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mc:AlternateContent xmlns:mc="http://schemas.openxmlformats.org/markup-compatibility/2006">
    <mc:Choice Requires="x15">
      <x15ac:absPath xmlns:x15ac="http://schemas.microsoft.com/office/spreadsheetml/2010/11/ac" url="D:\D\NAM 2025\BAO CAO GIAI NGAN 2025\BAO CAO NAM 2024\So TC-phat hanhBC giai ngan2024\SOTTTT\"/>
    </mc:Choice>
  </mc:AlternateContent>
  <xr:revisionPtr revIDLastSave="0" documentId="13_ncr:1_{E4353E34-7695-49EA-9E8F-1BD7BB888EC6}" xr6:coauthVersionLast="47" xr6:coauthVersionMax="47" xr10:uidLastSave="{00000000-0000-0000-0000-000000000000}"/>
  <bookViews>
    <workbookView xWindow="-120" yWindow="-120" windowWidth="29040" windowHeight="15840" activeTab="1" xr2:uid="{00000000-000D-0000-FFFF-FFFF00000000}"/>
  </bookViews>
  <sheets>
    <sheet name="PL1-TH2024" sheetId="3" r:id="rId1"/>
    <sheet name="PL2-GN TUNG CĐT(TH)" sheetId="2" r:id="rId2"/>
    <sheet name="PL2.1-GN TUNG CĐT (keodai)" sheetId="15" state="hidden" r:id="rId3"/>
    <sheet name="PL2.2-GN TUNG CĐT (KH2024)" sheetId="16" state="hidden" r:id="rId4"/>
    <sheet name="PL2.1-GN TUNG CĐT(tren95%)" sheetId="17" state="hidden" r:id="rId5"/>
    <sheet name="PL2.2-GN TUNG CĐT(tren83,69%)" sheetId="18" state="hidden" r:id="rId6"/>
    <sheet name="PL2.3-GN TUNG CĐT(duoi83,69%)" sheetId="19" state="hidden" r:id="rId7"/>
    <sheet name="PL3-GN TUNG CĐT(TH.03CTMTQ) " sheetId="20" state="hidden" r:id="rId8"/>
    <sheet name="PL 5_chitietchuacoQD)" sheetId="23" state="hidden" r:id="rId9"/>
    <sheet name="PL 6_DA trong diem tinh" sheetId="21" state="hidden" r:id="rId10"/>
    <sheet name="PL7_DA trong diem cap huyen" sheetId="22" state="hidden" r:id="rId11"/>
    <sheet name="PL3-GN TUNG DA" sheetId="1" state="hidden" r:id="rId12"/>
    <sheet name="PL4-GN KD23-24" sheetId="8" state="hidden" r:id="rId13"/>
    <sheet name="PL4.1NTM2022-2023" sheetId="9" state="hidden" r:id="rId14"/>
    <sheet name="PL4.2NTM2023-2024" sheetId="10" state="hidden" r:id="rId15"/>
    <sheet name="PL4.3GNBV2022-2023" sheetId="11" state="hidden" r:id="rId16"/>
    <sheet name="PL4.4GNBV2023-2024" sheetId="12" state="hidden" r:id="rId17"/>
    <sheet name="PL4.5BTTS2022-2023" sheetId="13" state="hidden" r:id="rId18"/>
    <sheet name="PL4.6DTTS2023-2024" sheetId="14" state="hidden" r:id="rId19"/>
    <sheet name="PL3-GN TUNG DA-chuyentiep" sheetId="6" state="hidden" r:id="rId20"/>
    <sheet name="PL3-GN TUNG DA-Khoicongmoi" sheetId="5" state="hidden" r:id="rId21"/>
  </sheets>
  <externalReferences>
    <externalReference r:id="rId22"/>
  </externalReferences>
  <definedNames>
    <definedName name="\T">#REF!</definedName>
    <definedName name="____\T" localSheetId="8">#REF!</definedName>
    <definedName name="_____\T" localSheetId="8">#REF!</definedName>
    <definedName name="_____\T" localSheetId="10">#REF!</definedName>
    <definedName name="_____\T">#REF!</definedName>
    <definedName name="_______\T" localSheetId="8">#REF!</definedName>
    <definedName name="_______\T" localSheetId="10">#REF!</definedName>
    <definedName name="_______\T">#REF!</definedName>
    <definedName name="______________\T">#REF!</definedName>
    <definedName name="_______________\T" localSheetId="8">#REF!</definedName>
    <definedName name="_______________\T" localSheetId="10">#REF!</definedName>
    <definedName name="_______________\T">#REF!</definedName>
    <definedName name="_________a1" localSheetId="8" hidden="1">{"'Sheet1'!$L$16"}</definedName>
    <definedName name="_________a1" localSheetId="9" hidden="1">{"'Sheet1'!$L$16"}</definedName>
    <definedName name="_________a1" localSheetId="10" hidden="1">{"'Sheet1'!$L$16"}</definedName>
    <definedName name="_________a1" hidden="1">{"'Sheet1'!$L$16"}</definedName>
    <definedName name="_________ban2" localSheetId="8" hidden="1">{"'Sheet1'!$L$16"}</definedName>
    <definedName name="_________ban2" localSheetId="9" hidden="1">{"'Sheet1'!$L$16"}</definedName>
    <definedName name="_________ban2" localSheetId="10" hidden="1">{"'Sheet1'!$L$16"}</definedName>
    <definedName name="_________ban2" hidden="1">{"'Sheet1'!$L$16"}</definedName>
    <definedName name="_________h1" localSheetId="8" hidden="1">{"'Sheet1'!$L$16"}</definedName>
    <definedName name="_________h1" localSheetId="9" hidden="1">{"'Sheet1'!$L$16"}</definedName>
    <definedName name="_________h1" localSheetId="10" hidden="1">{"'Sheet1'!$L$16"}</definedName>
    <definedName name="_________h1" hidden="1">{"'Sheet1'!$L$16"}</definedName>
    <definedName name="_________hu1" localSheetId="8" hidden="1">{"'Sheet1'!$L$16"}</definedName>
    <definedName name="_________hu1" localSheetId="9" hidden="1">{"'Sheet1'!$L$16"}</definedName>
    <definedName name="_________hu1" localSheetId="10" hidden="1">{"'Sheet1'!$L$16"}</definedName>
    <definedName name="_________hu1" hidden="1">{"'Sheet1'!$L$16"}</definedName>
    <definedName name="_________hu2" localSheetId="8" hidden="1">{"'Sheet1'!$L$16"}</definedName>
    <definedName name="_________hu2" localSheetId="9" hidden="1">{"'Sheet1'!$L$16"}</definedName>
    <definedName name="_________hu2" localSheetId="10" hidden="1">{"'Sheet1'!$L$16"}</definedName>
    <definedName name="_________hu2" hidden="1">{"'Sheet1'!$L$16"}</definedName>
    <definedName name="_________hu5" localSheetId="8" hidden="1">{"'Sheet1'!$L$16"}</definedName>
    <definedName name="_________hu5" localSheetId="9" hidden="1">{"'Sheet1'!$L$16"}</definedName>
    <definedName name="_________hu5" localSheetId="10" hidden="1">{"'Sheet1'!$L$16"}</definedName>
    <definedName name="_________hu5" hidden="1">{"'Sheet1'!$L$16"}</definedName>
    <definedName name="_________hu6" localSheetId="8" hidden="1">{"'Sheet1'!$L$16"}</definedName>
    <definedName name="_________hu6" localSheetId="9" hidden="1">{"'Sheet1'!$L$16"}</definedName>
    <definedName name="_________hu6" localSheetId="10" hidden="1">{"'Sheet1'!$L$16"}</definedName>
    <definedName name="_________hu6" hidden="1">{"'Sheet1'!$L$16"}</definedName>
    <definedName name="_________M36" localSheetId="8" hidden="1">{"'Sheet1'!$L$16"}</definedName>
    <definedName name="_________M36" localSheetId="9" hidden="1">{"'Sheet1'!$L$16"}</definedName>
    <definedName name="_________M36" localSheetId="10" hidden="1">{"'Sheet1'!$L$16"}</definedName>
    <definedName name="_________M36" hidden="1">{"'Sheet1'!$L$16"}</definedName>
    <definedName name="_________PA3" localSheetId="8" hidden="1">{"'Sheet1'!$L$16"}</definedName>
    <definedName name="_________PA3" localSheetId="9" hidden="1">{"'Sheet1'!$L$16"}</definedName>
    <definedName name="_________PA3" localSheetId="10" hidden="1">{"'Sheet1'!$L$16"}</definedName>
    <definedName name="_________PA3" hidden="1">{"'Sheet1'!$L$16"}</definedName>
    <definedName name="_________Tru21" localSheetId="8" hidden="1">{"'Sheet1'!$L$16"}</definedName>
    <definedName name="_________Tru21" localSheetId="9" hidden="1">{"'Sheet1'!$L$16"}</definedName>
    <definedName name="_________Tru21" localSheetId="10" hidden="1">{"'Sheet1'!$L$16"}</definedName>
    <definedName name="_________Tru21" hidden="1">{"'Sheet1'!$L$16"}</definedName>
    <definedName name="________a1" localSheetId="8" hidden="1">{"'Sheet1'!$L$16"}</definedName>
    <definedName name="________a1" localSheetId="9" hidden="1">{"'Sheet1'!$L$16"}</definedName>
    <definedName name="________a1" localSheetId="10" hidden="1">{"'Sheet1'!$L$16"}</definedName>
    <definedName name="________a1" hidden="1">{"'Sheet1'!$L$16"}</definedName>
    <definedName name="________h1" localSheetId="8" hidden="1">{"'Sheet1'!$L$16"}</definedName>
    <definedName name="________h1" localSheetId="9" hidden="1">{"'Sheet1'!$L$16"}</definedName>
    <definedName name="________h1" localSheetId="10" hidden="1">{"'Sheet1'!$L$16"}</definedName>
    <definedName name="________h1" hidden="1">{"'Sheet1'!$L$16"}</definedName>
    <definedName name="________hu1" localSheetId="8" hidden="1">{"'Sheet1'!$L$16"}</definedName>
    <definedName name="________hu1" localSheetId="9" hidden="1">{"'Sheet1'!$L$16"}</definedName>
    <definedName name="________hu1" localSheetId="10" hidden="1">{"'Sheet1'!$L$16"}</definedName>
    <definedName name="________hu1" hidden="1">{"'Sheet1'!$L$16"}</definedName>
    <definedName name="________hu2" localSheetId="8" hidden="1">{"'Sheet1'!$L$16"}</definedName>
    <definedName name="________hu2" localSheetId="9" hidden="1">{"'Sheet1'!$L$16"}</definedName>
    <definedName name="________hu2" localSheetId="10" hidden="1">{"'Sheet1'!$L$16"}</definedName>
    <definedName name="________hu2" hidden="1">{"'Sheet1'!$L$16"}</definedName>
    <definedName name="________hu5" localSheetId="8" hidden="1">{"'Sheet1'!$L$16"}</definedName>
    <definedName name="________hu5" localSheetId="9" hidden="1">{"'Sheet1'!$L$16"}</definedName>
    <definedName name="________hu5" localSheetId="10" hidden="1">{"'Sheet1'!$L$16"}</definedName>
    <definedName name="________hu5" hidden="1">{"'Sheet1'!$L$16"}</definedName>
    <definedName name="________hu6" localSheetId="8" hidden="1">{"'Sheet1'!$L$16"}</definedName>
    <definedName name="________hu6" localSheetId="9" hidden="1">{"'Sheet1'!$L$16"}</definedName>
    <definedName name="________hu6" localSheetId="10" hidden="1">{"'Sheet1'!$L$16"}</definedName>
    <definedName name="________hu6" hidden="1">{"'Sheet1'!$L$16"}</definedName>
    <definedName name="_______a1" localSheetId="8" hidden="1">{"'Sheet1'!$L$16"}</definedName>
    <definedName name="_______a1" localSheetId="9" hidden="1">{"'Sheet1'!$L$16"}</definedName>
    <definedName name="_______a1" localSheetId="10" hidden="1">{"'Sheet1'!$L$16"}</definedName>
    <definedName name="_______a1" hidden="1">{"'Sheet1'!$L$16"}</definedName>
    <definedName name="_______ban2" localSheetId="8" hidden="1">{"'Sheet1'!$L$16"}</definedName>
    <definedName name="_______ban2" localSheetId="9" hidden="1">{"'Sheet1'!$L$16"}</definedName>
    <definedName name="_______ban2" localSheetId="10" hidden="1">{"'Sheet1'!$L$16"}</definedName>
    <definedName name="_______ban2" hidden="1">{"'Sheet1'!$L$16"}</definedName>
    <definedName name="_______h1" localSheetId="8" hidden="1">{"'Sheet1'!$L$16"}</definedName>
    <definedName name="_______h1" localSheetId="9" hidden="1">{"'Sheet1'!$L$16"}</definedName>
    <definedName name="_______h1" localSheetId="10" hidden="1">{"'Sheet1'!$L$16"}</definedName>
    <definedName name="_______h1" hidden="1">{"'Sheet1'!$L$16"}</definedName>
    <definedName name="_______hu1" localSheetId="8" hidden="1">{"'Sheet1'!$L$16"}</definedName>
    <definedName name="_______hu1" localSheetId="9" hidden="1">{"'Sheet1'!$L$16"}</definedName>
    <definedName name="_______hu1" localSheetId="10" hidden="1">{"'Sheet1'!$L$16"}</definedName>
    <definedName name="_______hu1" hidden="1">{"'Sheet1'!$L$16"}</definedName>
    <definedName name="_______hu2" localSheetId="8" hidden="1">{"'Sheet1'!$L$16"}</definedName>
    <definedName name="_______hu2" localSheetId="9" hidden="1">{"'Sheet1'!$L$16"}</definedName>
    <definedName name="_______hu2" localSheetId="10" hidden="1">{"'Sheet1'!$L$16"}</definedName>
    <definedName name="_______hu2" hidden="1">{"'Sheet1'!$L$16"}</definedName>
    <definedName name="_______hu5" localSheetId="8" hidden="1">{"'Sheet1'!$L$16"}</definedName>
    <definedName name="_______hu5" localSheetId="9" hidden="1">{"'Sheet1'!$L$16"}</definedName>
    <definedName name="_______hu5" localSheetId="10" hidden="1">{"'Sheet1'!$L$16"}</definedName>
    <definedName name="_______hu5" hidden="1">{"'Sheet1'!$L$16"}</definedName>
    <definedName name="_______hu6" localSheetId="8" hidden="1">{"'Sheet1'!$L$16"}</definedName>
    <definedName name="_______hu6" localSheetId="9" hidden="1">{"'Sheet1'!$L$16"}</definedName>
    <definedName name="_______hu6" localSheetId="10" hidden="1">{"'Sheet1'!$L$16"}</definedName>
    <definedName name="_______hu6" hidden="1">{"'Sheet1'!$L$16"}</definedName>
    <definedName name="_______M36" localSheetId="8" hidden="1">{"'Sheet1'!$L$16"}</definedName>
    <definedName name="_______M36" localSheetId="9" hidden="1">{"'Sheet1'!$L$16"}</definedName>
    <definedName name="_______M36" localSheetId="10" hidden="1">{"'Sheet1'!$L$16"}</definedName>
    <definedName name="_______M36" hidden="1">{"'Sheet1'!$L$16"}</definedName>
    <definedName name="_______PA3" localSheetId="8" hidden="1">{"'Sheet1'!$L$16"}</definedName>
    <definedName name="_______PA3" localSheetId="9" hidden="1">{"'Sheet1'!$L$16"}</definedName>
    <definedName name="_______PA3" localSheetId="10" hidden="1">{"'Sheet1'!$L$16"}</definedName>
    <definedName name="_______PA3" hidden="1">{"'Sheet1'!$L$16"}</definedName>
    <definedName name="_______Tru21" localSheetId="8" hidden="1">{"'Sheet1'!$L$16"}</definedName>
    <definedName name="_______Tru21" localSheetId="9" hidden="1">{"'Sheet1'!$L$16"}</definedName>
    <definedName name="_______Tru21" localSheetId="10" hidden="1">{"'Sheet1'!$L$16"}</definedName>
    <definedName name="_______Tru21" hidden="1">{"'Sheet1'!$L$16"}</definedName>
    <definedName name="______a1" localSheetId="8" hidden="1">{"'Sheet1'!$L$16"}</definedName>
    <definedName name="______a1" localSheetId="9" hidden="1">{"'Sheet1'!$L$16"}</definedName>
    <definedName name="______a1" localSheetId="10" hidden="1">{"'Sheet1'!$L$16"}</definedName>
    <definedName name="______a1" hidden="1">{"'Sheet1'!$L$16"}</definedName>
    <definedName name="______B1" localSheetId="8" hidden="1">{"'Sheet1'!$L$16"}</definedName>
    <definedName name="______B1" localSheetId="9" hidden="1">{"'Sheet1'!$L$16"}</definedName>
    <definedName name="______B1" localSheetId="10" hidden="1">{"'Sheet1'!$L$16"}</definedName>
    <definedName name="______B1" hidden="1">{"'Sheet1'!$L$16"}</definedName>
    <definedName name="______ban2" localSheetId="8" hidden="1">{"'Sheet1'!$L$16"}</definedName>
    <definedName name="______ban2" localSheetId="9" hidden="1">{"'Sheet1'!$L$16"}</definedName>
    <definedName name="______ban2" localSheetId="10" hidden="1">{"'Sheet1'!$L$16"}</definedName>
    <definedName name="______ban2" hidden="1">{"'Sheet1'!$L$16"}</definedName>
    <definedName name="______h1" localSheetId="8" hidden="1">{"'Sheet1'!$L$16"}</definedName>
    <definedName name="______h1" localSheetId="9" hidden="1">{"'Sheet1'!$L$16"}</definedName>
    <definedName name="______h1" localSheetId="10" hidden="1">{"'Sheet1'!$L$16"}</definedName>
    <definedName name="______h1" hidden="1">{"'Sheet1'!$L$16"}</definedName>
    <definedName name="______hu1" localSheetId="8" hidden="1">{"'Sheet1'!$L$16"}</definedName>
    <definedName name="______hu1" localSheetId="9" hidden="1">{"'Sheet1'!$L$16"}</definedName>
    <definedName name="______hu1" localSheetId="10" hidden="1">{"'Sheet1'!$L$16"}</definedName>
    <definedName name="______hu1" hidden="1">{"'Sheet1'!$L$16"}</definedName>
    <definedName name="______hu2" localSheetId="8" hidden="1">{"'Sheet1'!$L$16"}</definedName>
    <definedName name="______hu2" localSheetId="9" hidden="1">{"'Sheet1'!$L$16"}</definedName>
    <definedName name="______hu2" localSheetId="10" hidden="1">{"'Sheet1'!$L$16"}</definedName>
    <definedName name="______hu2" hidden="1">{"'Sheet1'!$L$16"}</definedName>
    <definedName name="______hu5" localSheetId="8" hidden="1">{"'Sheet1'!$L$16"}</definedName>
    <definedName name="______hu5" localSheetId="9" hidden="1">{"'Sheet1'!$L$16"}</definedName>
    <definedName name="______hu5" localSheetId="10" hidden="1">{"'Sheet1'!$L$16"}</definedName>
    <definedName name="______hu5" hidden="1">{"'Sheet1'!$L$16"}</definedName>
    <definedName name="______hu6" localSheetId="8" hidden="1">{"'Sheet1'!$L$16"}</definedName>
    <definedName name="______hu6" localSheetId="9" hidden="1">{"'Sheet1'!$L$16"}</definedName>
    <definedName name="______hu6" localSheetId="10" hidden="1">{"'Sheet1'!$L$16"}</definedName>
    <definedName name="______hu6" hidden="1">{"'Sheet1'!$L$16"}</definedName>
    <definedName name="______M36" localSheetId="8" hidden="1">{"'Sheet1'!$L$16"}</definedName>
    <definedName name="______M36" localSheetId="9" hidden="1">{"'Sheet1'!$L$16"}</definedName>
    <definedName name="______M36" localSheetId="10" hidden="1">{"'Sheet1'!$L$16"}</definedName>
    <definedName name="______M36" hidden="1">{"'Sheet1'!$L$16"}</definedName>
    <definedName name="______PA3" localSheetId="8" hidden="1">{"'Sheet1'!$L$16"}</definedName>
    <definedName name="______PA3" localSheetId="9" hidden="1">{"'Sheet1'!$L$16"}</definedName>
    <definedName name="______PA3" localSheetId="10" hidden="1">{"'Sheet1'!$L$16"}</definedName>
    <definedName name="______PA3" hidden="1">{"'Sheet1'!$L$16"}</definedName>
    <definedName name="______Tru21" localSheetId="8" hidden="1">{"'Sheet1'!$L$16"}</definedName>
    <definedName name="______Tru21" localSheetId="9" hidden="1">{"'Sheet1'!$L$16"}</definedName>
    <definedName name="______Tru21" localSheetId="10" hidden="1">{"'Sheet1'!$L$16"}</definedName>
    <definedName name="______Tru21" hidden="1">{"'Sheet1'!$L$16"}</definedName>
    <definedName name="_____a1" localSheetId="8" hidden="1">{"'Sheet1'!$L$16"}</definedName>
    <definedName name="_____a1" localSheetId="9" hidden="1">{"'Sheet1'!$L$16"}</definedName>
    <definedName name="_____a1" localSheetId="10" hidden="1">{"'Sheet1'!$L$16"}</definedName>
    <definedName name="_____a1" hidden="1">{"'Sheet1'!$L$16"}</definedName>
    <definedName name="_____B1" localSheetId="8" hidden="1">{"'Sheet1'!$L$16"}</definedName>
    <definedName name="_____B1" localSheetId="9" hidden="1">{"'Sheet1'!$L$16"}</definedName>
    <definedName name="_____B1" localSheetId="10" hidden="1">{"'Sheet1'!$L$16"}</definedName>
    <definedName name="_____B1" hidden="1">{"'Sheet1'!$L$16"}</definedName>
    <definedName name="_____ban2" localSheetId="8" hidden="1">{"'Sheet1'!$L$16"}</definedName>
    <definedName name="_____ban2" localSheetId="9" hidden="1">{"'Sheet1'!$L$16"}</definedName>
    <definedName name="_____ban2" localSheetId="10" hidden="1">{"'Sheet1'!$L$16"}</definedName>
    <definedName name="_____ban2" hidden="1">{"'Sheet1'!$L$16"}</definedName>
    <definedName name="_____Goi8" localSheetId="10" hidden="1">{"'Sheet1'!$L$16"}</definedName>
    <definedName name="_____Goi8" hidden="1">{"'Sheet1'!$L$16"}</definedName>
    <definedName name="_____h1" localSheetId="8" hidden="1">{"'Sheet1'!$L$16"}</definedName>
    <definedName name="_____h1" localSheetId="9" hidden="1">{"'Sheet1'!$L$16"}</definedName>
    <definedName name="_____h1" localSheetId="10" hidden="1">{"'Sheet1'!$L$16"}</definedName>
    <definedName name="_____h1" hidden="1">{"'Sheet1'!$L$16"}</definedName>
    <definedName name="_____hu1" localSheetId="8" hidden="1">{"'Sheet1'!$L$16"}</definedName>
    <definedName name="_____hu1" localSheetId="9" hidden="1">{"'Sheet1'!$L$16"}</definedName>
    <definedName name="_____hu1" localSheetId="10" hidden="1">{"'Sheet1'!$L$16"}</definedName>
    <definedName name="_____hu1" hidden="1">{"'Sheet1'!$L$16"}</definedName>
    <definedName name="_____hu2" localSheetId="8" hidden="1">{"'Sheet1'!$L$16"}</definedName>
    <definedName name="_____hu2" localSheetId="9" hidden="1">{"'Sheet1'!$L$16"}</definedName>
    <definedName name="_____hu2" localSheetId="10" hidden="1">{"'Sheet1'!$L$16"}</definedName>
    <definedName name="_____hu2" hidden="1">{"'Sheet1'!$L$16"}</definedName>
    <definedName name="_____hu5" localSheetId="8" hidden="1">{"'Sheet1'!$L$16"}</definedName>
    <definedName name="_____hu5" localSheetId="9" hidden="1">{"'Sheet1'!$L$16"}</definedName>
    <definedName name="_____hu5" localSheetId="10" hidden="1">{"'Sheet1'!$L$16"}</definedName>
    <definedName name="_____hu5" hidden="1">{"'Sheet1'!$L$16"}</definedName>
    <definedName name="_____hu6" localSheetId="8" hidden="1">{"'Sheet1'!$L$16"}</definedName>
    <definedName name="_____hu6" localSheetId="9" hidden="1">{"'Sheet1'!$L$16"}</definedName>
    <definedName name="_____hu6" localSheetId="10" hidden="1">{"'Sheet1'!$L$16"}</definedName>
    <definedName name="_____hu6" hidden="1">{"'Sheet1'!$L$16"}</definedName>
    <definedName name="_____kl11" localSheetId="10" hidden="1">{"'Sheet1'!$L$16"}</definedName>
    <definedName name="_____kl11" hidden="1">{"'Sheet1'!$L$16"}</definedName>
    <definedName name="_____kl4" localSheetId="10" hidden="1">{"'Sheet1'!$L$16"}</definedName>
    <definedName name="_____kl4" hidden="1">{"'Sheet1'!$L$16"}</definedName>
    <definedName name="_____kl6" localSheetId="10" hidden="1">{"'Sheet1'!$L$16"}</definedName>
    <definedName name="_____kl6" hidden="1">{"'Sheet1'!$L$16"}</definedName>
    <definedName name="_____Lan1" localSheetId="10">{"Thuxm2.xls","Sheet1"}</definedName>
    <definedName name="_____Lan1">{"Thuxm2.xls","Sheet1"}</definedName>
    <definedName name="_____M36" localSheetId="8" hidden="1">{"'Sheet1'!$L$16"}</definedName>
    <definedName name="_____M36" localSheetId="9" hidden="1">{"'Sheet1'!$L$16"}</definedName>
    <definedName name="_____M36" localSheetId="10" hidden="1">{"'Sheet1'!$L$16"}</definedName>
    <definedName name="_____M36" hidden="1">{"'Sheet1'!$L$16"}</definedName>
    <definedName name="_____NSO2" localSheetId="8" hidden="1">{"'Sheet1'!$L$16"}</definedName>
    <definedName name="_____NSO2" localSheetId="9" hidden="1">{"'Sheet1'!$L$16"}</definedName>
    <definedName name="_____NSO2" localSheetId="10" hidden="1">{"'Sheet1'!$L$16"}</definedName>
    <definedName name="_____NSO2" hidden="1">{"'Sheet1'!$L$16"}</definedName>
    <definedName name="_____PA3" localSheetId="8" hidden="1">{"'Sheet1'!$L$16"}</definedName>
    <definedName name="_____PA3" localSheetId="9" hidden="1">{"'Sheet1'!$L$16"}</definedName>
    <definedName name="_____PA3" localSheetId="10" hidden="1">{"'Sheet1'!$L$16"}</definedName>
    <definedName name="_____PA3" hidden="1">{"'Sheet1'!$L$16"}</definedName>
    <definedName name="_____TK211" localSheetId="10" hidden="1">{"'Sheet1'!$L$16"}</definedName>
    <definedName name="_____TK211" hidden="1">{"'Sheet1'!$L$16"}</definedName>
    <definedName name="_____tt3" localSheetId="10" hidden="1">{"'Sheet1'!$L$16"}</definedName>
    <definedName name="_____tt3" hidden="1">{"'Sheet1'!$L$16"}</definedName>
    <definedName name="_____TH1" localSheetId="10" hidden="1">{"'Sheet1'!$L$16"}</definedName>
    <definedName name="_____TH1" hidden="1">{"'Sheet1'!$L$16"}</definedName>
    <definedName name="_____Tru21" localSheetId="8" hidden="1">{"'Sheet1'!$L$16"}</definedName>
    <definedName name="_____Tru21" localSheetId="9" hidden="1">{"'Sheet1'!$L$16"}</definedName>
    <definedName name="_____Tru21" localSheetId="10" hidden="1">{"'Sheet1'!$L$16"}</definedName>
    <definedName name="_____Tru21" hidden="1">{"'Sheet1'!$L$16"}</definedName>
    <definedName name="_____vl1" localSheetId="10" hidden="1">{"'Sheet1'!$L$16"}</definedName>
    <definedName name="_____vl1" hidden="1">{"'Sheet1'!$L$16"}</definedName>
    <definedName name="____a1" localSheetId="8" hidden="1">{"'Sheet1'!$L$16"}</definedName>
    <definedName name="____a1" localSheetId="9" hidden="1">{"'Sheet1'!$L$16"}</definedName>
    <definedName name="____a1" localSheetId="10" hidden="1">{"'Sheet1'!$L$16"}</definedName>
    <definedName name="____a1" hidden="1">{"'Sheet1'!$L$16"}</definedName>
    <definedName name="____a129" localSheetId="8" hidden="1">{"Offgrid",#N/A,FALSE,"OFFGRID";"Region",#N/A,FALSE,"REGION";"Offgrid -2",#N/A,FALSE,"OFFGRID";"WTP",#N/A,FALSE,"WTP";"WTP -2",#N/A,FALSE,"WTP";"Project",#N/A,FALSE,"PROJECT";"Summary -2",#N/A,FALSE,"SUMMARY"}</definedName>
    <definedName name="____a129" localSheetId="9" hidden="1">{"Offgrid",#N/A,FALSE,"OFFGRID";"Region",#N/A,FALSE,"REGION";"Offgrid -2",#N/A,FALSE,"OFFGRID";"WTP",#N/A,FALSE,"WTP";"WTP -2",#N/A,FALSE,"WTP";"Project",#N/A,FALSE,"PROJECT";"Summary -2",#N/A,FALSE,"SUMMARY"}</definedName>
    <definedName name="____a129" localSheetId="10" hidden="1">{"Offgrid",#N/A,FALSE,"OFFGRID";"Region",#N/A,FALSE,"REGION";"Offgrid -2",#N/A,FALSE,"OFFGRID";"WTP",#N/A,FALSE,"WTP";"WTP -2",#N/A,FALSE,"WTP";"Project",#N/A,FALSE,"PROJECT";"Summary -2",#N/A,FALSE,"SUMMARY"}</definedName>
    <definedName name="____a129" hidden="1">{"Offgrid",#N/A,FALSE,"OFFGRID";"Region",#N/A,FALSE,"REGION";"Offgrid -2",#N/A,FALSE,"OFFGRID";"WTP",#N/A,FALSE,"WTP";"WTP -2",#N/A,FALSE,"WTP";"Project",#N/A,FALSE,"PROJECT";"Summary -2",#N/A,FALSE,"SUMMARY"}</definedName>
    <definedName name="____a130" localSheetId="8" hidden="1">{"Offgrid",#N/A,FALSE,"OFFGRID";"Region",#N/A,FALSE,"REGION";"Offgrid -2",#N/A,FALSE,"OFFGRID";"WTP",#N/A,FALSE,"WTP";"WTP -2",#N/A,FALSE,"WTP";"Project",#N/A,FALSE,"PROJECT";"Summary -2",#N/A,FALSE,"SUMMARY"}</definedName>
    <definedName name="____a130" localSheetId="9" hidden="1">{"Offgrid",#N/A,FALSE,"OFFGRID";"Region",#N/A,FALSE,"REGION";"Offgrid -2",#N/A,FALSE,"OFFGRID";"WTP",#N/A,FALSE,"WTP";"WTP -2",#N/A,FALSE,"WTP";"Project",#N/A,FALSE,"PROJECT";"Summary -2",#N/A,FALSE,"SUMMARY"}</definedName>
    <definedName name="____a130" localSheetId="10" hidden="1">{"Offgrid",#N/A,FALSE,"OFFGRID";"Region",#N/A,FALSE,"REGION";"Offgrid -2",#N/A,FALSE,"OFFGRID";"WTP",#N/A,FALSE,"WTP";"WTP -2",#N/A,FALSE,"WTP";"Project",#N/A,FALSE,"PROJECT";"Summary -2",#N/A,FALSE,"SUMMARY"}</definedName>
    <definedName name="____a130" hidden="1">{"Offgrid",#N/A,FALSE,"OFFGRID";"Region",#N/A,FALSE,"REGION";"Offgrid -2",#N/A,FALSE,"OFFGRID";"WTP",#N/A,FALSE,"WTP";"WTP -2",#N/A,FALSE,"WTP";"Project",#N/A,FALSE,"PROJECT";"Summary -2",#N/A,FALSE,"SUMMARY"}</definedName>
    <definedName name="____B1" localSheetId="8" hidden="1">{"'Sheet1'!$L$16"}</definedName>
    <definedName name="____B1" localSheetId="9" hidden="1">{"'Sheet1'!$L$16"}</definedName>
    <definedName name="____B1" localSheetId="10" hidden="1">{"'Sheet1'!$L$16"}</definedName>
    <definedName name="____B1" hidden="1">{"'Sheet1'!$L$16"}</definedName>
    <definedName name="____ban2" localSheetId="8" hidden="1">{"'Sheet1'!$L$16"}</definedName>
    <definedName name="____ban2" localSheetId="9" hidden="1">{"'Sheet1'!$L$16"}</definedName>
    <definedName name="____ban2" localSheetId="10" hidden="1">{"'Sheet1'!$L$16"}</definedName>
    <definedName name="____ban2" hidden="1">{"'Sheet1'!$L$16"}</definedName>
    <definedName name="____cep1" localSheetId="8" hidden="1">{"'Sheet1'!$L$16"}</definedName>
    <definedName name="____cep1" localSheetId="9" hidden="1">{"'Sheet1'!$L$16"}</definedName>
    <definedName name="____cep1" localSheetId="10" hidden="1">{"'Sheet1'!$L$16"}</definedName>
    <definedName name="____cep1" hidden="1">{"'Sheet1'!$L$16"}</definedName>
    <definedName name="____Coc39" localSheetId="8" hidden="1">{"'Sheet1'!$L$16"}</definedName>
    <definedName name="____Coc39" localSheetId="9" hidden="1">{"'Sheet1'!$L$16"}</definedName>
    <definedName name="____Coc39" localSheetId="10" hidden="1">{"'Sheet1'!$L$16"}</definedName>
    <definedName name="____Coc39" hidden="1">{"'Sheet1'!$L$16"}</definedName>
    <definedName name="____Goi8" localSheetId="8" hidden="1">{"'Sheet1'!$L$16"}</definedName>
    <definedName name="____Goi8" localSheetId="9" hidden="1">{"'Sheet1'!$L$16"}</definedName>
    <definedName name="____Goi8" localSheetId="10" hidden="1">{"'Sheet1'!$L$16"}</definedName>
    <definedName name="____Goi8" hidden="1">{"'Sheet1'!$L$16"}</definedName>
    <definedName name="____h1" localSheetId="8" hidden="1">{"'Sheet1'!$L$16"}</definedName>
    <definedName name="____h1" localSheetId="9" hidden="1">{"'Sheet1'!$L$16"}</definedName>
    <definedName name="____h1" localSheetId="10" hidden="1">{"'Sheet1'!$L$16"}</definedName>
    <definedName name="____h1" hidden="1">{"'Sheet1'!$L$16"}</definedName>
    <definedName name="____hsm2">1.1289</definedName>
    <definedName name="____hu1" localSheetId="8" hidden="1">{"'Sheet1'!$L$16"}</definedName>
    <definedName name="____hu1" localSheetId="9" hidden="1">{"'Sheet1'!$L$16"}</definedName>
    <definedName name="____hu1" localSheetId="10" hidden="1">{"'Sheet1'!$L$16"}</definedName>
    <definedName name="____hu1" hidden="1">{"'Sheet1'!$L$16"}</definedName>
    <definedName name="____hu2" localSheetId="8" hidden="1">{"'Sheet1'!$L$16"}</definedName>
    <definedName name="____hu2" localSheetId="9" hidden="1">{"'Sheet1'!$L$16"}</definedName>
    <definedName name="____hu2" localSheetId="10" hidden="1">{"'Sheet1'!$L$16"}</definedName>
    <definedName name="____hu2" hidden="1">{"'Sheet1'!$L$16"}</definedName>
    <definedName name="____hu5" localSheetId="8" hidden="1">{"'Sheet1'!$L$16"}</definedName>
    <definedName name="____hu5" localSheetId="9" hidden="1">{"'Sheet1'!$L$16"}</definedName>
    <definedName name="____hu5" localSheetId="10" hidden="1">{"'Sheet1'!$L$16"}</definedName>
    <definedName name="____hu5" hidden="1">{"'Sheet1'!$L$16"}</definedName>
    <definedName name="____hu6" localSheetId="8" hidden="1">{"'Sheet1'!$L$16"}</definedName>
    <definedName name="____hu6" localSheetId="9" hidden="1">{"'Sheet1'!$L$16"}</definedName>
    <definedName name="____hu6" localSheetId="10" hidden="1">{"'Sheet1'!$L$16"}</definedName>
    <definedName name="____hu6" hidden="1">{"'Sheet1'!$L$16"}</definedName>
    <definedName name="____kl11" localSheetId="10" hidden="1">{"'Sheet1'!$L$16"}</definedName>
    <definedName name="____kl11" hidden="1">{"'Sheet1'!$L$16"}</definedName>
    <definedName name="____kl4" localSheetId="10" hidden="1">{"'Sheet1'!$L$16"}</definedName>
    <definedName name="____kl4" hidden="1">{"'Sheet1'!$L$16"}</definedName>
    <definedName name="____kl6" localSheetId="10" hidden="1">{"'Sheet1'!$L$16"}</definedName>
    <definedName name="____kl6" hidden="1">{"'Sheet1'!$L$16"}</definedName>
    <definedName name="____Lan1" localSheetId="8" hidden="1">{"'Sheet1'!$L$16"}</definedName>
    <definedName name="____Lan1" localSheetId="9" hidden="1">{"'Sheet1'!$L$16"}</definedName>
    <definedName name="____Lan1" localSheetId="10" hidden="1">{"'Sheet1'!$L$16"}</definedName>
    <definedName name="____Lan1" hidden="1">{"'Sheet1'!$L$16"}</definedName>
    <definedName name="____LAN3" localSheetId="8" hidden="1">{"'Sheet1'!$L$16"}</definedName>
    <definedName name="____LAN3" localSheetId="9" hidden="1">{"'Sheet1'!$L$16"}</definedName>
    <definedName name="____LAN3" localSheetId="10" hidden="1">{"'Sheet1'!$L$16"}</definedName>
    <definedName name="____LAN3" hidden="1">{"'Sheet1'!$L$16"}</definedName>
    <definedName name="____lk2" localSheetId="8" hidden="1">{"'Sheet1'!$L$16"}</definedName>
    <definedName name="____lk2" localSheetId="9" hidden="1">{"'Sheet1'!$L$16"}</definedName>
    <definedName name="____lk2" localSheetId="10" hidden="1">{"'Sheet1'!$L$16"}</definedName>
    <definedName name="____lk2" hidden="1">{"'Sheet1'!$L$16"}</definedName>
    <definedName name="____M36" localSheetId="8" hidden="1">{"'Sheet1'!$L$16"}</definedName>
    <definedName name="____M36" localSheetId="9" hidden="1">{"'Sheet1'!$L$16"}</definedName>
    <definedName name="____M36" localSheetId="10" hidden="1">{"'Sheet1'!$L$16"}</definedName>
    <definedName name="____M36" hidden="1">{"'Sheet1'!$L$16"}</definedName>
    <definedName name="____NSO2" localSheetId="8" hidden="1">{"'Sheet1'!$L$16"}</definedName>
    <definedName name="____NSO2" localSheetId="9" hidden="1">{"'Sheet1'!$L$16"}</definedName>
    <definedName name="____NSO2" localSheetId="10" hidden="1">{"'Sheet1'!$L$16"}</definedName>
    <definedName name="____NSO2" hidden="1">{"'Sheet1'!$L$16"}</definedName>
    <definedName name="____PA3" localSheetId="8" hidden="1">{"'Sheet1'!$L$16"}</definedName>
    <definedName name="____PA3" localSheetId="9" hidden="1">{"'Sheet1'!$L$16"}</definedName>
    <definedName name="____PA3" localSheetId="10" hidden="1">{"'Sheet1'!$L$16"}</definedName>
    <definedName name="____PA3" hidden="1">{"'Sheet1'!$L$16"}</definedName>
    <definedName name="____Pl2" localSheetId="8" hidden="1">{"'Sheet1'!$L$16"}</definedName>
    <definedName name="____Pl2" localSheetId="9" hidden="1">{"'Sheet1'!$L$16"}</definedName>
    <definedName name="____Pl2" localSheetId="10" hidden="1">{"'Sheet1'!$L$16"}</definedName>
    <definedName name="____Pl2" hidden="1">{"'Sheet1'!$L$16"}</definedName>
    <definedName name="____TK211" localSheetId="10" hidden="1">{"'Sheet1'!$L$16"}</definedName>
    <definedName name="____TK211" hidden="1">{"'Sheet1'!$L$16"}</definedName>
    <definedName name="____tt3" localSheetId="8" hidden="1">{"'Sheet1'!$L$16"}</definedName>
    <definedName name="____tt3" localSheetId="9" hidden="1">{"'Sheet1'!$L$16"}</definedName>
    <definedName name="____tt3" localSheetId="10" hidden="1">{"'Sheet1'!$L$16"}</definedName>
    <definedName name="____tt3" hidden="1">{"'Sheet1'!$L$16"}</definedName>
    <definedName name="____TT31" localSheetId="8" hidden="1">{"'Sheet1'!$L$16"}</definedName>
    <definedName name="____TT31" localSheetId="9" hidden="1">{"'Sheet1'!$L$16"}</definedName>
    <definedName name="____TT31" localSheetId="10" hidden="1">{"'Sheet1'!$L$16"}</definedName>
    <definedName name="____TT31" hidden="1">{"'Sheet1'!$L$16"}</definedName>
    <definedName name="____TH1" localSheetId="10" hidden="1">{"'Sheet1'!$L$16"}</definedName>
    <definedName name="____TH1" hidden="1">{"'Sheet1'!$L$16"}</definedName>
    <definedName name="____Tru21" localSheetId="8" hidden="1">{"'Sheet1'!$L$16"}</definedName>
    <definedName name="____Tru21" localSheetId="9" hidden="1">{"'Sheet1'!$L$16"}</definedName>
    <definedName name="____Tru21" localSheetId="10" hidden="1">{"'Sheet1'!$L$16"}</definedName>
    <definedName name="____Tru21" hidden="1">{"'Sheet1'!$L$16"}</definedName>
    <definedName name="____vl1" localSheetId="10" hidden="1">{"'Sheet1'!$L$16"}</definedName>
    <definedName name="____vl1" hidden="1">{"'Sheet1'!$L$16"}</definedName>
    <definedName name="____xlfn.BAHTTEXT" hidden="1">#NAME?</definedName>
    <definedName name="___a1" localSheetId="8" hidden="1">{"'Sheet1'!$L$16"}</definedName>
    <definedName name="___a1" localSheetId="9" hidden="1">{"'Sheet1'!$L$16"}</definedName>
    <definedName name="___a1" localSheetId="10" hidden="1">{"'Sheet1'!$L$16"}</definedName>
    <definedName name="___a1" hidden="1">{"'Sheet1'!$L$16"}</definedName>
    <definedName name="___B1" localSheetId="8" hidden="1">{"'Sheet1'!$L$16"}</definedName>
    <definedName name="___B1" localSheetId="9" hidden="1">{"'Sheet1'!$L$16"}</definedName>
    <definedName name="___B1" localSheetId="10" hidden="1">{"'Sheet1'!$L$16"}</definedName>
    <definedName name="___B1" hidden="1">{"'Sheet1'!$L$16"}</definedName>
    <definedName name="___ban2" localSheetId="8" hidden="1">{"'Sheet1'!$L$16"}</definedName>
    <definedName name="___ban2" localSheetId="9" hidden="1">{"'Sheet1'!$L$16"}</definedName>
    <definedName name="___ban2" localSheetId="10" hidden="1">{"'Sheet1'!$L$16"}</definedName>
    <definedName name="___ban2" hidden="1">{"'Sheet1'!$L$16"}</definedName>
    <definedName name="___cep1" localSheetId="8" hidden="1">{"'Sheet1'!$L$16"}</definedName>
    <definedName name="___cep1" localSheetId="9" hidden="1">{"'Sheet1'!$L$16"}</definedName>
    <definedName name="___cep1" localSheetId="10" hidden="1">{"'Sheet1'!$L$16"}</definedName>
    <definedName name="___cep1" hidden="1">{"'Sheet1'!$L$16"}</definedName>
    <definedName name="___Coc39" localSheetId="8" hidden="1">{"'Sheet1'!$L$16"}</definedName>
    <definedName name="___Coc39" localSheetId="9" hidden="1">{"'Sheet1'!$L$16"}</definedName>
    <definedName name="___Coc39" localSheetId="10" hidden="1">{"'Sheet1'!$L$16"}</definedName>
    <definedName name="___Coc39" hidden="1">{"'Sheet1'!$L$16"}</definedName>
    <definedName name="___Goi8" localSheetId="8" hidden="1">{"'Sheet1'!$L$16"}</definedName>
    <definedName name="___Goi8" localSheetId="9" hidden="1">{"'Sheet1'!$L$16"}</definedName>
    <definedName name="___Goi8" localSheetId="10" hidden="1">{"'Sheet1'!$L$16"}</definedName>
    <definedName name="___Goi8" hidden="1">{"'Sheet1'!$L$16"}</definedName>
    <definedName name="___h1" localSheetId="8" hidden="1">{"'Sheet1'!$L$16"}</definedName>
    <definedName name="___h1" localSheetId="9" hidden="1">{"'Sheet1'!$L$16"}</definedName>
    <definedName name="___h1" localSheetId="10" hidden="1">{"'Sheet1'!$L$16"}</definedName>
    <definedName name="___h1" hidden="1">{"'Sheet1'!$L$16"}</definedName>
    <definedName name="___hsm2">1.1289</definedName>
    <definedName name="___hu1" localSheetId="8" hidden="1">{"'Sheet1'!$L$16"}</definedName>
    <definedName name="___hu1" localSheetId="9" hidden="1">{"'Sheet1'!$L$16"}</definedName>
    <definedName name="___hu1" localSheetId="10" hidden="1">{"'Sheet1'!$L$16"}</definedName>
    <definedName name="___hu1" hidden="1">{"'Sheet1'!$L$16"}</definedName>
    <definedName name="___hu2" localSheetId="8" hidden="1">{"'Sheet1'!$L$16"}</definedName>
    <definedName name="___hu2" localSheetId="9" hidden="1">{"'Sheet1'!$L$16"}</definedName>
    <definedName name="___hu2" localSheetId="10" hidden="1">{"'Sheet1'!$L$16"}</definedName>
    <definedName name="___hu2" hidden="1">{"'Sheet1'!$L$16"}</definedName>
    <definedName name="___hu5" localSheetId="8" hidden="1">{"'Sheet1'!$L$16"}</definedName>
    <definedName name="___hu5" localSheetId="9" hidden="1">{"'Sheet1'!$L$16"}</definedName>
    <definedName name="___hu5" localSheetId="10" hidden="1">{"'Sheet1'!$L$16"}</definedName>
    <definedName name="___hu5" hidden="1">{"'Sheet1'!$L$16"}</definedName>
    <definedName name="___hu6" localSheetId="8" hidden="1">{"'Sheet1'!$L$16"}</definedName>
    <definedName name="___hu6" localSheetId="9" hidden="1">{"'Sheet1'!$L$16"}</definedName>
    <definedName name="___hu6" localSheetId="10" hidden="1">{"'Sheet1'!$L$16"}</definedName>
    <definedName name="___hu6" hidden="1">{"'Sheet1'!$L$16"}</definedName>
    <definedName name="___isc1">0.035</definedName>
    <definedName name="___isc2">0.02</definedName>
    <definedName name="___isc3">0.054</definedName>
    <definedName name="___kl11" localSheetId="10" hidden="1">{"'Sheet1'!$L$16"}</definedName>
    <definedName name="___kl11" hidden="1">{"'Sheet1'!$L$16"}</definedName>
    <definedName name="___kl4" localSheetId="10" hidden="1">{"'Sheet1'!$L$16"}</definedName>
    <definedName name="___kl4" hidden="1">{"'Sheet1'!$L$16"}</definedName>
    <definedName name="___kl6" localSheetId="10" hidden="1">{"'Sheet1'!$L$16"}</definedName>
    <definedName name="___kl6" hidden="1">{"'Sheet1'!$L$16"}</definedName>
    <definedName name="___Lan1" localSheetId="8" hidden="1">{"'Sheet1'!$L$16"}</definedName>
    <definedName name="___Lan1" localSheetId="9" hidden="1">{"'Sheet1'!$L$16"}</definedName>
    <definedName name="___Lan1" localSheetId="10" hidden="1">{"'Sheet1'!$L$16"}</definedName>
    <definedName name="___Lan1" hidden="1">{"'Sheet1'!$L$16"}</definedName>
    <definedName name="___LAN3" localSheetId="8" hidden="1">{"'Sheet1'!$L$16"}</definedName>
    <definedName name="___LAN3" localSheetId="9" hidden="1">{"'Sheet1'!$L$16"}</definedName>
    <definedName name="___LAN3" localSheetId="10" hidden="1">{"'Sheet1'!$L$16"}</definedName>
    <definedName name="___LAN3" hidden="1">{"'Sheet1'!$L$16"}</definedName>
    <definedName name="___lk2" localSheetId="8" hidden="1">{"'Sheet1'!$L$16"}</definedName>
    <definedName name="___lk2" localSheetId="9" hidden="1">{"'Sheet1'!$L$16"}</definedName>
    <definedName name="___lk2" localSheetId="10" hidden="1">{"'Sheet1'!$L$16"}</definedName>
    <definedName name="___lk2" hidden="1">{"'Sheet1'!$L$16"}</definedName>
    <definedName name="___M36" localSheetId="8" hidden="1">{"'Sheet1'!$L$16"}</definedName>
    <definedName name="___M36" localSheetId="9" hidden="1">{"'Sheet1'!$L$16"}</definedName>
    <definedName name="___M36" localSheetId="10" hidden="1">{"'Sheet1'!$L$16"}</definedName>
    <definedName name="___M36" hidden="1">{"'Sheet1'!$L$16"}</definedName>
    <definedName name="___NSO2" localSheetId="8" hidden="1">{"'Sheet1'!$L$16"}</definedName>
    <definedName name="___NSO2" localSheetId="9" hidden="1">{"'Sheet1'!$L$16"}</definedName>
    <definedName name="___NSO2" localSheetId="10" hidden="1">{"'Sheet1'!$L$16"}</definedName>
    <definedName name="___NSO2" hidden="1">{"'Sheet1'!$L$16"}</definedName>
    <definedName name="___PA3" localSheetId="8" hidden="1">{"'Sheet1'!$L$16"}</definedName>
    <definedName name="___PA3" localSheetId="9" hidden="1">{"'Sheet1'!$L$16"}</definedName>
    <definedName name="___PA3" localSheetId="10" hidden="1">{"'Sheet1'!$L$16"}</definedName>
    <definedName name="___PA3" hidden="1">{"'Sheet1'!$L$16"}</definedName>
    <definedName name="___Pl2" localSheetId="8" hidden="1">{"'Sheet1'!$L$16"}</definedName>
    <definedName name="___Pl2" localSheetId="9" hidden="1">{"'Sheet1'!$L$16"}</definedName>
    <definedName name="___Pl2" localSheetId="10" hidden="1">{"'Sheet1'!$L$16"}</definedName>
    <definedName name="___Pl2" hidden="1">{"'Sheet1'!$L$16"}</definedName>
    <definedName name="___PL3" hidden="1">#N/A</definedName>
    <definedName name="___SOC10">0.3456</definedName>
    <definedName name="___SOC8">0.2827</definedName>
    <definedName name="___Sta1">531.877</definedName>
    <definedName name="___Sta2">561.952</definedName>
    <definedName name="___Sta3">712.202</definedName>
    <definedName name="___Sta4">762.202</definedName>
    <definedName name="___TK211" localSheetId="10" hidden="1">{"'Sheet1'!$L$16"}</definedName>
    <definedName name="___TK211" hidden="1">{"'Sheet1'!$L$16"}</definedName>
    <definedName name="___tt3" localSheetId="8" hidden="1">{"'Sheet1'!$L$16"}</definedName>
    <definedName name="___tt3" localSheetId="9" hidden="1">{"'Sheet1'!$L$16"}</definedName>
    <definedName name="___tt3" localSheetId="10" hidden="1">{"'Sheet1'!$L$16"}</definedName>
    <definedName name="___tt3" hidden="1">{"'Sheet1'!$L$16"}</definedName>
    <definedName name="___TT31" localSheetId="8" hidden="1">{"'Sheet1'!$L$16"}</definedName>
    <definedName name="___TT31" localSheetId="9" hidden="1">{"'Sheet1'!$L$16"}</definedName>
    <definedName name="___TT31" localSheetId="10" hidden="1">{"'Sheet1'!$L$16"}</definedName>
    <definedName name="___TT31" hidden="1">{"'Sheet1'!$L$16"}</definedName>
    <definedName name="___TH1" localSheetId="10" hidden="1">{"'Sheet1'!$L$16"}</definedName>
    <definedName name="___TH1" hidden="1">{"'Sheet1'!$L$16"}</definedName>
    <definedName name="___Tru21" localSheetId="8" hidden="1">{"'Sheet1'!$L$16"}</definedName>
    <definedName name="___Tru21" localSheetId="9" hidden="1">{"'Sheet1'!$L$16"}</definedName>
    <definedName name="___Tru21" localSheetId="10" hidden="1">{"'Sheet1'!$L$16"}</definedName>
    <definedName name="___Tru21" hidden="1">{"'Sheet1'!$L$16"}</definedName>
    <definedName name="___vl1" localSheetId="10" hidden="1">{"'Sheet1'!$L$16"}</definedName>
    <definedName name="___vl1" hidden="1">{"'Sheet1'!$L$16"}</definedName>
    <definedName name="___vl2" localSheetId="8" hidden="1">{"'Sheet1'!$L$16"}</definedName>
    <definedName name="___vl2" localSheetId="9" hidden="1">{"'Sheet1'!$L$16"}</definedName>
    <definedName name="___vl2" localSheetId="10" hidden="1">{"'Sheet1'!$L$16"}</definedName>
    <definedName name="___vl2" hidden="1">{"'Sheet1'!$L$16"}</definedName>
    <definedName name="___xlfn.BAHTTEXT" hidden="1">#NAME?</definedName>
    <definedName name="__a1" localSheetId="8" hidden="1">{"'Sheet1'!$L$16"}</definedName>
    <definedName name="__a1" localSheetId="9" hidden="1">{"'Sheet1'!$L$16"}</definedName>
    <definedName name="__a1" localSheetId="10" hidden="1">{"'Sheet1'!$L$16"}</definedName>
    <definedName name="__a1" hidden="1">{"'Sheet1'!$L$16"}</definedName>
    <definedName name="__a129" localSheetId="8" hidden="1">{"Offgrid",#N/A,FALSE,"OFFGRID";"Region",#N/A,FALSE,"REGION";"Offgrid -2",#N/A,FALSE,"OFFGRID";"WTP",#N/A,FALSE,"WTP";"WTP -2",#N/A,FALSE,"WTP";"Project",#N/A,FALSE,"PROJECT";"Summary -2",#N/A,FALSE,"SUMMARY"}</definedName>
    <definedName name="__a129" localSheetId="9" hidden="1">{"Offgrid",#N/A,FALSE,"OFFGRID";"Region",#N/A,FALSE,"REGION";"Offgrid -2",#N/A,FALSE,"OFFGRID";"WTP",#N/A,FALSE,"WTP";"WTP -2",#N/A,FALSE,"WTP";"Project",#N/A,FALSE,"PROJECT";"Summary -2",#N/A,FALSE,"SUMMARY"}</definedName>
    <definedName name="__a129" localSheetId="10" hidden="1">{"Offgrid",#N/A,FALSE,"OFFGRID";"Region",#N/A,FALSE,"REGION";"Offgrid -2",#N/A,FALSE,"OFFGRID";"WTP",#N/A,FALSE,"WTP";"WTP -2",#N/A,FALSE,"WTP";"Project",#N/A,FALSE,"PROJECT";"Summary -2",#N/A,FALSE,"SUMMARY"}</definedName>
    <definedName name="__a129" hidden="1">{"Offgrid",#N/A,FALSE,"OFFGRID";"Region",#N/A,FALSE,"REGION";"Offgrid -2",#N/A,FALSE,"OFFGRID";"WTP",#N/A,FALSE,"WTP";"WTP -2",#N/A,FALSE,"WTP";"Project",#N/A,FALSE,"PROJECT";"Summary -2",#N/A,FALSE,"SUMMARY"}</definedName>
    <definedName name="__a130" localSheetId="8" hidden="1">{"Offgrid",#N/A,FALSE,"OFFGRID";"Region",#N/A,FALSE,"REGION";"Offgrid -2",#N/A,FALSE,"OFFGRID";"WTP",#N/A,FALSE,"WTP";"WTP -2",#N/A,FALSE,"WTP";"Project",#N/A,FALSE,"PROJECT";"Summary -2",#N/A,FALSE,"SUMMARY"}</definedName>
    <definedName name="__a130" localSheetId="9" hidden="1">{"Offgrid",#N/A,FALSE,"OFFGRID";"Region",#N/A,FALSE,"REGION";"Offgrid -2",#N/A,FALSE,"OFFGRID";"WTP",#N/A,FALSE,"WTP";"WTP -2",#N/A,FALSE,"WTP";"Project",#N/A,FALSE,"PROJECT";"Summary -2",#N/A,FALSE,"SUMMARY"}</definedName>
    <definedName name="__a130" localSheetId="10" hidden="1">{"Offgrid",#N/A,FALSE,"OFFGRID";"Region",#N/A,FALSE,"REGION";"Offgrid -2",#N/A,FALSE,"OFFGRID";"WTP",#N/A,FALSE,"WTP";"WTP -2",#N/A,FALSE,"WTP";"Project",#N/A,FALSE,"PROJECT";"Summary -2",#N/A,FALSE,"SUMMARY"}</definedName>
    <definedName name="__a130" hidden="1">{"Offgrid",#N/A,FALSE,"OFFGRID";"Region",#N/A,FALSE,"REGION";"Offgrid -2",#N/A,FALSE,"OFFGRID";"WTP",#N/A,FALSE,"WTP";"WTP -2",#N/A,FALSE,"WTP";"Project",#N/A,FALSE,"PROJECT";"Summary -2",#N/A,FALSE,"SUMMARY"}</definedName>
    <definedName name="__B1" localSheetId="8" hidden="1">{"'Sheet1'!$L$16"}</definedName>
    <definedName name="__B1" localSheetId="9" hidden="1">{"'Sheet1'!$L$16"}</definedName>
    <definedName name="__B1" localSheetId="10" hidden="1">{"'Sheet1'!$L$16"}</definedName>
    <definedName name="__B1" hidden="1">{"'Sheet1'!$L$16"}</definedName>
    <definedName name="__ban2" localSheetId="8" hidden="1">{"'Sheet1'!$L$16"}</definedName>
    <definedName name="__ban2" localSheetId="9" hidden="1">{"'Sheet1'!$L$16"}</definedName>
    <definedName name="__ban2" localSheetId="10" hidden="1">{"'Sheet1'!$L$16"}</definedName>
    <definedName name="__ban2" hidden="1">{"'Sheet1'!$L$16"}</definedName>
    <definedName name="__boi1" localSheetId="9">#REF!</definedName>
    <definedName name="__boi1">#REF!</definedName>
    <definedName name="__boi2" localSheetId="9">#REF!</definedName>
    <definedName name="__boi2">#REF!</definedName>
    <definedName name="__boi3" localSheetId="9">#REF!</definedName>
    <definedName name="__boi3">#REF!</definedName>
    <definedName name="__boi4" localSheetId="9">#REF!</definedName>
    <definedName name="__boi4">#REF!</definedName>
    <definedName name="__btm10" localSheetId="9">#REF!</definedName>
    <definedName name="__btm10">#REF!</definedName>
    <definedName name="__btm100" localSheetId="9">#REF!</definedName>
    <definedName name="__btm100">#REF!</definedName>
    <definedName name="__BTM250" localSheetId="9">#REF!</definedName>
    <definedName name="__BTM250">#REF!</definedName>
    <definedName name="__btM300" localSheetId="9">#REF!</definedName>
    <definedName name="__btM300">#REF!</definedName>
    <definedName name="__cao1" localSheetId="9">#REF!</definedName>
    <definedName name="__cao1">#REF!</definedName>
    <definedName name="__cao2" localSheetId="9">#REF!</definedName>
    <definedName name="__cao2">#REF!</definedName>
    <definedName name="__cao3" localSheetId="9">#REF!</definedName>
    <definedName name="__cao3">#REF!</definedName>
    <definedName name="__cao4" localSheetId="9">#REF!</definedName>
    <definedName name="__cao4">#REF!</definedName>
    <definedName name="__cao5" localSheetId="9">#REF!</definedName>
    <definedName name="__cao5">#REF!</definedName>
    <definedName name="__cao6" localSheetId="9">#REF!</definedName>
    <definedName name="__cao6">#REF!</definedName>
    <definedName name="__cep1" localSheetId="8" hidden="1">{"'Sheet1'!$L$16"}</definedName>
    <definedName name="__cep1" localSheetId="9" hidden="1">{"'Sheet1'!$L$16"}</definedName>
    <definedName name="__cep1" localSheetId="10" hidden="1">{"'Sheet1'!$L$16"}</definedName>
    <definedName name="__cep1" hidden="1">{"'Sheet1'!$L$16"}</definedName>
    <definedName name="__Coc39" localSheetId="8" hidden="1">{"'Sheet1'!$L$16"}</definedName>
    <definedName name="__Coc39" localSheetId="9" hidden="1">{"'Sheet1'!$L$16"}</definedName>
    <definedName name="__Coc39" localSheetId="10" hidden="1">{"'Sheet1'!$L$16"}</definedName>
    <definedName name="__Coc39" hidden="1">{"'Sheet1'!$L$16"}</definedName>
    <definedName name="__CON1" localSheetId="9">#REF!</definedName>
    <definedName name="__CON1">#REF!</definedName>
    <definedName name="__CON2" localSheetId="9">#REF!</definedName>
    <definedName name="__CON2">#REF!</definedName>
    <definedName name="__Count">9</definedName>
    <definedName name="__ct456789" localSheetId="8">IF(#REF!="","",#REF!*#REF!)</definedName>
    <definedName name="__ct456789" localSheetId="9">IF(#REF!="","",#REF!*#REF!)</definedName>
    <definedName name="__ct456789" localSheetId="10">IF(#REF!="","",#REF!*#REF!)</definedName>
    <definedName name="__ct456789">IF(#REF!="","",#REF!*#REF!)</definedName>
    <definedName name="__dai1" localSheetId="9">#REF!</definedName>
    <definedName name="__dai1">#REF!</definedName>
    <definedName name="__dai2" localSheetId="9">#REF!</definedName>
    <definedName name="__dai2">#REF!</definedName>
    <definedName name="__dai3" localSheetId="9">#REF!</definedName>
    <definedName name="__dai3">#REF!</definedName>
    <definedName name="__dai4" localSheetId="9">#REF!</definedName>
    <definedName name="__dai4">#REF!</definedName>
    <definedName name="__dai5" localSheetId="9">#REF!</definedName>
    <definedName name="__dai5">#REF!</definedName>
    <definedName name="__dai6" localSheetId="9">#REF!</definedName>
    <definedName name="__dai6">#REF!</definedName>
    <definedName name="__dan1" localSheetId="9">#REF!</definedName>
    <definedName name="__dan1">#REF!</definedName>
    <definedName name="__dan2" localSheetId="9">#REF!</definedName>
    <definedName name="__dan2">#REF!</definedName>
    <definedName name="__dao1" localSheetId="9">#REF!</definedName>
    <definedName name="__dao1">#REF!</definedName>
    <definedName name="__dbu1" localSheetId="9">#REF!</definedName>
    <definedName name="__dbu1">#REF!</definedName>
    <definedName name="__dbu2" localSheetId="9">#REF!</definedName>
    <definedName name="__dbu2">#REF!</definedName>
    <definedName name="__ddn400" localSheetId="9">#REF!</definedName>
    <definedName name="__ddn400">#REF!</definedName>
    <definedName name="__ddn600" localSheetId="9">#REF!</definedName>
    <definedName name="__ddn600">#REF!</definedName>
    <definedName name="__Goi8" localSheetId="8" hidden="1">{"'Sheet1'!$L$16"}</definedName>
    <definedName name="__Goi8" localSheetId="9" hidden="1">{"'Sheet1'!$L$16"}</definedName>
    <definedName name="__Goi8" localSheetId="10" hidden="1">{"'Sheet1'!$L$16"}</definedName>
    <definedName name="__Goi8" hidden="1">{"'Sheet1'!$L$16"}</definedName>
    <definedName name="__gon4" localSheetId="9">#REF!</definedName>
    <definedName name="__gon4">#REF!</definedName>
    <definedName name="__h1" localSheetId="8" hidden="1">{"'Sheet1'!$L$16"}</definedName>
    <definedName name="__h1" localSheetId="9" hidden="1">{"'Sheet1'!$L$16"}</definedName>
    <definedName name="__h1" localSheetId="10" hidden="1">{"'Sheet1'!$L$16"}</definedName>
    <definedName name="__h1" hidden="1">{"'Sheet1'!$L$16"}</definedName>
    <definedName name="__hom2" localSheetId="9">#REF!</definedName>
    <definedName name="__hom2">#REF!</definedName>
    <definedName name="__hsm2">1.1289</definedName>
    <definedName name="__hu1" localSheetId="8" hidden="1">{"'Sheet1'!$L$16"}</definedName>
    <definedName name="__hu1" localSheetId="9" hidden="1">{"'Sheet1'!$L$16"}</definedName>
    <definedName name="__hu1" localSheetId="10" hidden="1">{"'Sheet1'!$L$16"}</definedName>
    <definedName name="__hu1" hidden="1">{"'Sheet1'!$L$16"}</definedName>
    <definedName name="__hu2" localSheetId="8" hidden="1">{"'Sheet1'!$L$16"}</definedName>
    <definedName name="__hu2" localSheetId="9" hidden="1">{"'Sheet1'!$L$16"}</definedName>
    <definedName name="__hu2" localSheetId="10" hidden="1">{"'Sheet1'!$L$16"}</definedName>
    <definedName name="__hu2" hidden="1">{"'Sheet1'!$L$16"}</definedName>
    <definedName name="__hu5" localSheetId="8" hidden="1">{"'Sheet1'!$L$16"}</definedName>
    <definedName name="__hu5" localSheetId="9" hidden="1">{"'Sheet1'!$L$16"}</definedName>
    <definedName name="__hu5" localSheetId="10" hidden="1">{"'Sheet1'!$L$16"}</definedName>
    <definedName name="__hu5" hidden="1">{"'Sheet1'!$L$16"}</definedName>
    <definedName name="__hu6" localSheetId="8" hidden="1">{"'Sheet1'!$L$16"}</definedName>
    <definedName name="__hu6" localSheetId="9" hidden="1">{"'Sheet1'!$L$16"}</definedName>
    <definedName name="__hu6" localSheetId="10" hidden="1">{"'Sheet1'!$L$16"}</definedName>
    <definedName name="__hu6" hidden="1">{"'Sheet1'!$L$16"}</definedName>
    <definedName name="__IntlFixup" hidden="1">TRUE</definedName>
    <definedName name="__isc1">0.035</definedName>
    <definedName name="__isc2">0.02</definedName>
    <definedName name="__isc3">0.054</definedName>
    <definedName name="__kl11" localSheetId="10" hidden="1">{"'Sheet1'!$L$16"}</definedName>
    <definedName name="__kl11" hidden="1">{"'Sheet1'!$L$16"}</definedName>
    <definedName name="__kl4" localSheetId="10" hidden="1">{"'Sheet1'!$L$16"}</definedName>
    <definedName name="__kl4" hidden="1">{"'Sheet1'!$L$16"}</definedName>
    <definedName name="__kl6" localSheetId="10" hidden="1">{"'Sheet1'!$L$16"}</definedName>
    <definedName name="__kl6" hidden="1">{"'Sheet1'!$L$16"}</definedName>
    <definedName name="__KM188" localSheetId="9">#REF!</definedName>
    <definedName name="__KM188">#REF!</definedName>
    <definedName name="__km189" localSheetId="9">#REF!</definedName>
    <definedName name="__km189">#REF!</definedName>
    <definedName name="__km190" localSheetId="9">#REF!</definedName>
    <definedName name="__km190">#REF!</definedName>
    <definedName name="__km191" localSheetId="9">#REF!</definedName>
    <definedName name="__km191">#REF!</definedName>
    <definedName name="__km192" localSheetId="9">#REF!</definedName>
    <definedName name="__km192">#REF!</definedName>
    <definedName name="__km193" localSheetId="9">#REF!</definedName>
    <definedName name="__km193">#REF!</definedName>
    <definedName name="__km194" localSheetId="9">#REF!</definedName>
    <definedName name="__km194">#REF!</definedName>
    <definedName name="__km195" localSheetId="9">#REF!</definedName>
    <definedName name="__km195">#REF!</definedName>
    <definedName name="__km196" localSheetId="9">#REF!</definedName>
    <definedName name="__km196">#REF!</definedName>
    <definedName name="__km197" localSheetId="9">#REF!</definedName>
    <definedName name="__km197">#REF!</definedName>
    <definedName name="__km198" localSheetId="9">#REF!</definedName>
    <definedName name="__km198">#REF!</definedName>
    <definedName name="__Lan1" localSheetId="8" hidden="1">{"'Sheet1'!$L$16"}</definedName>
    <definedName name="__Lan1" localSheetId="9" hidden="1">{"'Sheet1'!$L$16"}</definedName>
    <definedName name="__Lan1" localSheetId="10" hidden="1">{"'Sheet1'!$L$16"}</definedName>
    <definedName name="__Lan1" hidden="1">{"'Sheet1'!$L$16"}</definedName>
    <definedName name="__LAN3" localSheetId="8" hidden="1">{"'Sheet1'!$L$16"}</definedName>
    <definedName name="__LAN3" localSheetId="9" hidden="1">{"'Sheet1'!$L$16"}</definedName>
    <definedName name="__LAN3" localSheetId="10" hidden="1">{"'Sheet1'!$L$16"}</definedName>
    <definedName name="__LAN3" hidden="1">{"'Sheet1'!$L$16"}</definedName>
    <definedName name="__lap1" localSheetId="9">#REF!</definedName>
    <definedName name="__lap1">#REF!</definedName>
    <definedName name="__lap2" localSheetId="9">#REF!</definedName>
    <definedName name="__lap2">#REF!</definedName>
    <definedName name="__lk2" localSheetId="8" hidden="1">{"'Sheet1'!$L$16"}</definedName>
    <definedName name="__lk2" localSheetId="9" hidden="1">{"'Sheet1'!$L$16"}</definedName>
    <definedName name="__lk2" localSheetId="10" hidden="1">{"'Sheet1'!$L$16"}</definedName>
    <definedName name="__lk2" hidden="1">{"'Sheet1'!$L$16"}</definedName>
    <definedName name="__M36" localSheetId="8" hidden="1">{"'Sheet1'!$L$16"}</definedName>
    <definedName name="__M36" localSheetId="9" hidden="1">{"'Sheet1'!$L$16"}</definedName>
    <definedName name="__M36" localSheetId="10" hidden="1">{"'Sheet1'!$L$16"}</definedName>
    <definedName name="__M36" hidden="1">{"'Sheet1'!$L$16"}</definedName>
    <definedName name="__MAC12" localSheetId="9">#REF!</definedName>
    <definedName name="__MAC12">#REF!</definedName>
    <definedName name="__MAC46" localSheetId="9">#REF!</definedName>
    <definedName name="__MAC46">#REF!</definedName>
    <definedName name="__NCL100" localSheetId="9">#REF!</definedName>
    <definedName name="__NCL100">#REF!</definedName>
    <definedName name="__NCL200" localSheetId="9">#REF!</definedName>
    <definedName name="__NCL200">#REF!</definedName>
    <definedName name="__NCL250" localSheetId="9">#REF!</definedName>
    <definedName name="__NCL250">#REF!</definedName>
    <definedName name="__NET2" localSheetId="9">#REF!</definedName>
    <definedName name="__NET2">#REF!</definedName>
    <definedName name="__nin190" localSheetId="9">#REF!</definedName>
    <definedName name="__nin190">#REF!</definedName>
    <definedName name="__NSO2" localSheetId="8" hidden="1">{"'Sheet1'!$L$16"}</definedName>
    <definedName name="__NSO2" localSheetId="9" hidden="1">{"'Sheet1'!$L$16"}</definedName>
    <definedName name="__NSO2" localSheetId="10" hidden="1">{"'Sheet1'!$L$16"}</definedName>
    <definedName name="__NSO2" hidden="1">{"'Sheet1'!$L$16"}</definedName>
    <definedName name="__PA3" localSheetId="8" hidden="1">{"'Sheet1'!$L$16"}</definedName>
    <definedName name="__PA3" localSheetId="9" hidden="1">{"'Sheet1'!$L$16"}</definedName>
    <definedName name="__PA3" localSheetId="10" hidden="1">{"'Sheet1'!$L$16"}</definedName>
    <definedName name="__PA3" hidden="1">{"'Sheet1'!$L$16"}</definedName>
    <definedName name="__PL1242" localSheetId="9">#REF!</definedName>
    <definedName name="__PL1242">#REF!</definedName>
    <definedName name="__Pl2" localSheetId="8" hidden="1">{"'Sheet1'!$L$16"}</definedName>
    <definedName name="__Pl2" localSheetId="9" hidden="1">{"'Sheet1'!$L$16"}</definedName>
    <definedName name="__Pl2" localSheetId="10" hidden="1">{"'Sheet1'!$L$16"}</definedName>
    <definedName name="__Pl2" hidden="1">{"'Sheet1'!$L$16"}</definedName>
    <definedName name="__phi10" localSheetId="9">#REF!</definedName>
    <definedName name="__phi10">#REF!</definedName>
    <definedName name="__phi12" localSheetId="9">#REF!</definedName>
    <definedName name="__phi12">#REF!</definedName>
    <definedName name="__phi14" localSheetId="9">#REF!</definedName>
    <definedName name="__phi14">#REF!</definedName>
    <definedName name="__phi16" localSheetId="9">#REF!</definedName>
    <definedName name="__phi16">#REF!</definedName>
    <definedName name="__phi18" localSheetId="9">#REF!</definedName>
    <definedName name="__phi18">#REF!</definedName>
    <definedName name="__phi20" localSheetId="9">#REF!</definedName>
    <definedName name="__phi20">#REF!</definedName>
    <definedName name="__phi22" localSheetId="9">#REF!</definedName>
    <definedName name="__phi22">#REF!</definedName>
    <definedName name="__phi25" localSheetId="9">#REF!</definedName>
    <definedName name="__phi25">#REF!</definedName>
    <definedName name="__phi28" localSheetId="9">#REF!</definedName>
    <definedName name="__phi28">#REF!</definedName>
    <definedName name="__phi6" localSheetId="9">#REF!</definedName>
    <definedName name="__phi6">#REF!</definedName>
    <definedName name="__phi8" localSheetId="9">#REF!</definedName>
    <definedName name="__phi8">#REF!</definedName>
    <definedName name="__sat10" localSheetId="9">#REF!</definedName>
    <definedName name="__sat10">#REF!</definedName>
    <definedName name="__sat14" localSheetId="9">#REF!</definedName>
    <definedName name="__sat14">#REF!</definedName>
    <definedName name="__sat16" localSheetId="9">#REF!</definedName>
    <definedName name="__sat16">#REF!</definedName>
    <definedName name="__sat20" localSheetId="9">#REF!</definedName>
    <definedName name="__sat20">#REF!</definedName>
    <definedName name="__sat8" localSheetId="9">#REF!</definedName>
    <definedName name="__sat8">#REF!</definedName>
    <definedName name="__sc1" localSheetId="9">#REF!</definedName>
    <definedName name="__sc1">#REF!</definedName>
    <definedName name="__SC2" localSheetId="9">#REF!</definedName>
    <definedName name="__SC2">#REF!</definedName>
    <definedName name="__sc3" localSheetId="9">#REF!</definedName>
    <definedName name="__sc3">#REF!</definedName>
    <definedName name="__slg1" localSheetId="9">#REF!</definedName>
    <definedName name="__slg1">#REF!</definedName>
    <definedName name="__slg2" localSheetId="9">#REF!</definedName>
    <definedName name="__slg2">#REF!</definedName>
    <definedName name="__slg3" localSheetId="9">#REF!</definedName>
    <definedName name="__slg3">#REF!</definedName>
    <definedName name="__slg4" localSheetId="9">#REF!</definedName>
    <definedName name="__slg4">#REF!</definedName>
    <definedName name="__slg5" localSheetId="9">#REF!</definedName>
    <definedName name="__slg5">#REF!</definedName>
    <definedName name="__slg6" localSheetId="9">#REF!</definedName>
    <definedName name="__slg6">#REF!</definedName>
    <definedName name="__SN3" localSheetId="9">#REF!</definedName>
    <definedName name="__SN3">#REF!</definedName>
    <definedName name="__SOC10">0.3456</definedName>
    <definedName name="__SOC8">0.2827</definedName>
    <definedName name="__Sta1">531.877</definedName>
    <definedName name="__Sta2">561.952</definedName>
    <definedName name="__Sta3">712.202</definedName>
    <definedName name="__Sta4">762.202</definedName>
    <definedName name="__sua20" localSheetId="9">#REF!</definedName>
    <definedName name="__sua20">#REF!</definedName>
    <definedName name="__sua30" localSheetId="9">#REF!</definedName>
    <definedName name="__sua30">#REF!</definedName>
    <definedName name="__TB1" localSheetId="9">#REF!</definedName>
    <definedName name="__TB1">#REF!</definedName>
    <definedName name="__TK211" localSheetId="10" hidden="1">{"'Sheet1'!$L$16"}</definedName>
    <definedName name="__TK211" hidden="1">{"'Sheet1'!$L$16"}</definedName>
    <definedName name="__TL1" localSheetId="9">#REF!</definedName>
    <definedName name="__TL1">#REF!</definedName>
    <definedName name="__TL2" localSheetId="9">#REF!</definedName>
    <definedName name="__TL2">#REF!</definedName>
    <definedName name="__TL3" localSheetId="9">#REF!</definedName>
    <definedName name="__TL3">#REF!</definedName>
    <definedName name="__TLA120" localSheetId="9">#REF!</definedName>
    <definedName name="__TLA120">#REF!</definedName>
    <definedName name="__TLA35" localSheetId="9">#REF!</definedName>
    <definedName name="__TLA35">#REF!</definedName>
    <definedName name="__TLA50" localSheetId="9">#REF!</definedName>
    <definedName name="__TLA50">#REF!</definedName>
    <definedName name="__TLA70" localSheetId="9">#REF!</definedName>
    <definedName name="__TLA70">#REF!</definedName>
    <definedName name="__TLA95" localSheetId="9">#REF!</definedName>
    <definedName name="__TLA95">#REF!</definedName>
    <definedName name="__tt3" localSheetId="8" hidden="1">{"'Sheet1'!$L$16"}</definedName>
    <definedName name="__tt3" localSheetId="9" hidden="1">{"'Sheet1'!$L$16"}</definedName>
    <definedName name="__tt3" localSheetId="10" hidden="1">{"'Sheet1'!$L$16"}</definedName>
    <definedName name="__tt3" hidden="1">{"'Sheet1'!$L$16"}</definedName>
    <definedName name="__TT31" localSheetId="8" hidden="1">{"'Sheet1'!$L$16"}</definedName>
    <definedName name="__TT31" localSheetId="9" hidden="1">{"'Sheet1'!$L$16"}</definedName>
    <definedName name="__TT31" localSheetId="10" hidden="1">{"'Sheet1'!$L$16"}</definedName>
    <definedName name="__TT31" hidden="1">{"'Sheet1'!$L$16"}</definedName>
    <definedName name="__TH1" localSheetId="9">#REF!</definedName>
    <definedName name="__TH1" localSheetId="10" hidden="1">{"'Sheet1'!$L$16"}</definedName>
    <definedName name="__TH1" hidden="1">{"'Sheet1'!$L$16"}</definedName>
    <definedName name="__TH2" localSheetId="9">#REF!</definedName>
    <definedName name="__TH2">#REF!</definedName>
    <definedName name="__TH3" localSheetId="9">#REF!</definedName>
    <definedName name="__TH3">#REF!</definedName>
    <definedName name="__Tru21" localSheetId="8" hidden="1">{"'Sheet1'!$L$16"}</definedName>
    <definedName name="__Tru21" localSheetId="9" hidden="1">{"'Sheet1'!$L$16"}</definedName>
    <definedName name="__Tru21" localSheetId="10" hidden="1">{"'Sheet1'!$L$16"}</definedName>
    <definedName name="__Tru21" hidden="1">{"'Sheet1'!$L$16"}</definedName>
    <definedName name="__vc1" localSheetId="9">#REF!</definedName>
    <definedName name="__vc1">#REF!</definedName>
    <definedName name="__vc2" localSheetId="9">#REF!</definedName>
    <definedName name="__vc2">#REF!</definedName>
    <definedName name="__vc3" localSheetId="9">#REF!</definedName>
    <definedName name="__vc3">#REF!</definedName>
    <definedName name="__vl1" localSheetId="10" hidden="1">{"'Sheet1'!$L$16"}</definedName>
    <definedName name="__vl1" hidden="1">{"'Sheet1'!$L$16"}</definedName>
    <definedName name="__VL100" localSheetId="9">#REF!</definedName>
    <definedName name="__VL100">#REF!</definedName>
    <definedName name="__vl2" localSheetId="8" hidden="1">{"'Sheet1'!$L$16"}</definedName>
    <definedName name="__vl2" localSheetId="9" hidden="1">{"'Sheet1'!$L$16"}</definedName>
    <definedName name="__vl2" localSheetId="10" hidden="1">{"'Sheet1'!$L$16"}</definedName>
    <definedName name="__vl2" hidden="1">{"'Sheet1'!$L$16"}</definedName>
    <definedName name="__VL250" localSheetId="9">#REF!</definedName>
    <definedName name="__VL250">#REF!</definedName>
    <definedName name="__xlfn.BAHTTEXT" hidden="1">#NAME?</definedName>
    <definedName name="_01_01_99" localSheetId="8">#REF!</definedName>
    <definedName name="_01_01_99" localSheetId="10">#REF!</definedName>
    <definedName name="_01_01_99">#REF!</definedName>
    <definedName name="_01_02_99" localSheetId="8">#REF!</definedName>
    <definedName name="_01_02_99" localSheetId="10">#REF!</definedName>
    <definedName name="_01_02_99">#REF!</definedName>
    <definedName name="_01_03_99" localSheetId="8">#REF!</definedName>
    <definedName name="_01_03_99" localSheetId="10">#REF!</definedName>
    <definedName name="_01_03_99">#REF!</definedName>
    <definedName name="_01_04_99" localSheetId="8">#REF!</definedName>
    <definedName name="_01_04_99" localSheetId="10">#REF!</definedName>
    <definedName name="_01_04_99">#REF!</definedName>
    <definedName name="_01_05_99" localSheetId="8">#REF!</definedName>
    <definedName name="_01_05_99" localSheetId="10">#REF!</definedName>
    <definedName name="_01_05_99">#REF!</definedName>
    <definedName name="_01_06_99" localSheetId="8">#REF!</definedName>
    <definedName name="_01_06_99" localSheetId="10">#REF!</definedName>
    <definedName name="_01_06_99">#REF!</definedName>
    <definedName name="_01_07_99" localSheetId="8">#REF!</definedName>
    <definedName name="_01_07_99" localSheetId="10">#REF!</definedName>
    <definedName name="_01_07_99">#REF!</definedName>
    <definedName name="_01_08_1999" localSheetId="8">#REF!</definedName>
    <definedName name="_01_08_1999" localSheetId="10">#REF!</definedName>
    <definedName name="_01_08_1999">#REF!</definedName>
    <definedName name="_01_11_2001">#N/A</definedName>
    <definedName name="_02" localSheetId="8">#REF!</definedName>
    <definedName name="_02" localSheetId="10">#REF!</definedName>
    <definedName name="_02">#REF!</definedName>
    <definedName name="_06" localSheetId="8">#REF!</definedName>
    <definedName name="_06" localSheetId="10">#REF!</definedName>
    <definedName name="_06">#REF!</definedName>
    <definedName name="_07" localSheetId="8">#REF!</definedName>
    <definedName name="_07" localSheetId="10">#REF!</definedName>
    <definedName name="_07">#REF!</definedName>
    <definedName name="_1" localSheetId="8">#REF!</definedName>
    <definedName name="_1" localSheetId="9">#N/A</definedName>
    <definedName name="_1" localSheetId="10">#REF!</definedName>
    <definedName name="_1">#REF!</definedName>
    <definedName name="_1000A01">#N/A</definedName>
    <definedName name="_2" localSheetId="8">#REF!</definedName>
    <definedName name="_2" localSheetId="9">#N/A</definedName>
    <definedName name="_2" localSheetId="10">#REF!</definedName>
    <definedName name="_2">#REF!</definedName>
    <definedName name="_23NA" localSheetId="8">#REF!</definedName>
    <definedName name="_23NA" localSheetId="10">#REF!</definedName>
    <definedName name="_23NA">#REF!</definedName>
    <definedName name="_23NB" localSheetId="8">#REF!</definedName>
    <definedName name="_23NB" localSheetId="10">#REF!</definedName>
    <definedName name="_23NB">#REF!</definedName>
    <definedName name="_23NC" localSheetId="8">#REF!</definedName>
    <definedName name="_23NC" localSheetId="10">#REF!</definedName>
    <definedName name="_23NC">#REF!</definedName>
    <definedName name="_27_02_01" localSheetId="8">#REF!</definedName>
    <definedName name="_27_02_01" localSheetId="10">#REF!</definedName>
    <definedName name="_27_02_01">#REF!</definedName>
    <definedName name="_40x4">5100</definedName>
    <definedName name="_7.37_x_1.5_x_128_x_5000">"®¬n gi¸ 1 trang x hÖ sè khæ x sè trang x sè l­îng cuèn"</definedName>
    <definedName name="_a1" localSheetId="8" hidden="1">{"'Sheet1'!$L$16"}</definedName>
    <definedName name="_a1" localSheetId="9" hidden="1">{"'Sheet1'!$L$16"}</definedName>
    <definedName name="_a1" localSheetId="10" hidden="1">{"'Sheet1'!$L$16"}</definedName>
    <definedName name="_a1" hidden="1">{"'Sheet1'!$L$16"}</definedName>
    <definedName name="_a129" localSheetId="8" hidden="1">{"Offgrid",#N/A,FALSE,"OFFGRID";"Region",#N/A,FALSE,"REGION";"Offgrid -2",#N/A,FALSE,"OFFGRID";"WTP",#N/A,FALSE,"WTP";"WTP -2",#N/A,FALSE,"WTP";"Project",#N/A,FALSE,"PROJECT";"Summary -2",#N/A,FALSE,"SUMMARY"}</definedName>
    <definedName name="_a129" localSheetId="9" hidden="1">{"Offgrid",#N/A,FALSE,"OFFGRID";"Region",#N/A,FALSE,"REGION";"Offgrid -2",#N/A,FALSE,"OFFGRID";"WTP",#N/A,FALSE,"WTP";"WTP -2",#N/A,FALSE,"WTP";"Project",#N/A,FALSE,"PROJECT";"Summary -2",#N/A,FALSE,"SUMMARY"}</definedName>
    <definedName name="_a129" localSheetId="10" hidden="1">{"Offgrid",#N/A,FALSE,"OFFGRID";"Region",#N/A,FALSE,"REGION";"Offgrid -2",#N/A,FALSE,"OFFGRID";"WTP",#N/A,FALSE,"WTP";"WTP -2",#N/A,FALSE,"WTP";"Project",#N/A,FALSE,"PROJECT";"Summary -2",#N/A,FALSE,"SUMMARY"}</definedName>
    <definedName name="_a129" hidden="1">{"Offgrid",#N/A,FALSE,"OFFGRID";"Region",#N/A,FALSE,"REGION";"Offgrid -2",#N/A,FALSE,"OFFGRID";"WTP",#N/A,FALSE,"WTP";"WTP -2",#N/A,FALSE,"WTP";"Project",#N/A,FALSE,"PROJECT";"Summary -2",#N/A,FALSE,"SUMMARY"}</definedName>
    <definedName name="_a130" localSheetId="8" hidden="1">{"Offgrid",#N/A,FALSE,"OFFGRID";"Region",#N/A,FALSE,"REGION";"Offgrid -2",#N/A,FALSE,"OFFGRID";"WTP",#N/A,FALSE,"WTP";"WTP -2",#N/A,FALSE,"WTP";"Project",#N/A,FALSE,"PROJECT";"Summary -2",#N/A,FALSE,"SUMMARY"}</definedName>
    <definedName name="_a130" localSheetId="9" hidden="1">{"Offgrid",#N/A,FALSE,"OFFGRID";"Region",#N/A,FALSE,"REGION";"Offgrid -2",#N/A,FALSE,"OFFGRID";"WTP",#N/A,FALSE,"WTP";"WTP -2",#N/A,FALSE,"WTP";"Project",#N/A,FALSE,"PROJECT";"Summary -2",#N/A,FALSE,"SUMMARY"}</definedName>
    <definedName name="_a130" localSheetId="10" hidden="1">{"Offgrid",#N/A,FALSE,"OFFGRID";"Region",#N/A,FALSE,"REGION";"Offgrid -2",#N/A,FALSE,"OFFGRID";"WTP",#N/A,FALSE,"WTP";"WTP -2",#N/A,FALSE,"WTP";"Project",#N/A,FALSE,"PROJECT";"Summary -2",#N/A,FALSE,"SUMMARY"}</definedName>
    <definedName name="_a130" hidden="1">{"Offgrid",#N/A,FALSE,"OFFGRID";"Region",#N/A,FALSE,"REGION";"Offgrid -2",#N/A,FALSE,"OFFGRID";"WTP",#N/A,FALSE,"WTP";"WTP -2",#N/A,FALSE,"WTP";"Project",#N/A,FALSE,"PROJECT";"Summary -2",#N/A,FALSE,"SUMMARY"}</definedName>
    <definedName name="_a2" localSheetId="8" hidden="1">{#N/A,#N/A,FALSE,"Chi tiÆt"}</definedName>
    <definedName name="_a2" localSheetId="10" hidden="1">{#N/A,#N/A,FALSE,"Chi tiÆt"}</definedName>
    <definedName name="_a2" hidden="1">{#N/A,#N/A,FALSE,"Chi tiÆt"}</definedName>
    <definedName name="_A4" localSheetId="8" hidden="1">{"'Sheet1'!$L$16"}</definedName>
    <definedName name="_A4" localSheetId="9" hidden="1">{"'Sheet1'!$L$16"}</definedName>
    <definedName name="_A4" localSheetId="10" hidden="1">{"'Sheet1'!$L$16"}</definedName>
    <definedName name="_A4" hidden="1">{"'Sheet1'!$L$16"}</definedName>
    <definedName name="_atn1" localSheetId="8">#REF!</definedName>
    <definedName name="_atn1" localSheetId="10">#REF!</definedName>
    <definedName name="_atn1">#REF!</definedName>
    <definedName name="_atn10" localSheetId="8">#REF!</definedName>
    <definedName name="_atn10" localSheetId="10">#REF!</definedName>
    <definedName name="_atn10">#REF!</definedName>
    <definedName name="_atn2" localSheetId="8">#REF!</definedName>
    <definedName name="_atn2" localSheetId="10">#REF!</definedName>
    <definedName name="_atn2">#REF!</definedName>
    <definedName name="_atn3" localSheetId="8">#REF!</definedName>
    <definedName name="_atn3" localSheetId="10">#REF!</definedName>
    <definedName name="_atn3">#REF!</definedName>
    <definedName name="_atn4" localSheetId="8">#REF!</definedName>
    <definedName name="_atn4" localSheetId="10">#REF!</definedName>
    <definedName name="_atn4">#REF!</definedName>
    <definedName name="_atn5" localSheetId="8">#REF!</definedName>
    <definedName name="_atn5" localSheetId="10">#REF!</definedName>
    <definedName name="_atn5">#REF!</definedName>
    <definedName name="_atn6" localSheetId="8">#REF!</definedName>
    <definedName name="_atn6" localSheetId="10">#REF!</definedName>
    <definedName name="_atn6">#REF!</definedName>
    <definedName name="_atn7" localSheetId="8">#REF!</definedName>
    <definedName name="_atn7" localSheetId="10">#REF!</definedName>
    <definedName name="_atn7">#REF!</definedName>
    <definedName name="_atn8" localSheetId="8">#REF!</definedName>
    <definedName name="_atn8" localSheetId="10">#REF!</definedName>
    <definedName name="_atn8">#REF!</definedName>
    <definedName name="_atn9" localSheetId="8">#REF!</definedName>
    <definedName name="_atn9" localSheetId="10">#REF!</definedName>
    <definedName name="_atn9">#REF!</definedName>
    <definedName name="_B1" localSheetId="8" hidden="1">{"'Sheet1'!$L$16"}</definedName>
    <definedName name="_B1" localSheetId="9" hidden="1">{"'Sheet1'!$L$16"}</definedName>
    <definedName name="_B1" localSheetId="10" hidden="1">{"'Sheet1'!$L$16"}</definedName>
    <definedName name="_B1" hidden="1">{"'Sheet1'!$L$16"}</definedName>
    <definedName name="_ba1" localSheetId="8" hidden="1">{#N/A,#N/A,FALSE,"Chi tiÆt"}</definedName>
    <definedName name="_ba1" localSheetId="9" hidden="1">{#N/A,#N/A,FALSE,"Chi tiÆt"}</definedName>
    <definedName name="_ba1" localSheetId="10" hidden="1">{#N/A,#N/A,FALSE,"Chi tiÆt"}</definedName>
    <definedName name="_ba1" hidden="1">{#N/A,#N/A,FALSE,"Chi tiÆt"}</definedName>
    <definedName name="_ban2" localSheetId="8" hidden="1">{"'Sheet1'!$L$16"}</definedName>
    <definedName name="_ban2" localSheetId="9" hidden="1">{"'Sheet1'!$L$16"}</definedName>
    <definedName name="_ban2" localSheetId="10" hidden="1">{"'Sheet1'!$L$16"}</definedName>
    <definedName name="_ban2" hidden="1">{"'Sheet1'!$L$16"}</definedName>
    <definedName name="_bnc5" localSheetId="8">#REF!</definedName>
    <definedName name="_bnc5" localSheetId="10">#REF!</definedName>
    <definedName name="_bnc5">#REF!</definedName>
    <definedName name="_boi1" localSheetId="8">#REF!</definedName>
    <definedName name="_boi1" localSheetId="9">#REF!</definedName>
    <definedName name="_boi1" localSheetId="10">#REF!</definedName>
    <definedName name="_boi1">#REF!</definedName>
    <definedName name="_boi2" localSheetId="8">#REF!</definedName>
    <definedName name="_boi2" localSheetId="9">#REF!</definedName>
    <definedName name="_boi2" localSheetId="10">#REF!</definedName>
    <definedName name="_boi2">#REF!</definedName>
    <definedName name="_boi3" localSheetId="8">#REF!</definedName>
    <definedName name="_boi3" localSheetId="9">#REF!</definedName>
    <definedName name="_boi3" localSheetId="10">#REF!</definedName>
    <definedName name="_boi3">#REF!</definedName>
    <definedName name="_boi4" localSheetId="8">#REF!</definedName>
    <definedName name="_boi4" localSheetId="9">#REF!</definedName>
    <definedName name="_boi4" localSheetId="10">#REF!</definedName>
    <definedName name="_boi4">#REF!</definedName>
    <definedName name="_bqa43" localSheetId="8">#REF!</definedName>
    <definedName name="_bqa43" localSheetId="10">#REF!</definedName>
    <definedName name="_bqa43">#REF!</definedName>
    <definedName name="_btc20" localSheetId="8">#REF!</definedName>
    <definedName name="_btc20" localSheetId="10">#REF!</definedName>
    <definedName name="_btc20">#REF!</definedName>
    <definedName name="_btc30" localSheetId="8">#REF!</definedName>
    <definedName name="_btc30" localSheetId="10">#REF!</definedName>
    <definedName name="_btc30">#REF!</definedName>
    <definedName name="_btc35" localSheetId="8">#REF!</definedName>
    <definedName name="_btc35" localSheetId="10">#REF!</definedName>
    <definedName name="_btc35">#REF!</definedName>
    <definedName name="_btc40" localSheetId="8">#REF!</definedName>
    <definedName name="_btc40" localSheetId="10">#REF!</definedName>
    <definedName name="_btc40">#REF!</definedName>
    <definedName name="_btc50" localSheetId="8">#REF!</definedName>
    <definedName name="_btc50" localSheetId="10">#REF!</definedName>
    <definedName name="_btc50">#REF!</definedName>
    <definedName name="_btm10" localSheetId="8">#REF!</definedName>
    <definedName name="_btm10" localSheetId="9">#REF!</definedName>
    <definedName name="_btm10" localSheetId="10">#REF!</definedName>
    <definedName name="_btm10">#REF!</definedName>
    <definedName name="_btm100" localSheetId="8">#REF!</definedName>
    <definedName name="_btm100" localSheetId="9">#REF!</definedName>
    <definedName name="_btm100" localSheetId="10">#REF!</definedName>
    <definedName name="_btm100">#REF!</definedName>
    <definedName name="_BTM250" localSheetId="8">#REF!</definedName>
    <definedName name="_BTM250" localSheetId="9">#REF!</definedName>
    <definedName name="_BTM250" localSheetId="10">#REF!</definedName>
    <definedName name="_BTM250">#REF!</definedName>
    <definedName name="_btM300" localSheetId="8">#REF!</definedName>
    <definedName name="_btM300" localSheetId="9">#REF!</definedName>
    <definedName name="_btM300" localSheetId="10">#REF!</definedName>
    <definedName name="_btM300">#REF!</definedName>
    <definedName name="_btm350" localSheetId="8">#REF!</definedName>
    <definedName name="_btm350" localSheetId="10">#REF!</definedName>
    <definedName name="_btm350">#REF!</definedName>
    <definedName name="_btm400" localSheetId="8">#REF!</definedName>
    <definedName name="_btm400" localSheetId="10">#REF!</definedName>
    <definedName name="_btm400">#REF!</definedName>
    <definedName name="_btm500" localSheetId="8">#REF!</definedName>
    <definedName name="_btm500" localSheetId="10">#REF!</definedName>
    <definedName name="_btm500">#REF!</definedName>
    <definedName name="_Builtin155" hidden="1">#N/A</definedName>
    <definedName name="_Bvc1" localSheetId="8">#REF!</definedName>
    <definedName name="_Bvc1" localSheetId="10">#REF!</definedName>
    <definedName name="_Bvc1">#REF!</definedName>
    <definedName name="_C_Lphi_4ab" localSheetId="8">#REF!</definedName>
    <definedName name="_C_Lphi_4ab" localSheetId="10">#REF!</definedName>
    <definedName name="_C_Lphi_4ab">#REF!</definedName>
    <definedName name="_cao1" localSheetId="8">#REF!</definedName>
    <definedName name="_cao1" localSheetId="9">#REF!</definedName>
    <definedName name="_cao1" localSheetId="10">#REF!</definedName>
    <definedName name="_cao1">#REF!</definedName>
    <definedName name="_cao2" localSheetId="8">#REF!</definedName>
    <definedName name="_cao2" localSheetId="9">#REF!</definedName>
    <definedName name="_cao2" localSheetId="10">#REF!</definedName>
    <definedName name="_cao2">#REF!</definedName>
    <definedName name="_cao3" localSheetId="8">#REF!</definedName>
    <definedName name="_cao3" localSheetId="9">#REF!</definedName>
    <definedName name="_cao3" localSheetId="10">#REF!</definedName>
    <definedName name="_cao3">#REF!</definedName>
    <definedName name="_cao4" localSheetId="8">#REF!</definedName>
    <definedName name="_cao4" localSheetId="9">#REF!</definedName>
    <definedName name="_cao4" localSheetId="10">#REF!</definedName>
    <definedName name="_cao4">#REF!</definedName>
    <definedName name="_cao5" localSheetId="8">#REF!</definedName>
    <definedName name="_cao5" localSheetId="9">#REF!</definedName>
    <definedName name="_cao5" localSheetId="10">#REF!</definedName>
    <definedName name="_cao5">#REF!</definedName>
    <definedName name="_cao6" localSheetId="8">#REF!</definedName>
    <definedName name="_cao6" localSheetId="9">#REF!</definedName>
    <definedName name="_cao6" localSheetId="10">#REF!</definedName>
    <definedName name="_cao6">#REF!</definedName>
    <definedName name="_cau10" localSheetId="8">#REF!</definedName>
    <definedName name="_cau10" localSheetId="10">#REF!</definedName>
    <definedName name="_cau10">#REF!</definedName>
    <definedName name="_cau16" localSheetId="8">#REF!</definedName>
    <definedName name="_cau16" localSheetId="10">#REF!</definedName>
    <definedName name="_cau16">#REF!</definedName>
    <definedName name="_cau25" localSheetId="8">#REF!</definedName>
    <definedName name="_cau25" localSheetId="10">#REF!</definedName>
    <definedName name="_cau25">#REF!</definedName>
    <definedName name="_cau40" localSheetId="8">#REF!</definedName>
    <definedName name="_cau40" localSheetId="10">#REF!</definedName>
    <definedName name="_cau40">#REF!</definedName>
    <definedName name="_cau50" localSheetId="8">#REF!</definedName>
    <definedName name="_cau50" localSheetId="10">#REF!</definedName>
    <definedName name="_cau50">#REF!</definedName>
    <definedName name="_cep1" localSheetId="8" hidden="1">{"'Sheet1'!$L$16"}</definedName>
    <definedName name="_cep1" localSheetId="9" hidden="1">{"'Sheet1'!$L$16"}</definedName>
    <definedName name="_cep1" localSheetId="10" hidden="1">{"'Sheet1'!$L$16"}</definedName>
    <definedName name="_cep1" hidden="1">{"'Sheet1'!$L$16"}</definedName>
    <definedName name="_Coc1" localSheetId="8">#REF!</definedName>
    <definedName name="_Coc1" localSheetId="10">#REF!</definedName>
    <definedName name="_Coc1">#REF!</definedName>
    <definedName name="_coc250" localSheetId="8">#REF!</definedName>
    <definedName name="_coc250" localSheetId="10">#REF!</definedName>
    <definedName name="_coc250">#REF!</definedName>
    <definedName name="_coc300" localSheetId="8">#REF!</definedName>
    <definedName name="_coc300" localSheetId="10">#REF!</definedName>
    <definedName name="_coc300">#REF!</definedName>
    <definedName name="_coc350" localSheetId="8">#REF!</definedName>
    <definedName name="_coc350" localSheetId="10">#REF!</definedName>
    <definedName name="_coc350">#REF!</definedName>
    <definedName name="_Coc39" localSheetId="8" hidden="1">{"'Sheet1'!$L$16"}</definedName>
    <definedName name="_Coc39" localSheetId="9" hidden="1">{"'Sheet1'!$L$16"}</definedName>
    <definedName name="_Coc39" localSheetId="10" hidden="1">{"'Sheet1'!$L$16"}</definedName>
    <definedName name="_Coc39" hidden="1">{"'Sheet1'!$L$16"}</definedName>
    <definedName name="_CON1" localSheetId="8">#REF!</definedName>
    <definedName name="_CON1" localSheetId="9">#REF!</definedName>
    <definedName name="_CON1" localSheetId="10">#REF!</definedName>
    <definedName name="_CON1">#REF!</definedName>
    <definedName name="_CON2" localSheetId="8">#REF!</definedName>
    <definedName name="_CON2" localSheetId="9">#REF!</definedName>
    <definedName name="_CON2" localSheetId="10">#REF!</definedName>
    <definedName name="_CON2">#REF!</definedName>
    <definedName name="_Count">4</definedName>
    <definedName name="_cpd1" localSheetId="8">#REF!</definedName>
    <definedName name="_cpd1" localSheetId="10">#REF!</definedName>
    <definedName name="_cpd1">#REF!</definedName>
    <definedName name="_cpd2" localSheetId="8">#REF!</definedName>
    <definedName name="_cpd2" localSheetId="10">#REF!</definedName>
    <definedName name="_cpd2">#REF!</definedName>
    <definedName name="_CPhi_Bhiem" localSheetId="8">#REF!</definedName>
    <definedName name="_CPhi_Bhiem" localSheetId="10">#REF!</definedName>
    <definedName name="_CPhi_Bhiem">#REF!</definedName>
    <definedName name="_CPhi_BQLDA" localSheetId="8">#REF!</definedName>
    <definedName name="_CPhi_BQLDA" localSheetId="10">#REF!</definedName>
    <definedName name="_CPhi_BQLDA">#REF!</definedName>
    <definedName name="_CPhi_DBaoGT" localSheetId="8">#REF!</definedName>
    <definedName name="_CPhi_DBaoGT" localSheetId="10">#REF!</definedName>
    <definedName name="_CPhi_DBaoGT">#REF!</definedName>
    <definedName name="_CPhi_Kdinh" localSheetId="8">#REF!</definedName>
    <definedName name="_CPhi_Kdinh" localSheetId="10">#REF!</definedName>
    <definedName name="_CPhi_Kdinh">#REF!</definedName>
    <definedName name="_CPhi_Nthu_KThanh" localSheetId="8">#REF!</definedName>
    <definedName name="_CPhi_Nthu_KThanh" localSheetId="10">#REF!</definedName>
    <definedName name="_CPhi_Nthu_KThanh">#REF!</definedName>
    <definedName name="_CPhi_QToan" localSheetId="8">#REF!</definedName>
    <definedName name="_CPhi_QToan" localSheetId="10">#REF!</definedName>
    <definedName name="_CPhi_QToan">#REF!</definedName>
    <definedName name="_CPhiTKe_13" localSheetId="8">#REF!</definedName>
    <definedName name="_CPhiTKe_13" localSheetId="10">#REF!</definedName>
    <definedName name="_CPhiTKe_13">#REF!</definedName>
    <definedName name="_ct456789" localSheetId="8">IF(#REF!="","",#REF!*#REF!)</definedName>
    <definedName name="_ct456789" localSheetId="9">IF(#REF!="","",#REF!*#REF!)</definedName>
    <definedName name="_ct456789" localSheetId="10">IF(#REF!="","",#REF!*#REF!)</definedName>
    <definedName name="_ct456789">IF(#REF!="","",#REF!*#REF!)</definedName>
    <definedName name="_chk1" localSheetId="8">#REF!</definedName>
    <definedName name="_chk1" localSheetId="10">#REF!</definedName>
    <definedName name="_chk1">#REF!</definedName>
    <definedName name="_d1500" localSheetId="8" hidden="1">{"'Sheet1'!$L$16"}</definedName>
    <definedName name="_d1500" localSheetId="10" hidden="1">{"'Sheet1'!$L$16"}</definedName>
    <definedName name="_d1500" hidden="1">{"'Sheet1'!$L$16"}</definedName>
    <definedName name="_d2" localSheetId="8">#REF!</definedName>
    <definedName name="_d2" localSheetId="10">#REF!</definedName>
    <definedName name="_d2">#REF!</definedName>
    <definedName name="_dai1" localSheetId="8">#REF!</definedName>
    <definedName name="_dai1" localSheetId="9">#REF!</definedName>
    <definedName name="_dai1" localSheetId="10">#REF!</definedName>
    <definedName name="_dai1">#REF!</definedName>
    <definedName name="_dai2" localSheetId="8">#REF!</definedName>
    <definedName name="_dai2" localSheetId="9">#REF!</definedName>
    <definedName name="_dai2" localSheetId="10">#REF!</definedName>
    <definedName name="_dai2">#REF!</definedName>
    <definedName name="_dai3" localSheetId="8">#REF!</definedName>
    <definedName name="_dai3" localSheetId="9">#REF!</definedName>
    <definedName name="_dai3" localSheetId="10">#REF!</definedName>
    <definedName name="_dai3">#REF!</definedName>
    <definedName name="_dai4" localSheetId="8">#REF!</definedName>
    <definedName name="_dai4" localSheetId="9">#REF!</definedName>
    <definedName name="_dai4" localSheetId="10">#REF!</definedName>
    <definedName name="_dai4">#REF!</definedName>
    <definedName name="_dai5" localSheetId="8">#REF!</definedName>
    <definedName name="_dai5" localSheetId="9">#REF!</definedName>
    <definedName name="_dai5" localSheetId="10">#REF!</definedName>
    <definedName name="_dai5">#REF!</definedName>
    <definedName name="_dai6" localSheetId="8">#REF!</definedName>
    <definedName name="_dai6" localSheetId="9">#REF!</definedName>
    <definedName name="_dai6" localSheetId="10">#REF!</definedName>
    <definedName name="_dai6">#REF!</definedName>
    <definedName name="_dan1" localSheetId="8">#REF!</definedName>
    <definedName name="_dan1" localSheetId="9">#REF!</definedName>
    <definedName name="_dan1" localSheetId="10">#REF!</definedName>
    <definedName name="_dan1">#REF!</definedName>
    <definedName name="_dan2" localSheetId="8">#REF!</definedName>
    <definedName name="_dan2" localSheetId="9">#REF!</definedName>
    <definedName name="_dan2" localSheetId="10">#REF!</definedName>
    <definedName name="_dan2">#REF!</definedName>
    <definedName name="_dao1" localSheetId="9">#REF!</definedName>
    <definedName name="_dao1">#REF!</definedName>
    <definedName name="_dau2" localSheetId="8">#REF!</definedName>
    <definedName name="_dau2" localSheetId="10">#REF!</definedName>
    <definedName name="_dau2">#REF!</definedName>
    <definedName name="_dbu1" localSheetId="9">#REF!</definedName>
    <definedName name="_dbu1">#REF!</definedName>
    <definedName name="_dbu2" localSheetId="9">#REF!</definedName>
    <definedName name="_dbu2">#REF!</definedName>
    <definedName name="_DDC3" localSheetId="8">#REF!</definedName>
    <definedName name="_DDC3" localSheetId="10">#REF!</definedName>
    <definedName name="_DDC3">#REF!</definedName>
    <definedName name="_ddd7" localSheetId="8">#REF!</definedName>
    <definedName name="_ddd7" localSheetId="10">#REF!</definedName>
    <definedName name="_ddd7">#REF!</definedName>
    <definedName name="_DDK1" localSheetId="8">#REF!</definedName>
    <definedName name="_DDK1" localSheetId="10">#REF!</definedName>
    <definedName name="_DDK1">#REF!</definedName>
    <definedName name="_ddn400" localSheetId="8">#REF!</definedName>
    <definedName name="_ddn400" localSheetId="9">#REF!</definedName>
    <definedName name="_ddn400" localSheetId="10">#REF!</definedName>
    <definedName name="_ddn400">#REF!</definedName>
    <definedName name="_ddn600" localSheetId="8">#REF!</definedName>
    <definedName name="_ddn600" localSheetId="9">#REF!</definedName>
    <definedName name="_ddn600" localSheetId="10">#REF!</definedName>
    <definedName name="_ddn600">#REF!</definedName>
    <definedName name="_deo1" localSheetId="8">#REF!</definedName>
    <definedName name="_deo1" localSheetId="10">#REF!</definedName>
    <definedName name="_deo1">#REF!</definedName>
    <definedName name="_deo10" localSheetId="8">#REF!</definedName>
    <definedName name="_deo10" localSheetId="10">#REF!</definedName>
    <definedName name="_deo10">#REF!</definedName>
    <definedName name="_deo2" localSheetId="8">#REF!</definedName>
    <definedName name="_deo2" localSheetId="10">#REF!</definedName>
    <definedName name="_deo2">#REF!</definedName>
    <definedName name="_deo3" localSheetId="8">#REF!</definedName>
    <definedName name="_deo3" localSheetId="10">#REF!</definedName>
    <definedName name="_deo3">#REF!</definedName>
    <definedName name="_deo4" localSheetId="8">#REF!</definedName>
    <definedName name="_deo4" localSheetId="10">#REF!</definedName>
    <definedName name="_deo4">#REF!</definedName>
    <definedName name="_deo5" localSheetId="8">#REF!</definedName>
    <definedName name="_deo5" localSheetId="10">#REF!</definedName>
    <definedName name="_deo5">#REF!</definedName>
    <definedName name="_deo6" localSheetId="8">#REF!</definedName>
    <definedName name="_deo6" localSheetId="10">#REF!</definedName>
    <definedName name="_deo6">#REF!</definedName>
    <definedName name="_deo7" localSheetId="8">#REF!</definedName>
    <definedName name="_deo7" localSheetId="10">#REF!</definedName>
    <definedName name="_deo7">#REF!</definedName>
    <definedName name="_deo8" localSheetId="8">#REF!</definedName>
    <definedName name="_deo8" localSheetId="10">#REF!</definedName>
    <definedName name="_deo8">#REF!</definedName>
    <definedName name="_deo9" localSheetId="8">#REF!</definedName>
    <definedName name="_deo9" localSheetId="10">#REF!</definedName>
    <definedName name="_deo9">#REF!</definedName>
    <definedName name="_dgk6" localSheetId="8">#REF!</definedName>
    <definedName name="_dgk6" localSheetId="10">#REF!</definedName>
    <definedName name="_dgk6">#REF!</definedName>
    <definedName name="_dgk7" localSheetId="8">#REF!</definedName>
    <definedName name="_dgk7" localSheetId="10">#REF!</definedName>
    <definedName name="_dgk7">#REF!</definedName>
    <definedName name="_dgk8" localSheetId="8">#REF!</definedName>
    <definedName name="_dgk8" localSheetId="10">#REF!</definedName>
    <definedName name="_dgk8">#REF!</definedName>
    <definedName name="_Doi1" localSheetId="8">#REF!</definedName>
    <definedName name="_Doi1" localSheetId="10">#REF!</definedName>
    <definedName name="_Doi1">#REF!</definedName>
    <definedName name="_Doi2" localSheetId="8">#REF!</definedName>
    <definedName name="_Doi2" localSheetId="10">#REF!</definedName>
    <definedName name="_Doi2">#REF!</definedName>
    <definedName name="_e5665" localSheetId="8">#REF!</definedName>
    <definedName name="_e5665" localSheetId="10">#REF!</definedName>
    <definedName name="_e5665">#REF!</definedName>
    <definedName name="_e65" localSheetId="8">#REF!</definedName>
    <definedName name="_e65" localSheetId="10">#REF!</definedName>
    <definedName name="_e65">#REF!</definedName>
    <definedName name="_E99999" localSheetId="8">#REF!</definedName>
    <definedName name="_E99999" localSheetId="10">#REF!</definedName>
    <definedName name="_E99999">#REF!</definedName>
    <definedName name="_em56" localSheetId="8">#REF!</definedName>
    <definedName name="_em56" localSheetId="10">#REF!</definedName>
    <definedName name="_em56">#REF!</definedName>
    <definedName name="_EXC1" localSheetId="8">#REF!</definedName>
    <definedName name="_EXC1" localSheetId="10">#REF!</definedName>
    <definedName name="_EXC1">#REF!</definedName>
    <definedName name="_EXC2" localSheetId="8">#REF!</definedName>
    <definedName name="_EXC2" localSheetId="10">#REF!</definedName>
    <definedName name="_EXC2">#REF!</definedName>
    <definedName name="_f5" localSheetId="8" hidden="1">{"'Sheet1'!$L$16"}</definedName>
    <definedName name="_f5" localSheetId="10" hidden="1">{"'Sheet1'!$L$16"}</definedName>
    <definedName name="_f5" hidden="1">{"'Sheet1'!$L$16"}</definedName>
    <definedName name="_FIL2" localSheetId="8">#REF!</definedName>
    <definedName name="_FIL2" localSheetId="10">#REF!</definedName>
    <definedName name="_FIL2">#REF!</definedName>
    <definedName name="_Fill" localSheetId="8" hidden="1">#REF!</definedName>
    <definedName name="_Fill" localSheetId="9" hidden="1">#REF!</definedName>
    <definedName name="_Fill" localSheetId="10" hidden="1">#REF!</definedName>
    <definedName name="_Fill" hidden="1">#REF!</definedName>
    <definedName name="_Fill_1">"#REF!"</definedName>
    <definedName name="_xlnm._FilterDatabase" localSheetId="8" hidden="1">'PL 5_chitietchuacoQD)'!$A$9:$BD$62</definedName>
    <definedName name="_xlnm._FilterDatabase" localSheetId="9" hidden="1">'PL 6_DA trong diem tinh'!$A$13:$R$35</definedName>
    <definedName name="_xlnm._FilterDatabase" localSheetId="11" hidden="1">'PL3-GN TUNG DA'!$A$13:$AP$515</definedName>
    <definedName name="_xlnm._FilterDatabase" localSheetId="19" hidden="1">'PL3-GN TUNG DA-chuyentiep'!$A$12:$AE$325</definedName>
    <definedName name="_xlnm._FilterDatabase" localSheetId="20" hidden="1">'PL3-GN TUNG DA-Khoicongmoi'!$A$12:$AE$104</definedName>
    <definedName name="_xlnm._FilterDatabase" localSheetId="12" hidden="1">'PL4-GN KD23-24'!$A$10:$AE$490</definedName>
    <definedName name="_xlnm._FilterDatabase" localSheetId="10" hidden="1">'PL7_DA trong diem cap huyen'!$A$12:$V$48</definedName>
    <definedName name="_xlnm._FilterDatabase" hidden="1">#REF!</definedName>
    <definedName name="_Goi8" localSheetId="8" hidden="1">{"'Sheet1'!$L$16"}</definedName>
    <definedName name="_Goi8" localSheetId="9" hidden="1">{"'Sheet1'!$L$16"}</definedName>
    <definedName name="_Goi8" localSheetId="10" hidden="1">{"'Sheet1'!$L$16"}</definedName>
    <definedName name="_Goi8" hidden="1">{"'Sheet1'!$L$16"}</definedName>
    <definedName name="_gon4" localSheetId="8">#REF!</definedName>
    <definedName name="_gon4" localSheetId="9">#REF!</definedName>
    <definedName name="_gon4" localSheetId="10">#REF!</definedName>
    <definedName name="_gon4">#REF!</definedName>
    <definedName name="_h1" localSheetId="8" hidden="1">{"'Sheet1'!$L$16"}</definedName>
    <definedName name="_h1" localSheetId="9" hidden="1">{"'Sheet1'!$L$16"}</definedName>
    <definedName name="_h1" localSheetId="10" hidden="1">{"'Sheet1'!$L$16"}</definedName>
    <definedName name="_h1" hidden="1">{"'Sheet1'!$L$16"}</definedName>
    <definedName name="_H500866" localSheetId="8">#REF!</definedName>
    <definedName name="_H500866" localSheetId="10">#REF!</definedName>
    <definedName name="_H500866">#REF!</definedName>
    <definedName name="_han23" localSheetId="8">#REF!</definedName>
    <definedName name="_han23" localSheetId="10">#REF!</definedName>
    <definedName name="_han23">#REF!</definedName>
    <definedName name="_hom2" localSheetId="8">#REF!</definedName>
    <definedName name="_hom2" localSheetId="9">#REF!</definedName>
    <definedName name="_hom2" localSheetId="10">#REF!</definedName>
    <definedName name="_hom2">#REF!</definedName>
    <definedName name="_hsm2">1.1289</definedName>
    <definedName name="_hu1" localSheetId="8" hidden="1">{"'Sheet1'!$L$16"}</definedName>
    <definedName name="_hu1" localSheetId="9" hidden="1">{"'Sheet1'!$L$16"}</definedName>
    <definedName name="_hu1" localSheetId="10" hidden="1">{"'Sheet1'!$L$16"}</definedName>
    <definedName name="_hu1" hidden="1">{"'Sheet1'!$L$16"}</definedName>
    <definedName name="_hu2" localSheetId="8" hidden="1">{"'Sheet1'!$L$16"}</definedName>
    <definedName name="_hu2" localSheetId="9" hidden="1">{"'Sheet1'!$L$16"}</definedName>
    <definedName name="_hu2" localSheetId="10" hidden="1">{"'Sheet1'!$L$16"}</definedName>
    <definedName name="_hu2" hidden="1">{"'Sheet1'!$L$16"}</definedName>
    <definedName name="_hu5" localSheetId="8" hidden="1">{"'Sheet1'!$L$16"}</definedName>
    <definedName name="_hu5" localSheetId="9" hidden="1">{"'Sheet1'!$L$16"}</definedName>
    <definedName name="_hu5" localSheetId="10" hidden="1">{"'Sheet1'!$L$16"}</definedName>
    <definedName name="_hu5" hidden="1">{"'Sheet1'!$L$16"}</definedName>
    <definedName name="_hu6" localSheetId="8" hidden="1">{"'Sheet1'!$L$16"}</definedName>
    <definedName name="_hu6" localSheetId="9" hidden="1">{"'Sheet1'!$L$16"}</definedName>
    <definedName name="_hu6" localSheetId="10" hidden="1">{"'Sheet1'!$L$16"}</definedName>
    <definedName name="_hu6" hidden="1">{"'Sheet1'!$L$16"}</definedName>
    <definedName name="_isc1">0.035</definedName>
    <definedName name="_isc2">0.02</definedName>
    <definedName name="_isc3">0.054</definedName>
    <definedName name="_JK4" localSheetId="8">#REF!</definedName>
    <definedName name="_JK4" localSheetId="10">#REF!</definedName>
    <definedName name="_JK4">#REF!</definedName>
    <definedName name="_Key1" localSheetId="8" hidden="1">#REF!</definedName>
    <definedName name="_Key1" localSheetId="9" hidden="1">#REF!</definedName>
    <definedName name="_Key1" localSheetId="10" hidden="1">#REF!</definedName>
    <definedName name="_Key1" hidden="1">#REF!</definedName>
    <definedName name="_Key1_1">"#REF!"</definedName>
    <definedName name="_Key2" localSheetId="8" hidden="1">#REF!</definedName>
    <definedName name="_Key2" localSheetId="9" hidden="1">#REF!</definedName>
    <definedName name="_Key2" localSheetId="10" hidden="1">#REF!</definedName>
    <definedName name="_Key2" hidden="1">#REF!</definedName>
    <definedName name="_Key2_1">"#REF!"</definedName>
    <definedName name="_kl1" localSheetId="8">#REF!</definedName>
    <definedName name="_kl1" localSheetId="10">#REF!</definedName>
    <definedName name="_kl1">#REF!</definedName>
    <definedName name="_kl11" localSheetId="10" hidden="1">{"'Sheet1'!$L$16"}</definedName>
    <definedName name="_kl11" hidden="1">{"'Sheet1'!$L$16"}</definedName>
    <definedName name="_kl4" localSheetId="10" hidden="1">{"'Sheet1'!$L$16"}</definedName>
    <definedName name="_kl4" hidden="1">{"'Sheet1'!$L$16"}</definedName>
    <definedName name="_kl6" localSheetId="10" hidden="1">{"'Sheet1'!$L$16"}</definedName>
    <definedName name="_kl6" hidden="1">{"'Sheet1'!$L$16"}</definedName>
    <definedName name="_KM188" localSheetId="8">#REF!</definedName>
    <definedName name="_KM188" localSheetId="9">#REF!</definedName>
    <definedName name="_KM188" localSheetId="10">#REF!</definedName>
    <definedName name="_KM188">#REF!</definedName>
    <definedName name="_km189" localSheetId="8">#REF!</definedName>
    <definedName name="_km189" localSheetId="9">#REF!</definedName>
    <definedName name="_km189" localSheetId="10">#REF!</definedName>
    <definedName name="_km189">#REF!</definedName>
    <definedName name="_km190" localSheetId="8">#REF!</definedName>
    <definedName name="_km190" localSheetId="9">#REF!</definedName>
    <definedName name="_km190" localSheetId="10">#REF!</definedName>
    <definedName name="_km190">#REF!</definedName>
    <definedName name="_km191" localSheetId="8">#REF!</definedName>
    <definedName name="_km191" localSheetId="9">#REF!</definedName>
    <definedName name="_km191" localSheetId="10">#REF!</definedName>
    <definedName name="_km191">#REF!</definedName>
    <definedName name="_km192" localSheetId="8">#REF!</definedName>
    <definedName name="_km192" localSheetId="9">#REF!</definedName>
    <definedName name="_km192" localSheetId="10">#REF!</definedName>
    <definedName name="_km192">#REF!</definedName>
    <definedName name="_km193" localSheetId="8">#REF!</definedName>
    <definedName name="_km193" localSheetId="9">#REF!</definedName>
    <definedName name="_km193" localSheetId="10">#REF!</definedName>
    <definedName name="_km193">#REF!</definedName>
    <definedName name="_km194" localSheetId="8">#REF!</definedName>
    <definedName name="_km194" localSheetId="9">#REF!</definedName>
    <definedName name="_km194" localSheetId="10">#REF!</definedName>
    <definedName name="_km194">#REF!</definedName>
    <definedName name="_km195" localSheetId="8">#REF!</definedName>
    <definedName name="_km195" localSheetId="9">#REF!</definedName>
    <definedName name="_km195" localSheetId="10">#REF!</definedName>
    <definedName name="_km195">#REF!</definedName>
    <definedName name="_km196" localSheetId="8">#REF!</definedName>
    <definedName name="_km196" localSheetId="9">#REF!</definedName>
    <definedName name="_km196" localSheetId="10">#REF!</definedName>
    <definedName name="_km196">#REF!</definedName>
    <definedName name="_km197" localSheetId="8">#REF!</definedName>
    <definedName name="_km197" localSheetId="9">#REF!</definedName>
    <definedName name="_km197" localSheetId="10">#REF!</definedName>
    <definedName name="_km197">#REF!</definedName>
    <definedName name="_km198" localSheetId="8">#REF!</definedName>
    <definedName name="_km198" localSheetId="9">#REF!</definedName>
    <definedName name="_km198" localSheetId="10">#REF!</definedName>
    <definedName name="_km198">#REF!</definedName>
    <definedName name="_Km36" localSheetId="8">#REF!</definedName>
    <definedName name="_Km36" localSheetId="10">#REF!</definedName>
    <definedName name="_Km36">#REF!</definedName>
    <definedName name="_Knc36" localSheetId="8">#REF!</definedName>
    <definedName name="_Knc36" localSheetId="10">#REF!</definedName>
    <definedName name="_Knc36">#REF!</definedName>
    <definedName name="_Knc57" localSheetId="8">#REF!</definedName>
    <definedName name="_Knc57" localSheetId="10">#REF!</definedName>
    <definedName name="_Knc57">#REF!</definedName>
    <definedName name="_Kvl36" localSheetId="8">#REF!</definedName>
    <definedName name="_Kvl36" localSheetId="10">#REF!</definedName>
    <definedName name="_Kvl36">#REF!</definedName>
    <definedName name="_KH08" localSheetId="8" hidden="1">{#N/A,#N/A,FALSE,"Chi tiÆt"}</definedName>
    <definedName name="_KH08" localSheetId="9" hidden="1">{#N/A,#N/A,FALSE,"Chi tiÆt"}</definedName>
    <definedName name="_KH08" localSheetId="10" hidden="1">{#N/A,#N/A,FALSE,"Chi tiÆt"}</definedName>
    <definedName name="_KH08" hidden="1">{#N/A,#N/A,FALSE,"Chi tiÆt"}</definedName>
    <definedName name="_khu7" localSheetId="8">#REF!</definedName>
    <definedName name="_khu7" localSheetId="10">#REF!</definedName>
    <definedName name="_khu7">#REF!</definedName>
    <definedName name="_L1" localSheetId="8">#REF!</definedName>
    <definedName name="_L1" localSheetId="10">#REF!</definedName>
    <definedName name="_L1">#REF!</definedName>
    <definedName name="_L123" localSheetId="8" hidden="1">{"'Sheet1'!$L$16"}</definedName>
    <definedName name="_L123" localSheetId="9" hidden="1">{"'Sheet1'!$L$16"}</definedName>
    <definedName name="_L123" localSheetId="10" hidden="1">{"'Sheet1'!$L$16"}</definedName>
    <definedName name="_L123" hidden="1">{"'Sheet1'!$L$16"}</definedName>
    <definedName name="_L1234" localSheetId="8" hidden="1">{"'Sheet1'!$L$16"}</definedName>
    <definedName name="_L1234" localSheetId="9" hidden="1">{"'Sheet1'!$L$16"}</definedName>
    <definedName name="_L1234" localSheetId="10" hidden="1">{"'Sheet1'!$L$16"}</definedName>
    <definedName name="_L1234" hidden="1">{"'Sheet1'!$L$16"}</definedName>
    <definedName name="_L2" localSheetId="8">#REF!</definedName>
    <definedName name="_L2" localSheetId="10">#REF!</definedName>
    <definedName name="_L2">#REF!</definedName>
    <definedName name="_Lan1" localSheetId="8" hidden="1">{"'Sheet1'!$L$16"}</definedName>
    <definedName name="_Lan1" localSheetId="9" hidden="1">{"'Sheet1'!$L$16"}</definedName>
    <definedName name="_Lan1" localSheetId="10" hidden="1">{"'Sheet1'!$L$16"}</definedName>
    <definedName name="_Lan1" hidden="1">{"'Sheet1'!$L$16"}</definedName>
    <definedName name="_LAN3" localSheetId="8" hidden="1">{"'Sheet1'!$L$16"}</definedName>
    <definedName name="_LAN3" localSheetId="9" hidden="1">{"'Sheet1'!$L$16"}</definedName>
    <definedName name="_LAN3" localSheetId="10" hidden="1">{"'Sheet1'!$L$16"}</definedName>
    <definedName name="_LAN3" hidden="1">{"'Sheet1'!$L$16"}</definedName>
    <definedName name="_lap1" localSheetId="8">#REF!</definedName>
    <definedName name="_lap1" localSheetId="9">#REF!</definedName>
    <definedName name="_lap1" localSheetId="10">#REF!</definedName>
    <definedName name="_lap1">#REF!</definedName>
    <definedName name="_lap2" localSheetId="8">#REF!</definedName>
    <definedName name="_lap2" localSheetId="9">#REF!</definedName>
    <definedName name="_lap2" localSheetId="10">#REF!</definedName>
    <definedName name="_lap2">#REF!</definedName>
    <definedName name="_ldv1" localSheetId="8">#REF!</definedName>
    <definedName name="_ldv1" localSheetId="10">#REF!</definedName>
    <definedName name="_ldv1">#REF!</definedName>
    <definedName name="_Ldv10" localSheetId="8">#REF!</definedName>
    <definedName name="_Ldv10" localSheetId="10">#REF!</definedName>
    <definedName name="_Ldv10">#REF!</definedName>
    <definedName name="_Ldv11" localSheetId="8">#REF!</definedName>
    <definedName name="_Ldv11" localSheetId="10">#REF!</definedName>
    <definedName name="_Ldv11">#REF!</definedName>
    <definedName name="_Ldv12" localSheetId="8">#REF!</definedName>
    <definedName name="_Ldv12" localSheetId="10">#REF!</definedName>
    <definedName name="_Ldv12">#REF!</definedName>
    <definedName name="_Ldv13" localSheetId="8">#REF!</definedName>
    <definedName name="_Ldv13" localSheetId="10">#REF!</definedName>
    <definedName name="_Ldv13">#REF!</definedName>
    <definedName name="_Ldv14" localSheetId="8">#REF!</definedName>
    <definedName name="_Ldv14" localSheetId="10">#REF!</definedName>
    <definedName name="_Ldv14">#REF!</definedName>
    <definedName name="_Ldv15" localSheetId="8">#REF!</definedName>
    <definedName name="_Ldv15" localSheetId="10">#REF!</definedName>
    <definedName name="_Ldv15">#REF!</definedName>
    <definedName name="_Ldv16" localSheetId="8">#REF!</definedName>
    <definedName name="_Ldv16" localSheetId="10">#REF!</definedName>
    <definedName name="_Ldv16">#REF!</definedName>
    <definedName name="_ldv2" localSheetId="8">#REF!</definedName>
    <definedName name="_ldv2" localSheetId="10">#REF!</definedName>
    <definedName name="_ldv2">#REF!</definedName>
    <definedName name="_ldv3" localSheetId="8">#REF!</definedName>
    <definedName name="_ldv3" localSheetId="10">#REF!</definedName>
    <definedName name="_ldv3">#REF!</definedName>
    <definedName name="_Ldv4" localSheetId="8">#REF!</definedName>
    <definedName name="_Ldv4" localSheetId="10">#REF!</definedName>
    <definedName name="_Ldv4">#REF!</definedName>
    <definedName name="_Ldv5" localSheetId="8">#REF!</definedName>
    <definedName name="_Ldv5" localSheetId="10">#REF!</definedName>
    <definedName name="_Ldv5">#REF!</definedName>
    <definedName name="_Ldv6" localSheetId="8">#REF!</definedName>
    <definedName name="_Ldv6" localSheetId="10">#REF!</definedName>
    <definedName name="_Ldv6">#REF!</definedName>
    <definedName name="_Ldv7" localSheetId="8">#REF!</definedName>
    <definedName name="_Ldv7" localSheetId="10">#REF!</definedName>
    <definedName name="_Ldv7">#REF!</definedName>
    <definedName name="_Ldv8" localSheetId="8">#REF!</definedName>
    <definedName name="_Ldv8" localSheetId="10">#REF!</definedName>
    <definedName name="_Ldv8">#REF!</definedName>
    <definedName name="_Ldv9" localSheetId="8">#REF!</definedName>
    <definedName name="_Ldv9" localSheetId="10">#REF!</definedName>
    <definedName name="_Ldv9">#REF!</definedName>
    <definedName name="_lk2" localSheetId="8" hidden="1">{"'Sheet1'!$L$16"}</definedName>
    <definedName name="_lk2" localSheetId="9" hidden="1">{"'Sheet1'!$L$16"}</definedName>
    <definedName name="_lk2" localSheetId="10" hidden="1">{"'Sheet1'!$L$16"}</definedName>
    <definedName name="_lk2" hidden="1">{"'Sheet1'!$L$16"}</definedName>
    <definedName name="_Lvc1" localSheetId="8">#REF!</definedName>
    <definedName name="_Lvc1" localSheetId="10">#REF!</definedName>
    <definedName name="_Lvc1">#REF!</definedName>
    <definedName name="_LX100" localSheetId="8">#REF!</definedName>
    <definedName name="_LX100" localSheetId="10">#REF!</definedName>
    <definedName name="_LX100">#REF!</definedName>
    <definedName name="_M1">#REF!</definedName>
    <definedName name="_m1233" localSheetId="8" hidden="1">{"'Sheet1'!$L$16"}</definedName>
    <definedName name="_m1233" localSheetId="10" hidden="1">{"'Sheet1'!$L$16"}</definedName>
    <definedName name="_m1233" hidden="1">{"'Sheet1'!$L$16"}</definedName>
    <definedName name="_M2" localSheetId="8" hidden="1">{"'Sheet1'!$L$16"}</definedName>
    <definedName name="_M2" localSheetId="10" hidden="1">{"'Sheet1'!$L$16"}</definedName>
    <definedName name="_M2" hidden="1">{"'Sheet1'!$L$16"}</definedName>
    <definedName name="_M36" localSheetId="8" hidden="1">{"'Sheet1'!$L$16"}</definedName>
    <definedName name="_M36" localSheetId="9" hidden="1">{"'Sheet1'!$L$16"}</definedName>
    <definedName name="_M36" localSheetId="10" hidden="1">{"'Sheet1'!$L$16"}</definedName>
    <definedName name="_M36" hidden="1">{"'Sheet1'!$L$16"}</definedName>
    <definedName name="_MAC12" localSheetId="8">#REF!</definedName>
    <definedName name="_MAC12" localSheetId="9">#REF!</definedName>
    <definedName name="_MAC12" localSheetId="10">#REF!</definedName>
    <definedName name="_MAC12">#REF!</definedName>
    <definedName name="_MAC46" localSheetId="8">#REF!</definedName>
    <definedName name="_MAC46" localSheetId="9">#REF!</definedName>
    <definedName name="_MAC46" localSheetId="10">#REF!</definedName>
    <definedName name="_MAC46">#REF!</definedName>
    <definedName name="_mix6" localSheetId="8">#REF!</definedName>
    <definedName name="_mix6" localSheetId="10">#REF!</definedName>
    <definedName name="_mix6">#REF!</definedName>
    <definedName name="_mtc3" localSheetId="8">#REF!</definedName>
    <definedName name="_mtc3" localSheetId="10">#REF!</definedName>
    <definedName name="_mtc3">#REF!</definedName>
    <definedName name="_nam1" localSheetId="8" hidden="1">{"'Sheet1'!$L$16"}</definedName>
    <definedName name="_nam1" localSheetId="10" hidden="1">{"'Sheet1'!$L$16"}</definedName>
    <definedName name="_nam1" hidden="1">{"'Sheet1'!$L$16"}</definedName>
    <definedName name="_nam2" localSheetId="8" hidden="1">{#N/A,#N/A,FALSE,"Chi tiÆt"}</definedName>
    <definedName name="_nam2" localSheetId="10" hidden="1">{#N/A,#N/A,FALSE,"Chi tiÆt"}</definedName>
    <definedName name="_nam2" hidden="1">{#N/A,#N/A,FALSE,"Chi tiÆt"}</definedName>
    <definedName name="_nam3" localSheetId="8" hidden="1">{"'Sheet1'!$L$16"}</definedName>
    <definedName name="_nam3" localSheetId="10" hidden="1">{"'Sheet1'!$L$16"}</definedName>
    <definedName name="_nam3" hidden="1">{"'Sheet1'!$L$16"}</definedName>
    <definedName name="_NC1" localSheetId="8">#REF!</definedName>
    <definedName name="_NC1" localSheetId="10">#REF!</definedName>
    <definedName name="_NC1">#REF!</definedName>
    <definedName name="_NC100" localSheetId="8">#REF!</definedName>
    <definedName name="_NC100" localSheetId="10">#REF!</definedName>
    <definedName name="_NC100">#REF!</definedName>
    <definedName name="_nc150" localSheetId="8">#REF!</definedName>
    <definedName name="_nc150" localSheetId="10">#REF!</definedName>
    <definedName name="_nc150">#REF!</definedName>
    <definedName name="_nc151" localSheetId="8">#REF!</definedName>
    <definedName name="_nc151" localSheetId="10">#REF!</definedName>
    <definedName name="_nc151">#REF!</definedName>
    <definedName name="_NC2" localSheetId="8">#REF!</definedName>
    <definedName name="_NC2" localSheetId="10">#REF!</definedName>
    <definedName name="_NC2">#REF!</definedName>
    <definedName name="_nc50" localSheetId="8">#REF!</definedName>
    <definedName name="_nc50" localSheetId="10">#REF!</definedName>
    <definedName name="_nc50">#REF!</definedName>
    <definedName name="_nc6" localSheetId="8">#REF!</definedName>
    <definedName name="_nc6" localSheetId="10">#REF!</definedName>
    <definedName name="_nc6">#REF!</definedName>
    <definedName name="_nc7" localSheetId="8">#REF!</definedName>
    <definedName name="_nc7" localSheetId="10">#REF!</definedName>
    <definedName name="_nc7">#REF!</definedName>
    <definedName name="_ncc2" localSheetId="8">#REF!</definedName>
    <definedName name="_ncc2" localSheetId="10">#REF!</definedName>
    <definedName name="_ncc2">#REF!</definedName>
    <definedName name="_ncc5" localSheetId="8">#REF!</definedName>
    <definedName name="_ncc5" localSheetId="10">#REF!</definedName>
    <definedName name="_ncc5">#REF!</definedName>
    <definedName name="_ncc6" localSheetId="8">#REF!</definedName>
    <definedName name="_ncc6" localSheetId="10">#REF!</definedName>
    <definedName name="_ncc6">#REF!</definedName>
    <definedName name="_ncc7" localSheetId="8">#REF!</definedName>
    <definedName name="_ncc7" localSheetId="10">#REF!</definedName>
    <definedName name="_ncc7">#REF!</definedName>
    <definedName name="_NCL100" localSheetId="8">#REF!</definedName>
    <definedName name="_NCL100" localSheetId="9">#REF!</definedName>
    <definedName name="_NCL100" localSheetId="10">#REF!</definedName>
    <definedName name="_NCL100">#REF!</definedName>
    <definedName name="_NCL200" localSheetId="8">#REF!</definedName>
    <definedName name="_NCL200" localSheetId="9">#REF!</definedName>
    <definedName name="_NCL200" localSheetId="10">#REF!</definedName>
    <definedName name="_NCL200">#REF!</definedName>
    <definedName name="_NCL250" localSheetId="8">#REF!</definedName>
    <definedName name="_NCL250" localSheetId="9">#REF!</definedName>
    <definedName name="_NCL250" localSheetId="10">#REF!</definedName>
    <definedName name="_NCL250">#REF!</definedName>
    <definedName name="_ncm200" localSheetId="8">#REF!</definedName>
    <definedName name="_ncm200" localSheetId="10">#REF!</definedName>
    <definedName name="_ncm200">#REF!</definedName>
    <definedName name="_NCO150" localSheetId="8">#REF!</definedName>
    <definedName name="_NCO150" localSheetId="10">#REF!</definedName>
    <definedName name="_NCO150">#REF!</definedName>
    <definedName name="_NCO200" localSheetId="8">#REF!</definedName>
    <definedName name="_NCO200" localSheetId="10">#REF!</definedName>
    <definedName name="_NCO200">#REF!</definedName>
    <definedName name="_NCO50" localSheetId="8">#REF!</definedName>
    <definedName name="_NCO50" localSheetId="10">#REF!</definedName>
    <definedName name="_NCO50">#REF!</definedName>
    <definedName name="_NET2" localSheetId="8">#REF!</definedName>
    <definedName name="_NET2" localSheetId="9">#REF!</definedName>
    <definedName name="_NET2" localSheetId="10">#REF!</definedName>
    <definedName name="_NET2">#REF!</definedName>
    <definedName name="_nin190" localSheetId="8">#REF!</definedName>
    <definedName name="_nin190" localSheetId="9">#REF!</definedName>
    <definedName name="_nin190" localSheetId="10">#REF!</definedName>
    <definedName name="_nin190">#REF!</definedName>
    <definedName name="_NLF01" localSheetId="8">#REF!</definedName>
    <definedName name="_NLF01" localSheetId="10">#REF!</definedName>
    <definedName name="_NLF01">#REF!</definedName>
    <definedName name="_NLF07" localSheetId="8">#REF!</definedName>
    <definedName name="_NLF07" localSheetId="10">#REF!</definedName>
    <definedName name="_NLF07">#REF!</definedName>
    <definedName name="_NLF12" localSheetId="8">#REF!</definedName>
    <definedName name="_NLF12" localSheetId="10">#REF!</definedName>
    <definedName name="_NLF12">#REF!</definedName>
    <definedName name="_NLF60" localSheetId="8">#REF!</definedName>
    <definedName name="_NLF60" localSheetId="10">#REF!</definedName>
    <definedName name="_NLF60">#REF!</definedName>
    <definedName name="_no1" localSheetId="8">#REF!</definedName>
    <definedName name="_no1" localSheetId="10">#REF!</definedName>
    <definedName name="_no1">#REF!</definedName>
    <definedName name="_NSO2" localSheetId="8" hidden="1">{"'Sheet1'!$L$16"}</definedName>
    <definedName name="_NSO2" localSheetId="9" hidden="1">{"'Sheet1'!$L$16"}</definedName>
    <definedName name="_NSO2" localSheetId="10" hidden="1">{"'Sheet1'!$L$16"}</definedName>
    <definedName name="_NSO2" hidden="1">{"'Sheet1'!$L$16"}</definedName>
    <definedName name="_nh2" localSheetId="8" hidden="1">{#N/A,#N/A,FALSE,"Chi tiÆt"}</definedName>
    <definedName name="_nh2" localSheetId="10" hidden="1">{#N/A,#N/A,FALSE,"Chi tiÆt"}</definedName>
    <definedName name="_nh2" hidden="1">{#N/A,#N/A,FALSE,"Chi tiÆt"}</definedName>
    <definedName name="_Order1" hidden="1">255</definedName>
    <definedName name="_Order2" hidden="1">255</definedName>
    <definedName name="_oto12" localSheetId="8">#REF!</definedName>
    <definedName name="_oto12" localSheetId="10">#REF!</definedName>
    <definedName name="_oto12">#REF!</definedName>
    <definedName name="_PA3" localSheetId="8" hidden="1">{"'Sheet1'!$L$16"}</definedName>
    <definedName name="_PA3" localSheetId="9" hidden="1">{"'Sheet1'!$L$16"}</definedName>
    <definedName name="_PA3" localSheetId="10" hidden="1">{"'Sheet1'!$L$16"}</definedName>
    <definedName name="_PA3" hidden="1">{"'Sheet1'!$L$16"}</definedName>
    <definedName name="_Parse_Out" localSheetId="8" hidden="1">#REF!</definedName>
    <definedName name="_Parse_Out" localSheetId="9" hidden="1">#REF!</definedName>
    <definedName name="_Parse_Out" localSheetId="10" hidden="1">#REF!</definedName>
    <definedName name="_Parse_Out" hidden="1">#REF!</definedName>
    <definedName name="_PL1242" localSheetId="9">#REF!</definedName>
    <definedName name="_PL1242">#REF!</definedName>
    <definedName name="_Pl2" localSheetId="8" hidden="1">{"'Sheet1'!$L$16"}</definedName>
    <definedName name="_Pl2" localSheetId="9" hidden="1">{"'Sheet1'!$L$16"}</definedName>
    <definedName name="_Pl2" localSheetId="10" hidden="1">{"'Sheet1'!$L$16"}</definedName>
    <definedName name="_Pl2" hidden="1">{"'Sheet1'!$L$16"}</definedName>
    <definedName name="_PL3" localSheetId="8" hidden="1">#REF!</definedName>
    <definedName name="_PL3" localSheetId="9" hidden="1">#REF!</definedName>
    <definedName name="_PL3" localSheetId="10" hidden="1">#REF!</definedName>
    <definedName name="_PL3" hidden="1">#REF!</definedName>
    <definedName name="_phi10" localSheetId="8">#REF!</definedName>
    <definedName name="_phi10" localSheetId="9">#REF!</definedName>
    <definedName name="_phi10" localSheetId="10">#REF!</definedName>
    <definedName name="_phi10">#REF!</definedName>
    <definedName name="_phi12" localSheetId="8">#REF!</definedName>
    <definedName name="_phi12" localSheetId="9">#REF!</definedName>
    <definedName name="_phi12" localSheetId="10">#REF!</definedName>
    <definedName name="_phi12">#REF!</definedName>
    <definedName name="_phi14" localSheetId="8">#REF!</definedName>
    <definedName name="_phi14" localSheetId="9">#REF!</definedName>
    <definedName name="_phi14" localSheetId="10">#REF!</definedName>
    <definedName name="_phi14">#REF!</definedName>
    <definedName name="_phi16" localSheetId="8">#REF!</definedName>
    <definedName name="_phi16" localSheetId="9">#REF!</definedName>
    <definedName name="_phi16" localSheetId="10">#REF!</definedName>
    <definedName name="_phi16">#REF!</definedName>
    <definedName name="_phi18" localSheetId="8">#REF!</definedName>
    <definedName name="_phi18" localSheetId="9">#REF!</definedName>
    <definedName name="_phi18" localSheetId="10">#REF!</definedName>
    <definedName name="_phi18">#REF!</definedName>
    <definedName name="_phi20" localSheetId="8">#REF!</definedName>
    <definedName name="_phi20" localSheetId="9">#REF!</definedName>
    <definedName name="_phi20" localSheetId="10">#REF!</definedName>
    <definedName name="_phi20">#REF!</definedName>
    <definedName name="_phi22" localSheetId="8">#REF!</definedName>
    <definedName name="_phi22" localSheetId="9">#REF!</definedName>
    <definedName name="_phi22" localSheetId="10">#REF!</definedName>
    <definedName name="_phi22">#REF!</definedName>
    <definedName name="_phi25" localSheetId="8">#REF!</definedName>
    <definedName name="_phi25" localSheetId="9">#REF!</definedName>
    <definedName name="_phi25" localSheetId="10">#REF!</definedName>
    <definedName name="_phi25">#REF!</definedName>
    <definedName name="_phi28" localSheetId="8">#REF!</definedName>
    <definedName name="_phi28" localSheetId="9">#REF!</definedName>
    <definedName name="_phi28" localSheetId="10">#REF!</definedName>
    <definedName name="_phi28">#REF!</definedName>
    <definedName name="_phi6" localSheetId="8">#REF!</definedName>
    <definedName name="_phi6" localSheetId="9">#REF!</definedName>
    <definedName name="_phi6" localSheetId="10">#REF!</definedName>
    <definedName name="_phi6">#REF!</definedName>
    <definedName name="_phi8" localSheetId="8">#REF!</definedName>
    <definedName name="_phi8" localSheetId="9">#REF!</definedName>
    <definedName name="_phi8" localSheetId="10">#REF!</definedName>
    <definedName name="_phi8">#REF!</definedName>
    <definedName name="_phu3" localSheetId="8" hidden="1">{"'Sheet1'!$L$16"}</definedName>
    <definedName name="_phu3" localSheetId="9" hidden="1">{"'Sheet1'!$L$16"}</definedName>
    <definedName name="_phu3" localSheetId="10" hidden="1">{"'Sheet1'!$L$16"}</definedName>
    <definedName name="_phu3" hidden="1">{"'Sheet1'!$L$16"}</definedName>
    <definedName name="_qa7" localSheetId="8">#REF!</definedName>
    <definedName name="_qa7" localSheetId="10">#REF!</definedName>
    <definedName name="_qa7">#REF!</definedName>
    <definedName name="_QLO7" hidden="1">#N/A</definedName>
    <definedName name="_R" localSheetId="8">#REF!</definedName>
    <definedName name="_R" localSheetId="10">#REF!</definedName>
    <definedName name="_R">#REF!</definedName>
    <definedName name="_RHH1" localSheetId="8">#REF!</definedName>
    <definedName name="_RHH1" localSheetId="10">#REF!</definedName>
    <definedName name="_RHH1">#REF!</definedName>
    <definedName name="_RHH10" localSheetId="8">#REF!</definedName>
    <definedName name="_RHH10" localSheetId="10">#REF!</definedName>
    <definedName name="_RHH10">#REF!</definedName>
    <definedName name="_RHP1" localSheetId="8">#REF!</definedName>
    <definedName name="_RHP1" localSheetId="10">#REF!</definedName>
    <definedName name="_RHP1">#REF!</definedName>
    <definedName name="_RHP10" localSheetId="8">#REF!</definedName>
    <definedName name="_RHP10" localSheetId="10">#REF!</definedName>
    <definedName name="_RHP10">#REF!</definedName>
    <definedName name="_RI1" localSheetId="8">#REF!</definedName>
    <definedName name="_RI1" localSheetId="10">#REF!</definedName>
    <definedName name="_RI1">#REF!</definedName>
    <definedName name="_RI10" localSheetId="8">#REF!</definedName>
    <definedName name="_RI10" localSheetId="10">#REF!</definedName>
    <definedName name="_RI10">#REF!</definedName>
    <definedName name="_RII1" localSheetId="8">#REF!</definedName>
    <definedName name="_RII1" localSheetId="10">#REF!</definedName>
    <definedName name="_RII1">#REF!</definedName>
    <definedName name="_RII10" localSheetId="8">#REF!</definedName>
    <definedName name="_RII10" localSheetId="10">#REF!</definedName>
    <definedName name="_RII10">#REF!</definedName>
    <definedName name="_RIP1" localSheetId="8">#REF!</definedName>
    <definedName name="_RIP1" localSheetId="10">#REF!</definedName>
    <definedName name="_RIP1">#REF!</definedName>
    <definedName name="_RIP10" localSheetId="8">#REF!</definedName>
    <definedName name="_RIP10" localSheetId="10">#REF!</definedName>
    <definedName name="_RIP10">#REF!</definedName>
    <definedName name="_rp95" localSheetId="8">#REF!</definedName>
    <definedName name="_rp95" localSheetId="10">#REF!</definedName>
    <definedName name="_rp95">#REF!</definedName>
    <definedName name="_san108" localSheetId="8">#REF!</definedName>
    <definedName name="_san108" localSheetId="10">#REF!</definedName>
    <definedName name="_san108">#REF!</definedName>
    <definedName name="_sat10" localSheetId="9">#REF!</definedName>
    <definedName name="_sat10">#REF!</definedName>
    <definedName name="_sat14" localSheetId="9">#REF!</definedName>
    <definedName name="_sat14">#REF!</definedName>
    <definedName name="_sat16" localSheetId="9">#REF!</definedName>
    <definedName name="_sat16">#REF!</definedName>
    <definedName name="_sat20" localSheetId="9">#REF!</definedName>
    <definedName name="_sat20">#REF!</definedName>
    <definedName name="_Sat27" localSheetId="8">#REF!</definedName>
    <definedName name="_Sat27" localSheetId="10">#REF!</definedName>
    <definedName name="_Sat27">#REF!</definedName>
    <definedName name="_Sat6" localSheetId="8">#REF!</definedName>
    <definedName name="_Sat6" localSheetId="10">#REF!</definedName>
    <definedName name="_Sat6">#REF!</definedName>
    <definedName name="_sat8" localSheetId="9">#REF!</definedName>
    <definedName name="_sat8">#REF!</definedName>
    <definedName name="_sc1" localSheetId="8">#REF!</definedName>
    <definedName name="_sc1" localSheetId="9">#REF!</definedName>
    <definedName name="_sc1" localSheetId="10">#REF!</definedName>
    <definedName name="_sc1">#REF!</definedName>
    <definedName name="_SC2" localSheetId="8">#REF!</definedName>
    <definedName name="_SC2" localSheetId="9">#REF!</definedName>
    <definedName name="_SC2" localSheetId="10">#REF!</definedName>
    <definedName name="_SC2">#REF!</definedName>
    <definedName name="_sc3" localSheetId="8">#REF!</definedName>
    <definedName name="_sc3" localSheetId="9">#REF!</definedName>
    <definedName name="_sc3" localSheetId="10">#REF!</definedName>
    <definedName name="_sc3">#REF!</definedName>
    <definedName name="_shr2" localSheetId="8">#REF!</definedName>
    <definedName name="_shr2" localSheetId="10">#REF!</definedName>
    <definedName name="_shr2">#REF!</definedName>
    <definedName name="_sl2" localSheetId="8">#REF!</definedName>
    <definedName name="_sl2" localSheetId="10">#REF!</definedName>
    <definedName name="_sl2">#REF!</definedName>
    <definedName name="_slg1" localSheetId="8">#REF!</definedName>
    <definedName name="_slg1" localSheetId="9">#REF!</definedName>
    <definedName name="_slg1" localSheetId="10">#REF!</definedName>
    <definedName name="_slg1">#REF!</definedName>
    <definedName name="_slg2" localSheetId="8">#REF!</definedName>
    <definedName name="_slg2" localSheetId="9">#REF!</definedName>
    <definedName name="_slg2" localSheetId="10">#REF!</definedName>
    <definedName name="_slg2">#REF!</definedName>
    <definedName name="_slg3" localSheetId="8">#REF!</definedName>
    <definedName name="_slg3" localSheetId="9">#REF!</definedName>
    <definedName name="_slg3" localSheetId="10">#REF!</definedName>
    <definedName name="_slg3">#REF!</definedName>
    <definedName name="_slg4" localSheetId="8">#REF!</definedName>
    <definedName name="_slg4" localSheetId="9">#REF!</definedName>
    <definedName name="_slg4" localSheetId="10">#REF!</definedName>
    <definedName name="_slg4">#REF!</definedName>
    <definedName name="_slg5" localSheetId="8">#REF!</definedName>
    <definedName name="_slg5" localSheetId="9">#REF!</definedName>
    <definedName name="_slg5" localSheetId="10">#REF!</definedName>
    <definedName name="_slg5">#REF!</definedName>
    <definedName name="_slg6" localSheetId="8">#REF!</definedName>
    <definedName name="_slg6" localSheetId="9">#REF!</definedName>
    <definedName name="_slg6" localSheetId="10">#REF!</definedName>
    <definedName name="_slg6">#REF!</definedName>
    <definedName name="_SN3" localSheetId="8">#REF!</definedName>
    <definedName name="_SN3" localSheetId="9">#REF!</definedName>
    <definedName name="_SN3" localSheetId="10">#REF!</definedName>
    <definedName name="_SN3">#REF!</definedName>
    <definedName name="_SOC10">0.3456</definedName>
    <definedName name="_SOC8">0.2827</definedName>
    <definedName name="_Sort" localSheetId="8" hidden="1">#REF!</definedName>
    <definedName name="_Sort" localSheetId="9" hidden="1">#REF!</definedName>
    <definedName name="_Sort" localSheetId="10" hidden="1">#REF!</definedName>
    <definedName name="_Sort" hidden="1">#REF!</definedName>
    <definedName name="_Sort_1">"#REF!"</definedName>
    <definedName name="_Sortmoi" hidden="1">#N/A</definedName>
    <definedName name="_Sta1">531.877</definedName>
    <definedName name="_Sta2">561.952</definedName>
    <definedName name="_Sta3">712.202</definedName>
    <definedName name="_Sta4">762.202</definedName>
    <definedName name="_STD0898" localSheetId="8">#REF!</definedName>
    <definedName name="_STD0898" localSheetId="10">#REF!</definedName>
    <definedName name="_STD0898">#REF!</definedName>
    <definedName name="_sua20" localSheetId="8">#REF!</definedName>
    <definedName name="_sua20" localSheetId="9">#REF!</definedName>
    <definedName name="_sua20" localSheetId="10">#REF!</definedName>
    <definedName name="_sua20">#REF!</definedName>
    <definedName name="_sua30" localSheetId="8">#REF!</definedName>
    <definedName name="_sua30" localSheetId="9">#REF!</definedName>
    <definedName name="_sua30" localSheetId="10">#REF!</definedName>
    <definedName name="_sua30">#REF!</definedName>
    <definedName name="_T12" localSheetId="8" hidden="1">{"'Sheet1'!$L$16"}</definedName>
    <definedName name="_T12" localSheetId="9" hidden="1">{"'Sheet1'!$L$16"}</definedName>
    <definedName name="_T12" localSheetId="10" hidden="1">{"'Sheet1'!$L$16"}</definedName>
    <definedName name="_T12" hidden="1">{"'Sheet1'!$L$16"}</definedName>
    <definedName name="_TB1" localSheetId="8">#REF!</definedName>
    <definedName name="_TB1" localSheetId="9">#REF!</definedName>
    <definedName name="_TB1" localSheetId="10">#REF!</definedName>
    <definedName name="_TB1">#REF!</definedName>
    <definedName name="_tg427" localSheetId="8">#REF!</definedName>
    <definedName name="_tg427" localSheetId="10">#REF!</definedName>
    <definedName name="_tg427">#REF!</definedName>
    <definedName name="_TK211" localSheetId="10" hidden="1">{"'Sheet1'!$L$16"}</definedName>
    <definedName name="_TK211" hidden="1">{"'Sheet1'!$L$16"}</definedName>
    <definedName name="_TL1" localSheetId="8">#REF!</definedName>
    <definedName name="_TL1" localSheetId="9">#REF!</definedName>
    <definedName name="_TL1" localSheetId="10">#REF!</definedName>
    <definedName name="_TL1">#REF!</definedName>
    <definedName name="_TL2" localSheetId="8">#REF!</definedName>
    <definedName name="_TL2" localSheetId="9">#REF!</definedName>
    <definedName name="_TL2" localSheetId="10">#REF!</definedName>
    <definedName name="_TL2">#REF!</definedName>
    <definedName name="_TL3" localSheetId="8">#REF!</definedName>
    <definedName name="_TL3" localSheetId="9">#REF!</definedName>
    <definedName name="_TL3" localSheetId="10">#REF!</definedName>
    <definedName name="_TL3">#REF!</definedName>
    <definedName name="_TLA120" localSheetId="8">#REF!</definedName>
    <definedName name="_TLA120" localSheetId="9">#REF!</definedName>
    <definedName name="_TLA120" localSheetId="10">#REF!</definedName>
    <definedName name="_TLA120">#REF!</definedName>
    <definedName name="_TLA35" localSheetId="8">#REF!</definedName>
    <definedName name="_TLA35" localSheetId="9">#REF!</definedName>
    <definedName name="_TLA35" localSheetId="10">#REF!</definedName>
    <definedName name="_TLA35">#REF!</definedName>
    <definedName name="_TLA50" localSheetId="8">#REF!</definedName>
    <definedName name="_TLA50" localSheetId="9">#REF!</definedName>
    <definedName name="_TLA50" localSheetId="10">#REF!</definedName>
    <definedName name="_TLA50">#REF!</definedName>
    <definedName name="_TLA70" localSheetId="8">#REF!</definedName>
    <definedName name="_TLA70" localSheetId="9">#REF!</definedName>
    <definedName name="_TLA70" localSheetId="10">#REF!</definedName>
    <definedName name="_TLA70">#REF!</definedName>
    <definedName name="_TLA95" localSheetId="8">#REF!</definedName>
    <definedName name="_TLA95" localSheetId="9">#REF!</definedName>
    <definedName name="_TLA95" localSheetId="10">#REF!</definedName>
    <definedName name="_TLA95">#REF!</definedName>
    <definedName name="_TM2" localSheetId="8" hidden="1">{"'Sheet1'!$L$16"}</definedName>
    <definedName name="_TM2" localSheetId="9" hidden="1">{"'Sheet1'!$L$16"}</definedName>
    <definedName name="_TM2" localSheetId="10" hidden="1">{"'Sheet1'!$L$16"}</definedName>
    <definedName name="_TM2" hidden="1">{"'Sheet1'!$L$16"}</definedName>
    <definedName name="_tp2" localSheetId="8">#REF!</definedName>
    <definedName name="_tp2" localSheetId="10">#REF!</definedName>
    <definedName name="_tp2">#REF!</definedName>
    <definedName name="_tt3" localSheetId="8" hidden="1">{"'Sheet1'!$L$16"}</definedName>
    <definedName name="_tt3" localSheetId="9" hidden="1">{"'Sheet1'!$L$16"}</definedName>
    <definedName name="_tt3" localSheetId="10" hidden="1">{"'Sheet1'!$L$16"}</definedName>
    <definedName name="_tt3" hidden="1">{"'Sheet1'!$L$16"}</definedName>
    <definedName name="_TT31" localSheetId="8" hidden="1">{"'Sheet1'!$L$16"}</definedName>
    <definedName name="_TT31" localSheetId="9" hidden="1">{"'Sheet1'!$L$16"}</definedName>
    <definedName name="_TT31" localSheetId="10" hidden="1">{"'Sheet1'!$L$16"}</definedName>
    <definedName name="_TT31" hidden="1">{"'Sheet1'!$L$16"}</definedName>
    <definedName name="_tz593" localSheetId="8">#REF!</definedName>
    <definedName name="_tz593" localSheetId="10">#REF!</definedName>
    <definedName name="_tz593">#REF!</definedName>
    <definedName name="_TH1" localSheetId="8">#REF!</definedName>
    <definedName name="_TH1" localSheetId="9">#REF!</definedName>
    <definedName name="_TH1" localSheetId="10">#REF!</definedName>
    <definedName name="_TH1">#REF!</definedName>
    <definedName name="_TH2" localSheetId="8">#REF!</definedName>
    <definedName name="_TH2" localSheetId="9">#REF!</definedName>
    <definedName name="_TH2" localSheetId="10">#REF!</definedName>
    <definedName name="_TH2">#REF!</definedName>
    <definedName name="_TH20" localSheetId="8">#REF!</definedName>
    <definedName name="_TH20" localSheetId="10">#REF!</definedName>
    <definedName name="_TH20">#REF!</definedName>
    <definedName name="_TH3" localSheetId="8">#REF!</definedName>
    <definedName name="_TH3" localSheetId="9">#REF!</definedName>
    <definedName name="_TH3" localSheetId="10">#REF!</definedName>
    <definedName name="_TH3">#REF!</definedName>
    <definedName name="_THt7" localSheetId="8">{"Book1","Bang chia luong.xls"}</definedName>
    <definedName name="_THt7" localSheetId="10">{"Book1","Bang chia luong.xls"}</definedName>
    <definedName name="_THt7">{"Book1","Bang chia luong.xls"}</definedName>
    <definedName name="_tra100" localSheetId="8">#REF!</definedName>
    <definedName name="_tra100" localSheetId="10">#REF!</definedName>
    <definedName name="_tra100">#REF!</definedName>
    <definedName name="_tra102" localSheetId="8">#REF!</definedName>
    <definedName name="_tra102" localSheetId="10">#REF!</definedName>
    <definedName name="_tra102">#REF!</definedName>
    <definedName name="_tra104" localSheetId="8">#REF!</definedName>
    <definedName name="_tra104" localSheetId="10">#REF!</definedName>
    <definedName name="_tra104">#REF!</definedName>
    <definedName name="_tra106" localSheetId="8">#REF!</definedName>
    <definedName name="_tra106" localSheetId="10">#REF!</definedName>
    <definedName name="_tra106">#REF!</definedName>
    <definedName name="_tra108" localSheetId="8">#REF!</definedName>
    <definedName name="_tra108" localSheetId="10">#REF!</definedName>
    <definedName name="_tra108">#REF!</definedName>
    <definedName name="_tra110" localSheetId="8">#REF!</definedName>
    <definedName name="_tra110" localSheetId="10">#REF!</definedName>
    <definedName name="_tra110">#REF!</definedName>
    <definedName name="_tra112" localSheetId="8">#REF!</definedName>
    <definedName name="_tra112" localSheetId="10">#REF!</definedName>
    <definedName name="_tra112">#REF!</definedName>
    <definedName name="_tra114" localSheetId="8">#REF!</definedName>
    <definedName name="_tra114" localSheetId="10">#REF!</definedName>
    <definedName name="_tra114">#REF!</definedName>
    <definedName name="_tra116" localSheetId="8">#REF!</definedName>
    <definedName name="_tra116" localSheetId="10">#REF!</definedName>
    <definedName name="_tra116">#REF!</definedName>
    <definedName name="_tra118" localSheetId="8">#REF!</definedName>
    <definedName name="_tra118" localSheetId="10">#REF!</definedName>
    <definedName name="_tra118">#REF!</definedName>
    <definedName name="_tra120" localSheetId="8">#REF!</definedName>
    <definedName name="_tra120" localSheetId="10">#REF!</definedName>
    <definedName name="_tra120">#REF!</definedName>
    <definedName name="_tra122" localSheetId="8">#REF!</definedName>
    <definedName name="_tra122" localSheetId="10">#REF!</definedName>
    <definedName name="_tra122">#REF!</definedName>
    <definedName name="_tra124" localSheetId="8">#REF!</definedName>
    <definedName name="_tra124" localSheetId="10">#REF!</definedName>
    <definedName name="_tra124">#REF!</definedName>
    <definedName name="_tra126" localSheetId="8">#REF!</definedName>
    <definedName name="_tra126" localSheetId="10">#REF!</definedName>
    <definedName name="_tra126">#REF!</definedName>
    <definedName name="_tra128" localSheetId="8">#REF!</definedName>
    <definedName name="_tra128" localSheetId="10">#REF!</definedName>
    <definedName name="_tra128">#REF!</definedName>
    <definedName name="_tra130" localSheetId="8">#REF!</definedName>
    <definedName name="_tra130" localSheetId="10">#REF!</definedName>
    <definedName name="_tra130">#REF!</definedName>
    <definedName name="_tra132" localSheetId="8">#REF!</definedName>
    <definedName name="_tra132" localSheetId="10">#REF!</definedName>
    <definedName name="_tra132">#REF!</definedName>
    <definedName name="_tra134" localSheetId="8">#REF!</definedName>
    <definedName name="_tra134" localSheetId="10">#REF!</definedName>
    <definedName name="_tra134">#REF!</definedName>
    <definedName name="_tra136" localSheetId="8">#REF!</definedName>
    <definedName name="_tra136" localSheetId="10">#REF!</definedName>
    <definedName name="_tra136">#REF!</definedName>
    <definedName name="_tra138" localSheetId="8">#REF!</definedName>
    <definedName name="_tra138" localSheetId="10">#REF!</definedName>
    <definedName name="_tra138">#REF!</definedName>
    <definedName name="_tra140" localSheetId="8">#REF!</definedName>
    <definedName name="_tra140" localSheetId="10">#REF!</definedName>
    <definedName name="_tra140">#REF!</definedName>
    <definedName name="_tra70" localSheetId="8">#REF!</definedName>
    <definedName name="_tra70" localSheetId="10">#REF!</definedName>
    <definedName name="_tra70">#REF!</definedName>
    <definedName name="_tra72" localSheetId="8">#REF!</definedName>
    <definedName name="_tra72" localSheetId="10">#REF!</definedName>
    <definedName name="_tra72">#REF!</definedName>
    <definedName name="_tra74" localSheetId="8">#REF!</definedName>
    <definedName name="_tra74" localSheetId="10">#REF!</definedName>
    <definedName name="_tra74">#REF!</definedName>
    <definedName name="_tra76" localSheetId="8">#REF!</definedName>
    <definedName name="_tra76" localSheetId="10">#REF!</definedName>
    <definedName name="_tra76">#REF!</definedName>
    <definedName name="_tra78" localSheetId="8">#REF!</definedName>
    <definedName name="_tra78" localSheetId="10">#REF!</definedName>
    <definedName name="_tra78">#REF!</definedName>
    <definedName name="_tra80" localSheetId="8">#REF!</definedName>
    <definedName name="_tra80" localSheetId="10">#REF!</definedName>
    <definedName name="_tra80">#REF!</definedName>
    <definedName name="_tra82" localSheetId="8">#REF!</definedName>
    <definedName name="_tra82" localSheetId="10">#REF!</definedName>
    <definedName name="_tra82">#REF!</definedName>
    <definedName name="_tra84" localSheetId="8">#REF!</definedName>
    <definedName name="_tra84" localSheetId="10">#REF!</definedName>
    <definedName name="_tra84">#REF!</definedName>
    <definedName name="_tra86" localSheetId="8">#REF!</definedName>
    <definedName name="_tra86" localSheetId="10">#REF!</definedName>
    <definedName name="_tra86">#REF!</definedName>
    <definedName name="_tra88" localSheetId="8">#REF!</definedName>
    <definedName name="_tra88" localSheetId="10">#REF!</definedName>
    <definedName name="_tra88">#REF!</definedName>
    <definedName name="_tra90" localSheetId="8">#REF!</definedName>
    <definedName name="_tra90" localSheetId="10">#REF!</definedName>
    <definedName name="_tra90">#REF!</definedName>
    <definedName name="_tra92" localSheetId="8">#REF!</definedName>
    <definedName name="_tra92" localSheetId="10">#REF!</definedName>
    <definedName name="_tra92">#REF!</definedName>
    <definedName name="_tra94" localSheetId="8">#REF!</definedName>
    <definedName name="_tra94" localSheetId="10">#REF!</definedName>
    <definedName name="_tra94">#REF!</definedName>
    <definedName name="_tra96" localSheetId="8">#REF!</definedName>
    <definedName name="_tra96" localSheetId="10">#REF!</definedName>
    <definedName name="_tra96">#REF!</definedName>
    <definedName name="_tra98" localSheetId="8">#REF!</definedName>
    <definedName name="_tra98" localSheetId="10">#REF!</definedName>
    <definedName name="_tra98">#REF!</definedName>
    <definedName name="_Tru21" localSheetId="8" hidden="1">{"'Sheet1'!$L$16"}</definedName>
    <definedName name="_Tru21" localSheetId="9" hidden="1">{"'Sheet1'!$L$16"}</definedName>
    <definedName name="_Tru21" localSheetId="10" hidden="1">{"'Sheet1'!$L$16"}</definedName>
    <definedName name="_Tru21" hidden="1">{"'Sheet1'!$L$16"}</definedName>
    <definedName name="_ui108" localSheetId="8">#REF!</definedName>
    <definedName name="_ui108" localSheetId="10">#REF!</definedName>
    <definedName name="_ui108">#REF!</definedName>
    <definedName name="_ui180" localSheetId="8">#REF!</definedName>
    <definedName name="_ui180" localSheetId="10">#REF!</definedName>
    <definedName name="_ui180">#REF!</definedName>
    <definedName name="_UT2" localSheetId="8">#REF!</definedName>
    <definedName name="_UT2" localSheetId="10">#REF!</definedName>
    <definedName name="_UT2">#REF!</definedName>
    <definedName name="_vb1" localSheetId="8">#REF!</definedName>
    <definedName name="_vb1" localSheetId="10">#REF!</definedName>
    <definedName name="_vb1">#REF!</definedName>
    <definedName name="_vb2" localSheetId="8">#REF!</definedName>
    <definedName name="_vb2" localSheetId="10">#REF!</definedName>
    <definedName name="_vb2">#REF!</definedName>
    <definedName name="_vbt210" localSheetId="8">#REF!</definedName>
    <definedName name="_vbt210" localSheetId="10">#REF!</definedName>
    <definedName name="_vbt210">#REF!</definedName>
    <definedName name="_vbt300" localSheetId="8">#REF!</definedName>
    <definedName name="_vbt300" localSheetId="10">#REF!</definedName>
    <definedName name="_vbt300">#REF!</definedName>
    <definedName name="_vbt400" localSheetId="8">#REF!</definedName>
    <definedName name="_vbt400" localSheetId="10">#REF!</definedName>
    <definedName name="_vbt400">#REF!</definedName>
    <definedName name="_vc1" localSheetId="9">#REF!</definedName>
    <definedName name="_vc1">#REF!</definedName>
    <definedName name="_vc2" localSheetId="9">#REF!</definedName>
    <definedName name="_vc2">#REF!</definedName>
    <definedName name="_vc3" localSheetId="9">#REF!</definedName>
    <definedName name="_vc3">#REF!</definedName>
    <definedName name="_VC400" localSheetId="8">#REF!</definedName>
    <definedName name="_VC400" localSheetId="10">#REF!</definedName>
    <definedName name="_VC400">#REF!</definedName>
    <definedName name="_vl1" localSheetId="8">#REF!</definedName>
    <definedName name="_vl1" localSheetId="10">#REF!</definedName>
    <definedName name="_vl1">#REF!</definedName>
    <definedName name="_VL100" localSheetId="8">#REF!</definedName>
    <definedName name="_VL100" localSheetId="9">#REF!</definedName>
    <definedName name="_VL100" localSheetId="10">#REF!</definedName>
    <definedName name="_VL100">#REF!</definedName>
    <definedName name="_vl150" localSheetId="8">#REF!</definedName>
    <definedName name="_vl150" localSheetId="10">#REF!</definedName>
    <definedName name="_vl150">#REF!</definedName>
    <definedName name="_vl2" localSheetId="8" hidden="1">{"'Sheet1'!$L$16"}</definedName>
    <definedName name="_vl2" localSheetId="9" hidden="1">{"'Sheet1'!$L$16"}</definedName>
    <definedName name="_vl2" localSheetId="10" hidden="1">{"'Sheet1'!$L$16"}</definedName>
    <definedName name="_vl2" hidden="1">{"'Sheet1'!$L$16"}</definedName>
    <definedName name="_VL200" localSheetId="8">#REF!</definedName>
    <definedName name="_VL200" localSheetId="10">#REF!</definedName>
    <definedName name="_VL200">#REF!</definedName>
    <definedName name="_VL250" localSheetId="8">#REF!</definedName>
    <definedName name="_VL250" localSheetId="9">#REF!</definedName>
    <definedName name="_VL250" localSheetId="10">#REF!</definedName>
    <definedName name="_VL250">#REF!</definedName>
    <definedName name="_vl50" localSheetId="8">#REF!</definedName>
    <definedName name="_vl50" localSheetId="10">#REF!</definedName>
    <definedName name="_vl50">#REF!</definedName>
    <definedName name="_VLI150" localSheetId="8">#REF!</definedName>
    <definedName name="_VLI150" localSheetId="10">#REF!</definedName>
    <definedName name="_VLI150">#REF!</definedName>
    <definedName name="_VLI200" localSheetId="8">#REF!</definedName>
    <definedName name="_VLI200" localSheetId="10">#REF!</definedName>
    <definedName name="_VLI200">#REF!</definedName>
    <definedName name="_VLI50" localSheetId="8">#REF!</definedName>
    <definedName name="_VLI50" localSheetId="10">#REF!</definedName>
    <definedName name="_VLI50">#REF!</definedName>
    <definedName name="_vm100" localSheetId="8">#REF!</definedName>
    <definedName name="_vm100" localSheetId="10">#REF!</definedName>
    <definedName name="_vm100">#REF!</definedName>
    <definedName name="_vm150" localSheetId="8">#REF!</definedName>
    <definedName name="_vm150" localSheetId="10">#REF!</definedName>
    <definedName name="_vm150">#REF!</definedName>
    <definedName name="_vm50" localSheetId="8">#REF!</definedName>
    <definedName name="_vm50" localSheetId="10">#REF!</definedName>
    <definedName name="_vm50">#REF!</definedName>
    <definedName name="_xx3" localSheetId="8">#REF!</definedName>
    <definedName name="_xx3" localSheetId="10">#REF!</definedName>
    <definedName name="_xx3">#REF!</definedName>
    <definedName name="_xx4" localSheetId="8">#REF!</definedName>
    <definedName name="_xx4" localSheetId="10">#REF!</definedName>
    <definedName name="_xx4">#REF!</definedName>
    <definedName name="_xx5" localSheetId="8">#REF!</definedName>
    <definedName name="_xx5" localSheetId="10">#REF!</definedName>
    <definedName name="_xx5">#REF!</definedName>
    <definedName name="_xx6" localSheetId="8">#REF!</definedName>
    <definedName name="_xx6" localSheetId="10">#REF!</definedName>
    <definedName name="_xx6">#REF!</definedName>
    <definedName name="_xx7" localSheetId="8">#REF!</definedName>
    <definedName name="_xx7" localSheetId="10">#REF!</definedName>
    <definedName name="_xx7">#REF!</definedName>
    <definedName name="a" localSheetId="8" hidden="1">{"'Sheet1'!$L$16"}</definedName>
    <definedName name="a" localSheetId="9" hidden="1">{"'Sheet1'!$L$16"}</definedName>
    <definedName name="a" localSheetId="10" hidden="1">{"'Sheet1'!$L$16"}</definedName>
    <definedName name="a" hidden="1">{"'Sheet1'!$L$16"}</definedName>
    <definedName name="A." localSheetId="8">#REF!</definedName>
    <definedName name="A." localSheetId="10">#REF!</definedName>
    <definedName name="A.">#REF!</definedName>
    <definedName name="a.1" localSheetId="8">#REF!</definedName>
    <definedName name="a.1" localSheetId="10">#REF!</definedName>
    <definedName name="a.1">#REF!</definedName>
    <definedName name="a.10" localSheetId="8">#REF!</definedName>
    <definedName name="a.10" localSheetId="10">#REF!</definedName>
    <definedName name="a.10">#REF!</definedName>
    <definedName name="a.12" localSheetId="8">#REF!</definedName>
    <definedName name="a.12" localSheetId="10">#REF!</definedName>
    <definedName name="a.12">#REF!</definedName>
    <definedName name="a.13" localSheetId="8">#REF!</definedName>
    <definedName name="a.13" localSheetId="10">#REF!</definedName>
    <definedName name="a.13">#REF!</definedName>
    <definedName name="a.2" localSheetId="8">#REF!</definedName>
    <definedName name="a.2" localSheetId="10">#REF!</definedName>
    <definedName name="a.2">#REF!</definedName>
    <definedName name="a.3" localSheetId="8">#REF!</definedName>
    <definedName name="a.3" localSheetId="10">#REF!</definedName>
    <definedName name="a.3">#REF!</definedName>
    <definedName name="a.4" localSheetId="8">#REF!</definedName>
    <definedName name="a.4" localSheetId="10">#REF!</definedName>
    <definedName name="a.4">#REF!</definedName>
    <definedName name="a.5" localSheetId="8">#REF!</definedName>
    <definedName name="a.5" localSheetId="10">#REF!</definedName>
    <definedName name="a.5">#REF!</definedName>
    <definedName name="a.6" localSheetId="8">#REF!</definedName>
    <definedName name="a.6" localSheetId="10">#REF!</definedName>
    <definedName name="a.6">#REF!</definedName>
    <definedName name="a.7" localSheetId="8">#REF!</definedName>
    <definedName name="a.7" localSheetId="10">#REF!</definedName>
    <definedName name="a.7">#REF!</definedName>
    <definedName name="a.8" localSheetId="8">#REF!</definedName>
    <definedName name="a.8" localSheetId="10">#REF!</definedName>
    <definedName name="a.8">#REF!</definedName>
    <definedName name="a.9" localSheetId="8">#REF!</definedName>
    <definedName name="a.9" localSheetId="10">#REF!</definedName>
    <definedName name="a.9">#REF!</definedName>
    <definedName name="a_" localSheetId="8">#REF!</definedName>
    <definedName name="a_" localSheetId="10">#REF!</definedName>
    <definedName name="a_">#REF!</definedName>
    <definedName name="A_DGHNoi" localSheetId="8">#REF!</definedName>
    <definedName name="A_DGHNoi" localSheetId="10">#REF!</definedName>
    <definedName name="A_DGHNoi">#REF!</definedName>
    <definedName name="a_min" localSheetId="8">#REF!</definedName>
    <definedName name="a_min" localSheetId="10">#REF!</definedName>
    <definedName name="a_min">#REF!</definedName>
    <definedName name="A_Thuhoi" localSheetId="8">#REF!</definedName>
    <definedName name="A_Thuhoi" localSheetId="10">#REF!</definedName>
    <definedName name="A_Thuhoi">#REF!</definedName>
    <definedName name="A_ThÝ_nghiÖm" localSheetId="8">#REF!</definedName>
    <definedName name="A_ThÝ_nghiÖm" localSheetId="10">#REF!</definedName>
    <definedName name="A_ThÝ_nghiÖm">#REF!</definedName>
    <definedName name="a0.75" localSheetId="8">#REF!</definedName>
    <definedName name="a0.75" localSheetId="10">#REF!</definedName>
    <definedName name="a0.75">#REF!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a1.1" localSheetId="8">#REF!</definedName>
    <definedName name="a1.1" localSheetId="10">#REF!</definedName>
    <definedName name="a1.1">#REF!</definedName>
    <definedName name="A120_" localSheetId="8">#REF!</definedName>
    <definedName name="A120_" localSheetId="9">#REF!</definedName>
    <definedName name="A120_" localSheetId="10">#REF!</definedName>
    <definedName name="A120_">#REF!</definedName>
    <definedName name="a1moi" localSheetId="8" hidden="1">{"'Sheet1'!$L$16"}</definedName>
    <definedName name="a1moi" localSheetId="9" hidden="1">{"'Sheet1'!$L$16"}</definedName>
    <definedName name="a1moi" localSheetId="10" hidden="1">{"'Sheet1'!$L$16"}</definedName>
    <definedName name="a1moi" hidden="1">{"'Sheet1'!$L$16"}</definedName>
    <definedName name="A1Xc7" localSheetId="8">#REF!</definedName>
    <definedName name="A1Xc7" localSheetId="10">#REF!</definedName>
    <definedName name="A1Xc7">#REF!</definedName>
    <definedName name="a277Print_Titles" localSheetId="8">#REF!</definedName>
    <definedName name="a277Print_Titles" localSheetId="9">#REF!</definedName>
    <definedName name="a277Print_Titles" localSheetId="10">#REF!</definedName>
    <definedName name="a277Print_Titles">#REF!</definedName>
    <definedName name="A2G506" localSheetId="8">#REF!</definedName>
    <definedName name="A2G506" localSheetId="10">#REF!</definedName>
    <definedName name="A2G506">#REF!</definedName>
    <definedName name="A35_" localSheetId="8">#REF!</definedName>
    <definedName name="A35_" localSheetId="9">#REF!</definedName>
    <definedName name="A35_" localSheetId="10">#REF!</definedName>
    <definedName name="A35_">#REF!</definedName>
    <definedName name="A50_" localSheetId="8">#REF!</definedName>
    <definedName name="A50_" localSheetId="9">#REF!</definedName>
    <definedName name="A50_" localSheetId="10">#REF!</definedName>
    <definedName name="A50_">#REF!</definedName>
    <definedName name="A6N2" localSheetId="9">#REF!</definedName>
    <definedName name="A6N2">#REF!</definedName>
    <definedName name="A6N3" localSheetId="9">#REF!</definedName>
    <definedName name="A6N3">#REF!</definedName>
    <definedName name="A70_" localSheetId="8">#REF!</definedName>
    <definedName name="A70_" localSheetId="9">#REF!</definedName>
    <definedName name="A70_" localSheetId="10">#REF!</definedName>
    <definedName name="A70_">#REF!</definedName>
    <definedName name="A95_" localSheetId="8">#REF!</definedName>
    <definedName name="A95_" localSheetId="9">#REF!</definedName>
    <definedName name="A95_" localSheetId="10">#REF!</definedName>
    <definedName name="A95_">#REF!</definedName>
    <definedName name="AA" localSheetId="8">#REF!</definedName>
    <definedName name="AA" localSheetId="9">#REF!</definedName>
    <definedName name="AA" localSheetId="10">#REF!</definedName>
    <definedName name="AA">#REF!</definedName>
    <definedName name="aAAA" localSheetId="8">#REF!</definedName>
    <definedName name="aAAA" localSheetId="10">#REF!</definedName>
    <definedName name="aAAA">#REF!</definedName>
    <definedName name="Ab" localSheetId="8">#REF!</definedName>
    <definedName name="Ab" localSheetId="10">#REF!</definedName>
    <definedName name="Ab">#REF!</definedName>
    <definedName name="ABC" localSheetId="8" hidden="1">#REF!</definedName>
    <definedName name="ABC" localSheetId="9" hidden="1">#REF!</definedName>
    <definedName name="ABC" localSheetId="10" hidden="1">#REF!</definedName>
    <definedName name="ABC" hidden="1">#REF!</definedName>
    <definedName name="ac">3</definedName>
    <definedName name="AC120_" localSheetId="8">#REF!</definedName>
    <definedName name="AC120_" localSheetId="9">#REF!</definedName>
    <definedName name="AC120_" localSheetId="10">#REF!</definedName>
    <definedName name="AC120_">#REF!</definedName>
    <definedName name="AC35_" localSheetId="8">#REF!</definedName>
    <definedName name="AC35_" localSheetId="9">#REF!</definedName>
    <definedName name="AC35_" localSheetId="10">#REF!</definedName>
    <definedName name="AC35_">#REF!</definedName>
    <definedName name="AC50_" localSheetId="8">#REF!</definedName>
    <definedName name="AC50_" localSheetId="9">#REF!</definedName>
    <definedName name="AC50_" localSheetId="10">#REF!</definedName>
    <definedName name="AC50_">#REF!</definedName>
    <definedName name="AC70_" localSheetId="8">#REF!</definedName>
    <definedName name="AC70_" localSheetId="9">#REF!</definedName>
    <definedName name="AC70_" localSheetId="10">#REF!</definedName>
    <definedName name="AC70_">#REF!</definedName>
    <definedName name="AC95_" localSheetId="8">#REF!</definedName>
    <definedName name="AC95_" localSheetId="9">#REF!</definedName>
    <definedName name="AC95_" localSheetId="10">#REF!</definedName>
    <definedName name="AC95_">#REF!</definedName>
    <definedName name="AccessDatabase" hidden="1">"C:\My Documents\LeBinh\Xls\VP Cong ty\FORM.mdb"</definedName>
    <definedName name="Accumulated_ESALs" localSheetId="8">#REF!</definedName>
    <definedName name="Accumulated_ESALs" localSheetId="10">#REF!</definedName>
    <definedName name="Accumulated_ESALs">#REF!</definedName>
    <definedName name="Act_tec" localSheetId="8">#REF!</definedName>
    <definedName name="Act_tec" localSheetId="10">#REF!</definedName>
    <definedName name="Act_tec">#REF!</definedName>
    <definedName name="ad">3</definedName>
    <definedName name="ADADADD" localSheetId="8" hidden="1">{"'Sheet1'!$L$16"}</definedName>
    <definedName name="ADADADD" localSheetId="9" hidden="1">{"'Sheet1'!$L$16"}</definedName>
    <definedName name="ADADADD" localSheetId="10" hidden="1">{"'Sheet1'!$L$16"}</definedName>
    <definedName name="ADADADD" hidden="1">{"'Sheet1'!$L$16"}</definedName>
    <definedName name="adb" localSheetId="8">#REF!</definedName>
    <definedName name="adb" localSheetId="10">#REF!</definedName>
    <definedName name="adb">#REF!</definedName>
    <definedName name="ADEQ" localSheetId="8">#REF!</definedName>
    <definedName name="ADEQ" localSheetId="10">#REF!</definedName>
    <definedName name="ADEQ">#REF!</definedName>
    <definedName name="adg" localSheetId="8">#REF!</definedName>
    <definedName name="adg" localSheetId="10">#REF!</definedName>
    <definedName name="adg">#REF!</definedName>
    <definedName name="ADT" localSheetId="8">#REF!</definedName>
    <definedName name="ADT" localSheetId="10">#REF!</definedName>
    <definedName name="ADT">#REF!</definedName>
    <definedName name="ae" localSheetId="8" hidden="1">{"'Sheet1'!$L$16"}</definedName>
    <definedName name="ae" localSheetId="10" hidden="1">{"'Sheet1'!$L$16"}</definedName>
    <definedName name="ae" hidden="1">{"'Sheet1'!$L$16"}</definedName>
    <definedName name="AEZ" localSheetId="8">#REF!</definedName>
    <definedName name="AEZ" localSheetId="10">#REF!</definedName>
    <definedName name="AEZ">#REF!</definedName>
    <definedName name="Ag_" localSheetId="8">#REF!</definedName>
    <definedName name="Ag_" localSheetId="10">#REF!</definedName>
    <definedName name="Ag_">#REF!</definedName>
    <definedName name="AG_Temp" localSheetId="8">#REF!</definedName>
    <definedName name="AG_Temp" localSheetId="10">#REF!</definedName>
    <definedName name="AG_Temp">#REF!</definedName>
    <definedName name="ag15F80" localSheetId="8">#REF!</definedName>
    <definedName name="ag15F80" localSheetId="10">#REF!</definedName>
    <definedName name="ag15F80">#REF!</definedName>
    <definedName name="Age_d" localSheetId="8">#REF!</definedName>
    <definedName name="Age_d" localSheetId="10">#REF!</definedName>
    <definedName name="Age_d">#REF!</definedName>
    <definedName name="Age_nd" localSheetId="8">#REF!</definedName>
    <definedName name="Age_nd" localSheetId="10">#REF!</definedName>
    <definedName name="Age_nd">#REF!</definedName>
    <definedName name="Agency" localSheetId="8">#REF!</definedName>
    <definedName name="Agency" localSheetId="10">#REF!</definedName>
    <definedName name="Agency">#REF!</definedName>
    <definedName name="ah" localSheetId="8">#REF!</definedName>
    <definedName name="ah" localSheetId="10">#REF!</definedName>
    <definedName name="ah">#REF!</definedName>
    <definedName name="aho" localSheetId="8">#REF!</definedName>
    <definedName name="aho" localSheetId="10">#REF!</definedName>
    <definedName name="aho">#REF!</definedName>
    <definedName name="ak" localSheetId="8">#REF!</definedName>
    <definedName name="ak" localSheetId="10">#REF!</definedName>
    <definedName name="ak">#REF!</definedName>
    <definedName name="aK_cap" localSheetId="8">#REF!</definedName>
    <definedName name="aK_cap" localSheetId="10">#REF!</definedName>
    <definedName name="aK_cap">#REF!</definedName>
    <definedName name="aK_con" localSheetId="8">#REF!</definedName>
    <definedName name="aK_con" localSheetId="10">#REF!</definedName>
    <definedName name="aK_con">#REF!</definedName>
    <definedName name="aK_dep" localSheetId="8">#REF!</definedName>
    <definedName name="aK_dep" localSheetId="10">#REF!</definedName>
    <definedName name="aK_dep">#REF!</definedName>
    <definedName name="aK_dis" localSheetId="8">#REF!</definedName>
    <definedName name="aK_dis" localSheetId="10">#REF!</definedName>
    <definedName name="aK_dis">#REF!</definedName>
    <definedName name="aK_imm" localSheetId="8">#REF!</definedName>
    <definedName name="aK_imm" localSheetId="10">#REF!</definedName>
    <definedName name="aK_imm">#REF!</definedName>
    <definedName name="aK_rof" localSheetId="8">#REF!</definedName>
    <definedName name="aK_rof" localSheetId="10">#REF!</definedName>
    <definedName name="aK_rof">#REF!</definedName>
    <definedName name="aK_ron" localSheetId="8">#REF!</definedName>
    <definedName name="aK_ron" localSheetId="10">#REF!</definedName>
    <definedName name="aK_ron">#REF!</definedName>
    <definedName name="aK_run" localSheetId="8">#REF!</definedName>
    <definedName name="aK_run" localSheetId="10">#REF!</definedName>
    <definedName name="aK_run">#REF!</definedName>
    <definedName name="aK_sed" localSheetId="8">#REF!</definedName>
    <definedName name="aK_sed" localSheetId="10">#REF!</definedName>
    <definedName name="aK_sed">#REF!</definedName>
    <definedName name="alfa" localSheetId="8">#REF!</definedName>
    <definedName name="alfa" localSheetId="10">#REF!</definedName>
    <definedName name="alfa">#REF!</definedName>
    <definedName name="All_Item" localSheetId="8">#REF!</definedName>
    <definedName name="All_Item" localSheetId="9">#REF!</definedName>
    <definedName name="All_Item" localSheetId="10">#REF!</definedName>
    <definedName name="All_Item">#REF!</definedName>
    <definedName name="ALPIN">#N/A</definedName>
    <definedName name="ALPJYOU">#N/A</definedName>
    <definedName name="ALPTOI">#N/A</definedName>
    <definedName name="ALPHA_d" localSheetId="8">#REF!</definedName>
    <definedName name="ALPHA_d" localSheetId="10">#REF!</definedName>
    <definedName name="ALPHA_d">#REF!</definedName>
    <definedName name="am." localSheetId="8">#REF!</definedName>
    <definedName name="am." localSheetId="10">#REF!</definedName>
    <definedName name="am.">#REF!</definedName>
    <definedName name="aN_cap" localSheetId="8">#REF!</definedName>
    <definedName name="aN_cap" localSheetId="10">#REF!</definedName>
    <definedName name="aN_cap">#REF!</definedName>
    <definedName name="aN_con" localSheetId="8">#REF!</definedName>
    <definedName name="aN_con" localSheetId="10">#REF!</definedName>
    <definedName name="aN_con">#REF!</definedName>
    <definedName name="aN_dep" localSheetId="8">#REF!</definedName>
    <definedName name="aN_dep" localSheetId="10">#REF!</definedName>
    <definedName name="aN_dep">#REF!</definedName>
    <definedName name="aN_fix" localSheetId="8">#REF!</definedName>
    <definedName name="aN_fix" localSheetId="10">#REF!</definedName>
    <definedName name="aN_fix">#REF!</definedName>
    <definedName name="aN_imm" localSheetId="8">#REF!</definedName>
    <definedName name="aN_imm" localSheetId="10">#REF!</definedName>
    <definedName name="aN_imm">#REF!</definedName>
    <definedName name="aN_rof" localSheetId="8">#REF!</definedName>
    <definedName name="aN_rof" localSheetId="10">#REF!</definedName>
    <definedName name="aN_rof">#REF!</definedName>
    <definedName name="aN_ron" localSheetId="8">#REF!</definedName>
    <definedName name="aN_ron" localSheetId="10">#REF!</definedName>
    <definedName name="aN_ron">#REF!</definedName>
    <definedName name="aN_run" localSheetId="8">#REF!</definedName>
    <definedName name="aN_run" localSheetId="10">#REF!</definedName>
    <definedName name="aN_run">#REF!</definedName>
    <definedName name="aN_sed" localSheetId="8">#REF!</definedName>
    <definedName name="aN_sed" localSheetId="10">#REF!</definedName>
    <definedName name="aN_sed">#REF!</definedName>
    <definedName name="anfa" localSheetId="8">#REF!</definedName>
    <definedName name="anfa" localSheetId="10">#REF!</definedName>
    <definedName name="anfa">#REF!</definedName>
    <definedName name="Annual_Growth" localSheetId="8">#REF!</definedName>
    <definedName name="Annual_Growth" localSheetId="10">#REF!</definedName>
    <definedName name="Annual_Growth">#REF!</definedName>
    <definedName name="Annual_Growth_Truck_Factor" localSheetId="8">#REF!</definedName>
    <definedName name="Annual_Growth_Truck_Factor" localSheetId="10">#REF!</definedName>
    <definedName name="Annual_Growth_Truck_Factor">#REF!</definedName>
    <definedName name="anpha" localSheetId="9">#REF!</definedName>
    <definedName name="anpha">#REF!</definedName>
    <definedName name="anscount" hidden="1">3</definedName>
    <definedName name="aP_cap" localSheetId="8">#REF!</definedName>
    <definedName name="aP_cap" localSheetId="10">#REF!</definedName>
    <definedName name="aP_cap">#REF!</definedName>
    <definedName name="aP_con" localSheetId="8">#REF!</definedName>
    <definedName name="aP_con" localSheetId="10">#REF!</definedName>
    <definedName name="aP_con">#REF!</definedName>
    <definedName name="aP_dep" localSheetId="8">#REF!</definedName>
    <definedName name="aP_dep" localSheetId="10">#REF!</definedName>
    <definedName name="aP_dep">#REF!</definedName>
    <definedName name="aP_dis" localSheetId="8">#REF!</definedName>
    <definedName name="aP_dis" localSheetId="10">#REF!</definedName>
    <definedName name="aP_dis">#REF!</definedName>
    <definedName name="aP_imm" localSheetId="8">#REF!</definedName>
    <definedName name="aP_imm" localSheetId="10">#REF!</definedName>
    <definedName name="aP_imm">#REF!</definedName>
    <definedName name="aP_rof" localSheetId="8">#REF!</definedName>
    <definedName name="aP_rof" localSheetId="10">#REF!</definedName>
    <definedName name="aP_rof">#REF!</definedName>
    <definedName name="aP_ron" localSheetId="8">#REF!</definedName>
    <definedName name="aP_ron" localSheetId="10">#REF!</definedName>
    <definedName name="aP_ron">#REF!</definedName>
    <definedName name="aP_run" localSheetId="8">#REF!</definedName>
    <definedName name="aP_run" localSheetId="10">#REF!</definedName>
    <definedName name="aP_run">#REF!</definedName>
    <definedName name="aP_sed" localSheetId="8">#REF!</definedName>
    <definedName name="aP_sed" localSheetId="10">#REF!</definedName>
    <definedName name="aP_sed">#REF!</definedName>
    <definedName name="Aq" localSheetId="8">#REF!</definedName>
    <definedName name="Aq" localSheetId="10">#REF!</definedName>
    <definedName name="Aq">#REF!</definedName>
    <definedName name="aqbnmjm" localSheetId="8" hidden="1">#REF!</definedName>
    <definedName name="aqbnmjm" localSheetId="9" hidden="1">#REF!</definedName>
    <definedName name="aqbnmjm" localSheetId="10" hidden="1">#REF!</definedName>
    <definedName name="aqbnmjm" hidden="1">#REF!</definedName>
    <definedName name="As" localSheetId="8">#REF!</definedName>
    <definedName name="As" localSheetId="10">#REF!</definedName>
    <definedName name="As">#REF!</definedName>
    <definedName name="As_" localSheetId="8">#REF!</definedName>
    <definedName name="As_" localSheetId="10">#REF!</definedName>
    <definedName name="As_">#REF!</definedName>
    <definedName name="AS2DocOpenMode" hidden="1">"AS2DocumentEdit"</definedName>
    <definedName name="AS2HasNoAutoHeaderFooter" hidden="1">" "</definedName>
    <definedName name="AS2ReportLS" hidden="1">1</definedName>
    <definedName name="AS2SyncStepLS" hidden="1">0</definedName>
    <definedName name="AS2VersionLS" hidden="1">300</definedName>
    <definedName name="asd" localSheetId="8">#REF!</definedName>
    <definedName name="asd" localSheetId="10">#REF!</definedName>
    <definedName name="asd">#REF!</definedName>
    <definedName name="asega" localSheetId="8">{"Thuxm2.xls","Sheet1"}</definedName>
    <definedName name="asega" localSheetId="9">{"Thuxm2.xls","Sheet1"}</definedName>
    <definedName name="asega" localSheetId="10">{"Thuxm2.xls","Sheet1"}</definedName>
    <definedName name="asega">{"Thuxm2.xls","Sheet1"}</definedName>
    <definedName name="ASP" localSheetId="8">#REF!</definedName>
    <definedName name="ASP" localSheetId="10">#REF!</definedName>
    <definedName name="ASP">#REF!</definedName>
    <definedName name="asss" localSheetId="8" hidden="1">{"'Sheet1'!$L$16"}</definedName>
    <definedName name="asss" localSheetId="10" hidden="1">{"'Sheet1'!$L$16"}</definedName>
    <definedName name="asss" hidden="1">{"'Sheet1'!$L$16"}</definedName>
    <definedName name="asssss" localSheetId="10" hidden="1">{"'Sheet1'!$L$16"}</definedName>
    <definedName name="asssss" hidden="1">{"'Sheet1'!$L$16"}</definedName>
    <definedName name="ASTM" localSheetId="8">#REF!</definedName>
    <definedName name="ASTM" localSheetId="10">#REF!</definedName>
    <definedName name="ASTM">#REF!</definedName>
    <definedName name="at1.5" localSheetId="8">#REF!</definedName>
    <definedName name="at1.5" localSheetId="10">#REF!</definedName>
    <definedName name="at1.5">#REF!</definedName>
    <definedName name="atg" localSheetId="8">#REF!</definedName>
    <definedName name="atg" localSheetId="10">#REF!</definedName>
    <definedName name="atg">#REF!</definedName>
    <definedName name="atgoi" localSheetId="8">#REF!</definedName>
    <definedName name="atgoi" localSheetId="10">#REF!</definedName>
    <definedName name="atgoi">#REF!</definedName>
    <definedName name="ATGT" localSheetId="8" hidden="1">{"'Sheet1'!$L$16"}</definedName>
    <definedName name="ATGT" localSheetId="9" hidden="1">{"'Sheet1'!$L$16"}</definedName>
    <definedName name="ATGT" localSheetId="10" hidden="1">{"'Sheet1'!$L$16"}</definedName>
    <definedName name="ATGT" hidden="1">{"'Sheet1'!$L$16"}</definedName>
    <definedName name="AÙ" localSheetId="8">#REF!</definedName>
    <definedName name="AÙ" localSheetId="10">#REF!</definedName>
    <definedName name="AÙ">#REF!</definedName>
    <definedName name="auto" localSheetId="8">#REF!</definedName>
    <definedName name="auto" localSheetId="10">#REF!</definedName>
    <definedName name="auto">#REF!</definedName>
    <definedName name="Av" localSheetId="8">#REF!</definedName>
    <definedName name="Av" localSheetId="10">#REF!</definedName>
    <definedName name="Av">#REF!</definedName>
    <definedName name="Average_Truck_Factor" localSheetId="8">#REF!</definedName>
    <definedName name="Average_Truck_Factor" localSheetId="10">#REF!</definedName>
    <definedName name="Average_Truck_Factor">#REF!</definedName>
    <definedName name="âdf" localSheetId="8">{"Book5","sæ quü.xls","Dù to¸n x©y dùng nhµ s¶n xuÊt.xls","Than.xls","TiÕn ®é s¶n xuÊt - Th¸ng 9.xls"}</definedName>
    <definedName name="âdf" localSheetId="9">{"Book5","sæ quü.xls","Dù to¸n x©y dùng nhµ s¶n xuÊt.xls","Than.xls","TiÕn ®é s¶n xuÊt - Th¸ng 9.xls"}</definedName>
    <definedName name="âdf" localSheetId="10">{"Book5","sæ quü.xls","Dù to¸n x©y dùng nhµ s¶n xuÊt.xls","Than.xls","TiÕn ®é s¶n xuÊt - Th¸ng 9.xls"}</definedName>
    <definedName name="âdf">{"Book5","sæ quü.xls","Dù to¸n x©y dùng nhµ s¶n xuÊt.xls","Than.xls","TiÕn ®é s¶n xuÊt - Th¸ng 9.xls"}</definedName>
    <definedName name="B.nuamat">7.25</definedName>
    <definedName name="B_" localSheetId="8">#REF!</definedName>
    <definedName name="B_" localSheetId="10">#REF!</definedName>
    <definedName name="B_">#REF!</definedName>
    <definedName name="b_240" localSheetId="9">#REF!</definedName>
    <definedName name="b_240">#REF!</definedName>
    <definedName name="b_280" localSheetId="9">#REF!</definedName>
    <definedName name="b_280">#REF!</definedName>
    <definedName name="b_320" localSheetId="9">#REF!</definedName>
    <definedName name="b_320">#REF!</definedName>
    <definedName name="b_dd1" localSheetId="8">#REF!</definedName>
    <definedName name="b_dd1" localSheetId="10">#REF!</definedName>
    <definedName name="b_dd1">#REF!</definedName>
    <definedName name="b_DL" localSheetId="8">#REF!</definedName>
    <definedName name="b_DL" localSheetId="10">#REF!</definedName>
    <definedName name="b_DL">#REF!</definedName>
    <definedName name="b_eh" localSheetId="8">#REF!</definedName>
    <definedName name="b_eh" localSheetId="10">#REF!</definedName>
    <definedName name="b_eh">#REF!</definedName>
    <definedName name="b_eh1" localSheetId="8">#REF!</definedName>
    <definedName name="b_eh1" localSheetId="10">#REF!</definedName>
    <definedName name="b_eh1">#REF!</definedName>
    <definedName name="b_ev" localSheetId="8">#REF!</definedName>
    <definedName name="b_ev" localSheetId="10">#REF!</definedName>
    <definedName name="b_ev">#REF!</definedName>
    <definedName name="b_ev1" localSheetId="8">#REF!</definedName>
    <definedName name="b_ev1" localSheetId="10">#REF!</definedName>
    <definedName name="b_ev1">#REF!</definedName>
    <definedName name="b_FR" localSheetId="8">#REF!</definedName>
    <definedName name="b_FR" localSheetId="10">#REF!</definedName>
    <definedName name="b_FR">#REF!</definedName>
    <definedName name="b_fr1" localSheetId="8">#REF!</definedName>
    <definedName name="b_fr1" localSheetId="10">#REF!</definedName>
    <definedName name="b_fr1">#REF!</definedName>
    <definedName name="B_Isc" localSheetId="8">#REF!</definedName>
    <definedName name="B_Isc" localSheetId="10">#REF!</definedName>
    <definedName name="B_Isc">#REF!</definedName>
    <definedName name="b_LL" localSheetId="8">#REF!</definedName>
    <definedName name="b_LL" localSheetId="10">#REF!</definedName>
    <definedName name="b_LL">#REF!</definedName>
    <definedName name="b_ll1" localSheetId="8">#REF!</definedName>
    <definedName name="b_ll1" localSheetId="10">#REF!</definedName>
    <definedName name="b_ll1">#REF!</definedName>
    <definedName name="b_min" localSheetId="8">#REF!</definedName>
    <definedName name="b_min" localSheetId="10">#REF!</definedName>
    <definedName name="b_min">#REF!</definedName>
    <definedName name="b_WL" localSheetId="8">#REF!</definedName>
    <definedName name="b_WL" localSheetId="10">#REF!</definedName>
    <definedName name="b_WL">#REF!</definedName>
    <definedName name="b_WL1" localSheetId="8">#REF!</definedName>
    <definedName name="b_WL1" localSheetId="10">#REF!</definedName>
    <definedName name="b_WL1">#REF!</definedName>
    <definedName name="b_WS" localSheetId="8">#REF!</definedName>
    <definedName name="b_WS" localSheetId="10">#REF!</definedName>
    <definedName name="b_WS">#REF!</definedName>
    <definedName name="b_ws1" localSheetId="8">#REF!</definedName>
    <definedName name="b_ws1" localSheetId="10">#REF!</definedName>
    <definedName name="b_ws1">#REF!</definedName>
    <definedName name="b60x" localSheetId="8">#REF!</definedName>
    <definedName name="b60x" localSheetId="10">#REF!</definedName>
    <definedName name="b60x">#REF!</definedName>
    <definedName name="b80x" localSheetId="8">#REF!</definedName>
    <definedName name="b80x" localSheetId="10">#REF!</definedName>
    <definedName name="b80x">#REF!</definedName>
    <definedName name="bac2.7" localSheetId="8">#REF!</definedName>
    <definedName name="bac2.7" localSheetId="10">#REF!</definedName>
    <definedName name="bac2.7">#REF!</definedName>
    <definedName name="BacKan" localSheetId="8">#REF!</definedName>
    <definedName name="BacKan" localSheetId="10">#REF!</definedName>
    <definedName name="BacKan">#REF!</definedName>
    <definedName name="ban" localSheetId="8">#REF!</definedName>
    <definedName name="ban" localSheetId="10">#REF!</definedName>
    <definedName name="ban">#REF!</definedName>
    <definedName name="banmo" localSheetId="8">#REF!</definedName>
    <definedName name="banmo" localSheetId="10">#REF!</definedName>
    <definedName name="banmo">#REF!</definedName>
    <definedName name="banql" localSheetId="8" hidden="1">{"'Sheet1'!$L$16"}</definedName>
    <definedName name="banql" localSheetId="9" hidden="1">{"'Sheet1'!$L$16"}</definedName>
    <definedName name="banql" localSheetId="10" hidden="1">{"'Sheet1'!$L$16"}</definedName>
    <definedName name="banql" hidden="1">{"'Sheet1'!$L$16"}</definedName>
    <definedName name="Bang_cly" localSheetId="8">#REF!</definedName>
    <definedName name="Bang_cly" localSheetId="9">#REF!</definedName>
    <definedName name="Bang_cly" localSheetId="10">#REF!</definedName>
    <definedName name="Bang_cly">#REF!</definedName>
    <definedName name="Bang_CVC" localSheetId="8">#REF!</definedName>
    <definedName name="Bang_CVC" localSheetId="9">#REF!</definedName>
    <definedName name="Bang_CVC" localSheetId="10">#REF!</definedName>
    <definedName name="Bang_CVC">#REF!</definedName>
    <definedName name="BANG_CHI_TIET_THI_NGHIEM_CONG_TO" localSheetId="8">#REF!</definedName>
    <definedName name="BANG_CHI_TIET_THI_NGHIEM_CONG_TO" localSheetId="9">#REF!</definedName>
    <definedName name="BANG_CHI_TIET_THI_NGHIEM_CONG_TO" localSheetId="10">#REF!</definedName>
    <definedName name="BANG_CHI_TIET_THI_NGHIEM_CONG_TO">#REF!</definedName>
    <definedName name="BANG_CHI_TIET_THI_NGHIEM_DZ0.4KV" localSheetId="8">#REF!</definedName>
    <definedName name="BANG_CHI_TIET_THI_NGHIEM_DZ0.4KV" localSheetId="9">#REF!</definedName>
    <definedName name="BANG_CHI_TIET_THI_NGHIEM_DZ0.4KV" localSheetId="10">#REF!</definedName>
    <definedName name="BANG_CHI_TIET_THI_NGHIEM_DZ0.4KV">#REF!</definedName>
    <definedName name="bang_gia" localSheetId="8">#REF!</definedName>
    <definedName name="bang_gia" localSheetId="9">#REF!</definedName>
    <definedName name="bang_gia" localSheetId="10">#REF!</definedName>
    <definedName name="bang_gia">#REF!</definedName>
    <definedName name="BANG_TONG_HOP_CONG_TO" localSheetId="8">#REF!</definedName>
    <definedName name="BANG_TONG_HOP_CONG_TO" localSheetId="9">#REF!</definedName>
    <definedName name="BANG_TONG_HOP_CONG_TO" localSheetId="10">#REF!</definedName>
    <definedName name="BANG_TONG_HOP_CONG_TO">#REF!</definedName>
    <definedName name="BANG_TONG_HOP_DZ0.4KV" localSheetId="8">#REF!</definedName>
    <definedName name="BANG_TONG_HOP_DZ0.4KV" localSheetId="9">#REF!</definedName>
    <definedName name="BANG_TONG_HOP_DZ0.4KV" localSheetId="10">#REF!</definedName>
    <definedName name="BANG_TONG_HOP_DZ0.4KV">#REF!</definedName>
    <definedName name="BANG_TONG_HOP_DZ22KV" localSheetId="8">#REF!</definedName>
    <definedName name="BANG_TONG_HOP_DZ22KV" localSheetId="9">#REF!</definedName>
    <definedName name="BANG_TONG_HOP_DZ22KV" localSheetId="10">#REF!</definedName>
    <definedName name="BANG_TONG_HOP_DZ22KV">#REF!</definedName>
    <definedName name="BANG_TONG_HOP_KHO_BAI" localSheetId="8">#REF!</definedName>
    <definedName name="BANG_TONG_HOP_KHO_BAI" localSheetId="9">#REF!</definedName>
    <definedName name="BANG_TONG_HOP_KHO_BAI" localSheetId="10">#REF!</definedName>
    <definedName name="BANG_TONG_HOP_KHO_BAI">#REF!</definedName>
    <definedName name="BANG_TONG_HOP_TBA" localSheetId="8">#REF!</definedName>
    <definedName name="BANG_TONG_HOP_TBA" localSheetId="9">#REF!</definedName>
    <definedName name="BANG_TONG_HOP_TBA" localSheetId="10">#REF!</definedName>
    <definedName name="BANG_TONG_HOP_TBA">#REF!</definedName>
    <definedName name="Bang_travl" localSheetId="8">#REF!</definedName>
    <definedName name="Bang_travl" localSheetId="9">#REF!</definedName>
    <definedName name="Bang_travl" localSheetId="10">#REF!</definedName>
    <definedName name="Bang_travl">#REF!</definedName>
    <definedName name="Bang1" localSheetId="8">#REF!</definedName>
    <definedName name="Bang1" localSheetId="10">#REF!</definedName>
    <definedName name="Bang1">#REF!</definedName>
    <definedName name="bang2" localSheetId="8">#REF!</definedName>
    <definedName name="bang2" localSheetId="10">#REF!</definedName>
    <definedName name="bang2">#REF!</definedName>
    <definedName name="bang3" localSheetId="8">#REF!</definedName>
    <definedName name="bang3" localSheetId="10">#REF!</definedName>
    <definedName name="bang3">#REF!</definedName>
    <definedName name="bang4" localSheetId="8">#REF!</definedName>
    <definedName name="bang4" localSheetId="10">#REF!</definedName>
    <definedName name="bang4">#REF!</definedName>
    <definedName name="bang5" localSheetId="8">#REF!</definedName>
    <definedName name="bang5" localSheetId="10">#REF!</definedName>
    <definedName name="bang5">#REF!</definedName>
    <definedName name="bang6" localSheetId="8">#REF!</definedName>
    <definedName name="bang6" localSheetId="10">#REF!</definedName>
    <definedName name="bang6">#REF!</definedName>
    <definedName name="bangchu" localSheetId="8">#REF!</definedName>
    <definedName name="bangchu" localSheetId="9">#REF!</definedName>
    <definedName name="bangchu" localSheetId="10">#REF!</definedName>
    <definedName name="bangchu">#REF!</definedName>
    <definedName name="BangGiaVL_Q" localSheetId="8">#REF!</definedName>
    <definedName name="BangGiaVL_Q" localSheetId="10">#REF!</definedName>
    <definedName name="BangGiaVL_Q">#REF!</definedName>
    <definedName name="BangMa" localSheetId="8">#REF!</definedName>
    <definedName name="BangMa" localSheetId="10">#REF!</definedName>
    <definedName name="BangMa">#REF!</definedName>
    <definedName name="bangtinh" localSheetId="8">#REF!</definedName>
    <definedName name="bangtinh" localSheetId="10">#REF!</definedName>
    <definedName name="bangtinh">#REF!</definedName>
    <definedName name="BarData" localSheetId="8">#REF!</definedName>
    <definedName name="BarData" localSheetId="10">#REF!</definedName>
    <definedName name="BarData">#REF!</definedName>
    <definedName name="BaseType_d" localSheetId="8">#REF!</definedName>
    <definedName name="BaseType_d" localSheetId="10">#REF!</definedName>
    <definedName name="BaseType_d">#REF!</definedName>
    <definedName name="BaseType_nd" localSheetId="8">#REF!</definedName>
    <definedName name="BaseType_nd" localSheetId="10">#REF!</definedName>
    <definedName name="BaseType_nd">#REF!</definedName>
    <definedName name="Bay" localSheetId="8">#REF!</definedName>
    <definedName name="Bay" localSheetId="10">#REF!</definedName>
    <definedName name="Bay">#REF!</definedName>
    <definedName name="BB" localSheetId="8">#REF!</definedName>
    <definedName name="BB" localSheetId="9">#REF!</definedName>
    <definedName name="BB" localSheetId="10">#REF!</definedName>
    <definedName name="BB">#REF!</definedName>
    <definedName name="Bbb" localSheetId="8">#REF!</definedName>
    <definedName name="Bbb" localSheetId="10">#REF!</definedName>
    <definedName name="Bbb">#REF!</definedName>
    <definedName name="bbkn81" localSheetId="10">'PL7_DA trong diem cap huyen'!bbkn81</definedName>
    <definedName name="bbkn81">[0]!bbkn81</definedName>
    <definedName name="Bbm" localSheetId="8">#REF!</definedName>
    <definedName name="Bbm" localSheetId="10">#REF!</definedName>
    <definedName name="Bbm">#REF!</definedName>
    <definedName name="Bbtt" localSheetId="8">#REF!</definedName>
    <definedName name="Bbtt" localSheetId="10">#REF!</definedName>
    <definedName name="Bbtt">#REF!</definedName>
    <definedName name="bc_1" localSheetId="8">#REF!</definedName>
    <definedName name="bc_1" localSheetId="10">#REF!</definedName>
    <definedName name="bc_1">#REF!</definedName>
    <definedName name="bc_2" localSheetId="8">#REF!</definedName>
    <definedName name="bc_2" localSheetId="10">#REF!</definedName>
    <definedName name="bc_2">#REF!</definedName>
    <definedName name="Bcb" localSheetId="8">#REF!</definedName>
    <definedName name="Bcb" localSheetId="10">#REF!</definedName>
    <definedName name="Bcb">#REF!</definedName>
    <definedName name="Bcg" localSheetId="8">#REF!</definedName>
    <definedName name="Bcg" localSheetId="10">#REF!</definedName>
    <definedName name="Bcg">#REF!</definedName>
    <definedName name="Bctt" localSheetId="8">#REF!</definedName>
    <definedName name="Bctt" localSheetId="10">#REF!</definedName>
    <definedName name="Bctt">#REF!</definedName>
    <definedName name="bdd">1.5</definedName>
    <definedName name="Bdk" localSheetId="8">#REF!</definedName>
    <definedName name="Bdk" localSheetId="10">#REF!</definedName>
    <definedName name="Bdk">#REF!</definedName>
    <definedName name="bdv" localSheetId="10" hidden="1">{"'Sheet1'!$L$16"}</definedName>
    <definedName name="bdv" hidden="1">{"'Sheet1'!$L$16"}</definedName>
    <definedName name="BE" localSheetId="8">#REF!</definedName>
    <definedName name="BE" localSheetId="10">#REF!</definedName>
    <definedName name="BE">#REF!</definedName>
    <definedName name="BE100M" localSheetId="8">#REF!</definedName>
    <definedName name="BE100M" localSheetId="10">#REF!</definedName>
    <definedName name="BE100M">#REF!</definedName>
    <definedName name="BE50M" localSheetId="8">#REF!</definedName>
    <definedName name="BE50M" localSheetId="10">#REF!</definedName>
    <definedName name="BE50M">#REF!</definedName>
    <definedName name="beepsound" localSheetId="8">#REF!</definedName>
    <definedName name="beepsound" localSheetId="10">#REF!</definedName>
    <definedName name="beepsound">#REF!</definedName>
    <definedName name="begin" localSheetId="8">#REF!</definedName>
    <definedName name="begin" localSheetId="10">#REF!</definedName>
    <definedName name="begin">#REF!</definedName>
    <definedName name="benuoc" localSheetId="8">#REF!</definedName>
    <definedName name="benuoc" localSheetId="9">#REF!</definedName>
    <definedName name="benuoc" localSheetId="10">#REF!</definedName>
    <definedName name="benuoc">#REF!</definedName>
    <definedName name="bengam" localSheetId="8">#REF!</definedName>
    <definedName name="bengam" localSheetId="9">#REF!</definedName>
    <definedName name="bengam" localSheetId="10">#REF!</definedName>
    <definedName name="bengam">#REF!</definedName>
    <definedName name="benhvien" localSheetId="8">#REF!</definedName>
    <definedName name="benhvien" localSheetId="10">#REF!</definedName>
    <definedName name="benhvien">#REF!</definedName>
    <definedName name="beta" localSheetId="8">#REF!</definedName>
    <definedName name="beta" localSheetId="9">#REF!</definedName>
    <definedName name="beta" localSheetId="10">#REF!</definedName>
    <definedName name="beta">#REF!</definedName>
    <definedName name="BETA_d" localSheetId="8">#REF!</definedName>
    <definedName name="BETA_d" localSheetId="10">#REF!</definedName>
    <definedName name="BETA_d">#REF!</definedName>
    <definedName name="Bezugsfeld" localSheetId="8">#REF!</definedName>
    <definedName name="Bezugsfeld" localSheetId="10">#REF!</definedName>
    <definedName name="Bezugsfeld">#REF!</definedName>
    <definedName name="BF1_" localSheetId="8">#REF!</definedName>
    <definedName name="BF1_" localSheetId="10">#REF!</definedName>
    <definedName name="BF1_">#REF!</definedName>
    <definedName name="BF2_" localSheetId="8">#REF!</definedName>
    <definedName name="BF2_" localSheetId="10">#REF!</definedName>
    <definedName name="BF2_">#REF!</definedName>
    <definedName name="BF3_" localSheetId="8">#REF!</definedName>
    <definedName name="BF3_" localSheetId="10">#REF!</definedName>
    <definedName name="BF3_">#REF!</definedName>
    <definedName name="BFBS" localSheetId="8">#REF!</definedName>
    <definedName name="BFBS" localSheetId="10">#REF!</definedName>
    <definedName name="BFBS">#REF!</definedName>
    <definedName name="BFES" localSheetId="8">#REF!</definedName>
    <definedName name="BFES" localSheetId="10">#REF!</definedName>
    <definedName name="BFES">#REF!</definedName>
    <definedName name="BFS" localSheetId="8">#REF!</definedName>
    <definedName name="BFS" localSheetId="10">#REF!</definedName>
    <definedName name="BFS">#REF!</definedName>
    <definedName name="BG_Del" hidden="1">15</definedName>
    <definedName name="BG_Ins" hidden="1">4</definedName>
    <definedName name="BG_Mod" hidden="1">6</definedName>
    <definedName name="Bgc" localSheetId="8">#REF!</definedName>
    <definedName name="Bgc" localSheetId="10">#REF!</definedName>
    <definedName name="Bgc">#REF!</definedName>
    <definedName name="BGS" localSheetId="8">#REF!</definedName>
    <definedName name="BGS" localSheetId="10">#REF!</definedName>
    <definedName name="BGS">#REF!</definedName>
    <definedName name="Bgiang" localSheetId="8" hidden="1">{"'Sheet1'!$L$16"}</definedName>
    <definedName name="Bgiang" localSheetId="9" hidden="1">{"'Sheet1'!$L$16"}</definedName>
    <definedName name="Bgiang" localSheetId="10" hidden="1">{"'Sheet1'!$L$16"}</definedName>
    <definedName name="Bgiang" hidden="1">{"'Sheet1'!$L$16"}</definedName>
    <definedName name="bia" localSheetId="8">#REF!</definedName>
    <definedName name="bia" localSheetId="10">#REF!</definedName>
    <definedName name="bia">#REF!</definedName>
    <definedName name="binh" localSheetId="8">#REF!</definedName>
    <definedName name="binh" localSheetId="10">#REF!</definedName>
    <definedName name="binh">#REF!</definedName>
    <definedName name="Binhduong" localSheetId="8">#REF!</definedName>
    <definedName name="Binhduong" localSheetId="10">#REF!</definedName>
    <definedName name="Binhduong">#REF!</definedName>
    <definedName name="Binhphuoc" localSheetId="8">#REF!</definedName>
    <definedName name="Binhphuoc" localSheetId="10">#REF!</definedName>
    <definedName name="Binhphuoc">#REF!</definedName>
    <definedName name="BINHTHANH1" localSheetId="8">#REF!</definedName>
    <definedName name="BINHTHANH1" localSheetId="10">#REF!</definedName>
    <definedName name="BINHTHANH1">#REF!</definedName>
    <definedName name="BINHTHANH2" localSheetId="8">#REF!</definedName>
    <definedName name="BINHTHANH2" localSheetId="10">#REF!</definedName>
    <definedName name="BINHTHANH2">#REF!</definedName>
    <definedName name="Bio_tec" localSheetId="8">#REF!</definedName>
    <definedName name="Bio_tec" localSheetId="10">#REF!</definedName>
    <definedName name="Bio_tec">#REF!</definedName>
    <definedName name="bk" localSheetId="8">#REF!</definedName>
    <definedName name="bk" localSheetId="10">#REF!</definedName>
    <definedName name="bk">#REF!</definedName>
    <definedName name="Blc" localSheetId="8">#REF!</definedName>
    <definedName name="Blc" localSheetId="10">#REF!</definedName>
    <definedName name="Blc">#REF!</definedName>
    <definedName name="blkh" localSheetId="8">#REF!</definedName>
    <definedName name="blkh" localSheetId="9">#REF!</definedName>
    <definedName name="blkh" localSheetId="10">#REF!</definedName>
    <definedName name="blkh">#REF!</definedName>
    <definedName name="blkh1" localSheetId="8">#REF!</definedName>
    <definedName name="blkh1" localSheetId="9">#REF!</definedName>
    <definedName name="blkh1" localSheetId="10">#REF!</definedName>
    <definedName name="blkh1">#REF!</definedName>
    <definedName name="BLOCK1" localSheetId="8">#REF!</definedName>
    <definedName name="BLOCK1" localSheetId="10">#REF!</definedName>
    <definedName name="BLOCK1">#REF!</definedName>
    <definedName name="BLOCK2" localSheetId="8">#REF!</definedName>
    <definedName name="BLOCK2" localSheetId="10">#REF!</definedName>
    <definedName name="BLOCK2">#REF!</definedName>
    <definedName name="BLOCK3" localSheetId="8">#REF!</definedName>
    <definedName name="BLOCK3" localSheetId="10">#REF!</definedName>
    <definedName name="BLOCK3">#REF!</definedName>
    <definedName name="blong" localSheetId="8">#REF!</definedName>
    <definedName name="blong" localSheetId="10">#REF!</definedName>
    <definedName name="blong">#REF!</definedName>
    <definedName name="Bm">3.5</definedName>
    <definedName name="Bmn" localSheetId="8">#REF!</definedName>
    <definedName name="Bmn" localSheetId="10">#REF!</definedName>
    <definedName name="Bmn">#REF!</definedName>
    <definedName name="BMS" localSheetId="8" hidden="1">{"'Sheet1'!$L$16"}</definedName>
    <definedName name="BMS" localSheetId="9" hidden="1">{"'Sheet1'!$L$16"}</definedName>
    <definedName name="BMS" localSheetId="10" hidden="1">{"'Sheet1'!$L$16"}</definedName>
    <definedName name="BMS" hidden="1">{"'Sheet1'!$L$16"}</definedName>
    <definedName name="Bn">6.5</definedName>
    <definedName name="bN_fix" localSheetId="8">#REF!</definedName>
    <definedName name="bN_fix" localSheetId="10">#REF!</definedName>
    <definedName name="bN_fix">#REF!</definedName>
    <definedName name="Bnc" localSheetId="8">#REF!</definedName>
    <definedName name="Bnc" localSheetId="10">#REF!</definedName>
    <definedName name="Bnc">#REF!</definedName>
    <definedName name="bnc_2" localSheetId="8">#REF!</definedName>
    <definedName name="bnc_2" localSheetId="10">#REF!</definedName>
    <definedName name="bnc_2">#REF!</definedName>
    <definedName name="bnc3_2" localSheetId="8">#REF!</definedName>
    <definedName name="bnc3_2" localSheetId="10">#REF!</definedName>
    <definedName name="bnc3_2">#REF!</definedName>
    <definedName name="bnc4_2" localSheetId="8">#REF!</definedName>
    <definedName name="bnc4_2" localSheetId="10">#REF!</definedName>
    <definedName name="bnc4_2">#REF!</definedName>
    <definedName name="bnc4_5" localSheetId="8">#REF!</definedName>
    <definedName name="bnc4_5" localSheetId="10">#REF!</definedName>
    <definedName name="bnc4_5">#REF!</definedName>
    <definedName name="Bng" localSheetId="8">#REF!</definedName>
    <definedName name="Bng" localSheetId="10">#REF!</definedName>
    <definedName name="Bng">#REF!</definedName>
    <definedName name="bocdo" localSheetId="8">#REF!</definedName>
    <definedName name="bocdo" localSheetId="10">#REF!</definedName>
    <definedName name="bocdo">#REF!</definedName>
    <definedName name="bombt50" localSheetId="8">#REF!</definedName>
    <definedName name="bombt50" localSheetId="10">#REF!</definedName>
    <definedName name="bombt50">#REF!</definedName>
    <definedName name="bombt60" localSheetId="8">#REF!</definedName>
    <definedName name="bombt60" localSheetId="10">#REF!</definedName>
    <definedName name="bombt60">#REF!</definedName>
    <definedName name="bomnuoc20kw" localSheetId="8">#REF!</definedName>
    <definedName name="bomnuoc20kw" localSheetId="10">#REF!</definedName>
    <definedName name="bomnuoc20kw">#REF!</definedName>
    <definedName name="bomvua1.5" localSheetId="8">#REF!</definedName>
    <definedName name="bomvua1.5" localSheetId="10">#REF!</definedName>
    <definedName name="bomvua1.5">#REF!</definedName>
    <definedName name="Bon" localSheetId="8">#REF!</definedName>
    <definedName name="Bon" localSheetId="10">#REF!</definedName>
    <definedName name="Bon">#REF!</definedName>
    <definedName name="Book2" localSheetId="8">#REF!</definedName>
    <definedName name="Book2" localSheetId="9">#REF!</definedName>
    <definedName name="Book2" localSheetId="10">#REF!</definedName>
    <definedName name="Book2">#REF!</definedName>
    <definedName name="BookName">"Bao_cao_cua_NVTK_tai_NPP_bieu_mau_moi_4___Mau_moi.xls"</definedName>
    <definedName name="BOQ" localSheetId="8">#REF!</definedName>
    <definedName name="BOQ" localSheetId="9">#REF!</definedName>
    <definedName name="BOQ" localSheetId="10">#REF!</definedName>
    <definedName name="BOQ">#REF!</definedName>
    <definedName name="Botanical2" localSheetId="8">#REF!</definedName>
    <definedName name="Botanical2" localSheetId="10">#REF!</definedName>
    <definedName name="Botanical2">#REF!</definedName>
    <definedName name="Botanical2.Jun" localSheetId="8">#REF!</definedName>
    <definedName name="Botanical2.Jun" localSheetId="10">#REF!</definedName>
    <definedName name="Botanical2.Jun">#REF!</definedName>
    <definedName name="BottomSlab_Tensile_Stress" localSheetId="8">#REF!</definedName>
    <definedName name="BottomSlab_Tensile_Stress" localSheetId="10">#REF!</definedName>
    <definedName name="BottomSlab_Tensile_Stress">#REF!</definedName>
    <definedName name="Bqd" localSheetId="8">#REF!</definedName>
    <definedName name="Bqd" localSheetId="10">#REF!</definedName>
    <definedName name="Bqd">#REF!</definedName>
    <definedName name="bql" localSheetId="8" hidden="1">{#N/A,#N/A,FALSE,"Chi tiÆt"}</definedName>
    <definedName name="bql" localSheetId="9" hidden="1">{#N/A,#N/A,FALSE,"Chi tiÆt"}</definedName>
    <definedName name="bql" localSheetId="10" hidden="1">{#N/A,#N/A,FALSE,"Chi tiÆt"}</definedName>
    <definedName name="bql" hidden="1">{#N/A,#N/A,FALSE,"Chi tiÆt"}</definedName>
    <definedName name="BQP" localSheetId="8">#REF!</definedName>
    <definedName name="BQP" localSheetId="9">#REF!</definedName>
    <definedName name="BQP" localSheetId="10">#REF!</definedName>
    <definedName name="BQP">#REF!</definedName>
    <definedName name="BR_373" localSheetId="8">#REF!</definedName>
    <definedName name="BR_373" localSheetId="10">#REF!</definedName>
    <definedName name="BR_373">#REF!</definedName>
    <definedName name="BrName" localSheetId="8">#REF!</definedName>
    <definedName name="BrName" localSheetId="10">#REF!</definedName>
    <definedName name="BrName">#REF!</definedName>
    <definedName name="Bsb" localSheetId="8">#REF!</definedName>
    <definedName name="Bsb" localSheetId="10">#REF!</definedName>
    <definedName name="Bsb">#REF!</definedName>
    <definedName name="BSM" localSheetId="8">#REF!</definedName>
    <definedName name="BSM" localSheetId="10">#REF!</definedName>
    <definedName name="BSM">#REF!</definedName>
    <definedName name="Bstt" localSheetId="8">#REF!</definedName>
    <definedName name="Bstt" localSheetId="10">#REF!</definedName>
    <definedName name="Bstt">#REF!</definedName>
    <definedName name="BSTRESS_d" localSheetId="8">#REF!</definedName>
    <definedName name="BSTRESS_d" localSheetId="10">#REF!</definedName>
    <definedName name="BSTRESS_d">#REF!</definedName>
    <definedName name="BT" localSheetId="9">#REF!</definedName>
    <definedName name="BT">#REF!</definedName>
    <definedName name="BT_125" localSheetId="8">#REF!</definedName>
    <definedName name="BT_125" localSheetId="10">#REF!</definedName>
    <definedName name="BT_125">#REF!</definedName>
    <definedName name="BT_A1" localSheetId="8">#REF!</definedName>
    <definedName name="BT_A1" localSheetId="10">#REF!</definedName>
    <definedName name="BT_A1">#REF!</definedName>
    <definedName name="BT_A2.1" localSheetId="8">#REF!</definedName>
    <definedName name="BT_A2.1" localSheetId="10">#REF!</definedName>
    <definedName name="BT_A2.1">#REF!</definedName>
    <definedName name="BT_A2.2" localSheetId="8">#REF!</definedName>
    <definedName name="BT_A2.2" localSheetId="10">#REF!</definedName>
    <definedName name="BT_A2.2">#REF!</definedName>
    <definedName name="BT_B1" localSheetId="8">#REF!</definedName>
    <definedName name="BT_B1" localSheetId="10">#REF!</definedName>
    <definedName name="BT_B1">#REF!</definedName>
    <definedName name="BT_B2" localSheetId="8">#REF!</definedName>
    <definedName name="BT_B2" localSheetId="10">#REF!</definedName>
    <definedName name="BT_B2">#REF!</definedName>
    <definedName name="BT_C1" localSheetId="8">#REF!</definedName>
    <definedName name="BT_C1" localSheetId="10">#REF!</definedName>
    <definedName name="BT_C1">#REF!</definedName>
    <definedName name="BT_loai_A2.1" localSheetId="8">#REF!</definedName>
    <definedName name="BT_loai_A2.1" localSheetId="10">#REF!</definedName>
    <definedName name="BT_loai_A2.1">#REF!</definedName>
    <definedName name="BT_P1" localSheetId="8">#REF!</definedName>
    <definedName name="BT_P1" localSheetId="10">#REF!</definedName>
    <definedName name="BT_P1">#REF!</definedName>
    <definedName name="BT200_50" localSheetId="8">#REF!</definedName>
    <definedName name="BT200_50" localSheetId="10">#REF!</definedName>
    <definedName name="BT200_50">#REF!</definedName>
    <definedName name="BTC" localSheetId="8">#REF!</definedName>
    <definedName name="BTC" localSheetId="9">#REF!</definedName>
    <definedName name="BTC" localSheetId="10">#REF!</definedName>
    <definedName name="BTC">#REF!</definedName>
    <definedName name="btcocM400" localSheetId="8">#REF!</definedName>
    <definedName name="btcocM400" localSheetId="9">#REF!</definedName>
    <definedName name="btcocM400" localSheetId="10">#REF!</definedName>
    <definedName name="btcocM400">#REF!</definedName>
    <definedName name="btcocnhoi" localSheetId="8">#REF!</definedName>
    <definedName name="btcocnhoi" localSheetId="10">#REF!</definedName>
    <definedName name="btcocnhoi">#REF!</definedName>
    <definedName name="BTcot" localSheetId="8">#REF!</definedName>
    <definedName name="BTcot" localSheetId="10">#REF!</definedName>
    <definedName name="BTcot">#REF!</definedName>
    <definedName name="Btcot1" localSheetId="8">#REF!</definedName>
    <definedName name="Btcot1" localSheetId="10">#REF!</definedName>
    <definedName name="Btcot1">#REF!</definedName>
    <definedName name="btchiuaxitm300" localSheetId="8">#REF!</definedName>
    <definedName name="btchiuaxitm300" localSheetId="9">#REF!</definedName>
    <definedName name="btchiuaxitm300" localSheetId="10">#REF!</definedName>
    <definedName name="btchiuaxitm300">#REF!</definedName>
    <definedName name="BTchiuaxm200" localSheetId="8">#REF!</definedName>
    <definedName name="BTchiuaxm200" localSheetId="9">#REF!</definedName>
    <definedName name="BTchiuaxm200" localSheetId="10">#REF!</definedName>
    <definedName name="BTchiuaxm200">#REF!</definedName>
    <definedName name="BTlotm100" localSheetId="8">#REF!</definedName>
    <definedName name="BTlotm100" localSheetId="9">#REF!</definedName>
    <definedName name="BTlotm100" localSheetId="10">#REF!</definedName>
    <definedName name="BTlotm100">#REF!</definedName>
    <definedName name="btm1002x4" localSheetId="8">#REF!</definedName>
    <definedName name="btm1002x4" localSheetId="10">#REF!</definedName>
    <definedName name="btm1002x4">#REF!</definedName>
    <definedName name="btm1502x4" localSheetId="8">#REF!</definedName>
    <definedName name="btm1502x4" localSheetId="10">#REF!</definedName>
    <definedName name="btm1502x4">#REF!</definedName>
    <definedName name="btm1504x6" localSheetId="8">#REF!</definedName>
    <definedName name="btm1504x6" localSheetId="10">#REF!</definedName>
    <definedName name="btm1504x6">#REF!</definedName>
    <definedName name="btm2002x4" localSheetId="8">#REF!</definedName>
    <definedName name="btm2002x4" localSheetId="10">#REF!</definedName>
    <definedName name="btm2002x4">#REF!</definedName>
    <definedName name="BTPCP" localSheetId="8">#REF!</definedName>
    <definedName name="BTPCP" localSheetId="10">#REF!</definedName>
    <definedName name="BTPCP">#REF!</definedName>
    <definedName name="Btt" localSheetId="8">#REF!</definedName>
    <definedName name="Btt" localSheetId="10">#REF!</definedName>
    <definedName name="Btt">#REF!</definedName>
    <definedName name="btham" localSheetId="8">#REF!</definedName>
    <definedName name="btham" localSheetId="10">#REF!</definedName>
    <definedName name="btham">#REF!</definedName>
    <definedName name="btr" localSheetId="8">#REF!</definedName>
    <definedName name="btr" localSheetId="10">#REF!</definedName>
    <definedName name="btr">#REF!</definedName>
    <definedName name="BU_CHENH_LECH_DZ0.4KV" localSheetId="8">#REF!</definedName>
    <definedName name="BU_CHENH_LECH_DZ0.4KV" localSheetId="9">#REF!</definedName>
    <definedName name="BU_CHENH_LECH_DZ0.4KV" localSheetId="10">#REF!</definedName>
    <definedName name="BU_CHENH_LECH_DZ0.4KV">#REF!</definedName>
    <definedName name="BU_CHENH_LECH_DZ22KV" localSheetId="8">#REF!</definedName>
    <definedName name="BU_CHENH_LECH_DZ22KV" localSheetId="9">#REF!</definedName>
    <definedName name="BU_CHENH_LECH_DZ22KV" localSheetId="10">#REF!</definedName>
    <definedName name="BU_CHENH_LECH_DZ22KV">#REF!</definedName>
    <definedName name="BU_CHENH_LECH_TBA" localSheetId="8">#REF!</definedName>
    <definedName name="BU_CHENH_LECH_TBA" localSheetId="9">#REF!</definedName>
    <definedName name="BU_CHENH_LECH_TBA" localSheetId="10">#REF!</definedName>
    <definedName name="BU_CHENH_LECH_TBA">#REF!</definedName>
    <definedName name="bua1.2" localSheetId="8">#REF!</definedName>
    <definedName name="bua1.2" localSheetId="10">#REF!</definedName>
    <definedName name="bua1.2">#REF!</definedName>
    <definedName name="bua1.8" localSheetId="8">#REF!</definedName>
    <definedName name="bua1.8" localSheetId="10">#REF!</definedName>
    <definedName name="bua1.8">#REF!</definedName>
    <definedName name="buarung170" localSheetId="8">#REF!</definedName>
    <definedName name="buarung170" localSheetId="10">#REF!</definedName>
    <definedName name="buarung170">#REF!</definedName>
    <definedName name="bùc" localSheetId="8">{"Book1","Dt tonghop.xls"}</definedName>
    <definedName name="bùc" localSheetId="10">{"Book1","Dt tonghop.xls"}</definedName>
    <definedName name="bùc">{"Book1","Dt tonghop.xls"}</definedName>
    <definedName name="Bulongma">8700</definedName>
    <definedName name="Bulongthepcoctiepdia" localSheetId="8">#REF!</definedName>
    <definedName name="Bulongthepcoctiepdia" localSheetId="10">#REF!</definedName>
    <definedName name="Bulongthepcoctiepdia">#REF!</definedName>
    <definedName name="buoc" localSheetId="8">#REF!</definedName>
    <definedName name="buoc" localSheetId="10">#REF!</definedName>
    <definedName name="buoc">#REF!</definedName>
    <definedName name="button_area_1" localSheetId="8">#REF!</definedName>
    <definedName name="button_area_1" localSheetId="10">#REF!</definedName>
    <definedName name="button_area_1">#REF!</definedName>
    <definedName name="buvenh" localSheetId="8">#REF!</definedName>
    <definedName name="buvenh" localSheetId="10">#REF!</definedName>
    <definedName name="buvenh">#REF!</definedName>
    <definedName name="bvc" localSheetId="8">#REF!</definedName>
    <definedName name="bvc" localSheetId="10">#REF!</definedName>
    <definedName name="bvc">#REF!</definedName>
    <definedName name="BVCISUMMARY" localSheetId="8">#REF!</definedName>
    <definedName name="BVCISUMMARY" localSheetId="9">#REF!</definedName>
    <definedName name="BVCISUMMARY" localSheetId="10">#REF!</definedName>
    <definedName name="BVCISUMMARY">#REF!</definedName>
    <definedName name="bvd" localSheetId="8">#REF!</definedName>
    <definedName name="bvd" localSheetId="10">#REF!</definedName>
    <definedName name="bvd">#REF!</definedName>
    <definedName name="bvm" localSheetId="8">#REF!</definedName>
    <definedName name="bvm" localSheetId="10">#REF!</definedName>
    <definedName name="bvm">#REF!</definedName>
    <definedName name="bvs" localSheetId="8">#REF!</definedName>
    <definedName name="bvs" localSheetId="10">#REF!</definedName>
    <definedName name="bvs">#REF!</definedName>
    <definedName name="bvt" localSheetId="8">#REF!</definedName>
    <definedName name="bvt" localSheetId="10">#REF!</definedName>
    <definedName name="bvt">#REF!</definedName>
    <definedName name="bvtb" localSheetId="8">#REF!</definedName>
    <definedName name="bvtb" localSheetId="10">#REF!</definedName>
    <definedName name="bvtb">#REF!</definedName>
    <definedName name="bvttt" localSheetId="8">#REF!</definedName>
    <definedName name="bvttt" localSheetId="10">#REF!</definedName>
    <definedName name="bvttt">#REF!</definedName>
    <definedName name="bw">#N/A</definedName>
    <definedName name="bx" localSheetId="8">#REF!</definedName>
    <definedName name="bx" localSheetId="10">#REF!</definedName>
    <definedName name="bx">#REF!</definedName>
    <definedName name="BŸo_cŸo_täng_hìp_giŸ_trÙ_t_i_s_n_câ__Ùnh" localSheetId="9">#REF!</definedName>
    <definedName name="BŸo_cŸo_täng_hìp_giŸ_trÙ_t_i_s_n_câ__Ùnh">#REF!</definedName>
    <definedName name="C.1.1..Phat_tuyen" localSheetId="8">#REF!</definedName>
    <definedName name="C.1.1..Phat_tuyen" localSheetId="9">#REF!</definedName>
    <definedName name="C.1.1..Phat_tuyen" localSheetId="10">#REF!</definedName>
    <definedName name="C.1.1..Phat_tuyen">#REF!</definedName>
    <definedName name="C.1.10..VC_Thu_cong_CG" localSheetId="8">#REF!</definedName>
    <definedName name="C.1.10..VC_Thu_cong_CG" localSheetId="9">#REF!</definedName>
    <definedName name="C.1.10..VC_Thu_cong_CG" localSheetId="10">#REF!</definedName>
    <definedName name="C.1.10..VC_Thu_cong_CG">#REF!</definedName>
    <definedName name="C.1.2..Chat_cay_thu_cong" localSheetId="8">#REF!</definedName>
    <definedName name="C.1.2..Chat_cay_thu_cong" localSheetId="9">#REF!</definedName>
    <definedName name="C.1.2..Chat_cay_thu_cong" localSheetId="10">#REF!</definedName>
    <definedName name="C.1.2..Chat_cay_thu_cong">#REF!</definedName>
    <definedName name="C.1.3..Chat_cay_may" localSheetId="8">#REF!</definedName>
    <definedName name="C.1.3..Chat_cay_may" localSheetId="9">#REF!</definedName>
    <definedName name="C.1.3..Chat_cay_may" localSheetId="10">#REF!</definedName>
    <definedName name="C.1.3..Chat_cay_may">#REF!</definedName>
    <definedName name="C.1.4..Dao_goc_cay" localSheetId="8">#REF!</definedName>
    <definedName name="C.1.4..Dao_goc_cay" localSheetId="9">#REF!</definedName>
    <definedName name="C.1.4..Dao_goc_cay" localSheetId="10">#REF!</definedName>
    <definedName name="C.1.4..Dao_goc_cay">#REF!</definedName>
    <definedName name="C.1.5..Lam_duong_tam" localSheetId="8">#REF!</definedName>
    <definedName name="C.1.5..Lam_duong_tam" localSheetId="9">#REF!</definedName>
    <definedName name="C.1.5..Lam_duong_tam" localSheetId="10">#REF!</definedName>
    <definedName name="C.1.5..Lam_duong_tam">#REF!</definedName>
    <definedName name="C.1.6..Lam_cau_tam" localSheetId="8">#REF!</definedName>
    <definedName name="C.1.6..Lam_cau_tam" localSheetId="9">#REF!</definedName>
    <definedName name="C.1.6..Lam_cau_tam" localSheetId="10">#REF!</definedName>
    <definedName name="C.1.6..Lam_cau_tam">#REF!</definedName>
    <definedName name="C.1.7..Rai_da_chong_lun" localSheetId="8">#REF!</definedName>
    <definedName name="C.1.7..Rai_da_chong_lun" localSheetId="9">#REF!</definedName>
    <definedName name="C.1.7..Rai_da_chong_lun" localSheetId="10">#REF!</definedName>
    <definedName name="C.1.7..Rai_da_chong_lun">#REF!</definedName>
    <definedName name="C.1.8..Lam_kho_tam" localSheetId="8">#REF!</definedName>
    <definedName name="C.1.8..Lam_kho_tam" localSheetId="9">#REF!</definedName>
    <definedName name="C.1.8..Lam_kho_tam" localSheetId="10">#REF!</definedName>
    <definedName name="C.1.8..Lam_kho_tam">#REF!</definedName>
    <definedName name="C.1.8..San_mat_bang" localSheetId="8">#REF!</definedName>
    <definedName name="C.1.8..San_mat_bang" localSheetId="9">#REF!</definedName>
    <definedName name="C.1.8..San_mat_bang" localSheetId="10">#REF!</definedName>
    <definedName name="C.1.8..San_mat_bang">#REF!</definedName>
    <definedName name="C.2.1..VC_Thu_cong" localSheetId="8">#REF!</definedName>
    <definedName name="C.2.1..VC_Thu_cong" localSheetId="9">#REF!</definedName>
    <definedName name="C.2.1..VC_Thu_cong" localSheetId="10">#REF!</definedName>
    <definedName name="C.2.1..VC_Thu_cong">#REF!</definedName>
    <definedName name="C.2.2..VC_T_cong_CG" localSheetId="8">#REF!</definedName>
    <definedName name="C.2.2..VC_T_cong_CG" localSheetId="9">#REF!</definedName>
    <definedName name="C.2.2..VC_T_cong_CG" localSheetId="10">#REF!</definedName>
    <definedName name="C.2.2..VC_T_cong_CG">#REF!</definedName>
    <definedName name="C.2.3..Boc_do" localSheetId="8">#REF!</definedName>
    <definedName name="C.2.3..Boc_do" localSheetId="9">#REF!</definedName>
    <definedName name="C.2.3..Boc_do" localSheetId="10">#REF!</definedName>
    <definedName name="C.2.3..Boc_do">#REF!</definedName>
    <definedName name="C.3.1..Dao_dat_mong_cot" localSheetId="8">#REF!</definedName>
    <definedName name="C.3.1..Dao_dat_mong_cot" localSheetId="9">#REF!</definedName>
    <definedName name="C.3.1..Dao_dat_mong_cot" localSheetId="10">#REF!</definedName>
    <definedName name="C.3.1..Dao_dat_mong_cot">#REF!</definedName>
    <definedName name="C.3.2..Dao_dat_de_dap" localSheetId="8">#REF!</definedName>
    <definedName name="C.3.2..Dao_dat_de_dap" localSheetId="9">#REF!</definedName>
    <definedName name="C.3.2..Dao_dat_de_dap" localSheetId="10">#REF!</definedName>
    <definedName name="C.3.2..Dao_dat_de_dap">#REF!</definedName>
    <definedName name="C.3.3..Dap_dat_mong" localSheetId="8">#REF!</definedName>
    <definedName name="C.3.3..Dap_dat_mong" localSheetId="9">#REF!</definedName>
    <definedName name="C.3.3..Dap_dat_mong" localSheetId="10">#REF!</definedName>
    <definedName name="C.3.3..Dap_dat_mong">#REF!</definedName>
    <definedName name="C.3.4..Dao_dap_TDia" localSheetId="8">#REF!</definedName>
    <definedName name="C.3.4..Dao_dap_TDia" localSheetId="9">#REF!</definedName>
    <definedName name="C.3.4..Dao_dap_TDia" localSheetId="10">#REF!</definedName>
    <definedName name="C.3.4..Dao_dap_TDia">#REF!</definedName>
    <definedName name="C.3.5..Dap_bo_bao" localSheetId="8">#REF!</definedName>
    <definedName name="C.3.5..Dap_bo_bao" localSheetId="9">#REF!</definedName>
    <definedName name="C.3.5..Dap_bo_bao" localSheetId="10">#REF!</definedName>
    <definedName name="C.3.5..Dap_bo_bao">#REF!</definedName>
    <definedName name="C.3.6..Bom_tat_nuoc" localSheetId="8">#REF!</definedName>
    <definedName name="C.3.6..Bom_tat_nuoc" localSheetId="9">#REF!</definedName>
    <definedName name="C.3.6..Bom_tat_nuoc" localSheetId="10">#REF!</definedName>
    <definedName name="C.3.6..Bom_tat_nuoc">#REF!</definedName>
    <definedName name="C.3.7..Dao_bun" localSheetId="8">#REF!</definedName>
    <definedName name="C.3.7..Dao_bun" localSheetId="9">#REF!</definedName>
    <definedName name="C.3.7..Dao_bun" localSheetId="10">#REF!</definedName>
    <definedName name="C.3.7..Dao_bun">#REF!</definedName>
    <definedName name="C.3.8..Dap_cat_CT" localSheetId="8">#REF!</definedName>
    <definedName name="C.3.8..Dap_cat_CT" localSheetId="9">#REF!</definedName>
    <definedName name="C.3.8..Dap_cat_CT" localSheetId="10">#REF!</definedName>
    <definedName name="C.3.8..Dap_cat_CT">#REF!</definedName>
    <definedName name="C.3.9..Dao_pha_da" localSheetId="8">#REF!</definedName>
    <definedName name="C.3.9..Dao_pha_da" localSheetId="9">#REF!</definedName>
    <definedName name="C.3.9..Dao_pha_da" localSheetId="10">#REF!</definedName>
    <definedName name="C.3.9..Dao_pha_da">#REF!</definedName>
    <definedName name="C.4.1.Cot_thep" localSheetId="8">#REF!</definedName>
    <definedName name="C.4.1.Cot_thep" localSheetId="9">#REF!</definedName>
    <definedName name="C.4.1.Cot_thep" localSheetId="10">#REF!</definedName>
    <definedName name="C.4.1.Cot_thep">#REF!</definedName>
    <definedName name="C.4.2..Van_khuon" localSheetId="8">#REF!</definedName>
    <definedName name="C.4.2..Van_khuon" localSheetId="9">#REF!</definedName>
    <definedName name="C.4.2..Van_khuon" localSheetId="10">#REF!</definedName>
    <definedName name="C.4.2..Van_khuon">#REF!</definedName>
    <definedName name="C.4.3..Be_tong" localSheetId="8">#REF!</definedName>
    <definedName name="C.4.3..Be_tong" localSheetId="9">#REF!</definedName>
    <definedName name="C.4.3..Be_tong" localSheetId="10">#REF!</definedName>
    <definedName name="C.4.3..Be_tong">#REF!</definedName>
    <definedName name="C.4.4..Lap_BT_D.San" localSheetId="8">#REF!</definedName>
    <definedName name="C.4.4..Lap_BT_D.San" localSheetId="9">#REF!</definedName>
    <definedName name="C.4.4..Lap_BT_D.San" localSheetId="10">#REF!</definedName>
    <definedName name="C.4.4..Lap_BT_D.San">#REF!</definedName>
    <definedName name="C.4.5..Xay_da_hoc" localSheetId="8">#REF!</definedName>
    <definedName name="C.4.5..Xay_da_hoc" localSheetId="9">#REF!</definedName>
    <definedName name="C.4.5..Xay_da_hoc" localSheetId="10">#REF!</definedName>
    <definedName name="C.4.5..Xay_da_hoc">#REF!</definedName>
    <definedName name="C.4.6..Dong_coc" localSheetId="8">#REF!</definedName>
    <definedName name="C.4.6..Dong_coc" localSheetId="9">#REF!</definedName>
    <definedName name="C.4.6..Dong_coc" localSheetId="10">#REF!</definedName>
    <definedName name="C.4.6..Dong_coc">#REF!</definedName>
    <definedName name="C.4.7..Quet_Bi_tum" localSheetId="8">#REF!</definedName>
    <definedName name="C.4.7..Quet_Bi_tum" localSheetId="9">#REF!</definedName>
    <definedName name="C.4.7..Quet_Bi_tum" localSheetId="10">#REF!</definedName>
    <definedName name="C.4.7..Quet_Bi_tum">#REF!</definedName>
    <definedName name="C.5.1..Lap_cot_thep" localSheetId="8">#REF!</definedName>
    <definedName name="C.5.1..Lap_cot_thep" localSheetId="9">#REF!</definedName>
    <definedName name="C.5.1..Lap_cot_thep" localSheetId="10">#REF!</definedName>
    <definedName name="C.5.1..Lap_cot_thep">#REF!</definedName>
    <definedName name="C.5.2..Lap_cot_BT" localSheetId="8">#REF!</definedName>
    <definedName name="C.5.2..Lap_cot_BT" localSheetId="9">#REF!</definedName>
    <definedName name="C.5.2..Lap_cot_BT" localSheetId="10">#REF!</definedName>
    <definedName name="C.5.2..Lap_cot_BT">#REF!</definedName>
    <definedName name="C.5.3..Lap_dat_xa" localSheetId="8">#REF!</definedName>
    <definedName name="C.5.3..Lap_dat_xa" localSheetId="9">#REF!</definedName>
    <definedName name="C.5.3..Lap_dat_xa" localSheetId="10">#REF!</definedName>
    <definedName name="C.5.3..Lap_dat_xa">#REF!</definedName>
    <definedName name="C.5.4..Lap_tiep_dia" localSheetId="8">#REF!</definedName>
    <definedName name="C.5.4..Lap_tiep_dia" localSheetId="9">#REF!</definedName>
    <definedName name="C.5.4..Lap_tiep_dia" localSheetId="10">#REF!</definedName>
    <definedName name="C.5.4..Lap_tiep_dia">#REF!</definedName>
    <definedName name="C.5.5..Son_sat_thep" localSheetId="8">#REF!</definedName>
    <definedName name="C.5.5..Son_sat_thep" localSheetId="9">#REF!</definedName>
    <definedName name="C.5.5..Son_sat_thep" localSheetId="10">#REF!</definedName>
    <definedName name="C.5.5..Son_sat_thep">#REF!</definedName>
    <definedName name="C.6.1..Lap_su_dung" localSheetId="8">#REF!</definedName>
    <definedName name="C.6.1..Lap_su_dung" localSheetId="9">#REF!</definedName>
    <definedName name="C.6.1..Lap_su_dung" localSheetId="10">#REF!</definedName>
    <definedName name="C.6.1..Lap_su_dung">#REF!</definedName>
    <definedName name="C.6.2..Lap_su_CS" localSheetId="8">#REF!</definedName>
    <definedName name="C.6.2..Lap_su_CS" localSheetId="9">#REF!</definedName>
    <definedName name="C.6.2..Lap_su_CS" localSheetId="10">#REF!</definedName>
    <definedName name="C.6.2..Lap_su_CS">#REF!</definedName>
    <definedName name="C.6.3..Su_chuoi_do" localSheetId="8">#REF!</definedName>
    <definedName name="C.6.3..Su_chuoi_do" localSheetId="9">#REF!</definedName>
    <definedName name="C.6.3..Su_chuoi_do" localSheetId="10">#REF!</definedName>
    <definedName name="C.6.3..Su_chuoi_do">#REF!</definedName>
    <definedName name="C.6.4..Su_chuoi_neo" localSheetId="8">#REF!</definedName>
    <definedName name="C.6.4..Su_chuoi_neo" localSheetId="9">#REF!</definedName>
    <definedName name="C.6.4..Su_chuoi_neo" localSheetId="10">#REF!</definedName>
    <definedName name="C.6.4..Su_chuoi_neo">#REF!</definedName>
    <definedName name="C.6.5..Lap_phu_kien" localSheetId="8">#REF!</definedName>
    <definedName name="C.6.5..Lap_phu_kien" localSheetId="9">#REF!</definedName>
    <definedName name="C.6.5..Lap_phu_kien" localSheetId="10">#REF!</definedName>
    <definedName name="C.6.5..Lap_phu_kien">#REF!</definedName>
    <definedName name="C.6.6..Ep_noi_day" localSheetId="8">#REF!</definedName>
    <definedName name="C.6.6..Ep_noi_day" localSheetId="9">#REF!</definedName>
    <definedName name="C.6.6..Ep_noi_day" localSheetId="10">#REF!</definedName>
    <definedName name="C.6.6..Ep_noi_day">#REF!</definedName>
    <definedName name="C.6.7..KD_vuot_CN" localSheetId="8">#REF!</definedName>
    <definedName name="C.6.7..KD_vuot_CN" localSheetId="9">#REF!</definedName>
    <definedName name="C.6.7..KD_vuot_CN" localSheetId="10">#REF!</definedName>
    <definedName name="C.6.7..KD_vuot_CN">#REF!</definedName>
    <definedName name="C.6.8..Rai_cang_day" localSheetId="8">#REF!</definedName>
    <definedName name="C.6.8..Rai_cang_day" localSheetId="9">#REF!</definedName>
    <definedName name="C.6.8..Rai_cang_day" localSheetId="10">#REF!</definedName>
    <definedName name="C.6.8..Rai_cang_day">#REF!</definedName>
    <definedName name="C.6.9..Cap_quang" localSheetId="8">#REF!</definedName>
    <definedName name="C.6.9..Cap_quang" localSheetId="9">#REF!</definedName>
    <definedName name="C.6.9..Cap_quang" localSheetId="10">#REF!</definedName>
    <definedName name="C.6.9..Cap_quang">#REF!</definedName>
    <definedName name="C.doc1">540</definedName>
    <definedName name="C.doc2">740</definedName>
    <definedName name="c_" localSheetId="8">#REF!</definedName>
    <definedName name="c_" localSheetId="10">#REF!</definedName>
    <definedName name="c_">#REF!</definedName>
    <definedName name="c_k" localSheetId="8">#REF!</definedName>
    <definedName name="c_k" localSheetId="10">#REF!</definedName>
    <definedName name="c_k">#REF!</definedName>
    <definedName name="c_n" localSheetId="8">#REF!</definedName>
    <definedName name="c_n" localSheetId="10">#REF!</definedName>
    <definedName name="c_n">#REF!</definedName>
    <definedName name="C_XY" localSheetId="8">#REF!</definedName>
    <definedName name="C_XY" localSheetId="10">#REF!</definedName>
    <definedName name="C_XY">#REF!</definedName>
    <definedName name="C2.7" localSheetId="8">#REF!</definedName>
    <definedName name="C2.7" localSheetId="10">#REF!</definedName>
    <definedName name="C2.7">#REF!</definedName>
    <definedName name="C3.0" localSheetId="8">#REF!</definedName>
    <definedName name="C3.0" localSheetId="10">#REF!</definedName>
    <definedName name="C3.0">#REF!</definedName>
    <definedName name="C3.5" localSheetId="8">#REF!</definedName>
    <definedName name="C3.5" localSheetId="10">#REF!</definedName>
    <definedName name="C3.5">#REF!</definedName>
    <definedName name="C3.7" localSheetId="8">#REF!</definedName>
    <definedName name="C3.7" localSheetId="10">#REF!</definedName>
    <definedName name="C3.7">#REF!</definedName>
    <definedName name="C4.0" localSheetId="8">#REF!</definedName>
    <definedName name="C4.0" localSheetId="10">#REF!</definedName>
    <definedName name="C4.0">#REF!</definedName>
    <definedName name="ca.1111" localSheetId="8">#REF!</definedName>
    <definedName name="ca.1111" localSheetId="9">#REF!</definedName>
    <definedName name="ca.1111" localSheetId="10">#REF!</definedName>
    <definedName name="ca.1111">#REF!</definedName>
    <definedName name="ca.1111.th" localSheetId="8">#REF!</definedName>
    <definedName name="ca.1111.th" localSheetId="9">#REF!</definedName>
    <definedName name="ca.1111.th" localSheetId="10">#REF!</definedName>
    <definedName name="ca.1111.th">#REF!</definedName>
    <definedName name="CACAU">298161</definedName>
    <definedName name="cácte" localSheetId="8">#REF!</definedName>
    <definedName name="cácte" localSheetId="10">#REF!</definedName>
    <definedName name="cácte">#REF!</definedName>
    <definedName name="Cachdienchuoi" localSheetId="8">#REF!</definedName>
    <definedName name="Cachdienchuoi" localSheetId="10">#REF!</definedName>
    <definedName name="Cachdienchuoi">#REF!</definedName>
    <definedName name="Cachdiendung" localSheetId="8">#REF!</definedName>
    <definedName name="Cachdiendung" localSheetId="10">#REF!</definedName>
    <definedName name="Cachdiendung">#REF!</definedName>
    <definedName name="Cachdienhaap" localSheetId="8">#REF!</definedName>
    <definedName name="Cachdienhaap" localSheetId="10">#REF!</definedName>
    <definedName name="Cachdienhaap">#REF!</definedName>
    <definedName name="Canon" localSheetId="8">#REF!</definedName>
    <definedName name="Canon" localSheetId="10">#REF!</definedName>
    <definedName name="Canon">#REF!</definedName>
    <definedName name="cao" localSheetId="8">#REF!</definedName>
    <definedName name="cao" localSheetId="9">#REF!</definedName>
    <definedName name="cao" localSheetId="10">#REF!</definedName>
    <definedName name="cao">#REF!</definedName>
    <definedName name="cap" localSheetId="8">#REF!</definedName>
    <definedName name="cap" localSheetId="10">#REF!</definedName>
    <definedName name="cap">#REF!</definedName>
    <definedName name="Cap_DUL_doc_B" localSheetId="8">#REF!</definedName>
    <definedName name="Cap_DUL_doc_B" localSheetId="10">#REF!</definedName>
    <definedName name="Cap_DUL_doc_B">#REF!</definedName>
    <definedName name="CAP_DUL_ngang_B" localSheetId="8">#REF!</definedName>
    <definedName name="CAP_DUL_ngang_B" localSheetId="10">#REF!</definedName>
    <definedName name="CAP_DUL_ngang_B">#REF!</definedName>
    <definedName name="cap0.7" localSheetId="8">#REF!</definedName>
    <definedName name="cap0.7" localSheetId="10">#REF!</definedName>
    <definedName name="cap0.7">#REF!</definedName>
    <definedName name="capdul" localSheetId="8">#REF!</definedName>
    <definedName name="capdul" localSheetId="10">#REF!</definedName>
    <definedName name="capdul">#REF!</definedName>
    <definedName name="Capvon" localSheetId="8" hidden="1">{#N/A,#N/A,FALSE,"Chi tiÆt"}</definedName>
    <definedName name="Capvon" localSheetId="10" hidden="1">{#N/A,#N/A,FALSE,"Chi tiÆt"}</definedName>
    <definedName name="Capvon" hidden="1">{#N/A,#N/A,FALSE,"Chi tiÆt"}</definedName>
    <definedName name="casing" localSheetId="8">#REF!</definedName>
    <definedName name="casing" localSheetId="10">#REF!</definedName>
    <definedName name="casing">#REF!</definedName>
    <definedName name="Cat" localSheetId="9">#REF!</definedName>
    <definedName name="Cat">#REF!</definedName>
    <definedName name="catcap" localSheetId="8">#REF!</definedName>
    <definedName name="catcap" localSheetId="10">#REF!</definedName>
    <definedName name="catcap">#REF!</definedName>
    <definedName name="catden" localSheetId="8">#REF!</definedName>
    <definedName name="catden" localSheetId="10">#REF!</definedName>
    <definedName name="catden">#REF!</definedName>
    <definedName name="Category_All" localSheetId="8">#REF!</definedName>
    <definedName name="Category_All" localSheetId="9">#REF!</definedName>
    <definedName name="Category_All" localSheetId="10">#REF!</definedName>
    <definedName name="Category_All">#REF!</definedName>
    <definedName name="CATIN">#N/A</definedName>
    <definedName name="CATJYOU">#N/A</definedName>
    <definedName name="catm" localSheetId="8">#REF!</definedName>
    <definedName name="catm" localSheetId="9">#REF!</definedName>
    <definedName name="catm" localSheetId="10">#REF!</definedName>
    <definedName name="catm">#REF!</definedName>
    <definedName name="catmin" localSheetId="8">#REF!</definedName>
    <definedName name="catmin" localSheetId="10">#REF!</definedName>
    <definedName name="catmin">#REF!</definedName>
    <definedName name="catn" localSheetId="8">#REF!</definedName>
    <definedName name="catn" localSheetId="9">#REF!</definedName>
    <definedName name="catn" localSheetId="10">#REF!</definedName>
    <definedName name="catn">#REF!</definedName>
    <definedName name="CATSYU">#N/A</definedName>
    <definedName name="catuon" localSheetId="8">#REF!</definedName>
    <definedName name="catuon" localSheetId="10">#REF!</definedName>
    <definedName name="catuon">#REF!</definedName>
    <definedName name="catvang" localSheetId="9">#REF!</definedName>
    <definedName name="catvang">#REF!</definedName>
    <definedName name="CATREC">#N/A</definedName>
    <definedName name="Cau_DaiTu" localSheetId="8">#REF!</definedName>
    <definedName name="Cau_DaiTu" localSheetId="10">#REF!</definedName>
    <definedName name="Cau_DaiTu">#REF!</definedName>
    <definedName name="Cau_MaiDich" localSheetId="8">#REF!</definedName>
    <definedName name="Cau_MaiDich" localSheetId="10">#REF!</definedName>
    <definedName name="Cau_MaiDich">#REF!</definedName>
    <definedName name="cau_nho" localSheetId="8">#REF!</definedName>
    <definedName name="cau_nho" localSheetId="10">#REF!</definedName>
    <definedName name="cau_nho">#REF!</definedName>
    <definedName name="Cau_ThanhXuan" localSheetId="8">#REF!</definedName>
    <definedName name="Cau_ThanhXuan" localSheetId="10">#REF!</definedName>
    <definedName name="Cau_ThanhXuan">#REF!</definedName>
    <definedName name="caunoi30" localSheetId="8">#REF!</definedName>
    <definedName name="caunoi30" localSheetId="10">#REF!</definedName>
    <definedName name="caunoi30">#REF!</definedName>
    <definedName name="CayXanh" localSheetId="8">#REF!</definedName>
    <definedName name="CayXanh" localSheetId="10">#REF!</definedName>
    <definedName name="CayXanh">#REF!</definedName>
    <definedName name="Cb" localSheetId="8">#REF!</definedName>
    <definedName name="Cb" localSheetId="10">#REF!</definedName>
    <definedName name="Cb">#REF!</definedName>
    <definedName name="CBE50M" localSheetId="8">#REF!</definedName>
    <definedName name="CBE50M" localSheetId="10">#REF!</definedName>
    <definedName name="CBE50M">#REF!</definedName>
    <definedName name="CBTH" localSheetId="8" hidden="1">{"'Sheet1'!$L$16"}</definedName>
    <definedName name="CBTH" localSheetId="10" hidden="1">{"'Sheet1'!$L$16"}</definedName>
    <definedName name="CBTH" hidden="1">{"'Sheet1'!$L$16"}</definedName>
    <definedName name="CC" localSheetId="8">#REF!</definedName>
    <definedName name="CC" localSheetId="10">#REF!</definedName>
    <definedName name="CC">#REF!</definedName>
    <definedName name="CCS" localSheetId="8">#REF!</definedName>
    <definedName name="CCS" localSheetId="9">#REF!</definedName>
    <definedName name="CCS" localSheetId="10">#REF!</definedName>
    <definedName name="CCS">#REF!</definedName>
    <definedName name="cd" localSheetId="8">#REF!</definedName>
    <definedName name="cd" localSheetId="10">#REF!</definedName>
    <definedName name="cd">#REF!</definedName>
    <definedName name="Cd_d" localSheetId="8">#REF!</definedName>
    <definedName name="Cd_d" localSheetId="10">#REF!</definedName>
    <definedName name="Cd_d">#REF!</definedName>
    <definedName name="Cd_nd" localSheetId="8">#REF!</definedName>
    <definedName name="Cd_nd" localSheetId="10">#REF!</definedName>
    <definedName name="Cd_nd">#REF!</definedName>
    <definedName name="CDA" localSheetId="8">#REF!</definedName>
    <definedName name="CDA" localSheetId="10">#REF!</definedName>
    <definedName name="CDA">#REF!</definedName>
    <definedName name="CDBT" localSheetId="8">#REF!</definedName>
    <definedName name="CDBT" localSheetId="10">#REF!</definedName>
    <definedName name="CDBT">#REF!</definedName>
    <definedName name="CDCK" localSheetId="8">#REF!</definedName>
    <definedName name="CDCK" localSheetId="10">#REF!</definedName>
    <definedName name="CDCK">#REF!</definedName>
    <definedName name="CDCN" localSheetId="8">#REF!</definedName>
    <definedName name="CDCN" localSheetId="10">#REF!</definedName>
    <definedName name="CDCN">#REF!</definedName>
    <definedName name="CDCU" localSheetId="8">#REF!</definedName>
    <definedName name="CDCU" localSheetId="10">#REF!</definedName>
    <definedName name="CDCU">#REF!</definedName>
    <definedName name="CDD" localSheetId="8">#REF!</definedName>
    <definedName name="CDD" localSheetId="9">#REF!</definedName>
    <definedName name="CDD" localSheetId="10">#REF!</definedName>
    <definedName name="CDD">#REF!</definedName>
    <definedName name="CDDD" localSheetId="9">#REF!</definedName>
    <definedName name="CDDD">#REF!</definedName>
    <definedName name="CDDD1P" localSheetId="9">#REF!</definedName>
    <definedName name="CDDD1P">#REF!</definedName>
    <definedName name="CDDD1PHA" localSheetId="8">#REF!</definedName>
    <definedName name="CDDD1PHA" localSheetId="9">#REF!</definedName>
    <definedName name="CDDD1PHA" localSheetId="10">#REF!</definedName>
    <definedName name="CDDD1PHA">#REF!</definedName>
    <definedName name="CDDD3PHA" localSheetId="8">#REF!</definedName>
    <definedName name="CDDD3PHA" localSheetId="9">#REF!</definedName>
    <definedName name="CDDD3PHA" localSheetId="10">#REF!</definedName>
    <definedName name="CDDD3PHA">#REF!</definedName>
    <definedName name="Cdnum" localSheetId="8">#REF!</definedName>
    <definedName name="Cdnum" localSheetId="9">#REF!</definedName>
    <definedName name="Cdnum" localSheetId="10">#REF!</definedName>
    <definedName name="Cdnum">#REF!</definedName>
    <definedName name="CDT" localSheetId="8">#REF!</definedName>
    <definedName name="CDT" localSheetId="10">#REF!</definedName>
    <definedName name="CDT">#REF!</definedName>
    <definedName name="CDTK_tim">31.77</definedName>
    <definedName name="celltips_area" localSheetId="8">#REF!</definedName>
    <definedName name="celltips_area" localSheetId="10">#REF!</definedName>
    <definedName name="celltips_area">#REF!</definedName>
    <definedName name="Céng" localSheetId="8">#REF!</definedName>
    <definedName name="Céng" localSheetId="10">#REF!</definedName>
    <definedName name="Céng">#REF!</definedName>
    <definedName name="CESAL_d" localSheetId="8">#REF!</definedName>
    <definedName name="CESAL_d" localSheetId="10">#REF!</definedName>
    <definedName name="CESAL_d">#REF!</definedName>
    <definedName name="CESAL_nd" localSheetId="8">#REF!</definedName>
    <definedName name="CESAL_nd" localSheetId="10">#REF!</definedName>
    <definedName name="CESAL_nd">#REF!</definedName>
    <definedName name="CESALs" localSheetId="8">#REF!</definedName>
    <definedName name="CESALs" localSheetId="10">#REF!</definedName>
    <definedName name="CESALs">#REF!</definedName>
    <definedName name="cfc" localSheetId="8">#REF!</definedName>
    <definedName name="cfc" localSheetId="10">#REF!</definedName>
    <definedName name="cfc">#REF!</definedName>
    <definedName name="City" localSheetId="8">#REF!</definedName>
    <definedName name="City" localSheetId="10">#REF!</definedName>
    <definedName name="City">#REF!</definedName>
    <definedName name="CK" localSheetId="8">#REF!</definedName>
    <definedName name="CK" localSheetId="9">#REF!</definedName>
    <definedName name="CK" localSheetId="10">#REF!</definedName>
    <definedName name="CK">#REF!</definedName>
    <definedName name="CL" localSheetId="8">#REF!</definedName>
    <definedName name="CL" localSheetId="10">#REF!</definedName>
    <definedName name="CL">#REF!</definedName>
    <definedName name="Class_1" localSheetId="8">#REF!</definedName>
    <definedName name="Class_1" localSheetId="10">#REF!</definedName>
    <definedName name="Class_1">#REF!</definedName>
    <definedName name="Class_2" localSheetId="8">#REF!</definedName>
    <definedName name="Class_2" localSheetId="10">#REF!</definedName>
    <definedName name="Class_2">#REF!</definedName>
    <definedName name="Class_3" localSheetId="8">#REF!</definedName>
    <definedName name="Class_3" localSheetId="10">#REF!</definedName>
    <definedName name="Class_3">#REF!</definedName>
    <definedName name="Class_4" localSheetId="8">#REF!</definedName>
    <definedName name="Class_4" localSheetId="10">#REF!</definedName>
    <definedName name="Class_4">#REF!</definedName>
    <definedName name="Class_5" localSheetId="8">#REF!</definedName>
    <definedName name="Class_5" localSheetId="10">#REF!</definedName>
    <definedName name="Class_5">#REF!</definedName>
    <definedName name="ClayNden" localSheetId="8">#REF!</definedName>
    <definedName name="ClayNden" localSheetId="10">#REF!</definedName>
    <definedName name="ClayNden">#REF!</definedName>
    <definedName name="CLECT" localSheetId="8">#REF!</definedName>
    <definedName name="CLECT" localSheetId="10">#REF!</definedName>
    <definedName name="CLECT">#REF!</definedName>
    <definedName name="CLECH_0.4" localSheetId="8">#REF!</definedName>
    <definedName name="CLECH_0.4" localSheetId="9">#REF!</definedName>
    <definedName name="CLECH_0.4" localSheetId="10">#REF!</definedName>
    <definedName name="CLECH_0.4">#REF!</definedName>
    <definedName name="CLIEOS" localSheetId="8">#REF!</definedName>
    <definedName name="CLIEOS" localSheetId="10">#REF!</definedName>
    <definedName name="CLIEOS">#REF!</definedName>
    <definedName name="CLVC3">0.1</definedName>
    <definedName name="CLVC35" localSheetId="8">#REF!</definedName>
    <definedName name="CLVC35" localSheetId="9">#REF!</definedName>
    <definedName name="CLVC35" localSheetId="10">#REF!</definedName>
    <definedName name="CLVC35">#REF!</definedName>
    <definedName name="CLVCTB" localSheetId="8">#REF!</definedName>
    <definedName name="CLVCTB" localSheetId="9">#REF!</definedName>
    <definedName name="CLVCTB" localSheetId="10">#REF!</definedName>
    <definedName name="CLVCTB">#REF!</definedName>
    <definedName name="CLVL" localSheetId="8">#REF!</definedName>
    <definedName name="clvl" localSheetId="9">#REF!</definedName>
    <definedName name="CLVL" localSheetId="10">#REF!</definedName>
    <definedName name="CLVL">#REF!</definedName>
    <definedName name="cn" localSheetId="8">#REF!</definedName>
    <definedName name="cn" localSheetId="9">#REF!</definedName>
    <definedName name="cn" localSheetId="10">#REF!</definedName>
    <definedName name="cn">#REF!</definedName>
    <definedName name="cN_fix" localSheetId="8">#REF!</definedName>
    <definedName name="cN_fix" localSheetId="10">#REF!</definedName>
    <definedName name="cN_fix">#REF!</definedName>
    <definedName name="CNC" localSheetId="8">#REF!</definedName>
    <definedName name="CNC" localSheetId="9">#REF!</definedName>
    <definedName name="CNC" localSheetId="10">#REF!</definedName>
    <definedName name="CNC">#REF!</definedName>
    <definedName name="CND" localSheetId="8">#REF!</definedName>
    <definedName name="CND" localSheetId="9">#REF!</definedName>
    <definedName name="CND" localSheetId="10">#REF!</definedName>
    <definedName name="CND">#REF!</definedName>
    <definedName name="cNden" localSheetId="8">#REF!</definedName>
    <definedName name="cNden" localSheetId="10">#REF!</definedName>
    <definedName name="cNden">#REF!</definedName>
    <definedName name="cne" localSheetId="8">#REF!</definedName>
    <definedName name="cne" localSheetId="10">#REF!</definedName>
    <definedName name="cne">#REF!</definedName>
    <definedName name="CNG" localSheetId="8">#REF!</definedName>
    <definedName name="CNG" localSheetId="9">#REF!</definedName>
    <definedName name="CNG" localSheetId="10">#REF!</definedName>
    <definedName name="CNG">#REF!</definedName>
    <definedName name="Co" localSheetId="8">#REF!</definedName>
    <definedName name="Co" localSheetId="9">#REF!</definedName>
    <definedName name="Co" localSheetId="10">#REF!</definedName>
    <definedName name="Co">#REF!</definedName>
    <definedName name="co." localSheetId="8">#REF!</definedName>
    <definedName name="co." localSheetId="10">#REF!</definedName>
    <definedName name="co.">#REF!</definedName>
    <definedName name="co.." localSheetId="8">#REF!</definedName>
    <definedName name="co.." localSheetId="10">#REF!</definedName>
    <definedName name="co..">#REF!</definedName>
    <definedName name="co_cau_ktqd" hidden="1">#N/A</definedName>
    <definedName name="co_cau_ktqd_1">"#REF!"</definedName>
    <definedName name="coc" localSheetId="9">#REF!</definedName>
    <definedName name="coc">#REF!</definedName>
    <definedName name="COC_1.2" localSheetId="8">#REF!</definedName>
    <definedName name="COC_1.2" localSheetId="10">#REF!</definedName>
    <definedName name="COC_1.2">#REF!</definedName>
    <definedName name="Coc_2m" localSheetId="8">#REF!</definedName>
    <definedName name="Coc_2m" localSheetId="10">#REF!</definedName>
    <definedName name="Coc_2m">#REF!</definedName>
    <definedName name="Coc_60" localSheetId="8" hidden="1">{"'Sheet1'!$L$16"}</definedName>
    <definedName name="Coc_60" localSheetId="9" hidden="1">{"'Sheet1'!$L$16"}</definedName>
    <definedName name="Coc_60" localSheetId="10" hidden="1">{"'Sheet1'!$L$16"}</definedName>
    <definedName name="Coc_60" hidden="1">{"'Sheet1'!$L$16"}</definedName>
    <definedName name="CoCauN" localSheetId="8" hidden="1">{"'Sheet1'!$L$16"}</definedName>
    <definedName name="CoCauN" localSheetId="9" hidden="1">{"'Sheet1'!$L$16"}</definedName>
    <definedName name="CoCauN" localSheetId="10" hidden="1">{"'Sheet1'!$L$16"}</definedName>
    <definedName name="CoCauN" hidden="1">{"'Sheet1'!$L$16"}</definedName>
    <definedName name="Cocbetong" localSheetId="8">#REF!</definedName>
    <definedName name="Cocbetong" localSheetId="10">#REF!</definedName>
    <definedName name="Cocbetong">#REF!</definedName>
    <definedName name="cocbtct" localSheetId="8">#REF!</definedName>
    <definedName name="cocbtct" localSheetId="9">#REF!</definedName>
    <definedName name="cocbtct" localSheetId="10">#REF!</definedName>
    <definedName name="cocbtct">#REF!</definedName>
    <definedName name="cocot" localSheetId="8">#REF!</definedName>
    <definedName name="cocot" localSheetId="9">#REF!</definedName>
    <definedName name="cocot" localSheetId="10">#REF!</definedName>
    <definedName name="cocot">#REF!</definedName>
    <definedName name="cocott" localSheetId="8">#REF!</definedName>
    <definedName name="cocott" localSheetId="9">#REF!</definedName>
    <definedName name="cocott" localSheetId="10">#REF!</definedName>
    <definedName name="cocott">#REF!</definedName>
    <definedName name="CocTieu_Bienbao" localSheetId="8">#REF!</definedName>
    <definedName name="CocTieu_Bienbao" localSheetId="10">#REF!</definedName>
    <definedName name="CocTieu_Bienbao">#REF!</definedName>
    <definedName name="coctre" localSheetId="8">#REF!</definedName>
    <definedName name="coctre" localSheetId="10">#REF!</definedName>
    <definedName name="coctre">#REF!</definedName>
    <definedName name="cocvt" localSheetId="8">#REF!</definedName>
    <definedName name="cocvt" localSheetId="10">#REF!</definedName>
    <definedName name="cocvt">#REF!</definedName>
    <definedName name="Code" localSheetId="8" hidden="1">#REF!</definedName>
    <definedName name="Code" localSheetId="9" hidden="1">#REF!</definedName>
    <definedName name="Code" localSheetId="10" hidden="1">#REF!</definedName>
    <definedName name="Code" hidden="1">#REF!</definedName>
    <definedName name="CODE3" localSheetId="8">#REF!</definedName>
    <definedName name="CODE3" localSheetId="10">#REF!</definedName>
    <definedName name="CODE3">#REF!</definedName>
    <definedName name="Cöï_ly_vaän_chuyeãn" localSheetId="8">#REF!</definedName>
    <definedName name="Cöï_ly_vaän_chuyeãn" localSheetId="9">#REF!</definedName>
    <definedName name="Cöï_ly_vaän_chuyeãn" localSheetId="10">#REF!</definedName>
    <definedName name="Cöï_ly_vaän_chuyeãn">#REF!</definedName>
    <definedName name="CÖÏ_LY_VAÄN_CHUYEÅN" localSheetId="8">#REF!</definedName>
    <definedName name="CÖÏ_LY_VAÄN_CHUYEÅN" localSheetId="9">#REF!</definedName>
    <definedName name="CÖÏ_LY_VAÄN_CHUYEÅN" localSheetId="10">#REF!</definedName>
    <definedName name="CÖÏ_LY_VAÄN_CHUYEÅN">#REF!</definedName>
    <definedName name="Comm" localSheetId="8">BlankMacro1</definedName>
    <definedName name="Comm" localSheetId="10">BlankMacro1</definedName>
    <definedName name="Comm">BlankMacro1</definedName>
    <definedName name="COMMON" localSheetId="8">#REF!</definedName>
    <definedName name="COMMON" localSheetId="9">#REF!</definedName>
    <definedName name="COMMON" localSheetId="10">#REF!</definedName>
    <definedName name="COMMON">#REF!</definedName>
    <definedName name="comong" localSheetId="8">#REF!</definedName>
    <definedName name="comong" localSheetId="9">#REF!</definedName>
    <definedName name="comong" localSheetId="10">#REF!</definedName>
    <definedName name="comong">#REF!</definedName>
    <definedName name="CON_d" localSheetId="8">#REF!</definedName>
    <definedName name="CON_d" localSheetId="10">#REF!</definedName>
    <definedName name="CON_d">#REF!</definedName>
    <definedName name="CON_EQP_COS" localSheetId="8">#REF!</definedName>
    <definedName name="CON_EQP_COS" localSheetId="9">#REF!</definedName>
    <definedName name="CON_EQP_COS" localSheetId="10">#REF!</definedName>
    <definedName name="CON_EQP_COS">#REF!</definedName>
    <definedName name="CON_EQP_COST" localSheetId="8">#REF!</definedName>
    <definedName name="CON_EQP_COST" localSheetId="9">#REF!</definedName>
    <definedName name="CON_EQP_COST" localSheetId="10">#REF!</definedName>
    <definedName name="CON_EQP_COST">#REF!</definedName>
    <definedName name="CONC25" localSheetId="8">#REF!</definedName>
    <definedName name="CONC25" localSheetId="10">#REF!</definedName>
    <definedName name="CONC25">#REF!</definedName>
    <definedName name="CONC30" localSheetId="8">#REF!</definedName>
    <definedName name="CONC30" localSheetId="10">#REF!</definedName>
    <definedName name="CONC30">#REF!</definedName>
    <definedName name="CONCS25" localSheetId="8">#REF!</definedName>
    <definedName name="CONCS25" localSheetId="10">#REF!</definedName>
    <definedName name="CONCS25">#REF!</definedName>
    <definedName name="CONCS30" localSheetId="8">#REF!</definedName>
    <definedName name="CONCS30" localSheetId="10">#REF!</definedName>
    <definedName name="CONCS30">#REF!</definedName>
    <definedName name="CONST_EQ" localSheetId="8">#REF!</definedName>
    <definedName name="CONST_EQ" localSheetId="9">#REF!</definedName>
    <definedName name="CONST_EQ" localSheetId="10">#REF!</definedName>
    <definedName name="CONST_EQ">#REF!</definedName>
    <definedName name="continue1" localSheetId="8">#REF!</definedName>
    <definedName name="continue1" localSheetId="10">#REF!</definedName>
    <definedName name="continue1">#REF!</definedName>
    <definedName name="Cong_HM_DTCT" localSheetId="8">#REF!</definedName>
    <definedName name="Cong_HM_DTCT" localSheetId="9">#REF!</definedName>
    <definedName name="Cong_HM_DTCT" localSheetId="10">#REF!</definedName>
    <definedName name="Cong_HM_DTCT">#REF!</definedName>
    <definedName name="Cong_M_DTCT" localSheetId="8">#REF!</definedName>
    <definedName name="Cong_M_DTCT" localSheetId="9">#REF!</definedName>
    <definedName name="Cong_M_DTCT" localSheetId="10">#REF!</definedName>
    <definedName name="Cong_M_DTCT">#REF!</definedName>
    <definedName name="Cong_NC_DTCT" localSheetId="8">#REF!</definedName>
    <definedName name="Cong_NC_DTCT" localSheetId="9">#REF!</definedName>
    <definedName name="Cong_NC_DTCT" localSheetId="10">#REF!</definedName>
    <definedName name="Cong_NC_DTCT">#REF!</definedName>
    <definedName name="Cong_suat_dat" localSheetId="8">#REF!</definedName>
    <definedName name="Cong_suat_dat" localSheetId="10">#REF!</definedName>
    <definedName name="Cong_suat_dat">#REF!</definedName>
    <definedName name="Cong_VL_DTCT" localSheetId="8">#REF!</definedName>
    <definedName name="Cong_VL_DTCT" localSheetId="9">#REF!</definedName>
    <definedName name="Cong_VL_DTCT" localSheetId="10">#REF!</definedName>
    <definedName name="Cong_VL_DTCT">#REF!</definedName>
    <definedName name="cong2.7" localSheetId="8">#REF!</definedName>
    <definedName name="cong2.7" localSheetId="10">#REF!</definedName>
    <definedName name="cong2.7">#REF!</definedName>
    <definedName name="cong3.0" localSheetId="8">#REF!</definedName>
    <definedName name="cong3.0" localSheetId="10">#REF!</definedName>
    <definedName name="cong3.0">#REF!</definedName>
    <definedName name="cong3.5" localSheetId="8">#REF!</definedName>
    <definedName name="cong3.5" localSheetId="10">#REF!</definedName>
    <definedName name="cong3.5">#REF!</definedName>
    <definedName name="cong3.7" localSheetId="8">#REF!</definedName>
    <definedName name="cong3.7" localSheetId="10">#REF!</definedName>
    <definedName name="cong3.7">#REF!</definedName>
    <definedName name="cong4.0" localSheetId="8">#REF!</definedName>
    <definedName name="cong4.0" localSheetId="10">#REF!</definedName>
    <definedName name="cong4.0">#REF!</definedName>
    <definedName name="cong4.3" localSheetId="8">#REF!</definedName>
    <definedName name="cong4.3" localSheetId="10">#REF!</definedName>
    <definedName name="cong4.3">#REF!</definedName>
    <definedName name="cong4.5" localSheetId="8">#REF!</definedName>
    <definedName name="cong4.5" localSheetId="10">#REF!</definedName>
    <definedName name="cong4.5">#REF!</definedName>
    <definedName name="cong4.7" localSheetId="8">#REF!</definedName>
    <definedName name="cong4.7" localSheetId="10">#REF!</definedName>
    <definedName name="cong4.7">#REF!</definedName>
    <definedName name="congbenuoc" localSheetId="8">#REF!</definedName>
    <definedName name="congbenuoc" localSheetId="9">#REF!</definedName>
    <definedName name="congbenuoc" localSheetId="10">#REF!</definedName>
    <definedName name="congbenuoc">#REF!</definedName>
    <definedName name="congbengam" localSheetId="8">#REF!</definedName>
    <definedName name="congbengam" localSheetId="9">#REF!</definedName>
    <definedName name="congbengam" localSheetId="10">#REF!</definedName>
    <definedName name="congbengam">#REF!</definedName>
    <definedName name="congcoc" localSheetId="8">#REF!</definedName>
    <definedName name="congcoc" localSheetId="9">#REF!</definedName>
    <definedName name="congcoc" localSheetId="10">#REF!</definedName>
    <definedName name="congcoc">#REF!</definedName>
    <definedName name="congcocot" localSheetId="8">#REF!</definedName>
    <definedName name="congcocot" localSheetId="9">#REF!</definedName>
    <definedName name="congcocot" localSheetId="10">#REF!</definedName>
    <definedName name="congcocot">#REF!</definedName>
    <definedName name="congcocott" localSheetId="8">#REF!</definedName>
    <definedName name="congcocott" localSheetId="9">#REF!</definedName>
    <definedName name="congcocott" localSheetId="10">#REF!</definedName>
    <definedName name="congcocott">#REF!</definedName>
    <definedName name="congcomong" localSheetId="8">#REF!</definedName>
    <definedName name="congcomong" localSheetId="9">#REF!</definedName>
    <definedName name="congcomong" localSheetId="10">#REF!</definedName>
    <definedName name="congcomong">#REF!</definedName>
    <definedName name="congcottron" localSheetId="8">#REF!</definedName>
    <definedName name="congcottron" localSheetId="9">#REF!</definedName>
    <definedName name="congcottron" localSheetId="10">#REF!</definedName>
    <definedName name="congcottron">#REF!</definedName>
    <definedName name="congcotvuong" localSheetId="8">#REF!</definedName>
    <definedName name="congcotvuong" localSheetId="9">#REF!</definedName>
    <definedName name="congcotvuong" localSheetId="10">#REF!</definedName>
    <definedName name="congcotvuong">#REF!</definedName>
    <definedName name="congdam" localSheetId="8">#REF!</definedName>
    <definedName name="congdam" localSheetId="9">#REF!</definedName>
    <definedName name="congdam" localSheetId="10">#REF!</definedName>
    <definedName name="congdam">#REF!</definedName>
    <definedName name="congdan1" localSheetId="8">#REF!</definedName>
    <definedName name="congdan1" localSheetId="9">#REF!</definedName>
    <definedName name="congdan1" localSheetId="10">#REF!</definedName>
    <definedName name="congdan1">#REF!</definedName>
    <definedName name="congdan2" localSheetId="8">#REF!</definedName>
    <definedName name="congdan2" localSheetId="9">#REF!</definedName>
    <definedName name="congdan2" localSheetId="10">#REF!</definedName>
    <definedName name="congdan2">#REF!</definedName>
    <definedName name="congdandusan" localSheetId="8">#REF!</definedName>
    <definedName name="congdandusan" localSheetId="9">#REF!</definedName>
    <definedName name="congdandusan" localSheetId="10">#REF!</definedName>
    <definedName name="congdandusan">#REF!</definedName>
    <definedName name="conglanhto" localSheetId="8">#REF!</definedName>
    <definedName name="conglanhto" localSheetId="9">#REF!</definedName>
    <definedName name="conglanhto" localSheetId="10">#REF!</definedName>
    <definedName name="conglanhto">#REF!</definedName>
    <definedName name="congmong" localSheetId="8">#REF!</definedName>
    <definedName name="congmong" localSheetId="9">#REF!</definedName>
    <definedName name="congmong" localSheetId="10">#REF!</definedName>
    <definedName name="congmong">#REF!</definedName>
    <definedName name="congmongbang" localSheetId="8">#REF!</definedName>
    <definedName name="congmongbang" localSheetId="9">#REF!</definedName>
    <definedName name="congmongbang" localSheetId="10">#REF!</definedName>
    <definedName name="congmongbang">#REF!</definedName>
    <definedName name="congmongdon" localSheetId="8">#REF!</definedName>
    <definedName name="congmongdon" localSheetId="9">#REF!</definedName>
    <definedName name="congmongdon" localSheetId="10">#REF!</definedName>
    <definedName name="congmongdon">#REF!</definedName>
    <definedName name="congpanen" localSheetId="8">#REF!</definedName>
    <definedName name="congpanen" localSheetId="9">#REF!</definedName>
    <definedName name="congpanen" localSheetId="10">#REF!</definedName>
    <definedName name="congpanen">#REF!</definedName>
    <definedName name="congsan" localSheetId="8">#REF!</definedName>
    <definedName name="congsan" localSheetId="9">#REF!</definedName>
    <definedName name="congsan" localSheetId="10">#REF!</definedName>
    <definedName name="congsan">#REF!</definedName>
    <definedName name="congthang" localSheetId="8">#REF!</definedName>
    <definedName name="congthang" localSheetId="9">#REF!</definedName>
    <definedName name="congthang" localSheetId="10">#REF!</definedName>
    <definedName name="congthang">#REF!</definedName>
    <definedName name="CongVattu" localSheetId="8">#REF!</definedName>
    <definedName name="CongVattu" localSheetId="10">#REF!</definedName>
    <definedName name="CongVattu">#REF!</definedName>
    <definedName name="coppha" localSheetId="8">#REF!</definedName>
    <definedName name="coppha" localSheetId="10">#REF!</definedName>
    <definedName name="coppha">#REF!</definedName>
    <definedName name="Cos_tec" localSheetId="8">#REF!</definedName>
    <definedName name="Cos_tec" localSheetId="10">#REF!</definedName>
    <definedName name="Cos_tec">#REF!</definedName>
    <definedName name="COT" localSheetId="9">#REF!</definedName>
    <definedName name="COT">#REF!</definedName>
    <definedName name="cot7.5" localSheetId="8">#REF!</definedName>
    <definedName name="cot7.5" localSheetId="9">#REF!</definedName>
    <definedName name="cot7.5" localSheetId="10">#REF!</definedName>
    <definedName name="cot7.5">#REF!</definedName>
    <definedName name="cot8.5" localSheetId="8">#REF!</definedName>
    <definedName name="cot8.5" localSheetId="9">#REF!</definedName>
    <definedName name="cot8.5" localSheetId="10">#REF!</definedName>
    <definedName name="cot8.5">#REF!</definedName>
    <definedName name="COTBTPCP" localSheetId="8">#REF!</definedName>
    <definedName name="COTBTPCP" localSheetId="10">#REF!</definedName>
    <definedName name="COTBTPCP">#REF!</definedName>
    <definedName name="CotBTtronVuong" localSheetId="8">#REF!</definedName>
    <definedName name="CotBTtronVuong" localSheetId="10">#REF!</definedName>
    <definedName name="CotBTtronVuong">#REF!</definedName>
    <definedName name="Cotsatma">9726</definedName>
    <definedName name="Cotthepma">9726</definedName>
    <definedName name="cottron" localSheetId="8">#REF!</definedName>
    <definedName name="cottron" localSheetId="9">#REF!</definedName>
    <definedName name="cottron" localSheetId="10">#REF!</definedName>
    <definedName name="cottron">#REF!</definedName>
    <definedName name="cotvuong" localSheetId="8">#REF!</definedName>
    <definedName name="cotvuong" localSheetId="9">#REF!</definedName>
    <definedName name="cotvuong" localSheetId="10">#REF!</definedName>
    <definedName name="cotvuong">#REF!</definedName>
    <definedName name="COVER" localSheetId="8">#REF!</definedName>
    <definedName name="COVER" localSheetId="9">#REF!</definedName>
    <definedName name="COVER" localSheetId="10">#REF!</definedName>
    <definedName name="COVER">#REF!</definedName>
    <definedName name="CP" localSheetId="8" hidden="1">#REF!</definedName>
    <definedName name="CP" localSheetId="9" hidden="1">#REF!</definedName>
    <definedName name="CP" localSheetId="10" hidden="1">#REF!</definedName>
    <definedName name="CP" hidden="1">#REF!</definedName>
    <definedName name="CPC" localSheetId="8">#REF!</definedName>
    <definedName name="CPC" localSheetId="10">#REF!</definedName>
    <definedName name="CPC">#REF!</definedName>
    <definedName name="CPCD">51%</definedName>
    <definedName name="CPCM">2.5%</definedName>
    <definedName name="CPCX">64%</definedName>
    <definedName name="CPK" localSheetId="8">#REF!</definedName>
    <definedName name="CPK" localSheetId="10">#REF!</definedName>
    <definedName name="CPK">#REF!</definedName>
    <definedName name="CPKDP" localSheetId="8">#REF!</definedName>
    <definedName name="CPKDP" localSheetId="10">#REF!</definedName>
    <definedName name="CPKDP">#REF!</definedName>
    <definedName name="CPKTW" localSheetId="8">#REF!</definedName>
    <definedName name="CPKTW" localSheetId="10">#REF!</definedName>
    <definedName name="CPKTW">#REF!</definedName>
    <definedName name="cpmtc" localSheetId="8">#REF!</definedName>
    <definedName name="cpmtc" localSheetId="9">#REF!</definedName>
    <definedName name="cpmtc" localSheetId="10">#REF!</definedName>
    <definedName name="cpmtc">#REF!</definedName>
    <definedName name="cpnc" localSheetId="8">#REF!</definedName>
    <definedName name="cpnc" localSheetId="9">#REF!</definedName>
    <definedName name="cpnc" localSheetId="10">#REF!</definedName>
    <definedName name="cpnc">#REF!</definedName>
    <definedName name="CPTB" localSheetId="8">#REF!</definedName>
    <definedName name="CPTB" localSheetId="10">#REF!</definedName>
    <definedName name="CPTB">#REF!</definedName>
    <definedName name="cptkdp" localSheetId="8">#REF!</definedName>
    <definedName name="cptkdp" localSheetId="10">#REF!</definedName>
    <definedName name="cptkdp">#REF!</definedName>
    <definedName name="cptt" localSheetId="8">#REF!</definedName>
    <definedName name="cptt" localSheetId="9">#REF!</definedName>
    <definedName name="cptt" localSheetId="10">#REF!</definedName>
    <definedName name="cptt">#REF!</definedName>
    <definedName name="CPVC100" localSheetId="8">#REF!</definedName>
    <definedName name="CPVC100" localSheetId="10">#REF!</definedName>
    <definedName name="CPVC100">#REF!</definedName>
    <definedName name="CPVC35" localSheetId="8">#REF!</definedName>
    <definedName name="CPVC35" localSheetId="9">#REF!</definedName>
    <definedName name="CPVC35" localSheetId="10">#REF!</definedName>
    <definedName name="CPVC35">#REF!</definedName>
    <definedName name="CPVCDN" localSheetId="9">#REF!</definedName>
    <definedName name="CPVCDN">#REF!</definedName>
    <definedName name="cpvl" localSheetId="8">#REF!</definedName>
    <definedName name="cpvl" localSheetId="9">#REF!</definedName>
    <definedName name="cpvl" localSheetId="10">#REF!</definedName>
    <definedName name="cpvl">#REF!</definedName>
    <definedName name="CPHA" localSheetId="8">#REF!</definedName>
    <definedName name="CPHA" localSheetId="10">#REF!</definedName>
    <definedName name="CPHA">#REF!</definedName>
    <definedName name="cphoi" localSheetId="8">#REF!</definedName>
    <definedName name="cphoi" localSheetId="10">#REF!</definedName>
    <definedName name="cphoi">#REF!</definedName>
    <definedName name="CRD" localSheetId="8">#REF!</definedName>
    <definedName name="CRD" localSheetId="9">#REF!</definedName>
    <definedName name="CRD" localSheetId="10">#REF!</definedName>
    <definedName name="CRD">#REF!</definedName>
    <definedName name="CRIT1" localSheetId="8">#REF!</definedName>
    <definedName name="CRIT1" localSheetId="10">#REF!</definedName>
    <definedName name="CRIT1">#REF!</definedName>
    <definedName name="CRIT10" localSheetId="8">#REF!</definedName>
    <definedName name="CRIT10" localSheetId="10">#REF!</definedName>
    <definedName name="CRIT10">#REF!</definedName>
    <definedName name="CRIT2" localSheetId="8">#REF!</definedName>
    <definedName name="CRIT2" localSheetId="10">#REF!</definedName>
    <definedName name="CRIT2">#REF!</definedName>
    <definedName name="CRIT3" localSheetId="8">#REF!</definedName>
    <definedName name="CRIT3" localSheetId="10">#REF!</definedName>
    <definedName name="CRIT3">#REF!</definedName>
    <definedName name="CRIT4" localSheetId="8">#REF!</definedName>
    <definedName name="CRIT4" localSheetId="10">#REF!</definedName>
    <definedName name="CRIT4">#REF!</definedName>
    <definedName name="CRIT5" localSheetId="8">#REF!</definedName>
    <definedName name="CRIT5" localSheetId="10">#REF!</definedName>
    <definedName name="CRIT5">#REF!</definedName>
    <definedName name="CRIT6" localSheetId="8">#REF!</definedName>
    <definedName name="CRIT6" localSheetId="10">#REF!</definedName>
    <definedName name="CRIT6">#REF!</definedName>
    <definedName name="CRIT7" localSheetId="8">#REF!</definedName>
    <definedName name="CRIT7" localSheetId="10">#REF!</definedName>
    <definedName name="CRIT7">#REF!</definedName>
    <definedName name="CRIT8" localSheetId="8">#REF!</definedName>
    <definedName name="CRIT8" localSheetId="10">#REF!</definedName>
    <definedName name="CRIT8">#REF!</definedName>
    <definedName name="CRIT9" localSheetId="8">#REF!</definedName>
    <definedName name="CRIT9" localSheetId="10">#REF!</definedName>
    <definedName name="CRIT9">#REF!</definedName>
    <definedName name="CRITINST" localSheetId="8">#REF!</definedName>
    <definedName name="CRITINST" localSheetId="9">#REF!</definedName>
    <definedName name="CRITINST" localSheetId="10">#REF!</definedName>
    <definedName name="CRITINST">#REF!</definedName>
    <definedName name="CRITPURC" localSheetId="8">#REF!</definedName>
    <definedName name="CRITPURC" localSheetId="9">#REF!</definedName>
    <definedName name="CRITPURC" localSheetId="10">#REF!</definedName>
    <definedName name="CRITPURC">#REF!</definedName>
    <definedName name="CropEstablishmentWage" localSheetId="8">#REF!</definedName>
    <definedName name="CropEstablishmentWage" localSheetId="10">#REF!</definedName>
    <definedName name="CropEstablishmentWage">#REF!</definedName>
    <definedName name="CropManagementWage" localSheetId="8">#REF!</definedName>
    <definedName name="CropManagementWage" localSheetId="10">#REF!</definedName>
    <definedName name="CropManagementWage">#REF!</definedName>
    <definedName name="CRS" localSheetId="8">#REF!</definedName>
    <definedName name="CRS" localSheetId="9">#REF!</definedName>
    <definedName name="CRS" localSheetId="10">#REF!</definedName>
    <definedName name="CRS">#REF!</definedName>
    <definedName name="CS" localSheetId="8">#REF!</definedName>
    <definedName name="CS" localSheetId="9">#REF!</definedName>
    <definedName name="CS" localSheetId="10">#REF!</definedName>
    <definedName name="CS">#REF!</definedName>
    <definedName name="CS_10" localSheetId="8">#REF!</definedName>
    <definedName name="CS_10" localSheetId="9">#REF!</definedName>
    <definedName name="CS_10" localSheetId="10">#REF!</definedName>
    <definedName name="CS_10">#REF!</definedName>
    <definedName name="CS_100" localSheetId="8">#REF!</definedName>
    <definedName name="CS_100" localSheetId="9">#REF!</definedName>
    <definedName name="CS_100" localSheetId="10">#REF!</definedName>
    <definedName name="CS_100">#REF!</definedName>
    <definedName name="CS_10S" localSheetId="8">#REF!</definedName>
    <definedName name="CS_10S" localSheetId="9">#REF!</definedName>
    <definedName name="CS_10S" localSheetId="10">#REF!</definedName>
    <definedName name="CS_10S">#REF!</definedName>
    <definedName name="CS_120" localSheetId="8">#REF!</definedName>
    <definedName name="CS_120" localSheetId="9">#REF!</definedName>
    <definedName name="CS_120" localSheetId="10">#REF!</definedName>
    <definedName name="CS_120">#REF!</definedName>
    <definedName name="CS_140" localSheetId="8">#REF!</definedName>
    <definedName name="CS_140" localSheetId="9">#REF!</definedName>
    <definedName name="CS_140" localSheetId="10">#REF!</definedName>
    <definedName name="CS_140">#REF!</definedName>
    <definedName name="CS_160" localSheetId="8">#REF!</definedName>
    <definedName name="CS_160" localSheetId="9">#REF!</definedName>
    <definedName name="CS_160" localSheetId="10">#REF!</definedName>
    <definedName name="CS_160">#REF!</definedName>
    <definedName name="CS_20" localSheetId="8">#REF!</definedName>
    <definedName name="CS_20" localSheetId="9">#REF!</definedName>
    <definedName name="CS_20" localSheetId="10">#REF!</definedName>
    <definedName name="CS_20">#REF!</definedName>
    <definedName name="CS_30" localSheetId="8">#REF!</definedName>
    <definedName name="CS_30" localSheetId="9">#REF!</definedName>
    <definedName name="CS_30" localSheetId="10">#REF!</definedName>
    <definedName name="CS_30">#REF!</definedName>
    <definedName name="CS_40" localSheetId="8">#REF!</definedName>
    <definedName name="CS_40" localSheetId="9">#REF!</definedName>
    <definedName name="CS_40" localSheetId="10">#REF!</definedName>
    <definedName name="CS_40">#REF!</definedName>
    <definedName name="CS_40S" localSheetId="8">#REF!</definedName>
    <definedName name="CS_40S" localSheetId="9">#REF!</definedName>
    <definedName name="CS_40S" localSheetId="10">#REF!</definedName>
    <definedName name="CS_40S">#REF!</definedName>
    <definedName name="CS_5S" localSheetId="8">#REF!</definedName>
    <definedName name="CS_5S" localSheetId="9">#REF!</definedName>
    <definedName name="CS_5S" localSheetId="10">#REF!</definedName>
    <definedName name="CS_5S">#REF!</definedName>
    <definedName name="CS_60" localSheetId="8">#REF!</definedName>
    <definedName name="CS_60" localSheetId="9">#REF!</definedName>
    <definedName name="CS_60" localSheetId="10">#REF!</definedName>
    <definedName name="CS_60">#REF!</definedName>
    <definedName name="CS_80" localSheetId="8">#REF!</definedName>
    <definedName name="CS_80" localSheetId="9">#REF!</definedName>
    <definedName name="CS_80" localSheetId="10">#REF!</definedName>
    <definedName name="CS_80">#REF!</definedName>
    <definedName name="CS_80S" localSheetId="8">#REF!</definedName>
    <definedName name="CS_80S" localSheetId="9">#REF!</definedName>
    <definedName name="CS_80S" localSheetId="10">#REF!</definedName>
    <definedName name="CS_80S">#REF!</definedName>
    <definedName name="CS_STD" localSheetId="8">#REF!</definedName>
    <definedName name="CS_STD" localSheetId="9">#REF!</definedName>
    <definedName name="CS_STD" localSheetId="10">#REF!</definedName>
    <definedName name="CS_STD">#REF!</definedName>
    <definedName name="CS_XS" localSheetId="8">#REF!</definedName>
    <definedName name="CS_XS" localSheetId="9">#REF!</definedName>
    <definedName name="CS_XS" localSheetId="10">#REF!</definedName>
    <definedName name="CS_XS">#REF!</definedName>
    <definedName name="CS_XXS" localSheetId="8">#REF!</definedName>
    <definedName name="CS_XXS" localSheetId="9">#REF!</definedName>
    <definedName name="CS_XXS" localSheetId="10">#REF!</definedName>
    <definedName name="CS_XXS">#REF!</definedName>
    <definedName name="csd3p" localSheetId="8">#REF!</definedName>
    <definedName name="csd3p" localSheetId="9">#REF!</definedName>
    <definedName name="csd3p" localSheetId="10">#REF!</definedName>
    <definedName name="csd3p">#REF!</definedName>
    <definedName name="csddg1p" localSheetId="8">#REF!</definedName>
    <definedName name="csddg1p" localSheetId="9">#REF!</definedName>
    <definedName name="csddg1p" localSheetId="10">#REF!</definedName>
    <definedName name="csddg1p">#REF!</definedName>
    <definedName name="csddt1p" localSheetId="8">#REF!</definedName>
    <definedName name="csddt1p" localSheetId="9">#REF!</definedName>
    <definedName name="csddt1p" localSheetId="10">#REF!</definedName>
    <definedName name="csddt1p">#REF!</definedName>
    <definedName name="cset" localSheetId="8">#REF!</definedName>
    <definedName name="cset" localSheetId="10">#REF!</definedName>
    <definedName name="cset">#REF!</definedName>
    <definedName name="csht3p" localSheetId="8">#REF!</definedName>
    <definedName name="csht3p" localSheetId="9">#REF!</definedName>
    <definedName name="csht3p" localSheetId="10">#REF!</definedName>
    <definedName name="csht3p">#REF!</definedName>
    <definedName name="CSMBA" localSheetId="8">#REF!</definedName>
    <definedName name="CSMBA" localSheetId="10">#REF!</definedName>
    <definedName name="CSMBA">#REF!</definedName>
    <definedName name="CT_50" localSheetId="8">#REF!</definedName>
    <definedName name="CT_50" localSheetId="10">#REF!</definedName>
    <definedName name="CT_50">#REF!</definedName>
    <definedName name="CT_KSTK" localSheetId="8">#REF!</definedName>
    <definedName name="CT_KSTK" localSheetId="10">#REF!</definedName>
    <definedName name="CT_KSTK">#REF!</definedName>
    <definedName name="CT_MCX" localSheetId="8">#REF!</definedName>
    <definedName name="CT_MCX" localSheetId="10">#REF!</definedName>
    <definedName name="CT_MCX">#REF!</definedName>
    <definedName name="CT0.4" localSheetId="8">#REF!</definedName>
    <definedName name="CT0.4" localSheetId="10">#REF!</definedName>
    <definedName name="CT0.4">#REF!</definedName>
    <definedName name="ctbbt" localSheetId="8" hidden="1">{"'Sheet1'!$L$16"}</definedName>
    <definedName name="ctbbt" localSheetId="9" hidden="1">{"'Sheet1'!$L$16"}</definedName>
    <definedName name="ctbbt" localSheetId="10" hidden="1">{"'Sheet1'!$L$16"}</definedName>
    <definedName name="ctbbt" hidden="1">{"'Sheet1'!$L$16"}</definedName>
    <definedName name="CTCT" localSheetId="8">#REF!</definedName>
    <definedName name="CTCT" localSheetId="10">#REF!</definedName>
    <definedName name="CTCT">#REF!</definedName>
    <definedName name="CTCT1" localSheetId="8" hidden="1">{"'Sheet1'!$L$16"}</definedName>
    <definedName name="CTCT1" localSheetId="9" hidden="1">{"'Sheet1'!$L$16"}</definedName>
    <definedName name="CTCT1" localSheetId="10" hidden="1">{"'Sheet1'!$L$16"}</definedName>
    <definedName name="CTCT1" hidden="1">{"'Sheet1'!$L$16"}</definedName>
    <definedName name="ctdn9697" localSheetId="8">#REF!</definedName>
    <definedName name="ctdn9697" localSheetId="10">#REF!</definedName>
    <definedName name="ctdn9697">#REF!</definedName>
    <definedName name="CTDZ" localSheetId="8">#REF!</definedName>
    <definedName name="CTDZ" localSheetId="10">#REF!</definedName>
    <definedName name="CTDZ">#REF!</definedName>
    <definedName name="CTDz35" localSheetId="8">#REF!</definedName>
    <definedName name="CTDz35" localSheetId="10">#REF!</definedName>
    <definedName name="CTDz35">#REF!</definedName>
    <definedName name="ctiep" localSheetId="8">#REF!</definedName>
    <definedName name="ctiep" localSheetId="9">#REF!</definedName>
    <definedName name="ctiep" localSheetId="10">#REF!</definedName>
    <definedName name="ctiep">#REF!</definedName>
    <definedName name="CTIET" localSheetId="9">#REF!</definedName>
    <definedName name="CTIET">#REF!</definedName>
    <definedName name="CTMT" localSheetId="8">{"ÿÿÿÿÿ"}</definedName>
    <definedName name="CTMT" localSheetId="10">{"ÿÿÿÿÿ"}</definedName>
    <definedName name="CTMT">{"ÿÿÿÿÿ"}</definedName>
    <definedName name="CTÖØ" localSheetId="8">#REF!</definedName>
    <definedName name="CTÖØ" localSheetId="10">#REF!</definedName>
    <definedName name="CTÖØ">#REF!</definedName>
    <definedName name="Cty_TNHH_HYDRO_AGRI" localSheetId="8">#REF!</definedName>
    <definedName name="Cty_TNHH_HYDRO_AGRI" localSheetId="10">#REF!</definedName>
    <definedName name="Cty_TNHH_HYDRO_AGRI">#REF!</definedName>
    <definedName name="CTY_VTKTNN_CAÀN_THÔ" localSheetId="8">#REF!</definedName>
    <definedName name="CTY_VTKTNN_CAÀN_THÔ" localSheetId="10">#REF!</definedName>
    <definedName name="CTY_VTKTNN_CAÀN_THÔ">#REF!</definedName>
    <definedName name="cu" localSheetId="8">#REF!</definedName>
    <definedName name="cu" localSheetId="10">#REF!</definedName>
    <definedName name="cu">#REF!</definedName>
    <definedName name="cu_ly" localSheetId="8">#REF!</definedName>
    <definedName name="cu_ly" localSheetId="10">#REF!</definedName>
    <definedName name="cu_ly">#REF!</definedName>
    <definedName name="cu_ly_1" localSheetId="8">#REF!</definedName>
    <definedName name="cu_ly_1" localSheetId="10">#REF!</definedName>
    <definedName name="cu_ly_1">#REF!</definedName>
    <definedName name="CU_LY_VAN_CHUYEN_GIA_QUYEN" localSheetId="8">#REF!</definedName>
    <definedName name="CU_LY_VAN_CHUYEN_GIA_QUYEN" localSheetId="9">#REF!</definedName>
    <definedName name="CU_LY_VAN_CHUYEN_GIA_QUYEN" localSheetId="10">#REF!</definedName>
    <definedName name="CU_LY_VAN_CHUYEN_GIA_QUYEN">#REF!</definedName>
    <definedName name="CU_LY_VAN_CHUYEN_THU_CONG" localSheetId="8">#REF!</definedName>
    <definedName name="CU_LY_VAN_CHUYEN_THU_CONG" localSheetId="9">#REF!</definedName>
    <definedName name="CU_LY_VAN_CHUYEN_THU_CONG" localSheetId="10">#REF!</definedName>
    <definedName name="CU_LY_VAN_CHUYEN_THU_CONG">#REF!</definedName>
    <definedName name="CUCHI" localSheetId="8">#REF!</definedName>
    <definedName name="CUCHI" localSheetId="10">#REF!</definedName>
    <definedName name="CUCHI">#REF!</definedName>
    <definedName name="CuLy" localSheetId="8">#REF!</definedName>
    <definedName name="CuLy" localSheetId="10">#REF!</definedName>
    <definedName name="CuLy">#REF!</definedName>
    <definedName name="CuLy_Q" localSheetId="8">#REF!</definedName>
    <definedName name="CuLy_Q" localSheetId="10">#REF!</definedName>
    <definedName name="CuLy_Q">#REF!</definedName>
    <definedName name="cun" localSheetId="8">#REF!</definedName>
    <definedName name="cun" localSheetId="10">#REF!</definedName>
    <definedName name="cun">#REF!</definedName>
    <definedName name="cuoc_vc" localSheetId="8">#REF!</definedName>
    <definedName name="cuoc_vc" localSheetId="10">#REF!</definedName>
    <definedName name="cuoc_vc">#REF!</definedName>
    <definedName name="Cuoc_vc_1" localSheetId="8">#REF!</definedName>
    <definedName name="Cuoc_vc_1" localSheetId="10">#REF!</definedName>
    <definedName name="Cuoc_vc_1">#REF!</definedName>
    <definedName name="CuocVC" localSheetId="8">#REF!</definedName>
    <definedName name="CuocVC" localSheetId="10">#REF!</definedName>
    <definedName name="CuocVC">#REF!</definedName>
    <definedName name="CURRENCY" localSheetId="8">#REF!</definedName>
    <definedName name="CURRENCY" localSheetId="9">#REF!</definedName>
    <definedName name="CURRENCY" localSheetId="10">#REF!</definedName>
    <definedName name="CURRENCY">#REF!</definedName>
    <definedName name="Currency_tec" localSheetId="8">#REF!</definedName>
    <definedName name="Currency_tec" localSheetId="10">#REF!</definedName>
    <definedName name="Currency_tec">#REF!</definedName>
    <definedName name="current" localSheetId="8">#REF!</definedName>
    <definedName name="current" localSheetId="10">#REF!</definedName>
    <definedName name="current">#REF!</definedName>
    <definedName name="cutback" localSheetId="8">#REF!</definedName>
    <definedName name="cutback" localSheetId="10">#REF!</definedName>
    <definedName name="cutback">#REF!</definedName>
    <definedName name="CVC_Q" localSheetId="8">#REF!</definedName>
    <definedName name="CVC_Q" localSheetId="10">#REF!</definedName>
    <definedName name="CVC_Q">#REF!</definedName>
    <definedName name="CX" localSheetId="8">#REF!</definedName>
    <definedName name="cx" localSheetId="9">#REF!</definedName>
    <definedName name="CX" localSheetId="10">#REF!</definedName>
    <definedName name="CX">#REF!</definedName>
    <definedName name="cy_retained_earnings">#REF!</definedName>
    <definedName name="cy_share_equity">#REF!</definedName>
    <definedName name="CH" localSheetId="8">#REF!</definedName>
    <definedName name="CH" localSheetId="9">#REF!</definedName>
    <definedName name="CH" localSheetId="10">#REF!</definedName>
    <definedName name="CH">#REF!</definedName>
    <definedName name="Ch_rong" localSheetId="8">#REF!</definedName>
    <definedName name="Ch_rong" localSheetId="10">#REF!</definedName>
    <definedName name="Ch_rong">#REF!</definedName>
    <definedName name="chay1" localSheetId="8">#REF!</definedName>
    <definedName name="chay1" localSheetId="10">#REF!</definedName>
    <definedName name="chay1">#REF!</definedName>
    <definedName name="chay10" localSheetId="8">#REF!</definedName>
    <definedName name="chay10" localSheetId="10">#REF!</definedName>
    <definedName name="chay10">#REF!</definedName>
    <definedName name="chay2" localSheetId="8">#REF!</definedName>
    <definedName name="chay2" localSheetId="10">#REF!</definedName>
    <definedName name="chay2">#REF!</definedName>
    <definedName name="chay3" localSheetId="8">#REF!</definedName>
    <definedName name="chay3" localSheetId="10">#REF!</definedName>
    <definedName name="chay3">#REF!</definedName>
    <definedName name="chay4" localSheetId="8">#REF!</definedName>
    <definedName name="chay4" localSheetId="10">#REF!</definedName>
    <definedName name="chay4">#REF!</definedName>
    <definedName name="chay5" localSheetId="8">#REF!</definedName>
    <definedName name="chay5" localSheetId="10">#REF!</definedName>
    <definedName name="chay5">#REF!</definedName>
    <definedName name="chay6" localSheetId="8">#REF!</definedName>
    <definedName name="chay6" localSheetId="10">#REF!</definedName>
    <definedName name="chay6">#REF!</definedName>
    <definedName name="chay7" localSheetId="8">#REF!</definedName>
    <definedName name="chay7" localSheetId="10">#REF!</definedName>
    <definedName name="chay7">#REF!</definedName>
    <definedName name="chay8" localSheetId="8">#REF!</definedName>
    <definedName name="chay8" localSheetId="10">#REF!</definedName>
    <definedName name="chay8">#REF!</definedName>
    <definedName name="chay9" localSheetId="8">#REF!</definedName>
    <definedName name="chay9" localSheetId="10">#REF!</definedName>
    <definedName name="chay9">#REF!</definedName>
    <definedName name="ChDai" localSheetId="8">#REF!</definedName>
    <definedName name="ChDai" localSheetId="10">#REF!</definedName>
    <definedName name="ChDai">#REF!</definedName>
    <definedName name="chi" localSheetId="10" hidden="1">{"'Sheet1'!$L$16"}</definedName>
    <definedName name="chi" hidden="1">{"'Sheet1'!$L$16"}</definedName>
    <definedName name="Chi_phi_OM" localSheetId="8">#REF!</definedName>
    <definedName name="Chi_phi_OM" localSheetId="10">#REF!</definedName>
    <definedName name="Chi_phi_OM">#REF!</definedName>
    <definedName name="chi_tiÕt_vËt_liÖu___nh_n_c_ng___m_y_thi_c_ng" localSheetId="8">#REF!</definedName>
    <definedName name="chi_tiÕt_vËt_liÖu___nh_n_c_ng___m_y_thi_c_ng" localSheetId="10">#REF!</definedName>
    <definedName name="chi_tiÕt_vËt_liÖu___nh_n_c_ng___m_y_thi_c_ng">#REF!</definedName>
    <definedName name="Chiettinh" localSheetId="8" hidden="1">{"'Sheet1'!$L$16"}</definedName>
    <definedName name="Chiettinh" localSheetId="10" hidden="1">{"'Sheet1'!$L$16"}</definedName>
    <definedName name="Chiettinh" hidden="1">{"'Sheet1'!$L$16"}</definedName>
    <definedName name="ChieuSang" localSheetId="8">#REF!</definedName>
    <definedName name="ChieuSang" localSheetId="10">#REF!</definedName>
    <definedName name="ChieuSang">#REF!</definedName>
    <definedName name="chilk" localSheetId="8" hidden="1">{"'Sheet1'!$L$16"}</definedName>
    <definedName name="chilk" localSheetId="10" hidden="1">{"'Sheet1'!$L$16"}</definedName>
    <definedName name="chilk" hidden="1">{"'Sheet1'!$L$16"}</definedName>
    <definedName name="Chin" localSheetId="8">#REF!</definedName>
    <definedName name="Chin" localSheetId="10">#REF!</definedName>
    <definedName name="Chin">#REF!</definedName>
    <definedName name="CHIÕt_TÝnh_0_4_II" localSheetId="8">#REF!</definedName>
    <definedName name="CHIÕt_TÝnh_0_4_II" localSheetId="10">#REF!</definedName>
    <definedName name="CHIÕt_TÝnh_0_4_II">#REF!</definedName>
    <definedName name="ChiPhiKhac" localSheetId="8">#REF!</definedName>
    <definedName name="ChiPhiKhac" localSheetId="10">#REF!</definedName>
    <definedName name="ChiPhiKhac">#REF!</definedName>
    <definedName name="CHIPHIVANCHUYEN" localSheetId="8">#REF!</definedName>
    <definedName name="CHIPHIVANCHUYEN" localSheetId="10">#REF!</definedName>
    <definedName name="CHIPHIVANCHUYEN">#REF!</definedName>
    <definedName name="chitietbgiang2" localSheetId="8" hidden="1">{"'Sheet1'!$L$16"}</definedName>
    <definedName name="chitietbgiang2" localSheetId="9" hidden="1">{"'Sheet1'!$L$16"}</definedName>
    <definedName name="chitietbgiang2" localSheetId="10" hidden="1">{"'Sheet1'!$L$16"}</definedName>
    <definedName name="chitietbgiang2" hidden="1">{"'Sheet1'!$L$16"}</definedName>
    <definedName name="chitietTT" localSheetId="10" hidden="1">{"'Sheet1'!$L$16"}</definedName>
    <definedName name="chitietTT" hidden="1">{"'Sheet1'!$L$16"}</definedName>
    <definedName name="chiyoko" localSheetId="8">#REF!</definedName>
    <definedName name="chiyoko" localSheetId="10">#REF!</definedName>
    <definedName name="chiyoko">#REF!</definedName>
    <definedName name="chk" localSheetId="8">#REF!</definedName>
    <definedName name="chk" localSheetId="10">#REF!</definedName>
    <definedName name="chk">#REF!</definedName>
    <definedName name="chl" localSheetId="8" hidden="1">{"'Sheet1'!$L$16"}</definedName>
    <definedName name="chl" localSheetId="9" hidden="1">{"'Sheet1'!$L$16"}</definedName>
    <definedName name="chl" localSheetId="10" hidden="1">{"'Sheet1'!$L$16"}</definedName>
    <definedName name="chl" hidden="1">{"'Sheet1'!$L$16"}</definedName>
    <definedName name="chon" localSheetId="8">#REF!</definedName>
    <definedName name="chon" localSheetId="9">#REF!</definedName>
    <definedName name="chon" localSheetId="10">#REF!</definedName>
    <definedName name="chon">#REF!</definedName>
    <definedName name="chon1" localSheetId="8">#REF!</definedName>
    <definedName name="chon1" localSheetId="9">#REF!</definedName>
    <definedName name="chon1" localSheetId="10">#REF!</definedName>
    <definedName name="chon1">#REF!</definedName>
    <definedName name="chon2" localSheetId="8">#REF!</definedName>
    <definedName name="chon2" localSheetId="9">#REF!</definedName>
    <definedName name="chon2" localSheetId="10">#REF!</definedName>
    <definedName name="chon2">#REF!</definedName>
    <definedName name="chon3" localSheetId="8">#REF!</definedName>
    <definedName name="chon3" localSheetId="9">#REF!</definedName>
    <definedName name="chon3" localSheetId="10">#REF!</definedName>
    <definedName name="chon3">#REF!</definedName>
    <definedName name="ChonA" localSheetId="8">#REF!</definedName>
    <definedName name="ChonA" localSheetId="10">#REF!</definedName>
    <definedName name="ChonA">#REF!</definedName>
    <definedName name="Chs_bq" localSheetId="8">#REF!</definedName>
    <definedName name="Chs_bq" localSheetId="10">#REF!</definedName>
    <definedName name="Chs_bq">#REF!</definedName>
    <definedName name="Chsau" localSheetId="8">#REF!</definedName>
    <definedName name="Chsau" localSheetId="10">#REF!</definedName>
    <definedName name="Chsau">#REF!</definedName>
    <definedName name="CHSO4" localSheetId="8">#REF!</definedName>
    <definedName name="CHSO4" localSheetId="10">#REF!</definedName>
    <definedName name="CHSO4">#REF!</definedName>
    <definedName name="chung">66</definedName>
    <definedName name="Chupdaucapcongotnong" localSheetId="8">#REF!</definedName>
    <definedName name="Chupdaucapcongotnong" localSheetId="10">#REF!</definedName>
    <definedName name="Chupdaucapcongotnong">#REF!</definedName>
    <definedName name="d" localSheetId="8" hidden="1">{"'Sheet1'!$L$16"}</definedName>
    <definedName name="d" localSheetId="10" hidden="1">{"'Sheet1'!$L$16"}</definedName>
    <definedName name="d" hidden="1">{"'Sheet1'!$L$16"}</definedName>
    <definedName name="d_" localSheetId="8">#REF!</definedName>
    <definedName name="d_" localSheetId="10">#REF!</definedName>
    <definedName name="d_">#REF!</definedName>
    <definedName name="D_7101A_B" localSheetId="8">#REF!</definedName>
    <definedName name="D_7101A_B" localSheetId="9">#REF!</definedName>
    <definedName name="D_7101A_B" localSheetId="10">#REF!</definedName>
    <definedName name="D_7101A_B">#REF!</definedName>
    <definedName name="D_Begoc" localSheetId="8">#REF!</definedName>
    <definedName name="D_Begoc" localSheetId="10">#REF!</definedName>
    <definedName name="D_Begoc">#REF!</definedName>
    <definedName name="D_Betong" localSheetId="8">#REF!</definedName>
    <definedName name="D_Betong" localSheetId="10">#REF!</definedName>
    <definedName name="D_Betong">#REF!</definedName>
    <definedName name="D_BVCap" localSheetId="8">#REF!</definedName>
    <definedName name="D_BVCap" localSheetId="10">#REF!</definedName>
    <definedName name="D_BVCap">#REF!</definedName>
    <definedName name="D_Cangday" localSheetId="8">#REF!</definedName>
    <definedName name="D_Cangday" localSheetId="10">#REF!</definedName>
    <definedName name="D_Cangday">#REF!</definedName>
    <definedName name="D_CocTDia" localSheetId="8">#REF!</definedName>
    <definedName name="D_CocTDia" localSheetId="10">#REF!</definedName>
    <definedName name="D_CocTDia">#REF!</definedName>
    <definedName name="D_DaoCL" localSheetId="8">#REF!</definedName>
    <definedName name="D_DaoCL" localSheetId="10">#REF!</definedName>
    <definedName name="D_DaoCL">#REF!</definedName>
    <definedName name="D_DatDa" localSheetId="8">#REF!</definedName>
    <definedName name="D_DatDa" localSheetId="10">#REF!</definedName>
    <definedName name="D_DatDa">#REF!</definedName>
    <definedName name="D_DauCap" localSheetId="8">#REF!</definedName>
    <definedName name="D_DauCap" localSheetId="10">#REF!</definedName>
    <definedName name="D_DauCap">#REF!</definedName>
    <definedName name="D_DauCot" localSheetId="8">#REF!</definedName>
    <definedName name="D_DauCot" localSheetId="10">#REF!</definedName>
    <definedName name="D_DauCot">#REF!</definedName>
    <definedName name="D_DungCot" localSheetId="8">#REF!</definedName>
    <definedName name="D_DungCot" localSheetId="10">#REF!</definedName>
    <definedName name="D_DungCot">#REF!</definedName>
    <definedName name="D_GianGiao" localSheetId="8">#REF!</definedName>
    <definedName name="D_GianGiao" localSheetId="10">#REF!</definedName>
    <definedName name="D_GianGiao">#REF!</definedName>
    <definedName name="D_HopNoi" localSheetId="8">#REF!</definedName>
    <definedName name="D_HopNoi" localSheetId="10">#REF!</definedName>
    <definedName name="D_HopNoi">#REF!</definedName>
    <definedName name="D_L" localSheetId="8">#REF!</definedName>
    <definedName name="D_L" localSheetId="10">#REF!</definedName>
    <definedName name="D_L">#REF!</definedName>
    <definedName name="D_n" localSheetId="8">#REF!</definedName>
    <definedName name="D_n" localSheetId="10">#REF!</definedName>
    <definedName name="D_n">#REF!</definedName>
    <definedName name="D_NoiCot" localSheetId="8">#REF!</definedName>
    <definedName name="D_NoiCot" localSheetId="10">#REF!</definedName>
    <definedName name="D_NoiCot">#REF!</definedName>
    <definedName name="D_NoiDay" localSheetId="8">#REF!</definedName>
    <definedName name="D_NoiDay" localSheetId="10">#REF!</definedName>
    <definedName name="D_NoiDay">#REF!</definedName>
    <definedName name="D_Phado" localSheetId="8">#REF!</definedName>
    <definedName name="D_Phado" localSheetId="10">#REF!</definedName>
    <definedName name="D_Phado">#REF!</definedName>
    <definedName name="D_phukien" localSheetId="8">#REF!</definedName>
    <definedName name="D_phukien" localSheetId="10">#REF!</definedName>
    <definedName name="D_phukien">#REF!</definedName>
    <definedName name="D_RaiCapNgam" localSheetId="8">#REF!</definedName>
    <definedName name="D_RaiCapNgam" localSheetId="10">#REF!</definedName>
    <definedName name="D_RaiCapNgam">#REF!</definedName>
    <definedName name="D_Son" localSheetId="8">#REF!</definedName>
    <definedName name="D_Son" localSheetId="10">#REF!</definedName>
    <definedName name="D_Son">#REF!</definedName>
    <definedName name="D_Su" localSheetId="8">#REF!</definedName>
    <definedName name="D_Su" localSheetId="10">#REF!</definedName>
    <definedName name="D_Su">#REF!</definedName>
    <definedName name="D_Vchuyen" localSheetId="8">#REF!</definedName>
    <definedName name="D_Vchuyen" localSheetId="10">#REF!</definedName>
    <definedName name="D_Vchuyen">#REF!</definedName>
    <definedName name="D_Xa" localSheetId="8">#REF!</definedName>
    <definedName name="D_Xa" localSheetId="10">#REF!</definedName>
    <definedName name="D_Xa">#REF!</definedName>
    <definedName name="d1_" localSheetId="8">#REF!</definedName>
    <definedName name="d1_" localSheetId="10">#REF!</definedName>
    <definedName name="d1_">#REF!</definedName>
    <definedName name="D13_" localSheetId="8">#REF!</definedName>
    <definedName name="D13_" localSheetId="10">#REF!</definedName>
    <definedName name="D13_">#REF!</definedName>
    <definedName name="D16_" localSheetId="8">#REF!</definedName>
    <definedName name="D16_" localSheetId="10">#REF!</definedName>
    <definedName name="D16_">#REF!</definedName>
    <definedName name="D19_" localSheetId="8">#REF!</definedName>
    <definedName name="D19_" localSheetId="10">#REF!</definedName>
    <definedName name="D19_">#REF!</definedName>
    <definedName name="D1Z" localSheetId="8">#REF!</definedName>
    <definedName name="D1Z" localSheetId="10">#REF!</definedName>
    <definedName name="D1Z">#REF!</definedName>
    <definedName name="d2_" localSheetId="8">#REF!</definedName>
    <definedName name="d2_" localSheetId="10">#REF!</definedName>
    <definedName name="d2_">#REF!</definedName>
    <definedName name="D22_" localSheetId="8">#REF!</definedName>
    <definedName name="D22_" localSheetId="10">#REF!</definedName>
    <definedName name="D22_">#REF!</definedName>
    <definedName name="D25_" localSheetId="8">#REF!</definedName>
    <definedName name="D25_" localSheetId="10">#REF!</definedName>
    <definedName name="D25_">#REF!</definedName>
    <definedName name="d3_" localSheetId="8">#REF!</definedName>
    <definedName name="d3_" localSheetId="10">#REF!</definedName>
    <definedName name="d3_">#REF!</definedName>
    <definedName name="D4Z" localSheetId="8">#REF!</definedName>
    <definedName name="D4Z" localSheetId="10">#REF!</definedName>
    <definedName name="D4Z">#REF!</definedName>
    <definedName name="da" localSheetId="8">#REF!</definedName>
    <definedName name="da" localSheetId="10">#REF!</definedName>
    <definedName name="da">#REF!</definedName>
    <definedName name="da05_1" localSheetId="8">#REF!</definedName>
    <definedName name="da05_1" localSheetId="10">#REF!</definedName>
    <definedName name="da05_1">#REF!</definedName>
    <definedName name="da1_2" localSheetId="8">#REF!</definedName>
    <definedName name="da1_2" localSheetId="10">#REF!</definedName>
    <definedName name="da1_2">#REF!</definedName>
    <definedName name="da1x1" localSheetId="8">#REF!</definedName>
    <definedName name="da1x1" localSheetId="10">#REF!</definedName>
    <definedName name="da1x1">#REF!</definedName>
    <definedName name="da1x2" localSheetId="9">#REF!</definedName>
    <definedName name="da1x2">#REF!</definedName>
    <definedName name="da2_4" localSheetId="8">#REF!</definedName>
    <definedName name="da2_4" localSheetId="10">#REF!</definedName>
    <definedName name="da2_4">#REF!</definedName>
    <definedName name="da4_6" localSheetId="8">#REF!</definedName>
    <definedName name="da4_6" localSheetId="10">#REF!</definedName>
    <definedName name="da4_6">#REF!</definedName>
    <definedName name="da4x7" localSheetId="8">#REF!</definedName>
    <definedName name="da4x7" localSheetId="10">#REF!</definedName>
    <definedName name="da4x7">#REF!</definedName>
    <definedName name="da6_8" localSheetId="8">#REF!</definedName>
    <definedName name="da6_8" localSheetId="10">#REF!</definedName>
    <definedName name="da6_8">#REF!</definedName>
    <definedName name="dah" localSheetId="8">#REF!</definedName>
    <definedName name="dah" localSheetId="10">#REF!</definedName>
    <definedName name="dah">#REF!</definedName>
    <definedName name="dahb" localSheetId="8">#REF!</definedName>
    <definedName name="dahb" localSheetId="10">#REF!</definedName>
    <definedName name="dahb">#REF!</definedName>
    <definedName name="dahg" localSheetId="8">#REF!</definedName>
    <definedName name="dahg" localSheetId="10">#REF!</definedName>
    <definedName name="dahg">#REF!</definedName>
    <definedName name="dahnlt" localSheetId="8">#REF!</definedName>
    <definedName name="dahnlt" localSheetId="10">#REF!</definedName>
    <definedName name="dahnlt">#REF!</definedName>
    <definedName name="dahoc" localSheetId="9">#REF!</definedName>
    <definedName name="dahoc">#REF!</definedName>
    <definedName name="Dalan" localSheetId="8">#REF!</definedName>
    <definedName name="Dalan" localSheetId="10">#REF!</definedName>
    <definedName name="Dalan">#REF!</definedName>
    <definedName name="DALANPASTE" localSheetId="8">#REF!</definedName>
    <definedName name="DALANPASTE" localSheetId="10">#REF!</definedName>
    <definedName name="DALANPASTE">#REF!</definedName>
    <definedName name="dam">78000</definedName>
    <definedName name="dam_24" localSheetId="8">#REF!</definedName>
    <definedName name="dam_24" localSheetId="10">#REF!</definedName>
    <definedName name="dam_24">#REF!</definedName>
    <definedName name="damban1kw" localSheetId="8">#REF!</definedName>
    <definedName name="damban1kw" localSheetId="10">#REF!</definedName>
    <definedName name="damban1kw">#REF!</definedName>
    <definedName name="damcoc60" localSheetId="8">#REF!</definedName>
    <definedName name="damcoc60" localSheetId="10">#REF!</definedName>
    <definedName name="damcoc60">#REF!</definedName>
    <definedName name="damcoc80" localSheetId="8">#REF!</definedName>
    <definedName name="damcoc80" localSheetId="10">#REF!</definedName>
    <definedName name="damcoc80">#REF!</definedName>
    <definedName name="damdui1.5" localSheetId="8">#REF!</definedName>
    <definedName name="damdui1.5" localSheetId="10">#REF!</definedName>
    <definedName name="damdui1.5">#REF!</definedName>
    <definedName name="DamNgang" localSheetId="8">#REF!</definedName>
    <definedName name="DamNgang" localSheetId="10">#REF!</definedName>
    <definedName name="DamNgang">#REF!</definedName>
    <definedName name="danducsan" localSheetId="8">#REF!</definedName>
    <definedName name="danducsan" localSheetId="9">#REF!</definedName>
    <definedName name="danducsan" localSheetId="10">#REF!</definedName>
    <definedName name="danducsan">#REF!</definedName>
    <definedName name="dang" localSheetId="10" hidden="1">{"'Sheet1'!$L$16"}</definedName>
    <definedName name="dang" hidden="1">{"'Sheet1'!$L$16"}</definedName>
    <definedName name="dao" localSheetId="8">#REF!</definedName>
    <definedName name="dao" localSheetId="9">#REF!</definedName>
    <definedName name="dao" localSheetId="10">#REF!</definedName>
    <definedName name="dao">#REF!</definedName>
    <definedName name="DAO_DAT" localSheetId="8">#REF!</definedName>
    <definedName name="DAO_DAT" localSheetId="10">#REF!</definedName>
    <definedName name="DAO_DAT">#REF!</definedName>
    <definedName name="dao0.65" localSheetId="8">#REF!</definedName>
    <definedName name="dao0.65" localSheetId="10">#REF!</definedName>
    <definedName name="dao0.65">#REF!</definedName>
    <definedName name="dao1.0" localSheetId="8">#REF!</definedName>
    <definedName name="dao1.0" localSheetId="10">#REF!</definedName>
    <definedName name="dao1.0">#REF!</definedName>
    <definedName name="dap" localSheetId="9">#REF!</definedName>
    <definedName name="dap">#REF!</definedName>
    <definedName name="dapdbm1" localSheetId="8">#REF!</definedName>
    <definedName name="dapdbm1" localSheetId="10">#REF!</definedName>
    <definedName name="dapdbm1">#REF!</definedName>
    <definedName name="dapdbm2" localSheetId="8">#REF!</definedName>
    <definedName name="dapdbm2" localSheetId="10">#REF!</definedName>
    <definedName name="dapdbm2">#REF!</definedName>
    <definedName name="DAT" localSheetId="8">#REF!</definedName>
    <definedName name="DAT" localSheetId="9">#REF!</definedName>
    <definedName name="DAT" localSheetId="10">#REF!</definedName>
    <definedName name="DAT">#REF!</definedName>
    <definedName name="data" localSheetId="8">#REF!</definedName>
    <definedName name="data" localSheetId="10">#REF!</definedName>
    <definedName name="data">#REF!</definedName>
    <definedName name="DATA_DATA2_List" localSheetId="8">#REF!</definedName>
    <definedName name="DATA_DATA2_List" localSheetId="9">#REF!</definedName>
    <definedName name="DATA_DATA2_List" localSheetId="10">#REF!</definedName>
    <definedName name="DATA_DATA2_List">#REF!</definedName>
    <definedName name="data_tn" localSheetId="8">#REF!</definedName>
    <definedName name="data_tn" localSheetId="10">#REF!</definedName>
    <definedName name="data_tn">#REF!</definedName>
    <definedName name="data1" localSheetId="8" hidden="1">#REF!</definedName>
    <definedName name="data1" localSheetId="9" hidden="1">#REF!</definedName>
    <definedName name="data1" localSheetId="10" hidden="1">#REF!</definedName>
    <definedName name="data1" hidden="1">#REF!</definedName>
    <definedName name="Data11" localSheetId="8">#REF!</definedName>
    <definedName name="Data11" localSheetId="10">#REF!</definedName>
    <definedName name="Data11">#REF!</definedName>
    <definedName name="data2" localSheetId="8" hidden="1">#REF!</definedName>
    <definedName name="data2" localSheetId="9" hidden="1">#REF!</definedName>
    <definedName name="data2" localSheetId="10" hidden="1">#REF!</definedName>
    <definedName name="data2" hidden="1">#REF!</definedName>
    <definedName name="data3" localSheetId="8" hidden="1">#REF!</definedName>
    <definedName name="data3" localSheetId="9" hidden="1">#REF!</definedName>
    <definedName name="data3" localSheetId="10" hidden="1">#REF!</definedName>
    <definedName name="data3" hidden="1">#REF!</definedName>
    <definedName name="Data41" localSheetId="8">#REF!</definedName>
    <definedName name="Data41" localSheetId="10">#REF!</definedName>
    <definedName name="Data41">#REF!</definedName>
    <definedName name="_xlnm.Database" localSheetId="8">#REF!</definedName>
    <definedName name="_xlnm.Database" localSheetId="9">#REF!</definedName>
    <definedName name="_xlnm.Database" localSheetId="10">#REF!</definedName>
    <definedName name="_xlnm.Database">#REF!</definedName>
    <definedName name="DataFilter" localSheetId="8">#REF!</definedName>
    <definedName name="DataFilter" localSheetId="9">#REF!</definedName>
    <definedName name="DataFilter" localSheetId="10">#REF!</definedName>
    <definedName name="DataFilter">#REF!</definedName>
    <definedName name="datak" localSheetId="8">#REF!</definedName>
    <definedName name="datak" localSheetId="10">#REF!</definedName>
    <definedName name="datak">#REF!</definedName>
    <definedName name="datal" localSheetId="8">#REF!</definedName>
    <definedName name="datal" localSheetId="10">#REF!</definedName>
    <definedName name="datal">#REF!</definedName>
    <definedName name="DataSort" localSheetId="8">#REF!</definedName>
    <definedName name="DataSort" localSheetId="9">#REF!</definedName>
    <definedName name="DataSort" localSheetId="10">#REF!</definedName>
    <definedName name="DataSort">#REF!</definedName>
    <definedName name="DATDAO" localSheetId="8">#REF!</definedName>
    <definedName name="DATDAO" localSheetId="10">#REF!</definedName>
    <definedName name="DATDAO">#REF!</definedName>
    <definedName name="Date" localSheetId="8">#REF!</definedName>
    <definedName name="Date" localSheetId="10">#REF!</definedName>
    <definedName name="Date">#REF!</definedName>
    <definedName name="Dattt" localSheetId="8">#REF!</definedName>
    <definedName name="Dattt" localSheetId="10">#REF!</definedName>
    <definedName name="Dattt">#REF!</definedName>
    <definedName name="Datvv" localSheetId="8">#REF!</definedName>
    <definedName name="Datvv" localSheetId="10">#REF!</definedName>
    <definedName name="Datvv">#REF!</definedName>
    <definedName name="dathai" localSheetId="8">#REF!</definedName>
    <definedName name="dathai" localSheetId="10">#REF!</definedName>
    <definedName name="dathai">#REF!</definedName>
    <definedName name="Daucapcongotnong" localSheetId="8">#REF!</definedName>
    <definedName name="Daucapcongotnong" localSheetId="10">#REF!</definedName>
    <definedName name="Daucapcongotnong">#REF!</definedName>
    <definedName name="Daucaplapdattrongvangoainha" localSheetId="8">#REF!</definedName>
    <definedName name="Daucaplapdattrongvangoainha" localSheetId="10">#REF!</definedName>
    <definedName name="Daucaplapdattrongvangoainha">#REF!</definedName>
    <definedName name="DaucotdongcuaUc" localSheetId="8">#REF!</definedName>
    <definedName name="DaucotdongcuaUc" localSheetId="10">#REF!</definedName>
    <definedName name="DaucotdongcuaUc">#REF!</definedName>
    <definedName name="Daucotdongnhom" localSheetId="8">#REF!</definedName>
    <definedName name="Daucotdongnhom" localSheetId="10">#REF!</definedName>
    <definedName name="Daucotdongnhom">#REF!</definedName>
    <definedName name="daudau" localSheetId="8">#REF!</definedName>
    <definedName name="daudau" localSheetId="10">#REF!</definedName>
    <definedName name="daudau">#REF!</definedName>
    <definedName name="daudieukien" localSheetId="8">#REF!</definedName>
    <definedName name="daudieukien" localSheetId="10">#REF!</definedName>
    <definedName name="daudieukien">#REF!</definedName>
    <definedName name="dauhoidap" localSheetId="8">#REF!</definedName>
    <definedName name="dauhoidap" localSheetId="10">#REF!</definedName>
    <definedName name="dauhoidap">#REF!</definedName>
    <definedName name="dauketqua" localSheetId="8">#REF!</definedName>
    <definedName name="dauketqua" localSheetId="10">#REF!</definedName>
    <definedName name="dauketqua">#REF!</definedName>
    <definedName name="daunoi" localSheetId="8">#REF!</definedName>
    <definedName name="daunoi" localSheetId="10">#REF!</definedName>
    <definedName name="daunoi">#REF!</definedName>
    <definedName name="Daunoinhomdong" localSheetId="8">#REF!</definedName>
    <definedName name="Daunoinhomdong" localSheetId="10">#REF!</definedName>
    <definedName name="Daunoinhomdong">#REF!</definedName>
    <definedName name="Dautu" localSheetId="10" hidden="1">{"'Sheet1'!$L$16"}</definedName>
    <definedName name="Dautu" hidden="1">{"'Sheet1'!$L$16"}</definedName>
    <definedName name="dautruong" localSheetId="8">#REF!</definedName>
    <definedName name="dautruong" localSheetId="10">#REF!</definedName>
    <definedName name="dautruong">#REF!</definedName>
    <definedName name="dayAE35" localSheetId="8">#REF!</definedName>
    <definedName name="dayAE35" localSheetId="10">#REF!</definedName>
    <definedName name="dayAE35">#REF!</definedName>
    <definedName name="dayAE50" localSheetId="8">#REF!</definedName>
    <definedName name="dayAE50" localSheetId="10">#REF!</definedName>
    <definedName name="dayAE50">#REF!</definedName>
    <definedName name="dayAE70" localSheetId="8">#REF!</definedName>
    <definedName name="dayAE70" localSheetId="10">#REF!</definedName>
    <definedName name="dayAE70">#REF!</definedName>
    <definedName name="dayAE95" localSheetId="8">#REF!</definedName>
    <definedName name="dayAE95" localSheetId="10">#REF!</definedName>
    <definedName name="dayAE95">#REF!</definedName>
    <definedName name="DayCEV" localSheetId="8">#REF!</definedName>
    <definedName name="DayCEV" localSheetId="10">#REF!</definedName>
    <definedName name="DayCEV">#REF!</definedName>
    <definedName name="daymong" localSheetId="8">#REF!</definedName>
    <definedName name="daymong" localSheetId="10">#REF!</definedName>
    <definedName name="daymong">#REF!</definedName>
    <definedName name="Days90_nd" localSheetId="8">#REF!</definedName>
    <definedName name="Days90_nd" localSheetId="10">#REF!</definedName>
    <definedName name="Days90_nd">#REF!</definedName>
    <definedName name="DBASE" localSheetId="8">#REF!</definedName>
    <definedName name="DBASE" localSheetId="10">#REF!</definedName>
    <definedName name="DBASE">#REF!</definedName>
    <definedName name="dbln" localSheetId="8">#REF!</definedName>
    <definedName name="dbln" localSheetId="10">#REF!</definedName>
    <definedName name="dbln">#REF!</definedName>
    <definedName name="DBT" localSheetId="8">#REF!</definedName>
    <definedName name="DBT" localSheetId="10">#REF!</definedName>
    <definedName name="DBT">#REF!</definedName>
    <definedName name="DCL_22">12117600</definedName>
    <definedName name="DCL_35">25490000</definedName>
    <definedName name="DÇm_33" localSheetId="8">#REF!</definedName>
    <definedName name="DÇm_33" localSheetId="10">#REF!</definedName>
    <definedName name="DÇm_33">#REF!</definedName>
    <definedName name="dctc35" localSheetId="8">#REF!</definedName>
    <definedName name="dctc35" localSheetId="10">#REF!</definedName>
    <definedName name="dctc35">#REF!</definedName>
    <definedName name="dche" localSheetId="8">#REF!</definedName>
    <definedName name="dche" localSheetId="10">#REF!</definedName>
    <definedName name="dche">#REF!</definedName>
    <definedName name="DD" localSheetId="8">#REF!</definedName>
    <definedName name="DD" localSheetId="9">#REF!</definedName>
    <definedName name="DD" localSheetId="10">#REF!</definedName>
    <definedName name="DD">#REF!</definedName>
    <definedName name="ddabm" localSheetId="8">#REF!</definedName>
    <definedName name="ddabm" localSheetId="10">#REF!</definedName>
    <definedName name="ddabm">#REF!</definedName>
    <definedName name="DDAY" localSheetId="8">#REF!</definedName>
    <definedName name="DDAY" localSheetId="9">#REF!</definedName>
    <definedName name="DDAY" localSheetId="10">#REF!</definedName>
    <definedName name="DDAY">#REF!</definedName>
    <definedName name="ddbm500" localSheetId="8">#REF!</definedName>
    <definedName name="ddbm500" localSheetId="10">#REF!</definedName>
    <definedName name="ddbm500">#REF!</definedName>
    <definedName name="ddd" localSheetId="10" hidden="1">{"'Sheet1'!$L$16"}</definedName>
    <definedName name="ddd" hidden="1">{"'Sheet1'!$L$16"}</definedName>
    <definedName name="dddd" localSheetId="10" hidden="1">{"'Sheet1'!$L$16"}</definedName>
    <definedName name="dddd" hidden="1">{"'Sheet1'!$L$16"}</definedName>
    <definedName name="dddem">0.1</definedName>
    <definedName name="DDK" localSheetId="9">#REF!</definedName>
    <definedName name="DDK">#REF!</definedName>
    <definedName name="DDM" localSheetId="8">#REF!</definedName>
    <definedName name="DDM" localSheetId="10">#REF!</definedName>
    <definedName name="DDM">#REF!</definedName>
    <definedName name="dđ" localSheetId="8" hidden="1">{"'Sheet1'!$L$16"}</definedName>
    <definedName name="dđ" localSheetId="9" hidden="1">{"'Sheet1'!$L$16"}</definedName>
    <definedName name="dđ" localSheetId="10" hidden="1">{"'Sheet1'!$L$16"}</definedName>
    <definedName name="dđ" hidden="1">{"'Sheet1'!$L$16"}</definedName>
    <definedName name="de" localSheetId="8">#REF!</definedName>
    <definedName name="de" localSheetId="10">#REF!</definedName>
    <definedName name="de">#REF!</definedName>
    <definedName name="den_bu" localSheetId="8">#REF!</definedName>
    <definedName name="den_bu" localSheetId="9">#REF!</definedName>
    <definedName name="den_bu" localSheetId="10">#REF!</definedName>
    <definedName name="den_bu">#REF!</definedName>
    <definedName name="denbu" localSheetId="8">#REF!</definedName>
    <definedName name="denbu" localSheetId="9">#REF!</definedName>
    <definedName name="denbu" localSheetId="10">#REF!</definedName>
    <definedName name="denbu">#REF!</definedName>
    <definedName name="DenDK" localSheetId="8" hidden="1">{"'Sheet1'!$L$16"}</definedName>
    <definedName name="DenDK" localSheetId="9" hidden="1">{"'Sheet1'!$L$16"}</definedName>
    <definedName name="DenDK" localSheetId="10" hidden="1">{"'Sheet1'!$L$16"}</definedName>
    <definedName name="DenDK" hidden="1">{"'Sheet1'!$L$16"}</definedName>
    <definedName name="Description" localSheetId="8">#REF!</definedName>
    <definedName name="Description" localSheetId="10">#REF!</definedName>
    <definedName name="Description">#REF!</definedName>
    <definedName name="Det32x3" localSheetId="8">#REF!</definedName>
    <definedName name="Det32x3" localSheetId="9">#REF!</definedName>
    <definedName name="Det32x3" localSheetId="10">#REF!</definedName>
    <definedName name="Det32x3">#REF!</definedName>
    <definedName name="Det35x3" localSheetId="8">#REF!</definedName>
    <definedName name="Det35x3" localSheetId="9">#REF!</definedName>
    <definedName name="Det35x3" localSheetId="10">#REF!</definedName>
    <definedName name="Det35x3">#REF!</definedName>
    <definedName name="Det40x4" localSheetId="8">#REF!</definedName>
    <definedName name="Det40x4" localSheetId="9">#REF!</definedName>
    <definedName name="Det40x4" localSheetId="10">#REF!</definedName>
    <definedName name="Det40x4">#REF!</definedName>
    <definedName name="Det50x5" localSheetId="8">#REF!</definedName>
    <definedName name="Det50x5" localSheetId="9">#REF!</definedName>
    <definedName name="Det50x5" localSheetId="10">#REF!</definedName>
    <definedName name="Det50x5">#REF!</definedName>
    <definedName name="Det63x6" localSheetId="8">#REF!</definedName>
    <definedName name="Det63x6" localSheetId="9">#REF!</definedName>
    <definedName name="Det63x6" localSheetId="10">#REF!</definedName>
    <definedName name="Det63x6">#REF!</definedName>
    <definedName name="Det75x6" localSheetId="8">#REF!</definedName>
    <definedName name="Det75x6" localSheetId="9">#REF!</definedName>
    <definedName name="Det75x6" localSheetId="10">#REF!</definedName>
    <definedName name="Det75x6">#REF!</definedName>
    <definedName name="Detai_Crosstab" localSheetId="8">#REF!</definedName>
    <definedName name="Detai_Crosstab" localSheetId="10">#REF!</definedName>
    <definedName name="Detai_Crosstab">#REF!</definedName>
    <definedName name="dfg" localSheetId="8" hidden="1">{"'Sheet1'!$L$16"}</definedName>
    <definedName name="dfg" localSheetId="9" hidden="1">{"'Sheet1'!$L$16"}</definedName>
    <definedName name="dfg" localSheetId="10" hidden="1">{"'Sheet1'!$L$16"}</definedName>
    <definedName name="dfg" hidden="1">{"'Sheet1'!$L$16"}</definedName>
    <definedName name="DFSDF" localSheetId="8" hidden="1">{"'Sheet1'!$L$16"}</definedName>
    <definedName name="DFSDF" localSheetId="9" hidden="1">{"'Sheet1'!$L$16"}</definedName>
    <definedName name="DFSDF" localSheetId="10" hidden="1">{"'Sheet1'!$L$16"}</definedName>
    <definedName name="DFSDF" hidden="1">{"'Sheet1'!$L$16"}</definedName>
    <definedName name="dfvssd" localSheetId="8" hidden="1">#REF!</definedName>
    <definedName name="dfvssd" localSheetId="9" hidden="1">#REF!</definedName>
    <definedName name="dfvssd" localSheetId="10" hidden="1">#REF!</definedName>
    <definedName name="dfvssd" hidden="1">#REF!</definedName>
    <definedName name="DG.Dam" localSheetId="8">#REF!</definedName>
    <definedName name="DG.Dam" localSheetId="10">#REF!</definedName>
    <definedName name="DG.Dam">#REF!</definedName>
    <definedName name="DG.Duong" localSheetId="8">#REF!</definedName>
    <definedName name="DG.Duong" localSheetId="10">#REF!</definedName>
    <definedName name="DG.Duong">#REF!</definedName>
    <definedName name="DG.Matcau" localSheetId="8">#REF!</definedName>
    <definedName name="DG.Matcau" localSheetId="10">#REF!</definedName>
    <definedName name="DG.Matcau">#REF!</definedName>
    <definedName name="DG.Phanduoi" localSheetId="8">#REF!</definedName>
    <definedName name="DG.Phanduoi" localSheetId="10">#REF!</definedName>
    <definedName name="DG.Phanduoi">#REF!</definedName>
    <definedName name="dg_5cau" localSheetId="8">#REF!</definedName>
    <definedName name="dg_5cau" localSheetId="10">#REF!</definedName>
    <definedName name="dg_5cau">#REF!</definedName>
    <definedName name="dg_cau" localSheetId="8">#REF!</definedName>
    <definedName name="dg_cau" localSheetId="10">#REF!</definedName>
    <definedName name="dg_cau">#REF!</definedName>
    <definedName name="DG_M_C_X" localSheetId="8">#REF!</definedName>
    <definedName name="DG_M_C_X" localSheetId="10">#REF!</definedName>
    <definedName name="DG_M_C_X">#REF!</definedName>
    <definedName name="DG1M3BETONG" localSheetId="8">#REF!</definedName>
    <definedName name="DG1M3BETONG" localSheetId="10">#REF!</definedName>
    <definedName name="DG1M3BETONG">#REF!</definedName>
    <definedName name="dgbdII" localSheetId="8">#REF!</definedName>
    <definedName name="dgbdII" localSheetId="9">#REF!</definedName>
    <definedName name="dgbdII" localSheetId="10">#REF!</definedName>
    <definedName name="dgbdII">#REF!</definedName>
    <definedName name="dgc" localSheetId="8">#REF!</definedName>
    <definedName name="dgc" localSheetId="10">#REF!</definedName>
    <definedName name="dgc">#REF!</definedName>
    <definedName name="DGCT_T.Quy_P.Thuy_Q" localSheetId="8">#REF!</definedName>
    <definedName name="DGCT_T.Quy_P.Thuy_Q" localSheetId="10">#REF!</definedName>
    <definedName name="DGCT_T.Quy_P.Thuy_Q">#REF!</definedName>
    <definedName name="DGCT_TRAUQUYPHUTHUY_HN" localSheetId="8">#REF!</definedName>
    <definedName name="DGCT_TRAUQUYPHUTHUY_HN" localSheetId="10">#REF!</definedName>
    <definedName name="DGCT_TRAUQUYPHUTHUY_HN">#REF!</definedName>
    <definedName name="DGCTI592" localSheetId="8">#REF!</definedName>
    <definedName name="DGCTI592" localSheetId="9">#REF!</definedName>
    <definedName name="DGCTI592" localSheetId="10">#REF!</definedName>
    <definedName name="DGCTI592">#REF!</definedName>
    <definedName name="dgctp2" localSheetId="8" hidden="1">{"'Sheet1'!$L$16"}</definedName>
    <definedName name="dgctp2" localSheetId="9" hidden="1">{"'Sheet1'!$L$16"}</definedName>
    <definedName name="dgctp2" localSheetId="10" hidden="1">{"'Sheet1'!$L$16"}</definedName>
    <definedName name="dgctp2" hidden="1">{"'Sheet1'!$L$16"}</definedName>
    <definedName name="dgd" localSheetId="8">#REF!</definedName>
    <definedName name="dgd" localSheetId="10">#REF!</definedName>
    <definedName name="dgd">#REF!</definedName>
    <definedName name="DGHNoi" localSheetId="8">#REF!</definedName>
    <definedName name="DGHNoi" localSheetId="10">#REF!</definedName>
    <definedName name="DGHNoi">#REF!</definedName>
    <definedName name="dgnc" localSheetId="8">#REF!</definedName>
    <definedName name="DGNC" localSheetId="9">#REF!</definedName>
    <definedName name="dgnc" localSheetId="10">#REF!</definedName>
    <definedName name="dgnc">#REF!</definedName>
    <definedName name="dgqndn" localSheetId="8">#REF!</definedName>
    <definedName name="dgqndn" localSheetId="9">#REF!</definedName>
    <definedName name="dgqndn" localSheetId="10">#REF!</definedName>
    <definedName name="dgqndn">#REF!</definedName>
    <definedName name="DGTV" localSheetId="8">#REF!</definedName>
    <definedName name="DGTV" localSheetId="9">#REF!</definedName>
    <definedName name="DGTV" localSheetId="10">#REF!</definedName>
    <definedName name="DGTV">#REF!</definedName>
    <definedName name="dgthss3" localSheetId="8">#REF!</definedName>
    <definedName name="dgthss3" localSheetId="10">#REF!</definedName>
    <definedName name="dgthss3">#REF!</definedName>
    <definedName name="dgvl" localSheetId="8">#REF!</definedName>
    <definedName name="dgvl" localSheetId="9">#REF!</definedName>
    <definedName name="dgvl" localSheetId="10">#REF!</definedName>
    <definedName name="dgvl">#REF!</definedName>
    <definedName name="DGVT" localSheetId="9">#REF!</definedName>
    <definedName name="DGVT">#REF!</definedName>
    <definedName name="DGIA" localSheetId="8">#REF!</definedName>
    <definedName name="DGIA" localSheetId="10">#REF!</definedName>
    <definedName name="DGIA">#REF!</definedName>
    <definedName name="DGIA2" localSheetId="8">#REF!</definedName>
    <definedName name="DGIA2" localSheetId="10">#REF!</definedName>
    <definedName name="DGIA2">#REF!</definedName>
    <definedName name="dhoc" localSheetId="8">#REF!</definedName>
    <definedName name="dhoc" localSheetId="10">#REF!</definedName>
    <definedName name="dhoc">#REF!</definedName>
    <definedName name="dhom" localSheetId="8">#REF!</definedName>
    <definedName name="dhom" localSheetId="9">#REF!</definedName>
    <definedName name="dhom" localSheetId="10">#REF!</definedName>
    <definedName name="dhom">#REF!</definedName>
    <definedName name="dien" localSheetId="8" hidden="1">{"'Sheet1'!$L$16"}</definedName>
    <definedName name="dien" localSheetId="9" hidden="1">{"'Sheet1'!$L$16"}</definedName>
    <definedName name="dien" localSheetId="10" hidden="1">{"'Sheet1'!$L$16"}</definedName>
    <definedName name="dien" hidden="1">{"'Sheet1'!$L$16"}</definedName>
    <definedName name="dientichck" localSheetId="8">#REF!</definedName>
    <definedName name="dientichck" localSheetId="9">#REF!</definedName>
    <definedName name="dientichck" localSheetId="10">#REF!</definedName>
    <definedName name="dientichck">#REF!</definedName>
    <definedName name="dim" localSheetId="8">#REF!</definedName>
    <definedName name="dim" localSheetId="10">#REF!</definedName>
    <definedName name="dim">#REF!</definedName>
    <definedName name="dinh2" localSheetId="8">#REF!</definedName>
    <definedName name="dinh2" localSheetId="9">#REF!</definedName>
    <definedName name="dinh2" localSheetId="10">#REF!</definedName>
    <definedName name="dinh2">#REF!</definedName>
    <definedName name="dinh5" localSheetId="8">#REF!</definedName>
    <definedName name="dinh5" localSheetId="10">#REF!</definedName>
    <definedName name="dinh5">#REF!</definedName>
    <definedName name="dinhmong" localSheetId="8">#REF!</definedName>
    <definedName name="dinhmong" localSheetId="10">#REF!</definedName>
    <definedName name="dinhmong">#REF!</definedName>
    <definedName name="Dinhmuc" localSheetId="8">#REF!</definedName>
    <definedName name="Dinhmuc" localSheetId="10">#REF!</definedName>
    <definedName name="Dinhmuc">#REF!</definedName>
    <definedName name="DIS" localSheetId="8">#REF!</definedName>
    <definedName name="DIS" localSheetId="10">#REF!</definedName>
    <definedName name="DIS">#REF!</definedName>
    <definedName name="Discount" localSheetId="8" hidden="1">#REF!</definedName>
    <definedName name="Discount" localSheetId="9" hidden="1">#REF!</definedName>
    <definedName name="Discount" localSheetId="10" hidden="1">#REF!</definedName>
    <definedName name="Discount" hidden="1">#REF!</definedName>
    <definedName name="display_area_2" localSheetId="8" hidden="1">#REF!</definedName>
    <definedName name="display_area_2" localSheetId="9" hidden="1">#REF!</definedName>
    <definedName name="display_area_2" localSheetId="10" hidden="1">#REF!</definedName>
    <definedName name="display_area_2" hidden="1">#REF!</definedName>
    <definedName name="DistFactor_d" localSheetId="8">#REF!</definedName>
    <definedName name="DistFactor_d" localSheetId="10">#REF!</definedName>
    <definedName name="DistFactor_d">#REF!</definedName>
    <definedName name="DKCO" localSheetId="8">#REF!</definedName>
    <definedName name="DKCO" localSheetId="10">#REF!</definedName>
    <definedName name="DKCO">#REF!</definedName>
    <definedName name="DKNO" localSheetId="8">#REF!</definedName>
    <definedName name="DKNO" localSheetId="10">#REF!</definedName>
    <definedName name="DKNO">#REF!</definedName>
    <definedName name="dl" localSheetId="8">#REF!</definedName>
    <definedName name="dl" localSheetId="10">#REF!</definedName>
    <definedName name="dl">#REF!</definedName>
    <definedName name="dlap" localSheetId="8">#REF!</definedName>
    <definedName name="dlap" localSheetId="10">#REF!</definedName>
    <definedName name="dlap">#REF!</definedName>
    <definedName name="DLC" localSheetId="8">#REF!</definedName>
    <definedName name="DLC" localSheetId="10">#REF!</definedName>
    <definedName name="DLC">#REF!</definedName>
    <definedName name="DLCC" localSheetId="8">#REF!</definedName>
    <definedName name="DLCC" localSheetId="9">#REF!</definedName>
    <definedName name="DLCC" localSheetId="10">#REF!</definedName>
    <definedName name="DLCC">#REF!</definedName>
    <definedName name="DM" localSheetId="8">#REF!</definedName>
    <definedName name="DM" localSheetId="9">#REF!</definedName>
    <definedName name="DM" localSheetId="10">#REF!</definedName>
    <definedName name="DM">#REF!</definedName>
    <definedName name="dm56bxd" localSheetId="8">#REF!</definedName>
    <definedName name="dm56bxd" localSheetId="9">#REF!</definedName>
    <definedName name="dm56bxd" localSheetId="10">#REF!</definedName>
    <definedName name="dm56bxd">#REF!</definedName>
    <definedName name="dmat" localSheetId="8">#REF!</definedName>
    <definedName name="dmat" localSheetId="10">#REF!</definedName>
    <definedName name="dmat">#REF!</definedName>
    <definedName name="dmdv" localSheetId="8">#REF!</definedName>
    <definedName name="dmdv" localSheetId="10">#REF!</definedName>
    <definedName name="dmdv">#REF!</definedName>
    <definedName name="DMGT" localSheetId="8">#REF!</definedName>
    <definedName name="DMGT" localSheetId="10">#REF!</definedName>
    <definedName name="DMGT">#REF!</definedName>
    <definedName name="DMHH" localSheetId="8">#REF!</definedName>
    <definedName name="DMHH" localSheetId="10">#REF!</definedName>
    <definedName name="DMHH">#REF!</definedName>
    <definedName name="DMlapdatxa" localSheetId="8">#REF!</definedName>
    <definedName name="DMlapdatxa" localSheetId="10">#REF!</definedName>
    <definedName name="DMlapdatxa">#REF!</definedName>
    <definedName name="DMTK" localSheetId="8">#REF!</definedName>
    <definedName name="DMTK" localSheetId="10">#REF!</definedName>
    <definedName name="DMTK">#REF!</definedName>
    <definedName name="DMTL" localSheetId="8">#REF!</definedName>
    <definedName name="DMTL" localSheetId="10">#REF!</definedName>
    <definedName name="DMTL">#REF!</definedName>
    <definedName name="dmxl2" localSheetId="10" hidden="1">{"'Sheet1'!$L$16"}</definedName>
    <definedName name="dmxl2" hidden="1">{"'Sheet1'!$L$16"}</definedName>
    <definedName name="DN" localSheetId="8">#REF!</definedName>
    <definedName name="DN" localSheetId="9">#REF!</definedName>
    <definedName name="DN" localSheetId="10">#REF!</definedName>
    <definedName name="DN">#REF!</definedName>
    <definedName name="dneo" localSheetId="8">#REF!</definedName>
    <definedName name="dneo" localSheetId="10">#REF!</definedName>
    <definedName name="dneo">#REF!</definedName>
    <definedName name="DÑt45x4" localSheetId="8">#REF!</definedName>
    <definedName name="DÑt45x4" localSheetId="9">#REF!</definedName>
    <definedName name="DÑt45x4" localSheetId="10">#REF!</definedName>
    <definedName name="DÑt45x4">#REF!</definedName>
    <definedName name="doan1" localSheetId="8">#REF!</definedName>
    <definedName name="doan1" localSheetId="9">#REF!</definedName>
    <definedName name="doan1" localSheetId="10">#REF!</definedName>
    <definedName name="doan1">#REF!</definedName>
    <definedName name="doan2" localSheetId="8">#REF!</definedName>
    <definedName name="doan2" localSheetId="9">#REF!</definedName>
    <definedName name="doan2" localSheetId="10">#REF!</definedName>
    <definedName name="doan2">#REF!</definedName>
    <definedName name="doan3" localSheetId="8">#REF!</definedName>
    <definedName name="doan3" localSheetId="9">#REF!</definedName>
    <definedName name="doan3" localSheetId="10">#REF!</definedName>
    <definedName name="doan3">#REF!</definedName>
    <definedName name="doan4" localSheetId="8">#REF!</definedName>
    <definedName name="doan4" localSheetId="9">#REF!</definedName>
    <definedName name="doan4" localSheetId="10">#REF!</definedName>
    <definedName name="doan4">#REF!</definedName>
    <definedName name="doan5" localSheetId="8">#REF!</definedName>
    <definedName name="doan5" localSheetId="9">#REF!</definedName>
    <definedName name="doan5" localSheetId="10">#REF!</definedName>
    <definedName name="doan5">#REF!</definedName>
    <definedName name="doan6" localSheetId="8">#REF!</definedName>
    <definedName name="doan6" localSheetId="9">#REF!</definedName>
    <definedName name="doan6" localSheetId="10">#REF!</definedName>
    <definedName name="doan6">#REF!</definedName>
    <definedName name="dobt" localSheetId="8">#REF!</definedName>
    <definedName name="dobt" localSheetId="10">#REF!</definedName>
    <definedName name="dobt">#REF!</definedName>
    <definedName name="DOC" localSheetId="8">#REF!</definedName>
    <definedName name="DOC" localSheetId="10">#REF!</definedName>
    <definedName name="DOC">#REF!</definedName>
    <definedName name="docdoc">0.03125</definedName>
    <definedName name="Document_array" localSheetId="8">{"ÿÿÿÿÿ"}</definedName>
    <definedName name="Document_array" localSheetId="9">{"Book1"}</definedName>
    <definedName name="Document_array" localSheetId="10">{"ÿÿÿÿÿ"}</definedName>
    <definedName name="Document_array">{"ÿÿÿÿÿ"}</definedName>
    <definedName name="Documents_array" localSheetId="8">#REF!</definedName>
    <definedName name="Documents_array" localSheetId="10">#REF!</definedName>
    <definedName name="Documents_array">#REF!</definedName>
    <definedName name="Doku" localSheetId="8">#REF!</definedName>
    <definedName name="Doku" localSheetId="10">#REF!</definedName>
    <definedName name="Doku">#REF!</definedName>
    <definedName name="dola" localSheetId="8">#REF!</definedName>
    <definedName name="dola" localSheetId="10">#REF!</definedName>
    <definedName name="dola">#REF!</definedName>
    <definedName name="Domgia4" localSheetId="8">#REF!</definedName>
    <definedName name="Domgia4" localSheetId="10">#REF!</definedName>
    <definedName name="Domgia4">#REF!</definedName>
    <definedName name="DON_GIA_3282" localSheetId="8">#REF!</definedName>
    <definedName name="DON_GIA_3282" localSheetId="9">#REF!</definedName>
    <definedName name="DON_GIA_3282" localSheetId="10">#REF!</definedName>
    <definedName name="DON_GIA_3282">#REF!</definedName>
    <definedName name="DON_GIA_3283" localSheetId="8">#REF!</definedName>
    <definedName name="DON_GIA_3283" localSheetId="9">#REF!</definedName>
    <definedName name="DON_GIA_3283" localSheetId="10">#REF!</definedName>
    <definedName name="DON_GIA_3283">#REF!</definedName>
    <definedName name="DON_GIA_3285" localSheetId="8">#REF!</definedName>
    <definedName name="DON_GIA_3285" localSheetId="9">#REF!</definedName>
    <definedName name="DON_GIA_3285" localSheetId="10">#REF!</definedName>
    <definedName name="DON_GIA_3285">#REF!</definedName>
    <definedName name="DON_GIA_VAN_CHUYEN_36" localSheetId="8">#REF!</definedName>
    <definedName name="DON_GIA_VAN_CHUYEN_36" localSheetId="9">#REF!</definedName>
    <definedName name="DON_GIA_VAN_CHUYEN_36" localSheetId="10">#REF!</definedName>
    <definedName name="DON_GIA_VAN_CHUYEN_36">#REF!</definedName>
    <definedName name="Donvi" localSheetId="8">#REF!</definedName>
    <definedName name="Donvi" localSheetId="10">#REF!</definedName>
    <definedName name="Donvi">#REF!</definedName>
    <definedName name="dongia" localSheetId="9">#REF!</definedName>
    <definedName name="dongia">#REF!</definedName>
    <definedName name="Dongia2" localSheetId="8">#REF!</definedName>
    <definedName name="Dongia2" localSheetId="10">#REF!</definedName>
    <definedName name="Dongia2">#REF!</definedName>
    <definedName name="Dongia3" localSheetId="8">#REF!</definedName>
    <definedName name="Dongia3" localSheetId="10">#REF!</definedName>
    <definedName name="Dongia3">#REF!</definedName>
    <definedName name="Dongia4" localSheetId="8">#REF!</definedName>
    <definedName name="Dongia4" localSheetId="10">#REF!</definedName>
    <definedName name="Dongia4">#REF!</definedName>
    <definedName name="Dongia5" localSheetId="8">#REF!</definedName>
    <definedName name="Dongia5" localSheetId="10">#REF!</definedName>
    <definedName name="Dongia5">#REF!</definedName>
    <definedName name="Dongia6" localSheetId="8">#REF!</definedName>
    <definedName name="Dongia6" localSheetId="10">#REF!</definedName>
    <definedName name="Dongia6">#REF!</definedName>
    <definedName name="DongiaPA1" localSheetId="8">#REF!</definedName>
    <definedName name="DongiaPA1" localSheetId="10">#REF!</definedName>
    <definedName name="DongiaPA1">#REF!</definedName>
    <definedName name="DongiaPA2" localSheetId="8">#REF!</definedName>
    <definedName name="DongiaPA2" localSheetId="10">#REF!</definedName>
    <definedName name="DongiaPA2">#REF!</definedName>
    <definedName name="dongiavanchuyen" localSheetId="8">#REF!</definedName>
    <definedName name="dongiavanchuyen" localSheetId="10">#REF!</definedName>
    <definedName name="dongiavanchuyen">#REF!</definedName>
    <definedName name="Dot" localSheetId="8" hidden="1">{"'Sheet1'!$L$16"}</definedName>
    <definedName name="Dot" localSheetId="10" hidden="1">{"'Sheet1'!$L$16"}</definedName>
    <definedName name="Dot" hidden="1">{"'Sheet1'!$L$16"}</definedName>
    <definedName name="dotcong">1</definedName>
    <definedName name="DOWEL_d" localSheetId="8">#REF!</definedName>
    <definedName name="DOWEL_d" localSheetId="10">#REF!</definedName>
    <definedName name="DOWEL_d">#REF!</definedName>
    <definedName name="drda" localSheetId="8">#REF!</definedName>
    <definedName name="drda" localSheetId="10">#REF!</definedName>
    <definedName name="drda">#REF!</definedName>
    <definedName name="drdat" localSheetId="8">#REF!</definedName>
    <definedName name="drdat" localSheetId="10">#REF!</definedName>
    <definedName name="drdat">#REF!</definedName>
    <definedName name="drf" localSheetId="8" hidden="1">#REF!</definedName>
    <definedName name="drf" localSheetId="9" hidden="1">#REF!</definedName>
    <definedName name="drf" localSheetId="10" hidden="1">#REF!</definedName>
    <definedName name="drf" hidden="1">#REF!</definedName>
    <definedName name="dry.." localSheetId="8">#REF!</definedName>
    <definedName name="dry.." localSheetId="10">#REF!</definedName>
    <definedName name="dry..">#REF!</definedName>
    <definedName name="ds" localSheetId="8" hidden="1">{#N/A,#N/A,FALSE,"Chi tiÆt"}</definedName>
    <definedName name="ds" localSheetId="9" hidden="1">{#N/A,#N/A,FALSE,"Chi tiÆt"}</definedName>
    <definedName name="ds" localSheetId="10" hidden="1">{#N/A,#N/A,FALSE,"Chi tiÆt"}</definedName>
    <definedName name="ds" hidden="1">{#N/A,#N/A,FALSE,"Chi tiÆt"}</definedName>
    <definedName name="DS_2" localSheetId="8">#REF!</definedName>
    <definedName name="DS_2" localSheetId="10">#REF!</definedName>
    <definedName name="DS_2">#REF!</definedName>
    <definedName name="DS1p1vc" localSheetId="8">#REF!</definedName>
    <definedName name="DS1p1vc" localSheetId="9">#REF!</definedName>
    <definedName name="DS1p1vc" localSheetId="10">#REF!</definedName>
    <definedName name="DS1p1vc">#REF!</definedName>
    <definedName name="ds1p2nc" localSheetId="8">#REF!</definedName>
    <definedName name="ds1p2nc" localSheetId="9">#REF!</definedName>
    <definedName name="ds1p2nc" localSheetId="10">#REF!</definedName>
    <definedName name="ds1p2nc">#REF!</definedName>
    <definedName name="ds1p2vc" localSheetId="8">#REF!</definedName>
    <definedName name="ds1p2vc" localSheetId="9">#REF!</definedName>
    <definedName name="ds1p2vc" localSheetId="10">#REF!</definedName>
    <definedName name="ds1p2vc">#REF!</definedName>
    <definedName name="ds1pnc" localSheetId="8">#REF!</definedName>
    <definedName name="ds1pnc" localSheetId="9">#REF!</definedName>
    <definedName name="ds1pnc" localSheetId="10">#REF!</definedName>
    <definedName name="ds1pnc">#REF!</definedName>
    <definedName name="ds1pvl" localSheetId="8">#REF!</definedName>
    <definedName name="ds1pvl" localSheetId="9">#REF!</definedName>
    <definedName name="ds1pvl" localSheetId="10">#REF!</definedName>
    <definedName name="ds1pvl">#REF!</definedName>
    <definedName name="ds3pctnc" localSheetId="8">#REF!</definedName>
    <definedName name="ds3pctnc" localSheetId="9">#REF!</definedName>
    <definedName name="ds3pctnc" localSheetId="10">#REF!</definedName>
    <definedName name="ds3pctnc">#REF!</definedName>
    <definedName name="ds3pctvc" localSheetId="8">#REF!</definedName>
    <definedName name="ds3pctvc" localSheetId="9">#REF!</definedName>
    <definedName name="ds3pctvc" localSheetId="10">#REF!</definedName>
    <definedName name="ds3pctvc">#REF!</definedName>
    <definedName name="ds3pctvl" localSheetId="8">#REF!</definedName>
    <definedName name="ds3pctvl" localSheetId="9">#REF!</definedName>
    <definedName name="ds3pctvl" localSheetId="10">#REF!</definedName>
    <definedName name="ds3pctvl">#REF!</definedName>
    <definedName name="ds3pnc" localSheetId="8">#REF!</definedName>
    <definedName name="ds3pnc" localSheetId="10">#REF!</definedName>
    <definedName name="ds3pnc">#REF!</definedName>
    <definedName name="ds3pvl" localSheetId="8">#REF!</definedName>
    <definedName name="ds3pvl" localSheetId="10">#REF!</definedName>
    <definedName name="ds3pvl">#REF!</definedName>
    <definedName name="dsfsd" localSheetId="8" hidden="1">#REF!</definedName>
    <definedName name="dsfsd" localSheetId="9" hidden="1">#REF!</definedName>
    <definedName name="dsfsd" localSheetId="10" hidden="1">#REF!</definedName>
    <definedName name="dsfsd" hidden="1">#REF!</definedName>
    <definedName name="dsh" localSheetId="8" hidden="1">#REF!</definedName>
    <definedName name="dsh" localSheetId="9" hidden="1">#REF!</definedName>
    <definedName name="dsh" localSheetId="10" hidden="1">#REF!</definedName>
    <definedName name="dsh" hidden="1">#REF!</definedName>
    <definedName name="dskhu" localSheetId="8">#REF!</definedName>
    <definedName name="dskhu" localSheetId="10">#REF!</definedName>
    <definedName name="dskhu">#REF!</definedName>
    <definedName name="dsm" localSheetId="8">#REF!</definedName>
    <definedName name="dsm" localSheetId="10">#REF!</definedName>
    <definedName name="dsm">#REF!</definedName>
    <definedName name="DSPK1p1nc" localSheetId="8">#REF!</definedName>
    <definedName name="DSPK1p1nc" localSheetId="9">#REF!</definedName>
    <definedName name="DSPK1p1nc" localSheetId="10">#REF!</definedName>
    <definedName name="DSPK1p1nc">#REF!</definedName>
    <definedName name="DSPK1p1vl" localSheetId="8">#REF!</definedName>
    <definedName name="DSPK1p1vl" localSheetId="9">#REF!</definedName>
    <definedName name="DSPK1p1vl" localSheetId="10">#REF!</definedName>
    <definedName name="DSPK1p1vl">#REF!</definedName>
    <definedName name="DSPK1pnc" localSheetId="8">#REF!</definedName>
    <definedName name="DSPK1pnc" localSheetId="9">#REF!</definedName>
    <definedName name="DSPK1pnc" localSheetId="10">#REF!</definedName>
    <definedName name="DSPK1pnc">#REF!</definedName>
    <definedName name="DSPK1pvl" localSheetId="8">#REF!</definedName>
    <definedName name="DSPK1pvl" localSheetId="9">#REF!</definedName>
    <definedName name="DSPK1pvl" localSheetId="10">#REF!</definedName>
    <definedName name="DSPK1pvl">#REF!</definedName>
    <definedName name="DSTD_Clear" localSheetId="8">f92F56</definedName>
    <definedName name="DSTD_Clear" localSheetId="9">#REF!</definedName>
    <definedName name="DSTD_Clear" localSheetId="10">'PL7_DA trong diem cap huyen'!f92F56</definedName>
    <definedName name="DSTD_Clear">f92F56</definedName>
    <definedName name="DSTinh" localSheetId="8">#REF!</definedName>
    <definedName name="DSTinh" localSheetId="10">#REF!</definedName>
    <definedName name="DSTinh">#REF!</definedName>
    <definedName name="DSUMDATA" localSheetId="8">#REF!</definedName>
    <definedName name="DSUMDATA" localSheetId="9">#REF!</definedName>
    <definedName name="DSUMDATA" localSheetId="10">#REF!</definedName>
    <definedName name="DSUMDATA">#REF!</definedName>
    <definedName name="Dt_" localSheetId="8">#REF!</definedName>
    <definedName name="Dt_" localSheetId="10">#REF!</definedName>
    <definedName name="Dt_">#REF!</definedName>
    <definedName name="DT_VKHNN" localSheetId="8">#REF!</definedName>
    <definedName name="DT_VKHNN" localSheetId="10">#REF!</definedName>
    <definedName name="DT_VKHNN">#REF!</definedName>
    <definedName name="DTBH" localSheetId="8">#REF!</definedName>
    <definedName name="DTBH" localSheetId="10">#REF!</definedName>
    <definedName name="DTBH">#REF!</definedName>
    <definedName name="DTCTANG_BD" localSheetId="8">#REF!</definedName>
    <definedName name="DTCTANG_BD" localSheetId="10">#REF!</definedName>
    <definedName name="DTCTANG_BD">#REF!</definedName>
    <definedName name="DTCTANG_HT_BD" localSheetId="8">#REF!</definedName>
    <definedName name="DTCTANG_HT_BD" localSheetId="10">#REF!</definedName>
    <definedName name="DTCTANG_HT_BD">#REF!</definedName>
    <definedName name="DTCTANG_HT_KT" localSheetId="8">#REF!</definedName>
    <definedName name="DTCTANG_HT_KT" localSheetId="10">#REF!</definedName>
    <definedName name="DTCTANG_HT_KT">#REF!</definedName>
    <definedName name="DTCTANG_KT" localSheetId="8">#REF!</definedName>
    <definedName name="DTCTANG_KT" localSheetId="10">#REF!</definedName>
    <definedName name="DTCTANG_KT">#REF!</definedName>
    <definedName name="dtdt" localSheetId="8">#REF!</definedName>
    <definedName name="dtdt" localSheetId="10">#REF!</definedName>
    <definedName name="dtdt">#REF!</definedName>
    <definedName name="dtich1" localSheetId="8">#REF!</definedName>
    <definedName name="dtich1" localSheetId="9">#REF!</definedName>
    <definedName name="dtich1" localSheetId="10">#REF!</definedName>
    <definedName name="dtich1">#REF!</definedName>
    <definedName name="dtich2" localSheetId="8">#REF!</definedName>
    <definedName name="dtich2" localSheetId="9">#REF!</definedName>
    <definedName name="dtich2" localSheetId="10">#REF!</definedName>
    <definedName name="dtich2">#REF!</definedName>
    <definedName name="dtich3" localSheetId="8">#REF!</definedName>
    <definedName name="dtich3" localSheetId="9">#REF!</definedName>
    <definedName name="dtich3" localSheetId="10">#REF!</definedName>
    <definedName name="dtich3">#REF!</definedName>
    <definedName name="dtich4" localSheetId="8">#REF!</definedName>
    <definedName name="dtich4" localSheetId="9">#REF!</definedName>
    <definedName name="dtich4" localSheetId="10">#REF!</definedName>
    <definedName name="dtich4">#REF!</definedName>
    <definedName name="dtich5" localSheetId="8">#REF!</definedName>
    <definedName name="dtich5" localSheetId="9">#REF!</definedName>
    <definedName name="dtich5" localSheetId="10">#REF!</definedName>
    <definedName name="dtich5">#REF!</definedName>
    <definedName name="dtich6" localSheetId="8">#REF!</definedName>
    <definedName name="dtich6" localSheetId="9">#REF!</definedName>
    <definedName name="dtich6" localSheetId="10">#REF!</definedName>
    <definedName name="dtich6">#REF!</definedName>
    <definedName name="DTT" localSheetId="8">#REF!</definedName>
    <definedName name="DTT" localSheetId="10">#REF!</definedName>
    <definedName name="DTT">#REF!</definedName>
    <definedName name="dttdb" localSheetId="8">#REF!</definedName>
    <definedName name="dttdb" localSheetId="10">#REF!</definedName>
    <definedName name="dttdb">#REF!</definedName>
    <definedName name="dttdg" localSheetId="8">#REF!</definedName>
    <definedName name="dttdg" localSheetId="10">#REF!</definedName>
    <definedName name="dttdg">#REF!</definedName>
    <definedName name="DU_TOAN_CHI_TIET_CONG_TO" localSheetId="8">#REF!</definedName>
    <definedName name="DU_TOAN_CHI_TIET_CONG_TO" localSheetId="9">#REF!</definedName>
    <definedName name="DU_TOAN_CHI_TIET_CONG_TO" localSheetId="10">#REF!</definedName>
    <definedName name="DU_TOAN_CHI_TIET_CONG_TO">#REF!</definedName>
    <definedName name="DU_TOAN_CHI_TIET_DZ22KV" localSheetId="8">#REF!</definedName>
    <definedName name="DU_TOAN_CHI_TIET_DZ22KV" localSheetId="9">#REF!</definedName>
    <definedName name="DU_TOAN_CHI_TIET_DZ22KV" localSheetId="10">#REF!</definedName>
    <definedName name="DU_TOAN_CHI_TIET_DZ22KV">#REF!</definedName>
    <definedName name="DU_TOAN_CHI_TIET_KHO_BAI" localSheetId="8">#REF!</definedName>
    <definedName name="DU_TOAN_CHI_TIET_KHO_BAI" localSheetId="9">#REF!</definedName>
    <definedName name="DU_TOAN_CHI_TIET_KHO_BAI" localSheetId="10">#REF!</definedName>
    <definedName name="DU_TOAN_CHI_TIET_KHO_BAI">#REF!</definedName>
    <definedName name="duc" localSheetId="10" hidden="1">{"'Sheet1'!$L$16"}</definedName>
    <definedName name="duc" hidden="1">{"'Sheet1'!$L$16"}</definedName>
    <definedName name="duoi" localSheetId="8">#REF!</definedName>
    <definedName name="duoi" localSheetId="10">#REF!</definedName>
    <definedName name="duoi">#REF!</definedName>
    <definedName name="Duong_373" localSheetId="8">#REF!</definedName>
    <definedName name="Duong_373" localSheetId="10">#REF!</definedName>
    <definedName name="Duong_373">#REF!</definedName>
    <definedName name="Duongnaco" localSheetId="8" hidden="1">{"'Sheet1'!$L$16"}</definedName>
    <definedName name="Duongnaco" localSheetId="9" hidden="1">{"'Sheet1'!$L$16"}</definedName>
    <definedName name="Duongnaco" localSheetId="10" hidden="1">{"'Sheet1'!$L$16"}</definedName>
    <definedName name="Duongnaco" hidden="1">{"'Sheet1'!$L$16"}</definedName>
    <definedName name="duongvt" localSheetId="8" hidden="1">{"'Sheet1'!$L$16"}</definedName>
    <definedName name="duongvt" localSheetId="10" hidden="1">{"'Sheet1'!$L$16"}</definedName>
    <definedName name="duongvt" hidden="1">{"'Sheet1'!$L$16"}</definedName>
    <definedName name="DuphongBCT" localSheetId="8">#REF!</definedName>
    <definedName name="DuphongBCT" localSheetId="9">#REF!</definedName>
    <definedName name="DuphongBCT" localSheetId="10">#REF!</definedName>
    <definedName name="DuphongBCT">#REF!</definedName>
    <definedName name="DuphongBNG" localSheetId="8">#REF!</definedName>
    <definedName name="DuphongBNG" localSheetId="9">#REF!</definedName>
    <definedName name="DuphongBNG" localSheetId="10">#REF!</definedName>
    <definedName name="DuphongBNG">#REF!</definedName>
    <definedName name="DuphongBQP" localSheetId="8">#REF!</definedName>
    <definedName name="DuphongBQP" localSheetId="9">#REF!</definedName>
    <definedName name="DuphongBQP" localSheetId="10">#REF!</definedName>
    <definedName name="DuphongBQP">#REF!</definedName>
    <definedName name="DuphongVKS" localSheetId="8">#REF!</definedName>
    <definedName name="DuphongVKS" localSheetId="9">#REF!</definedName>
    <definedName name="DuphongVKS" localSheetId="10">#REF!</definedName>
    <definedName name="DuphongVKS">#REF!</definedName>
    <definedName name="DUT" localSheetId="8">#REF!</definedName>
    <definedName name="DUT" localSheetId="10">#REF!</definedName>
    <definedName name="DUT">#REF!</definedName>
    <definedName name="DutoanDongmo" localSheetId="8">#REF!</definedName>
    <definedName name="DutoanDongmo" localSheetId="9">#REF!</definedName>
    <definedName name="DutoanDongmo" localSheetId="10">#REF!</definedName>
    <definedName name="DutoanDongmo">#REF!</definedName>
    <definedName name="dvgfsgdsdg" localSheetId="8" hidden="1">#REF!</definedName>
    <definedName name="dvgfsgdsdg" localSheetId="9" hidden="1">#REF!</definedName>
    <definedName name="dvgfsgdsdg" localSheetId="10" hidden="1">#REF!</definedName>
    <definedName name="dvgfsgdsdg" hidden="1">#REF!</definedName>
    <definedName name="dvql" localSheetId="8">#REF!</definedName>
    <definedName name="dvql" localSheetId="10">#REF!</definedName>
    <definedName name="dvql">#REF!</definedName>
    <definedName name="DWPRICE" localSheetId="8" hidden="1">#REF!</definedName>
    <definedName name="DWPRICE" localSheetId="9" hidden="1">#REF!</definedName>
    <definedName name="DWPRICE" localSheetId="10" hidden="1">#REF!</definedName>
    <definedName name="DWPRICE" hidden="1">#REF!</definedName>
    <definedName name="dxd" localSheetId="8">#REF!</definedName>
    <definedName name="dxd" localSheetId="10">#REF!</definedName>
    <definedName name="dxd">#REF!</definedName>
    <definedName name="DYÕ" localSheetId="8">#REF!</definedName>
    <definedName name="DYÕ" localSheetId="10">#REF!</definedName>
    <definedName name="DYÕ">#REF!</definedName>
    <definedName name="DZ_04" localSheetId="8">#REF!</definedName>
    <definedName name="DZ_04" localSheetId="10">#REF!</definedName>
    <definedName name="DZ_04">#REF!</definedName>
    <definedName name="DZ_35" localSheetId="8">#REF!</definedName>
    <definedName name="DZ_35" localSheetId="10">#REF!</definedName>
    <definedName name="DZ_35">#REF!</definedName>
    <definedName name="E.chandoc">8.875</definedName>
    <definedName name="E.PC">10.438</definedName>
    <definedName name="E.PVI">12</definedName>
    <definedName name="e_d" localSheetId="8">#REF!</definedName>
    <definedName name="e_d" localSheetId="10">#REF!</definedName>
    <definedName name="e_d">#REF!</definedName>
    <definedName name="Ea" localSheetId="8">#REF!</definedName>
    <definedName name="Ea" localSheetId="10">#REF!</definedName>
    <definedName name="Ea">#REF!</definedName>
    <definedName name="Eb">240000</definedName>
    <definedName name="Ebdam" localSheetId="8">#REF!</definedName>
    <definedName name="Ebdam" localSheetId="10">#REF!</definedName>
    <definedName name="Ebdam">#REF!</definedName>
    <definedName name="EBT" localSheetId="8">#REF!</definedName>
    <definedName name="EBT" localSheetId="10">#REF!</definedName>
    <definedName name="EBT">#REF!</definedName>
    <definedName name="Ecdc" localSheetId="8">#REF!</definedName>
    <definedName name="Ecdc" localSheetId="10">#REF!</definedName>
    <definedName name="Ecdc">#REF!</definedName>
    <definedName name="Ecot1" localSheetId="8">#REF!</definedName>
    <definedName name="Ecot1" localSheetId="10">#REF!</definedName>
    <definedName name="Ecot1">#REF!</definedName>
    <definedName name="Edge_Support" localSheetId="8">#REF!</definedName>
    <definedName name="Edge_Support" localSheetId="10">#REF!</definedName>
    <definedName name="Edge_Support">#REF!</definedName>
    <definedName name="EDR" localSheetId="8">#REF!</definedName>
    <definedName name="EDR" localSheetId="10">#REF!</definedName>
    <definedName name="EDR">#REF!</definedName>
    <definedName name="EF" localSheetId="8">#REF!</definedName>
    <definedName name="EF" localSheetId="10">#REF!</definedName>
    <definedName name="EF">#REF!</definedName>
    <definedName name="Eff_min" localSheetId="8">#REF!</definedName>
    <definedName name="Eff_min" localSheetId="10">#REF!</definedName>
    <definedName name="Eff_min">#REF!</definedName>
    <definedName name="Effective_Joint_Spacing" localSheetId="8">#REF!</definedName>
    <definedName name="Effective_Joint_Spacing" localSheetId="10">#REF!</definedName>
    <definedName name="Effective_Joint_Spacing">#REF!</definedName>
    <definedName name="EL2." localSheetId="8">#REF!</definedName>
    <definedName name="EL2." localSheetId="10">#REF!</definedName>
    <definedName name="EL2.">#REF!</definedName>
    <definedName name="Elastic_Modulus_Base" localSheetId="8">#REF!</definedName>
    <definedName name="Elastic_Modulus_Base" localSheetId="10">#REF!</definedName>
    <definedName name="Elastic_Modulus_Base">#REF!</definedName>
    <definedName name="Elastic_Modulus_Slab" localSheetId="8">#REF!</definedName>
    <definedName name="Elastic_Modulus_Slab" localSheetId="10">#REF!</definedName>
    <definedName name="Elastic_Modulus_Slab">#REF!</definedName>
    <definedName name="emb" localSheetId="8">#REF!</definedName>
    <definedName name="emb" localSheetId="9">#REF!</definedName>
    <definedName name="emb" localSheetId="10">#REF!</definedName>
    <definedName name="emb">#REF!</definedName>
    <definedName name="En">240000</definedName>
    <definedName name="end" localSheetId="8">#REF!</definedName>
    <definedName name="end" localSheetId="10">#REF!</definedName>
    <definedName name="end">#REF!</definedName>
    <definedName name="End_1" localSheetId="8">#REF!</definedName>
    <definedName name="End_1" localSheetId="9">#REF!</definedName>
    <definedName name="End_1" localSheetId="10">#REF!</definedName>
    <definedName name="End_1">#REF!</definedName>
    <definedName name="End_10" localSheetId="8">#REF!</definedName>
    <definedName name="End_10" localSheetId="9">#REF!</definedName>
    <definedName name="End_10" localSheetId="10">#REF!</definedName>
    <definedName name="End_10">#REF!</definedName>
    <definedName name="End_11" localSheetId="8">#REF!</definedName>
    <definedName name="End_11" localSheetId="9">#REF!</definedName>
    <definedName name="End_11" localSheetId="10">#REF!</definedName>
    <definedName name="End_11">#REF!</definedName>
    <definedName name="End_12" localSheetId="8">#REF!</definedName>
    <definedName name="End_12" localSheetId="9">#REF!</definedName>
    <definedName name="End_12" localSheetId="10">#REF!</definedName>
    <definedName name="End_12">#REF!</definedName>
    <definedName name="End_13" localSheetId="8">#REF!</definedName>
    <definedName name="End_13" localSheetId="9">#REF!</definedName>
    <definedName name="End_13" localSheetId="10">#REF!</definedName>
    <definedName name="End_13">#REF!</definedName>
    <definedName name="End_2" localSheetId="8">#REF!</definedName>
    <definedName name="End_2" localSheetId="9">#REF!</definedName>
    <definedName name="End_2" localSheetId="10">#REF!</definedName>
    <definedName name="End_2">#REF!</definedName>
    <definedName name="End_3" localSheetId="8">#REF!</definedName>
    <definedName name="End_3" localSheetId="9">#REF!</definedName>
    <definedName name="End_3" localSheetId="10">#REF!</definedName>
    <definedName name="End_3">#REF!</definedName>
    <definedName name="End_4" localSheetId="8">#REF!</definedName>
    <definedName name="End_4" localSheetId="9">#REF!</definedName>
    <definedName name="End_4" localSheetId="10">#REF!</definedName>
    <definedName name="End_4">#REF!</definedName>
    <definedName name="End_5" localSheetId="8">#REF!</definedName>
    <definedName name="End_5" localSheetId="9">#REF!</definedName>
    <definedName name="End_5" localSheetId="10">#REF!</definedName>
    <definedName name="End_5">#REF!</definedName>
    <definedName name="End_6" localSheetId="8">#REF!</definedName>
    <definedName name="End_6" localSheetId="9">#REF!</definedName>
    <definedName name="End_6" localSheetId="10">#REF!</definedName>
    <definedName name="End_6">#REF!</definedName>
    <definedName name="End_7" localSheetId="8">#REF!</definedName>
    <definedName name="End_7" localSheetId="9">#REF!</definedName>
    <definedName name="End_7" localSheetId="10">#REF!</definedName>
    <definedName name="End_7">#REF!</definedName>
    <definedName name="End_8" localSheetId="8">#REF!</definedName>
    <definedName name="End_8" localSheetId="9">#REF!</definedName>
    <definedName name="End_8" localSheetId="10">#REF!</definedName>
    <definedName name="End_8">#REF!</definedName>
    <definedName name="End_9" localSheetId="8">#REF!</definedName>
    <definedName name="End_9" localSheetId="9">#REF!</definedName>
    <definedName name="End_9" localSheetId="10">#REF!</definedName>
    <definedName name="End_9">#REF!</definedName>
    <definedName name="EQI" localSheetId="8">#REF!</definedName>
    <definedName name="EQI" localSheetId="10">#REF!</definedName>
    <definedName name="EQI">#REF!</definedName>
    <definedName name="er" localSheetId="8">#REF!</definedName>
    <definedName name="er" localSheetId="10">#REF!</definedName>
    <definedName name="er">#REF!</definedName>
    <definedName name="ETCDC" localSheetId="8">#REF!</definedName>
    <definedName name="ETCDC" localSheetId="10">#REF!</definedName>
    <definedName name="ETCDC">#REF!</definedName>
    <definedName name="EVNB" localSheetId="8">#REF!</definedName>
    <definedName name="EVNB" localSheetId="10">#REF!</definedName>
    <definedName name="EVNB">#REF!</definedName>
    <definedName name="ex" localSheetId="9">#REF!</definedName>
    <definedName name="ex">#REF!</definedName>
    <definedName name="EX_Length_373" localSheetId="8">#REF!</definedName>
    <definedName name="EX_Length_373" localSheetId="10">#REF!</definedName>
    <definedName name="EX_Length_373">#REF!</definedName>
    <definedName name="EXC" localSheetId="8">#REF!</definedName>
    <definedName name="EXC" localSheetId="10">#REF!</definedName>
    <definedName name="EXC">#REF!</definedName>
    <definedName name="Excell_HCM" localSheetId="8">#REF!</definedName>
    <definedName name="Excell_HCM" localSheetId="10">#REF!</definedName>
    <definedName name="Excell_HCM">#REF!</definedName>
    <definedName name="EXCH" localSheetId="8">#REF!</definedName>
    <definedName name="EXCH" localSheetId="10">#REF!</definedName>
    <definedName name="EXCH">#REF!</definedName>
    <definedName name="EXPORT" localSheetId="8">#REF!</definedName>
    <definedName name="EXPORT" localSheetId="10">#REF!</definedName>
    <definedName name="EXPORT">#REF!</definedName>
    <definedName name="_xlnm.Extract" localSheetId="8">#REF!</definedName>
    <definedName name="_xlnm.Extract" localSheetId="9">#REF!</definedName>
    <definedName name="_xlnm.Extract" localSheetId="10">#REF!</definedName>
    <definedName name="_xlnm.Extract">#REF!</definedName>
    <definedName name="Êt_cÊp_IV" localSheetId="8">#REF!</definedName>
    <definedName name="Êt_cÊp_IV" localSheetId="10">#REF!</definedName>
    <definedName name="Êt_cÊp_IV">#REF!</definedName>
    <definedName name="f" localSheetId="8">#REF!</definedName>
    <definedName name="f" localSheetId="9">#REF!</definedName>
    <definedName name="f" localSheetId="10">#REF!</definedName>
    <definedName name="f">#REF!</definedName>
    <definedName name="f_Cap" localSheetId="10">IF(ISBLANK(CT_TMinh),0,IF(CT_TMinh="270",4,IF(CT_TMinh="440",5,IF(RIGHT(CT_TMinh,2)="00",1,IF(RIGHT(CT_TMinh,1)="0",2,3)))))</definedName>
    <definedName name="f_Cap">IF(ISBLANK(CT_TMinh),0,IF(CT_TMinh="270",4,IF(CT_TMinh="440",5,IF(RIGHT(CT_TMinh,2)="00",1,IF(RIGHT(CT_TMinh,1)="0",2,3)))))</definedName>
    <definedName name="F_Class1" localSheetId="8">#REF!</definedName>
    <definedName name="F_Class1" localSheetId="10">#REF!</definedName>
    <definedName name="F_Class1">#REF!</definedName>
    <definedName name="F_Class2" localSheetId="8">#REF!</definedName>
    <definedName name="F_Class2" localSheetId="10">#REF!</definedName>
    <definedName name="F_Class2">#REF!</definedName>
    <definedName name="F_Class3" localSheetId="8">#REF!</definedName>
    <definedName name="F_Class3" localSheetId="10">#REF!</definedName>
    <definedName name="F_Class3">#REF!</definedName>
    <definedName name="F_Class4" localSheetId="8">#REF!</definedName>
    <definedName name="F_Class4" localSheetId="10">#REF!</definedName>
    <definedName name="F_Class4">#REF!</definedName>
    <definedName name="F_Class5" localSheetId="8">#REF!</definedName>
    <definedName name="F_Class5" localSheetId="10">#REF!</definedName>
    <definedName name="F_Class5">#REF!</definedName>
    <definedName name="F1bo" localSheetId="8">#REF!</definedName>
    <definedName name="F1bo" localSheetId="10">#REF!</definedName>
    <definedName name="F1bo">#REF!</definedName>
    <definedName name="f82E46" localSheetId="8">#REF!</definedName>
    <definedName name="f82E46" localSheetId="10">#REF!</definedName>
    <definedName name="f82E46">#REF!</definedName>
    <definedName name="f92F56" localSheetId="8">#REF!</definedName>
    <definedName name="f92F56" localSheetId="10">#REF!</definedName>
    <definedName name="f92F56">#REF!</definedName>
    <definedName name="faasdf" localSheetId="8" hidden="1">#REF!</definedName>
    <definedName name="faasdf" localSheetId="9" hidden="1">#REF!</definedName>
    <definedName name="faasdf" localSheetId="10" hidden="1">#REF!</definedName>
    <definedName name="faasdf" hidden="1">#REF!</definedName>
    <definedName name="fac" localSheetId="8">#REF!</definedName>
    <definedName name="fac" localSheetId="10">#REF!</definedName>
    <definedName name="fac">#REF!</definedName>
    <definedName name="FACTOR" localSheetId="8">#REF!</definedName>
    <definedName name="FACTOR" localSheetId="9">#REF!</definedName>
    <definedName name="FACTOR" localSheetId="10">#REF!</definedName>
    <definedName name="FACTOR">#REF!</definedName>
    <definedName name="fasf" localSheetId="8" hidden="1">{"'Sheet1'!$L$16"}</definedName>
    <definedName name="fasf" localSheetId="9" hidden="1">{"'Sheet1'!$L$16"}</definedName>
    <definedName name="fasf" localSheetId="10" hidden="1">{"'Sheet1'!$L$16"}</definedName>
    <definedName name="fasf" hidden="1">{"'Sheet1'!$L$16"}</definedName>
    <definedName name="Fault_d" localSheetId="8">#REF!</definedName>
    <definedName name="Fault_d" localSheetId="10">#REF!</definedName>
    <definedName name="Fault_d">#REF!</definedName>
    <definedName name="Fault_nd" localSheetId="8">#REF!</definedName>
    <definedName name="Fault_nd" localSheetId="10">#REF!</definedName>
    <definedName name="Fault_nd">#REF!</definedName>
    <definedName name="FaultCriticalGT25" localSheetId="8">#REF!</definedName>
    <definedName name="FaultCriticalGT25" localSheetId="10">#REF!</definedName>
    <definedName name="FaultCriticalGT25">#REF!</definedName>
    <definedName name="FaultCriticalLT25" localSheetId="8">#REF!</definedName>
    <definedName name="FaultCriticalLT25" localSheetId="10">#REF!</definedName>
    <definedName name="FaultCriticalLT25">#REF!</definedName>
    <definedName name="Fax" localSheetId="8">#REF!</definedName>
    <definedName name="Fax" localSheetId="10">#REF!</definedName>
    <definedName name="Fax">#REF!</definedName>
    <definedName name="FAXNO" localSheetId="8">#REF!</definedName>
    <definedName name="FAXNO" localSheetId="10">#REF!</definedName>
    <definedName name="FAXNO">#REF!</definedName>
    <definedName name="Fay" localSheetId="8">#REF!</definedName>
    <definedName name="Fay" localSheetId="10">#REF!</definedName>
    <definedName name="Fay">#REF!</definedName>
    <definedName name="fbsdggdsf" localSheetId="8">{"DZ-TDTB2.XLS","Dcksat.xls"}</definedName>
    <definedName name="fbsdggdsf" localSheetId="10">{"DZ-TDTB2.XLS","Dcksat.xls"}</definedName>
    <definedName name="fbsdggdsf">{"DZ-TDTB2.XLS","Dcksat.xls"}</definedName>
    <definedName name="fc" localSheetId="8">#REF!</definedName>
    <definedName name="fc" localSheetId="10">#REF!</definedName>
    <definedName name="fc">#REF!</definedName>
    <definedName name="fc_" localSheetId="8">#REF!</definedName>
    <definedName name="fc_" localSheetId="10">#REF!</definedName>
    <definedName name="fc_">#REF!</definedName>
    <definedName name="FC5_total" localSheetId="8">#REF!</definedName>
    <definedName name="FC5_total" localSheetId="10">#REF!</definedName>
    <definedName name="FC5_total">#REF!</definedName>
    <definedName name="FC6_total" localSheetId="8">#REF!</definedName>
    <definedName name="FC6_total" localSheetId="10">#REF!</definedName>
    <definedName name="FC6_total">#REF!</definedName>
    <definedName name="fcc" localSheetId="8">#REF!</definedName>
    <definedName name="fcc" localSheetId="10">#REF!</definedName>
    <definedName name="fcc">#REF!</definedName>
    <definedName name="fcoc" localSheetId="8">#REF!</definedName>
    <definedName name="fcoc" localSheetId="10">#REF!</definedName>
    <definedName name="fcoc">#REF!</definedName>
    <definedName name="FCode" localSheetId="8" hidden="1">#REF!</definedName>
    <definedName name="FCode" localSheetId="9" hidden="1">#REF!</definedName>
    <definedName name="FCode" localSheetId="10" hidden="1">#REF!</definedName>
    <definedName name="FCode" hidden="1">#REF!</definedName>
    <definedName name="Fdaymong" localSheetId="8">#REF!</definedName>
    <definedName name="Fdaymong" localSheetId="10">#REF!</definedName>
    <definedName name="Fdaymong">#REF!</definedName>
    <definedName name="fdfsf" localSheetId="8" hidden="1">{#N/A,#N/A,FALSE,"Chi tiÆt"}</definedName>
    <definedName name="fdfsf" localSheetId="9" hidden="1">{#N/A,#N/A,FALSE,"Chi tiÆt"}</definedName>
    <definedName name="fdfsf" localSheetId="10" hidden="1">{#N/A,#N/A,FALSE,"Chi tiÆt"}</definedName>
    <definedName name="fdfsf" hidden="1">{#N/A,#N/A,FALSE,"Chi tiÆt"}</definedName>
    <definedName name="FDR" localSheetId="8">#REF!</definedName>
    <definedName name="FDR" localSheetId="10">#REF!</definedName>
    <definedName name="FDR">#REF!</definedName>
    <definedName name="fff" localSheetId="8" hidden="1">{"'Sheet1'!$L$16"}</definedName>
    <definedName name="fff" localSheetId="9" hidden="1">{"'Sheet1'!$L$16"}</definedName>
    <definedName name="fff" localSheetId="10" hidden="1">{"'Sheet1'!$L$16"}</definedName>
    <definedName name="fff" hidden="1">{"'Sheet1'!$L$16"}</definedName>
    <definedName name="Fg" localSheetId="8">#REF!</definedName>
    <definedName name="Fg" localSheetId="10">#REF!</definedName>
    <definedName name="Fg">#REF!</definedName>
    <definedName name="fggggg" localSheetId="8">#REF!</definedName>
    <definedName name="fggggg" localSheetId="10">#REF!</definedName>
    <definedName name="fggggg">#REF!</definedName>
    <definedName name="Fh" localSheetId="8">#REF!</definedName>
    <definedName name="Fh" localSheetId="10">#REF!</definedName>
    <definedName name="Fh">#REF!</definedName>
    <definedName name="Fi" localSheetId="8">#REF!</definedName>
    <definedName name="Fi" localSheetId="10">#REF!</definedName>
    <definedName name="Fi">#REF!</definedName>
    <definedName name="FI_12">4820</definedName>
    <definedName name="FI_d" localSheetId="8">#REF!</definedName>
    <definedName name="FI_d" localSheetId="10">#REF!</definedName>
    <definedName name="FI_d">#REF!</definedName>
    <definedName name="Fi_f" localSheetId="8">#REF!</definedName>
    <definedName name="Fi_f" localSheetId="10">#REF!</definedName>
    <definedName name="Fi_f">#REF!</definedName>
    <definedName name="FI_nd" localSheetId="8">#REF!</definedName>
    <definedName name="FI_nd" localSheetId="10">#REF!</definedName>
    <definedName name="FI_nd">#REF!</definedName>
    <definedName name="FIL" localSheetId="8">#REF!</definedName>
    <definedName name="FIL" localSheetId="10">#REF!</definedName>
    <definedName name="FIL">#REF!</definedName>
    <definedName name="FILE" localSheetId="8">#REF!</definedName>
    <definedName name="FILE" localSheetId="10">#REF!</definedName>
    <definedName name="FILE">#REF!</definedName>
    <definedName name="FIT" localSheetId="8">BlankMacro1</definedName>
    <definedName name="FIT" localSheetId="10">BlankMacro1</definedName>
    <definedName name="FIT">BlankMacro1</definedName>
    <definedName name="FITT2" localSheetId="8">BlankMacro1</definedName>
    <definedName name="FITT2" localSheetId="10">BlankMacro1</definedName>
    <definedName name="FITT2">BlankMacro1</definedName>
    <definedName name="FITTING2" localSheetId="8">BlankMacro1</definedName>
    <definedName name="FITTING2" localSheetId="10">BlankMacro1</definedName>
    <definedName name="FITTING2">BlankMacro1</definedName>
    <definedName name="FlexZZ" localSheetId="8">#REF!</definedName>
    <definedName name="FlexZZ" localSheetId="10">#REF!</definedName>
    <definedName name="FlexZZ">#REF!</definedName>
    <definedName name="FLG" localSheetId="8">BlankMacro1</definedName>
    <definedName name="FLG" localSheetId="10">BlankMacro1</definedName>
    <definedName name="FLG">BlankMacro1</definedName>
    <definedName name="Flv" localSheetId="8">#REF!</definedName>
    <definedName name="Flv" localSheetId="10">#REF!</definedName>
    <definedName name="Flv">#REF!</definedName>
    <definedName name="fml_DoRongCT" localSheetId="10">LEN(CT_TMinh)</definedName>
    <definedName name="fml_DoRongCT">LEN(CT_TMinh)</definedName>
    <definedName name="fml_TMChiTieu_CDKT_VungDk" localSheetId="10">IF('PL7_DA trong diem cap huyen'!f_Cap=1,IF(LEFT(TongHop_MaChiTieu,'PL7_DA trong diem cap huyen'!f_Cap)=LEFT(CT_TMinh,'PL7_DA trong diem cap huyen'!f_Cap),TongHop_MaTK,0),IF('PL7_DA trong diem cap huyen'!f_Cap=2,IF(LEFT(TongHop_MaChiTieu,'PL7_DA trong diem cap huyen'!f_Cap)=LEFT(CT_TMinh,'PL7_DA trong diem cap huyen'!f_Cap),TongHop_MaTK,0),IF('PL7_DA trong diem cap huyen'!f_Cap=3,IF(LEFT(TongHop_MaChiTieu,'PL7_DA trong diem cap huyen'!f_Cap)=LEFT(CT_TMinh,'PL7_DA trong diem cap huyen'!f_Cap),TongHop_MaTK,0),0)))</definedName>
    <definedName name="fml_TMChiTieu_CDKT_VungDk">IF(f_Cap=1,IF(LEFT(TongHop_MaChiTieu,f_Cap)=LEFT(CT_TMinh,f_Cap),TongHop_MaTK,0),IF(f_Cap=2,IF(LEFT(TongHop_MaChiTieu,f_Cap)=LEFT(CT_TMinh,f_Cap),TongHop_MaTK,0),IF(f_Cap=3,IF(LEFT(TongHop_MaChiTieu,f_Cap)=LEFT(CT_TMinh,f_Cap),TongHop_MaTK,0),0)))</definedName>
    <definedName name="fml_TMChiTieu_CDKT_VungDkDB" localSheetId="10">IF('PL7_DA trong diem cap huyen'!f_Cap=4,IF(AND(VALUE(LEFT(TongHop_MaChiTieu,3))&gt;100,VALUE(LEFT(TongHop_MaChiTieu,3))&lt;270),TongHop_MaTK,0),IF('PL7_DA trong diem cap huyen'!f_Cap=5,IF(AND(VALUE(LEFT(TongHop_MaChiTieu,3))&gt;300,VALUE(LEFT(TongHop_MaChiTieu,3))&lt;440),TongHop_MaTK,0),0))</definedName>
    <definedName name="fml_TMChiTieu_CDKT_VungDkDB">IF(f_Cap=4,IF(AND(VALUE(LEFT(TongHop_MaChiTieu,3))&gt;100,VALUE(LEFT(TongHop_MaChiTieu,3))&lt;270),TongHop_MaTK,0),IF(f_Cap=5,IF(AND(VALUE(LEFT(TongHop_MaChiTieu,3))&gt;300,VALUE(LEFT(TongHop_MaChiTieu,3))&lt;440),TongHop_MaTK,0),0))</definedName>
    <definedName name="Fng" localSheetId="8">#REF!</definedName>
    <definedName name="Fng" localSheetId="10">#REF!</definedName>
    <definedName name="Fng">#REF!</definedName>
    <definedName name="Formula" localSheetId="8">#REF!</definedName>
    <definedName name="Formula" localSheetId="10">#REF!</definedName>
    <definedName name="Formula">#REF!</definedName>
    <definedName name="fr_ani" localSheetId="8">#REF!</definedName>
    <definedName name="fr_ani" localSheetId="10">#REF!</definedName>
    <definedName name="fr_ani">#REF!</definedName>
    <definedName name="frK_bls" localSheetId="8">#REF!</definedName>
    <definedName name="frK_bls" localSheetId="10">#REF!</definedName>
    <definedName name="frK_bls">#REF!</definedName>
    <definedName name="frN_bls" localSheetId="8">#REF!</definedName>
    <definedName name="frN_bls" localSheetId="10">#REF!</definedName>
    <definedName name="frN_bls">#REF!</definedName>
    <definedName name="frP_bls" localSheetId="8">#REF!</definedName>
    <definedName name="frP_bls" localSheetId="10">#REF!</definedName>
    <definedName name="frP_bls">#REF!</definedName>
    <definedName name="FS" localSheetId="8">#REF!</definedName>
    <definedName name="FS" localSheetId="10">#REF!</definedName>
    <definedName name="FS">#REF!</definedName>
    <definedName name="fsd" localSheetId="8" hidden="1">{"'Sheet1'!$L$16"}</definedName>
    <definedName name="fsd" localSheetId="10" hidden="1">{"'Sheet1'!$L$16"}</definedName>
    <definedName name="fsd" hidden="1">{"'Sheet1'!$L$16"}</definedName>
    <definedName name="fsdfdsf" localSheetId="8" hidden="1">{"'Sheet1'!$L$16"}</definedName>
    <definedName name="fsdfdsf" localSheetId="9" hidden="1">{"'Sheet1'!$L$16"}</definedName>
    <definedName name="fsdfdsf" localSheetId="10" hidden="1">{"'Sheet1'!$L$16"}</definedName>
    <definedName name="fsdfdsf" hidden="1">{"'Sheet1'!$L$16"}</definedName>
    <definedName name="Ft" localSheetId="8">#REF!</definedName>
    <definedName name="Ft" localSheetId="10">#REF!</definedName>
    <definedName name="Ft">#REF!</definedName>
    <definedName name="Ft_" localSheetId="8">#REF!</definedName>
    <definedName name="Ft_" localSheetId="10">#REF!</definedName>
    <definedName name="Ft_">#REF!</definedName>
    <definedName name="ftd" localSheetId="8">#REF!</definedName>
    <definedName name="ftd" localSheetId="10">#REF!</definedName>
    <definedName name="ftd">#REF!</definedName>
    <definedName name="fth" localSheetId="8">#REF!</definedName>
    <definedName name="fth" localSheetId="10">#REF!</definedName>
    <definedName name="fth">#REF!</definedName>
    <definedName name="fu" localSheetId="8">#REF!</definedName>
    <definedName name="fu" localSheetId="10">#REF!</definedName>
    <definedName name="fu">#REF!</definedName>
    <definedName name="fuji" localSheetId="8">#REF!</definedName>
    <definedName name="fuji" localSheetId="10">#REF!</definedName>
    <definedName name="fuji">#REF!</definedName>
    <definedName name="fum" localSheetId="8">#REF!</definedName>
    <definedName name="fum" localSheetId="10">#REF!</definedName>
    <definedName name="fum">#REF!</definedName>
    <definedName name="fy" localSheetId="8">#REF!</definedName>
    <definedName name="fy" localSheetId="10">#REF!</definedName>
    <definedName name="fy">#REF!</definedName>
    <definedName name="Fy_" localSheetId="8">#REF!</definedName>
    <definedName name="Fy_" localSheetId="10">#REF!</definedName>
    <definedName name="Fy_">#REF!</definedName>
    <definedName name="g" localSheetId="8" hidden="1">{"'Sheet1'!$L$16"}</definedName>
    <definedName name="g" localSheetId="9" hidden="1">{"'Sheet1'!$L$16"}</definedName>
    <definedName name="g" localSheetId="10" hidden="1">{"'Sheet1'!$L$16"}</definedName>
    <definedName name="g" hidden="1">{"'Sheet1'!$L$16"}</definedName>
    <definedName name="g_" localSheetId="8">#REF!</definedName>
    <definedName name="g_" localSheetId="10">#REF!</definedName>
    <definedName name="g_">#REF!</definedName>
    <definedName name="G_ME" localSheetId="8">#REF!</definedName>
    <definedName name="G_ME" localSheetId="9">#REF!</definedName>
    <definedName name="G_ME" localSheetId="10">#REF!</definedName>
    <definedName name="G_ME">#REF!</definedName>
    <definedName name="gach" localSheetId="9">#REF!</definedName>
    <definedName name="gach">#REF!</definedName>
    <definedName name="gachchongtron" localSheetId="8">#REF!</definedName>
    <definedName name="gachchongtron" localSheetId="10">#REF!</definedName>
    <definedName name="gachchongtron">#REF!</definedName>
    <definedName name="gachlanem" localSheetId="8">#REF!</definedName>
    <definedName name="gachlanem" localSheetId="10">#REF!</definedName>
    <definedName name="gachlanem">#REF!</definedName>
    <definedName name="gachtuy" localSheetId="8">#REF!</definedName>
    <definedName name="gachtuy" localSheetId="10">#REF!</definedName>
    <definedName name="gachtuy">#REF!</definedName>
    <definedName name="GAHT" localSheetId="8">#REF!</definedName>
    <definedName name="GAHT" localSheetId="10">#REF!</definedName>
    <definedName name="GAHT">#REF!</definedName>
    <definedName name="GaicapbocCuXLPEPVCPVCloaiCEVV18den35kV" localSheetId="8">#REF!</definedName>
    <definedName name="GaicapbocCuXLPEPVCPVCloaiCEVV18den35kV" localSheetId="10">#REF!</definedName>
    <definedName name="GaicapbocCuXLPEPVCPVCloaiCEVV18den35kV">#REF!</definedName>
    <definedName name="Gamadam" localSheetId="8">#REF!</definedName>
    <definedName name="Gamadam" localSheetId="10">#REF!</definedName>
    <definedName name="Gamadam">#REF!</definedName>
    <definedName name="gas" localSheetId="8">#REF!</definedName>
    <definedName name="gas" localSheetId="10">#REF!</definedName>
    <definedName name="gas">#REF!</definedName>
    <definedName name="gc" localSheetId="8">#REF!</definedName>
    <definedName name="gc" localSheetId="10">#REF!</definedName>
    <definedName name="gc">#REF!</definedName>
    <definedName name="GC_DN" localSheetId="8">#REF!</definedName>
    <definedName name="GC_DN" localSheetId="10">#REF!</definedName>
    <definedName name="GC_DN">#REF!</definedName>
    <definedName name="GC_HT" localSheetId="8">#REF!</definedName>
    <definedName name="GC_HT" localSheetId="10">#REF!</definedName>
    <definedName name="GC_HT">#REF!</definedName>
    <definedName name="GC_TD" localSheetId="8">#REF!</definedName>
    <definedName name="GC_TD" localSheetId="10">#REF!</definedName>
    <definedName name="GC_TD">#REF!</definedName>
    <definedName name="GCS" localSheetId="8">#REF!</definedName>
    <definedName name="GCS" localSheetId="10">#REF!</definedName>
    <definedName name="GCS">#REF!</definedName>
    <definedName name="gchi" localSheetId="8">#REF!</definedName>
    <definedName name="gchi" localSheetId="10">#REF!</definedName>
    <definedName name="gchi">#REF!</definedName>
    <definedName name="gd" localSheetId="8">#REF!</definedName>
    <definedName name="gd" localSheetId="10">#REF!</definedName>
    <definedName name="gd">#REF!</definedName>
    <definedName name="gdgd" hidden="1">#N/A</definedName>
    <definedName name="GDL" localSheetId="8">#REF!</definedName>
    <definedName name="GDL" localSheetId="10">#REF!</definedName>
    <definedName name="GDL">#REF!</definedName>
    <definedName name="GDTD" localSheetId="8">#REF!</definedName>
    <definedName name="GDTD" localSheetId="10">#REF!</definedName>
    <definedName name="GDTD">#REF!</definedName>
    <definedName name="geff" localSheetId="8">#REF!</definedName>
    <definedName name="geff" localSheetId="10">#REF!</definedName>
    <definedName name="geff">#REF!</definedName>
    <definedName name="geo" localSheetId="8">#REF!</definedName>
    <definedName name="geo" localSheetId="9">#REF!</definedName>
    <definedName name="geo" localSheetId="10">#REF!</definedName>
    <definedName name="geo">#REF!</definedName>
    <definedName name="gfdgdfgd" hidden="1">#N/A</definedName>
    <definedName name="gfdgfd" localSheetId="8" hidden="1">{"'Sheet1'!$L$16"}</definedName>
    <definedName name="gfdgfd" localSheetId="9" hidden="1">{"'Sheet1'!$L$16"}</definedName>
    <definedName name="gfdgfd" localSheetId="10" hidden="1">{"'Sheet1'!$L$16"}</definedName>
    <definedName name="gfdgfd" hidden="1">{"'Sheet1'!$L$16"}</definedName>
    <definedName name="gfjh" localSheetId="8">#REF!</definedName>
    <definedName name="gfjh" localSheetId="10">#REF!</definedName>
    <definedName name="gfjh">#REF!</definedName>
    <definedName name="gg" localSheetId="9">#REF!</definedName>
    <definedName name="gg">#REF!</definedName>
    <definedName name="ggdgd" hidden="1">#N/A</definedName>
    <definedName name="ggg" localSheetId="8">#REF!</definedName>
    <definedName name="ggg" localSheetId="10">#REF!</definedName>
    <definedName name="ggg">#REF!</definedName>
    <definedName name="ggsdg" hidden="1">#N/A</definedName>
    <definedName name="ggsf" hidden="1">#N/A</definedName>
    <definedName name="Ghi_chó" localSheetId="8">#REF!</definedName>
    <definedName name="Ghi_chó" localSheetId="10">#REF!</definedName>
    <definedName name="Ghi_chó">#REF!</definedName>
    <definedName name="ghichu" localSheetId="8">#REF!</definedName>
    <definedName name="ghichu" localSheetId="10">#REF!</definedName>
    <definedName name="ghichu">#REF!</definedName>
    <definedName name="ghip" localSheetId="8">#REF!</definedName>
    <definedName name="ghip" localSheetId="9">#REF!</definedName>
    <definedName name="ghip" localSheetId="10">#REF!</definedName>
    <definedName name="ghip">#REF!</definedName>
    <definedName name="gIItc" localSheetId="8">#REF!</definedName>
    <definedName name="gIItc" localSheetId="10">#REF!</definedName>
    <definedName name="gIItc">#REF!</definedName>
    <definedName name="gIItt" localSheetId="8">#REF!</definedName>
    <definedName name="gIItt" localSheetId="10">#REF!</definedName>
    <definedName name="gIItt">#REF!</definedName>
    <definedName name="gj" localSheetId="8">#REF!</definedName>
    <definedName name="gj" localSheetId="10">#REF!</definedName>
    <definedName name="gj">#REF!</definedName>
    <definedName name="gkcn" localSheetId="8">#REF!</definedName>
    <definedName name="gkcn" localSheetId="10">#REF!</definedName>
    <definedName name="gkcn">#REF!</definedName>
    <definedName name="gkGTGT" localSheetId="8">#REF!</definedName>
    <definedName name="gkGTGT" localSheetId="10">#REF!</definedName>
    <definedName name="gkGTGT">#REF!</definedName>
    <definedName name="gl3p" localSheetId="8">#REF!</definedName>
    <definedName name="gl3p" localSheetId="9">#REF!</definedName>
    <definedName name="gl3p" localSheetId="10">#REF!</definedName>
    <definedName name="gl3p">#REF!</definedName>
    <definedName name="gld" localSheetId="8">#REF!</definedName>
    <definedName name="gld" localSheetId="10">#REF!</definedName>
    <definedName name="gld">#REF!</definedName>
    <definedName name="GLL" localSheetId="8">#REF!</definedName>
    <definedName name="GLL" localSheetId="10">#REF!</definedName>
    <definedName name="GLL">#REF!</definedName>
    <definedName name="GoBack" localSheetId="8">#REF!</definedName>
    <definedName name="GoBack" localSheetId="9">#REF!</definedName>
    <definedName name="GoBack" localSheetId="10">#REF!</definedName>
    <definedName name="GoBack">#REF!</definedName>
    <definedName name="Goc32x3" localSheetId="8">#REF!</definedName>
    <definedName name="Goc32x3" localSheetId="9">#REF!</definedName>
    <definedName name="Goc32x3" localSheetId="10">#REF!</definedName>
    <definedName name="Goc32x3">#REF!</definedName>
    <definedName name="Goc35x3" localSheetId="8">#REF!</definedName>
    <definedName name="Goc35x3" localSheetId="9">#REF!</definedName>
    <definedName name="Goc35x3" localSheetId="10">#REF!</definedName>
    <definedName name="Goc35x3">#REF!</definedName>
    <definedName name="Goc40x4" localSheetId="8">#REF!</definedName>
    <definedName name="Goc40x4" localSheetId="9">#REF!</definedName>
    <definedName name="Goc40x4" localSheetId="10">#REF!</definedName>
    <definedName name="Goc40x4">#REF!</definedName>
    <definedName name="Goc45x4" localSheetId="8">#REF!</definedName>
    <definedName name="Goc45x4" localSheetId="9">#REF!</definedName>
    <definedName name="Goc45x4" localSheetId="10">#REF!</definedName>
    <definedName name="Goc45x4">#REF!</definedName>
    <definedName name="Goc50x5" localSheetId="8">#REF!</definedName>
    <definedName name="Goc50x5" localSheetId="9">#REF!</definedName>
    <definedName name="Goc50x5" localSheetId="10">#REF!</definedName>
    <definedName name="Goc50x5">#REF!</definedName>
    <definedName name="Goc63x6" localSheetId="8">#REF!</definedName>
    <definedName name="Goc63x6" localSheetId="9">#REF!</definedName>
    <definedName name="Goc63x6" localSheetId="10">#REF!</definedName>
    <definedName name="Goc63x6">#REF!</definedName>
    <definedName name="Goc75x6" localSheetId="8">#REF!</definedName>
    <definedName name="Goc75x6" localSheetId="9">#REF!</definedName>
    <definedName name="Goc75x6" localSheetId="10">#REF!</definedName>
    <definedName name="Goc75x6">#REF!</definedName>
    <definedName name="govan" localSheetId="8">#REF!</definedName>
    <definedName name="govan" localSheetId="10">#REF!</definedName>
    <definedName name="govan">#REF!</definedName>
    <definedName name="GOVAP1" localSheetId="8">#REF!</definedName>
    <definedName name="GOVAP1" localSheetId="10">#REF!</definedName>
    <definedName name="GOVAP1">#REF!</definedName>
    <definedName name="GOVAP2" localSheetId="8">#REF!</definedName>
    <definedName name="GOVAP2" localSheetId="10">#REF!</definedName>
    <definedName name="GOVAP2">#REF!</definedName>
    <definedName name="GP" localSheetId="8">#REF!</definedName>
    <definedName name="GP" localSheetId="10">#REF!</definedName>
    <definedName name="GP">#REF!</definedName>
    <definedName name="GPMB" localSheetId="8" hidden="1">{"Offgrid",#N/A,FALSE,"OFFGRID";"Region",#N/A,FALSE,"REGION";"Offgrid -2",#N/A,FALSE,"OFFGRID";"WTP",#N/A,FALSE,"WTP";"WTP -2",#N/A,FALSE,"WTP";"Project",#N/A,FALSE,"PROJECT";"Summary -2",#N/A,FALSE,"SUMMARY"}</definedName>
    <definedName name="GPMB" localSheetId="10" hidden="1">{"Offgrid",#N/A,FALSE,"OFFGRID";"Region",#N/A,FALSE,"REGION";"Offgrid -2",#N/A,FALSE,"OFFGRID";"WTP",#N/A,FALSE,"WTP";"WTP -2",#N/A,FALSE,"WTP";"Project",#N/A,FALSE,"PROJECT";"Summary -2",#N/A,FALSE,"SUMMARY"}</definedName>
    <definedName name="GPMB" hidden="1">{"Offgrid",#N/A,FALSE,"OFFGRID";"Region",#N/A,FALSE,"REGION";"Offgrid -2",#N/A,FALSE,"OFFGRID";"WTP",#N/A,FALSE,"WTP";"WTP -2",#N/A,FALSE,"WTP";"Project",#N/A,FALSE,"PROJECT";"Summary -2",#N/A,FALSE,"SUMMARY"}</definedName>
    <definedName name="gra" localSheetId="8" hidden="1">{"'Sheet1'!$L$16"}</definedName>
    <definedName name="gra" localSheetId="9" hidden="1">{"'Sheet1'!$L$16"}</definedName>
    <definedName name="gra" localSheetId="10" hidden="1">{"'Sheet1'!$L$16"}</definedName>
    <definedName name="gra" hidden="1">{"'Sheet1'!$L$16"}</definedName>
    <definedName name="grB" localSheetId="8">#REF!</definedName>
    <definedName name="grB" localSheetId="10">#REF!</definedName>
    <definedName name="grB">#REF!</definedName>
    <definedName name="GRFICM" localSheetId="8">#REF!</definedName>
    <definedName name="GRFICM" localSheetId="10">#REF!</definedName>
    <definedName name="GRFICM">#REF!</definedName>
    <definedName name="GRID" localSheetId="8">#REF!</definedName>
    <definedName name="GRID" localSheetId="10">#REF!</definedName>
    <definedName name="GRID">#REF!</definedName>
    <definedName name="gse" localSheetId="8">#REF!</definedName>
    <definedName name="gse" localSheetId="10">#REF!</definedName>
    <definedName name="gse">#REF!</definedName>
    <definedName name="gsgsg" hidden="1">#N/A</definedName>
    <definedName name="gsgsgs" hidden="1">#N/A</definedName>
    <definedName name="gt" localSheetId="8">#REF!</definedName>
    <definedName name="gt" localSheetId="10">#REF!</definedName>
    <definedName name="gt">#REF!</definedName>
    <definedName name="Gtb" localSheetId="9">#REF!</definedName>
    <definedName name="Gtb">#REF!</definedName>
    <definedName name="gtbtt" localSheetId="8">#REF!</definedName>
    <definedName name="gtbtt" localSheetId="9">#REF!</definedName>
    <definedName name="gtbtt" localSheetId="10">#REF!</definedName>
    <definedName name="gtbtt">#REF!</definedName>
    <definedName name="gtc" localSheetId="8">#REF!</definedName>
    <definedName name="gtc" localSheetId="10">#REF!</definedName>
    <definedName name="gtc">#REF!</definedName>
    <definedName name="GTDTCTANG_HT_NC_BD" localSheetId="8">#REF!</definedName>
    <definedName name="GTDTCTANG_HT_NC_BD" localSheetId="10">#REF!</definedName>
    <definedName name="GTDTCTANG_HT_NC_BD">#REF!</definedName>
    <definedName name="GTDTCTANG_HT_NC_KT" localSheetId="8">#REF!</definedName>
    <definedName name="GTDTCTANG_HT_NC_KT" localSheetId="10">#REF!</definedName>
    <definedName name="GTDTCTANG_HT_NC_KT">#REF!</definedName>
    <definedName name="GTDTCTANG_HT_VL_BD" localSheetId="8">#REF!</definedName>
    <definedName name="GTDTCTANG_HT_VL_BD" localSheetId="10">#REF!</definedName>
    <definedName name="GTDTCTANG_HT_VL_BD">#REF!</definedName>
    <definedName name="GTDTCTANG_HT_VL_KT" localSheetId="8">#REF!</definedName>
    <definedName name="GTDTCTANG_HT_VL_KT" localSheetId="10">#REF!</definedName>
    <definedName name="GTDTCTANG_HT_VL_KT">#REF!</definedName>
    <definedName name="GTDTCTANG_NC_BD" localSheetId="8">#REF!</definedName>
    <definedName name="GTDTCTANG_NC_BD" localSheetId="10">#REF!</definedName>
    <definedName name="GTDTCTANG_NC_BD">#REF!</definedName>
    <definedName name="GTDTCTANG_NC_KT" localSheetId="8">#REF!</definedName>
    <definedName name="GTDTCTANG_NC_KT" localSheetId="10">#REF!</definedName>
    <definedName name="GTDTCTANG_NC_KT">#REF!</definedName>
    <definedName name="GTDTCTANG_VL_BD" localSheetId="8">#REF!</definedName>
    <definedName name="GTDTCTANG_VL_BD" localSheetId="10">#REF!</definedName>
    <definedName name="GTDTCTANG_VL_BD">#REF!</definedName>
    <definedName name="GTDTCTANG_VL_KT" localSheetId="8">#REF!</definedName>
    <definedName name="GTDTCTANG_VL_KT" localSheetId="10">#REF!</definedName>
    <definedName name="GTDTCTANG_VL_KT">#REF!</definedName>
    <definedName name="GTDTXL" localSheetId="8">#REF!</definedName>
    <definedName name="GTDTXL" localSheetId="10">#REF!</definedName>
    <definedName name="GTDTXL">#REF!</definedName>
    <definedName name="GTLXQT9" localSheetId="10">'PL7_DA trong diem cap huyen'!GTLXQT9</definedName>
    <definedName name="GTLXQT9">[0]!GTLXQT9</definedName>
    <definedName name="gtst" localSheetId="8">#REF!</definedName>
    <definedName name="gtst" localSheetId="9">#REF!</definedName>
    <definedName name="gtst" localSheetId="10">#REF!</definedName>
    <definedName name="gtst">#REF!</definedName>
    <definedName name="GTXL" localSheetId="8">#REF!</definedName>
    <definedName name="GTXL" localSheetId="9">#REF!</definedName>
    <definedName name="GTXL" localSheetId="10">#REF!</definedName>
    <definedName name="GTXL">#REF!</definedName>
    <definedName name="Gthe" localSheetId="8">#REF!</definedName>
    <definedName name="Gthe" localSheetId="10">#REF!</definedName>
    <definedName name="Gthe">#REF!</definedName>
    <definedName name="gthep">1</definedName>
    <definedName name="GTRI" localSheetId="8">#REF!</definedName>
    <definedName name="GTRI" localSheetId="10">#REF!</definedName>
    <definedName name="GTRI">#REF!</definedName>
    <definedName name="gvan" localSheetId="8">#REF!</definedName>
    <definedName name="gvan" localSheetId="10">#REF!</definedName>
    <definedName name="gvan">#REF!</definedName>
    <definedName name="GVL_LDT" localSheetId="8">#REF!</definedName>
    <definedName name="GVL_LDT" localSheetId="10">#REF!</definedName>
    <definedName name="GVL_LDT">#REF!</definedName>
    <definedName name="Gxl" localSheetId="8">#REF!</definedName>
    <definedName name="Gxl" localSheetId="9">#REF!</definedName>
    <definedName name="Gxl" localSheetId="10">#REF!</definedName>
    <definedName name="Gxl">#REF!</definedName>
    <definedName name="gxltt" localSheetId="8">#REF!</definedName>
    <definedName name="gxltt" localSheetId="9">#REF!</definedName>
    <definedName name="gxltt" localSheetId="10">#REF!</definedName>
    <definedName name="gxltt">#REF!</definedName>
    <definedName name="gxm" localSheetId="8">#REF!</definedName>
    <definedName name="gxm" localSheetId="10">#REF!</definedName>
    <definedName name="gxm">#REF!</definedName>
    <definedName name="GXMAX" localSheetId="8">#REF!</definedName>
    <definedName name="GXMAX" localSheetId="10">#REF!</definedName>
    <definedName name="GXMAX">#REF!</definedName>
    <definedName name="GXMIN" localSheetId="8">#REF!</definedName>
    <definedName name="GXMIN" localSheetId="10">#REF!</definedName>
    <definedName name="GXMIN">#REF!</definedName>
    <definedName name="GYMAX" localSheetId="8">#REF!</definedName>
    <definedName name="GYMAX" localSheetId="10">#REF!</definedName>
    <definedName name="GYMAX">#REF!</definedName>
    <definedName name="GYMIN" localSheetId="8">#REF!</definedName>
    <definedName name="GYMIN" localSheetId="10">#REF!</definedName>
    <definedName name="GYMIN">#REF!</definedName>
    <definedName name="gi">0.4</definedName>
    <definedName name="gia" localSheetId="8">#REF!</definedName>
    <definedName name="gia" localSheetId="9">#REF!</definedName>
    <definedName name="gia" localSheetId="10">#REF!</definedName>
    <definedName name="gia">#REF!</definedName>
    <definedName name="Gia_CT" localSheetId="8">#REF!</definedName>
    <definedName name="Gia_CT" localSheetId="9">#REF!</definedName>
    <definedName name="Gia_CT" localSheetId="10">#REF!</definedName>
    <definedName name="Gia_CT">#REF!</definedName>
    <definedName name="GIA_CU_LY_VAN_CHUYEN" localSheetId="8">#REF!</definedName>
    <definedName name="GIA_CU_LY_VAN_CHUYEN" localSheetId="9">#REF!</definedName>
    <definedName name="GIA_CU_LY_VAN_CHUYEN" localSheetId="10">#REF!</definedName>
    <definedName name="GIA_CU_LY_VAN_CHUYEN">#REF!</definedName>
    <definedName name="Gia_tien" localSheetId="8">#REF!</definedName>
    <definedName name="gia_tien" localSheetId="9">#REF!</definedName>
    <definedName name="Gia_tien" localSheetId="10">#REF!</definedName>
    <definedName name="Gia_tien">#REF!</definedName>
    <definedName name="gia_tien_1" localSheetId="8">#REF!</definedName>
    <definedName name="gia_tien_1" localSheetId="10">#REF!</definedName>
    <definedName name="gia_tien_1">#REF!</definedName>
    <definedName name="gia_tien_2" localSheetId="8">#REF!</definedName>
    <definedName name="gia_tien_2" localSheetId="10">#REF!</definedName>
    <definedName name="gia_tien_2">#REF!</definedName>
    <definedName name="gia_tien_3" localSheetId="8">#REF!</definedName>
    <definedName name="gia_tien_3" localSheetId="10">#REF!</definedName>
    <definedName name="gia_tien_3">#REF!</definedName>
    <definedName name="gia_tien_BTN" localSheetId="8">#REF!</definedName>
    <definedName name="gia_tien_BTN" localSheetId="9">#REF!</definedName>
    <definedName name="gia_tien_BTN" localSheetId="10">#REF!</definedName>
    <definedName name="gia_tien_BTN">#REF!</definedName>
    <definedName name="gia_tri_1BTN" localSheetId="8">#REF!</definedName>
    <definedName name="gia_tri_1BTN" localSheetId="10">#REF!</definedName>
    <definedName name="gia_tri_1BTN">#REF!</definedName>
    <definedName name="gia_tri_2BTN" localSheetId="8">#REF!</definedName>
    <definedName name="gia_tri_2BTN" localSheetId="10">#REF!</definedName>
    <definedName name="gia_tri_2BTN">#REF!</definedName>
    <definedName name="gia_tri_3BTN" localSheetId="8">#REF!</definedName>
    <definedName name="gia_tri_3BTN" localSheetId="10">#REF!</definedName>
    <definedName name="gia_tri_3BTN">#REF!</definedName>
    <definedName name="Gia_VT" localSheetId="8">#REF!</definedName>
    <definedName name="Gia_VT" localSheetId="9">#REF!</definedName>
    <definedName name="Gia_VT" localSheetId="10">#REF!</definedName>
    <definedName name="Gia_VT">#REF!</definedName>
    <definedName name="GiacapAvanxoanLVABCXLPE" localSheetId="8">#REF!</definedName>
    <definedName name="GiacapAvanxoanLVABCXLPE" localSheetId="10">#REF!</definedName>
    <definedName name="GiacapAvanxoanLVABCXLPE">#REF!</definedName>
    <definedName name="GiacapbocCuXLPEPVCDSTAPVCloaiCEVVST" localSheetId="8">#REF!</definedName>
    <definedName name="GiacapbocCuXLPEPVCDSTAPVCloaiCEVVST" localSheetId="10">#REF!</definedName>
    <definedName name="GiacapbocCuXLPEPVCDSTAPVCloaiCEVVST">#REF!</definedName>
    <definedName name="GiacapbocCuXLPEPVCDSTPVCloaiCEVVST12den24kV" localSheetId="8">#REF!</definedName>
    <definedName name="GiacapbocCuXLPEPVCDSTPVCloaiCEVVST12den24kV" localSheetId="10">#REF!</definedName>
    <definedName name="GiacapbocCuXLPEPVCDSTPVCloaiCEVVST12den24kV">#REF!</definedName>
    <definedName name="GiacapbocCuXLPEPVCDSTPVCloaiCEVVST18den35kV" localSheetId="8">#REF!</definedName>
    <definedName name="GiacapbocCuXLPEPVCDSTPVCloaiCEVVST18den35kV" localSheetId="10">#REF!</definedName>
    <definedName name="GiacapbocCuXLPEPVCDSTPVCloaiCEVVST18den35kV">#REF!</definedName>
    <definedName name="GiacapbocCuXLPEPVCloaiCEV" localSheetId="8">#REF!</definedName>
    <definedName name="GiacapbocCuXLPEPVCloaiCEV" localSheetId="10">#REF!</definedName>
    <definedName name="GiacapbocCuXLPEPVCloaiCEV">#REF!</definedName>
    <definedName name="GiacapbocCuXLPEPVCloaiCEV12den24kV" localSheetId="8">#REF!</definedName>
    <definedName name="GiacapbocCuXLPEPVCloaiCEV12den24kV" localSheetId="10">#REF!</definedName>
    <definedName name="GiacapbocCuXLPEPVCloaiCEV12den24kV">#REF!</definedName>
    <definedName name="GiacapbocCuXLPEPVCloaiCEV18den35kV" localSheetId="8">#REF!</definedName>
    <definedName name="GiacapbocCuXLPEPVCloaiCEV18den35kV" localSheetId="10">#REF!</definedName>
    <definedName name="GiacapbocCuXLPEPVCloaiCEV18den35kV">#REF!</definedName>
    <definedName name="GiacapbocCuXLPEPVCPVCloaiCEVV12den24kV" localSheetId="8">#REF!</definedName>
    <definedName name="GiacapbocCuXLPEPVCPVCloaiCEVV12den24kV" localSheetId="10">#REF!</definedName>
    <definedName name="GiacapbocCuXLPEPVCPVCloaiCEVV12den24kV">#REF!</definedName>
    <definedName name="GiacapbocCuXLPEPVCSWPVCloaiCEVVSW12den24kV" localSheetId="8">#REF!</definedName>
    <definedName name="GiacapbocCuXLPEPVCSWPVCloaiCEVVSW12den24kV" localSheetId="10">#REF!</definedName>
    <definedName name="GiacapbocCuXLPEPVCSWPVCloaiCEVVSW12den24kV">#REF!</definedName>
    <definedName name="GiacapbocCuXLPEPVCSWPVCloaiCEVVSW18den35kV" localSheetId="8">#REF!</definedName>
    <definedName name="GiacapbocCuXLPEPVCSWPVCloaiCEVVSW18den35kV" localSheetId="10">#REF!</definedName>
    <definedName name="GiacapbocCuXLPEPVCSWPVCloaiCEVVSW18den35kV">#REF!</definedName>
    <definedName name="GiadayACbocPVC" localSheetId="8">#REF!</definedName>
    <definedName name="GiadayACbocPVC" localSheetId="10">#REF!</definedName>
    <definedName name="GiadayACbocPVC">#REF!</definedName>
    <definedName name="GiadayAS" localSheetId="8">#REF!</definedName>
    <definedName name="GiadayAS" localSheetId="10">#REF!</definedName>
    <definedName name="GiadayAS">#REF!</definedName>
    <definedName name="GiadayAtran" localSheetId="8">#REF!</definedName>
    <definedName name="GiadayAtran" localSheetId="10">#REF!</definedName>
    <definedName name="GiadayAtran">#REF!</definedName>
    <definedName name="GiadayAV" localSheetId="8">#REF!</definedName>
    <definedName name="GiadayAV" localSheetId="10">#REF!</definedName>
    <definedName name="GiadayAV">#REF!</definedName>
    <definedName name="GiadayAXLPE1kVlkyhieuAE" localSheetId="8">#REF!</definedName>
    <definedName name="GiadayAXLPE1kVlkyhieuAE" localSheetId="10">#REF!</definedName>
    <definedName name="GiadayAXLPE1kVlkyhieuAE">#REF!</definedName>
    <definedName name="GiadaycapCEV" localSheetId="8">#REF!</definedName>
    <definedName name="GiadaycapCEV" localSheetId="10">#REF!</definedName>
    <definedName name="GiadaycapCEV">#REF!</definedName>
    <definedName name="GiadaycapCuPVC600V" localSheetId="8">#REF!</definedName>
    <definedName name="GiadaycapCuPVC600V" localSheetId="10">#REF!</definedName>
    <definedName name="GiadaycapCuPVC600V">#REF!</definedName>
    <definedName name="GiadayCVV" localSheetId="8">#REF!</definedName>
    <definedName name="GiadayCVV" localSheetId="10">#REF!</definedName>
    <definedName name="GiadayCVV">#REF!</definedName>
    <definedName name="GiadayMtran" localSheetId="8">#REF!</definedName>
    <definedName name="GiadayMtran" localSheetId="10">#REF!</definedName>
    <definedName name="GiadayMtran">#REF!</definedName>
    <definedName name="GIAGIAOVLHT" localSheetId="8">#REF!</definedName>
    <definedName name="GIAGIAOVLHT" localSheetId="10">#REF!</definedName>
    <definedName name="GIAGIAOVLHT">#REF!</definedName>
    <definedName name="Giasatthep" localSheetId="8">#REF!</definedName>
    <definedName name="Giasatthep" localSheetId="10">#REF!</definedName>
    <definedName name="Giasatthep">#REF!</definedName>
    <definedName name="Giavatlieukhac" localSheetId="8">#REF!</definedName>
    <definedName name="Giavatlieukhac" localSheetId="10">#REF!</definedName>
    <definedName name="Giavatlieukhac">#REF!</definedName>
    <definedName name="GIAVL_TRALY" localSheetId="8">#REF!</definedName>
    <definedName name="GIAVL_TRALY" localSheetId="10">#REF!</definedName>
    <definedName name="GIAVL_TRALY">#REF!</definedName>
    <definedName name="GIAVLHT" localSheetId="8">#REF!</definedName>
    <definedName name="GIAVLHT" localSheetId="10">#REF!</definedName>
    <definedName name="GIAVLHT">#REF!</definedName>
    <definedName name="GIAVLIEUTN" localSheetId="8">#REF!</definedName>
    <definedName name="GIAVLIEUTN" localSheetId="9">#REF!</definedName>
    <definedName name="GIAVLIEUTN" localSheetId="10">#REF!</definedName>
    <definedName name="GIAVLIEUTN">#REF!</definedName>
    <definedName name="Giocong" localSheetId="8">#REF!</definedName>
    <definedName name="Giocong" localSheetId="9">#REF!</definedName>
    <definedName name="Giocong" localSheetId="10">#REF!</definedName>
    <definedName name="Giocong">#REF!</definedName>
    <definedName name="giotuoi" localSheetId="8">#REF!</definedName>
    <definedName name="giotuoi" localSheetId="10">#REF!</definedName>
    <definedName name="giotuoi">#REF!</definedName>
    <definedName name="h" localSheetId="8" hidden="1">{"'Sheet1'!$L$16"}</definedName>
    <definedName name="h" localSheetId="9" hidden="1">{"'Sheet1'!$L$16"}</definedName>
    <definedName name="h" localSheetId="10" hidden="1">{"'Sheet1'!$L$16"}</definedName>
    <definedName name="h" hidden="1">{"'Sheet1'!$L$16"}</definedName>
    <definedName name="h_" localSheetId="8">#REF!</definedName>
    <definedName name="h_" localSheetId="10">#REF!</definedName>
    <definedName name="h_">#REF!</definedName>
    <definedName name="h__" localSheetId="8">#REF!</definedName>
    <definedName name="h__" localSheetId="10">#REF!</definedName>
    <definedName name="h__">#REF!</definedName>
    <definedName name="h_0" localSheetId="8">#REF!</definedName>
    <definedName name="h_0" localSheetId="10">#REF!</definedName>
    <definedName name="h_0">#REF!</definedName>
    <definedName name="H_1" localSheetId="8">#REF!</definedName>
    <definedName name="H_1" localSheetId="10">#REF!</definedName>
    <definedName name="H_1">#REF!</definedName>
    <definedName name="H_2" localSheetId="8">#REF!</definedName>
    <definedName name="H_2" localSheetId="10">#REF!</definedName>
    <definedName name="H_2">#REF!</definedName>
    <definedName name="H_3" localSheetId="8">#REF!</definedName>
    <definedName name="H_3" localSheetId="10">#REF!</definedName>
    <definedName name="H_3">#REF!</definedName>
    <definedName name="H_30" localSheetId="8">#REF!</definedName>
    <definedName name="H_30" localSheetId="10">#REF!</definedName>
    <definedName name="H_30">#REF!</definedName>
    <definedName name="H_Class1" localSheetId="8">#REF!</definedName>
    <definedName name="H_Class1" localSheetId="10">#REF!</definedName>
    <definedName name="H_Class1">#REF!</definedName>
    <definedName name="H_Class2" localSheetId="8">#REF!</definedName>
    <definedName name="H_Class2" localSheetId="10">#REF!</definedName>
    <definedName name="H_Class2">#REF!</definedName>
    <definedName name="H_Class3" localSheetId="8">#REF!</definedName>
    <definedName name="H_Class3" localSheetId="10">#REF!</definedName>
    <definedName name="H_Class3">#REF!</definedName>
    <definedName name="H_Class4" localSheetId="8">#REF!</definedName>
    <definedName name="H_Class4" localSheetId="10">#REF!</definedName>
    <definedName name="H_Class4">#REF!</definedName>
    <definedName name="H_Class5" localSheetId="8">#REF!</definedName>
    <definedName name="H_Class5" localSheetId="10">#REF!</definedName>
    <definedName name="H_Class5">#REF!</definedName>
    <definedName name="h_d" localSheetId="8">#REF!</definedName>
    <definedName name="h_d" localSheetId="10">#REF!</definedName>
    <definedName name="h_d">#REF!</definedName>
    <definedName name="H_ng_mòc_cáng_trÖnh" localSheetId="8">#REF!</definedName>
    <definedName name="H_ng_mòc_cáng_trÖnh" localSheetId="10">#REF!</definedName>
    <definedName name="H_ng_mòc_cáng_trÖnh">#REF!</definedName>
    <definedName name="H_THUCTT" localSheetId="8">#REF!</definedName>
    <definedName name="H_THUCTT" localSheetId="9">#REF!</definedName>
    <definedName name="H_THUCTT" localSheetId="10">#REF!</definedName>
    <definedName name="H_THUCTT">#REF!</definedName>
    <definedName name="H_THUCHTHH" localSheetId="8">#REF!</definedName>
    <definedName name="H_THUCHTHH" localSheetId="9">#REF!</definedName>
    <definedName name="H_THUCHTHH" localSheetId="10">#REF!</definedName>
    <definedName name="H_THUCHTHH">#REF!</definedName>
    <definedName name="h0" localSheetId="8">#REF!</definedName>
    <definedName name="h0" localSheetId="10">#REF!</definedName>
    <definedName name="h0">#REF!</definedName>
    <definedName name="H0.4" localSheetId="8">#REF!</definedName>
    <definedName name="H0.4" localSheetId="10">#REF!</definedName>
    <definedName name="H0.4">#REF!</definedName>
    <definedName name="h0.75" localSheetId="8">#REF!</definedName>
    <definedName name="h0.75" localSheetId="10">#REF!</definedName>
    <definedName name="h0.75">#REF!</definedName>
    <definedName name="h18x" localSheetId="8">#REF!</definedName>
    <definedName name="h18x" localSheetId="10">#REF!</definedName>
    <definedName name="h18x">#REF!</definedName>
    <definedName name="h30x" localSheetId="8">#REF!</definedName>
    <definedName name="h30x" localSheetId="10">#REF!</definedName>
    <definedName name="h30x">#REF!</definedName>
    <definedName name="Ham" localSheetId="8">#REF!</definedName>
    <definedName name="Ham" localSheetId="10">#REF!</definedName>
    <definedName name="Ham">#REF!</definedName>
    <definedName name="Hang_muc_khac" localSheetId="8">#REF!</definedName>
    <definedName name="Hang_muc_khac" localSheetId="10">#REF!</definedName>
    <definedName name="Hang_muc_khac">#REF!</definedName>
    <definedName name="hangmuc" localSheetId="8">#REF!</definedName>
    <definedName name="hangmuc" localSheetId="10">#REF!</definedName>
    <definedName name="hangmuc">#REF!</definedName>
    <definedName name="hanh" localSheetId="8" hidden="1">{"'Sheet1'!$L$16"}</definedName>
    <definedName name="hanh" localSheetId="9" hidden="1">{"'Sheet1'!$L$16"}</definedName>
    <definedName name="hanh" localSheetId="10" hidden="1">{"'Sheet1'!$L$16"}</definedName>
    <definedName name="hanh" hidden="1">{"'Sheet1'!$L$16"}</definedName>
    <definedName name="HaoKT" localSheetId="8">#REF!</definedName>
    <definedName name="HaoKT" localSheetId="10">#REF!</definedName>
    <definedName name="HaoKT">#REF!</definedName>
    <definedName name="HapCKVA" localSheetId="8">#REF!</definedName>
    <definedName name="HapCKVA" localSheetId="10">#REF!</definedName>
    <definedName name="HapCKVA">#REF!</definedName>
    <definedName name="HapCKvar" localSheetId="8">#REF!</definedName>
    <definedName name="HapCKvar" localSheetId="10">#REF!</definedName>
    <definedName name="HapCKvar">#REF!</definedName>
    <definedName name="HapCKW" localSheetId="8">#REF!</definedName>
    <definedName name="HapCKW" localSheetId="10">#REF!</definedName>
    <definedName name="HapCKW">#REF!</definedName>
    <definedName name="HapIKVA" localSheetId="8">#REF!</definedName>
    <definedName name="HapIKVA" localSheetId="10">#REF!</definedName>
    <definedName name="HapIKVA">#REF!</definedName>
    <definedName name="HapIKvar" localSheetId="8">#REF!</definedName>
    <definedName name="HapIKvar" localSheetId="10">#REF!</definedName>
    <definedName name="HapIKvar">#REF!</definedName>
    <definedName name="HapIKW" localSheetId="8">#REF!</definedName>
    <definedName name="HapIKW" localSheetId="10">#REF!</definedName>
    <definedName name="HapIKW">#REF!</definedName>
    <definedName name="HapKVA" localSheetId="8">#REF!</definedName>
    <definedName name="HapKVA" localSheetId="10">#REF!</definedName>
    <definedName name="HapKVA">#REF!</definedName>
    <definedName name="HapSKVA" localSheetId="8">#REF!</definedName>
    <definedName name="HapSKVA" localSheetId="10">#REF!</definedName>
    <definedName name="HapSKVA">#REF!</definedName>
    <definedName name="HarvestingWage" localSheetId="8">#REF!</definedName>
    <definedName name="HarvestingWage" localSheetId="10">#REF!</definedName>
    <definedName name="HarvestingWage">#REF!</definedName>
    <definedName name="hathe" localSheetId="8">#REF!</definedName>
    <definedName name="hathe" localSheetId="10">#REF!</definedName>
    <definedName name="hathe">#REF!</definedName>
    <definedName name="hau" localSheetId="8">#REF!</definedName>
    <definedName name="hau" localSheetId="10">#REF!</definedName>
    <definedName name="hau">#REF!</definedName>
    <definedName name="Hbb" localSheetId="8">#REF!</definedName>
    <definedName name="Hbb" localSheetId="10">#REF!</definedName>
    <definedName name="Hbb">#REF!</definedName>
    <definedName name="HBC" localSheetId="8">#REF!</definedName>
    <definedName name="HBC" localSheetId="10">#REF!</definedName>
    <definedName name="HBC">#REF!</definedName>
    <definedName name="HBL" localSheetId="8">#REF!</definedName>
    <definedName name="HBL" localSheetId="10">#REF!</definedName>
    <definedName name="HBL">#REF!</definedName>
    <definedName name="Hbtt" localSheetId="8">#REF!</definedName>
    <definedName name="Hbtt" localSheetId="10">#REF!</definedName>
    <definedName name="Hbtt">#REF!</definedName>
    <definedName name="hc0.75" localSheetId="8">#REF!</definedName>
    <definedName name="hc0.75" localSheetId="10">#REF!</definedName>
    <definedName name="hc0.75">#REF!</definedName>
    <definedName name="Hcb" localSheetId="8">#REF!</definedName>
    <definedName name="Hcb" localSheetId="10">#REF!</definedName>
    <definedName name="Hcb">#REF!</definedName>
    <definedName name="HCM" localSheetId="8">#REF!</definedName>
    <definedName name="HCM" localSheetId="9">#REF!</definedName>
    <definedName name="HCM" localSheetId="10">#REF!</definedName>
    <definedName name="HCM">#REF!</definedName>
    <definedName name="HCPH" localSheetId="8">#REF!</definedName>
    <definedName name="HCPH" localSheetId="10">#REF!</definedName>
    <definedName name="HCPH">#REF!</definedName>
    <definedName name="HCS" localSheetId="8">#REF!</definedName>
    <definedName name="HCS" localSheetId="10">#REF!</definedName>
    <definedName name="HCS">#REF!</definedName>
    <definedName name="Hctt" localSheetId="8">#REF!</definedName>
    <definedName name="Hctt" localSheetId="10">#REF!</definedName>
    <definedName name="Hctt">#REF!</definedName>
    <definedName name="HCU" localSheetId="8">#REF!</definedName>
    <definedName name="HCU" localSheetId="10">#REF!</definedName>
    <definedName name="HCU">#REF!</definedName>
    <definedName name="Hdao">0.3</definedName>
    <definedName name="Hdap">5.2</definedName>
    <definedName name="Hdb" localSheetId="8">#REF!</definedName>
    <definedName name="Hdb" localSheetId="10">#REF!</definedName>
    <definedName name="Hdb">#REF!</definedName>
    <definedName name="HDC" localSheetId="8">#REF!</definedName>
    <definedName name="HDC" localSheetId="10">#REF!</definedName>
    <definedName name="HDC">#REF!</definedName>
    <definedName name="hdd" localSheetId="8">#REF!</definedName>
    <definedName name="hdd" localSheetId="10">#REF!</definedName>
    <definedName name="hdd">#REF!</definedName>
    <definedName name="Hdk" localSheetId="8">#REF!</definedName>
    <definedName name="Hdk" localSheetId="10">#REF!</definedName>
    <definedName name="Hdk">#REF!</definedName>
    <definedName name="Hdtt" localSheetId="8">#REF!</definedName>
    <definedName name="Hdtt" localSheetId="10">#REF!</definedName>
    <definedName name="Hdtt">#REF!</definedName>
    <definedName name="HDU" localSheetId="8">#REF!</definedName>
    <definedName name="HDU" localSheetId="10">#REF!</definedName>
    <definedName name="HDU">#REF!</definedName>
    <definedName name="He" localSheetId="8">#REF!</definedName>
    <definedName name="He" localSheetId="10">#REF!</definedName>
    <definedName name="He">#REF!</definedName>
    <definedName name="He_so" localSheetId="8">#REF!</definedName>
    <definedName name="He_so" localSheetId="10">#REF!</definedName>
    <definedName name="He_so">#REF!</definedName>
    <definedName name="HE_SO_KHO_KHAN_CANG_DAY" localSheetId="8">#REF!</definedName>
    <definedName name="HE_SO_KHO_KHAN_CANG_DAY" localSheetId="9">#REF!</definedName>
    <definedName name="HE_SO_KHO_KHAN_CANG_DAY" localSheetId="10">#REF!</definedName>
    <definedName name="HE_SO_KHO_KHAN_CANG_DAY">#REF!</definedName>
    <definedName name="Heä_soá_laép_xaø_H">1.7</definedName>
    <definedName name="heä_soá_sình_laày" localSheetId="8">#REF!</definedName>
    <definedName name="heä_soá_sình_laày" localSheetId="9">#REF!</definedName>
    <definedName name="heä_soá_sình_laày" localSheetId="10">#REF!</definedName>
    <definedName name="heä_soá_sình_laày">#REF!</definedName>
    <definedName name="héc" localSheetId="8">#REF!</definedName>
    <definedName name="héc" localSheetId="10">#REF!</definedName>
    <definedName name="héc">#REF!</definedName>
    <definedName name="Hello">#N/A</definedName>
    <definedName name="Heso" localSheetId="8">#REF!</definedName>
    <definedName name="Heso" localSheetId="9">#REF!</definedName>
    <definedName name="Heso" localSheetId="10">#REF!</definedName>
    <definedName name="Heso">#REF!</definedName>
    <definedName name="HF" localSheetId="8">#REF!</definedName>
    <definedName name="HF" localSheetId="10">#REF!</definedName>
    <definedName name="HF">#REF!</definedName>
    <definedName name="hfdsh" localSheetId="8" hidden="1">#REF!</definedName>
    <definedName name="hfdsh" localSheetId="10" hidden="1">#REF!</definedName>
    <definedName name="hfdsh" hidden="1">#REF!</definedName>
    <definedName name="Hg" localSheetId="8">#REF!</definedName>
    <definedName name="Hg" localSheetId="10">#REF!</definedName>
    <definedName name="Hg">#REF!</definedName>
    <definedName name="HH" localSheetId="8">#REF!</definedName>
    <definedName name="hh" localSheetId="9">#REF!</definedName>
    <definedName name="HH" localSheetId="10">#REF!</definedName>
    <definedName name="HH">#REF!</definedName>
    <definedName name="HHcat" localSheetId="9">#REF!</definedName>
    <definedName name="HHcat">#REF!</definedName>
    <definedName name="HHda" localSheetId="9">#REF!</definedName>
    <definedName name="HHda">#REF!</definedName>
    <definedName name="hhhh" localSheetId="8">#REF!</definedName>
    <definedName name="hhhh" localSheetId="10">#REF!</definedName>
    <definedName name="hhhh">#REF!</definedName>
    <definedName name="HHIC" localSheetId="8">#REF!</definedName>
    <definedName name="HHIC" localSheetId="10">#REF!</definedName>
    <definedName name="HHIC">#REF!</definedName>
    <definedName name="HHT" localSheetId="8">#REF!</definedName>
    <definedName name="HHT" localSheetId="10">#REF!</definedName>
    <definedName name="HHT">#REF!</definedName>
    <definedName name="HHTT" localSheetId="8">#REF!</definedName>
    <definedName name="HHTT" localSheetId="9">#REF!</definedName>
    <definedName name="HHTT" localSheetId="10">#REF!</definedName>
    <definedName name="HHTT">#REF!</definedName>
    <definedName name="HiddenRows" localSheetId="8" hidden="1">#REF!</definedName>
    <definedName name="HiddenRows" localSheetId="9" hidden="1">#REF!</definedName>
    <definedName name="HiddenRows" localSheetId="10" hidden="1">#REF!</definedName>
    <definedName name="HiddenRows" hidden="1">#REF!</definedName>
    <definedName name="hien" localSheetId="8">#REF!</definedName>
    <definedName name="hien" localSheetId="9">#REF!</definedName>
    <definedName name="hien" localSheetId="10">#REF!</definedName>
    <definedName name="hien">#REF!</definedName>
    <definedName name="Hinh_thuc" localSheetId="8">#REF!</definedName>
    <definedName name="Hinh_thuc" localSheetId="9">"bangtra"</definedName>
    <definedName name="Hinh_thuc" localSheetId="10">#REF!</definedName>
    <definedName name="Hinh_thuc">#REF!</definedName>
    <definedName name="HiÕu" localSheetId="9">#REF!</definedName>
    <definedName name="HiÕu">#REF!</definedName>
    <definedName name="hjjkl" localSheetId="8" hidden="1">{"'Sheet1'!$L$16"}</definedName>
    <definedName name="hjjkl" localSheetId="10" hidden="1">{"'Sheet1'!$L$16"}</definedName>
    <definedName name="hjjkl" hidden="1">{"'Sheet1'!$L$16"}</definedName>
    <definedName name="HKE" localSheetId="8">#REF!</definedName>
    <definedName name="HKE" localSheetId="10">#REF!</definedName>
    <definedName name="HKE">#REF!</definedName>
    <definedName name="HKL" localSheetId="8">#REF!</definedName>
    <definedName name="HKL" localSheetId="10">#REF!</definedName>
    <definedName name="HKL">#REF!</definedName>
    <definedName name="HKLHI" localSheetId="8">#REF!</definedName>
    <definedName name="HKLHI" localSheetId="10">#REF!</definedName>
    <definedName name="HKLHI">#REF!</definedName>
    <definedName name="HKLL" localSheetId="8">#REF!</definedName>
    <definedName name="HKLL" localSheetId="10">#REF!</definedName>
    <definedName name="HKLL">#REF!</definedName>
    <definedName name="HKLLLO" localSheetId="8">#REF!</definedName>
    <definedName name="HKLLLO" localSheetId="10">#REF!</definedName>
    <definedName name="HKLLLO">#REF!</definedName>
    <definedName name="HLC" localSheetId="8">#REF!</definedName>
    <definedName name="HLC" localSheetId="10">#REF!</definedName>
    <definedName name="HLC">#REF!</definedName>
    <definedName name="HLIC" localSheetId="8">#REF!</definedName>
    <definedName name="HLIC" localSheetId="10">#REF!</definedName>
    <definedName name="HLIC">#REF!</definedName>
    <definedName name="HLU" localSheetId="8">#REF!</definedName>
    <definedName name="HLU" localSheetId="10">#REF!</definedName>
    <definedName name="HLU">#REF!</definedName>
    <definedName name="Hm" localSheetId="8">#REF!</definedName>
    <definedName name="Hm" localSheetId="10">#REF!</definedName>
    <definedName name="Hm">#REF!</definedName>
    <definedName name="Hmong" localSheetId="8">#REF!</definedName>
    <definedName name="Hmong" localSheetId="10">#REF!</definedName>
    <definedName name="Hmong">#REF!</definedName>
    <definedName name="Ho" localSheetId="8">#REF!</definedName>
    <definedName name="Ho" localSheetId="10">#REF!</definedName>
    <definedName name="Ho">#REF!</definedName>
    <definedName name="hÖ_sè_vËt_liÖu_ho__b_nh" localSheetId="8">#REF!</definedName>
    <definedName name="hÖ_sè_vËt_liÖu_ho__b_nh" localSheetId="10">#REF!</definedName>
    <definedName name="hÖ_sè_vËt_liÖu_ho__b_nh">#REF!</definedName>
    <definedName name="hoc">55000</definedName>
    <definedName name="HOCMON" localSheetId="8">#REF!</definedName>
    <definedName name="HOCMON" localSheetId="10">#REF!</definedName>
    <definedName name="HOCMON">#REF!</definedName>
    <definedName name="HOME_MANP" localSheetId="8">#REF!</definedName>
    <definedName name="HOME_MANP" localSheetId="9">#REF!</definedName>
    <definedName name="HOME_MANP" localSheetId="10">#REF!</definedName>
    <definedName name="HOME_MANP">#REF!</definedName>
    <definedName name="HOMEOFFICE_COST" localSheetId="8">#REF!</definedName>
    <definedName name="HOMEOFFICE_COST" localSheetId="9">#REF!</definedName>
    <definedName name="HOMEOFFICE_COST" localSheetId="10">#REF!</definedName>
    <definedName name="HOMEOFFICE_COST">#REF!</definedName>
    <definedName name="Hong" localSheetId="8" hidden="1">{"'Sheet1'!$L$16"}</definedName>
    <definedName name="Hong" localSheetId="9" hidden="1">{"'Sheet1'!$L$16"}</definedName>
    <definedName name="Hong" localSheetId="10" hidden="1">{"'Sheet1'!$L$16"}</definedName>
    <definedName name="Hong" hidden="1">{"'Sheet1'!$L$16"}</definedName>
    <definedName name="Hong_Quang" localSheetId="8">#REF!</definedName>
    <definedName name="Hong_Quang" localSheetId="10">#REF!</definedName>
    <definedName name="Hong_Quang">#REF!</definedName>
    <definedName name="Hopnoicap" localSheetId="8">#REF!</definedName>
    <definedName name="Hopnoicap" localSheetId="10">#REF!</definedName>
    <definedName name="Hopnoicap">#REF!</definedName>
    <definedName name="Hoten" localSheetId="8">#REF!</definedName>
    <definedName name="Hoten" localSheetId="10">#REF!</definedName>
    <definedName name="Hoten">#REF!</definedName>
    <definedName name="House" localSheetId="8">#REF!</definedName>
    <definedName name="House" localSheetId="10">#REF!</definedName>
    <definedName name="House">#REF!</definedName>
    <definedName name="hp" localSheetId="10" hidden="1">{"'Sheet1'!$L$16"}</definedName>
    <definedName name="hp" hidden="1">{"'Sheet1'!$L$16"}</definedName>
    <definedName name="HR" localSheetId="8">#REF!</definedName>
    <definedName name="HR" localSheetId="10">#REF!</definedName>
    <definedName name="HR">#REF!</definedName>
    <definedName name="HRC" localSheetId="8">#REF!</definedName>
    <definedName name="HRC" localSheetId="10">#REF!</definedName>
    <definedName name="HRC">#REF!</definedName>
    <definedName name="hs" localSheetId="9">#REF!</definedName>
    <definedName name="hs">#REF!</definedName>
    <definedName name="Hsc" localSheetId="8">#REF!</definedName>
    <definedName name="Hsc" localSheetId="10">#REF!</definedName>
    <definedName name="Hsc">#REF!</definedName>
    <definedName name="HSCK" localSheetId="8">#REF!</definedName>
    <definedName name="HSCK" localSheetId="10">#REF!</definedName>
    <definedName name="HSCK">#REF!</definedName>
    <definedName name="HSCT3">0.1</definedName>
    <definedName name="hsd" localSheetId="8">#REF!</definedName>
    <definedName name="hsd" localSheetId="9">#REF!</definedName>
    <definedName name="hsd" localSheetId="10">#REF!</definedName>
    <definedName name="hsd">#REF!</definedName>
    <definedName name="hsdc" localSheetId="8">#REF!</definedName>
    <definedName name="hsdc" localSheetId="9">#REF!</definedName>
    <definedName name="hsdc" localSheetId="10">#REF!</definedName>
    <definedName name="hsdc">#REF!</definedName>
    <definedName name="hsdc1" localSheetId="8">#REF!</definedName>
    <definedName name="hsdc1" localSheetId="9">#REF!</definedName>
    <definedName name="hsdc1" localSheetId="10">#REF!</definedName>
    <definedName name="hsdc1">#REF!</definedName>
    <definedName name="HSDN">2.5</definedName>
    <definedName name="HSGG" localSheetId="8">#REF!</definedName>
    <definedName name="HSGG" localSheetId="10">#REF!</definedName>
    <definedName name="HSGG">#REF!</definedName>
    <definedName name="HSHH" localSheetId="8">#REF!</definedName>
    <definedName name="HSHH" localSheetId="9">#REF!</definedName>
    <definedName name="HSHH" localSheetId="10">#REF!</definedName>
    <definedName name="HSHH">#REF!</definedName>
    <definedName name="HSHHUT" localSheetId="8">#REF!</definedName>
    <definedName name="HSHHUT" localSheetId="9">#REF!</definedName>
    <definedName name="HSHHUT" localSheetId="10">#REF!</definedName>
    <definedName name="HSHHUT">#REF!</definedName>
    <definedName name="hsk" localSheetId="8">#REF!</definedName>
    <definedName name="hsk" localSheetId="9">#REF!</definedName>
    <definedName name="hsk" localSheetId="10">#REF!</definedName>
    <definedName name="hsk">#REF!</definedName>
    <definedName name="HSKK35" localSheetId="8">#REF!</definedName>
    <definedName name="HSKK35" localSheetId="9">#REF!</definedName>
    <definedName name="HSKK35" localSheetId="10">#REF!</definedName>
    <definedName name="HSKK35">#REF!</definedName>
    <definedName name="HSlan" localSheetId="8">#REF!</definedName>
    <definedName name="HSlan" localSheetId="10">#REF!</definedName>
    <definedName name="HSlan">#REF!</definedName>
    <definedName name="hslx" localSheetId="8">#REF!</definedName>
    <definedName name="HSLX" localSheetId="9">#REF!</definedName>
    <definedName name="hslx" localSheetId="10">#REF!</definedName>
    <definedName name="hslx">#REF!</definedName>
    <definedName name="HSLXH">1.7</definedName>
    <definedName name="HSLXP" localSheetId="8">#REF!</definedName>
    <definedName name="HSLXP" localSheetId="9">#REF!</definedName>
    <definedName name="HSLXP" localSheetId="10">#REF!</definedName>
    <definedName name="HSLXP">#REF!</definedName>
    <definedName name="hsm">1.1289</definedName>
    <definedName name="HSMTC" localSheetId="8">#REF!</definedName>
    <definedName name="HSMTC" localSheetId="10">#REF!</definedName>
    <definedName name="HSMTC">#REF!</definedName>
    <definedName name="hsn">0.5</definedName>
    <definedName name="hsnc_cau">2.5039</definedName>
    <definedName name="hsnc_cau2">1.626</definedName>
    <definedName name="hsnc_d">1.6356</definedName>
    <definedName name="hsnc_d2">1.6356</definedName>
    <definedName name="HSSL" localSheetId="8">#REF!</definedName>
    <definedName name="HSSL" localSheetId="10">#REF!</definedName>
    <definedName name="HSSL">#REF!</definedName>
    <definedName name="hßm4" localSheetId="8">#REF!</definedName>
    <definedName name="hßm4" localSheetId="9">#REF!</definedName>
    <definedName name="hßm4" localSheetId="10">#REF!</definedName>
    <definedName name="hßm4">#REF!</definedName>
    <definedName name="hstb" localSheetId="8">#REF!</definedName>
    <definedName name="hstb" localSheetId="9">#REF!</definedName>
    <definedName name="hstb" localSheetId="10">#REF!</definedName>
    <definedName name="hstb">#REF!</definedName>
    <definedName name="hstdtk" localSheetId="8">#REF!</definedName>
    <definedName name="hstdtk" localSheetId="9">#REF!</definedName>
    <definedName name="hstdtk" localSheetId="10">#REF!</definedName>
    <definedName name="hstdtk">#REF!</definedName>
    <definedName name="Hstt" localSheetId="8">#REF!</definedName>
    <definedName name="Hstt" localSheetId="10">#REF!</definedName>
    <definedName name="Hstt">#REF!</definedName>
    <definedName name="HSTH" localSheetId="8">#REF!</definedName>
    <definedName name="HSTH" localSheetId="9">#REF!</definedName>
    <definedName name="HSTH" localSheetId="10">#REF!</definedName>
    <definedName name="HSTH">#REF!</definedName>
    <definedName name="hsthep" localSheetId="8">#REF!</definedName>
    <definedName name="hsthep" localSheetId="9">#REF!</definedName>
    <definedName name="hsthep" localSheetId="10">#REF!</definedName>
    <definedName name="hsthep">#REF!</definedName>
    <definedName name="HSTHEPDEN" localSheetId="8">#REF!</definedName>
    <definedName name="HSTHEPDEN" localSheetId="10">#REF!</definedName>
    <definedName name="HSTHEPDEN">#REF!</definedName>
    <definedName name="hsUd" localSheetId="8">#REF!</definedName>
    <definedName name="hsUd" localSheetId="10">#REF!</definedName>
    <definedName name="hsUd">#REF!</definedName>
    <definedName name="HSVC1" localSheetId="8">#REF!</definedName>
    <definedName name="HSVC1" localSheetId="9">#REF!</definedName>
    <definedName name="HSVC1" localSheetId="10">#REF!</definedName>
    <definedName name="HSVC1">#REF!</definedName>
    <definedName name="HSVC2" localSheetId="8">#REF!</definedName>
    <definedName name="HSVC2" localSheetId="9">#REF!</definedName>
    <definedName name="HSVC2" localSheetId="10">#REF!</definedName>
    <definedName name="HSVC2">#REF!</definedName>
    <definedName name="HSVC3" localSheetId="8">#REF!</definedName>
    <definedName name="HSVC3" localSheetId="9">#REF!</definedName>
    <definedName name="HSVC3" localSheetId="10">#REF!</definedName>
    <definedName name="HSVC3">#REF!</definedName>
    <definedName name="HsVCVLTH" localSheetId="8">#REF!</definedName>
    <definedName name="HsVCVLTH" localSheetId="10">#REF!</definedName>
    <definedName name="HsVCVLTH">#REF!</definedName>
    <definedName name="hsvl">1</definedName>
    <definedName name="hsvl2">1</definedName>
    <definedName name="HSXA" localSheetId="8">#REF!</definedName>
    <definedName name="HSXA" localSheetId="10">#REF!</definedName>
    <definedName name="HSXA">#REF!</definedName>
    <definedName name="HT" localSheetId="9">#REF!</definedName>
    <definedName name="HT">#REF!</definedName>
    <definedName name="htdd2003" localSheetId="8">#REF!</definedName>
    <definedName name="htdd2003" localSheetId="10">#REF!</definedName>
    <definedName name="htdd2003">#REF!</definedName>
    <definedName name="htlm" localSheetId="8" hidden="1">{"'Sheet1'!$L$16"}</definedName>
    <definedName name="htlm" localSheetId="9" hidden="1">{"'Sheet1'!$L$16"}</definedName>
    <definedName name="htlm" localSheetId="10" hidden="1">{"'Sheet1'!$L$16"}</definedName>
    <definedName name="htlm" hidden="1">{"'Sheet1'!$L$16"}</definedName>
    <definedName name="HTML_CodePage" hidden="1">950</definedName>
    <definedName name="HTML_Control" localSheetId="8" hidden="1">{"'Sheet1'!$L$16"}</definedName>
    <definedName name="HTML_Control" localSheetId="9" hidden="1">{"'Sheet1'!$L$16"}</definedName>
    <definedName name="HTML_Control" localSheetId="10" hidden="1">{"'Sheet1'!$L$16"}</definedName>
    <definedName name="HTML_Control" hidden="1">{"'Sheet1'!$L$16"}</definedName>
    <definedName name="HTML_Controlmoi" localSheetId="8" hidden="1">{"'Sheet1'!$L$16"}</definedName>
    <definedName name="HTML_Controlmoi" localSheetId="9" hidden="1">{"'Sheet1'!$L$16"}</definedName>
    <definedName name="HTML_Controlmoi" localSheetId="10" hidden="1">{"'Sheet1'!$L$16"}</definedName>
    <definedName name="HTML_Controlmoi"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PathFilemoi" hidden="1">"C:\2689\Q\國內\00q3961台化龍德PTA3建造\MyHTML.htm"</definedName>
    <definedName name="HTML_Title" hidden="1">"00Q3961-SUM"</definedName>
    <definedName name="HTMT" localSheetId="8" hidden="1">{"'Sheet1'!$L$16"}</definedName>
    <definedName name="HTMT" localSheetId="10" hidden="1">{"'Sheet1'!$L$16"}</definedName>
    <definedName name="HTMT" hidden="1">{"'Sheet1'!$L$16"}</definedName>
    <definedName name="HTMT1" localSheetId="8" hidden="1">{#N/A,#N/A,FALSE,"Sheet1"}</definedName>
    <definedName name="HTMT1" localSheetId="10" hidden="1">{#N/A,#N/A,FALSE,"Sheet1"}</definedName>
    <definedName name="HTMT1" hidden="1">{#N/A,#N/A,FALSE,"Sheet1"}</definedName>
    <definedName name="HTNC" localSheetId="8">#REF!</definedName>
    <definedName name="HTNC" localSheetId="9">#REF!</definedName>
    <definedName name="HTNC" localSheetId="10">#REF!</definedName>
    <definedName name="HTNC">#REF!</definedName>
    <definedName name="HTS" localSheetId="8">#REF!</definedName>
    <definedName name="HTS" localSheetId="10">#REF!</definedName>
    <definedName name="HTS">#REF!</definedName>
    <definedName name="Htt" localSheetId="8">#REF!</definedName>
    <definedName name="Htt" localSheetId="10">#REF!</definedName>
    <definedName name="Htt">#REF!</definedName>
    <definedName name="HTthang10" localSheetId="10">{"Book1"}</definedName>
    <definedName name="HTthang10">{"Book1"}</definedName>
    <definedName name="HTU" localSheetId="8">#REF!</definedName>
    <definedName name="HTU" localSheetId="10">#REF!</definedName>
    <definedName name="HTU">#REF!</definedName>
    <definedName name="HTVL" localSheetId="8">#REF!</definedName>
    <definedName name="HTVL" localSheetId="9">#REF!</definedName>
    <definedName name="HTVL" localSheetId="10">#REF!</definedName>
    <definedName name="HTVL">#REF!</definedName>
    <definedName name="HTHH" localSheetId="8">#REF!</definedName>
    <definedName name="HTHH" localSheetId="9">#REF!</definedName>
    <definedName name="HTHH" localSheetId="10">#REF!</definedName>
    <definedName name="HTHH">#REF!</definedName>
    <definedName name="Htr" localSheetId="8">#REF!</definedName>
    <definedName name="Htr" localSheetId="10">#REF!</definedName>
    <definedName name="Htr">#REF!</definedName>
    <definedName name="htrhrt" localSheetId="8" hidden="1">{"'Sheet1'!$L$16"}</definedName>
    <definedName name="htrhrt" localSheetId="9" hidden="1">{"'Sheet1'!$L$16"}</definedName>
    <definedName name="htrhrt" localSheetId="10" hidden="1">{"'Sheet1'!$L$16"}</definedName>
    <definedName name="htrhrt" hidden="1">{"'Sheet1'!$L$16"}</definedName>
    <definedName name="hu" localSheetId="8" hidden="1">{"'Sheet1'!$L$16"}</definedName>
    <definedName name="hu" localSheetId="9" hidden="1">{"'Sheet1'!$L$16"}</definedName>
    <definedName name="hu" localSheetId="10" hidden="1">{"'Sheet1'!$L$16"}</definedName>
    <definedName name="hu" hidden="1">{"'Sheet1'!$L$16"}</definedName>
    <definedName name="hung" localSheetId="8">#REF!</definedName>
    <definedName name="hung" localSheetId="10">#REF!</definedName>
    <definedName name="hung">#REF!</definedName>
    <definedName name="HUU" localSheetId="8" hidden="1">{"'Sheet1'!$L$16"}</definedName>
    <definedName name="HUU" localSheetId="9" hidden="1">{"'Sheet1'!$L$16"}</definedName>
    <definedName name="HUU" localSheetId="10" hidden="1">{"'Sheet1'!$L$16"}</definedName>
    <definedName name="HUU" hidden="1">{"'Sheet1'!$L$16"}</definedName>
    <definedName name="huy" localSheetId="8" hidden="1">{"'Sheet1'!$L$16"}</definedName>
    <definedName name="huy" localSheetId="9" hidden="1">{"'Sheet1'!$L$16"}</definedName>
    <definedName name="huy" localSheetId="10" hidden="1">{"'Sheet1'!$L$16"}</definedName>
    <definedName name="huy" hidden="1">{"'Sheet1'!$L$16"}</definedName>
    <definedName name="HUYHAN" localSheetId="8">#REF!</definedName>
    <definedName name="HUYHAN" localSheetId="10">#REF!</definedName>
    <definedName name="HUYHAN">#REF!</definedName>
    <definedName name="huyhoa" localSheetId="10" hidden="1">{"'Sheet1'!$L$16"}</definedName>
    <definedName name="huyhoa" hidden="1">{"'Sheet1'!$L$16"}</definedName>
    <definedName name="huymoi" localSheetId="8" hidden="1">{"'Sheet1'!$L$16"}</definedName>
    <definedName name="huymoi" localSheetId="9" hidden="1">{"'Sheet1'!$L$16"}</definedName>
    <definedName name="huymoi" localSheetId="10" hidden="1">{"'Sheet1'!$L$16"}</definedName>
    <definedName name="huymoi" hidden="1">{"'Sheet1'!$L$16"}</definedName>
    <definedName name="huynh" localSheetId="8" hidden="1">#REF!</definedName>
    <definedName name="huynh" localSheetId="9" hidden="1">#REF!</definedName>
    <definedName name="huynh" localSheetId="10" hidden="1">#REF!</definedName>
    <definedName name="huynh" hidden="1">#REF!</definedName>
    <definedName name="HV" localSheetId="8">#REF!</definedName>
    <definedName name="HV" localSheetId="10">#REF!</definedName>
    <definedName name="HV">#REF!</definedName>
    <definedName name="Hvb" localSheetId="8">#REF!</definedName>
    <definedName name="Hvb" localSheetId="10">#REF!</definedName>
    <definedName name="Hvb">#REF!</definedName>
    <definedName name="HVBC" localSheetId="8">#REF!</definedName>
    <definedName name="HVBC" localSheetId="10">#REF!</definedName>
    <definedName name="HVBC">#REF!</definedName>
    <definedName name="HVC" localSheetId="8">#REF!</definedName>
    <definedName name="HVC" localSheetId="10">#REF!</definedName>
    <definedName name="HVC">#REF!</definedName>
    <definedName name="Hvk" localSheetId="8">#REF!</definedName>
    <definedName name="Hvk" localSheetId="10">#REF!</definedName>
    <definedName name="Hvk">#REF!</definedName>
    <definedName name="HVL" localSheetId="8">#REF!</definedName>
    <definedName name="HVL" localSheetId="10">#REF!</definedName>
    <definedName name="HVL">#REF!</definedName>
    <definedName name="HVP" localSheetId="8">#REF!</definedName>
    <definedName name="HVP" localSheetId="10">#REF!</definedName>
    <definedName name="HVP">#REF!</definedName>
    <definedName name="hvt" localSheetId="8">#REF!</definedName>
    <definedName name="hvt" localSheetId="10">#REF!</definedName>
    <definedName name="hvt">#REF!</definedName>
    <definedName name="hvtb" localSheetId="8">#REF!</definedName>
    <definedName name="hvtb" localSheetId="10">#REF!</definedName>
    <definedName name="hvtb">#REF!</definedName>
    <definedName name="hvttt" localSheetId="8">#REF!</definedName>
    <definedName name="hvttt" localSheetId="10">#REF!</definedName>
    <definedName name="hvttt">#REF!</definedName>
    <definedName name="Hxk" localSheetId="8">#REF!</definedName>
    <definedName name="Hxk" localSheetId="10">#REF!</definedName>
    <definedName name="Hxk">#REF!</definedName>
    <definedName name="i" localSheetId="8">#REF!</definedName>
    <definedName name="I" localSheetId="9">#REF!</definedName>
    <definedName name="i" localSheetId="10">#REF!</definedName>
    <definedName name="i">#REF!</definedName>
    <definedName name="I_A" localSheetId="8">#REF!</definedName>
    <definedName name="I_A" localSheetId="10">#REF!</definedName>
    <definedName name="I_A">#REF!</definedName>
    <definedName name="I_B" localSheetId="8">#REF!</definedName>
    <definedName name="I_B" localSheetId="10">#REF!</definedName>
    <definedName name="I_B">#REF!</definedName>
    <definedName name="I_c" localSheetId="8">#REF!</definedName>
    <definedName name="I_c" localSheetId="10">#REF!</definedName>
    <definedName name="I_c">#REF!</definedName>
    <definedName name="I_d" localSheetId="8">#REF!</definedName>
    <definedName name="I_d" localSheetId="10">#REF!</definedName>
    <definedName name="I_d">#REF!</definedName>
    <definedName name="I_p" localSheetId="8">#REF!</definedName>
    <definedName name="I_p" localSheetId="10">#REF!</definedName>
    <definedName name="I_p">#REF!</definedName>
    <definedName name="iCount">3</definedName>
    <definedName name="IDLAB_COST" localSheetId="8">#REF!</definedName>
    <definedName name="IDLAB_COST" localSheetId="9">#REF!</definedName>
    <definedName name="IDLAB_COST" localSheetId="10">#REF!</definedName>
    <definedName name="IDLAB_COST">#REF!</definedName>
    <definedName name="iftm68" localSheetId="8">#REF!</definedName>
    <definedName name="iftm68" localSheetId="10">#REF!</definedName>
    <definedName name="iftm68">#REF!</definedName>
    <definedName name="II_A" localSheetId="8">#REF!</definedName>
    <definedName name="II_A" localSheetId="10">#REF!</definedName>
    <definedName name="II_A">#REF!</definedName>
    <definedName name="II_B" localSheetId="8">#REF!</definedName>
    <definedName name="II_B" localSheetId="10">#REF!</definedName>
    <definedName name="II_B">#REF!</definedName>
    <definedName name="II_c" localSheetId="8">#REF!</definedName>
    <definedName name="II_c" localSheetId="10">#REF!</definedName>
    <definedName name="II_c">#REF!</definedName>
    <definedName name="III_a" localSheetId="8">#REF!</definedName>
    <definedName name="III_a" localSheetId="10">#REF!</definedName>
    <definedName name="III_a">#REF!</definedName>
    <definedName name="III_B" localSheetId="8">#REF!</definedName>
    <definedName name="III_B" localSheetId="10">#REF!</definedName>
    <definedName name="III_B">#REF!</definedName>
    <definedName name="III_c" localSheetId="8">#REF!</definedName>
    <definedName name="III_c" localSheetId="10">#REF!</definedName>
    <definedName name="III_c">#REF!</definedName>
    <definedName name="IMPORT" localSheetId="8">#REF!</definedName>
    <definedName name="IMPORT" localSheetId="10">#REF!</definedName>
    <definedName name="IMPORT">#REF!</definedName>
    <definedName name="in" localSheetId="8">#REF!</definedName>
    <definedName name="in" localSheetId="10">#REF!</definedName>
    <definedName name="in">#REF!</definedName>
    <definedName name="IND_LAB" localSheetId="8">#REF!</definedName>
    <definedName name="IND_LAB" localSheetId="9">#REF!</definedName>
    <definedName name="IND_LAB" localSheetId="10">#REF!</definedName>
    <definedName name="IND_LAB">#REF!</definedName>
    <definedName name="index" localSheetId="8">#REF!</definedName>
    <definedName name="index" localSheetId="10">#REF!</definedName>
    <definedName name="index">#REF!</definedName>
    <definedName name="INDMANP" localSheetId="8">#REF!</definedName>
    <definedName name="INDMANP" localSheetId="9">#REF!</definedName>
    <definedName name="INDMANP" localSheetId="10">#REF!</definedName>
    <definedName name="INDMANP">#REF!</definedName>
    <definedName name="Initial_Serviceability" localSheetId="8">#REF!</definedName>
    <definedName name="Initial_Serviceability" localSheetId="10">#REF!</definedName>
    <definedName name="Initial_Serviceability">#REF!</definedName>
    <definedName name="INPUT" localSheetId="8">#REF!</definedName>
    <definedName name="INPUT" localSheetId="10">#REF!</definedName>
    <definedName name="INPUT">#REF!</definedName>
    <definedName name="INPUT1" localSheetId="8">#REF!</definedName>
    <definedName name="INPUT1" localSheetId="10">#REF!</definedName>
    <definedName name="INPUT1">#REF!</definedName>
    <definedName name="inputCosti" localSheetId="8">#REF!</definedName>
    <definedName name="inputCosti" localSheetId="10">#REF!</definedName>
    <definedName name="inputCosti">#REF!</definedName>
    <definedName name="inputLf" localSheetId="8">#REF!</definedName>
    <definedName name="inputLf" localSheetId="10">#REF!</definedName>
    <definedName name="inputLf">#REF!</definedName>
    <definedName name="inputWTP" localSheetId="8">#REF!</definedName>
    <definedName name="inputWTP" localSheetId="10">#REF!</definedName>
    <definedName name="inputWTP">#REF!</definedName>
    <definedName name="INT" localSheetId="8">#REF!</definedName>
    <definedName name="INT" localSheetId="10">#REF!</definedName>
    <definedName name="INT">#REF!</definedName>
    <definedName name="Ing" localSheetId="8">#REF!</definedName>
    <definedName name="Ing" localSheetId="10">#REF!</definedName>
    <definedName name="Ing">#REF!</definedName>
    <definedName name="Ip" localSheetId="8">#REF!</definedName>
    <definedName name="Ip" localSheetId="10">#REF!</definedName>
    <definedName name="Ip">#REF!</definedName>
    <definedName name="Ip_" localSheetId="8">#REF!</definedName>
    <definedName name="Ip_" localSheetId="10">#REF!</definedName>
    <definedName name="Ip_">#REF!</definedName>
    <definedName name="IS_a" localSheetId="8">#REF!</definedName>
    <definedName name="IS_a" localSheetId="10">#REF!</definedName>
    <definedName name="IS_a">#REF!</definedName>
    <definedName name="IS_Clay" localSheetId="8">#REF!</definedName>
    <definedName name="IS_Clay" localSheetId="10">#REF!</definedName>
    <definedName name="IS_Clay">#REF!</definedName>
    <definedName name="IS_pH" localSheetId="8">#REF!</definedName>
    <definedName name="IS_pH" localSheetId="10">#REF!</definedName>
    <definedName name="IS_pH">#REF!</definedName>
    <definedName name="IST" localSheetId="8">#REF!</definedName>
    <definedName name="IST" localSheetId="10">#REF!</definedName>
    <definedName name="IST">#REF!</definedName>
    <definedName name="itd1.5" localSheetId="8">#REF!</definedName>
    <definedName name="itd1.5" localSheetId="10">#REF!</definedName>
    <definedName name="itd1.5">#REF!</definedName>
    <definedName name="itdd1.5" localSheetId="8">#REF!</definedName>
    <definedName name="itdd1.5" localSheetId="10">#REF!</definedName>
    <definedName name="itdd1.5">#REF!</definedName>
    <definedName name="itddgoi" localSheetId="8">#REF!</definedName>
    <definedName name="itddgoi" localSheetId="10">#REF!</definedName>
    <definedName name="itddgoi">#REF!</definedName>
    <definedName name="itdg" localSheetId="8">#REF!</definedName>
    <definedName name="itdg" localSheetId="10">#REF!</definedName>
    <definedName name="itdg">#REF!</definedName>
    <definedName name="itdgoi" localSheetId="8">#REF!</definedName>
    <definedName name="itdgoi" localSheetId="10">#REF!</definedName>
    <definedName name="itdgoi">#REF!</definedName>
    <definedName name="ith1.5" localSheetId="8">#REF!</definedName>
    <definedName name="ith1.5" localSheetId="10">#REF!</definedName>
    <definedName name="ith1.5">#REF!</definedName>
    <definedName name="ithg" localSheetId="8">#REF!</definedName>
    <definedName name="ithg" localSheetId="10">#REF!</definedName>
    <definedName name="ithg">#REF!</definedName>
    <definedName name="ithgoi" localSheetId="8">#REF!</definedName>
    <definedName name="ithgoi" localSheetId="10">#REF!</definedName>
    <definedName name="ithgoi">#REF!</definedName>
    <definedName name="IWTP" localSheetId="8">#REF!</definedName>
    <definedName name="IWTP" localSheetId="10">#REF!</definedName>
    <definedName name="IWTP">#REF!</definedName>
    <definedName name="ixy" localSheetId="8">#REF!</definedName>
    <definedName name="ixy" localSheetId="10">#REF!</definedName>
    <definedName name="ixy">#REF!</definedName>
    <definedName name="j" localSheetId="8" hidden="1">{"'Sheet1'!$L$16"}</definedName>
    <definedName name="j" localSheetId="9" hidden="1">{"'Sheet1'!$L$16"}</definedName>
    <definedName name="j" localSheetId="10" hidden="1">{"'Sheet1'!$L$16"}</definedName>
    <definedName name="j" hidden="1">{"'Sheet1'!$L$16"}</definedName>
    <definedName name="J.O" localSheetId="8">#REF!</definedName>
    <definedName name="J.O" localSheetId="10">#REF!</definedName>
    <definedName name="J.O">#REF!</definedName>
    <definedName name="J.O_GT" localSheetId="8">#REF!</definedName>
    <definedName name="J.O_GT" localSheetId="10">#REF!</definedName>
    <definedName name="J.O_GT">#REF!</definedName>
    <definedName name="j356C8" localSheetId="8">#REF!</definedName>
    <definedName name="j356C8" localSheetId="9">#REF!</definedName>
    <definedName name="j356C8" localSheetId="10">#REF!</definedName>
    <definedName name="j356C8">#REF!</definedName>
    <definedName name="jdgjkghj" localSheetId="8">#REF!</definedName>
    <definedName name="jdgjkghj" localSheetId="10">#REF!</definedName>
    <definedName name="jdgjkghj">#REF!</definedName>
    <definedName name="jfhfg" localSheetId="8">#REF!</definedName>
    <definedName name="jfhfg" localSheetId="10">#REF!</definedName>
    <definedName name="jfhfg">#REF!</definedName>
    <definedName name="jgf" localSheetId="8">#REF!</definedName>
    <definedName name="jgf" localSheetId="10">#REF!</definedName>
    <definedName name="jgf">#REF!</definedName>
    <definedName name="jh" localSheetId="8">#REF!</definedName>
    <definedName name="jh" localSheetId="10">#REF!</definedName>
    <definedName name="jh">#REF!</definedName>
    <definedName name="jhnjnn" localSheetId="8">#REF!</definedName>
    <definedName name="jhnjnn" localSheetId="10">#REF!</definedName>
    <definedName name="jhnjnn">#REF!</definedName>
    <definedName name="jkjk" localSheetId="8" hidden="1">{"'Sheet1'!$L$16"}</definedName>
    <definedName name="jkjk" localSheetId="9" hidden="1">{"'Sheet1'!$L$16"}</definedName>
    <definedName name="jkjk" localSheetId="10" hidden="1">{"'Sheet1'!$L$16"}</definedName>
    <definedName name="jkjk" hidden="1">{"'Sheet1'!$L$16"}</definedName>
    <definedName name="JPYVND1" localSheetId="8">#REF!</definedName>
    <definedName name="JPYVND1" localSheetId="10">#REF!</definedName>
    <definedName name="JPYVND1">#REF!</definedName>
    <definedName name="JtSpace_d" localSheetId="8">#REF!</definedName>
    <definedName name="JtSpace_d" localSheetId="10">#REF!</definedName>
    <definedName name="JtSpace_d">#REF!</definedName>
    <definedName name="Jtspace_nd" localSheetId="8">#REF!</definedName>
    <definedName name="Jtspace_nd" localSheetId="10">#REF!</definedName>
    <definedName name="Jtspace_nd">#REF!</definedName>
    <definedName name="k" localSheetId="8" hidden="1">{"'Sheet1'!$L$16"}</definedName>
    <definedName name="k" localSheetId="9" hidden="1">{"'Sheet1'!$L$16"}</definedName>
    <definedName name="k" localSheetId="10" hidden="1">{"'Sheet1'!$L$16"}</definedName>
    <definedName name="k" hidden="1">{"'Sheet1'!$L$16"}</definedName>
    <definedName name="K_Class1" localSheetId="8">#REF!</definedName>
    <definedName name="K_Class1" localSheetId="10">#REF!</definedName>
    <definedName name="K_Class1">#REF!</definedName>
    <definedName name="K_Class2" localSheetId="8">#REF!</definedName>
    <definedName name="K_Class2" localSheetId="10">#REF!</definedName>
    <definedName name="K_Class2">#REF!</definedName>
    <definedName name="K_Class3" localSheetId="8">#REF!</definedName>
    <definedName name="K_Class3" localSheetId="10">#REF!</definedName>
    <definedName name="K_Class3">#REF!</definedName>
    <definedName name="K_Class4" localSheetId="8">#REF!</definedName>
    <definedName name="K_Class4" localSheetId="10">#REF!</definedName>
    <definedName name="K_Class4">#REF!</definedName>
    <definedName name="K_Class5" localSheetId="8">#REF!</definedName>
    <definedName name="K_Class5" localSheetId="10">#REF!</definedName>
    <definedName name="K_Class5">#REF!</definedName>
    <definedName name="K_con" localSheetId="8">#REF!</definedName>
    <definedName name="K_con" localSheetId="10">#REF!</definedName>
    <definedName name="K_con">#REF!</definedName>
    <definedName name="K_L" localSheetId="8">#REF!</definedName>
    <definedName name="K_L" localSheetId="10">#REF!</definedName>
    <definedName name="K_L">#REF!</definedName>
    <definedName name="K_lchae" localSheetId="8">#REF!</definedName>
    <definedName name="K_lchae" localSheetId="10">#REF!</definedName>
    <definedName name="K_lchae">#REF!</definedName>
    <definedName name="K_run" localSheetId="8">#REF!</definedName>
    <definedName name="K_run" localSheetId="10">#REF!</definedName>
    <definedName name="K_run">#REF!</definedName>
    <definedName name="K_sed" localSheetId="8">#REF!</definedName>
    <definedName name="K_sed" localSheetId="10">#REF!</definedName>
    <definedName name="K_sed">#REF!</definedName>
    <definedName name="k_Value_Effective" localSheetId="8">#REF!</definedName>
    <definedName name="k_Value_Effective" localSheetId="10">#REF!</definedName>
    <definedName name="k_Value_Effective">#REF!</definedName>
    <definedName name="k_Value_Season" localSheetId="8">#REF!</definedName>
    <definedName name="k_Value_Season" localSheetId="10">#REF!</definedName>
    <definedName name="k_Value_Season">#REF!</definedName>
    <definedName name="k2b" localSheetId="9">#REF!</definedName>
    <definedName name="k2b">#REF!</definedName>
    <definedName name="KA" localSheetId="8">#REF!</definedName>
    <definedName name="KA" localSheetId="10">#REF!</definedName>
    <definedName name="KA">#REF!</definedName>
    <definedName name="KAE" localSheetId="8">#REF!</definedName>
    <definedName name="KAE" localSheetId="10">#REF!</definedName>
    <definedName name="KAE">#REF!</definedName>
    <definedName name="kaori" localSheetId="8">#REF!</definedName>
    <definedName name="kaori" localSheetId="10">#REF!</definedName>
    <definedName name="kaori">#REF!</definedName>
    <definedName name="KAS" localSheetId="8">#REF!</definedName>
    <definedName name="KAS" localSheetId="10">#REF!</definedName>
    <definedName name="KAS">#REF!</definedName>
    <definedName name="kazuyo" localSheetId="8">#REF!</definedName>
    <definedName name="kazuyo" localSheetId="10">#REF!</definedName>
    <definedName name="kazuyo">#REF!</definedName>
    <definedName name="kcdd" localSheetId="8">#REF!</definedName>
    <definedName name="kcdd" localSheetId="10">#REF!</definedName>
    <definedName name="kcdd">#REF!</definedName>
    <definedName name="kcong" localSheetId="8">#REF!</definedName>
    <definedName name="kcong" localSheetId="9">#REF!</definedName>
    <definedName name="kcong" localSheetId="10">#REF!</definedName>
    <definedName name="kcong">#REF!</definedName>
    <definedName name="KDC" localSheetId="8">#REF!</definedName>
    <definedName name="KDC" localSheetId="10">#REF!</definedName>
    <definedName name="KDC">#REF!</definedName>
    <definedName name="kdien" localSheetId="8">#REF!</definedName>
    <definedName name="kdien" localSheetId="10">#REF!</definedName>
    <definedName name="kdien">#REF!</definedName>
    <definedName name="KE_HOACH_VON_PHU_THU" localSheetId="8">#REF!</definedName>
    <definedName name="KE_HOACH_VON_PHU_THU" localSheetId="10">#REF!</definedName>
    <definedName name="KE_HOACH_VON_PHU_THU">#REF!</definedName>
    <definedName name="KEHOACH2016" localSheetId="8">#REF!</definedName>
    <definedName name="KEHOACH2016" localSheetId="9">#REF!</definedName>
    <definedName name="KEHOACH2016" localSheetId="10">#REF!</definedName>
    <definedName name="KEHOACH2016">#REF!</definedName>
    <definedName name="kehoachTH" localSheetId="8">#REF!</definedName>
    <definedName name="kehoachTH" localSheetId="9">#REF!</definedName>
    <definedName name="kehoachTH" localSheetId="10">#REF!</definedName>
    <definedName name="kehoachTH">#REF!</definedName>
    <definedName name="Kepcapcacloai" localSheetId="8">#REF!</definedName>
    <definedName name="Kepcapcacloai" localSheetId="10">#REF!</definedName>
    <definedName name="Kepcapcacloai">#REF!</definedName>
    <definedName name="KFFMAX" localSheetId="8">#REF!</definedName>
    <definedName name="KFFMAX" localSheetId="10">#REF!</definedName>
    <definedName name="KFFMAX">#REF!</definedName>
    <definedName name="KFFMIN" localSheetId="8">#REF!</definedName>
    <definedName name="KFFMIN" localSheetId="10">#REF!</definedName>
    <definedName name="KFFMIN">#REF!</definedName>
    <definedName name="kg" localSheetId="8">#REF!</definedName>
    <definedName name="kg" localSheetId="10">#REF!</definedName>
    <definedName name="kg">#REF!</definedName>
    <definedName name="KgBM" localSheetId="8">#REF!</definedName>
    <definedName name="KgBM" localSheetId="10">#REF!</definedName>
    <definedName name="KgBM">#REF!</definedName>
    <definedName name="Kgcot" localSheetId="8">#REF!</definedName>
    <definedName name="Kgcot" localSheetId="10">#REF!</definedName>
    <definedName name="Kgcot">#REF!</definedName>
    <definedName name="KgCTd4" localSheetId="8">#REF!</definedName>
    <definedName name="KgCTd4" localSheetId="10">#REF!</definedName>
    <definedName name="KgCTd4">#REF!</definedName>
    <definedName name="KgCTt4" localSheetId="8">#REF!</definedName>
    <definedName name="KgCTt4" localSheetId="10">#REF!</definedName>
    <definedName name="KgCTt4">#REF!</definedName>
    <definedName name="Kgdamd4" localSheetId="8">#REF!</definedName>
    <definedName name="Kgdamd4" localSheetId="10">#REF!</definedName>
    <definedName name="Kgdamd4">#REF!</definedName>
    <definedName name="Kgdamt4" localSheetId="8">#REF!</definedName>
    <definedName name="Kgdamt4" localSheetId="10">#REF!</definedName>
    <definedName name="Kgdamt4">#REF!</definedName>
    <definedName name="Kgmong" localSheetId="8">#REF!</definedName>
    <definedName name="Kgmong" localSheetId="10">#REF!</definedName>
    <definedName name="Kgmong">#REF!</definedName>
    <definedName name="KgNXOLdk" localSheetId="8">#REF!</definedName>
    <definedName name="KgNXOLdk" localSheetId="10">#REF!</definedName>
    <definedName name="KgNXOLdk">#REF!</definedName>
    <definedName name="Kgsan" localSheetId="8">#REF!</definedName>
    <definedName name="Kgsan" localSheetId="10">#REF!</definedName>
    <definedName name="Kgsan">#REF!</definedName>
    <definedName name="kich250" localSheetId="8">#REF!</definedName>
    <definedName name="kich250" localSheetId="10">#REF!</definedName>
    <definedName name="kich250">#REF!</definedName>
    <definedName name="kich500" localSheetId="8">#REF!</definedName>
    <definedName name="kich500" localSheetId="10">#REF!</definedName>
    <definedName name="kich500">#REF!</definedName>
    <definedName name="kiem" localSheetId="8">#REF!</definedName>
    <definedName name="kiem" localSheetId="10">#REF!</definedName>
    <definedName name="kiem">#REF!</definedName>
    <definedName name="Kiem_tra_trung_ten" localSheetId="8">#REF!</definedName>
    <definedName name="Kiem_tra_trung_ten" localSheetId="10">#REF!</definedName>
    <definedName name="Kiem_tra_trung_ten">#REF!</definedName>
    <definedName name="KINH_PHI_DEN_BU" localSheetId="8">#REF!</definedName>
    <definedName name="KINH_PHI_DEN_BU" localSheetId="9">#REF!</definedName>
    <definedName name="KINH_PHI_DEN_BU" localSheetId="10">#REF!</definedName>
    <definedName name="KINH_PHI_DEN_BU">#REF!</definedName>
    <definedName name="KINH_PHI_DZ0.4KV" localSheetId="8">#REF!</definedName>
    <definedName name="KINH_PHI_DZ0.4KV" localSheetId="9">#REF!</definedName>
    <definedName name="KINH_PHI_DZ0.4KV" localSheetId="10">#REF!</definedName>
    <definedName name="KINH_PHI_DZ0.4KV">#REF!</definedName>
    <definedName name="KINH_PHI_KHAO_SAT__LAP_BCNCKT__TKKTTC" localSheetId="8">#REF!</definedName>
    <definedName name="KINH_PHI_KHAO_SAT__LAP_BCNCKT__TKKTTC" localSheetId="9">#REF!</definedName>
    <definedName name="KINH_PHI_KHAO_SAT__LAP_BCNCKT__TKKTTC" localSheetId="10">#REF!</definedName>
    <definedName name="KINH_PHI_KHAO_SAT__LAP_BCNCKT__TKKTTC">#REF!</definedName>
    <definedName name="KINH_PHI_KHO_BAI" localSheetId="8">#REF!</definedName>
    <definedName name="KINH_PHI_KHO_BAI" localSheetId="9">#REF!</definedName>
    <definedName name="KINH_PHI_KHO_BAI" localSheetId="10">#REF!</definedName>
    <definedName name="KINH_PHI_KHO_BAI">#REF!</definedName>
    <definedName name="KINH_PHI_TBA" localSheetId="8">#REF!</definedName>
    <definedName name="KINH_PHI_TBA" localSheetId="9">#REF!</definedName>
    <definedName name="KINH_PHI_TBA" localSheetId="10">#REF!</definedName>
    <definedName name="KINH_PHI_TBA">#REF!</definedName>
    <definedName name="kj" localSheetId="8">#REF!</definedName>
    <definedName name="kj" localSheetId="10">#REF!</definedName>
    <definedName name="kj">#REF!</definedName>
    <definedName name="kjgjyhb" localSheetId="8" hidden="1">{"Offgrid",#N/A,FALSE,"OFFGRID";"Region",#N/A,FALSE,"REGION";"Offgrid -2",#N/A,FALSE,"OFFGRID";"WTP",#N/A,FALSE,"WTP";"WTP -2",#N/A,FALSE,"WTP";"Project",#N/A,FALSE,"PROJECT";"Summary -2",#N/A,FALSE,"SUMMARY"}</definedName>
    <definedName name="kjgjyhb" localSheetId="10" hidden="1">{"Offgrid",#N/A,FALSE,"OFFGRID";"Region",#N/A,FALSE,"REGION";"Offgrid -2",#N/A,FALSE,"OFFGRID";"WTP",#N/A,FALSE,"WTP";"WTP -2",#N/A,FALSE,"WTP";"Project",#N/A,FALSE,"PROJECT";"Summary -2",#N/A,FALSE,"SUMMARY"}</definedName>
    <definedName name="kjgjyhb" hidden="1">{"Offgrid",#N/A,FALSE,"OFFGRID";"Region",#N/A,FALSE,"REGION";"Offgrid -2",#N/A,FALSE,"OFFGRID";"WTP",#N/A,FALSE,"WTP";"WTP -2",#N/A,FALSE,"WTP";"Project",#N/A,FALSE,"PROJECT";"Summary -2",#N/A,FALSE,"SUMMARY"}</definedName>
    <definedName name="kjk" localSheetId="8">#REF!</definedName>
    <definedName name="kjk" localSheetId="10">#REF!</definedName>
    <definedName name="kjk">#REF!</definedName>
    <definedName name="kjkjkj" localSheetId="10" hidden="1">{"'Sheet1'!$L$16"}</definedName>
    <definedName name="kjkjkj" hidden="1">{"'Sheet1'!$L$16"}</definedName>
    <definedName name="KKE_Sheet10_List" localSheetId="8">#REF!</definedName>
    <definedName name="KKE_Sheet10_List" localSheetId="10">#REF!</definedName>
    <definedName name="KKE_Sheet10_List">#REF!</definedName>
    <definedName name="kkk" localSheetId="8">#REF!</definedName>
    <definedName name="kkk" localSheetId="10">#REF!</definedName>
    <definedName name="kkk">#REF!</definedName>
    <definedName name="kl_ME" localSheetId="8">#REF!</definedName>
    <definedName name="kl_ME" localSheetId="9">#REF!</definedName>
    <definedName name="kl_ME" localSheetId="10">#REF!</definedName>
    <definedName name="kl_ME">#REF!</definedName>
    <definedName name="KLC" localSheetId="8">#REF!</definedName>
    <definedName name="KLC" localSheetId="10">#REF!</definedName>
    <definedName name="KLC">#REF!</definedName>
    <definedName name="klctbb" localSheetId="8">#REF!</definedName>
    <definedName name="klctbb" localSheetId="10">#REF!</definedName>
    <definedName name="klctbb">#REF!</definedName>
    <definedName name="KLduonggiaods" localSheetId="8" hidden="1">{"'Sheet1'!$L$16"}</definedName>
    <definedName name="KLduonggiaods" localSheetId="9" hidden="1">{"'Sheet1'!$L$16"}</definedName>
    <definedName name="KLduonggiaods" localSheetId="10" hidden="1">{"'Sheet1'!$L$16"}</definedName>
    <definedName name="KLduonggiaods" hidden="1">{"'Sheet1'!$L$16"}</definedName>
    <definedName name="KLFMAX" localSheetId="8">#REF!</definedName>
    <definedName name="KLFMAX" localSheetId="10">#REF!</definedName>
    <definedName name="KLFMAX">#REF!</definedName>
    <definedName name="KLFMIN" localSheetId="8">#REF!</definedName>
    <definedName name="KLFMIN" localSheetId="10">#REF!</definedName>
    <definedName name="KLFMIN">#REF!</definedName>
    <definedName name="klg" localSheetId="8">#REF!</definedName>
    <definedName name="klg" localSheetId="10">#REF!</definedName>
    <definedName name="klg">#REF!</definedName>
    <definedName name="KLHC15" localSheetId="8">#REF!</definedName>
    <definedName name="KLHC15" localSheetId="10">#REF!</definedName>
    <definedName name="KLHC15">#REF!</definedName>
    <definedName name="KLHC25" localSheetId="8">#REF!</definedName>
    <definedName name="KLHC25" localSheetId="10">#REF!</definedName>
    <definedName name="KLHC25">#REF!</definedName>
    <definedName name="KLLC15" localSheetId="8">#REF!</definedName>
    <definedName name="KLLC15" localSheetId="10">#REF!</definedName>
    <definedName name="KLLC15">#REF!</definedName>
    <definedName name="KLLC25" localSheetId="8">#REF!</definedName>
    <definedName name="KLLC25" localSheetId="10">#REF!</definedName>
    <definedName name="KLLC25">#REF!</definedName>
    <definedName name="klm" localSheetId="10" hidden="1">{"'Sheet1'!$L$16"}</definedName>
    <definedName name="klm" hidden="1">{"'Sheet1'!$L$16"}</definedName>
    <definedName name="KLMC15" localSheetId="8">#REF!</definedName>
    <definedName name="KLMC15" localSheetId="10">#REF!</definedName>
    <definedName name="KLMC15">#REF!</definedName>
    <definedName name="KLMC25" localSheetId="8">#REF!</definedName>
    <definedName name="KLMC25" localSheetId="10">#REF!</definedName>
    <definedName name="KLMC25">#REF!</definedName>
    <definedName name="KLTHDN" localSheetId="8">#REF!</definedName>
    <definedName name="KLTHDN" localSheetId="9">#REF!</definedName>
    <definedName name="KLTHDN" localSheetId="10">#REF!</definedName>
    <definedName name="KLTHDN">#REF!</definedName>
    <definedName name="KLVANKHUON" localSheetId="8">#REF!</definedName>
    <definedName name="KLVANKHUON" localSheetId="9">#REF!</definedName>
    <definedName name="KLVANKHUON" localSheetId="10">#REF!</definedName>
    <definedName name="KLVANKHUON">#REF!</definedName>
    <definedName name="Kng" localSheetId="8">#REF!</definedName>
    <definedName name="Kng" localSheetId="10">#REF!</definedName>
    <definedName name="Kng">#REF!</definedName>
    <definedName name="KP" localSheetId="8">#REF!</definedName>
    <definedName name="KP" localSheetId="10">#REF!</definedName>
    <definedName name="KP">#REF!</definedName>
    <definedName name="KP_mat" localSheetId="8">{"Thuxm2.xls","Sheet1"}</definedName>
    <definedName name="KP_mat" localSheetId="10">{"Thuxm2.xls","Sheet1"}</definedName>
    <definedName name="KP_mat">{"Thuxm2.xls","Sheet1"}</definedName>
    <definedName name="kp1ph" localSheetId="8">#REF!</definedName>
    <definedName name="kp1ph" localSheetId="9">#REF!</definedName>
    <definedName name="kp1ph" localSheetId="10">#REF!</definedName>
    <definedName name="kp1ph">#REF!</definedName>
    <definedName name="kq" localSheetId="8">#REF!</definedName>
    <definedName name="kq" localSheetId="10">#REF!</definedName>
    <definedName name="kq">#REF!</definedName>
    <definedName name="kqkd" localSheetId="10" hidden="1">{"'Sheet1'!$L$16"}</definedName>
    <definedName name="kqkd" hidden="1">{"'Sheet1'!$L$16"}</definedName>
    <definedName name="Ks" localSheetId="8">#REF!</definedName>
    <definedName name="Ks" localSheetId="10">#REF!</definedName>
    <definedName name="Ks">#REF!</definedName>
    <definedName name="KS_1" localSheetId="8">#REF!</definedName>
    <definedName name="KS_1" localSheetId="10">#REF!</definedName>
    <definedName name="KS_1">#REF!</definedName>
    <definedName name="KS_2" localSheetId="8">#REF!</definedName>
    <definedName name="KS_2" localSheetId="10">#REF!</definedName>
    <definedName name="KS_2">#REF!</definedName>
    <definedName name="ksbn" localSheetId="8" hidden="1">{"'Sheet1'!$L$16"}</definedName>
    <definedName name="ksbn" localSheetId="9" hidden="1">{"'Sheet1'!$L$16"}</definedName>
    <definedName name="ksbn" localSheetId="10" hidden="1">{"'Sheet1'!$L$16"}</definedName>
    <definedName name="ksbn" hidden="1">{"'Sheet1'!$L$16"}</definedName>
    <definedName name="kshn" localSheetId="8" hidden="1">{"'Sheet1'!$L$16"}</definedName>
    <definedName name="kshn" localSheetId="9" hidden="1">{"'Sheet1'!$L$16"}</definedName>
    <definedName name="kshn" localSheetId="10" hidden="1">{"'Sheet1'!$L$16"}</definedName>
    <definedName name="kshn" hidden="1">{"'Sheet1'!$L$16"}</definedName>
    <definedName name="ksls" localSheetId="8" hidden="1">{"'Sheet1'!$L$16"}</definedName>
    <definedName name="ksls" localSheetId="9" hidden="1">{"'Sheet1'!$L$16"}</definedName>
    <definedName name="ksls" localSheetId="10" hidden="1">{"'Sheet1'!$L$16"}</definedName>
    <definedName name="ksls" hidden="1">{"'Sheet1'!$L$16"}</definedName>
    <definedName name="KSTK" localSheetId="8">#REF!</definedName>
    <definedName name="KSTK" localSheetId="9">#REF!</definedName>
    <definedName name="KSTK" localSheetId="10">#REF!</definedName>
    <definedName name="KSTK">#REF!</definedName>
    <definedName name="ktc" localSheetId="8">#REF!</definedName>
    <definedName name="ktc" localSheetId="10">#REF!</definedName>
    <definedName name="ktc">#REF!</definedName>
    <definedName name="Kte" localSheetId="8">#REF!</definedName>
    <definedName name="Kte" localSheetId="10">#REF!</definedName>
    <definedName name="Kte">#REF!</definedName>
    <definedName name="ktt" localSheetId="8">#REF!</definedName>
    <definedName name="ktt" localSheetId="10">#REF!</definedName>
    <definedName name="ktt">#REF!</definedName>
    <definedName name="KVC" localSheetId="8">#REF!</definedName>
    <definedName name="KVC" localSheetId="10">#REF!</definedName>
    <definedName name="KVC">#REF!</definedName>
    <definedName name="Kxc" localSheetId="8">#REF!</definedName>
    <definedName name="Kxc" localSheetId="10">#REF!</definedName>
    <definedName name="Kxc">#REF!</definedName>
    <definedName name="Kxp" localSheetId="8">#REF!</definedName>
    <definedName name="Kxp" localSheetId="10">#REF!</definedName>
    <definedName name="Kxp">#REF!</definedName>
    <definedName name="Ký_nép" localSheetId="8">#REF!</definedName>
    <definedName name="Ký_nép" localSheetId="10">#REF!</definedName>
    <definedName name="Ký_nép">#REF!</definedName>
    <definedName name="KÝch_100_T" localSheetId="8">#REF!</definedName>
    <definedName name="KÝch_100_T" localSheetId="10">#REF!</definedName>
    <definedName name="KÝch_100_T">#REF!</definedName>
    <definedName name="KÝch_200_T" localSheetId="8">#REF!</definedName>
    <definedName name="KÝch_200_T" localSheetId="10">#REF!</definedName>
    <definedName name="KÝch_200_T">#REF!</definedName>
    <definedName name="KÝch_50_T" localSheetId="8">#REF!</definedName>
    <definedName name="KÝch_50_T" localSheetId="10">#REF!</definedName>
    <definedName name="KÝch_50_T">#REF!</definedName>
    <definedName name="kh" localSheetId="8">#REF!</definedName>
    <definedName name="KH" localSheetId="9" hidden="1">{"'Sheet1'!$L$16"}</definedName>
    <definedName name="kh" localSheetId="10">#REF!</definedName>
    <definedName name="kh">#REF!</definedName>
    <definedName name="KH.XSKT" localSheetId="8">#REF!:#REF!</definedName>
    <definedName name="KH.XSKT" localSheetId="9">#REF!:#REF!</definedName>
    <definedName name="KH.XSKT" localSheetId="10">#REF!:#REF!</definedName>
    <definedName name="KH.XSKT">#REF!:#REF!</definedName>
    <definedName name="KH_Chang" localSheetId="8">#REF!</definedName>
    <definedName name="KH_Chang" localSheetId="9">#REF!</definedName>
    <definedName name="KH_Chang" localSheetId="10">#REF!</definedName>
    <definedName name="KH_Chang">#REF!</definedName>
    <definedName name="khac">2</definedName>
    <definedName name="khanang" localSheetId="8">#REF!</definedName>
    <definedName name="khanang" localSheetId="10">#REF!</definedName>
    <definedName name="khanang">#REF!</definedName>
    <definedName name="Khanhdonnoitrunggiannoidieuchinh" localSheetId="8">#REF!</definedName>
    <definedName name="Khanhdonnoitrunggiannoidieuchinh" localSheetId="10">#REF!</definedName>
    <definedName name="Khanhdonnoitrunggiannoidieuchinh">#REF!</definedName>
    <definedName name="Khäúi_læåüng" localSheetId="8">#REF!</definedName>
    <definedName name="Khäúi_læåüng" localSheetId="10">#REF!</definedName>
    <definedName name="Khäúi_læåüng">#REF!</definedName>
    <definedName name="Khâi" localSheetId="8">#REF!</definedName>
    <definedName name="Khâi" localSheetId="10">#REF!</definedName>
    <definedName name="Khâi">#REF!</definedName>
    <definedName name="Khh" localSheetId="8">#REF!</definedName>
    <definedName name="Khh" localSheetId="10">#REF!</definedName>
    <definedName name="Khh">#REF!</definedName>
    <definedName name="khla09" localSheetId="8" hidden="1">{"'Sheet1'!$L$16"}</definedName>
    <definedName name="khla09" localSheetId="9" hidden="1">{"'Sheet1'!$L$16"}</definedName>
    <definedName name="khla09" localSheetId="10" hidden="1">{"'Sheet1'!$L$16"}</definedName>
    <definedName name="khla09" hidden="1">{"'Sheet1'!$L$16"}</definedName>
    <definedName name="KHldatcat" localSheetId="8">#REF!</definedName>
    <definedName name="KHldatcat" localSheetId="10">#REF!</definedName>
    <definedName name="KHldatcat">#REF!</definedName>
    <definedName name="khoannhoi" localSheetId="8">#REF!</definedName>
    <definedName name="khoannhoi" localSheetId="10">#REF!</definedName>
    <definedName name="khoannhoi">#REF!</definedName>
    <definedName name="khobac" localSheetId="8">#REF!</definedName>
    <definedName name="khobac" localSheetId="10">#REF!</definedName>
    <definedName name="khobac">#REF!</definedName>
    <definedName name="KHOI_LUONG_DAT_DAO_DAP" localSheetId="8">#REF!</definedName>
    <definedName name="KHOI_LUONG_DAT_DAO_DAP" localSheetId="9">#REF!</definedName>
    <definedName name="KHOI_LUONG_DAT_DAO_DAP" localSheetId="10">#REF!</definedName>
    <definedName name="KHOI_LUONG_DAT_DAO_DAP">#REF!</definedName>
    <definedName name="khong" localSheetId="8">#REF!</definedName>
    <definedName name="khong" localSheetId="10">#REF!</definedName>
    <definedName name="khong">#REF!</definedName>
    <definedName name="khongtruotgia" localSheetId="8" hidden="1">{"'Sheet1'!$L$16"}</definedName>
    <definedName name="khongtruotgia" localSheetId="9" hidden="1">{"'Sheet1'!$L$16"}</definedName>
    <definedName name="khongtruotgia" localSheetId="10" hidden="1">{"'Sheet1'!$L$16"}</definedName>
    <definedName name="khongtruotgia" hidden="1">{"'Sheet1'!$L$16"}</definedName>
    <definedName name="Khung" localSheetId="8">#REF!</definedName>
    <definedName name="Khung" localSheetId="10">#REF!</definedName>
    <definedName name="Khung">#REF!</definedName>
    <definedName name="KhuyenmaiUPS">"AutoShape 264"</definedName>
    <definedName name="khvh09" localSheetId="8" hidden="1">{"'Sheet1'!$L$16"}</definedName>
    <definedName name="khvh09" localSheetId="9" hidden="1">{"'Sheet1'!$L$16"}</definedName>
    <definedName name="khvh09" localSheetId="10" hidden="1">{"'Sheet1'!$L$16"}</definedName>
    <definedName name="khvh09" hidden="1">{"'Sheet1'!$L$16"}</definedName>
    <definedName name="khvx09" localSheetId="8" hidden="1">{#N/A,#N/A,FALSE,"Chi tiÆt"}</definedName>
    <definedName name="khvx09" localSheetId="9" hidden="1">{#N/A,#N/A,FALSE,"Chi tiÆt"}</definedName>
    <definedName name="khvx09" localSheetId="10" hidden="1">{#N/A,#N/A,FALSE,"Chi tiÆt"}</definedName>
    <definedName name="khvx09" hidden="1">{#N/A,#N/A,FALSE,"Chi tiÆt"}</definedName>
    <definedName name="KHYt09" localSheetId="8" hidden="1">{"'Sheet1'!$L$16"}</definedName>
    <definedName name="KHYt09" localSheetId="9" hidden="1">{"'Sheet1'!$L$16"}</definedName>
    <definedName name="KHYt09" localSheetId="10" hidden="1">{"'Sheet1'!$L$16"}</definedName>
    <definedName name="KHYt09" hidden="1">{"'Sheet1'!$L$16"}</definedName>
    <definedName name="l" localSheetId="8" hidden="1">{"'Sheet1'!$L$16"}</definedName>
    <definedName name="l" localSheetId="9" hidden="1">{"'Sheet1'!$L$16"}</definedName>
    <definedName name="l" localSheetId="10" hidden="1">{"'Sheet1'!$L$16"}</definedName>
    <definedName name="l" hidden="1">{"'Sheet1'!$L$16"}</definedName>
    <definedName name="l_1" localSheetId="8">#REF!</definedName>
    <definedName name="l_1" localSheetId="10">#REF!</definedName>
    <definedName name="l_1">#REF!</definedName>
    <definedName name="L_bk" localSheetId="8">#REF!</definedName>
    <definedName name="L_bk" localSheetId="10">#REF!</definedName>
    <definedName name="L_bk">#REF!</definedName>
    <definedName name="L_mong" localSheetId="8">#REF!</definedName>
    <definedName name="L_mong" localSheetId="9">#REF!</definedName>
    <definedName name="L_mong" localSheetId="10">#REF!</definedName>
    <definedName name="L_mong">#REF!</definedName>
    <definedName name="l1d" localSheetId="8">#REF!</definedName>
    <definedName name="l1d" localSheetId="10">#REF!</definedName>
    <definedName name="l1d">#REF!</definedName>
    <definedName name="l2." localSheetId="8">#REF!</definedName>
    <definedName name="l2." localSheetId="10">#REF!</definedName>
    <definedName name="l2.">#REF!</definedName>
    <definedName name="l2pa1" localSheetId="8" hidden="1">{"'Sheet1'!$L$16"}</definedName>
    <definedName name="l2pa1" localSheetId="10" hidden="1">{"'Sheet1'!$L$16"}</definedName>
    <definedName name="l2pa1" hidden="1">{"'Sheet1'!$L$16"}</definedName>
    <definedName name="L63x6">5800</definedName>
    <definedName name="Lab_tec" localSheetId="8">#REF!</definedName>
    <definedName name="Lab_tec" localSheetId="10">#REF!</definedName>
    <definedName name="Lab_tec">#REF!</definedName>
    <definedName name="LABEL" localSheetId="8">#REF!</definedName>
    <definedName name="LABEL" localSheetId="10">#REF!</definedName>
    <definedName name="LABEL">#REF!</definedName>
    <definedName name="Labour_cost" localSheetId="8">#REF!</definedName>
    <definedName name="Labour_cost" localSheetId="10">#REF!</definedName>
    <definedName name="Labour_cost">#REF!</definedName>
    <definedName name="Lac_tec" localSheetId="8">#REF!</definedName>
    <definedName name="Lac_tec" localSheetId="10">#REF!</definedName>
    <definedName name="Lac_tec">#REF!</definedName>
    <definedName name="laisuat" localSheetId="8">#REF!</definedName>
    <definedName name="laisuat" localSheetId="10">#REF!</definedName>
    <definedName name="laisuat">#REF!</definedName>
    <definedName name="lam" localSheetId="8" hidden="1">{"'Sheet1'!$L$16"}</definedName>
    <definedName name="lam" localSheetId="9" hidden="1">{"'Sheet1'!$L$16"}</definedName>
    <definedName name="lam" localSheetId="10" hidden="1">{"'Sheet1'!$L$16"}</definedName>
    <definedName name="lam" hidden="1">{"'Sheet1'!$L$16"}</definedName>
    <definedName name="LAMTUBE" localSheetId="8">#REF!</definedName>
    <definedName name="LAMTUBE" localSheetId="10">#REF!</definedName>
    <definedName name="LAMTUBE">#REF!</definedName>
    <definedName name="lan" localSheetId="8" hidden="1">{#N/A,#N/A,TRUE,"BT M200 da 10x20"}</definedName>
    <definedName name="lan" localSheetId="9" hidden="1">{#N/A,#N/A,TRUE,"BT M200 da 10x20"}</definedName>
    <definedName name="lan" localSheetId="10" hidden="1">{#N/A,#N/A,TRUE,"BT M200 da 10x20"}</definedName>
    <definedName name="lan" hidden="1">{#N/A,#N/A,TRUE,"BT M200 da 10x20"}</definedName>
    <definedName name="Land" localSheetId="8">#REF!</definedName>
    <definedName name="Land" localSheetId="10">#REF!</definedName>
    <definedName name="Land">#REF!</definedName>
    <definedName name="LandPreperationWage" localSheetId="8">#REF!</definedName>
    <definedName name="LandPreperationWage" localSheetId="10">#REF!</definedName>
    <definedName name="LandPreperationWage">#REF!</definedName>
    <definedName name="langson" localSheetId="8" hidden="1">{"'Sheet1'!$L$16"}</definedName>
    <definedName name="langson" localSheetId="9" hidden="1">{"'Sheet1'!$L$16"}</definedName>
    <definedName name="langson" localSheetId="10" hidden="1">{"'Sheet1'!$L$16"}</definedName>
    <definedName name="langson" hidden="1">{"'Sheet1'!$L$16"}</definedName>
    <definedName name="lanhto" localSheetId="8">#REF!</definedName>
    <definedName name="lanhto" localSheetId="9">#REF!</definedName>
    <definedName name="lanhto" localSheetId="10">#REF!</definedName>
    <definedName name="lanhto">#REF!</definedName>
    <definedName name="lao_keo_dam_cau" localSheetId="8">#REF!</definedName>
    <definedName name="lao_keo_dam_cau" localSheetId="10">#REF!</definedName>
    <definedName name="lao_keo_dam_cau">#REF!</definedName>
    <definedName name="LAP_DAT_TBA" localSheetId="8">#REF!</definedName>
    <definedName name="LAP_DAT_TBA" localSheetId="9">#REF!</definedName>
    <definedName name="LAP_DAT_TBA" localSheetId="10">#REF!</definedName>
    <definedName name="LAP_DAT_TBA">#REF!</definedName>
    <definedName name="Lap_dat_td">#REF!</definedName>
    <definedName name="LapDungDam" localSheetId="8">#REF!</definedName>
    <definedName name="LapDungDam" localSheetId="10">#REF!</definedName>
    <definedName name="LapDungDam">#REF!</definedName>
    <definedName name="Lapmay" localSheetId="8">#REF!</definedName>
    <definedName name="Lapmay" localSheetId="10">#REF!</definedName>
    <definedName name="Lapmay">#REF!</definedName>
    <definedName name="LBS_22">107800000</definedName>
    <definedName name="LC5_total" localSheetId="8">#REF!</definedName>
    <definedName name="LC5_total" localSheetId="10">#REF!</definedName>
    <definedName name="LC5_total">#REF!</definedName>
    <definedName name="LC6_total" localSheetId="8">#REF!</definedName>
    <definedName name="LC6_total" localSheetId="10">#REF!</definedName>
    <definedName name="LC6_total">#REF!</definedName>
    <definedName name="Lcot" localSheetId="8">#REF!</definedName>
    <definedName name="Lcot" localSheetId="10">#REF!</definedName>
    <definedName name="Lcot">#REF!</definedName>
    <definedName name="Ldatcat" localSheetId="8">#REF!</definedName>
    <definedName name="Ldatcat" localSheetId="10">#REF!</definedName>
    <definedName name="Ldatcat">#REF!</definedName>
    <definedName name="Ldk" localSheetId="8">#REF!</definedName>
    <definedName name="Ldk" localSheetId="10">#REF!</definedName>
    <definedName name="Ldk">#REF!</definedName>
    <definedName name="LDMD">5%</definedName>
    <definedName name="LDMM">5%</definedName>
    <definedName name="LDMX">5.5%</definedName>
    <definedName name="Ldvc" localSheetId="8">#REF!</definedName>
    <definedName name="Ldvc" localSheetId="10">#REF!</definedName>
    <definedName name="Ldvc">#REF!</definedName>
    <definedName name="Length" localSheetId="8">#REF!</definedName>
    <definedName name="Length" localSheetId="10">#REF!</definedName>
    <definedName name="Length">#REF!</definedName>
    <definedName name="LG" localSheetId="8">#REF!</definedName>
    <definedName name="LG" localSheetId="10">#REF!</definedName>
    <definedName name="LG">#REF!</definedName>
    <definedName name="LgL" localSheetId="8">#REF!</definedName>
    <definedName name="LgL" localSheetId="10">#REF!</definedName>
    <definedName name="LgL">#REF!</definedName>
    <definedName name="LIET_KE_VI_TRI_DZ0.4KV" localSheetId="8">#REF!</definedName>
    <definedName name="LIET_KE_VI_TRI_DZ0.4KV" localSheetId="9">#REF!</definedName>
    <definedName name="LIET_KE_VI_TRI_DZ0.4KV" localSheetId="10">#REF!</definedName>
    <definedName name="LIET_KE_VI_TRI_DZ0.4KV">#REF!</definedName>
    <definedName name="LIET_KE_VI_TRI_DZ22KV" localSheetId="8">#REF!</definedName>
    <definedName name="LIET_KE_VI_TRI_DZ22KV" localSheetId="9">#REF!</definedName>
    <definedName name="LIET_KE_VI_TRI_DZ22KV" localSheetId="10">#REF!</definedName>
    <definedName name="LIET_KE_VI_TRI_DZ22KV">#REF!</definedName>
    <definedName name="linh" localSheetId="8" hidden="1">{"'Sheet1'!$L$16"}</definedName>
    <definedName name="linh" localSheetId="9" hidden="1">{"'Sheet1'!$L$16"}</definedName>
    <definedName name="linh" localSheetId="10" hidden="1">{"'Sheet1'!$L$16"}</definedName>
    <definedName name="linh" hidden="1">{"'Sheet1'!$L$16"}</definedName>
    <definedName name="linhT" localSheetId="10" hidden="1">{"'Sheet1'!$L$16"}</definedName>
    <definedName name="linhT" hidden="1">{"'Sheet1'!$L$16"}</definedName>
    <definedName name="list" localSheetId="8">#REF!</definedName>
    <definedName name="list" localSheetId="10">#REF!</definedName>
    <definedName name="list">#REF!</definedName>
    <definedName name="lk" localSheetId="8" hidden="1">#REF!</definedName>
    <definedName name="lk" localSheetId="9" hidden="1">#REF!</definedName>
    <definedName name="lk" localSheetId="10" hidden="1">#REF!</definedName>
    <definedName name="lk" hidden="1">#REF!</definedName>
    <definedName name="LK_hathe" localSheetId="8">#REF!</definedName>
    <definedName name="LK_hathe" localSheetId="9">#REF!</definedName>
    <definedName name="LK_hathe" localSheetId="10">#REF!</definedName>
    <definedName name="LK_hathe">#REF!</definedName>
    <definedName name="Lmk" localSheetId="8">#REF!</definedName>
    <definedName name="Lmk" localSheetId="9">#REF!</definedName>
    <definedName name="Lmk" localSheetId="10">#REF!</definedName>
    <definedName name="Lmk">#REF!</definedName>
    <definedName name="LMU" localSheetId="8">#REF!</definedName>
    <definedName name="LMU" localSheetId="10">#REF!</definedName>
    <definedName name="LMU">#REF!</definedName>
    <definedName name="LMUSelected" localSheetId="8">#REF!</definedName>
    <definedName name="LMUSelected" localSheetId="10">#REF!</definedName>
    <definedName name="LMUSelected">#REF!</definedName>
    <definedName name="LN" localSheetId="8">#REF!</definedName>
    <definedName name="LN" localSheetId="10">#REF!</definedName>
    <definedName name="LN">#REF!</definedName>
    <definedName name="Lnsc" localSheetId="8">#REF!</definedName>
    <definedName name="Lnsc" localSheetId="10">#REF!</definedName>
    <definedName name="Lnsc">#REF!</definedName>
    <definedName name="lntt" localSheetId="8">#REF!</definedName>
    <definedName name="lntt" localSheetId="9">#REF!</definedName>
    <definedName name="lntt" localSheetId="10">#REF!</definedName>
    <definedName name="lntt">#REF!</definedName>
    <definedName name="Lnh" localSheetId="8">#REF!</definedName>
    <definedName name="Lnh" localSheetId="10">#REF!</definedName>
    <definedName name="Lnh">#REF!</definedName>
    <definedName name="Lo" localSheetId="8">#REF!</definedName>
    <definedName name="Lo" localSheetId="10">#REF!</definedName>
    <definedName name="Lo">#REF!</definedName>
    <definedName name="LO283K" localSheetId="8">#REF!</definedName>
    <definedName name="LO283K" localSheetId="10">#REF!</definedName>
    <definedName name="LO283K">#REF!</definedName>
    <definedName name="LO815K" localSheetId="8">#REF!</definedName>
    <definedName name="LO815K" localSheetId="10">#REF!</definedName>
    <definedName name="LO815K">#REF!</definedName>
    <definedName name="loai" localSheetId="8">#REF!</definedName>
    <definedName name="loai" localSheetId="10">#REF!</definedName>
    <definedName name="loai">#REF!</definedName>
    <definedName name="LOAI_DUONG" localSheetId="8">#REF!</definedName>
    <definedName name="LOAI_DUONG" localSheetId="10">#REF!</definedName>
    <definedName name="LOAI_DUONG">#REF!</definedName>
    <definedName name="Loai_TD" localSheetId="8">#REF!</definedName>
    <definedName name="Loai_TD" localSheetId="9">#REF!</definedName>
    <definedName name="Loai_TD" localSheetId="10">#REF!</definedName>
    <definedName name="Loai_TD">#REF!</definedName>
    <definedName name="LoaixeH" localSheetId="8">#REF!</definedName>
    <definedName name="LoaixeH" localSheetId="10">#REF!</definedName>
    <definedName name="LoaixeH">#REF!</definedName>
    <definedName name="LoaixeXB" localSheetId="8">#REF!</definedName>
    <definedName name="LoaixeXB" localSheetId="10">#REF!</definedName>
    <definedName name="LoaixeXB">#REF!</definedName>
    <definedName name="LOOP" localSheetId="8">#REF!</definedName>
    <definedName name="LOOP" localSheetId="10">#REF!</definedName>
    <definedName name="LOOP">#REF!</definedName>
    <definedName name="Loss_tec" localSheetId="8">#REF!</definedName>
    <definedName name="Loss_tec" localSheetId="10">#REF!</definedName>
    <definedName name="Loss_tec">#REF!</definedName>
    <definedName name="Lqd" localSheetId="8">#REF!</definedName>
    <definedName name="Lqd" localSheetId="10">#REF!</definedName>
    <definedName name="Lqd">#REF!</definedName>
    <definedName name="LRMC" localSheetId="8">#REF!</definedName>
    <definedName name="LRMC" localSheetId="10">#REF!</definedName>
    <definedName name="LRMC">#REF!</definedName>
    <definedName name="LTKD" localSheetId="10" hidden="1">{"'Sheet1'!$L$16"}</definedName>
    <definedName name="LTKD" hidden="1">{"'Sheet1'!$L$16"}</definedName>
    <definedName name="LTKDDC" localSheetId="10" hidden="1">{"'Sheet1'!$L$16"}</definedName>
    <definedName name="LTKDDC" hidden="1">{"'Sheet1'!$L$16"}</definedName>
    <definedName name="luc" localSheetId="8" hidden="1">{"'Sheet1'!$L$16"}</definedName>
    <definedName name="luc" localSheetId="10" hidden="1">{"'Sheet1'!$L$16"}</definedName>
    <definedName name="luc" hidden="1">{"'Sheet1'!$L$16"}</definedName>
    <definedName name="lulop16" localSheetId="8">#REF!</definedName>
    <definedName name="lulop16" localSheetId="10">#REF!</definedName>
    <definedName name="lulop16">#REF!</definedName>
    <definedName name="luoncap" localSheetId="8">#REF!</definedName>
    <definedName name="luoncap" localSheetId="10">#REF!</definedName>
    <definedName name="luoncap">#REF!</definedName>
    <definedName name="luong" localSheetId="8">#REF!</definedName>
    <definedName name="luong" localSheetId="10">#REF!</definedName>
    <definedName name="luong">#REF!</definedName>
    <definedName name="lurung16" localSheetId="8">#REF!</definedName>
    <definedName name="lurung16" localSheetId="10">#REF!</definedName>
    <definedName name="lurung16">#REF!</definedName>
    <definedName name="luthep10" localSheetId="8">#REF!</definedName>
    <definedName name="luthep10" localSheetId="10">#REF!</definedName>
    <definedName name="luthep10">#REF!</definedName>
    <definedName name="luuthong" localSheetId="8">#REF!</definedName>
    <definedName name="luuthong" localSheetId="10">#REF!</definedName>
    <definedName name="luuthong">#REF!</definedName>
    <definedName name="luyÕn" localSheetId="10" hidden="1">{"'Sheet1'!$L$16"}</definedName>
    <definedName name="luyÕn" hidden="1">{"'Sheet1'!$L$16"}</definedName>
    <definedName name="lv.." localSheetId="8">#REF!</definedName>
    <definedName name="lv.." localSheetId="10">#REF!</definedName>
    <definedName name="lv..">#REF!</definedName>
    <definedName name="lVC" localSheetId="8">#REF!</definedName>
    <definedName name="lVC" localSheetId="10">#REF!</definedName>
    <definedName name="lVC">#REF!</definedName>
    <definedName name="lvr.." localSheetId="8">#REF!</definedName>
    <definedName name="lvr.." localSheetId="10">#REF!</definedName>
    <definedName name="lvr..">#REF!</definedName>
    <definedName name="LX100N" localSheetId="8">#REF!</definedName>
    <definedName name="LX100N" localSheetId="10">#REF!</definedName>
    <definedName name="LX100N">#REF!</definedName>
    <definedName name="m" localSheetId="8" hidden="1">{"'Sheet1'!$L$16"}</definedName>
    <definedName name="m" localSheetId="9" hidden="1">{"'Sheet1'!$L$16"}</definedName>
    <definedName name="m" localSheetId="10" hidden="1">{"'Sheet1'!$L$16"}</definedName>
    <definedName name="m" hidden="1">{"'Sheet1'!$L$16"}</definedName>
    <definedName name="M_CSCT" localSheetId="8">#REF!</definedName>
    <definedName name="M_CSCT" localSheetId="10">#REF!</definedName>
    <definedName name="M_CSCT">#REF!</definedName>
    <definedName name="M_TD" localSheetId="8">#REF!</definedName>
    <definedName name="M_TD" localSheetId="10">#REF!</definedName>
    <definedName name="M_TD">#REF!</definedName>
    <definedName name="M0.4" localSheetId="8">#REF!</definedName>
    <definedName name="M0.4" localSheetId="9">#REF!</definedName>
    <definedName name="M0.4" localSheetId="10">#REF!</definedName>
    <definedName name="M0.4">#REF!</definedName>
    <definedName name="M12aavl" localSheetId="9">#REF!</definedName>
    <definedName name="M12aavl">#REF!</definedName>
    <definedName name="M12ba3p" localSheetId="8">#REF!</definedName>
    <definedName name="M12ba3p" localSheetId="9">#REF!</definedName>
    <definedName name="M12ba3p" localSheetId="10">#REF!</definedName>
    <definedName name="M12ba3p">#REF!</definedName>
    <definedName name="M12bb1p" localSheetId="8">#REF!</definedName>
    <definedName name="M12bb1p" localSheetId="9">#REF!</definedName>
    <definedName name="M12bb1p" localSheetId="10">#REF!</definedName>
    <definedName name="M12bb1p">#REF!</definedName>
    <definedName name="M12cbnc" localSheetId="8">#REF!</definedName>
    <definedName name="M12cbnc" localSheetId="10">#REF!</definedName>
    <definedName name="M12cbnc">#REF!</definedName>
    <definedName name="M12cbvl" localSheetId="8">#REF!</definedName>
    <definedName name="M12cbvl" localSheetId="10">#REF!</definedName>
    <definedName name="M12cbvl">#REF!</definedName>
    <definedName name="M14bb1p" localSheetId="8">#REF!</definedName>
    <definedName name="M14bb1p" localSheetId="9">#REF!</definedName>
    <definedName name="M14bb1p" localSheetId="10">#REF!</definedName>
    <definedName name="M14bb1p">#REF!</definedName>
    <definedName name="M2H" localSheetId="8">#REF!</definedName>
    <definedName name="M2H" localSheetId="10">#REF!</definedName>
    <definedName name="M2H">#REF!</definedName>
    <definedName name="M8a" localSheetId="9">#REF!</definedName>
    <definedName name="M8a">#REF!</definedName>
    <definedName name="M8aa" localSheetId="9">#REF!</definedName>
    <definedName name="M8aa">#REF!</definedName>
    <definedName name="m8aanc" localSheetId="8">#REF!</definedName>
    <definedName name="m8aanc" localSheetId="9">#REF!</definedName>
    <definedName name="m8aanc" localSheetId="10">#REF!</definedName>
    <definedName name="m8aanc">#REF!</definedName>
    <definedName name="m8aavl" localSheetId="8">#REF!</definedName>
    <definedName name="m8aavl" localSheetId="9">#REF!</definedName>
    <definedName name="m8aavl" localSheetId="10">#REF!</definedName>
    <definedName name="m8aavl">#REF!</definedName>
    <definedName name="MA_DML" localSheetId="8">#REF!</definedName>
    <definedName name="MA_DML" localSheetId="10">#REF!</definedName>
    <definedName name="MA_DML">#REF!</definedName>
    <definedName name="Ma3pnc" localSheetId="8">#REF!</definedName>
    <definedName name="Ma3pnc" localSheetId="9">#REF!</definedName>
    <definedName name="Ma3pnc" localSheetId="10">#REF!</definedName>
    <definedName name="Ma3pnc">#REF!</definedName>
    <definedName name="Ma3pvl" localSheetId="8">#REF!</definedName>
    <definedName name="Ma3pvl" localSheetId="9">#REF!</definedName>
    <definedName name="Ma3pvl" localSheetId="10">#REF!</definedName>
    <definedName name="Ma3pvl">#REF!</definedName>
    <definedName name="Maa3pnc" localSheetId="8">#REF!</definedName>
    <definedName name="Maa3pnc" localSheetId="9">#REF!</definedName>
    <definedName name="Maa3pnc" localSheetId="10">#REF!</definedName>
    <definedName name="Maa3pnc">#REF!</definedName>
    <definedName name="Maa3pvl" localSheetId="8">#REF!</definedName>
    <definedName name="Maa3pvl" localSheetId="9">#REF!</definedName>
    <definedName name="Maa3pvl" localSheetId="10">#REF!</definedName>
    <definedName name="Maa3pvl">#REF!</definedName>
    <definedName name="macbt" localSheetId="8">#REF!</definedName>
    <definedName name="macbt" localSheetId="10">#REF!</definedName>
    <definedName name="macbt">#REF!</definedName>
    <definedName name="MACRO" localSheetId="8">#REF!</definedName>
    <definedName name="MACRO" localSheetId="10">#REF!</definedName>
    <definedName name="MACRO">#REF!</definedName>
    <definedName name="MACTANG_BD" localSheetId="8">#REF!</definedName>
    <definedName name="MACTANG_BD" localSheetId="10">#REF!</definedName>
    <definedName name="MACTANG_BD">#REF!</definedName>
    <definedName name="MACTANG_HT_BD" localSheetId="8">#REF!</definedName>
    <definedName name="MACTANG_HT_BD" localSheetId="10">#REF!</definedName>
    <definedName name="MACTANG_HT_BD">#REF!</definedName>
    <definedName name="MACTANG_HT_KT" localSheetId="8">#REF!</definedName>
    <definedName name="MACTANG_HT_KT" localSheetId="10">#REF!</definedName>
    <definedName name="MACTANG_HT_KT">#REF!</definedName>
    <definedName name="MACTANG_KT" localSheetId="8">#REF!</definedName>
    <definedName name="MACTANG_KT" localSheetId="10">#REF!</definedName>
    <definedName name="MACTANG_KT">#REF!</definedName>
    <definedName name="MAHANG" localSheetId="8">#REF!</definedName>
    <definedName name="MAHANG" localSheetId="10">#REF!</definedName>
    <definedName name="MAHANG">#REF!</definedName>
    <definedName name="mahang_tondk" localSheetId="8">#REF!</definedName>
    <definedName name="mahang_tondk" localSheetId="10">#REF!</definedName>
    <definedName name="mahang_tondk">#REF!</definedName>
    <definedName name="mahieu" localSheetId="8">#REF!</definedName>
    <definedName name="mahieu" localSheetId="10">#REF!</definedName>
    <definedName name="mahieu">#REF!</definedName>
    <definedName name="mai" localSheetId="8" hidden="1">{"'Sheet1'!$L$16"}</definedName>
    <definedName name="mai" localSheetId="10" hidden="1">{"'Sheet1'!$L$16"}</definedName>
    <definedName name="mai" hidden="1">{"'Sheet1'!$L$16"}</definedName>
    <definedName name="Maïy" localSheetId="8">#REF!</definedName>
    <definedName name="Maïy" localSheetId="10">#REF!</definedName>
    <definedName name="Maïy">#REF!</definedName>
    <definedName name="MAJ_CON_EQP" localSheetId="8">#REF!</definedName>
    <definedName name="MAJ_CON_EQP" localSheetId="9">#REF!</definedName>
    <definedName name="MAJ_CON_EQP" localSheetId="10">#REF!</definedName>
    <definedName name="MAJ_CON_EQP">#REF!</definedName>
    <definedName name="MaMay_Q" localSheetId="8">#REF!</definedName>
    <definedName name="MaMay_Q" localSheetId="10">#REF!</definedName>
    <definedName name="MaMay_Q">#REF!</definedName>
    <definedName name="MANPP" localSheetId="8">#REF!</definedName>
    <definedName name="MANPP" localSheetId="10">#REF!</definedName>
    <definedName name="MANPP">#REF!</definedName>
    <definedName name="MAÕCOÙ" localSheetId="8">#REF!</definedName>
    <definedName name="MAÕCOÙ" localSheetId="10">#REF!</definedName>
    <definedName name="MAÕCOÙ">#REF!</definedName>
    <definedName name="MAÕNÔÏ" localSheetId="8">#REF!</definedName>
    <definedName name="MAÕNÔÏ" localSheetId="10">#REF!</definedName>
    <definedName name="MAÕNÔÏ">#REF!</definedName>
    <definedName name="masaru" localSheetId="8">#REF!</definedName>
    <definedName name="masaru" localSheetId="10">#REF!</definedName>
    <definedName name="masaru">#REF!</definedName>
    <definedName name="Mat_cau" localSheetId="8">#REF!</definedName>
    <definedName name="Mat_cau" localSheetId="10">#REF!</definedName>
    <definedName name="Mat_cau">#REF!</definedName>
    <definedName name="matbang" localSheetId="8" hidden="1">{"'Sheet1'!$L$16"}</definedName>
    <definedName name="matbang" localSheetId="10" hidden="1">{"'Sheet1'!$L$16"}</definedName>
    <definedName name="matbang" hidden="1">{"'Sheet1'!$L$16"}</definedName>
    <definedName name="MatDuong" localSheetId="8">#REF!</definedName>
    <definedName name="MatDuong" localSheetId="10">#REF!</definedName>
    <definedName name="MatDuong">#REF!</definedName>
    <definedName name="MATP_GT" localSheetId="8">#REF!</definedName>
    <definedName name="MATP_GT" localSheetId="10">#REF!</definedName>
    <definedName name="MATP_GT">#REF!</definedName>
    <definedName name="MAVANKHUON" localSheetId="8">#REF!</definedName>
    <definedName name="MAVANKHUON" localSheetId="9">#REF!</definedName>
    <definedName name="MAVANKHUON" localSheetId="10">#REF!</definedName>
    <definedName name="MAVANKHUON">#REF!</definedName>
    <definedName name="MAVLTHDN" localSheetId="8">#REF!</definedName>
    <definedName name="MAVLTHDN" localSheetId="9">#REF!</definedName>
    <definedName name="MAVLTHDN" localSheetId="10">#REF!</definedName>
    <definedName name="MAVLTHDN">#REF!</definedName>
    <definedName name="may" localSheetId="8">#REF!</definedName>
    <definedName name="may" localSheetId="10">#REF!</definedName>
    <definedName name="may">#REF!</definedName>
    <definedName name="May_bom_nuíc_10.0_CV" localSheetId="8">#REF!</definedName>
    <definedName name="May_bom_nuíc_10.0_CV" localSheetId="10">#REF!</definedName>
    <definedName name="May_bom_nuíc_10.0_CV">#REF!</definedName>
    <definedName name="May_bom_nuíc_15.0_CV" localSheetId="8">#REF!</definedName>
    <definedName name="May_bom_nuíc_15.0_CV" localSheetId="10">#REF!</definedName>
    <definedName name="May_bom_nuíc_15.0_CV">#REF!</definedName>
    <definedName name="May_bom_nuíc_20.0_CV" localSheetId="8">#REF!</definedName>
    <definedName name="May_bom_nuíc_20.0_CV" localSheetId="10">#REF!</definedName>
    <definedName name="May_bom_nuíc_20.0_CV">#REF!</definedName>
    <definedName name="May_bom_nuíc_20_KW" localSheetId="8">#REF!</definedName>
    <definedName name="May_bom_nuíc_20_KW" localSheetId="10">#REF!</definedName>
    <definedName name="May_bom_nuíc_20_KW">#REF!</definedName>
    <definedName name="May_bom_nuíc_45.0_CV" localSheetId="8">#REF!</definedName>
    <definedName name="May_bom_nuíc_45.0_CV" localSheetId="10">#REF!</definedName>
    <definedName name="May_bom_nuíc_45.0_CV">#REF!</definedName>
    <definedName name="May_cat_uèn" localSheetId="8">#REF!</definedName>
    <definedName name="May_cat_uèn" localSheetId="10">#REF!</definedName>
    <definedName name="May_cat_uèn">#REF!</definedName>
    <definedName name="may_dao0.4m3" localSheetId="8">#REF!</definedName>
    <definedName name="may_dao0.4m3" localSheetId="10">#REF!</definedName>
    <definedName name="may_dao0.4m3">#REF!</definedName>
    <definedName name="May_dao0.8m3" localSheetId="8">#REF!</definedName>
    <definedName name="May_dao0.8m3" localSheetId="10">#REF!</definedName>
    <definedName name="May_dao0.8m3">#REF!</definedName>
    <definedName name="May_dao1.25m3" localSheetId="8">#REF!</definedName>
    <definedName name="May_dao1.25m3" localSheetId="10">#REF!</definedName>
    <definedName name="May_dao1.25m3">#REF!</definedName>
    <definedName name="May_dÇm_ban_1_KW" localSheetId="8">#REF!</definedName>
    <definedName name="May_dÇm_ban_1_KW" localSheetId="10">#REF!</definedName>
    <definedName name="May_dÇm_ban_1_KW">#REF!</definedName>
    <definedName name="May_dÇm_dïi_1.5_KW" localSheetId="8">#REF!</definedName>
    <definedName name="May_dÇm_dïi_1.5_KW" localSheetId="10">#REF!</definedName>
    <definedName name="May_dÇm_dïi_1.5_KW">#REF!</definedName>
    <definedName name="May_dong_cäc_1.2_T" localSheetId="8">#REF!</definedName>
    <definedName name="May_dong_cäc_1.2_T" localSheetId="10">#REF!</definedName>
    <definedName name="May_dong_cäc_1.2_T">#REF!</definedName>
    <definedName name="May_dong_cäc_1.8_T" localSheetId="8">#REF!</definedName>
    <definedName name="May_dong_cäc_1.8_T" localSheetId="10">#REF!</definedName>
    <definedName name="May_dong_cäc_1.8_T">#REF!</definedName>
    <definedName name="May_dong_cäc_2.5_T" localSheetId="8">#REF!</definedName>
    <definedName name="May_dong_cäc_2.5_T" localSheetId="10">#REF!</definedName>
    <definedName name="May_dong_cäc_2.5_T">#REF!</definedName>
    <definedName name="May_han_23_KW" localSheetId="8">#REF!</definedName>
    <definedName name="May_han_23_KW" localSheetId="10">#REF!</definedName>
    <definedName name="May_han_23_KW">#REF!</definedName>
    <definedName name="May_khoan_4.5_KW" localSheetId="8">#REF!</definedName>
    <definedName name="May_khoan_4.5_KW" localSheetId="10">#REF!</definedName>
    <definedName name="May_khoan_4.5_KW">#REF!</definedName>
    <definedName name="May_khoan_BT_1.5KW" localSheetId="8">#REF!</definedName>
    <definedName name="May_khoan_BT_1.5KW" localSheetId="10">#REF!</definedName>
    <definedName name="May_khoan_BT_1.5KW">#REF!</definedName>
    <definedName name="May_luån_cap_15_KW" localSheetId="8">#REF!</definedName>
    <definedName name="May_luån_cap_15_KW" localSheetId="10">#REF!</definedName>
    <definedName name="May_luån_cap_15_KW">#REF!</definedName>
    <definedName name="May_mai_2.7_KW" localSheetId="8">#REF!</definedName>
    <definedName name="May_mai_2.7_KW" localSheetId="10">#REF!</definedName>
    <definedName name="May_mai_2.7_KW">#REF!</definedName>
    <definedName name="May_nÐn_khÝ_10m3_ph" localSheetId="8">#REF!</definedName>
    <definedName name="May_nÐn_khÝ_10m3_ph" localSheetId="10">#REF!</definedName>
    <definedName name="May_nÐn_khÝ_10m3_ph">#REF!</definedName>
    <definedName name="May_nÐn_khÝ_4_m3_ph" localSheetId="8">#REF!</definedName>
    <definedName name="May_nÐn_khÝ_4_m3_ph" localSheetId="10">#REF!</definedName>
    <definedName name="May_nÐn_khÝ_4_m3_ph">#REF!</definedName>
    <definedName name="May_nÐn_khÝ_9m3_ph" localSheetId="8">#REF!</definedName>
    <definedName name="May_nÐn_khÝ_9m3_ph" localSheetId="10">#REF!</definedName>
    <definedName name="May_nÐn_khÝ_9m3_ph">#REF!</definedName>
    <definedName name="May_ñi_110_CV" localSheetId="8">#REF!</definedName>
    <definedName name="May_ñi_110_CV" localSheetId="10">#REF!</definedName>
    <definedName name="May_ñi_110_CV">#REF!</definedName>
    <definedName name="May_phun_son" localSheetId="8">#REF!</definedName>
    <definedName name="May_phun_son" localSheetId="10">#REF!</definedName>
    <definedName name="May_phun_son">#REF!</definedName>
    <definedName name="May_trén_vua_250_lÝt" localSheetId="8">#REF!</definedName>
    <definedName name="May_trén_vua_250_lÝt" localSheetId="10">#REF!</definedName>
    <definedName name="May_trén_vua_250_lÝt">#REF!</definedName>
    <definedName name="May_trén_vua_80_lÝt" localSheetId="8">#REF!</definedName>
    <definedName name="May_trén_vua_80_lÝt" localSheetId="10">#REF!</definedName>
    <definedName name="May_trén_vua_80_lÝt">#REF!</definedName>
    <definedName name="May_vËn_thang_0.8_T" localSheetId="8">#REF!</definedName>
    <definedName name="May_vËn_thang_0.8_T" localSheetId="10">#REF!</definedName>
    <definedName name="May_vËn_thang_0.8_T">#REF!</definedName>
    <definedName name="mayumi" localSheetId="8">#REF!</definedName>
    <definedName name="mayumi" localSheetId="10">#REF!</definedName>
    <definedName name="mayumi">#REF!</definedName>
    <definedName name="Mba1p" localSheetId="8">#REF!</definedName>
    <definedName name="Mba1p" localSheetId="9">#REF!</definedName>
    <definedName name="Mba1p" localSheetId="10">#REF!</definedName>
    <definedName name="Mba1p">#REF!</definedName>
    <definedName name="Mba3p" localSheetId="8">#REF!</definedName>
    <definedName name="Mba3p" localSheetId="9">#REF!</definedName>
    <definedName name="Mba3p" localSheetId="10">#REF!</definedName>
    <definedName name="Mba3p">#REF!</definedName>
    <definedName name="Mbb3p" localSheetId="8">#REF!</definedName>
    <definedName name="Mbb3p" localSheetId="9">#REF!</definedName>
    <definedName name="Mbb3p" localSheetId="10">#REF!</definedName>
    <definedName name="Mbb3p">#REF!</definedName>
    <definedName name="Mbn1p" localSheetId="8">#REF!</definedName>
    <definedName name="Mbn1p" localSheetId="10">#REF!</definedName>
    <definedName name="Mbn1p">#REF!</definedName>
    <definedName name="MBT" localSheetId="8">#REF!</definedName>
    <definedName name="MBT" localSheetId="10">#REF!</definedName>
    <definedName name="MBT">#REF!</definedName>
    <definedName name="MC" localSheetId="8">#REF!</definedName>
    <definedName name="mc" localSheetId="9">#REF!</definedName>
    <definedName name="MC" localSheetId="10">#REF!</definedName>
    <definedName name="MC">#REF!</definedName>
    <definedName name="mc1.5" localSheetId="8">#REF!</definedName>
    <definedName name="mc1.5" localSheetId="10">#REF!</definedName>
    <definedName name="mc1.5">#REF!</definedName>
    <definedName name="mc1.5s7" localSheetId="8">#REF!</definedName>
    <definedName name="mc1.5s7" localSheetId="10">#REF!</definedName>
    <definedName name="mc1.5s7">#REF!</definedName>
    <definedName name="mcgd" localSheetId="8">#REF!</definedName>
    <definedName name="mcgd" localSheetId="10">#REF!</definedName>
    <definedName name="mcgd">#REF!</definedName>
    <definedName name="mcgds7" localSheetId="8">#REF!</definedName>
    <definedName name="mcgds7" localSheetId="10">#REF!</definedName>
    <definedName name="mcgds7">#REF!</definedName>
    <definedName name="MDBT" localSheetId="8">#REF!</definedName>
    <definedName name="MDBT" localSheetId="10">#REF!</definedName>
    <definedName name="MDBT">#REF!</definedName>
    <definedName name="mdfu6" localSheetId="8">#REF!</definedName>
    <definedName name="mdfu6" localSheetId="10">#REF!</definedName>
    <definedName name="mdfu6">#REF!</definedName>
    <definedName name="me" localSheetId="8">#REF!</definedName>
    <definedName name="me" localSheetId="10">#REF!</definedName>
    <definedName name="me">#REF!</definedName>
    <definedName name="Mè_A1" localSheetId="8">#REF!</definedName>
    <definedName name="Mè_A1" localSheetId="10">#REF!</definedName>
    <definedName name="Mè_A1">#REF!</definedName>
    <definedName name="Mè_A2" localSheetId="8">#REF!</definedName>
    <definedName name="Mè_A2" localSheetId="10">#REF!</definedName>
    <definedName name="Mè_A2">#REF!</definedName>
    <definedName name="Mean_Damage" localSheetId="8">#REF!</definedName>
    <definedName name="Mean_Damage" localSheetId="10">#REF!</definedName>
    <definedName name="Mean_Damage">#REF!</definedName>
    <definedName name="MENU1" localSheetId="8">#REF!</definedName>
    <definedName name="MENU1" localSheetId="10">#REF!</definedName>
    <definedName name="MENU1">#REF!</definedName>
    <definedName name="MENUVIEW" localSheetId="8">#REF!</definedName>
    <definedName name="MENUVIEW" localSheetId="10">#REF!</definedName>
    <definedName name="MENUVIEW">#REF!</definedName>
    <definedName name="MESSAGE" localSheetId="8">#REF!</definedName>
    <definedName name="MESSAGE" localSheetId="10">#REF!</definedName>
    <definedName name="MESSAGE">#REF!</definedName>
    <definedName name="MESSAGE1" localSheetId="8">#REF!</definedName>
    <definedName name="MESSAGE1" localSheetId="10">#REF!</definedName>
    <definedName name="MESSAGE1">#REF!</definedName>
    <definedName name="MESSAGE2" localSheetId="8">#REF!</definedName>
    <definedName name="MESSAGE2" localSheetId="10">#REF!</definedName>
    <definedName name="MESSAGE2">#REF!</definedName>
    <definedName name="mftu6" localSheetId="8">#REF!</definedName>
    <definedName name="mftu6" localSheetId="10">#REF!</definedName>
    <definedName name="mftu6">#REF!</definedName>
    <definedName name="MG_A" localSheetId="8">#REF!</definedName>
    <definedName name="MG_A" localSheetId="9">#REF!</definedName>
    <definedName name="MG_A" localSheetId="10">#REF!</definedName>
    <definedName name="MG_A">#REF!</definedName>
    <definedName name="MIH" localSheetId="8">#REF!</definedName>
    <definedName name="MIH" localSheetId="10">#REF!</definedName>
    <definedName name="MIH">#REF!</definedName>
    <definedName name="Minolta" localSheetId="8">#REF!</definedName>
    <definedName name="Minolta" localSheetId="10">#REF!</definedName>
    <definedName name="Minolta">#REF!</definedName>
    <definedName name="minh" localSheetId="8" hidden="1">{"'Sheet1'!$L$16"}</definedName>
    <definedName name="minh" localSheetId="10" hidden="1">{"'Sheet1'!$L$16"}</definedName>
    <definedName name="minh" hidden="1">{"'Sheet1'!$L$16"}</definedName>
    <definedName name="minh1" localSheetId="8">#REF!</definedName>
    <definedName name="minh1" localSheetId="10">#REF!</definedName>
    <definedName name="minh1">#REF!</definedName>
    <definedName name="Mita" localSheetId="8">#REF!</definedName>
    <definedName name="Mita" localSheetId="10">#REF!</definedName>
    <definedName name="Mita">#REF!</definedName>
    <definedName name="MKH" localSheetId="8">#REF!</definedName>
    <definedName name="MKH" localSheetId="10">#REF!</definedName>
    <definedName name="MKH">#REF!</definedName>
    <definedName name="MN" localSheetId="8">#REF!</definedName>
    <definedName name="MN" localSheetId="9">#REF!</definedName>
    <definedName name="MN" localSheetId="10">#REF!</definedName>
    <definedName name="MN">#REF!</definedName>
    <definedName name="mneo" localSheetId="8">#REF!</definedName>
    <definedName name="mneo" localSheetId="10">#REF!</definedName>
    <definedName name="mneo">#REF!</definedName>
    <definedName name="MNPP" localSheetId="8">#REF!</definedName>
    <definedName name="MNPP" localSheetId="10">#REF!</definedName>
    <definedName name="MNPP">#REF!</definedName>
    <definedName name="mo" localSheetId="8" hidden="1">{"'Sheet1'!$L$16"}</definedName>
    <definedName name="mo" localSheetId="9" hidden="1">{"'Sheet1'!$L$16"}</definedName>
    <definedName name="mo" localSheetId="10" hidden="1">{"'Sheet1'!$L$16"}</definedName>
    <definedName name="mo" hidden="1">{"'Sheet1'!$L$16"}</definedName>
    <definedName name="mocchau" localSheetId="8">#REF!</definedName>
    <definedName name="mocchau" localSheetId="10">#REF!</definedName>
    <definedName name="mocchau">#REF!</definedName>
    <definedName name="MODIFY" localSheetId="8">#REF!</definedName>
    <definedName name="MODIFY" localSheetId="10">#REF!</definedName>
    <definedName name="MODIFY">#REF!</definedName>
    <definedName name="Modulus_Dowel_Support_d" localSheetId="8">#REF!</definedName>
    <definedName name="Modulus_Dowel_Support_d" localSheetId="10">#REF!</definedName>
    <definedName name="Modulus_Dowel_Support_d">#REF!</definedName>
    <definedName name="Modulus_Elasticity_Dowel_d" localSheetId="8">#REF!</definedName>
    <definedName name="Modulus_Elasticity_Dowel_d" localSheetId="10">#REF!</definedName>
    <definedName name="Modulus_Elasticity_Dowel_d">#REF!</definedName>
    <definedName name="Modulus_of_Rupture" localSheetId="8">#REF!</definedName>
    <definedName name="Modulus_of_Rupture" localSheetId="10">#REF!</definedName>
    <definedName name="Modulus_of_Rupture">#REF!</definedName>
    <definedName name="moi" localSheetId="8" hidden="1">{"'Sheet1'!$L$16"}</definedName>
    <definedName name="moi" localSheetId="9" hidden="1">{"'Sheet1'!$L$16"}</definedName>
    <definedName name="moi" localSheetId="10" hidden="1">{"'Sheet1'!$L$16"}</definedName>
    <definedName name="moi" hidden="1">{"'Sheet1'!$L$16"}</definedName>
    <definedName name="month" localSheetId="8">#REF!</definedName>
    <definedName name="month" localSheetId="10">#REF!</definedName>
    <definedName name="month">#REF!</definedName>
    <definedName name="mongbang" localSheetId="8">#REF!</definedName>
    <definedName name="mongbang" localSheetId="9">#REF!</definedName>
    <definedName name="mongbang" localSheetId="10">#REF!</definedName>
    <definedName name="mongbang">#REF!</definedName>
    <definedName name="mongdon" localSheetId="8">#REF!</definedName>
    <definedName name="mongdon" localSheetId="9">#REF!</definedName>
    <definedName name="mongdon" localSheetId="10">#REF!</definedName>
    <definedName name="mongdon">#REF!</definedName>
    <definedName name="morita" localSheetId="8">#REF!</definedName>
    <definedName name="morita" localSheetId="10">#REF!</definedName>
    <definedName name="morita">#REF!</definedName>
    <definedName name="Morong" localSheetId="8">#REF!</definedName>
    <definedName name="Morong" localSheetId="10">#REF!</definedName>
    <definedName name="Morong">#REF!</definedName>
    <definedName name="Morong4054_85" localSheetId="8">#REF!</definedName>
    <definedName name="Morong4054_85" localSheetId="10">#REF!</definedName>
    <definedName name="Morong4054_85">#REF!</definedName>
    <definedName name="morong4054_98" localSheetId="8">#REF!</definedName>
    <definedName name="morong4054_98" localSheetId="10">#REF!</definedName>
    <definedName name="morong4054_98">#REF!</definedName>
    <definedName name="mot" localSheetId="8" hidden="1">{"'Sheet1'!$L$16"}</definedName>
    <definedName name="mot" localSheetId="9" hidden="1">{"'Sheet1'!$L$16"}</definedName>
    <definedName name="mot" localSheetId="10" hidden="1">{"'Sheet1'!$L$16"}</definedName>
    <definedName name="mot" hidden="1">{"'Sheet1'!$L$16"}</definedName>
    <definedName name="Moùng" localSheetId="8">#REF!</definedName>
    <definedName name="Moùng" localSheetId="9">#REF!</definedName>
    <definedName name="Moùng" localSheetId="10">#REF!</definedName>
    <definedName name="Moùng">#REF!</definedName>
    <definedName name="MSCT" localSheetId="8">#REF!</definedName>
    <definedName name="MSCT" localSheetId="9">#REF!</definedName>
    <definedName name="MSCT" localSheetId="10">#REF!</definedName>
    <definedName name="MSCT">#REF!</definedName>
    <definedName name="MST" localSheetId="8">#REF!</definedName>
    <definedName name="MST" localSheetId="10">#REF!</definedName>
    <definedName name="MST">#REF!</definedName>
    <definedName name="mtcdg" localSheetId="8">#REF!</definedName>
    <definedName name="mtcdg" localSheetId="9">#REF!</definedName>
    <definedName name="mtcdg" localSheetId="10">#REF!</definedName>
    <definedName name="mtcdg">#REF!</definedName>
    <definedName name="MTCLD" localSheetId="8">#REF!</definedName>
    <definedName name="MTCLD" localSheetId="10">#REF!</definedName>
    <definedName name="MTCLD">#REF!</definedName>
    <definedName name="MTCT" localSheetId="8">#REF!</definedName>
    <definedName name="MTCT" localSheetId="10">#REF!</definedName>
    <definedName name="MTCT">#REF!</definedName>
    <definedName name="MTMAC12" localSheetId="8">#REF!</definedName>
    <definedName name="MTMAC12" localSheetId="9">#REF!</definedName>
    <definedName name="MTMAC12" localSheetId="10">#REF!</definedName>
    <definedName name="MTMAC12">#REF!</definedName>
    <definedName name="MTN" localSheetId="8">#REF!</definedName>
    <definedName name="MTN" localSheetId="10">#REF!</definedName>
    <definedName name="MTN">#REF!</definedName>
    <definedName name="mtram" localSheetId="8">#REF!</definedName>
    <definedName name="mtram" localSheetId="9">#REF!</definedName>
    <definedName name="mtram" localSheetId="10">#REF!</definedName>
    <definedName name="mtram">#REF!</definedName>
    <definedName name="Mu" localSheetId="8">#REF!</definedName>
    <definedName name="Mu" localSheetId="10">#REF!</definedName>
    <definedName name="Mu">#REF!</definedName>
    <definedName name="Mu_" localSheetId="8">#REF!</definedName>
    <definedName name="Mu_" localSheetId="10">#REF!</definedName>
    <definedName name="Mu_">#REF!</definedName>
    <definedName name="MUA" localSheetId="8">#REF!</definedName>
    <definedName name="MUA" localSheetId="10">#REF!</definedName>
    <definedName name="MUA">#REF!</definedName>
    <definedName name="muty" localSheetId="8">#REF!</definedName>
    <definedName name="muty" localSheetId="10">#REF!</definedName>
    <definedName name="muty">#REF!</definedName>
    <definedName name="mvac" localSheetId="8" hidden="1">{"'Sheet1'!$L$16"}</definedName>
    <definedName name="mvac" localSheetId="9" hidden="1">{"'Sheet1'!$L$16"}</definedName>
    <definedName name="mvac" localSheetId="10" hidden="1">{"'Sheet1'!$L$16"}</definedName>
    <definedName name="mvac" hidden="1">{"'Sheet1'!$L$16"}</definedName>
    <definedName name="myle" localSheetId="8">#REF!</definedName>
    <definedName name="myle" localSheetId="9">#REF!</definedName>
    <definedName name="myle" localSheetId="10">#REF!</definedName>
    <definedName name="myle">#REF!</definedName>
    <definedName name="n" localSheetId="8" hidden="1">{"'Sheet1'!$L$16"}</definedName>
    <definedName name="n" localSheetId="9" hidden="1">{"'Sheet1'!$L$16"}</definedName>
    <definedName name="n" localSheetId="10" hidden="1">{"'Sheet1'!$L$16"}</definedName>
    <definedName name="n" hidden="1">{"'Sheet1'!$L$16"}</definedName>
    <definedName name="N.THAÙNG" localSheetId="8">#REF!</definedName>
    <definedName name="N.THAÙNG" localSheetId="10">#REF!</definedName>
    <definedName name="N.THAÙNG">#REF!</definedName>
    <definedName name="n_1" localSheetId="8">#REF!</definedName>
    <definedName name="n_1" localSheetId="10">#REF!</definedName>
    <definedName name="n_1">#REF!</definedName>
    <definedName name="n_2" localSheetId="8">#REF!</definedName>
    <definedName name="n_2" localSheetId="10">#REF!</definedName>
    <definedName name="n_2">#REF!</definedName>
    <definedName name="n_3" localSheetId="8">#REF!</definedName>
    <definedName name="n_3" localSheetId="10">#REF!</definedName>
    <definedName name="n_3">#REF!</definedName>
    <definedName name="N_Class1" localSheetId="8">#REF!</definedName>
    <definedName name="N_Class1" localSheetId="10">#REF!</definedName>
    <definedName name="N_Class1">#REF!</definedName>
    <definedName name="N_Class2" localSheetId="8">#REF!</definedName>
    <definedName name="N_Class2" localSheetId="10">#REF!</definedName>
    <definedName name="N_Class2">#REF!</definedName>
    <definedName name="N_Class3" localSheetId="8">#REF!</definedName>
    <definedName name="N_Class3" localSheetId="10">#REF!</definedName>
    <definedName name="N_Class3">#REF!</definedName>
    <definedName name="N_Class4" localSheetId="8">#REF!</definedName>
    <definedName name="N_Class4" localSheetId="10">#REF!</definedName>
    <definedName name="N_Class4">#REF!</definedName>
    <definedName name="N_Class5" localSheetId="8">#REF!</definedName>
    <definedName name="N_Class5" localSheetId="10">#REF!</definedName>
    <definedName name="N_Class5">#REF!</definedName>
    <definedName name="N_con" localSheetId="8">#REF!</definedName>
    <definedName name="N_con" localSheetId="10">#REF!</definedName>
    <definedName name="N_con">#REF!</definedName>
    <definedName name="N_lchae" localSheetId="8">#REF!</definedName>
    <definedName name="N_lchae" localSheetId="10">#REF!</definedName>
    <definedName name="N_lchae">#REF!</definedName>
    <definedName name="N_run" localSheetId="8">#REF!</definedName>
    <definedName name="N_run" localSheetId="10">#REF!</definedName>
    <definedName name="N_run">#REF!</definedName>
    <definedName name="N_sed" localSheetId="8">#REF!</definedName>
    <definedName name="N_sed" localSheetId="10">#REF!</definedName>
    <definedName name="N_sed">#REF!</definedName>
    <definedName name="N_volae" localSheetId="8">#REF!</definedName>
    <definedName name="N_volae" localSheetId="10">#REF!</definedName>
    <definedName name="N_volae">#REF!</definedName>
    <definedName name="n1_" localSheetId="8">#REF!</definedName>
    <definedName name="n1_" localSheetId="10">#REF!</definedName>
    <definedName name="n1_">#REF!</definedName>
    <definedName name="n1pig" localSheetId="8">#REF!</definedName>
    <definedName name="n1pig" localSheetId="9">#REF!</definedName>
    <definedName name="n1pig" localSheetId="10">#REF!</definedName>
    <definedName name="n1pig">#REF!</definedName>
    <definedName name="N1pIGnc" localSheetId="9">#REF!</definedName>
    <definedName name="N1pIGnc">#REF!</definedName>
    <definedName name="N1pIGvc" localSheetId="8">#REF!</definedName>
    <definedName name="N1pIGvc" localSheetId="9">#REF!</definedName>
    <definedName name="N1pIGvc" localSheetId="10">#REF!</definedName>
    <definedName name="N1pIGvc">#REF!</definedName>
    <definedName name="N1pIGvl" localSheetId="9">#REF!</definedName>
    <definedName name="N1pIGvl">#REF!</definedName>
    <definedName name="n1pind" localSheetId="8">#REF!</definedName>
    <definedName name="n1pind" localSheetId="9">#REF!</definedName>
    <definedName name="n1pind" localSheetId="10">#REF!</definedName>
    <definedName name="n1pind">#REF!</definedName>
    <definedName name="N1pINDnc" localSheetId="9">#REF!</definedName>
    <definedName name="N1pINDnc">#REF!</definedName>
    <definedName name="N1pINDvc" localSheetId="8">#REF!</definedName>
    <definedName name="N1pINDvc" localSheetId="9">#REF!</definedName>
    <definedName name="N1pINDvc" localSheetId="10">#REF!</definedName>
    <definedName name="N1pINDvc">#REF!</definedName>
    <definedName name="N1pINDvl" localSheetId="9">#REF!</definedName>
    <definedName name="N1pINDvl">#REF!</definedName>
    <definedName name="n1pint" localSheetId="8">#REF!</definedName>
    <definedName name="n1pint" localSheetId="9">#REF!</definedName>
    <definedName name="n1pint" localSheetId="10">#REF!</definedName>
    <definedName name="n1pint">#REF!</definedName>
    <definedName name="n1ping" localSheetId="8">#REF!</definedName>
    <definedName name="n1ping" localSheetId="9">#REF!</definedName>
    <definedName name="n1ping" localSheetId="10">#REF!</definedName>
    <definedName name="n1ping">#REF!</definedName>
    <definedName name="N1pINGvc" localSheetId="8">#REF!</definedName>
    <definedName name="N1pINGvc" localSheetId="9">#REF!</definedName>
    <definedName name="N1pINGvc" localSheetId="10">#REF!</definedName>
    <definedName name="N1pINGvc">#REF!</definedName>
    <definedName name="n2_" localSheetId="8">#REF!</definedName>
    <definedName name="n2_" localSheetId="10">#REF!</definedName>
    <definedName name="n2_">#REF!</definedName>
    <definedName name="n3_" localSheetId="8">#REF!</definedName>
    <definedName name="n3_" localSheetId="10">#REF!</definedName>
    <definedName name="n3_">#REF!</definedName>
    <definedName name="n4_" localSheetId="8">#REF!</definedName>
    <definedName name="n4_" localSheetId="10">#REF!</definedName>
    <definedName name="n4_">#REF!</definedName>
    <definedName name="naêm1999" localSheetId="8">#REF!</definedName>
    <definedName name="naêm1999" localSheetId="10">#REF!</definedName>
    <definedName name="naêm1999">#REF!</definedName>
    <definedName name="nam" localSheetId="8" hidden="1">{"'Sheet1'!$L$16"}</definedName>
    <definedName name="nam" localSheetId="9" hidden="1">{"'Sheet1'!$L$16"}</definedName>
    <definedName name="nam" localSheetId="10" hidden="1">{"'Sheet1'!$L$16"}</definedName>
    <definedName name="nam" hidden="1">{"'Sheet1'!$L$16"}</definedName>
    <definedName name="Nan_khoi_cong" localSheetId="8">#REF!</definedName>
    <definedName name="Nan_khoi_cong" localSheetId="10">#REF!</definedName>
    <definedName name="Nan_khoi_cong">#REF!</definedName>
    <definedName name="nc" localSheetId="9">#REF!</definedName>
    <definedName name="nc">#REF!</definedName>
    <definedName name="nc_btm10" localSheetId="8">#REF!</definedName>
    <definedName name="nc_btm10" localSheetId="9">#REF!</definedName>
    <definedName name="nc_btm10" localSheetId="10">#REF!</definedName>
    <definedName name="nc_btm10">#REF!</definedName>
    <definedName name="nc_btm100" localSheetId="8">#REF!</definedName>
    <definedName name="nc_btm100" localSheetId="9">#REF!</definedName>
    <definedName name="nc_btm100" localSheetId="10">#REF!</definedName>
    <definedName name="nc_btm100">#REF!</definedName>
    <definedName name="NC_CSCT" localSheetId="8">#REF!</definedName>
    <definedName name="NC_CSCT" localSheetId="10">#REF!</definedName>
    <definedName name="NC_CSCT">#REF!</definedName>
    <definedName name="NC_CTXD" localSheetId="8">#REF!</definedName>
    <definedName name="NC_CTXD" localSheetId="10">#REF!</definedName>
    <definedName name="NC_CTXD">#REF!</definedName>
    <definedName name="NC_RD" localSheetId="8">#REF!</definedName>
    <definedName name="NC_RD" localSheetId="10">#REF!</definedName>
    <definedName name="NC_RD">#REF!</definedName>
    <definedName name="NC_TD" localSheetId="8">#REF!</definedName>
    <definedName name="NC_TD" localSheetId="10">#REF!</definedName>
    <definedName name="NC_TD">#REF!</definedName>
    <definedName name="nc1p" localSheetId="8">#REF!</definedName>
    <definedName name="nc1p" localSheetId="10">#REF!</definedName>
    <definedName name="nc1p">#REF!</definedName>
    <definedName name="nc2.1I" localSheetId="8">#REF!</definedName>
    <definedName name="nc2.1I" localSheetId="10">#REF!</definedName>
    <definedName name="nc2.1I">#REF!</definedName>
    <definedName name="nc2.1II" localSheetId="8">#REF!</definedName>
    <definedName name="nc2.1II" localSheetId="10">#REF!</definedName>
    <definedName name="nc2.1II">#REF!</definedName>
    <definedName name="nc2.1III" localSheetId="8">#REF!</definedName>
    <definedName name="nc2.1III" localSheetId="10">#REF!</definedName>
    <definedName name="nc2.1III">#REF!</definedName>
    <definedName name="nc2.1IV" localSheetId="8">#REF!</definedName>
    <definedName name="nc2.1IV" localSheetId="10">#REF!</definedName>
    <definedName name="nc2.1IV">#REF!</definedName>
    <definedName name="nc2.2I" localSheetId="8">#REF!</definedName>
    <definedName name="nc2.2I" localSheetId="10">#REF!</definedName>
    <definedName name="nc2.2I">#REF!</definedName>
    <definedName name="nc2.2II" localSheetId="8">#REF!</definedName>
    <definedName name="nc2.2II" localSheetId="10">#REF!</definedName>
    <definedName name="nc2.2II">#REF!</definedName>
    <definedName name="nc2.2III" localSheetId="8">#REF!</definedName>
    <definedName name="nc2.2III" localSheetId="10">#REF!</definedName>
    <definedName name="nc2.2III">#REF!</definedName>
    <definedName name="nc2.2IV" localSheetId="8">#REF!</definedName>
    <definedName name="nc2.2IV" localSheetId="10">#REF!</definedName>
    <definedName name="nc2.2IV">#REF!</definedName>
    <definedName name="nc2.3I" localSheetId="8">#REF!</definedName>
    <definedName name="nc2.3I" localSheetId="10">#REF!</definedName>
    <definedName name="nc2.3I">#REF!</definedName>
    <definedName name="nc2.3II" localSheetId="8">#REF!</definedName>
    <definedName name="nc2.3II" localSheetId="10">#REF!</definedName>
    <definedName name="nc2.3II">#REF!</definedName>
    <definedName name="nc2.3III" localSheetId="8">#REF!</definedName>
    <definedName name="nc2.3III" localSheetId="10">#REF!</definedName>
    <definedName name="nc2.3III">#REF!</definedName>
    <definedName name="nc2.3IV" localSheetId="8">#REF!</definedName>
    <definedName name="nc2.3IV" localSheetId="10">#REF!</definedName>
    <definedName name="nc2.3IV">#REF!</definedName>
    <definedName name="nc2.4I" localSheetId="8">#REF!</definedName>
    <definedName name="nc2.4I" localSheetId="10">#REF!</definedName>
    <definedName name="nc2.4I">#REF!</definedName>
    <definedName name="nc2.4II" localSheetId="8">#REF!</definedName>
    <definedName name="nc2.4II" localSheetId="10">#REF!</definedName>
    <definedName name="nc2.4II">#REF!</definedName>
    <definedName name="nc2.4III" localSheetId="8">#REF!</definedName>
    <definedName name="nc2.4III" localSheetId="10">#REF!</definedName>
    <definedName name="nc2.4III">#REF!</definedName>
    <definedName name="nc2.4IV" localSheetId="8">#REF!</definedName>
    <definedName name="nc2.4IV" localSheetId="10">#REF!</definedName>
    <definedName name="nc2.4IV">#REF!</definedName>
    <definedName name="nc2.5" localSheetId="8">#REF!</definedName>
    <definedName name="nc2.5" localSheetId="10">#REF!</definedName>
    <definedName name="nc2.5">#REF!</definedName>
    <definedName name="nc2.5I" localSheetId="8">#REF!</definedName>
    <definedName name="nc2.5I" localSheetId="10">#REF!</definedName>
    <definedName name="nc2.5I">#REF!</definedName>
    <definedName name="nc2.5II" localSheetId="8">#REF!</definedName>
    <definedName name="nc2.5II" localSheetId="10">#REF!</definedName>
    <definedName name="nc2.5II">#REF!</definedName>
    <definedName name="nc2.5III" localSheetId="8">#REF!</definedName>
    <definedName name="nc2.5III" localSheetId="10">#REF!</definedName>
    <definedName name="nc2.5III">#REF!</definedName>
    <definedName name="nc2.5IV" localSheetId="8">#REF!</definedName>
    <definedName name="nc2.5IV" localSheetId="10">#REF!</definedName>
    <definedName name="nc2.5IV">#REF!</definedName>
    <definedName name="nc2.6I" localSheetId="8">#REF!</definedName>
    <definedName name="nc2.6I" localSheetId="10">#REF!</definedName>
    <definedName name="nc2.6I">#REF!</definedName>
    <definedName name="nc2.6II" localSheetId="8">#REF!</definedName>
    <definedName name="nc2.6II" localSheetId="10">#REF!</definedName>
    <definedName name="nc2.6II">#REF!</definedName>
    <definedName name="nc2.6III" localSheetId="8">#REF!</definedName>
    <definedName name="nc2.6III" localSheetId="10">#REF!</definedName>
    <definedName name="nc2.6III">#REF!</definedName>
    <definedName name="nc2.6IV" localSheetId="8">#REF!</definedName>
    <definedName name="nc2.6IV" localSheetId="10">#REF!</definedName>
    <definedName name="nc2.6IV">#REF!</definedName>
    <definedName name="nc2.7I" localSheetId="8">#REF!</definedName>
    <definedName name="nc2.7I" localSheetId="10">#REF!</definedName>
    <definedName name="nc2.7I">#REF!</definedName>
    <definedName name="nc2.7II" localSheetId="8">#REF!</definedName>
    <definedName name="nc2.7II" localSheetId="10">#REF!</definedName>
    <definedName name="nc2.7II">#REF!</definedName>
    <definedName name="nc2.7III" localSheetId="8">#REF!</definedName>
    <definedName name="nc2.7III" localSheetId="10">#REF!</definedName>
    <definedName name="nc2.7III">#REF!</definedName>
    <definedName name="nc2.7IV" localSheetId="8">#REF!</definedName>
    <definedName name="nc2.7IV" localSheetId="10">#REF!</definedName>
    <definedName name="nc2.7IV">#REF!</definedName>
    <definedName name="nc2.8I" localSheetId="8">#REF!</definedName>
    <definedName name="nc2.8I" localSheetId="10">#REF!</definedName>
    <definedName name="nc2.8I">#REF!</definedName>
    <definedName name="nc2.8II" localSheetId="8">#REF!</definedName>
    <definedName name="nc2.8II" localSheetId="10">#REF!</definedName>
    <definedName name="nc2.8II">#REF!</definedName>
    <definedName name="nc2.8III" localSheetId="8">#REF!</definedName>
    <definedName name="nc2.8III" localSheetId="10">#REF!</definedName>
    <definedName name="nc2.8III">#REF!</definedName>
    <definedName name="nc2.8IV" localSheetId="8">#REF!</definedName>
    <definedName name="nc2.8IV" localSheetId="10">#REF!</definedName>
    <definedName name="nc2.8IV">#REF!</definedName>
    <definedName name="nc2.9I" localSheetId="8">#REF!</definedName>
    <definedName name="nc2.9I" localSheetId="10">#REF!</definedName>
    <definedName name="nc2.9I">#REF!</definedName>
    <definedName name="nc2.9II" localSheetId="8">#REF!</definedName>
    <definedName name="nc2.9II" localSheetId="10">#REF!</definedName>
    <definedName name="nc2.9II">#REF!</definedName>
    <definedName name="nc2.9III" localSheetId="8">#REF!</definedName>
    <definedName name="nc2.9III" localSheetId="10">#REF!</definedName>
    <definedName name="nc2.9III">#REF!</definedName>
    <definedName name="nc2.9IV" localSheetId="8">#REF!</definedName>
    <definedName name="nc2.9IV" localSheetId="10">#REF!</definedName>
    <definedName name="nc2.9IV">#REF!</definedName>
    <definedName name="nc2I" localSheetId="8">#REF!</definedName>
    <definedName name="nc2I" localSheetId="10">#REF!</definedName>
    <definedName name="nc2I">#REF!</definedName>
    <definedName name="nc2II" localSheetId="8">#REF!</definedName>
    <definedName name="nc2II" localSheetId="10">#REF!</definedName>
    <definedName name="nc2II">#REF!</definedName>
    <definedName name="nc2III" localSheetId="8">#REF!</definedName>
    <definedName name="nc2III" localSheetId="10">#REF!</definedName>
    <definedName name="nc2III">#REF!</definedName>
    <definedName name="nc2IV" localSheetId="8">#REF!</definedName>
    <definedName name="nc2IV" localSheetId="10">#REF!</definedName>
    <definedName name="nc2IV">#REF!</definedName>
    <definedName name="nc3.1I" localSheetId="8">#REF!</definedName>
    <definedName name="nc3.1I" localSheetId="10">#REF!</definedName>
    <definedName name="nc3.1I">#REF!</definedName>
    <definedName name="nc3.1II" localSheetId="8">#REF!</definedName>
    <definedName name="nc3.1II" localSheetId="10">#REF!</definedName>
    <definedName name="nc3.1II">#REF!</definedName>
    <definedName name="nc3.1III" localSheetId="8">#REF!</definedName>
    <definedName name="nc3.1III" localSheetId="10">#REF!</definedName>
    <definedName name="nc3.1III">#REF!</definedName>
    <definedName name="nc3.1IV" localSheetId="8">#REF!</definedName>
    <definedName name="nc3.1IV" localSheetId="10">#REF!</definedName>
    <definedName name="nc3.1IV">#REF!</definedName>
    <definedName name="nc3.2I" localSheetId="8">#REF!</definedName>
    <definedName name="nc3.2I" localSheetId="10">#REF!</definedName>
    <definedName name="nc3.2I">#REF!</definedName>
    <definedName name="nc3.2II" localSheetId="8">#REF!</definedName>
    <definedName name="nc3.2II" localSheetId="10">#REF!</definedName>
    <definedName name="nc3.2II">#REF!</definedName>
    <definedName name="nc3.2III" localSheetId="8">#REF!</definedName>
    <definedName name="nc3.2III" localSheetId="10">#REF!</definedName>
    <definedName name="nc3.2III">#REF!</definedName>
    <definedName name="nc3.2IV" localSheetId="8">#REF!</definedName>
    <definedName name="nc3.2IV" localSheetId="10">#REF!</definedName>
    <definedName name="nc3.2IV">#REF!</definedName>
    <definedName name="nc3.3I" localSheetId="8">#REF!</definedName>
    <definedName name="nc3.3I" localSheetId="10">#REF!</definedName>
    <definedName name="nc3.3I">#REF!</definedName>
    <definedName name="nc3.3II" localSheetId="8">#REF!</definedName>
    <definedName name="nc3.3II" localSheetId="10">#REF!</definedName>
    <definedName name="nc3.3II">#REF!</definedName>
    <definedName name="nc3.3III" localSheetId="8">#REF!</definedName>
    <definedName name="nc3.3III" localSheetId="10">#REF!</definedName>
    <definedName name="nc3.3III">#REF!</definedName>
    <definedName name="nc3.3IV" localSheetId="8">#REF!</definedName>
    <definedName name="nc3.3IV" localSheetId="10">#REF!</definedName>
    <definedName name="nc3.3IV">#REF!</definedName>
    <definedName name="nc3.4I" localSheetId="8">#REF!</definedName>
    <definedName name="nc3.4I" localSheetId="10">#REF!</definedName>
    <definedName name="nc3.4I">#REF!</definedName>
    <definedName name="nc3.4II" localSheetId="8">#REF!</definedName>
    <definedName name="nc3.4II" localSheetId="10">#REF!</definedName>
    <definedName name="nc3.4II">#REF!</definedName>
    <definedName name="nc3.4III" localSheetId="8">#REF!</definedName>
    <definedName name="nc3.4III" localSheetId="10">#REF!</definedName>
    <definedName name="nc3.4III">#REF!</definedName>
    <definedName name="nc3.4IV" localSheetId="8">#REF!</definedName>
    <definedName name="nc3.4IV" localSheetId="10">#REF!</definedName>
    <definedName name="nc3.4IV">#REF!</definedName>
    <definedName name="nc3.5I" localSheetId="8">#REF!</definedName>
    <definedName name="nc3.5I" localSheetId="10">#REF!</definedName>
    <definedName name="nc3.5I">#REF!</definedName>
    <definedName name="nc3.5II" localSheetId="8">#REF!</definedName>
    <definedName name="nc3.5II" localSheetId="10">#REF!</definedName>
    <definedName name="nc3.5II">#REF!</definedName>
    <definedName name="nc3.5III" localSheetId="8">#REF!</definedName>
    <definedName name="nc3.5III" localSheetId="10">#REF!</definedName>
    <definedName name="nc3.5III">#REF!</definedName>
    <definedName name="nc3.5IV" localSheetId="8">#REF!</definedName>
    <definedName name="nc3.5IV" localSheetId="10">#REF!</definedName>
    <definedName name="nc3.5IV">#REF!</definedName>
    <definedName name="nc3.6I" localSheetId="8">#REF!</definedName>
    <definedName name="nc3.6I" localSheetId="10">#REF!</definedName>
    <definedName name="nc3.6I">#REF!</definedName>
    <definedName name="nc3.6II" localSheetId="8">#REF!</definedName>
    <definedName name="nc3.6II" localSheetId="10">#REF!</definedName>
    <definedName name="nc3.6II">#REF!</definedName>
    <definedName name="nc3.6III" localSheetId="8">#REF!</definedName>
    <definedName name="nc3.6III" localSheetId="10">#REF!</definedName>
    <definedName name="nc3.6III">#REF!</definedName>
    <definedName name="nc3.6IV" localSheetId="8">#REF!</definedName>
    <definedName name="nc3.6IV" localSheetId="10">#REF!</definedName>
    <definedName name="nc3.6IV">#REF!</definedName>
    <definedName name="nc3.7I" localSheetId="8">#REF!</definedName>
    <definedName name="nc3.7I" localSheetId="10">#REF!</definedName>
    <definedName name="nc3.7I">#REF!</definedName>
    <definedName name="nc3.7II" localSheetId="8">#REF!</definedName>
    <definedName name="nc3.7II" localSheetId="10">#REF!</definedName>
    <definedName name="nc3.7II">#REF!</definedName>
    <definedName name="nc3.7III" localSheetId="8">#REF!</definedName>
    <definedName name="nc3.7III" localSheetId="10">#REF!</definedName>
    <definedName name="nc3.7III">#REF!</definedName>
    <definedName name="nc3.7IV" localSheetId="8">#REF!</definedName>
    <definedName name="nc3.7IV" localSheetId="10">#REF!</definedName>
    <definedName name="nc3.7IV">#REF!</definedName>
    <definedName name="nc3.8I" localSheetId="8">#REF!</definedName>
    <definedName name="nc3.8I" localSheetId="10">#REF!</definedName>
    <definedName name="nc3.8I">#REF!</definedName>
    <definedName name="nc3.8II" localSheetId="8">#REF!</definedName>
    <definedName name="nc3.8II" localSheetId="10">#REF!</definedName>
    <definedName name="nc3.8II">#REF!</definedName>
    <definedName name="nc3.8III" localSheetId="8">#REF!</definedName>
    <definedName name="nc3.8III" localSheetId="10">#REF!</definedName>
    <definedName name="nc3.8III">#REF!</definedName>
    <definedName name="nc3.8IV" localSheetId="8">#REF!</definedName>
    <definedName name="nc3.8IV" localSheetId="10">#REF!</definedName>
    <definedName name="nc3.8IV">#REF!</definedName>
    <definedName name="nc3.9I" localSheetId="8">#REF!</definedName>
    <definedName name="nc3.9I" localSheetId="10">#REF!</definedName>
    <definedName name="nc3.9I">#REF!</definedName>
    <definedName name="nc3.9II" localSheetId="8">#REF!</definedName>
    <definedName name="nc3.9II" localSheetId="10">#REF!</definedName>
    <definedName name="nc3.9II">#REF!</definedName>
    <definedName name="nc3.9III" localSheetId="8">#REF!</definedName>
    <definedName name="nc3.9III" localSheetId="10">#REF!</definedName>
    <definedName name="nc3.9III">#REF!</definedName>
    <definedName name="nc3.9IV" localSheetId="8">#REF!</definedName>
    <definedName name="nc3.9IV" localSheetId="10">#REF!</definedName>
    <definedName name="nc3.9IV">#REF!</definedName>
    <definedName name="nc3I" localSheetId="8">#REF!</definedName>
    <definedName name="nc3I" localSheetId="10">#REF!</definedName>
    <definedName name="nc3I">#REF!</definedName>
    <definedName name="nc3II" localSheetId="8">#REF!</definedName>
    <definedName name="nc3II" localSheetId="10">#REF!</definedName>
    <definedName name="nc3II">#REF!</definedName>
    <definedName name="nc3III" localSheetId="8">#REF!</definedName>
    <definedName name="nc3III" localSheetId="10">#REF!</definedName>
    <definedName name="nc3III">#REF!</definedName>
    <definedName name="nc3IV" localSheetId="8">#REF!</definedName>
    <definedName name="nc3IV" localSheetId="10">#REF!</definedName>
    <definedName name="nc3IV">#REF!</definedName>
    <definedName name="nc3p" localSheetId="8">#REF!</definedName>
    <definedName name="nc3p" localSheetId="9">#REF!</definedName>
    <definedName name="nc3p" localSheetId="10">#REF!</definedName>
    <definedName name="nc3p">#REF!</definedName>
    <definedName name="nc4.1I" localSheetId="8">#REF!</definedName>
    <definedName name="nc4.1I" localSheetId="10">#REF!</definedName>
    <definedName name="nc4.1I">#REF!</definedName>
    <definedName name="nc4.1II" localSheetId="8">#REF!</definedName>
    <definedName name="nc4.1II" localSheetId="10">#REF!</definedName>
    <definedName name="nc4.1II">#REF!</definedName>
    <definedName name="nc4.1III" localSheetId="8">#REF!</definedName>
    <definedName name="nc4.1III" localSheetId="10">#REF!</definedName>
    <definedName name="nc4.1III">#REF!</definedName>
    <definedName name="nc4.1IV" localSheetId="8">#REF!</definedName>
    <definedName name="nc4.1IV" localSheetId="10">#REF!</definedName>
    <definedName name="nc4.1IV">#REF!</definedName>
    <definedName name="nc4.2I" localSheetId="8">#REF!</definedName>
    <definedName name="nc4.2I" localSheetId="10">#REF!</definedName>
    <definedName name="nc4.2I">#REF!</definedName>
    <definedName name="nc4.2II" localSheetId="8">#REF!</definedName>
    <definedName name="nc4.2II" localSheetId="10">#REF!</definedName>
    <definedName name="nc4.2II">#REF!</definedName>
    <definedName name="nc4.2III" localSheetId="8">#REF!</definedName>
    <definedName name="nc4.2III" localSheetId="10">#REF!</definedName>
    <definedName name="nc4.2III">#REF!</definedName>
    <definedName name="nc4.2IV" localSheetId="8">#REF!</definedName>
    <definedName name="nc4.2IV" localSheetId="10">#REF!</definedName>
    <definedName name="nc4.2IV">#REF!</definedName>
    <definedName name="nc4.3" localSheetId="8">#REF!</definedName>
    <definedName name="nc4.3" localSheetId="10">#REF!</definedName>
    <definedName name="nc4.3">#REF!</definedName>
    <definedName name="nc4.3I" localSheetId="8">#REF!</definedName>
    <definedName name="nc4.3I" localSheetId="10">#REF!</definedName>
    <definedName name="nc4.3I">#REF!</definedName>
    <definedName name="nc4.3II" localSheetId="8">#REF!</definedName>
    <definedName name="nc4.3II" localSheetId="10">#REF!</definedName>
    <definedName name="nc4.3II">#REF!</definedName>
    <definedName name="nc4.3III" localSheetId="8">#REF!</definedName>
    <definedName name="nc4.3III" localSheetId="10">#REF!</definedName>
    <definedName name="nc4.3III">#REF!</definedName>
    <definedName name="nc4.3IV" localSheetId="8">#REF!</definedName>
    <definedName name="nc4.3IV" localSheetId="10">#REF!</definedName>
    <definedName name="nc4.3IV">#REF!</definedName>
    <definedName name="nc4.4I" localSheetId="8">#REF!</definedName>
    <definedName name="nc4.4I" localSheetId="10">#REF!</definedName>
    <definedName name="nc4.4I">#REF!</definedName>
    <definedName name="nc4.4II" localSheetId="8">#REF!</definedName>
    <definedName name="nc4.4II" localSheetId="10">#REF!</definedName>
    <definedName name="nc4.4II">#REF!</definedName>
    <definedName name="nc4.4III" localSheetId="8">#REF!</definedName>
    <definedName name="nc4.4III" localSheetId="10">#REF!</definedName>
    <definedName name="nc4.4III">#REF!</definedName>
    <definedName name="nc4.4IV" localSheetId="8">#REF!</definedName>
    <definedName name="nc4.4IV" localSheetId="10">#REF!</definedName>
    <definedName name="nc4.4IV">#REF!</definedName>
    <definedName name="nc4.5I" localSheetId="8">#REF!</definedName>
    <definedName name="nc4.5I" localSheetId="10">#REF!</definedName>
    <definedName name="nc4.5I">#REF!</definedName>
    <definedName name="nc4.5II" localSheetId="8">#REF!</definedName>
    <definedName name="nc4.5II" localSheetId="10">#REF!</definedName>
    <definedName name="nc4.5II">#REF!</definedName>
    <definedName name="nc4.5III" localSheetId="8">#REF!</definedName>
    <definedName name="nc4.5III" localSheetId="10">#REF!</definedName>
    <definedName name="nc4.5III">#REF!</definedName>
    <definedName name="nc4.5IV" localSheetId="8">#REF!</definedName>
    <definedName name="nc4.5IV" localSheetId="10">#REF!</definedName>
    <definedName name="nc4.5IV">#REF!</definedName>
    <definedName name="nc4.6I" localSheetId="8">#REF!</definedName>
    <definedName name="nc4.6I" localSheetId="10">#REF!</definedName>
    <definedName name="nc4.6I">#REF!</definedName>
    <definedName name="nc4.6II" localSheetId="8">#REF!</definedName>
    <definedName name="nc4.6II" localSheetId="10">#REF!</definedName>
    <definedName name="nc4.6II">#REF!</definedName>
    <definedName name="nc4.6III" localSheetId="8">#REF!</definedName>
    <definedName name="nc4.6III" localSheetId="10">#REF!</definedName>
    <definedName name="nc4.6III">#REF!</definedName>
    <definedName name="nc4.6IV" localSheetId="8">#REF!</definedName>
    <definedName name="nc4.6IV" localSheetId="10">#REF!</definedName>
    <definedName name="nc4.6IV">#REF!</definedName>
    <definedName name="NC4.7" localSheetId="8">#REF!</definedName>
    <definedName name="NC4.7" localSheetId="10">#REF!</definedName>
    <definedName name="NC4.7">#REF!</definedName>
    <definedName name="nc4.7I" localSheetId="8">#REF!</definedName>
    <definedName name="nc4.7I" localSheetId="10">#REF!</definedName>
    <definedName name="nc4.7I">#REF!</definedName>
    <definedName name="nc4.7II" localSheetId="8">#REF!</definedName>
    <definedName name="nc4.7II" localSheetId="10">#REF!</definedName>
    <definedName name="nc4.7II">#REF!</definedName>
    <definedName name="nc4.7III" localSheetId="8">#REF!</definedName>
    <definedName name="nc4.7III" localSheetId="10">#REF!</definedName>
    <definedName name="nc4.7III">#REF!</definedName>
    <definedName name="nc4.7IV" localSheetId="8">#REF!</definedName>
    <definedName name="nc4.7IV" localSheetId="10">#REF!</definedName>
    <definedName name="nc4.7IV">#REF!</definedName>
    <definedName name="nc4.8I" localSheetId="8">#REF!</definedName>
    <definedName name="nc4.8I" localSheetId="10">#REF!</definedName>
    <definedName name="nc4.8I">#REF!</definedName>
    <definedName name="nc4.8II" localSheetId="8">#REF!</definedName>
    <definedName name="nc4.8II" localSheetId="10">#REF!</definedName>
    <definedName name="nc4.8II">#REF!</definedName>
    <definedName name="nc4.8III" localSheetId="8">#REF!</definedName>
    <definedName name="nc4.8III" localSheetId="10">#REF!</definedName>
    <definedName name="nc4.8III">#REF!</definedName>
    <definedName name="nc4.8IV" localSheetId="8">#REF!</definedName>
    <definedName name="nc4.8IV" localSheetId="10">#REF!</definedName>
    <definedName name="nc4.8IV">#REF!</definedName>
    <definedName name="nc4.9I" localSheetId="8">#REF!</definedName>
    <definedName name="nc4.9I" localSheetId="10">#REF!</definedName>
    <definedName name="nc4.9I">#REF!</definedName>
    <definedName name="nc4.9II" localSheetId="8">#REF!</definedName>
    <definedName name="nc4.9II" localSheetId="10">#REF!</definedName>
    <definedName name="nc4.9II">#REF!</definedName>
    <definedName name="nc4.9III" localSheetId="8">#REF!</definedName>
    <definedName name="nc4.9III" localSheetId="10">#REF!</definedName>
    <definedName name="nc4.9III">#REF!</definedName>
    <definedName name="nc4.9IV" localSheetId="8">#REF!</definedName>
    <definedName name="nc4.9IV" localSheetId="10">#REF!</definedName>
    <definedName name="nc4.9IV">#REF!</definedName>
    <definedName name="nc4I" localSheetId="8">#REF!</definedName>
    <definedName name="nc4I" localSheetId="10">#REF!</definedName>
    <definedName name="nc4I">#REF!</definedName>
    <definedName name="nc4II" localSheetId="8">#REF!</definedName>
    <definedName name="nc4II" localSheetId="10">#REF!</definedName>
    <definedName name="nc4II">#REF!</definedName>
    <definedName name="nc4III" localSheetId="8">#REF!</definedName>
    <definedName name="nc4III" localSheetId="10">#REF!</definedName>
    <definedName name="nc4III">#REF!</definedName>
    <definedName name="nc4IV" localSheetId="8">#REF!</definedName>
    <definedName name="nc4IV" localSheetId="10">#REF!</definedName>
    <definedName name="nc4IV">#REF!</definedName>
    <definedName name="nc5.5" localSheetId="8">#REF!</definedName>
    <definedName name="nc5.5" localSheetId="10">#REF!</definedName>
    <definedName name="nc5.5">#REF!</definedName>
    <definedName name="nc5.7" localSheetId="8">#REF!</definedName>
    <definedName name="nc5.7" localSheetId="10">#REF!</definedName>
    <definedName name="nc5.7">#REF!</definedName>
    <definedName name="nc5I" localSheetId="8">#REF!</definedName>
    <definedName name="nc5I" localSheetId="10">#REF!</definedName>
    <definedName name="nc5I">#REF!</definedName>
    <definedName name="nc5II" localSheetId="8">#REF!</definedName>
    <definedName name="nc5II" localSheetId="10">#REF!</definedName>
    <definedName name="nc5II">#REF!</definedName>
    <definedName name="nc5III" localSheetId="8">#REF!</definedName>
    <definedName name="nc5III" localSheetId="10">#REF!</definedName>
    <definedName name="nc5III">#REF!</definedName>
    <definedName name="nc5IV" localSheetId="8">#REF!</definedName>
    <definedName name="nc5IV" localSheetId="10">#REF!</definedName>
    <definedName name="nc5IV">#REF!</definedName>
    <definedName name="nc6.5" localSheetId="8">#REF!</definedName>
    <definedName name="nc6.5" localSheetId="10">#REF!</definedName>
    <definedName name="nc6.5">#REF!</definedName>
    <definedName name="nc6.7" localSheetId="8">#REF!</definedName>
    <definedName name="nc6.7" localSheetId="10">#REF!</definedName>
    <definedName name="nc6.7">#REF!</definedName>
    <definedName name="NCBD100" localSheetId="8">#REF!</definedName>
    <definedName name="NCBD100" localSheetId="9">#REF!</definedName>
    <definedName name="NCBD100" localSheetId="10">#REF!</definedName>
    <definedName name="NCBD100">#REF!</definedName>
    <definedName name="NCBD200" localSheetId="8">#REF!</definedName>
    <definedName name="NCBD200" localSheetId="9">#REF!</definedName>
    <definedName name="NCBD200" localSheetId="10">#REF!</definedName>
    <definedName name="NCBD200">#REF!</definedName>
    <definedName name="NCBD250" localSheetId="8">#REF!</definedName>
    <definedName name="NCBD250" localSheetId="9">#REF!</definedName>
    <definedName name="NCBD250" localSheetId="10">#REF!</definedName>
    <definedName name="NCBD250">#REF!</definedName>
    <definedName name="ncc2.5" localSheetId="8">#REF!</definedName>
    <definedName name="ncc2.5" localSheetId="10">#REF!</definedName>
    <definedName name="ncc2.5">#REF!</definedName>
    <definedName name="ncc3.2" localSheetId="8">#REF!</definedName>
    <definedName name="ncc3.2" localSheetId="10">#REF!</definedName>
    <definedName name="ncc3.2">#REF!</definedName>
    <definedName name="ncc4.3" localSheetId="8">#REF!</definedName>
    <definedName name="ncc4.3" localSheetId="10">#REF!</definedName>
    <definedName name="ncc4.3">#REF!</definedName>
    <definedName name="ncc4.5" localSheetId="8">#REF!</definedName>
    <definedName name="ncc4.5" localSheetId="10">#REF!</definedName>
    <definedName name="ncc4.5">#REF!</definedName>
    <definedName name="NCC4.7" localSheetId="8">#REF!</definedName>
    <definedName name="NCC4.7" localSheetId="10">#REF!</definedName>
    <definedName name="NCC4.7">#REF!</definedName>
    <definedName name="ncc5.5" localSheetId="8">#REF!</definedName>
    <definedName name="ncc5.5" localSheetId="10">#REF!</definedName>
    <definedName name="ncc5.5">#REF!</definedName>
    <definedName name="ncc5.7" localSheetId="8">#REF!</definedName>
    <definedName name="ncc5.7" localSheetId="10">#REF!</definedName>
    <definedName name="ncc5.7">#REF!</definedName>
    <definedName name="ncc6.5" localSheetId="8">#REF!</definedName>
    <definedName name="ncc6.5" localSheetId="10">#REF!</definedName>
    <definedName name="ncc6.5">#REF!</definedName>
    <definedName name="ncc6.7" localSheetId="8">#REF!</definedName>
    <definedName name="ncc6.7" localSheetId="10">#REF!</definedName>
    <definedName name="ncc6.7">#REF!</definedName>
    <definedName name="NCcap0.7" localSheetId="8">#REF!</definedName>
    <definedName name="NCcap0.7" localSheetId="10">#REF!</definedName>
    <definedName name="NCcap0.7">#REF!</definedName>
    <definedName name="NCcap1" localSheetId="8">#REF!</definedName>
    <definedName name="NCcap1" localSheetId="10">#REF!</definedName>
    <definedName name="NCcap1">#REF!</definedName>
    <definedName name="nccs" localSheetId="8">#REF!</definedName>
    <definedName name="nccs" localSheetId="10">#REF!</definedName>
    <definedName name="nccs">#REF!</definedName>
    <definedName name="NCCT3p" localSheetId="8">#REF!</definedName>
    <definedName name="NCCT3p" localSheetId="9">#REF!</definedName>
    <definedName name="NCCT3p" localSheetId="10">#REF!</definedName>
    <definedName name="NCCT3p">#REF!</definedName>
    <definedName name="ncday35" localSheetId="8">#REF!</definedName>
    <definedName name="ncday35" localSheetId="10">#REF!</definedName>
    <definedName name="ncday35">#REF!</definedName>
    <definedName name="ncday50" localSheetId="8">#REF!</definedName>
    <definedName name="ncday50" localSheetId="10">#REF!</definedName>
    <definedName name="ncday50">#REF!</definedName>
    <definedName name="ncday70" localSheetId="8">#REF!</definedName>
    <definedName name="ncday70" localSheetId="10">#REF!</definedName>
    <definedName name="ncday70">#REF!</definedName>
    <definedName name="ncday95" localSheetId="8">#REF!</definedName>
    <definedName name="ncday95" localSheetId="10">#REF!</definedName>
    <definedName name="ncday95">#REF!</definedName>
    <definedName name="ncdg" localSheetId="8">#REF!</definedName>
    <definedName name="ncdg" localSheetId="9">#REF!</definedName>
    <definedName name="ncdg" localSheetId="10">#REF!</definedName>
    <definedName name="ncdg">#REF!</definedName>
    <definedName name="ncgff" localSheetId="8">#REF!</definedName>
    <definedName name="ncgff" localSheetId="10">#REF!</definedName>
    <definedName name="ncgff">#REF!</definedName>
    <definedName name="ncII" localSheetId="8">#REF!</definedName>
    <definedName name="ncII" localSheetId="10">#REF!</definedName>
    <definedName name="ncII">#REF!</definedName>
    <definedName name="NCKday" localSheetId="8">#REF!</definedName>
    <definedName name="NCKday" localSheetId="10">#REF!</definedName>
    <definedName name="NCKday">#REF!</definedName>
    <definedName name="NCKT" localSheetId="8">#REF!</definedName>
    <definedName name="NCKT" localSheetId="9">#REF!</definedName>
    <definedName name="NCKT" localSheetId="10">#REF!</definedName>
    <definedName name="NCKT">#REF!</definedName>
    <definedName name="NCLD" localSheetId="8">#REF!</definedName>
    <definedName name="NCLD" localSheetId="10">#REF!</definedName>
    <definedName name="NCLD">#REF!</definedName>
    <definedName name="NCM">2.5%</definedName>
    <definedName name="ncong" localSheetId="8">#REF!</definedName>
    <definedName name="ncong" localSheetId="10">#REF!</definedName>
    <definedName name="ncong">#REF!</definedName>
    <definedName name="NCPP" localSheetId="8">#REF!</definedName>
    <definedName name="NCPP" localSheetId="10">#REF!</definedName>
    <definedName name="NCPP">#REF!</definedName>
    <definedName name="NCT" localSheetId="8">#REF!</definedName>
    <definedName name="NCT" localSheetId="10">#REF!</definedName>
    <definedName name="NCT">#REF!</definedName>
    <definedName name="NCT_BKTC" localSheetId="8">#REF!</definedName>
    <definedName name="NCT_BKTC" localSheetId="10">#REF!</definedName>
    <definedName name="NCT_BKTC">#REF!</definedName>
    <definedName name="nctn" localSheetId="8">#REF!</definedName>
    <definedName name="nctn" localSheetId="10">#REF!</definedName>
    <definedName name="nctn">#REF!</definedName>
    <definedName name="nctram" localSheetId="8">#REF!</definedName>
    <definedName name="nctram" localSheetId="9">#REF!</definedName>
    <definedName name="nctram" localSheetId="10">#REF!</definedName>
    <definedName name="nctram">#REF!</definedName>
    <definedName name="NCVC100" localSheetId="8">#REF!</definedName>
    <definedName name="NCVC100" localSheetId="9">#REF!</definedName>
    <definedName name="NCVC100" localSheetId="10">#REF!</definedName>
    <definedName name="NCVC100">#REF!</definedName>
    <definedName name="NCVC200" localSheetId="8">#REF!</definedName>
    <definedName name="NCVC200" localSheetId="9">#REF!</definedName>
    <definedName name="NCVC200" localSheetId="10">#REF!</definedName>
    <definedName name="NCVC200">#REF!</definedName>
    <definedName name="NCVC250" localSheetId="8">#REF!</definedName>
    <definedName name="NCVC250" localSheetId="9">#REF!</definedName>
    <definedName name="NCVC250" localSheetId="10">#REF!</definedName>
    <definedName name="NCVC250">#REF!</definedName>
    <definedName name="NCVC3P" localSheetId="8">#REF!</definedName>
    <definedName name="NCVC3P" localSheetId="9">#REF!</definedName>
    <definedName name="NCVC3P" localSheetId="10">#REF!</definedName>
    <definedName name="NCVC3P">#REF!</definedName>
    <definedName name="ndc" localSheetId="8">#REF!</definedName>
    <definedName name="ndc" localSheetId="10">#REF!</definedName>
    <definedName name="ndc">#REF!</definedName>
    <definedName name="NDFN" localSheetId="8">#REF!</definedName>
    <definedName name="NDFN" localSheetId="10">#REF!</definedName>
    <definedName name="NDFN">#REF!</definedName>
    <definedName name="NDFP" localSheetId="8">#REF!</definedName>
    <definedName name="NDFP" localSheetId="10">#REF!</definedName>
    <definedName name="NDFP">#REF!</definedName>
    <definedName name="Ndk" localSheetId="8">#REF!</definedName>
    <definedName name="Ndk" localSheetId="10">#REF!</definedName>
    <definedName name="Ndk">#REF!</definedName>
    <definedName name="Neg_Temp_Diff" localSheetId="8">#REF!</definedName>
    <definedName name="Neg_Temp_Diff" localSheetId="10">#REF!</definedName>
    <definedName name="Neg_Temp_Diff">#REF!</definedName>
    <definedName name="NenDuong" localSheetId="8">#REF!</definedName>
    <definedName name="NenDuong" localSheetId="10">#REF!</definedName>
    <definedName name="NenDuong">#REF!</definedName>
    <definedName name="nenkhi10m3" localSheetId="8">#REF!</definedName>
    <definedName name="nenkhi10m3" localSheetId="10">#REF!</definedName>
    <definedName name="nenkhi10m3">#REF!</definedName>
    <definedName name="nenkhi1200" localSheetId="8">#REF!</definedName>
    <definedName name="nenkhi1200" localSheetId="10">#REF!</definedName>
    <definedName name="nenkhi1200">#REF!</definedName>
    <definedName name="neo32mm" localSheetId="8">#REF!</definedName>
    <definedName name="neo32mm" localSheetId="10">#REF!</definedName>
    <definedName name="neo32mm">#REF!</definedName>
    <definedName name="neo4T" localSheetId="8">#REF!</definedName>
    <definedName name="neo4T" localSheetId="10">#REF!</definedName>
    <definedName name="neo4T">#REF!</definedName>
    <definedName name="NET" localSheetId="8">#REF!</definedName>
    <definedName name="NET" localSheetId="9">#REF!</definedName>
    <definedName name="NET" localSheetId="10">#REF!</definedName>
    <definedName name="NET">#REF!</definedName>
    <definedName name="NET_1" localSheetId="8">#REF!</definedName>
    <definedName name="NET_1" localSheetId="9">#REF!</definedName>
    <definedName name="NET_1" localSheetId="10">#REF!</definedName>
    <definedName name="NET_1">#REF!</definedName>
    <definedName name="NET_ANA" localSheetId="8">#REF!</definedName>
    <definedName name="NET_ANA" localSheetId="9">#REF!</definedName>
    <definedName name="NET_ANA" localSheetId="10">#REF!</definedName>
    <definedName name="NET_ANA">#REF!</definedName>
    <definedName name="NET_ANA_1" localSheetId="8">#REF!</definedName>
    <definedName name="NET_ANA_1" localSheetId="9">#REF!</definedName>
    <definedName name="NET_ANA_1" localSheetId="10">#REF!</definedName>
    <definedName name="NET_ANA_1">#REF!</definedName>
    <definedName name="NET_ANA_2" localSheetId="8">#REF!</definedName>
    <definedName name="NET_ANA_2" localSheetId="9">#REF!</definedName>
    <definedName name="NET_ANA_2" localSheetId="10">#REF!</definedName>
    <definedName name="NET_ANA_2">#REF!</definedName>
    <definedName name="new" localSheetId="8" hidden="1">{"'Sheet1'!$L$16"}</definedName>
    <definedName name="new" localSheetId="9" hidden="1">{"'Sheet1'!$L$16"}</definedName>
    <definedName name="new" localSheetId="10" hidden="1">{"'Sheet1'!$L$16"}</definedName>
    <definedName name="new" hidden="1">{"'Sheet1'!$L$16"}</definedName>
    <definedName name="new_1">"#REF!"</definedName>
    <definedName name="NewPOS" localSheetId="8">#REF!</definedName>
    <definedName name="NewPOS" localSheetId="10">#REF!</definedName>
    <definedName name="NewPOS">#REF!</definedName>
    <definedName name="NEXT" localSheetId="8">#REF!</definedName>
    <definedName name="NEXT" localSheetId="10">#REF!</definedName>
    <definedName name="NEXT">#REF!</definedName>
    <definedName name="nfru6" localSheetId="8">#REF!</definedName>
    <definedName name="nfru6" localSheetId="10">#REF!</definedName>
    <definedName name="nfru6">#REF!</definedName>
    <definedName name="nig" localSheetId="8">#REF!</definedName>
    <definedName name="nig" localSheetId="9">#REF!</definedName>
    <definedName name="nig" localSheetId="10">#REF!</definedName>
    <definedName name="nig">#REF!</definedName>
    <definedName name="nig1p" localSheetId="8">#REF!</definedName>
    <definedName name="nig1p" localSheetId="9">#REF!</definedName>
    <definedName name="nig1p" localSheetId="10">#REF!</definedName>
    <definedName name="nig1p">#REF!</definedName>
    <definedName name="nig3p" localSheetId="8">#REF!</definedName>
    <definedName name="nig3p" localSheetId="9">#REF!</definedName>
    <definedName name="nig3p" localSheetId="10">#REF!</definedName>
    <definedName name="nig3p">#REF!</definedName>
    <definedName name="NIGnc" localSheetId="8">#REF!</definedName>
    <definedName name="NIGnc" localSheetId="9">#REF!</definedName>
    <definedName name="NIGnc" localSheetId="10">#REF!</definedName>
    <definedName name="NIGnc">#REF!</definedName>
    <definedName name="nignc1p" localSheetId="8">#REF!</definedName>
    <definedName name="nignc1p" localSheetId="9">#REF!</definedName>
    <definedName name="nignc1p" localSheetId="10">#REF!</definedName>
    <definedName name="nignc1p">#REF!</definedName>
    <definedName name="NIGvc" localSheetId="8">#REF!</definedName>
    <definedName name="NIGvc" localSheetId="9">#REF!</definedName>
    <definedName name="NIGvc" localSheetId="10">#REF!</definedName>
    <definedName name="NIGvc">#REF!</definedName>
    <definedName name="NIGvl" localSheetId="8">#REF!</definedName>
    <definedName name="NIGvl" localSheetId="9">#REF!</definedName>
    <definedName name="NIGvl" localSheetId="10">#REF!</definedName>
    <definedName name="NIGvl">#REF!</definedName>
    <definedName name="nigvl1p" localSheetId="8">#REF!</definedName>
    <definedName name="nigvl1p" localSheetId="9">#REF!</definedName>
    <definedName name="nigvl1p" localSheetId="10">#REF!</definedName>
    <definedName name="nigvl1p">#REF!</definedName>
    <definedName name="nin" localSheetId="8">#REF!</definedName>
    <definedName name="nin" localSheetId="9">#REF!</definedName>
    <definedName name="nin" localSheetId="10">#REF!</definedName>
    <definedName name="nin">#REF!</definedName>
    <definedName name="nin14nc3p" localSheetId="8">#REF!</definedName>
    <definedName name="nin14nc3p" localSheetId="10">#REF!</definedName>
    <definedName name="nin14nc3p">#REF!</definedName>
    <definedName name="nin14vl3p" localSheetId="8">#REF!</definedName>
    <definedName name="nin14vl3p" localSheetId="10">#REF!</definedName>
    <definedName name="nin14vl3p">#REF!</definedName>
    <definedName name="nin1903p" localSheetId="8">#REF!</definedName>
    <definedName name="nin1903p" localSheetId="9">#REF!</definedName>
    <definedName name="nin1903p" localSheetId="10">#REF!</definedName>
    <definedName name="nin1903p">#REF!</definedName>
    <definedName name="nin190nc3p" localSheetId="8">#REF!</definedName>
    <definedName name="nin190nc3p" localSheetId="10">#REF!</definedName>
    <definedName name="nin190nc3p">#REF!</definedName>
    <definedName name="nin190vl3p" localSheetId="8">#REF!</definedName>
    <definedName name="nin190vl3p" localSheetId="10">#REF!</definedName>
    <definedName name="nin190vl3p">#REF!</definedName>
    <definedName name="nin2903p" localSheetId="8">#REF!</definedName>
    <definedName name="nin2903p" localSheetId="10">#REF!</definedName>
    <definedName name="nin2903p">#REF!</definedName>
    <definedName name="nin290nc3p" localSheetId="8">#REF!</definedName>
    <definedName name="nin290nc3p" localSheetId="10">#REF!</definedName>
    <definedName name="nin290nc3p">#REF!</definedName>
    <definedName name="nin290vl3p" localSheetId="8">#REF!</definedName>
    <definedName name="nin290vl3p" localSheetId="10">#REF!</definedName>
    <definedName name="nin290vl3p">#REF!</definedName>
    <definedName name="nin3p" localSheetId="8">#REF!</definedName>
    <definedName name="nin3p" localSheetId="9">#REF!</definedName>
    <definedName name="nin3p" localSheetId="10">#REF!</definedName>
    <definedName name="nin3p">#REF!</definedName>
    <definedName name="nind" localSheetId="8">#REF!</definedName>
    <definedName name="nind" localSheetId="9">#REF!</definedName>
    <definedName name="nind" localSheetId="10">#REF!</definedName>
    <definedName name="nind">#REF!</definedName>
    <definedName name="nind1p" localSheetId="8">#REF!</definedName>
    <definedName name="nind1p" localSheetId="9">#REF!</definedName>
    <definedName name="nind1p" localSheetId="10">#REF!</definedName>
    <definedName name="nind1p">#REF!</definedName>
    <definedName name="nind3p" localSheetId="8">#REF!</definedName>
    <definedName name="nind3p" localSheetId="9">#REF!</definedName>
    <definedName name="nind3p" localSheetId="10">#REF!</definedName>
    <definedName name="nind3p">#REF!</definedName>
    <definedName name="NINDnc" localSheetId="9">#REF!</definedName>
    <definedName name="NINDnc">#REF!</definedName>
    <definedName name="nindnc1p" localSheetId="8">#REF!</definedName>
    <definedName name="nindnc1p" localSheetId="9">#REF!</definedName>
    <definedName name="nindnc1p" localSheetId="10">#REF!</definedName>
    <definedName name="nindnc1p">#REF!</definedName>
    <definedName name="nindnc3p" localSheetId="8">#REF!</definedName>
    <definedName name="nindnc3p" localSheetId="10">#REF!</definedName>
    <definedName name="nindnc3p">#REF!</definedName>
    <definedName name="NINDvc" localSheetId="8">#REF!</definedName>
    <definedName name="NINDvc" localSheetId="9">#REF!</definedName>
    <definedName name="NINDvc" localSheetId="10">#REF!</definedName>
    <definedName name="NINDvc">#REF!</definedName>
    <definedName name="NINDvl" localSheetId="9">#REF!</definedName>
    <definedName name="NINDvl">#REF!</definedName>
    <definedName name="nindvl1p" localSheetId="8">#REF!</definedName>
    <definedName name="nindvl1p" localSheetId="9">#REF!</definedName>
    <definedName name="nindvl1p" localSheetId="10">#REF!</definedName>
    <definedName name="nindvl1p">#REF!</definedName>
    <definedName name="nindvl3p" localSheetId="8">#REF!</definedName>
    <definedName name="nindvl3p" localSheetId="10">#REF!</definedName>
    <definedName name="nindvl3p">#REF!</definedName>
    <definedName name="NINnc" localSheetId="9">#REF!</definedName>
    <definedName name="NINnc">#REF!</definedName>
    <definedName name="ninnc3p" localSheetId="8">#REF!</definedName>
    <definedName name="ninnc3p" localSheetId="10">#REF!</definedName>
    <definedName name="ninnc3p">#REF!</definedName>
    <definedName name="nint1p" localSheetId="8">#REF!</definedName>
    <definedName name="nint1p" localSheetId="9">#REF!</definedName>
    <definedName name="nint1p" localSheetId="10">#REF!</definedName>
    <definedName name="nint1p">#REF!</definedName>
    <definedName name="nintnc1p" localSheetId="8">#REF!</definedName>
    <definedName name="nintnc1p" localSheetId="9">#REF!</definedName>
    <definedName name="nintnc1p" localSheetId="10">#REF!</definedName>
    <definedName name="nintnc1p">#REF!</definedName>
    <definedName name="nintvl1p" localSheetId="8">#REF!</definedName>
    <definedName name="nintvl1p" localSheetId="9">#REF!</definedName>
    <definedName name="nintvl1p" localSheetId="10">#REF!</definedName>
    <definedName name="nintvl1p">#REF!</definedName>
    <definedName name="NINvc" localSheetId="8">#REF!</definedName>
    <definedName name="NINvc" localSheetId="9">#REF!</definedName>
    <definedName name="NINvc" localSheetId="10">#REF!</definedName>
    <definedName name="NINvc">#REF!</definedName>
    <definedName name="NINvl" localSheetId="9">#REF!</definedName>
    <definedName name="NINvl">#REF!</definedName>
    <definedName name="ninvl3p" localSheetId="8">#REF!</definedName>
    <definedName name="ninvl3p" localSheetId="10">#REF!</definedName>
    <definedName name="ninvl3p">#REF!</definedName>
    <definedName name="ning1p" localSheetId="8">#REF!</definedName>
    <definedName name="ning1p" localSheetId="9">#REF!</definedName>
    <definedName name="ning1p" localSheetId="10">#REF!</definedName>
    <definedName name="ning1p">#REF!</definedName>
    <definedName name="ningnc1p" localSheetId="8">#REF!</definedName>
    <definedName name="ningnc1p" localSheetId="9">#REF!</definedName>
    <definedName name="ningnc1p" localSheetId="10">#REF!</definedName>
    <definedName name="ningnc1p">#REF!</definedName>
    <definedName name="ningvl1p" localSheetId="8">#REF!</definedName>
    <definedName name="ningvl1p" localSheetId="9">#REF!</definedName>
    <definedName name="ningvl1p" localSheetId="10">#REF!</definedName>
    <definedName name="ningvl1p">#REF!</definedName>
    <definedName name="ninh" localSheetId="8">{"DZ-TDTB2.XLS","Dcksat.xls"}</definedName>
    <definedName name="ninh" localSheetId="10">{"DZ-TDTB2.XLS","Dcksat.xls"}</definedName>
    <definedName name="ninh">{"DZ-TDTB2.XLS","Dcksat.xls"}</definedName>
    <definedName name="njïyu" localSheetId="8">#REF!</definedName>
    <definedName name="njïyu" localSheetId="10">#REF!</definedName>
    <definedName name="njïyu">#REF!</definedName>
    <definedName name="nl" localSheetId="8">#REF!</definedName>
    <definedName name="nl" localSheetId="9">#REF!</definedName>
    <definedName name="nl" localSheetId="10">#REF!</definedName>
    <definedName name="nl">#REF!</definedName>
    <definedName name="nl1p" localSheetId="8">#REF!</definedName>
    <definedName name="nl1p" localSheetId="9">#REF!</definedName>
    <definedName name="nl1p" localSheetId="10">#REF!</definedName>
    <definedName name="nl1p">#REF!</definedName>
    <definedName name="nl3p" localSheetId="8">#REF!</definedName>
    <definedName name="nl3p" localSheetId="9">#REF!</definedName>
    <definedName name="nl3p" localSheetId="10">#REF!</definedName>
    <definedName name="nl3p">#REF!</definedName>
    <definedName name="Nlan" localSheetId="8">#REF!</definedName>
    <definedName name="Nlan" localSheetId="10">#REF!</definedName>
    <definedName name="Nlan">#REF!</definedName>
    <definedName name="NLFElse" localSheetId="8">#REF!</definedName>
    <definedName name="NLFElse" localSheetId="10">#REF!</definedName>
    <definedName name="NLFElse">#REF!</definedName>
    <definedName name="NLHC15" localSheetId="8">#REF!</definedName>
    <definedName name="NLHC15" localSheetId="10">#REF!</definedName>
    <definedName name="NLHC15">#REF!</definedName>
    <definedName name="NLHC25" localSheetId="8">#REF!</definedName>
    <definedName name="NLHC25" localSheetId="10">#REF!</definedName>
    <definedName name="NLHC25">#REF!</definedName>
    <definedName name="nlht" localSheetId="9">#REF!</definedName>
    <definedName name="nlht">#REF!</definedName>
    <definedName name="NLLC15" localSheetId="8">#REF!</definedName>
    <definedName name="NLLC15" localSheetId="10">#REF!</definedName>
    <definedName name="NLLC15">#REF!</definedName>
    <definedName name="NLLC25" localSheetId="8">#REF!</definedName>
    <definedName name="NLLC25" localSheetId="10">#REF!</definedName>
    <definedName name="NLLC25">#REF!</definedName>
    <definedName name="NLMC15" localSheetId="8">#REF!</definedName>
    <definedName name="NLMC15" localSheetId="10">#REF!</definedName>
    <definedName name="NLMC15">#REF!</definedName>
    <definedName name="NLMC25" localSheetId="8">#REF!</definedName>
    <definedName name="NLMC25" localSheetId="10">#REF!</definedName>
    <definedName name="NLMC25">#REF!</definedName>
    <definedName name="nlnc3p" localSheetId="8">#REF!</definedName>
    <definedName name="nlnc3p" localSheetId="10">#REF!</definedName>
    <definedName name="nlnc3p">#REF!</definedName>
    <definedName name="nlnc3pha" localSheetId="8">#REF!</definedName>
    <definedName name="nlnc3pha" localSheetId="10">#REF!</definedName>
    <definedName name="nlnc3pha">#REF!</definedName>
    <definedName name="NLTK1p" localSheetId="8">#REF!</definedName>
    <definedName name="NLTK1p" localSheetId="9">#REF!</definedName>
    <definedName name="NLTK1p" localSheetId="10">#REF!</definedName>
    <definedName name="NLTK1p">#REF!</definedName>
    <definedName name="nlvl3p" localSheetId="8">#REF!</definedName>
    <definedName name="nlvl3p" localSheetId="10">#REF!</definedName>
    <definedName name="nlvl3p">#REF!</definedName>
    <definedName name="nm" localSheetId="8">#REF!</definedName>
    <definedName name="nm" localSheetId="10">#REF!</definedName>
    <definedName name="nm">#REF!</definedName>
    <definedName name="Nms" localSheetId="8">#REF!</definedName>
    <definedName name="Nms" localSheetId="10">#REF!</definedName>
    <definedName name="Nms">#REF!</definedName>
    <definedName name="nn" localSheetId="8">#REF!</definedName>
    <definedName name="nn" localSheetId="9">#REF!</definedName>
    <definedName name="nn" localSheetId="10">#REF!</definedName>
    <definedName name="nn">#REF!</definedName>
    <definedName name="nn1p" localSheetId="8">#REF!</definedName>
    <definedName name="nn1p" localSheetId="9">#REF!</definedName>
    <definedName name="nn1p" localSheetId="10">#REF!</definedName>
    <definedName name="nn1p">#REF!</definedName>
    <definedName name="nn3p" localSheetId="8">#REF!</definedName>
    <definedName name="nn3p" localSheetId="9">#REF!</definedName>
    <definedName name="nn3p" localSheetId="10">#REF!</definedName>
    <definedName name="nn3p">#REF!</definedName>
    <definedName name="nnnc3p" localSheetId="8">#REF!</definedName>
    <definedName name="nnnc3p" localSheetId="10">#REF!</definedName>
    <definedName name="nnnc3p">#REF!</definedName>
    <definedName name="nnnn" localSheetId="8" hidden="1">{"'Sheet1'!$L$16"}</definedName>
    <definedName name="nnnn" localSheetId="10" hidden="1">{"'Sheet1'!$L$16"}</definedName>
    <definedName name="nnnn" hidden="1">{"'Sheet1'!$L$16"}</definedName>
    <definedName name="nnvl3p" localSheetId="8">#REF!</definedName>
    <definedName name="nnvl3p" localSheetId="10">#REF!</definedName>
    <definedName name="nnvl3p">#REF!</definedName>
    <definedName name="No" localSheetId="8">#REF!</definedName>
    <definedName name="No" localSheetId="9">#REF!</definedName>
    <definedName name="No" localSheetId="10">#REF!</definedName>
    <definedName name="No">#REF!</definedName>
    <definedName name="NOÄI_DUNG" localSheetId="8">#REF!</definedName>
    <definedName name="NOÄI_DUNG" localSheetId="10">#REF!</definedName>
    <definedName name="NOÄI_DUNG">#REF!</definedName>
    <definedName name="noc" localSheetId="8">#REF!</definedName>
    <definedName name="noc" localSheetId="10">#REF!</definedName>
    <definedName name="noc">#REF!</definedName>
    <definedName name="none" localSheetId="8">#REF!</definedName>
    <definedName name="none" localSheetId="10">#REF!</definedName>
    <definedName name="none">#REF!</definedName>
    <definedName name="nop" localSheetId="8">#REF!</definedName>
    <definedName name="nop" localSheetId="10">#REF!</definedName>
    <definedName name="nop">#REF!</definedName>
    <definedName name="Np_" localSheetId="8">#REF!</definedName>
    <definedName name="Np_" localSheetId="10">#REF!</definedName>
    <definedName name="Np_">#REF!</definedName>
    <definedName name="NPP" localSheetId="8">#REF!</definedName>
    <definedName name="NPP" localSheetId="10">#REF!</definedName>
    <definedName name="NPP">#REF!</definedName>
    <definedName name="npr" localSheetId="8">#REF!</definedName>
    <definedName name="npr" localSheetId="10">#REF!</definedName>
    <definedName name="npr">#REF!</definedName>
    <definedName name="Nq" localSheetId="8">#REF!</definedName>
    <definedName name="Nq" localSheetId="10">#REF!</definedName>
    <definedName name="Nq">#REF!</definedName>
    <definedName name="nqd" localSheetId="8">#REF!</definedName>
    <definedName name="nqd" localSheetId="10">#REF!</definedName>
    <definedName name="nqd">#REF!</definedName>
    <definedName name="NrYC" localSheetId="8">#REF!</definedName>
    <definedName name="NrYC" localSheetId="10">#REF!</definedName>
    <definedName name="NrYC">#REF!</definedName>
    <definedName name="nsc" localSheetId="8">#REF!</definedName>
    <definedName name="nsc" localSheetId="10">#REF!</definedName>
    <definedName name="nsc">#REF!</definedName>
    <definedName name="NSĐP.2016" localSheetId="8">#REF!</definedName>
    <definedName name="NSĐP.2016" localSheetId="9">#REF!</definedName>
    <definedName name="NSĐP.2016" localSheetId="10">#REF!</definedName>
    <definedName name="NSĐP.2016">#REF!</definedName>
    <definedName name="nsk" localSheetId="8">#REF!</definedName>
    <definedName name="nsk" localSheetId="10">#REF!</definedName>
    <definedName name="nsk">#REF!</definedName>
    <definedName name="NT" localSheetId="8">#REF!</definedName>
    <definedName name="NT" localSheetId="10">#REF!</definedName>
    <definedName name="NT">#REF!</definedName>
    <definedName name="NU" localSheetId="8">#REF!</definedName>
    <definedName name="NU" localSheetId="10">#REF!</definedName>
    <definedName name="NU">#REF!</definedName>
    <definedName name="nu6mu" localSheetId="8">#REF!</definedName>
    <definedName name="nu6mu" localSheetId="10">#REF!</definedName>
    <definedName name="nu6mu">#REF!</definedName>
    <definedName name="Number_of_lanes" localSheetId="8">#REF!</definedName>
    <definedName name="Number_of_lanes" localSheetId="10">#REF!</definedName>
    <definedName name="Number_of_lanes">#REF!</definedName>
    <definedName name="Number_of_Payments" localSheetId="8">MATCH(0.01,End_Bal,-1)+1</definedName>
    <definedName name="Number_of_Payments" localSheetId="9">MATCH(0.01,End_Bal,-1)+1</definedName>
    <definedName name="Number_of_Payments" localSheetId="10">MATCH(0.01,End_Bal,-1)+1</definedName>
    <definedName name="Number_of_Payments">MATCH(0.01,End_Bal,-1)+1</definedName>
    <definedName name="NUOCHKHOAN" localSheetId="8" hidden="1">{"'Sheet1'!$L$16"}</definedName>
    <definedName name="NUOCHKHOAN" localSheetId="9" hidden="1">{"'Sheet1'!$L$16"}</definedName>
    <definedName name="NUOCHKHOAN" localSheetId="10" hidden="1">{"'Sheet1'!$L$16"}</definedName>
    <definedName name="NUOCHKHOAN" hidden="1">{"'Sheet1'!$L$16"}</definedName>
    <definedName name="NUOCHKHOANMOI" localSheetId="8" hidden="1">{"'Sheet1'!$L$16"}</definedName>
    <definedName name="NUOCHKHOANMOI" localSheetId="9" hidden="1">{"'Sheet1'!$L$16"}</definedName>
    <definedName name="NUOCHKHOANMOI" localSheetId="10" hidden="1">{"'Sheet1'!$L$16"}</definedName>
    <definedName name="NUOCHKHOANMOI" hidden="1">{"'Sheet1'!$L$16"}</definedName>
    <definedName name="Nut_tec" localSheetId="8">#REF!</definedName>
    <definedName name="Nut_tec" localSheetId="10">#REF!</definedName>
    <definedName name="Nut_tec">#REF!</definedName>
    <definedName name="nuy" localSheetId="8">#REF!</definedName>
    <definedName name="nuy" localSheetId="10">#REF!</definedName>
    <definedName name="nuy">#REF!</definedName>
    <definedName name="NVF" localSheetId="8">#REF!</definedName>
    <definedName name="NVF" localSheetId="10">#REF!</definedName>
    <definedName name="NVF">#REF!</definedName>
    <definedName name="nw" localSheetId="8">#REF!</definedName>
    <definedName name="nw" localSheetId="10">#REF!</definedName>
    <definedName name="nw">#REF!</definedName>
    <definedName name="nx" localSheetId="9">#REF!</definedName>
    <definedName name="nx">#REF!</definedName>
    <definedName name="nxc" localSheetId="8">#REF!</definedName>
    <definedName name="nxc" localSheetId="10">#REF!</definedName>
    <definedName name="nxc">#REF!</definedName>
    <definedName name="nxp" localSheetId="8">#REF!</definedName>
    <definedName name="nxp" localSheetId="10">#REF!</definedName>
    <definedName name="nxp">#REF!</definedName>
    <definedName name="NXT" localSheetId="8">#REF!</definedName>
    <definedName name="NXT" localSheetId="10">#REF!</definedName>
    <definedName name="NXT">#REF!</definedName>
    <definedName name="ny5e" localSheetId="8">#REF!</definedName>
    <definedName name="ny5e" localSheetId="10">#REF!</definedName>
    <definedName name="ny5e">#REF!</definedName>
    <definedName name="NG_THANG" localSheetId="8">#REF!</definedName>
    <definedName name="NG_THANG" localSheetId="10">#REF!</definedName>
    <definedName name="NG_THANG">#REF!</definedName>
    <definedName name="ngan" localSheetId="8">{"Thuxm2.xls","Sheet1"}</definedName>
    <definedName name="ngan" localSheetId="10">{"Thuxm2.xls","Sheet1"}</definedName>
    <definedName name="ngan">{"Thuxm2.xls","Sheet1"}</definedName>
    <definedName name="NGAØY" localSheetId="8">#REF!</definedName>
    <definedName name="NGAØY" localSheetId="10">#REF!</definedName>
    <definedName name="NGAØY">#REF!</definedName>
    <definedName name="nght" localSheetId="8">#REF!</definedName>
    <definedName name="nght" localSheetId="10">#REF!</definedName>
    <definedName name="nght">#REF!</definedName>
    <definedName name="ngu" localSheetId="8" hidden="1">{"'Sheet1'!$L$16"}</definedName>
    <definedName name="ngu" localSheetId="9" hidden="1">{"'Sheet1'!$L$16"}</definedName>
    <definedName name="ngu" localSheetId="10" hidden="1">{"'Sheet1'!$L$16"}</definedName>
    <definedName name="ngu" hidden="1">{"'Sheet1'!$L$16"}</definedName>
    <definedName name="NH" localSheetId="8">#REF!</definedName>
    <definedName name="NH" localSheetId="9">#REF!</definedName>
    <definedName name="NH" localSheetId="10">#REF!</definedName>
    <definedName name="NH">#REF!</definedName>
    <definedName name="Nh_n_cáng" localSheetId="8">#REF!</definedName>
    <definedName name="Nh_n_cáng" localSheetId="10">#REF!</definedName>
    <definedName name="Nh_n_cáng">#REF!</definedName>
    <definedName name="Nha" localSheetId="8">#REF!</definedName>
    <definedName name="Nha" localSheetId="10">#REF!</definedName>
    <definedName name="Nha">#REF!</definedName>
    <definedName name="NHAÄP" localSheetId="8">#REF!</definedName>
    <definedName name="NHAÄP" localSheetId="10">#REF!</definedName>
    <definedName name="NHAÄP">#REF!</definedName>
    <definedName name="NHAÂN_COÂNG" localSheetId="8">'PL 5_chitietchuacoQD)'!cap</definedName>
    <definedName name="NHAÂN_COÂNG" localSheetId="9">#REF!</definedName>
    <definedName name="NHAÂN_COÂNG" localSheetId="10">'PL7_DA trong diem cap huyen'!cap</definedName>
    <definedName name="NHAÂN_COÂNG">cap</definedName>
    <definedName name="Nhán_cäng" localSheetId="8">#REF!</definedName>
    <definedName name="Nhán_cäng" localSheetId="10">#REF!</definedName>
    <definedName name="Nhán_cäng">#REF!</definedName>
    <definedName name="Nhan_xet_cua_dai">"Picture 1"</definedName>
    <definedName name="Nhancong2" localSheetId="8">#REF!</definedName>
    <definedName name="Nhancong2" localSheetId="10">#REF!</definedName>
    <definedName name="Nhancong2">#REF!</definedName>
    <definedName name="NHANH2_CG4" localSheetId="8" hidden="1">{"'Sheet1'!$L$16"}</definedName>
    <definedName name="NHANH2_CG4" localSheetId="9" hidden="1">{"'Sheet1'!$L$16"}</definedName>
    <definedName name="NHANH2_CG4" localSheetId="10" hidden="1">{"'Sheet1'!$L$16"}</definedName>
    <definedName name="NHANH2_CG4" hidden="1">{"'Sheet1'!$L$16"}</definedName>
    <definedName name="nhfffd" localSheetId="8">{"DZ-TDTB2.XLS","Dcksat.xls"}</definedName>
    <definedName name="nhfffd" localSheetId="10">{"DZ-TDTB2.XLS","Dcksat.xls"}</definedName>
    <definedName name="nhfffd">{"DZ-TDTB2.XLS","Dcksat.xls"}</definedName>
    <definedName name="nhn" localSheetId="8">#REF!</definedName>
    <definedName name="nhn" localSheetId="9">#REF!</definedName>
    <definedName name="nhn" localSheetId="10">#REF!</definedName>
    <definedName name="nhn">#REF!</definedName>
    <definedName name="NhNgam" localSheetId="8">#REF!</definedName>
    <definedName name="NhNgam" localSheetId="10">#REF!</definedName>
    <definedName name="NhNgam">#REF!</definedName>
    <definedName name="nhom" localSheetId="8">#REF!</definedName>
    <definedName name="nhom" localSheetId="10">#REF!</definedName>
    <definedName name="nhom">#REF!</definedName>
    <definedName name="NHot" localSheetId="8">#REF!</definedName>
    <definedName name="NHot" localSheetId="9">#REF!</definedName>
    <definedName name="NHot" localSheetId="10">#REF!</definedName>
    <definedName name="NHot">#REF!</definedName>
    <definedName name="NhTreo" localSheetId="8">#REF!</definedName>
    <definedName name="NhTreo" localSheetId="10">#REF!</definedName>
    <definedName name="NhTreo">#REF!</definedName>
    <definedName name="nhu" localSheetId="8">#REF!</definedName>
    <definedName name="nhu" localSheetId="9">#REF!</definedName>
    <definedName name="nhu" localSheetId="10">#REF!</definedName>
    <definedName name="nhu">#REF!</definedName>
    <definedName name="nhua" localSheetId="8">#REF!</definedName>
    <definedName name="nhua" localSheetId="9">#REF!</definedName>
    <definedName name="nhua" localSheetId="10">#REF!</definedName>
    <definedName name="nhua">#REF!</definedName>
    <definedName name="nhuad" localSheetId="8">#REF!</definedName>
    <definedName name="nhuad" localSheetId="9">#REF!</definedName>
    <definedName name="nhuad" localSheetId="10">#REF!</definedName>
    <definedName name="nhuad">#REF!</definedName>
    <definedName name="o" localSheetId="10" hidden="1">{"'Sheet1'!$L$16"}</definedName>
    <definedName name="o" hidden="1">{"'Sheet1'!$L$16"}</definedName>
    <definedName name="O_M" localSheetId="8">#REF!</definedName>
    <definedName name="O_M" localSheetId="10">#REF!</definedName>
    <definedName name="O_M">#REF!</definedName>
    <definedName name="o_n_phÝ_1__thu_nhËp_th_ng" localSheetId="8">#REF!</definedName>
    <definedName name="o_n_phÝ_1__thu_nhËp_th_ng" localSheetId="10">#REF!</definedName>
    <definedName name="o_n_phÝ_1__thu_nhËp_th_ng">#REF!</definedName>
    <definedName name="o_to_tù_dæ_10_T" localSheetId="8">#REF!</definedName>
    <definedName name="o_to_tù_dæ_10_T" localSheetId="10">#REF!</definedName>
    <definedName name="o_to_tù_dæ_10_T">#REF!</definedName>
    <definedName name="Ö135" localSheetId="8">#REF!</definedName>
    <definedName name="Ö135" localSheetId="10">#REF!</definedName>
    <definedName name="Ö135">#REF!</definedName>
    <definedName name="OD" localSheetId="8">#REF!</definedName>
    <definedName name="OD" localSheetId="10">#REF!</definedName>
    <definedName name="OD">#REF!</definedName>
    <definedName name="odaki" localSheetId="8">#REF!</definedName>
    <definedName name="odaki" localSheetId="10">#REF!</definedName>
    <definedName name="odaki">#REF!</definedName>
    <definedName name="ODC" localSheetId="8">#REF!</definedName>
    <definedName name="ODC" localSheetId="10">#REF!</definedName>
    <definedName name="ODC">#REF!</definedName>
    <definedName name="ODS" localSheetId="8">#REF!</definedName>
    <definedName name="ODS" localSheetId="10">#REF!</definedName>
    <definedName name="ODS">#REF!</definedName>
    <definedName name="ODU" localSheetId="8">#REF!</definedName>
    <definedName name="ODU" localSheetId="10">#REF!</definedName>
    <definedName name="ODU">#REF!</definedName>
    <definedName name="ok" localSheetId="8">{"ÿÿÿÿÿ"}</definedName>
    <definedName name="ok" localSheetId="10">{"ÿÿÿÿÿ"}</definedName>
    <definedName name="ok">{"ÿÿÿÿÿ"}</definedName>
    <definedName name="okie" localSheetId="8">{"ÿÿÿÿÿ"}</definedName>
    <definedName name="okie" localSheetId="10">{"ÿÿÿÿÿ"}</definedName>
    <definedName name="okie">{"ÿÿÿÿÿ"}</definedName>
    <definedName name="OM" localSheetId="8">#REF!</definedName>
    <definedName name="OM" localSheetId="10">#REF!</definedName>
    <definedName name="OM">#REF!</definedName>
    <definedName name="OMC" localSheetId="8">#REF!</definedName>
    <definedName name="OMC" localSheetId="10">#REF!</definedName>
    <definedName name="OMC">#REF!</definedName>
    <definedName name="OME" localSheetId="8">#REF!</definedName>
    <definedName name="OME" localSheetId="10">#REF!</definedName>
    <definedName name="OME">#REF!</definedName>
    <definedName name="OMW" localSheetId="8">#REF!</definedName>
    <definedName name="OMW" localSheetId="10">#REF!</definedName>
    <definedName name="OMW">#REF!</definedName>
    <definedName name="ong_cong_duc_san" localSheetId="8">#REF!</definedName>
    <definedName name="ong_cong_duc_san" localSheetId="10">#REF!</definedName>
    <definedName name="ong_cong_duc_san">#REF!</definedName>
    <definedName name="Ong_cong_hinh_hop_do_tai_cho" localSheetId="8">#REF!</definedName>
    <definedName name="Ong_cong_hinh_hop_do_tai_cho" localSheetId="10">#REF!</definedName>
    <definedName name="Ong_cong_hinh_hop_do_tai_cho">#REF!</definedName>
    <definedName name="Ongbaovecap" localSheetId="8">#REF!</definedName>
    <definedName name="Ongbaovecap" localSheetId="10">#REF!</definedName>
    <definedName name="Ongbaovecap">#REF!</definedName>
    <definedName name="Ongnoiday" localSheetId="8">#REF!</definedName>
    <definedName name="Ongnoiday" localSheetId="10">#REF!</definedName>
    <definedName name="Ongnoiday">#REF!</definedName>
    <definedName name="Ongnoidaybulongtachongrungtabu" localSheetId="8">#REF!</definedName>
    <definedName name="Ongnoidaybulongtachongrungtabu" localSheetId="10">#REF!</definedName>
    <definedName name="Ongnoidaybulongtachongrungtabu">#REF!</definedName>
    <definedName name="OngPVC" localSheetId="8">#REF!</definedName>
    <definedName name="OngPVC" localSheetId="10">#REF!</definedName>
    <definedName name="OngPVC">#REF!</definedName>
    <definedName name="OOM" localSheetId="8">#REF!</definedName>
    <definedName name="OOM" localSheetId="10">#REF!</definedName>
    <definedName name="OOM">#REF!</definedName>
    <definedName name="open" localSheetId="8">#REF!</definedName>
    <definedName name="open" localSheetId="10">#REF!</definedName>
    <definedName name="open">#REF!</definedName>
    <definedName name="OPENING_d" localSheetId="8">#REF!</definedName>
    <definedName name="OPENING_d" localSheetId="10">#REF!</definedName>
    <definedName name="OPENING_d">#REF!</definedName>
    <definedName name="options" localSheetId="8">#REF!</definedName>
    <definedName name="options" localSheetId="10">#REF!</definedName>
    <definedName name="options">#REF!</definedName>
    <definedName name="ophom" localSheetId="8">#REF!</definedName>
    <definedName name="ophom" localSheetId="9">#REF!</definedName>
    <definedName name="ophom" localSheetId="10">#REF!</definedName>
    <definedName name="ophom">#REF!</definedName>
    <definedName name="ORD" localSheetId="8">#REF!</definedName>
    <definedName name="ORD" localSheetId="10">#REF!</definedName>
    <definedName name="ORD">#REF!</definedName>
    <definedName name="OrderTable" localSheetId="8" hidden="1">#REF!</definedName>
    <definedName name="OrderTable" localSheetId="9" hidden="1">#REF!</definedName>
    <definedName name="OrderTable" localSheetId="10" hidden="1">#REF!</definedName>
    <definedName name="OrderTable" hidden="1">#REF!</definedName>
    <definedName name="ORF" localSheetId="8">#REF!</definedName>
    <definedName name="ORF" localSheetId="10">#REF!</definedName>
    <definedName name="ORF">#REF!</definedName>
    <definedName name="osc" localSheetId="9">#REF!</definedName>
    <definedName name="osc">#REF!</definedName>
    <definedName name="Out" localSheetId="8">#REF!</definedName>
    <definedName name="Out" localSheetId="10">#REF!</definedName>
    <definedName name="Out">#REF!</definedName>
    <definedName name="OutRow" localSheetId="8">#REF!</definedName>
    <definedName name="OutRow" localSheetId="10">#REF!</definedName>
    <definedName name="OutRow">#REF!</definedName>
    <definedName name="ov" localSheetId="8">#REF!</definedName>
    <definedName name="ov" localSheetId="10">#REF!</definedName>
    <definedName name="ov">#REF!</definedName>
    <definedName name="P_Class1" localSheetId="8">#REF!</definedName>
    <definedName name="P_Class1" localSheetId="10">#REF!</definedName>
    <definedName name="P_Class1">#REF!</definedName>
    <definedName name="P_Class2" localSheetId="8">#REF!</definedName>
    <definedName name="P_Class2" localSheetId="10">#REF!</definedName>
    <definedName name="P_Class2">#REF!</definedName>
    <definedName name="P_Class3" localSheetId="8">#REF!</definedName>
    <definedName name="P_Class3" localSheetId="10">#REF!</definedName>
    <definedName name="P_Class3">#REF!</definedName>
    <definedName name="P_Class4" localSheetId="8">#REF!</definedName>
    <definedName name="P_Class4" localSheetId="10">#REF!</definedName>
    <definedName name="P_Class4">#REF!</definedName>
    <definedName name="P_Class5" localSheetId="8">#REF!</definedName>
    <definedName name="P_Class5" localSheetId="10">#REF!</definedName>
    <definedName name="P_Class5">#REF!</definedName>
    <definedName name="P_con" localSheetId="8">#REF!</definedName>
    <definedName name="P_con" localSheetId="10">#REF!</definedName>
    <definedName name="P_con">#REF!</definedName>
    <definedName name="P_d" localSheetId="8">#REF!</definedName>
    <definedName name="P_d" localSheetId="10">#REF!</definedName>
    <definedName name="P_d">#REF!</definedName>
    <definedName name="P_run" localSheetId="8">#REF!</definedName>
    <definedName name="P_run" localSheetId="10">#REF!</definedName>
    <definedName name="P_run">#REF!</definedName>
    <definedName name="P_sed" localSheetId="8">#REF!</definedName>
    <definedName name="P_sed" localSheetId="10">#REF!</definedName>
    <definedName name="P_sed">#REF!</definedName>
    <definedName name="P7b" localSheetId="8">#REF!</definedName>
    <definedName name="P7b" localSheetId="10">#REF!</definedName>
    <definedName name="P7b">#REF!</definedName>
    <definedName name="PA" localSheetId="8">#REF!</definedName>
    <definedName name="PA" localSheetId="9">#REF!</definedName>
    <definedName name="PA" localSheetId="10">#REF!</definedName>
    <definedName name="PA">#REF!</definedName>
    <definedName name="PA1_1" localSheetId="8">#REF!</definedName>
    <definedName name="PA1_1" localSheetId="10">#REF!</definedName>
    <definedName name="PA1_1">#REF!</definedName>
    <definedName name="PAIII_" localSheetId="8" hidden="1">{"'Sheet1'!$L$16"}</definedName>
    <definedName name="PAIII_" localSheetId="9" hidden="1">{"'Sheet1'!$L$16"}</definedName>
    <definedName name="PAIII_" localSheetId="10" hidden="1">{"'Sheet1'!$L$16"}</definedName>
    <definedName name="PAIII_" hidden="1">{"'Sheet1'!$L$16"}</definedName>
    <definedName name="panen" localSheetId="8">#REF!</definedName>
    <definedName name="panen" localSheetId="9">#REF!</definedName>
    <definedName name="panen" localSheetId="10">#REF!</definedName>
    <definedName name="panen">#REF!</definedName>
    <definedName name="PChe" localSheetId="8">#REF!</definedName>
    <definedName name="PChe" localSheetId="10">#REF!</definedName>
    <definedName name="PChe">#REF!</definedName>
    <definedName name="Pd" localSheetId="8">#REF!</definedName>
    <definedName name="Pd" localSheetId="10">#REF!</definedName>
    <definedName name="Pd">#REF!</definedName>
    <definedName name="Pe_Class1" localSheetId="8">#REF!</definedName>
    <definedName name="Pe_Class1" localSheetId="10">#REF!</definedName>
    <definedName name="Pe_Class1">#REF!</definedName>
    <definedName name="Pe_Class2" localSheetId="8">#REF!</definedName>
    <definedName name="Pe_Class2" localSheetId="10">#REF!</definedName>
    <definedName name="Pe_Class2">#REF!</definedName>
    <definedName name="Pe_Class3" localSheetId="8">#REF!</definedName>
    <definedName name="Pe_Class3" localSheetId="10">#REF!</definedName>
    <definedName name="Pe_Class3">#REF!</definedName>
    <definedName name="Pe_Class4" localSheetId="8">#REF!</definedName>
    <definedName name="Pe_Class4" localSheetId="10">#REF!</definedName>
    <definedName name="Pe_Class4">#REF!</definedName>
    <definedName name="Pe_Class5" localSheetId="8">#REF!</definedName>
    <definedName name="Pe_Class5" localSheetId="10">#REF!</definedName>
    <definedName name="Pe_Class5">#REF!</definedName>
    <definedName name="Percent_of_ADT" localSheetId="8">#REF!</definedName>
    <definedName name="Percent_of_ADT" localSheetId="10">#REF!</definedName>
    <definedName name="Percent_of_ADT">#REF!</definedName>
    <definedName name="Percent_Trucks_Design_Direction" localSheetId="8">#REF!</definedName>
    <definedName name="Percent_Trucks_Design_Direction" localSheetId="10">#REF!</definedName>
    <definedName name="Percent_Trucks_Design_Direction">#REF!</definedName>
    <definedName name="PercentTrucks_Design_Lane" localSheetId="8">#REF!</definedName>
    <definedName name="PercentTrucks_Design_Lane" localSheetId="10">#REF!</definedName>
    <definedName name="PercentTrucks_Design_Lane">#REF!</definedName>
    <definedName name="Performance_Period" localSheetId="8">#REF!</definedName>
    <definedName name="Performance_Period" localSheetId="10">#REF!</definedName>
    <definedName name="Performance_Period">#REF!</definedName>
    <definedName name="Periods" localSheetId="8">#REF!</definedName>
    <definedName name="Periods" localSheetId="10">#REF!</definedName>
    <definedName name="Periods">#REF!</definedName>
    <definedName name="PFF" localSheetId="8">#REF!</definedName>
    <definedName name="PFF" localSheetId="10">#REF!</definedName>
    <definedName name="PFF">#REF!</definedName>
    <definedName name="pgia" localSheetId="8">#REF!</definedName>
    <definedName name="pgia" localSheetId="10">#REF!</definedName>
    <definedName name="pgia">#REF!</definedName>
    <definedName name="Pier" localSheetId="8">#REF!</definedName>
    <definedName name="Pier" localSheetId="10">#REF!</definedName>
    <definedName name="Pier">#REF!</definedName>
    <definedName name="PileSize" localSheetId="8">#REF!</definedName>
    <definedName name="PileSize" localSheetId="10">#REF!</definedName>
    <definedName name="PileSize">#REF!</definedName>
    <definedName name="PileType" localSheetId="8">#REF!</definedName>
    <definedName name="PileType" localSheetId="10">#REF!</definedName>
    <definedName name="PileType">#REF!</definedName>
    <definedName name="PIP" localSheetId="8">BlankMacro1</definedName>
    <definedName name="PIP" localSheetId="10">BlankMacro1</definedName>
    <definedName name="PIP">BlankMacro1</definedName>
    <definedName name="PIPE2" localSheetId="8">BlankMacro1</definedName>
    <definedName name="PIPE2" localSheetId="10">BlankMacro1</definedName>
    <definedName name="PIPE2">BlankMacro1</definedName>
    <definedName name="PK" localSheetId="8">#REF!</definedName>
    <definedName name="PK" localSheetId="10">#REF!</definedName>
    <definedName name="PK">#REF!</definedName>
    <definedName name="PKmayin" localSheetId="8">#REF!</definedName>
    <definedName name="PKmayin" localSheetId="10">#REF!</definedName>
    <definedName name="PKmayin">#REF!</definedName>
    <definedName name="PLKL" localSheetId="9">#REF!</definedName>
    <definedName name="PLKL">#REF!</definedName>
    <definedName name="PLOT" localSheetId="8">#REF!</definedName>
    <definedName name="PLOT" localSheetId="10">#REF!</definedName>
    <definedName name="PLOT">#REF!</definedName>
    <definedName name="pm.." localSheetId="8">#REF!</definedName>
    <definedName name="pm.." localSheetId="10">#REF!</definedName>
    <definedName name="pm..">#REF!</definedName>
    <definedName name="PMS" localSheetId="8" hidden="1">{"'Sheet1'!$L$16"}</definedName>
    <definedName name="PMS" localSheetId="9" hidden="1">{"'Sheet1'!$L$16"}</definedName>
    <definedName name="PMS" localSheetId="10" hidden="1">{"'Sheet1'!$L$16"}</definedName>
    <definedName name="PMS" hidden="1">{"'Sheet1'!$L$16"}</definedName>
    <definedName name="PMUX" localSheetId="8">#REF!</definedName>
    <definedName name="PMUX" localSheetId="10">#REF!</definedName>
    <definedName name="PMUX">#REF!</definedName>
    <definedName name="PN" localSheetId="8">#REF!</definedName>
    <definedName name="PN" localSheetId="10">#REF!</definedName>
    <definedName name="PN">#REF!</definedName>
    <definedName name="Poissons_Ratio_Concrete" localSheetId="8">#REF!</definedName>
    <definedName name="Poissons_Ratio_Concrete" localSheetId="10">#REF!</definedName>
    <definedName name="Poissons_Ratio_Concrete">#REF!</definedName>
    <definedName name="Poppy" localSheetId="8">#REF!</definedName>
    <definedName name="Poppy" localSheetId="10">#REF!</definedName>
    <definedName name="Poppy">#REF!</definedName>
    <definedName name="Position" localSheetId="8">#REF!</definedName>
    <definedName name="Position" localSheetId="10">#REF!</definedName>
    <definedName name="Position">#REF!</definedName>
    <definedName name="PPP" localSheetId="8">BlankMacro1</definedName>
    <definedName name="PPP" localSheetId="10">BlankMacro1</definedName>
    <definedName name="PPP">BlankMacro1</definedName>
    <definedName name="PRC" localSheetId="8">#REF!</definedName>
    <definedName name="PRC" localSheetId="10">#REF!</definedName>
    <definedName name="PRC">#REF!</definedName>
    <definedName name="PRECIP" localSheetId="8">#REF!</definedName>
    <definedName name="PRECIP" localSheetId="10">#REF!</definedName>
    <definedName name="PRECIP">#REF!</definedName>
    <definedName name="Precip_d" localSheetId="8">#REF!</definedName>
    <definedName name="Precip_d" localSheetId="10">#REF!</definedName>
    <definedName name="Precip_d">#REF!</definedName>
    <definedName name="Precip_nd" localSheetId="8">#REF!</definedName>
    <definedName name="Precip_nd" localSheetId="10">#REF!</definedName>
    <definedName name="Precip_nd">#REF!</definedName>
    <definedName name="PrecNden" localSheetId="8">#REF!</definedName>
    <definedName name="PrecNden" localSheetId="10">#REF!</definedName>
    <definedName name="PrecNden">#REF!</definedName>
    <definedName name="PRICE" localSheetId="8">#REF!</definedName>
    <definedName name="PRICE" localSheetId="9">#REF!</definedName>
    <definedName name="PRICE" localSheetId="10">#REF!</definedName>
    <definedName name="PRICE">#REF!</definedName>
    <definedName name="PRICE1" localSheetId="8">#REF!</definedName>
    <definedName name="PRICE1" localSheetId="9">#REF!</definedName>
    <definedName name="PRICE1" localSheetId="10">#REF!</definedName>
    <definedName name="PRICE1">#REF!</definedName>
    <definedName name="prin_area" localSheetId="8">#REF!</definedName>
    <definedName name="prin_area" localSheetId="10">#REF!</definedName>
    <definedName name="prin_area">#REF!</definedName>
    <definedName name="Prin1" localSheetId="8">#REF!</definedName>
    <definedName name="Prin1" localSheetId="10">#REF!</definedName>
    <definedName name="Prin1">#REF!</definedName>
    <definedName name="Prin10" localSheetId="8">#REF!</definedName>
    <definedName name="Prin10" localSheetId="10">#REF!</definedName>
    <definedName name="Prin10">#REF!</definedName>
    <definedName name="Prin11" localSheetId="8">#REF!</definedName>
    <definedName name="Prin11" localSheetId="10">#REF!</definedName>
    <definedName name="Prin11">#REF!</definedName>
    <definedName name="Prin12" localSheetId="8">#REF!</definedName>
    <definedName name="Prin12" localSheetId="10">#REF!</definedName>
    <definedName name="Prin12">#REF!</definedName>
    <definedName name="Prin13" localSheetId="8">#REF!</definedName>
    <definedName name="Prin13" localSheetId="10">#REF!</definedName>
    <definedName name="Prin13">#REF!</definedName>
    <definedName name="Prin14" localSheetId="8">#REF!</definedName>
    <definedName name="Prin14" localSheetId="10">#REF!</definedName>
    <definedName name="Prin14">#REF!</definedName>
    <definedName name="Prin15" localSheetId="8">#REF!</definedName>
    <definedName name="Prin15" localSheetId="10">#REF!</definedName>
    <definedName name="Prin15">#REF!</definedName>
    <definedName name="Prin16" localSheetId="8">#REF!</definedName>
    <definedName name="Prin16" localSheetId="10">#REF!</definedName>
    <definedName name="Prin16">#REF!</definedName>
    <definedName name="Prin17" localSheetId="8">#REF!</definedName>
    <definedName name="Prin17" localSheetId="10">#REF!</definedName>
    <definedName name="Prin17">#REF!</definedName>
    <definedName name="Prin18" localSheetId="8">#REF!</definedName>
    <definedName name="Prin18" localSheetId="10">#REF!</definedName>
    <definedName name="Prin18">#REF!</definedName>
    <definedName name="Prin2" localSheetId="8">#REF!</definedName>
    <definedName name="Prin2" localSheetId="10">#REF!</definedName>
    <definedName name="Prin2">#REF!</definedName>
    <definedName name="Prin20" localSheetId="8">#REF!</definedName>
    <definedName name="Prin20" localSheetId="10">#REF!</definedName>
    <definedName name="Prin20">#REF!</definedName>
    <definedName name="Prin21" localSheetId="8">#REF!</definedName>
    <definedName name="Prin21" localSheetId="10">#REF!</definedName>
    <definedName name="Prin21">#REF!</definedName>
    <definedName name="Prin3" localSheetId="8">#REF!</definedName>
    <definedName name="Prin3" localSheetId="10">#REF!</definedName>
    <definedName name="Prin3">#REF!</definedName>
    <definedName name="Prin4" localSheetId="8">#REF!</definedName>
    <definedName name="Prin4" localSheetId="10">#REF!</definedName>
    <definedName name="Prin4">#REF!</definedName>
    <definedName name="Prin5" localSheetId="8">#REF!</definedName>
    <definedName name="Prin5" localSheetId="10">#REF!</definedName>
    <definedName name="Prin5">#REF!</definedName>
    <definedName name="Prin6" localSheetId="8">#REF!</definedName>
    <definedName name="Prin6" localSheetId="10">#REF!</definedName>
    <definedName name="Prin6">#REF!</definedName>
    <definedName name="Prin7" localSheetId="8">#REF!</definedName>
    <definedName name="Prin7" localSheetId="10">#REF!</definedName>
    <definedName name="Prin7">#REF!</definedName>
    <definedName name="Prin8" localSheetId="8">#REF!</definedName>
    <definedName name="Prin8" localSheetId="10">#REF!</definedName>
    <definedName name="Prin8">#REF!</definedName>
    <definedName name="Prin9" localSheetId="8">#REF!</definedName>
    <definedName name="Prin9" localSheetId="10">#REF!</definedName>
    <definedName name="Prin9">#REF!</definedName>
    <definedName name="_xlnm.Print_Area" localSheetId="8">'PL 5_chitietchuacoQD)'!$A$1:$BC$62</definedName>
    <definedName name="_xlnm.Print_Area" localSheetId="9">'PL 6_DA trong diem tinh'!$A$1:$R$35</definedName>
    <definedName name="_xlnm.Print_Area" localSheetId="0">'PL1-TH2024'!$A$1:$O$32</definedName>
    <definedName name="_xlnm.Print_Area" localSheetId="2">'PL2.1-GN TUNG CĐT (keodai)'!$A$1:$BO$116</definedName>
    <definedName name="_xlnm.Print_Area" localSheetId="4">'PL2.1-GN TUNG CĐT(tren95%)'!$A$1:$BX$22</definedName>
    <definedName name="_xlnm.Print_Area" localSheetId="3">'PL2.2-GN TUNG CĐT (KH2024)'!$A$1:$AN$114</definedName>
    <definedName name="_xlnm.Print_Area" localSheetId="5">'PL2.2-GN TUNG CĐT(tren83,69%)'!$A$1:$BX$63</definedName>
    <definedName name="_xlnm.Print_Area" localSheetId="6">'PL2.3-GN TUNG CĐT(duoi83,69%)'!$A$1:$BX$36</definedName>
    <definedName name="_xlnm.Print_Area" localSheetId="1">'PL2-GN TUNG CĐT(TH)'!$A$1:$J$118</definedName>
    <definedName name="_xlnm.Print_Area" localSheetId="7">'PL3-GN TUNG CĐT(TH.03CTMTQ) '!$A$1:$DA$38</definedName>
    <definedName name="_xlnm.Print_Area" localSheetId="11">'PL3-GN TUNG DA'!$A$1:$AP$515</definedName>
    <definedName name="_xlnm.Print_Area" localSheetId="19">'PL3-GN TUNG DA-chuyentiep'!$A$1:$AF$325</definedName>
    <definedName name="_xlnm.Print_Area" localSheetId="20">'PL3-GN TUNG DA-Khoicongmoi'!$A$1:$AF$104</definedName>
    <definedName name="_xlnm.Print_Area" localSheetId="10">'PL7_DA trong diem cap huyen'!$A$1:$X$48</definedName>
    <definedName name="_xlnm.Print_Area">#REF!</definedName>
    <definedName name="PRINT_AREA_MI" localSheetId="8">#REF!</definedName>
    <definedName name="PRINT_AREA_MI" localSheetId="9">#REF!</definedName>
    <definedName name="PRINT_AREA_MI" localSheetId="10">#REF!</definedName>
    <definedName name="PRINT_AREA_MI">#REF!</definedName>
    <definedName name="_xlnm.Print_Titles" localSheetId="8">'PL 5_chitietchuacoQD)'!$5:$9</definedName>
    <definedName name="_xlnm.Print_Titles" localSheetId="9">'PL 6_DA trong diem tinh'!$A:$R,'PL 6_DA trong diem tinh'!$7:$13</definedName>
    <definedName name="_xlnm.Print_Titles" localSheetId="2">'PL2.1-GN TUNG CĐT (keodai)'!$5:$13</definedName>
    <definedName name="_xlnm.Print_Titles" localSheetId="4">'PL2.1-GN TUNG CĐT(tren95%)'!$6:$14</definedName>
    <definedName name="_xlnm.Print_Titles" localSheetId="3">'PL2.2-GN TUNG CĐT (KH2024)'!$5:$11</definedName>
    <definedName name="_xlnm.Print_Titles" localSheetId="5">'PL2.2-GN TUNG CĐT(tren83,69%)'!$6:$14</definedName>
    <definedName name="_xlnm.Print_Titles" localSheetId="6">'PL2.3-GN TUNG CĐT(duoi83,69%)'!$6:$14</definedName>
    <definedName name="_xlnm.Print_Titles" localSheetId="1">'PL2-GN TUNG CĐT(TH)'!$6:$14</definedName>
    <definedName name="_xlnm.Print_Titles" localSheetId="19">'PL3-GN TUNG DA-chuyentiep'!$6:$12</definedName>
    <definedName name="_xlnm.Print_Titles" localSheetId="20">'PL3-GN TUNG DA-Khoicongmoi'!$6:$12</definedName>
    <definedName name="_xlnm.Print_Titles" localSheetId="10">'PL7_DA trong diem cap huyen'!$A:$B,'PL7_DA trong diem cap huyen'!$5:$11</definedName>
    <definedName name="_xlnm.Print_Titles">#N/A</definedName>
    <definedName name="PRINT_TITLES_MI" localSheetId="8">#REF!</definedName>
    <definedName name="Print_Titles_MI" localSheetId="9">#REF!</definedName>
    <definedName name="PRINT_TITLES_MI" localSheetId="10">#REF!</definedName>
    <definedName name="PRINT_TITLES_MI">#REF!</definedName>
    <definedName name="PRINTA" localSheetId="8">#REF!</definedName>
    <definedName name="PRINTA" localSheetId="9">#REF!</definedName>
    <definedName name="PRINTA" localSheetId="10">#REF!</definedName>
    <definedName name="PRINTA">#REF!</definedName>
    <definedName name="PRINTB" localSheetId="8">#REF!</definedName>
    <definedName name="PRINTB" localSheetId="9">#REF!</definedName>
    <definedName name="PRINTB" localSheetId="10">#REF!</definedName>
    <definedName name="PRINTB">#REF!</definedName>
    <definedName name="PRINTC" localSheetId="8">#REF!</definedName>
    <definedName name="PRINTC" localSheetId="9">#REF!</definedName>
    <definedName name="PRINTC" localSheetId="10">#REF!</definedName>
    <definedName name="PRINTC">#REF!</definedName>
    <definedName name="prjName" localSheetId="8">#REF!</definedName>
    <definedName name="prjName" localSheetId="10">#REF!</definedName>
    <definedName name="prjName">#REF!</definedName>
    <definedName name="prjNo" localSheetId="8">#REF!</definedName>
    <definedName name="prjNo" localSheetId="10">#REF!</definedName>
    <definedName name="prjNo">#REF!</definedName>
    <definedName name="Pro_Soil" localSheetId="8">#REF!</definedName>
    <definedName name="Pro_Soil" localSheetId="10">#REF!</definedName>
    <definedName name="Pro_Soil">#REF!</definedName>
    <definedName name="ProdForm" localSheetId="8" hidden="1">#REF!</definedName>
    <definedName name="ProdForm" localSheetId="9" hidden="1">#REF!</definedName>
    <definedName name="ProdForm" localSheetId="10" hidden="1">#REF!</definedName>
    <definedName name="ProdForm" hidden="1">#REF!</definedName>
    <definedName name="Product" localSheetId="8" hidden="1">#REF!</definedName>
    <definedName name="Product" localSheetId="9" hidden="1">#REF!</definedName>
    <definedName name="Product" localSheetId="10" hidden="1">#REF!</definedName>
    <definedName name="Product" hidden="1">#REF!</definedName>
    <definedName name="Project_Number" localSheetId="8">#REF!</definedName>
    <definedName name="Project_Number" localSheetId="10">#REF!</definedName>
    <definedName name="Project_Number">#REF!</definedName>
    <definedName name="PROPOSAL" localSheetId="8">#REF!</definedName>
    <definedName name="PROPOSAL" localSheetId="9">#REF!</definedName>
    <definedName name="PROPOSAL" localSheetId="10">#REF!</definedName>
    <definedName name="PROPOSAL">#REF!</definedName>
    <definedName name="Protex" localSheetId="8">#REF!</definedName>
    <definedName name="Protex" localSheetId="10">#REF!</definedName>
    <definedName name="Protex">#REF!</definedName>
    <definedName name="Province" localSheetId="8">#REF!</definedName>
    <definedName name="Province" localSheetId="10">#REF!</definedName>
    <definedName name="Province">#REF!</definedName>
    <definedName name="Psi0" localSheetId="8">#REF!</definedName>
    <definedName name="Psi0" localSheetId="10">#REF!</definedName>
    <definedName name="Psi0">#REF!</definedName>
    <definedName name="PsiT" localSheetId="8">#REF!</definedName>
    <definedName name="PsiT" localSheetId="10">#REF!</definedName>
    <definedName name="PsiT">#REF!</definedName>
    <definedName name="PST" localSheetId="8">#REF!</definedName>
    <definedName name="PST" localSheetId="10">#REF!</definedName>
    <definedName name="PST">#REF!</definedName>
    <definedName name="pt" localSheetId="8">#REF!</definedName>
    <definedName name="pt" localSheetId="9">#REF!</definedName>
    <definedName name="pt" localSheetId="10">#REF!</definedName>
    <definedName name="pt">#REF!</definedName>
    <definedName name="PT_A1" localSheetId="8">#REF!</definedName>
    <definedName name="PT_A1" localSheetId="10">#REF!</definedName>
    <definedName name="PT_A1">#REF!</definedName>
    <definedName name="PT_Duong" localSheetId="8">#REF!</definedName>
    <definedName name="PT_Duong" localSheetId="9">#REF!</definedName>
    <definedName name="PT_Duong" localSheetId="10">#REF!</definedName>
    <definedName name="PT_Duong">#REF!</definedName>
    <definedName name="ptbc" localSheetId="8">#REF!</definedName>
    <definedName name="ptbc" localSheetId="10">#REF!</definedName>
    <definedName name="ptbc">#REF!</definedName>
    <definedName name="ptdg" localSheetId="8">#REF!</definedName>
    <definedName name="ptdg" localSheetId="9">#REF!</definedName>
    <definedName name="ptdg" localSheetId="10">#REF!</definedName>
    <definedName name="ptdg">#REF!</definedName>
    <definedName name="PTDG_cau" localSheetId="8">#REF!</definedName>
    <definedName name="PTDG_cau" localSheetId="9">#REF!</definedName>
    <definedName name="PTDG_cau" localSheetId="10">#REF!</definedName>
    <definedName name="PTDG_cau">#REF!</definedName>
    <definedName name="ptdg_cong" localSheetId="8">#REF!</definedName>
    <definedName name="ptdg_cong" localSheetId="10">#REF!</definedName>
    <definedName name="ptdg_cong">#REF!</definedName>
    <definedName name="PTDG_DCV" localSheetId="8">#REF!</definedName>
    <definedName name="PTDG_DCV" localSheetId="10">#REF!</definedName>
    <definedName name="PTDG_DCV">#REF!</definedName>
    <definedName name="ptdg_duong" localSheetId="8">#REF!</definedName>
    <definedName name="ptdg_duong" localSheetId="10">#REF!</definedName>
    <definedName name="ptdg_duong">#REF!</definedName>
    <definedName name="ptdg_ke" localSheetId="8">#REF!</definedName>
    <definedName name="ptdg_ke" localSheetId="10">#REF!</definedName>
    <definedName name="ptdg_ke">#REF!</definedName>
    <definedName name="PTE" localSheetId="8">#REF!</definedName>
    <definedName name="PTE" localSheetId="10">#REF!</definedName>
    <definedName name="PTE">#REF!</definedName>
    <definedName name="PtichDTL" localSheetId="8">Raûi_pheân_tre</definedName>
    <definedName name="PtichDTL" localSheetId="9">#REF!</definedName>
    <definedName name="PtichDTL" localSheetId="10">Raûi_pheân_tre</definedName>
    <definedName name="PtichDTL">Raûi_pheân_tre</definedName>
    <definedName name="PTNC" localSheetId="9">#REF!</definedName>
    <definedName name="PTNC">#REF!</definedName>
    <definedName name="Pu" localSheetId="8">#REF!</definedName>
    <definedName name="Pu" localSheetId="10">#REF!</definedName>
    <definedName name="Pu">#REF!</definedName>
    <definedName name="pvd" localSheetId="8">#REF!</definedName>
    <definedName name="pvd" localSheetId="9">#REF!</definedName>
    <definedName name="pvd" localSheetId="10">#REF!</definedName>
    <definedName name="pvd">#REF!</definedName>
    <definedName name="PvmtType" localSheetId="8">#REF!</definedName>
    <definedName name="PvmtType" localSheetId="10">#REF!</definedName>
    <definedName name="PvmtType">#REF!</definedName>
    <definedName name="pw" localSheetId="8">#REF!</definedName>
    <definedName name="pw" localSheetId="10">#REF!</definedName>
    <definedName name="pw">#REF!</definedName>
    <definedName name="py_retained_earnings">#REF!</definedName>
    <definedName name="py_share_equity">#REF!</definedName>
    <definedName name="PHAN_DIEN_DZ0.4KV" localSheetId="8">#REF!</definedName>
    <definedName name="PHAN_DIEN_DZ0.4KV" localSheetId="9">#REF!</definedName>
    <definedName name="PHAN_DIEN_DZ0.4KV" localSheetId="10">#REF!</definedName>
    <definedName name="PHAN_DIEN_DZ0.4KV">#REF!</definedName>
    <definedName name="PHAN_DIEN_TBA" localSheetId="8">#REF!</definedName>
    <definedName name="PHAN_DIEN_TBA" localSheetId="9">#REF!</definedName>
    <definedName name="PHAN_DIEN_TBA" localSheetId="10">#REF!</definedName>
    <definedName name="PHAN_DIEN_TBA">#REF!</definedName>
    <definedName name="PHAN_MUA_SAM_DZ0.4KV" localSheetId="8">#REF!</definedName>
    <definedName name="PHAN_MUA_SAM_DZ0.4KV" localSheetId="9">#REF!</definedName>
    <definedName name="PHAN_MUA_SAM_DZ0.4KV" localSheetId="10">#REF!</definedName>
    <definedName name="PHAN_MUA_SAM_DZ0.4KV">#REF!</definedName>
    <definedName name="PhanChung" localSheetId="8">#REF!</definedName>
    <definedName name="PhanChung" localSheetId="10">#REF!</definedName>
    <definedName name="PhanChung">#REF!</definedName>
    <definedName name="Phat_sinhDT" localSheetId="8">#REF!</definedName>
    <definedName name="Phat_sinhDT" localSheetId="10">#REF!</definedName>
    <definedName name="Phat_sinhDT">#REF!</definedName>
    <definedName name="Phat_sinhDTCo" localSheetId="8">#REF!</definedName>
    <definedName name="Phat_sinhDTCo" localSheetId="10">#REF!</definedName>
    <definedName name="Phat_sinhDTCo">#REF!</definedName>
    <definedName name="Phat_sinhDTNo" localSheetId="8">#REF!</definedName>
    <definedName name="Phat_sinhDTNo" localSheetId="10">#REF!</definedName>
    <definedName name="Phat_sinhDTNo">#REF!</definedName>
    <definedName name="PHC" localSheetId="8">#REF!</definedName>
    <definedName name="PHC" localSheetId="10">#REF!</definedName>
    <definedName name="PHC">#REF!</definedName>
    <definedName name="Pheuhopgang" localSheetId="8">#REF!</definedName>
    <definedName name="Pheuhopgang" localSheetId="10">#REF!</definedName>
    <definedName name="Pheuhopgang">#REF!</definedName>
    <definedName name="Phi" localSheetId="8">#REF!</definedName>
    <definedName name="Phi" localSheetId="10">#REF!</definedName>
    <definedName name="Phi">#REF!</definedName>
    <definedName name="phi_inertial" localSheetId="8">#REF!</definedName>
    <definedName name="phi_inertial" localSheetId="10">#REF!</definedName>
    <definedName name="phi_inertial">#REF!</definedName>
    <definedName name="phtuyen" localSheetId="8">#REF!</definedName>
    <definedName name="phtuyen" localSheetId="10">#REF!</definedName>
    <definedName name="phtuyen">#REF!</definedName>
    <definedName name="phu_luc_vua" localSheetId="8">#REF!</definedName>
    <definedName name="phu_luc_vua" localSheetId="9">#REF!</definedName>
    <definedName name="phu_luc_vua" localSheetId="10">#REF!</definedName>
    <definedName name="phu_luc_vua">#REF!</definedName>
    <definedName name="Phukienduongday" localSheetId="8">#REF!</definedName>
    <definedName name="Phukienduongday" localSheetId="10">#REF!</definedName>
    <definedName name="Phukienduongday">#REF!</definedName>
    <definedName name="PHUNHUAN" localSheetId="8">#REF!</definedName>
    <definedName name="PHUNHUAN" localSheetId="10">#REF!</definedName>
    <definedName name="PHUNHUAN">#REF!</definedName>
    <definedName name="qa" localSheetId="8" hidden="1">{"'Sheet1'!$L$16"}</definedName>
    <definedName name="qa" localSheetId="10" hidden="1">{"'Sheet1'!$L$16"}</definedName>
    <definedName name="qa" hidden="1">{"'Sheet1'!$L$16"}</definedName>
    <definedName name="Qc" localSheetId="8">#REF!</definedName>
    <definedName name="Qc" localSheetId="10">#REF!</definedName>
    <definedName name="Qc">#REF!</definedName>
    <definedName name="QDD" localSheetId="8">#REF!</definedName>
    <definedName name="QDD" localSheetId="10">#REF!</definedName>
    <definedName name="QDD">#REF!</definedName>
    <definedName name="ql" localSheetId="8">#REF!</definedName>
    <definedName name="ql" localSheetId="10">#REF!</definedName>
    <definedName name="ql">#REF!</definedName>
    <definedName name="qng" localSheetId="8">#REF!</definedName>
    <definedName name="qng" localSheetId="10">#REF!</definedName>
    <definedName name="qng">#REF!</definedName>
    <definedName name="qp" localSheetId="8">#REF!</definedName>
    <definedName name="qp" localSheetId="10">#REF!</definedName>
    <definedName name="qp">#REF!</definedName>
    <definedName name="QQ" localSheetId="8" hidden="1">{"'Sheet1'!$L$16"}</definedName>
    <definedName name="QQ" localSheetId="10" hidden="1">{"'Sheet1'!$L$16"}</definedName>
    <definedName name="QQ" hidden="1">{"'Sheet1'!$L$16"}</definedName>
    <definedName name="qtcgdII" localSheetId="8">#REF!</definedName>
    <definedName name="qtcgdII" localSheetId="10">#REF!</definedName>
    <definedName name="qtcgdII">#REF!</definedName>
    <definedName name="qtdm" localSheetId="8">#REF!</definedName>
    <definedName name="qtdm" localSheetId="9">#REF!</definedName>
    <definedName name="qtdm" localSheetId="10">#REF!</definedName>
    <definedName name="qtdm">#REF!</definedName>
    <definedName name="qttgdII" localSheetId="8">#REF!</definedName>
    <definedName name="qttgdII" localSheetId="10">#REF!</definedName>
    <definedName name="qttgdII">#REF!</definedName>
    <definedName name="qy" localSheetId="8">#REF!</definedName>
    <definedName name="qy" localSheetId="10">#REF!</definedName>
    <definedName name="qy">#REF!</definedName>
    <definedName name="qu" localSheetId="8">#REF!</definedName>
    <definedName name="qu" localSheetId="10">#REF!</definedName>
    <definedName name="qu">#REF!</definedName>
    <definedName name="QUAN1" localSheetId="8">#REF!</definedName>
    <definedName name="QUAN1" localSheetId="10">#REF!</definedName>
    <definedName name="QUAN1">#REF!</definedName>
    <definedName name="QUAN10" localSheetId="8">#REF!</definedName>
    <definedName name="QUAN10" localSheetId="10">#REF!</definedName>
    <definedName name="QUAN10">#REF!</definedName>
    <definedName name="QUAN11" localSheetId="8">#REF!</definedName>
    <definedName name="QUAN11" localSheetId="10">#REF!</definedName>
    <definedName name="QUAN11">#REF!</definedName>
    <definedName name="QUAN12" localSheetId="8">#REF!</definedName>
    <definedName name="QUAN12" localSheetId="10">#REF!</definedName>
    <definedName name="QUAN12">#REF!</definedName>
    <definedName name="QUAN2" localSheetId="8">#REF!</definedName>
    <definedName name="QUAN2" localSheetId="10">#REF!</definedName>
    <definedName name="QUAN2">#REF!</definedName>
    <definedName name="QUAN4" localSheetId="8">#REF!</definedName>
    <definedName name="QUAN4" localSheetId="10">#REF!</definedName>
    <definedName name="QUAN4">#REF!</definedName>
    <definedName name="QUAN7" localSheetId="8">#REF!</definedName>
    <definedName name="QUAN7" localSheetId="10">#REF!</definedName>
    <definedName name="QUAN7">#REF!</definedName>
    <definedName name="QUAN8B" localSheetId="8">#REF!</definedName>
    <definedName name="QUAN8B" localSheetId="10">#REF!</definedName>
    <definedName name="QUAN8B">#REF!</definedName>
    <definedName name="Quantities" localSheetId="8">#REF!</definedName>
    <definedName name="Quantities" localSheetId="10">#REF!</definedName>
    <definedName name="Quantities">#REF!</definedName>
    <definedName name="QUANGTIEN2" localSheetId="8">#REF!</definedName>
    <definedName name="QUANGTIEN2" localSheetId="10">#REF!</definedName>
    <definedName name="QUANGTIEN2">#REF!</definedName>
    <definedName name="quit" localSheetId="8">#REF!</definedName>
    <definedName name="quit" localSheetId="10">#REF!</definedName>
    <definedName name="quit">#REF!</definedName>
    <definedName name="quoan" localSheetId="8" hidden="1">{"'Sheet1'!$L$16"}</definedName>
    <definedName name="quoan" localSheetId="9" hidden="1">{"'Sheet1'!$L$16"}</definedName>
    <definedName name="quoan" localSheetId="10" hidden="1">{"'Sheet1'!$L$16"}</definedName>
    <definedName name="quoan" hidden="1">{"'Sheet1'!$L$16"}</definedName>
    <definedName name="QUYÌNH" localSheetId="8">#REF!</definedName>
    <definedName name="QUYÌNH" localSheetId="10">#REF!</definedName>
    <definedName name="QUYÌNH">#REF!</definedName>
    <definedName name="r_" localSheetId="8">#REF!</definedName>
    <definedName name="r_" localSheetId="10">#REF!</definedName>
    <definedName name="r_">#REF!</definedName>
    <definedName name="R_mong" localSheetId="8">#REF!</definedName>
    <definedName name="R_mong" localSheetId="10">#REF!</definedName>
    <definedName name="R_mong">#REF!</definedName>
    <definedName name="R_tt" localSheetId="8">#REF!</definedName>
    <definedName name="R_tt" localSheetId="10">#REF!</definedName>
    <definedName name="R_tt">#REF!</definedName>
    <definedName name="R2.6" localSheetId="8">#REF!</definedName>
    <definedName name="R2.6" localSheetId="10">#REF!</definedName>
    <definedName name="R2.6">#REF!</definedName>
    <definedName name="Ra" localSheetId="8">#REF!</definedName>
    <definedName name="Ra" localSheetId="10">#REF!</definedName>
    <definedName name="Ra">#REF!</definedName>
    <definedName name="Ra_" localSheetId="8">#REF!</definedName>
    <definedName name="Ra_" localSheetId="10">#REF!</definedName>
    <definedName name="Ra_">#REF!</definedName>
    <definedName name="ra11p" localSheetId="8">#REF!</definedName>
    <definedName name="ra11p" localSheetId="9">#REF!</definedName>
    <definedName name="ra11p" localSheetId="10">#REF!</definedName>
    <definedName name="ra11p">#REF!</definedName>
    <definedName name="ra13p" localSheetId="8">#REF!</definedName>
    <definedName name="ra13p" localSheetId="9">#REF!</definedName>
    <definedName name="ra13p" localSheetId="10">#REF!</definedName>
    <definedName name="ra13p">#REF!</definedName>
    <definedName name="rack1" localSheetId="9">#REF!</definedName>
    <definedName name="rack1">#REF!</definedName>
    <definedName name="rack2" localSheetId="9">#REF!</definedName>
    <definedName name="rack2">#REF!</definedName>
    <definedName name="rack3" localSheetId="9">#REF!</definedName>
    <definedName name="rack3">#REF!</definedName>
    <definedName name="rack4" localSheetId="9">#REF!</definedName>
    <definedName name="rack4">#REF!</definedName>
    <definedName name="Racot" localSheetId="8">#REF!</definedName>
    <definedName name="Racot" localSheetId="10">#REF!</definedName>
    <definedName name="Racot">#REF!</definedName>
    <definedName name="Radam" localSheetId="8">#REF!</definedName>
    <definedName name="Radam" localSheetId="10">#REF!</definedName>
    <definedName name="Radam">#REF!</definedName>
    <definedName name="Radius_Relative_Stiffness_d" localSheetId="8">#REF!</definedName>
    <definedName name="Radius_Relative_Stiffness_d" localSheetId="10">#REF!</definedName>
    <definedName name="Radius_Relative_Stiffness_d">#REF!</definedName>
    <definedName name="raiasphalt100" localSheetId="8">#REF!</definedName>
    <definedName name="raiasphalt100" localSheetId="10">#REF!</definedName>
    <definedName name="raiasphalt100">#REF!</definedName>
    <definedName name="raiasphalt65" localSheetId="8">#REF!</definedName>
    <definedName name="raiasphalt65" localSheetId="10">#REF!</definedName>
    <definedName name="raiasphalt65">#REF!</definedName>
    <definedName name="rain.." localSheetId="8">#REF!</definedName>
    <definedName name="rain.." localSheetId="10">#REF!</definedName>
    <definedName name="rain..">#REF!</definedName>
    <definedName name="rate">14000</definedName>
    <definedName name="raypb43" localSheetId="8">#REF!</definedName>
    <definedName name="raypb43" localSheetId="10">#REF!</definedName>
    <definedName name="raypb43">#REF!</definedName>
    <definedName name="Rc_" localSheetId="8">#REF!</definedName>
    <definedName name="Rc_" localSheetId="10">#REF!</definedName>
    <definedName name="Rc_">#REF!</definedName>
    <definedName name="RCArea" localSheetId="8" hidden="1">#REF!</definedName>
    <definedName name="RCArea" localSheetId="9" hidden="1">#REF!</definedName>
    <definedName name="RCArea" localSheetId="10" hidden="1">#REF!</definedName>
    <definedName name="RCArea" hidden="1">#REF!</definedName>
    <definedName name="Rcc" localSheetId="8">#REF!</definedName>
    <definedName name="Rcc" localSheetId="10">#REF!</definedName>
    <definedName name="Rcc">#REF!</definedName>
    <definedName name="RCF" localSheetId="8">#REF!</definedName>
    <definedName name="RCF" localSheetId="10">#REF!</definedName>
    <definedName name="RCF">#REF!</definedName>
    <definedName name="RCKM" localSheetId="8">#REF!</definedName>
    <definedName name="RCKM" localSheetId="10">#REF!</definedName>
    <definedName name="RCKM">#REF!</definedName>
    <definedName name="Rcsd" localSheetId="8">#REF!</definedName>
    <definedName name="Rcsd" localSheetId="10">#REF!</definedName>
    <definedName name="Rcsd">#REF!</definedName>
    <definedName name="Rctc" localSheetId="8">#REF!</definedName>
    <definedName name="Rctc" localSheetId="10">#REF!</definedName>
    <definedName name="Rctc">#REF!</definedName>
    <definedName name="Rctt" localSheetId="8">#REF!</definedName>
    <definedName name="Rctt" localSheetId="10">#REF!</definedName>
    <definedName name="Rctt">#REF!</definedName>
    <definedName name="rche" localSheetId="8">#REF!</definedName>
    <definedName name="rche" localSheetId="10">#REF!</definedName>
    <definedName name="rche">#REF!</definedName>
    <definedName name="RDEC" localSheetId="8">#REF!</definedName>
    <definedName name="RDEC" localSheetId="10">#REF!</definedName>
    <definedName name="RDEC">#REF!</definedName>
    <definedName name="RDEFF" localSheetId="8">#REF!</definedName>
    <definedName name="RDEFF" localSheetId="10">#REF!</definedName>
    <definedName name="RDEFF">#REF!</definedName>
    <definedName name="RDFC" localSheetId="8">#REF!</definedName>
    <definedName name="RDFC" localSheetId="10">#REF!</definedName>
    <definedName name="RDFC">#REF!</definedName>
    <definedName name="RDFU" localSheetId="8">#REF!</definedName>
    <definedName name="RDFU" localSheetId="10">#REF!</definedName>
    <definedName name="RDFU">#REF!</definedName>
    <definedName name="RDLIF" localSheetId="8">#REF!</definedName>
    <definedName name="RDLIF" localSheetId="10">#REF!</definedName>
    <definedName name="RDLIF">#REF!</definedName>
    <definedName name="RDOM" localSheetId="8">#REF!</definedName>
    <definedName name="RDOM" localSheetId="10">#REF!</definedName>
    <definedName name="RDOM">#REF!</definedName>
    <definedName name="rdpcf" localSheetId="8">#REF!</definedName>
    <definedName name="rdpcf" localSheetId="10">#REF!</definedName>
    <definedName name="rdpcf">#REF!</definedName>
    <definedName name="RDRC" localSheetId="8">#REF!</definedName>
    <definedName name="RDRC" localSheetId="10">#REF!</definedName>
    <definedName name="RDRC">#REF!</definedName>
    <definedName name="RDRF" localSheetId="8">#REF!</definedName>
    <definedName name="RDRF" localSheetId="10">#REF!</definedName>
    <definedName name="RDRF">#REF!</definedName>
    <definedName name="re" localSheetId="8" hidden="1">{"'Sheet1'!$L$16"}</definedName>
    <definedName name="re" localSheetId="9" hidden="1">{"'Sheet1'!$L$16"}</definedName>
    <definedName name="re" localSheetId="10" hidden="1">{"'Sheet1'!$L$16"}</definedName>
    <definedName name="re" hidden="1">{"'Sheet1'!$L$16"}</definedName>
    <definedName name="_xlnm.Recorder" localSheetId="8">#REF!</definedName>
    <definedName name="_xlnm.Recorder" localSheetId="9">#REF!</definedName>
    <definedName name="_xlnm.Recorder" localSheetId="10">#REF!</definedName>
    <definedName name="_xlnm.Recorder">#REF!</definedName>
    <definedName name="RECOUT">#N/A</definedName>
    <definedName name="RED_RIVER_BRIDGE__THANH_TRI_BRIDGE__CONSTRUCTION_PROJECT" localSheetId="8">#REF!</definedName>
    <definedName name="RED_RIVER_BRIDGE__THANH_TRI_BRIDGE__CONSTRUCTION_PROJECT" localSheetId="10">#REF!</definedName>
    <definedName name="RED_RIVER_BRIDGE__THANH_TRI_BRIDGE__CONSTRUCTION_PROJECT">#REF!</definedName>
    <definedName name="REG" localSheetId="8">#REF!</definedName>
    <definedName name="REG" localSheetId="10">#REF!</definedName>
    <definedName name="REG">#REF!</definedName>
    <definedName name="Region" localSheetId="8">#REF!</definedName>
    <definedName name="Region" localSheetId="10">#REF!</definedName>
    <definedName name="Region">#REF!</definedName>
    <definedName name="Relative_Damage" localSheetId="8">#REF!</definedName>
    <definedName name="Relative_Damage" localSheetId="10">#REF!</definedName>
    <definedName name="Relative_Damage">#REF!</definedName>
    <definedName name="Reliability" localSheetId="8">#REF!</definedName>
    <definedName name="Reliability" localSheetId="10">#REF!</definedName>
    <definedName name="Reliability">#REF!</definedName>
    <definedName name="REO" localSheetId="8">#REF!</definedName>
    <definedName name="REO" localSheetId="10">#REF!</definedName>
    <definedName name="REO">#REF!</definedName>
    <definedName name="Result21" localSheetId="8" hidden="1">{"'Sheet1'!$L$16"}</definedName>
    <definedName name="Result21" localSheetId="9" hidden="1">{"'Sheet1'!$L$16"}</definedName>
    <definedName name="Result21" localSheetId="10" hidden="1">{"'Sheet1'!$L$16"}</definedName>
    <definedName name="Result21" hidden="1">{"'Sheet1'!$L$16"}</definedName>
    <definedName name="RFP003A" localSheetId="8">#REF!</definedName>
    <definedName name="RFP003A" localSheetId="9">#REF!</definedName>
    <definedName name="RFP003A" localSheetId="10">#REF!</definedName>
    <definedName name="RFP003A">#REF!</definedName>
    <definedName name="RFP003B" localSheetId="8">#REF!</definedName>
    <definedName name="RFP003B" localSheetId="9">#REF!</definedName>
    <definedName name="RFP003B" localSheetId="10">#REF!</definedName>
    <definedName name="RFP003B">#REF!</definedName>
    <definedName name="RFP003C" localSheetId="8">#REF!</definedName>
    <definedName name="RFP003C" localSheetId="9">#REF!</definedName>
    <definedName name="RFP003C" localSheetId="10">#REF!</definedName>
    <definedName name="RFP003C">#REF!</definedName>
    <definedName name="RFP003D" localSheetId="8">#REF!</definedName>
    <definedName name="RFP003D" localSheetId="9">#REF!</definedName>
    <definedName name="RFP003D" localSheetId="10">#REF!</definedName>
    <definedName name="RFP003D">#REF!</definedName>
    <definedName name="RFP003E" localSheetId="8">#REF!</definedName>
    <definedName name="RFP003E" localSheetId="9">#REF!</definedName>
    <definedName name="RFP003E" localSheetId="10">#REF!</definedName>
    <definedName name="RFP003E">#REF!</definedName>
    <definedName name="RFP003F" localSheetId="8">#REF!</definedName>
    <definedName name="RFP003F" localSheetId="9">#REF!</definedName>
    <definedName name="RFP003F" localSheetId="10">#REF!</definedName>
    <definedName name="RFP003F">#REF!</definedName>
    <definedName name="RGLIF" localSheetId="8">#REF!</definedName>
    <definedName name="RGLIF" localSheetId="10">#REF!</definedName>
    <definedName name="RGLIF">#REF!</definedName>
    <definedName name="RHEC" localSheetId="8">#REF!</definedName>
    <definedName name="RHEC" localSheetId="10">#REF!</definedName>
    <definedName name="RHEC">#REF!</definedName>
    <definedName name="RHEFF" localSheetId="8">#REF!</definedName>
    <definedName name="RHEFF" localSheetId="10">#REF!</definedName>
    <definedName name="RHEFF">#REF!</definedName>
    <definedName name="RHHC" localSheetId="8">#REF!</definedName>
    <definedName name="RHHC" localSheetId="10">#REF!</definedName>
    <definedName name="RHHC">#REF!</definedName>
    <definedName name="RHLIF" localSheetId="8">#REF!</definedName>
    <definedName name="RHLIF" localSheetId="10">#REF!</definedName>
    <definedName name="RHLIF">#REF!</definedName>
    <definedName name="RHOM" localSheetId="8">#REF!</definedName>
    <definedName name="RHOM" localSheetId="10">#REF!</definedName>
    <definedName name="RHOM">#REF!</definedName>
    <definedName name="Ricoh" localSheetId="8">#REF!</definedName>
    <definedName name="Ricoh" localSheetId="10">#REF!</definedName>
    <definedName name="Ricoh">#REF!</definedName>
    <definedName name="RIR" localSheetId="8">#REF!</definedName>
    <definedName name="RIR" localSheetId="10">#REF!</definedName>
    <definedName name="RIR">#REF!</definedName>
    <definedName name="River" localSheetId="8">#REF!</definedName>
    <definedName name="River" localSheetId="10">#REF!</definedName>
    <definedName name="River">#REF!</definedName>
    <definedName name="River_Code" localSheetId="8">#REF!</definedName>
    <definedName name="River_Code" localSheetId="10">#REF!</definedName>
    <definedName name="River_Code">#REF!</definedName>
    <definedName name="Rk">7.5</definedName>
    <definedName name="RLF" localSheetId="8">#REF!</definedName>
    <definedName name="RLF" localSheetId="10">#REF!</definedName>
    <definedName name="RLF">#REF!</definedName>
    <definedName name="RLKM" localSheetId="8">#REF!</definedName>
    <definedName name="RLKM" localSheetId="10">#REF!</definedName>
    <definedName name="RLKM">#REF!</definedName>
    <definedName name="RLL" localSheetId="8">#REF!</definedName>
    <definedName name="RLL" localSheetId="10">#REF!</definedName>
    <definedName name="RLL">#REF!</definedName>
    <definedName name="RLOM" localSheetId="8">#REF!</definedName>
    <definedName name="RLOM" localSheetId="10">#REF!</definedName>
    <definedName name="RLOM">#REF!</definedName>
    <definedName name="Rn">90</definedName>
    <definedName name="Rncot" localSheetId="8">#REF!</definedName>
    <definedName name="Rncot" localSheetId="10">#REF!</definedName>
    <definedName name="Rncot">#REF!</definedName>
    <definedName name="Rndam" localSheetId="8">#REF!</definedName>
    <definedName name="Rndam" localSheetId="10">#REF!</definedName>
    <definedName name="Rndam">#REF!</definedName>
    <definedName name="Road_Code" localSheetId="8">#REF!</definedName>
    <definedName name="Road_Code" localSheetId="10">#REF!</definedName>
    <definedName name="Road_Code">#REF!</definedName>
    <definedName name="Road_Name" localSheetId="8">#REF!</definedName>
    <definedName name="Road_Name" localSheetId="10">#REF!</definedName>
    <definedName name="Road_Name">#REF!</definedName>
    <definedName name="RoadNo_373" localSheetId="8">#REF!</definedName>
    <definedName name="RoadNo_373" localSheetId="10">#REF!</definedName>
    <definedName name="RoadNo_373">#REF!</definedName>
    <definedName name="rong1" localSheetId="8">#REF!</definedName>
    <definedName name="rong1" localSheetId="9">#REF!</definedName>
    <definedName name="rong1" localSheetId="10">#REF!</definedName>
    <definedName name="rong1">#REF!</definedName>
    <definedName name="rong2" localSheetId="8">#REF!</definedName>
    <definedName name="rong2" localSheetId="9">#REF!</definedName>
    <definedName name="rong2" localSheetId="10">#REF!</definedName>
    <definedName name="rong2">#REF!</definedName>
    <definedName name="rong3" localSheetId="8">#REF!</definedName>
    <definedName name="rong3" localSheetId="9">#REF!</definedName>
    <definedName name="rong3" localSheetId="10">#REF!</definedName>
    <definedName name="rong3">#REF!</definedName>
    <definedName name="rong4" localSheetId="8">#REF!</definedName>
    <definedName name="rong4" localSheetId="9">#REF!</definedName>
    <definedName name="rong4" localSheetId="10">#REF!</definedName>
    <definedName name="rong4">#REF!</definedName>
    <definedName name="rong5" localSheetId="8">#REF!</definedName>
    <definedName name="rong5" localSheetId="9">#REF!</definedName>
    <definedName name="rong5" localSheetId="10">#REF!</definedName>
    <definedName name="rong5">#REF!</definedName>
    <definedName name="rong6" localSheetId="8">#REF!</definedName>
    <definedName name="rong6" localSheetId="9">#REF!</definedName>
    <definedName name="rong6" localSheetId="10">#REF!</definedName>
    <definedName name="rong6">#REF!</definedName>
    <definedName name="RPHEC" localSheetId="8">#REF!</definedName>
    <definedName name="RPHEC" localSheetId="10">#REF!</definedName>
    <definedName name="RPHEC">#REF!</definedName>
    <definedName name="RPHLIF" localSheetId="8">#REF!</definedName>
    <definedName name="RPHLIF" localSheetId="10">#REF!</definedName>
    <definedName name="RPHLIF">#REF!</definedName>
    <definedName name="RPHOM" localSheetId="8">#REF!</definedName>
    <definedName name="RPHOM" localSheetId="10">#REF!</definedName>
    <definedName name="RPHOM">#REF!</definedName>
    <definedName name="RPHPC" localSheetId="8">#REF!</definedName>
    <definedName name="RPHPC" localSheetId="10">#REF!</definedName>
    <definedName name="RPHPC">#REF!</definedName>
    <definedName name="rr" localSheetId="8">{"doi chieu doanh thhu.xls","sua 1 (4doan da).xls","KLDaMoCoi169.170000.xls"}</definedName>
    <definedName name="rr" localSheetId="9">{"doi chieu doanh thhu.xls","sua 1 (4doan da).xls","KLDaMoCoi169.170000.xls"}</definedName>
    <definedName name="rr" localSheetId="10">{"doi chieu doanh thhu.xls","sua 1 (4doan da).xls","KLDaMoCoi169.170000.xls"}</definedName>
    <definedName name="rr">{"doi chieu doanh thhu.xls","sua 1 (4doan da).xls","KLDaMoCoi169.170000.xls"}</definedName>
    <definedName name="Rrpo" localSheetId="8">#REF!</definedName>
    <definedName name="Rrpo" localSheetId="10">#REF!</definedName>
    <definedName name="Rrpo">#REF!</definedName>
    <definedName name="RSBC" localSheetId="8">#REF!</definedName>
    <definedName name="RSBC" localSheetId="10">#REF!</definedName>
    <definedName name="RSBC">#REF!</definedName>
    <definedName name="RSBLIF" localSheetId="8">#REF!</definedName>
    <definedName name="RSBLIF" localSheetId="10">#REF!</definedName>
    <definedName name="RSBLIF">#REF!</definedName>
    <definedName name="RSD" localSheetId="8">#REF!</definedName>
    <definedName name="RSD" localSheetId="10">#REF!</definedName>
    <definedName name="RSD">#REF!</definedName>
    <definedName name="RSIC" localSheetId="8">#REF!</definedName>
    <definedName name="RSIC" localSheetId="10">#REF!</definedName>
    <definedName name="RSIC">#REF!</definedName>
    <definedName name="RSIN" localSheetId="8">#REF!</definedName>
    <definedName name="RSIN" localSheetId="10">#REF!</definedName>
    <definedName name="RSIN">#REF!</definedName>
    <definedName name="RSLIF" localSheetId="8">#REF!</definedName>
    <definedName name="RSLIF" localSheetId="10">#REF!</definedName>
    <definedName name="RSLIF">#REF!</definedName>
    <definedName name="RSOM" localSheetId="8">#REF!</definedName>
    <definedName name="RSOM" localSheetId="10">#REF!</definedName>
    <definedName name="RSOM">#REF!</definedName>
    <definedName name="RSPI" localSheetId="8">#REF!</definedName>
    <definedName name="RSPI" localSheetId="10">#REF!</definedName>
    <definedName name="RSPI">#REF!</definedName>
    <definedName name="RSSC" localSheetId="8">#REF!</definedName>
    <definedName name="RSSC" localSheetId="10">#REF!</definedName>
    <definedName name="RSSC">#REF!</definedName>
    <definedName name="RTC" localSheetId="8">#REF!</definedName>
    <definedName name="RTC" localSheetId="10">#REF!</definedName>
    <definedName name="RTC">#REF!</definedName>
    <definedName name="rthan" localSheetId="8">#REF!</definedName>
    <definedName name="rthan" localSheetId="10">#REF!</definedName>
    <definedName name="rthan">#REF!</definedName>
    <definedName name="rtr" localSheetId="8" hidden="1">{"'Sheet1'!$L$16"}</definedName>
    <definedName name="rtr" localSheetId="9" hidden="1">{"'Sheet1'!$L$16"}</definedName>
    <definedName name="rtr" localSheetId="10" hidden="1">{"'Sheet1'!$L$16"}</definedName>
    <definedName name="rtr" hidden="1">{"'Sheet1'!$L$16"}</definedName>
    <definedName name="RWTPlo" localSheetId="8">#REF!</definedName>
    <definedName name="RWTPlo" localSheetId="10">#REF!</definedName>
    <definedName name="RWTPlo">#REF!</definedName>
    <definedName name="RWTPhi" localSheetId="8">#REF!</definedName>
    <definedName name="RWTPhi" localSheetId="10">#REF!</definedName>
    <definedName name="RWTPhi">#REF!</definedName>
    <definedName name="s" localSheetId="8">#REF!</definedName>
    <definedName name="s" localSheetId="9">{"'Sheet1'!$L$16"}</definedName>
    <definedName name="s" localSheetId="10">#REF!</definedName>
    <definedName name="s">#REF!</definedName>
    <definedName name="s." localSheetId="8">#REF!</definedName>
    <definedName name="s." localSheetId="10">#REF!</definedName>
    <definedName name="s.">#REF!</definedName>
    <definedName name="S.dinh">640</definedName>
    <definedName name="S_2" localSheetId="8">#REF!</definedName>
    <definedName name="S_2" localSheetId="10">#REF!</definedName>
    <definedName name="S_2">#REF!</definedName>
    <definedName name="S_2_Bï_v_nh" localSheetId="8">#REF!</definedName>
    <definedName name="S_2_Bï_v_nh" localSheetId="10">#REF!</definedName>
    <definedName name="S_2_Bï_v_nh">#REF!</definedName>
    <definedName name="S0" localSheetId="8">#REF!</definedName>
    <definedName name="S0" localSheetId="10">#REF!</definedName>
    <definedName name="S0">#REF!</definedName>
    <definedName name="s1_" localSheetId="8">#REF!</definedName>
    <definedName name="s1_" localSheetId="10">#REF!</definedName>
    <definedName name="s1_">#REF!</definedName>
    <definedName name="s2_" localSheetId="8">#REF!</definedName>
    <definedName name="s2_" localSheetId="10">#REF!</definedName>
    <definedName name="s2_">#REF!</definedName>
    <definedName name="s3_" localSheetId="8">#REF!</definedName>
    <definedName name="s3_" localSheetId="10">#REF!</definedName>
    <definedName name="s3_">#REF!</definedName>
    <definedName name="s3tb" localSheetId="8">#REF!</definedName>
    <definedName name="s3tb" localSheetId="10">#REF!</definedName>
    <definedName name="s3tb">#REF!</definedName>
    <definedName name="s4_" localSheetId="8">#REF!</definedName>
    <definedName name="s4_" localSheetId="10">#REF!</definedName>
    <definedName name="s4_">#REF!</definedName>
    <definedName name="s4tb" localSheetId="8">#REF!</definedName>
    <definedName name="s4tb" localSheetId="10">#REF!</definedName>
    <definedName name="s4tb">#REF!</definedName>
    <definedName name="s51.5" localSheetId="8">#REF!</definedName>
    <definedName name="s51.5" localSheetId="10">#REF!</definedName>
    <definedName name="s51.5">#REF!</definedName>
    <definedName name="s5tb" localSheetId="8">#REF!</definedName>
    <definedName name="s5tb" localSheetId="10">#REF!</definedName>
    <definedName name="s5tb">#REF!</definedName>
    <definedName name="s71.5" localSheetId="8">#REF!</definedName>
    <definedName name="s71.5" localSheetId="10">#REF!</definedName>
    <definedName name="s71.5">#REF!</definedName>
    <definedName name="s7tb" localSheetId="8">#REF!</definedName>
    <definedName name="s7tb" localSheetId="10">#REF!</definedName>
    <definedName name="s7tb">#REF!</definedName>
    <definedName name="salan200" localSheetId="8">#REF!</definedName>
    <definedName name="salan200" localSheetId="10">#REF!</definedName>
    <definedName name="salan200">#REF!</definedName>
    <definedName name="salan400" localSheetId="8">#REF!</definedName>
    <definedName name="salan400" localSheetId="10">#REF!</definedName>
    <definedName name="salan400">#REF!</definedName>
    <definedName name="san" localSheetId="8" hidden="1">{"'Sheet1'!$L$16"}</definedName>
    <definedName name="san" localSheetId="9">#REF!</definedName>
    <definedName name="san" localSheetId="10" hidden="1">{"'Sheet1'!$L$16"}</definedName>
    <definedName name="san" hidden="1">{"'Sheet1'!$L$16"}</definedName>
    <definedName name="sand" localSheetId="8">#REF!</definedName>
    <definedName name="sand" localSheetId="9">#REF!</definedName>
    <definedName name="sand" localSheetId="10">#REF!</definedName>
    <definedName name="sand">#REF!</definedName>
    <definedName name="sas" localSheetId="8" hidden="1">{"'Sheet1'!$L$16"}</definedName>
    <definedName name="sas" localSheetId="9" hidden="1">{"'Sheet1'!$L$16"}</definedName>
    <definedName name="sas" localSheetId="10" hidden="1">{"'Sheet1'!$L$16"}</definedName>
    <definedName name="sas" hidden="1">{"'Sheet1'!$L$16"}</definedName>
    <definedName name="SBBK" localSheetId="8">#REF!</definedName>
    <definedName name="SBBK" localSheetId="10">#REF!</definedName>
    <definedName name="SBBK">#REF!</definedName>
    <definedName name="sbc" localSheetId="8">#REF!</definedName>
    <definedName name="sbc" localSheetId="10">#REF!</definedName>
    <definedName name="sbc">#REF!</definedName>
    <definedName name="scao98" localSheetId="8">#REF!</definedName>
    <definedName name="scao98" localSheetId="10">#REF!</definedName>
    <definedName name="scao98">#REF!</definedName>
    <definedName name="SCCR" localSheetId="8">#REF!</definedName>
    <definedName name="SCCR" localSheetId="10">#REF!</definedName>
    <definedName name="SCCR">#REF!</definedName>
    <definedName name="SCDT" localSheetId="8">#REF!</definedName>
    <definedName name="SCDT" localSheetId="10">#REF!</definedName>
    <definedName name="SCDT">#REF!</definedName>
    <definedName name="SCT" localSheetId="8">#REF!</definedName>
    <definedName name="SCT" localSheetId="10">#REF!</definedName>
    <definedName name="SCT">#REF!</definedName>
    <definedName name="SCT_BKTC" localSheetId="8">#REF!</definedName>
    <definedName name="SCT_BKTC" localSheetId="10">#REF!</definedName>
    <definedName name="SCT_BKTC">#REF!</definedName>
    <definedName name="SCTX" localSheetId="10" hidden="1">{"'Sheet1'!$L$16"}</definedName>
    <definedName name="SCTX" hidden="1">{"'Sheet1'!$L$16"}</definedName>
    <definedName name="scv" localSheetId="8">#REF!</definedName>
    <definedName name="scv" localSheetId="10">#REF!</definedName>
    <definedName name="scv">#REF!</definedName>
    <definedName name="SCH" localSheetId="8">#REF!</definedName>
    <definedName name="SCH" localSheetId="9">#REF!</definedName>
    <definedName name="SCH" localSheetId="10">#REF!</definedName>
    <definedName name="SCH">#REF!</definedName>
    <definedName name="sd1p" localSheetId="8">#REF!</definedName>
    <definedName name="sd1p" localSheetId="9">#REF!</definedName>
    <definedName name="sd1p" localSheetId="10">#REF!</definedName>
    <definedName name="sd1p">#REF!</definedName>
    <definedName name="sd3p" localSheetId="9">#REF!</definedName>
    <definedName name="sd3p">#REF!</definedName>
    <definedName name="sda" localSheetId="8">#REF!</definedName>
    <definedName name="SDA" localSheetId="9">#REF!</definedName>
    <definedName name="sda" localSheetId="10">#REF!</definedName>
    <definedName name="sda">#REF!</definedName>
    <definedName name="sdbv" localSheetId="8" hidden="1">{"'Sheet1'!$L$16"}</definedName>
    <definedName name="sdbv" localSheetId="9" hidden="1">{"'Sheet1'!$L$16"}</definedName>
    <definedName name="sdbv" localSheetId="10" hidden="1">{"'Sheet1'!$L$16"}</definedName>
    <definedName name="sdbv" hidden="1">{"'Sheet1'!$L$16"}</definedName>
    <definedName name="sdf" localSheetId="8" hidden="1">{"'Sheet1'!$L$16"}</definedName>
    <definedName name="sdf" localSheetId="9" hidden="1">{"'Sheet1'!$L$16"}</definedName>
    <definedName name="sdf" localSheetId="10" hidden="1">{"'Sheet1'!$L$16"}</definedName>
    <definedName name="sdf" hidden="1">{"'Sheet1'!$L$16"}</definedName>
    <definedName name="sdfsdfs" localSheetId="8" hidden="1">#REF!</definedName>
    <definedName name="sdfsdfs" localSheetId="9" hidden="1">#REF!</definedName>
    <definedName name="sdfsdfs" localSheetId="10" hidden="1">#REF!</definedName>
    <definedName name="sdfsdfs" hidden="1">#REF!</definedName>
    <definedName name="SDMONG" localSheetId="8">#REF!</definedName>
    <definedName name="SDMONG" localSheetId="9">#REF!</definedName>
    <definedName name="SDMONG" localSheetId="10">#REF!</definedName>
    <definedName name="SDMONG">#REF!</definedName>
    <definedName name="Sè_H" localSheetId="8">#REF!</definedName>
    <definedName name="Sè_H" localSheetId="10">#REF!</definedName>
    <definedName name="Sè_H">#REF!</definedName>
    <definedName name="sè_tiÒn" localSheetId="8">#REF!</definedName>
    <definedName name="sè_tiÒn" localSheetId="10">#REF!</definedName>
    <definedName name="sè_tiÒn">#REF!</definedName>
    <definedName name="Seasonally_Adjusted_k_Value" localSheetId="8">#REF!</definedName>
    <definedName name="Seasonally_Adjusted_k_Value" localSheetId="10">#REF!</definedName>
    <definedName name="Seasonally_Adjusted_k_Value">#REF!</definedName>
    <definedName name="SEDI" localSheetId="8">#REF!</definedName>
    <definedName name="SEDI" localSheetId="10">#REF!</definedName>
    <definedName name="SEDI">#REF!</definedName>
    <definedName name="sen" localSheetId="10" hidden="1">{"'Sheet1'!$L$16"}</definedName>
    <definedName name="sen" hidden="1">{"'Sheet1'!$L$16"}</definedName>
    <definedName name="sencount" hidden="1">2</definedName>
    <definedName name="Sensation" localSheetId="8">#REF!</definedName>
    <definedName name="Sensation" localSheetId="10">#REF!</definedName>
    <definedName name="Sensation">#REF!</definedName>
    <definedName name="sfasf" localSheetId="8" hidden="1">#REF!</definedName>
    <definedName name="sfasf" localSheetId="9" hidden="1">#REF!</definedName>
    <definedName name="sfasf" localSheetId="10" hidden="1">#REF!</definedName>
    <definedName name="sfasf" hidden="1">#REF!</definedName>
    <definedName name="sfsd" localSheetId="8" hidden="1">{"'Sheet1'!$L$16"}</definedName>
    <definedName name="sfsd" localSheetId="10" hidden="1">{"'Sheet1'!$L$16"}</definedName>
    <definedName name="sfsd" hidden="1">{"'Sheet1'!$L$16"}</definedName>
    <definedName name="sgsgdd" hidden="1">#N/A</definedName>
    <definedName name="sgsgsgs" hidden="1">#N/A</definedName>
    <definedName name="sharp" localSheetId="8">#REF!</definedName>
    <definedName name="sharp" localSheetId="10">#REF!</definedName>
    <definedName name="sharp">#REF!</definedName>
    <definedName name="shee12" localSheetId="10" hidden="1">{"'Sheet1'!$L$16"}</definedName>
    <definedName name="shee12" hidden="1">{"'Sheet1'!$L$16"}</definedName>
    <definedName name="sheet" localSheetId="10" hidden="1">{"'Sheet1'!$L$16"}</definedName>
    <definedName name="sheet" hidden="1">{"'Sheet1'!$L$16"}</definedName>
    <definedName name="Sheet1" localSheetId="8">#REF!</definedName>
    <definedName name="Sheet1" localSheetId="10">#REF!</definedName>
    <definedName name="Sheet1">#REF!</definedName>
    <definedName name="SheetName">"[Bao_cao_cua_NVTK_tai_NPP_bieu_mau_moi_4___Mau_moi.xls]~         "</definedName>
    <definedName name="sho" localSheetId="8">#REF!</definedName>
    <definedName name="sho" localSheetId="9">#REF!</definedName>
    <definedName name="sho" localSheetId="10">#REF!</definedName>
    <definedName name="sho">#REF!</definedName>
    <definedName name="Shoes" localSheetId="8">#REF!</definedName>
    <definedName name="Shoes" localSheetId="10">#REF!</definedName>
    <definedName name="Shoes">#REF!</definedName>
    <definedName name="sht" localSheetId="9">#REF!</definedName>
    <definedName name="sht">#REF!</definedName>
    <definedName name="sht1p" localSheetId="8">#REF!</definedName>
    <definedName name="sht1p" localSheetId="9">#REF!</definedName>
    <definedName name="sht1p" localSheetId="10">#REF!</definedName>
    <definedName name="sht1p">#REF!</definedName>
    <definedName name="sht3p" localSheetId="9">#REF!</definedName>
    <definedName name="sht3p">#REF!</definedName>
    <definedName name="sieucao" localSheetId="8">#REF!</definedName>
    <definedName name="sieucao" localSheetId="10">#REF!</definedName>
    <definedName name="sieucao">#REF!</definedName>
    <definedName name="SIGN" localSheetId="8">#REF!</definedName>
    <definedName name="SIGN" localSheetId="10">#REF!</definedName>
    <definedName name="SIGN">#REF!</definedName>
    <definedName name="SIZE" localSheetId="8">#REF!</definedName>
    <definedName name="SIZE" localSheetId="9">#REF!</definedName>
    <definedName name="SIZE" localSheetId="10">#REF!</definedName>
    <definedName name="SIZE">#REF!</definedName>
    <definedName name="skt" localSheetId="8">#REF!</definedName>
    <definedName name="skt" localSheetId="10">#REF!</definedName>
    <definedName name="skt">#REF!</definedName>
    <definedName name="SKUcoverage" localSheetId="8">#REF!</definedName>
    <definedName name="SKUcoverage" localSheetId="10">#REF!</definedName>
    <definedName name="SKUcoverage">#REF!</definedName>
    <definedName name="SL" localSheetId="8">#REF!</definedName>
    <definedName name="SL" localSheetId="10">#REF!</definedName>
    <definedName name="SL">#REF!</definedName>
    <definedName name="SL_CRD" localSheetId="8">#REF!</definedName>
    <definedName name="SL_CRD" localSheetId="9">#REF!</definedName>
    <definedName name="SL_CRD" localSheetId="10">#REF!</definedName>
    <definedName name="SL_CRD">#REF!</definedName>
    <definedName name="SL_CRS" localSheetId="8">#REF!</definedName>
    <definedName name="SL_CRS" localSheetId="9">#REF!</definedName>
    <definedName name="SL_CRS" localSheetId="10">#REF!</definedName>
    <definedName name="SL_CRS">#REF!</definedName>
    <definedName name="SL_CS" localSheetId="8">#REF!</definedName>
    <definedName name="SL_CS" localSheetId="9">#REF!</definedName>
    <definedName name="SL_CS" localSheetId="10">#REF!</definedName>
    <definedName name="SL_CS">#REF!</definedName>
    <definedName name="SL_DD" localSheetId="8">#REF!</definedName>
    <definedName name="SL_DD" localSheetId="9">#REF!</definedName>
    <definedName name="SL_DD" localSheetId="10">#REF!</definedName>
    <definedName name="SL_DD">#REF!</definedName>
    <definedName name="Slab_Base_Friction_Factor" localSheetId="8">#REF!</definedName>
    <definedName name="Slab_Base_Friction_Factor" localSheetId="10">#REF!</definedName>
    <definedName name="Slab_Base_Friction_Factor">#REF!</definedName>
    <definedName name="slg" localSheetId="8">#REF!</definedName>
    <definedName name="slg" localSheetId="9">#REF!</definedName>
    <definedName name="slg" localSheetId="10">#REF!</definedName>
    <definedName name="slg">#REF!</definedName>
    <definedName name="slk" localSheetId="8">#REF!</definedName>
    <definedName name="slk" localSheetId="10">#REF!</definedName>
    <definedName name="slk">#REF!</definedName>
    <definedName name="sll" localSheetId="8">#REF!</definedName>
    <definedName name="sll" localSheetId="10">#REF!</definedName>
    <definedName name="sll">#REF!</definedName>
    <definedName name="SLT" localSheetId="8">#REF!</definedName>
    <definedName name="SLT" localSheetId="10">#REF!</definedName>
    <definedName name="SLT">#REF!</definedName>
    <definedName name="SM" localSheetId="8">#REF!</definedName>
    <definedName name="SM" localSheetId="10">#REF!</definedName>
    <definedName name="SM">#REF!</definedName>
    <definedName name="smax" localSheetId="8">#REF!</definedName>
    <definedName name="smax" localSheetId="10">#REF!</definedName>
    <definedName name="smax">#REF!</definedName>
    <definedName name="smax1" localSheetId="8">#REF!</definedName>
    <definedName name="smax1" localSheetId="10">#REF!</definedName>
    <definedName name="smax1">#REF!</definedName>
    <definedName name="SMBA" localSheetId="8">#REF!</definedName>
    <definedName name="SMBA" localSheetId="10">#REF!</definedName>
    <definedName name="SMBA">#REF!</definedName>
    <definedName name="SMK" localSheetId="8">#REF!</definedName>
    <definedName name="SMK" localSheetId="10">#REF!</definedName>
    <definedName name="SMK">#REF!</definedName>
    <definedName name="sn" localSheetId="8">#REF!</definedName>
    <definedName name="sn" localSheetId="10">#REF!</definedName>
    <definedName name="sn">#REF!</definedName>
    <definedName name="snlt" localSheetId="8">#REF!</definedName>
    <definedName name="snlt" localSheetId="10">#REF!</definedName>
    <definedName name="snlt">#REF!</definedName>
    <definedName name="Sng" localSheetId="8">#REF!</definedName>
    <definedName name="Sng" localSheetId="10">#REF!</definedName>
    <definedName name="Sng">#REF!</definedName>
    <definedName name="So_Xau" localSheetId="8">#REF!</definedName>
    <definedName name="So_Xau" localSheetId="10">#REF!</definedName>
    <definedName name="So_Xau">#REF!</definedName>
    <definedName name="soc3p" localSheetId="8">#REF!</definedName>
    <definedName name="soc3p" localSheetId="9">#REF!</definedName>
    <definedName name="soc3p" localSheetId="10">#REF!</definedName>
    <definedName name="soc3p">#REF!</definedName>
    <definedName name="sodu" localSheetId="8">#REF!</definedName>
    <definedName name="sodu" localSheetId="10">#REF!</definedName>
    <definedName name="sodu">#REF!</definedName>
    <definedName name="sohieuthua" localSheetId="8">#REF!</definedName>
    <definedName name="sohieuthua" localSheetId="10">#REF!</definedName>
    <definedName name="sohieuthua">#REF!</definedName>
    <definedName name="Soi" localSheetId="8">#REF!</definedName>
    <definedName name="Soi" localSheetId="9">#REF!</definedName>
    <definedName name="Soi" localSheetId="10">#REF!</definedName>
    <definedName name="Soi">#REF!</definedName>
    <definedName name="soichon12" localSheetId="8">#REF!</definedName>
    <definedName name="soichon12" localSheetId="9">#REF!</definedName>
    <definedName name="soichon12" localSheetId="10">#REF!</definedName>
    <definedName name="soichon12">#REF!</definedName>
    <definedName name="soichon24" localSheetId="8">#REF!</definedName>
    <definedName name="soichon24" localSheetId="9">#REF!</definedName>
    <definedName name="soichon24" localSheetId="10">#REF!</definedName>
    <definedName name="soichon24">#REF!</definedName>
    <definedName name="soichon46" localSheetId="8">#REF!</definedName>
    <definedName name="soichon46" localSheetId="9">#REF!</definedName>
    <definedName name="soichon46" localSheetId="10">#REF!</definedName>
    <definedName name="soichon46">#REF!</definedName>
    <definedName name="SoilType" localSheetId="8">#REF!</definedName>
    <definedName name="SoilType" localSheetId="10">#REF!</definedName>
    <definedName name="SoilType">#REF!</definedName>
    <definedName name="SoilType_" localSheetId="8">#REF!</definedName>
    <definedName name="SoilType_" localSheetId="10">#REF!</definedName>
    <definedName name="SoilType_">#REF!</definedName>
    <definedName name="solieu" localSheetId="8">#REF!</definedName>
    <definedName name="solieu" localSheetId="9">#REF!</definedName>
    <definedName name="solieu" localSheetId="10">#REF!</definedName>
    <definedName name="solieu">#REF!</definedName>
    <definedName name="SORT" localSheetId="8">#REF!</definedName>
    <definedName name="SORT" localSheetId="9">#REF!</definedName>
    <definedName name="SORT" localSheetId="10">#REF!</definedName>
    <definedName name="SORT">#REF!</definedName>
    <definedName name="Sosanh2" localSheetId="8" hidden="1">{"'Sheet1'!$L$16"}</definedName>
    <definedName name="Sosanh2" localSheetId="9" hidden="1">{"'Sheet1'!$L$16"}</definedName>
    <definedName name="Sosanh2" localSheetId="10" hidden="1">{"'Sheet1'!$L$16"}</definedName>
    <definedName name="Sosanh2" hidden="1">{"'Sheet1'!$L$16"}</definedName>
    <definedName name="SOTIEN_BKTC" localSheetId="8">#REF!</definedName>
    <definedName name="SOTIEN_BKTC" localSheetId="10">#REF!</definedName>
    <definedName name="SOTIEN_BKTC">#REF!</definedName>
    <definedName name="Sothutu" localSheetId="8">#REF!</definedName>
    <definedName name="Sothutu" localSheetId="10">#REF!</definedName>
    <definedName name="Sothutu">#REF!</definedName>
    <definedName name="SPAN" localSheetId="8">#REF!</definedName>
    <definedName name="SPAN" localSheetId="10">#REF!</definedName>
    <definedName name="SPAN">#REF!</definedName>
    <definedName name="SPAN_No" localSheetId="8">#REF!</definedName>
    <definedName name="SPAN_No" localSheetId="10">#REF!</definedName>
    <definedName name="SPAN_No">#REF!</definedName>
    <definedName name="Spanner_Auto_File">"C:\My Documents\tinh cdo.x2a"</definedName>
    <definedName name="spchinhmoi" localSheetId="10" hidden="1">{"'Sheet1'!$L$16"}</definedName>
    <definedName name="spchinhmoi" hidden="1">{"'Sheet1'!$L$16"}</definedName>
    <definedName name="SPEC" localSheetId="8">#REF!</definedName>
    <definedName name="SPEC" localSheetId="9">#REF!</definedName>
    <definedName name="SPEC" localSheetId="10">#REF!</definedName>
    <definedName name="SPEC">#REF!</definedName>
    <definedName name="SpecialPrice" localSheetId="8" hidden="1">#REF!</definedName>
    <definedName name="SpecialPrice" localSheetId="9" hidden="1">#REF!</definedName>
    <definedName name="SpecialPrice" localSheetId="10" hidden="1">#REF!</definedName>
    <definedName name="SpecialPrice" hidden="1">#REF!</definedName>
    <definedName name="SPECSUMMARY" localSheetId="8">#REF!</definedName>
    <definedName name="SPECSUMMARY" localSheetId="9">#REF!</definedName>
    <definedName name="SPECSUMMARY" localSheetId="10">#REF!</definedName>
    <definedName name="SPECSUMMARY">#REF!</definedName>
    <definedName name="SS" localSheetId="8" hidden="1">{"'Sheet1'!$L$16"}</definedName>
    <definedName name="SS" localSheetId="9" hidden="1">{"'Sheet1'!$L$16"}</definedName>
    <definedName name="SS" localSheetId="10" hidden="1">{"'Sheet1'!$L$16"}</definedName>
    <definedName name="SS" hidden="1">{"'Sheet1'!$L$16"}</definedName>
    <definedName name="sss" localSheetId="8">#REF!</definedName>
    <definedName name="sss" localSheetId="9">#REF!</definedName>
    <definedName name="sss" localSheetId="10">#REF!</definedName>
    <definedName name="sss">#REF!</definedName>
    <definedName name="SSTR" localSheetId="8">#REF!</definedName>
    <definedName name="SSTR" localSheetId="10">#REF!</definedName>
    <definedName name="SSTR">#REF!</definedName>
    <definedName name="ST" localSheetId="8">#REF!</definedName>
    <definedName name="ST" localSheetId="10">#REF!</definedName>
    <definedName name="ST">#REF!</definedName>
    <definedName name="ST_TH2_131">3</definedName>
    <definedName name="st1p" localSheetId="8">#REF!</definedName>
    <definedName name="st1p" localSheetId="9">#REF!</definedName>
    <definedName name="st1p" localSheetId="10">#REF!</definedName>
    <definedName name="st1p">#REF!</definedName>
    <definedName name="st3p" localSheetId="9">#REF!</definedName>
    <definedName name="st3p">#REF!</definedName>
    <definedName name="Standard_Deviation" localSheetId="8">#REF!</definedName>
    <definedName name="Standard_Deviation" localSheetId="10">#REF!</definedName>
    <definedName name="Standard_Deviation">#REF!</definedName>
    <definedName name="start" localSheetId="8">#REF!</definedName>
    <definedName name="start" localSheetId="10">#REF!</definedName>
    <definedName name="start">#REF!</definedName>
    <definedName name="Start_1" localSheetId="8">#REF!</definedName>
    <definedName name="Start_1" localSheetId="9">#REF!</definedName>
    <definedName name="Start_1" localSheetId="10">#REF!</definedName>
    <definedName name="Start_1">#REF!</definedName>
    <definedName name="Start_10" localSheetId="8">#REF!</definedName>
    <definedName name="Start_10" localSheetId="9">#REF!</definedName>
    <definedName name="Start_10" localSheetId="10">#REF!</definedName>
    <definedName name="Start_10">#REF!</definedName>
    <definedName name="Start_11" localSheetId="8">#REF!</definedName>
    <definedName name="Start_11" localSheetId="9">#REF!</definedName>
    <definedName name="Start_11" localSheetId="10">#REF!</definedName>
    <definedName name="Start_11">#REF!</definedName>
    <definedName name="Start_12" localSheetId="8">#REF!</definedName>
    <definedName name="Start_12" localSheetId="9">#REF!</definedName>
    <definedName name="Start_12" localSheetId="10">#REF!</definedName>
    <definedName name="Start_12">#REF!</definedName>
    <definedName name="Start_13" localSheetId="8">#REF!</definedName>
    <definedName name="Start_13" localSheetId="9">#REF!</definedName>
    <definedName name="Start_13" localSheetId="10">#REF!</definedName>
    <definedName name="Start_13">#REF!</definedName>
    <definedName name="Start_2" localSheetId="8">#REF!</definedName>
    <definedName name="Start_2" localSheetId="9">#REF!</definedName>
    <definedName name="Start_2" localSheetId="10">#REF!</definedName>
    <definedName name="Start_2">#REF!</definedName>
    <definedName name="Start_3" localSheetId="8">#REF!</definedName>
    <definedName name="Start_3" localSheetId="9">#REF!</definedName>
    <definedName name="Start_3" localSheetId="10">#REF!</definedName>
    <definedName name="Start_3">#REF!</definedName>
    <definedName name="Start_4" localSheetId="8">#REF!</definedName>
    <definedName name="Start_4" localSheetId="9">#REF!</definedName>
    <definedName name="Start_4" localSheetId="10">#REF!</definedName>
    <definedName name="Start_4">#REF!</definedName>
    <definedName name="Start_5" localSheetId="8">#REF!</definedName>
    <definedName name="Start_5" localSheetId="9">#REF!</definedName>
    <definedName name="Start_5" localSheetId="10">#REF!</definedName>
    <definedName name="Start_5">#REF!</definedName>
    <definedName name="Start_6" localSheetId="8">#REF!</definedName>
    <definedName name="Start_6" localSheetId="9">#REF!</definedName>
    <definedName name="Start_6" localSheetId="10">#REF!</definedName>
    <definedName name="Start_6">#REF!</definedName>
    <definedName name="Start_7" localSheetId="8">#REF!</definedName>
    <definedName name="Start_7" localSheetId="9">#REF!</definedName>
    <definedName name="Start_7" localSheetId="10">#REF!</definedName>
    <definedName name="Start_7">#REF!</definedName>
    <definedName name="Start_8" localSheetId="8">#REF!</definedName>
    <definedName name="Start_8" localSheetId="9">#REF!</definedName>
    <definedName name="Start_8" localSheetId="10">#REF!</definedName>
    <definedName name="Start_8">#REF!</definedName>
    <definedName name="Start_9" localSheetId="8">#REF!</definedName>
    <definedName name="Start_9" localSheetId="9">#REF!</definedName>
    <definedName name="Start_9" localSheetId="10">#REF!</definedName>
    <definedName name="Start_9">#REF!</definedName>
    <definedName name="State" localSheetId="8">#REF!</definedName>
    <definedName name="State" localSheetId="10">#REF!</definedName>
    <definedName name="State">#REF!</definedName>
    <definedName name="Stck." localSheetId="8">#REF!</definedName>
    <definedName name="Stck." localSheetId="10">#REF!</definedName>
    <definedName name="Stck.">#REF!</definedName>
    <definedName name="Stt" localSheetId="8">#REF!</definedName>
    <definedName name="Stt" localSheetId="10">#REF!</definedName>
    <definedName name="Stt">#REF!</definedName>
    <definedName name="Street_Address" localSheetId="8">#REF!</definedName>
    <definedName name="Street_Address" localSheetId="10">#REF!</definedName>
    <definedName name="Street_Address">#REF!</definedName>
    <definedName name="su" localSheetId="8">#REF!</definedName>
    <definedName name="SU" localSheetId="9">#REF!</definedName>
    <definedName name="su" localSheetId="10">#REF!</definedName>
    <definedName name="su">#REF!</definedName>
    <definedName name="sub" localSheetId="8">#REF!</definedName>
    <definedName name="sub" localSheetId="9">#REF!</definedName>
    <definedName name="sub" localSheetId="10">#REF!</definedName>
    <definedName name="sub">#REF!</definedName>
    <definedName name="SUL" localSheetId="8">#REF!</definedName>
    <definedName name="SUL" localSheetId="10">#REF!</definedName>
    <definedName name="SUL">#REF!</definedName>
    <definedName name="SUMITOMO" localSheetId="8">#REF!</definedName>
    <definedName name="SUMITOMO" localSheetId="10">#REF!</definedName>
    <definedName name="SUMITOMO">#REF!</definedName>
    <definedName name="SUMITOMO_GT" localSheetId="8">#REF!</definedName>
    <definedName name="SUMITOMO_GT" localSheetId="10">#REF!</definedName>
    <definedName name="SUMITOMO_GT">#REF!</definedName>
    <definedName name="SumM" localSheetId="8">#REF!</definedName>
    <definedName name="SumM" localSheetId="10">#REF!</definedName>
    <definedName name="SumM">#REF!</definedName>
    <definedName name="SUMMARY" localSheetId="8">#REF!</definedName>
    <definedName name="SUMMARY" localSheetId="9">#REF!</definedName>
    <definedName name="SUMMARY" localSheetId="10">#REF!</definedName>
    <definedName name="SUMMARY">#REF!</definedName>
    <definedName name="SumNC" localSheetId="8">#REF!</definedName>
    <definedName name="SumNC" localSheetId="10">#REF!</definedName>
    <definedName name="SumNC">#REF!</definedName>
    <definedName name="sumTB" localSheetId="8">#REF!</definedName>
    <definedName name="sumTB" localSheetId="10">#REF!</definedName>
    <definedName name="sumTB">#REF!</definedName>
    <definedName name="SumVL" localSheetId="8">#REF!</definedName>
    <definedName name="SumVL" localSheetId="10">#REF!</definedName>
    <definedName name="SumVL">#REF!</definedName>
    <definedName name="sumXL" localSheetId="8">#REF!</definedName>
    <definedName name="sumXL" localSheetId="10">#REF!</definedName>
    <definedName name="sumXL">#REF!</definedName>
    <definedName name="sur" localSheetId="8">#REF!</definedName>
    <definedName name="sur" localSheetId="9">#REF!</definedName>
    <definedName name="sur" localSheetId="10">#REF!</definedName>
    <definedName name="sur">#REF!</definedName>
    <definedName name="SVC" localSheetId="8">#REF!</definedName>
    <definedName name="SVC" localSheetId="10">#REF!</definedName>
    <definedName name="SVC">#REF!</definedName>
    <definedName name="svl">50</definedName>
    <definedName name="SW" localSheetId="8">#REF!</definedName>
    <definedName name="SW" localSheetId="10">#REF!</definedName>
    <definedName name="SW">#REF!</definedName>
    <definedName name="SX_Lapthao_khungV_Sdao" localSheetId="8">#REF!</definedName>
    <definedName name="SX_Lapthao_khungV_Sdao" localSheetId="10">#REF!</definedName>
    <definedName name="SX_Lapthao_khungV_Sdao">#REF!</definedName>
    <definedName name="t" localSheetId="8" hidden="1">{"'Sheet1'!$L$16"}</definedName>
    <definedName name="t" localSheetId="9" hidden="1">{"'Sheet1'!$L$16"}</definedName>
    <definedName name="t" localSheetId="10" hidden="1">{"'Sheet1'!$L$16"}</definedName>
    <definedName name="t" hidden="1">{"'Sheet1'!$L$16"}</definedName>
    <definedName name="t." localSheetId="8">#REF!</definedName>
    <definedName name="t." localSheetId="10">#REF!</definedName>
    <definedName name="t.">#REF!</definedName>
    <definedName name="t.." localSheetId="8">#REF!</definedName>
    <definedName name="t.." localSheetId="10">#REF!</definedName>
    <definedName name="t..">#REF!</definedName>
    <definedName name="T.3" localSheetId="8" hidden="1">{"'Sheet1'!$L$16"}</definedName>
    <definedName name="T.3" localSheetId="9" hidden="1">{"'Sheet1'!$L$16"}</definedName>
    <definedName name="T.3" localSheetId="10" hidden="1">{"'Sheet1'!$L$16"}</definedName>
    <definedName name="T.3" hidden="1">{"'Sheet1'!$L$16"}</definedName>
    <definedName name="T.nhËp" localSheetId="8">#REF!</definedName>
    <definedName name="T.nhËp" localSheetId="10">#REF!</definedName>
    <definedName name="T.nhËp">#REF!</definedName>
    <definedName name="T_AC_XuongTB" localSheetId="8">#REF!</definedName>
    <definedName name="T_AC_XuongTB" localSheetId="10">#REF!</definedName>
    <definedName name="T_AC_XuongTB">#REF!</definedName>
    <definedName name="T_CangDayAC" localSheetId="8">#REF!</definedName>
    <definedName name="T_CangDayAC" localSheetId="10">#REF!</definedName>
    <definedName name="T_CangDayAC">#REF!</definedName>
    <definedName name="T_Cap" localSheetId="8">#REF!</definedName>
    <definedName name="T_Cap" localSheetId="10">#REF!</definedName>
    <definedName name="T_Cap">#REF!</definedName>
    <definedName name="T_CapNgam" localSheetId="8">#REF!</definedName>
    <definedName name="T_CapNgam" localSheetId="10">#REF!</definedName>
    <definedName name="T_CapNgam">#REF!</definedName>
    <definedName name="T_CCTR_ATM" localSheetId="8">#REF!</definedName>
    <definedName name="T_CCTR_ATM" localSheetId="10">#REF!</definedName>
    <definedName name="T_CCTR_ATM">#REF!</definedName>
    <definedName name="T_ChieuSang" localSheetId="8">#REF!</definedName>
    <definedName name="T_ChieuSang" localSheetId="10">#REF!</definedName>
    <definedName name="T_ChieuSang">#REF!</definedName>
    <definedName name="T_ChongSet" localSheetId="8">#REF!</definedName>
    <definedName name="T_ChongSet" localSheetId="10">#REF!</definedName>
    <definedName name="T_ChongSet">#REF!</definedName>
    <definedName name="T_d" localSheetId="8">#REF!</definedName>
    <definedName name="T_d" localSheetId="10">#REF!</definedName>
    <definedName name="T_d">#REF!</definedName>
    <definedName name="T_Daucap" localSheetId="8">#REF!</definedName>
    <definedName name="T_Daucap" localSheetId="10">#REF!</definedName>
    <definedName name="T_Daucap">#REF!</definedName>
    <definedName name="T_Daucot" localSheetId="8">#REF!</definedName>
    <definedName name="T_Daucot" localSheetId="10">#REF!</definedName>
    <definedName name="T_Daucot">#REF!</definedName>
    <definedName name="T_Day_su" localSheetId="8">#REF!</definedName>
    <definedName name="T_Day_su" localSheetId="10">#REF!</definedName>
    <definedName name="T_Day_su">#REF!</definedName>
    <definedName name="T_Den_Dodem" localSheetId="8">#REF!</definedName>
    <definedName name="T_Den_Dodem" localSheetId="10">#REF!</definedName>
    <definedName name="T_Den_Dodem">#REF!</definedName>
    <definedName name="T_EpDauCot" localSheetId="8">#REF!</definedName>
    <definedName name="T_EpDauCot" localSheetId="10">#REF!</definedName>
    <definedName name="T_EpDauCot">#REF!</definedName>
    <definedName name="T_Hopnoi" localSheetId="8">#REF!</definedName>
    <definedName name="T_Hopnoi" localSheetId="10">#REF!</definedName>
    <definedName name="T_Hopnoi">#REF!</definedName>
    <definedName name="T_LapMBA" localSheetId="8">#REF!</definedName>
    <definedName name="T_LapMBA" localSheetId="10">#REF!</definedName>
    <definedName name="T_LapMBA">#REF!</definedName>
    <definedName name="T_LapSu" localSheetId="8">#REF!</definedName>
    <definedName name="T_LapSu" localSheetId="10">#REF!</definedName>
    <definedName name="T_LapSu">#REF!</definedName>
    <definedName name="T_m_øng" localSheetId="8">#REF!</definedName>
    <definedName name="T_m_øng" localSheetId="10">#REF!</definedName>
    <definedName name="T_m_øng">#REF!</definedName>
    <definedName name="T_TDia" localSheetId="8">#REF!</definedName>
    <definedName name="T_TDia" localSheetId="10">#REF!</definedName>
    <definedName name="T_TDia">#REF!</definedName>
    <definedName name="T_tu" localSheetId="8">#REF!</definedName>
    <definedName name="T_tu" localSheetId="10">#REF!</definedName>
    <definedName name="T_tu">#REF!</definedName>
    <definedName name="T_ThanhCai" localSheetId="8">#REF!</definedName>
    <definedName name="T_ThanhCai" localSheetId="10">#REF!</definedName>
    <definedName name="T_ThanhCai">#REF!</definedName>
    <definedName name="T_Xa_Cot_GiaDo" localSheetId="8">#REF!</definedName>
    <definedName name="T_Xa_Cot_GiaDo" localSheetId="10">#REF!</definedName>
    <definedName name="T_Xa_Cot_GiaDo">#REF!</definedName>
    <definedName name="t101p" localSheetId="8">#REF!</definedName>
    <definedName name="t101p" localSheetId="9">#REF!</definedName>
    <definedName name="t101p" localSheetId="10">#REF!</definedName>
    <definedName name="t101p">#REF!</definedName>
    <definedName name="t103p" localSheetId="8">#REF!</definedName>
    <definedName name="t103p" localSheetId="9">#REF!</definedName>
    <definedName name="t103p" localSheetId="10">#REF!</definedName>
    <definedName name="t103p">#REF!</definedName>
    <definedName name="t10m" localSheetId="9">#REF!</definedName>
    <definedName name="t10m">#REF!</definedName>
    <definedName name="t10nc1p" localSheetId="8">#REF!</definedName>
    <definedName name="t10nc1p" localSheetId="9">#REF!</definedName>
    <definedName name="t10nc1p" localSheetId="10">#REF!</definedName>
    <definedName name="t10nc1p">#REF!</definedName>
    <definedName name="t10vl1p" localSheetId="8">#REF!</definedName>
    <definedName name="t10vl1p" localSheetId="9">#REF!</definedName>
    <definedName name="t10vl1p" localSheetId="10">#REF!</definedName>
    <definedName name="t10vl1p">#REF!</definedName>
    <definedName name="t121p" localSheetId="8">#REF!</definedName>
    <definedName name="t121p" localSheetId="9">#REF!</definedName>
    <definedName name="t121p" localSheetId="10">#REF!</definedName>
    <definedName name="t121p">#REF!</definedName>
    <definedName name="t123p" localSheetId="8">#REF!</definedName>
    <definedName name="t123p" localSheetId="9">#REF!</definedName>
    <definedName name="t123p" localSheetId="10">#REF!</definedName>
    <definedName name="t123p">#REF!</definedName>
    <definedName name="T12nc" localSheetId="9">#REF!</definedName>
    <definedName name="T12nc">#REF!</definedName>
    <definedName name="t12nc3p" localSheetId="9">#REF!</definedName>
    <definedName name="t12nc3p">#REF!</definedName>
    <definedName name="T12vc" localSheetId="8">#REF!</definedName>
    <definedName name="T12vc" localSheetId="9">#REF!</definedName>
    <definedName name="T12vc" localSheetId="10">#REF!</definedName>
    <definedName name="T12vc">#REF!</definedName>
    <definedName name="T12vl" localSheetId="9">#REF!</definedName>
    <definedName name="T12vl">#REF!</definedName>
    <definedName name="t141p" localSheetId="8">#REF!</definedName>
    <definedName name="t141p" localSheetId="9">#REF!</definedName>
    <definedName name="t141p" localSheetId="10">#REF!</definedName>
    <definedName name="t141p">#REF!</definedName>
    <definedName name="t143p" localSheetId="8">#REF!</definedName>
    <definedName name="t143p" localSheetId="9">#REF!</definedName>
    <definedName name="t143p" localSheetId="10">#REF!</definedName>
    <definedName name="t143p">#REF!</definedName>
    <definedName name="t14nc3p" localSheetId="8">#REF!</definedName>
    <definedName name="t14nc3p" localSheetId="10">#REF!</definedName>
    <definedName name="t14nc3p">#REF!</definedName>
    <definedName name="t14vl3p" localSheetId="8">#REF!</definedName>
    <definedName name="t14vl3p" localSheetId="10">#REF!</definedName>
    <definedName name="t14vl3p">#REF!</definedName>
    <definedName name="T44QUAN3" localSheetId="8">#REF!</definedName>
    <definedName name="T44QUAN3" localSheetId="10">#REF!</definedName>
    <definedName name="T44QUAN3">#REF!</definedName>
    <definedName name="T45GOVAP1" localSheetId="8">#REF!</definedName>
    <definedName name="T45GOVAP1" localSheetId="10">#REF!</definedName>
    <definedName name="T45GOVAP1">#REF!</definedName>
    <definedName name="T45HCUCHI" localSheetId="8">#REF!</definedName>
    <definedName name="T45HCUCHI" localSheetId="10">#REF!</definedName>
    <definedName name="T45HCUCHI">#REF!</definedName>
    <definedName name="T45HHOCMON" localSheetId="8">#REF!</definedName>
    <definedName name="T45HHOCMON" localSheetId="10">#REF!</definedName>
    <definedName name="T45HHOCMON">#REF!</definedName>
    <definedName name="T45QBINHCHANH" localSheetId="8">#REF!</definedName>
    <definedName name="T45QBINHCHANH" localSheetId="10">#REF!</definedName>
    <definedName name="T45QBINHCHANH">#REF!</definedName>
    <definedName name="T45QBINHTAN" localSheetId="8">#REF!</definedName>
    <definedName name="T45QBINHTAN" localSheetId="10">#REF!</definedName>
    <definedName name="T45QBINHTAN">#REF!</definedName>
    <definedName name="T45QBINHTHANH1" localSheetId="8">#REF!</definedName>
    <definedName name="T45QBINHTHANH1" localSheetId="10">#REF!</definedName>
    <definedName name="T45QBINHTHANH1">#REF!</definedName>
    <definedName name="T45QBINHTHANH2" localSheetId="8">#REF!</definedName>
    <definedName name="T45QBINHTHANH2" localSheetId="10">#REF!</definedName>
    <definedName name="T45QBINHTHANH2">#REF!</definedName>
    <definedName name="T45QGOVAP1" localSheetId="8">#REF!</definedName>
    <definedName name="T45QGOVAP1" localSheetId="10">#REF!</definedName>
    <definedName name="T45QGOVAP1">#REF!</definedName>
    <definedName name="T45QGOVAP2" localSheetId="8">#REF!</definedName>
    <definedName name="T45QGOVAP2" localSheetId="10">#REF!</definedName>
    <definedName name="T45QGOVAP2">#REF!</definedName>
    <definedName name="T45QPHUNHUAN" localSheetId="8">#REF!</definedName>
    <definedName name="T45QPHUNHUAN" localSheetId="10">#REF!</definedName>
    <definedName name="T45QPHUNHUAN">#REF!</definedName>
    <definedName name="T45QTANBINH2" localSheetId="8">#REF!</definedName>
    <definedName name="T45QTANBINH2" localSheetId="10">#REF!</definedName>
    <definedName name="T45QTANBINH2">#REF!</definedName>
    <definedName name="T45QTANPHU" localSheetId="8">#REF!</definedName>
    <definedName name="T45QTANPHU" localSheetId="10">#REF!</definedName>
    <definedName name="T45QTANPHU">#REF!</definedName>
    <definedName name="T45QTANHBINH1" localSheetId="8">#REF!</definedName>
    <definedName name="T45QTANHBINH1" localSheetId="10">#REF!</definedName>
    <definedName name="T45QTANHBINH1">#REF!</definedName>
    <definedName name="T45QTHUDUC1" localSheetId="8">#REF!</definedName>
    <definedName name="T45QTHUDUC1" localSheetId="10">#REF!</definedName>
    <definedName name="T45QTHUDUC1">#REF!</definedName>
    <definedName name="T45QTHUDUC2" localSheetId="8">#REF!</definedName>
    <definedName name="T45QTHUDUC2" localSheetId="10">#REF!</definedName>
    <definedName name="T45QTHUDUC2">#REF!</definedName>
    <definedName name="T45QUAN1" localSheetId="8">#REF!</definedName>
    <definedName name="T45QUAN1" localSheetId="10">#REF!</definedName>
    <definedName name="T45QUAN1">#REF!</definedName>
    <definedName name="T45QUAN10" localSheetId="8">#REF!</definedName>
    <definedName name="T45QUAN10" localSheetId="10">#REF!</definedName>
    <definedName name="T45QUAN10">#REF!</definedName>
    <definedName name="T45QUAN11" localSheetId="8">#REF!</definedName>
    <definedName name="T45QUAN11" localSheetId="10">#REF!</definedName>
    <definedName name="T45QUAN11">#REF!</definedName>
    <definedName name="T45QUAN12" localSheetId="8">#REF!</definedName>
    <definedName name="T45QUAN12" localSheetId="10">#REF!</definedName>
    <definedName name="T45QUAN12">#REF!</definedName>
    <definedName name="T45QUAN2" localSheetId="8">#REF!</definedName>
    <definedName name="T45QUAN2" localSheetId="10">#REF!</definedName>
    <definedName name="T45QUAN2">#REF!</definedName>
    <definedName name="T45QUAN3" localSheetId="8">#REF!</definedName>
    <definedName name="T45QUAN3" localSheetId="10">#REF!</definedName>
    <definedName name="T45QUAN3">#REF!</definedName>
    <definedName name="T45QUAN4" localSheetId="8">#REF!</definedName>
    <definedName name="T45QUAN4" localSheetId="10">#REF!</definedName>
    <definedName name="T45QUAN4">#REF!</definedName>
    <definedName name="T45QUAN6A" localSheetId="8">#REF!</definedName>
    <definedName name="T45QUAN6A" localSheetId="10">#REF!</definedName>
    <definedName name="T45QUAN6A">#REF!</definedName>
    <definedName name="T45QUAN6B" localSheetId="8">#REF!</definedName>
    <definedName name="T45QUAN6B" localSheetId="10">#REF!</definedName>
    <definedName name="T45QUAN6B">#REF!</definedName>
    <definedName name="T45QUAN7" localSheetId="8">#REF!</definedName>
    <definedName name="T45QUAN7" localSheetId="10">#REF!</definedName>
    <definedName name="T45QUAN7">#REF!</definedName>
    <definedName name="T45QUAN8B" localSheetId="8">#REF!</definedName>
    <definedName name="T45QUAN8B" localSheetId="10">#REF!</definedName>
    <definedName name="T45QUAN8B">#REF!</definedName>
    <definedName name="T45QUAN9" localSheetId="8">#REF!</definedName>
    <definedName name="T45QUAN9" localSheetId="10">#REF!</definedName>
    <definedName name="T45QUAN9">#REF!</definedName>
    <definedName name="t7m" localSheetId="9">#REF!</definedName>
    <definedName name="t7m">#REF!</definedName>
    <definedName name="t8m" localSheetId="9">#REF!</definedName>
    <definedName name="t8m">#REF!</definedName>
    <definedName name="ta" localSheetId="8">#REF!</definedName>
    <definedName name="ta" localSheetId="10">#REF!</definedName>
    <definedName name="ta">#REF!</definedName>
    <definedName name="Tæng_c_ng_suÊt_hiÖn_t_i">"THOP"</definedName>
    <definedName name="Tæng_H_P_TBA" localSheetId="8">#REF!</definedName>
    <definedName name="Tæng_H_P_TBA" localSheetId="10">#REF!</definedName>
    <definedName name="Tæng_H_P_TBA">#REF!</definedName>
    <definedName name="Tæng_Hîp_35" localSheetId="8">#REF!</definedName>
    <definedName name="Tæng_Hîp_35" localSheetId="10">#REF!</definedName>
    <definedName name="Tæng_Hîp_35">#REF!</definedName>
    <definedName name="Tai_trong" localSheetId="8">#REF!</definedName>
    <definedName name="Tai_trong" localSheetId="10">#REF!</definedName>
    <definedName name="Tai_trong">#REF!</definedName>
    <definedName name="taluydac2" localSheetId="8">#REF!</definedName>
    <definedName name="taluydac2" localSheetId="10">#REF!</definedName>
    <definedName name="taluydac2">#REF!</definedName>
    <definedName name="taluydc1" localSheetId="8">#REF!</definedName>
    <definedName name="taluydc1" localSheetId="10">#REF!</definedName>
    <definedName name="taluydc1">#REF!</definedName>
    <definedName name="taluydc2" localSheetId="8">#REF!</definedName>
    <definedName name="taluydc2" localSheetId="10">#REF!</definedName>
    <definedName name="taluydc2">#REF!</definedName>
    <definedName name="taluydc3" localSheetId="8">#REF!</definedName>
    <definedName name="taluydc3" localSheetId="10">#REF!</definedName>
    <definedName name="taluydc3">#REF!</definedName>
    <definedName name="taluydc4" localSheetId="8">#REF!</definedName>
    <definedName name="taluydc4" localSheetId="10">#REF!</definedName>
    <definedName name="taluydc4">#REF!</definedName>
    <definedName name="Tam" localSheetId="8">#REF!</definedName>
    <definedName name="Tam" localSheetId="10">#REF!</definedName>
    <definedName name="Tam">#REF!</definedName>
    <definedName name="tamdan" localSheetId="8">#REF!</definedName>
    <definedName name="tamdan" localSheetId="10">#REF!</definedName>
    <definedName name="tamdan">#REF!</definedName>
    <definedName name="TAMTINH" localSheetId="8">#REF!</definedName>
    <definedName name="TAMTINH" localSheetId="9">#REF!</definedName>
    <definedName name="TAMTINH" localSheetId="10">#REF!</definedName>
    <definedName name="TAMTINH">#REF!</definedName>
    <definedName name="TANBINH1" localSheetId="8">#REF!</definedName>
    <definedName name="TANBINH1" localSheetId="10">#REF!</definedName>
    <definedName name="TANBINH1">#REF!</definedName>
    <definedName name="TANBINH2" localSheetId="8">#REF!</definedName>
    <definedName name="TANBINH2" localSheetId="10">#REF!</definedName>
    <definedName name="TANBINH2">#REF!</definedName>
    <definedName name="TANPHU" localSheetId="8">#REF!</definedName>
    <definedName name="TANPHU" localSheetId="10">#REF!</definedName>
    <definedName name="TANPHU">#REF!</definedName>
    <definedName name="Tang">100</definedName>
    <definedName name="Täng_kinh_phÏ_x_y_l_p" localSheetId="8">#REF!</definedName>
    <definedName name="Täng_kinh_phÏ_x_y_l_p" localSheetId="10">#REF!</definedName>
    <definedName name="Täng_kinh_phÏ_x_y_l_p">#REF!</definedName>
    <definedName name="tao" localSheetId="8" hidden="1">{"'Sheet1'!$L$16"}</definedName>
    <definedName name="tao" localSheetId="10" hidden="1">{"'Sheet1'!$L$16"}</definedName>
    <definedName name="tao" hidden="1">{"'Sheet1'!$L$16"}</definedName>
    <definedName name="TÄØNG_HÅÜP_KINH_PHÊ_DÆÛ_THÁÖU_TBA2_50KVA__2_11_2_0_4KV" localSheetId="8">#REF!</definedName>
    <definedName name="TÄØNG_HÅÜP_KINH_PHÊ_DÆÛ_THÁÖU_TBA2_50KVA__2_11_2_0_4KV" localSheetId="10">#REF!</definedName>
    <definedName name="TÄØNG_HÅÜP_KINH_PHÊ_DÆÛ_THÁÖU_TBA2_50KVA__2_11_2_0_4KV">#REF!</definedName>
    <definedName name="TÄØNG_HÅÜP_KINH_PHÊ_TBA_3_50KVA__22_11_2_0_4KV" localSheetId="8">#REF!</definedName>
    <definedName name="TÄØNG_HÅÜP_KINH_PHÊ_TBA_3_50KVA__22_11_2_0_4KV" localSheetId="10">#REF!</definedName>
    <definedName name="TÄØNG_HÅÜP_KINH_PHÊ_TBA_3_50KVA__22_11_2_0_4KV">#REF!</definedName>
    <definedName name="TatBo" localSheetId="8" hidden="1">{"'Sheet1'!$L$16"}</definedName>
    <definedName name="TatBo" localSheetId="10" hidden="1">{"'Sheet1'!$L$16"}</definedName>
    <definedName name="TatBo" hidden="1">{"'Sheet1'!$L$16"}</definedName>
    <definedName name="taukeo150" localSheetId="8">#REF!</definedName>
    <definedName name="taukeo150" localSheetId="10">#REF!</definedName>
    <definedName name="taukeo150">#REF!</definedName>
    <definedName name="taun" localSheetId="8">#REF!</definedName>
    <definedName name="taun" localSheetId="10">#REF!</definedName>
    <definedName name="taun">#REF!</definedName>
    <definedName name="TaxTV">10%</definedName>
    <definedName name="TaxXL">5%</definedName>
    <definedName name="TB_CS" localSheetId="8">#REF!</definedName>
    <definedName name="TB_CS" localSheetId="10">#REF!</definedName>
    <definedName name="TB_CS">#REF!</definedName>
    <definedName name="TB_TBA" localSheetId="8">#REF!</definedName>
    <definedName name="TB_TBA" localSheetId="10">#REF!</definedName>
    <definedName name="TB_TBA">#REF!</definedName>
    <definedName name="TBA" localSheetId="8">#REF!</definedName>
    <definedName name="TBA" localSheetId="9">#REF!</definedName>
    <definedName name="TBA" localSheetId="10">#REF!</definedName>
    <definedName name="TBA">#REF!</definedName>
    <definedName name="tbl_ProdInfo" localSheetId="8" hidden="1">#REF!</definedName>
    <definedName name="tbl_ProdInfo" localSheetId="9" hidden="1">#REF!</definedName>
    <definedName name="tbl_ProdInfo" localSheetId="10" hidden="1">#REF!</definedName>
    <definedName name="tbl_ProdInfo" hidden="1">#REF!</definedName>
    <definedName name="tbmc" localSheetId="8">#REF!</definedName>
    <definedName name="tbmc" localSheetId="10">#REF!</definedName>
    <definedName name="tbmc">#REF!</definedName>
    <definedName name="TBSGP" localSheetId="8">#REF!</definedName>
    <definedName name="TBSGP" localSheetId="10">#REF!</definedName>
    <definedName name="TBSGP">#REF!</definedName>
    <definedName name="tbtram" localSheetId="8">#REF!</definedName>
    <definedName name="tbtram" localSheetId="9">#REF!</definedName>
    <definedName name="tbtram" localSheetId="10">#REF!</definedName>
    <definedName name="tbtram">#REF!</definedName>
    <definedName name="TBXD" localSheetId="8">#REF!</definedName>
    <definedName name="TBXD" localSheetId="9">#REF!</definedName>
    <definedName name="TBXD" localSheetId="10">#REF!</definedName>
    <definedName name="TBXD">#REF!</definedName>
    <definedName name="TC" localSheetId="8">#REF!</definedName>
    <definedName name="TC" localSheetId="9">#REF!</definedName>
    <definedName name="TC" localSheetId="10">#REF!</definedName>
    <definedName name="TC">#REF!</definedName>
    <definedName name="tc_1" localSheetId="8">#REF!</definedName>
    <definedName name="tc_1" localSheetId="10">#REF!</definedName>
    <definedName name="tc_1">#REF!</definedName>
    <definedName name="tc_2" localSheetId="8">#REF!</definedName>
    <definedName name="tc_2" localSheetId="10">#REF!</definedName>
    <definedName name="tc_2">#REF!</definedName>
    <definedName name="TC_NHANH1" localSheetId="8">#REF!</definedName>
    <definedName name="TC_NHANH1" localSheetId="9">#REF!</definedName>
    <definedName name="TC_NHANH1" localSheetId="10">#REF!</definedName>
    <definedName name="TC_NHANH1">#REF!</definedName>
    <definedName name="TC44HCUCHI" localSheetId="8">#REF!</definedName>
    <definedName name="TC44HCUCHI" localSheetId="10">#REF!</definedName>
    <definedName name="TC44HCUCHI">#REF!</definedName>
    <definedName name="TC44HHOCMON" localSheetId="8">#REF!</definedName>
    <definedName name="TC44HHOCMON" localSheetId="10">#REF!</definedName>
    <definedName name="TC44HHOCMON">#REF!</definedName>
    <definedName name="TC44QBINHCHANH" localSheetId="8">#REF!</definedName>
    <definedName name="TC44QBINHCHANH" localSheetId="10">#REF!</definedName>
    <definedName name="TC44QBINHCHANH">#REF!</definedName>
    <definedName name="TC44QBINHTAN" localSheetId="8">#REF!</definedName>
    <definedName name="TC44QBINHTAN" localSheetId="10">#REF!</definedName>
    <definedName name="TC44QBINHTAN">#REF!</definedName>
    <definedName name="TC44QBINHTHANH1" localSheetId="8">#REF!</definedName>
    <definedName name="TC44QBINHTHANH1" localSheetId="10">#REF!</definedName>
    <definedName name="TC44QBINHTHANH1">#REF!</definedName>
    <definedName name="TC44QBINHTHANH2" localSheetId="8">#REF!</definedName>
    <definedName name="TC44QBINHTHANH2" localSheetId="10">#REF!</definedName>
    <definedName name="TC44QBINHTHANH2">#REF!</definedName>
    <definedName name="TC44QGOVAP1" localSheetId="8">#REF!</definedName>
    <definedName name="TC44QGOVAP1" localSheetId="10">#REF!</definedName>
    <definedName name="TC44QGOVAP1">#REF!</definedName>
    <definedName name="TC44QGOVAP2" localSheetId="8">#REF!</definedName>
    <definedName name="TC44QGOVAP2" localSheetId="10">#REF!</definedName>
    <definedName name="TC44QGOVAP2">#REF!</definedName>
    <definedName name="TC44QPHUNHUAN" localSheetId="8">#REF!</definedName>
    <definedName name="TC44QPHUNHUAN" localSheetId="10">#REF!</definedName>
    <definedName name="TC44QPHUNHUAN">#REF!</definedName>
    <definedName name="TC44QTANBINH1" localSheetId="8">#REF!</definedName>
    <definedName name="TC44QTANBINH1" localSheetId="10">#REF!</definedName>
    <definedName name="TC44QTANBINH1">#REF!</definedName>
    <definedName name="TC44QTANBINH2" localSheetId="8">#REF!</definedName>
    <definedName name="TC44QTANBINH2" localSheetId="10">#REF!</definedName>
    <definedName name="TC44QTANBINH2">#REF!</definedName>
    <definedName name="TC44QTANPHU" localSheetId="8">#REF!</definedName>
    <definedName name="TC44QTANPHU" localSheetId="10">#REF!</definedName>
    <definedName name="TC44QTANPHU">#REF!</definedName>
    <definedName name="TC44QTHUDUC1" localSheetId="8">#REF!</definedName>
    <definedName name="TC44QTHUDUC1" localSheetId="10">#REF!</definedName>
    <definedName name="TC44QTHUDUC1">#REF!</definedName>
    <definedName name="TC44QTHUDUC2" localSheetId="8">#REF!</definedName>
    <definedName name="TC44QTHUDUC2" localSheetId="10">#REF!</definedName>
    <definedName name="TC44QTHUDUC2">#REF!</definedName>
    <definedName name="TC44QUAN1" localSheetId="8">#REF!</definedName>
    <definedName name="TC44QUAN1" localSheetId="10">#REF!</definedName>
    <definedName name="TC44QUAN1">#REF!</definedName>
    <definedName name="TC44QUAN10" localSheetId="8">#REF!</definedName>
    <definedName name="TC44QUAN10" localSheetId="10">#REF!</definedName>
    <definedName name="TC44QUAN10">#REF!</definedName>
    <definedName name="TC44QUAN11" localSheetId="8">#REF!</definedName>
    <definedName name="TC44QUAN11" localSheetId="10">#REF!</definedName>
    <definedName name="TC44QUAN11">#REF!</definedName>
    <definedName name="TC44QUAN12" localSheetId="8">#REF!</definedName>
    <definedName name="TC44QUAN12" localSheetId="10">#REF!</definedName>
    <definedName name="TC44QUAN12">#REF!</definedName>
    <definedName name="TC44QUAN2" localSheetId="8">#REF!</definedName>
    <definedName name="TC44QUAN2" localSheetId="10">#REF!</definedName>
    <definedName name="TC44QUAN2">#REF!</definedName>
    <definedName name="TC44QUAN32" localSheetId="8">#REF!</definedName>
    <definedName name="TC44QUAN32" localSheetId="10">#REF!</definedName>
    <definedName name="TC44QUAN32">#REF!</definedName>
    <definedName name="TC44QUAN4" localSheetId="8">#REF!</definedName>
    <definedName name="TC44QUAN4" localSheetId="10">#REF!</definedName>
    <definedName name="TC44QUAN4">#REF!</definedName>
    <definedName name="TC44QUAN5" localSheetId="8">#REF!</definedName>
    <definedName name="TC44QUAN5" localSheetId="10">#REF!</definedName>
    <definedName name="TC44QUAN5">#REF!</definedName>
    <definedName name="TC44QUAN6A" localSheetId="8">#REF!</definedName>
    <definedName name="TC44QUAN6A" localSheetId="10">#REF!</definedName>
    <definedName name="TC44QUAN6A">#REF!</definedName>
    <definedName name="TC44QUAN6B" localSheetId="8">#REF!</definedName>
    <definedName name="TC44QUAN6B" localSheetId="10">#REF!</definedName>
    <definedName name="TC44QUAN6B">#REF!</definedName>
    <definedName name="TC44QUAN7" localSheetId="8">#REF!</definedName>
    <definedName name="TC44QUAN7" localSheetId="10">#REF!</definedName>
    <definedName name="TC44QUAN7">#REF!</definedName>
    <definedName name="TC44QUAN8A" localSheetId="8">#REF!</definedName>
    <definedName name="TC44QUAN8A" localSheetId="10">#REF!</definedName>
    <definedName name="TC44QUAN8A">#REF!</definedName>
    <definedName name="TC44QUAN8B" localSheetId="8">#REF!</definedName>
    <definedName name="TC44QUAN8B" localSheetId="10">#REF!</definedName>
    <definedName name="TC44QUAN8B">#REF!</definedName>
    <definedName name="Tcbm" localSheetId="8">#REF!</definedName>
    <definedName name="Tcbm" localSheetId="10">#REF!</definedName>
    <definedName name="Tcbm">#REF!</definedName>
    <definedName name="Tchuan" localSheetId="8">#REF!</definedName>
    <definedName name="Tchuan" localSheetId="10">#REF!</definedName>
    <definedName name="Tchuan">#REF!</definedName>
    <definedName name="TD" localSheetId="9">#REF!</definedName>
    <definedName name="TD">#REF!</definedName>
    <definedName name="TD12vl" localSheetId="8">#REF!</definedName>
    <definedName name="TD12vl" localSheetId="9">#REF!</definedName>
    <definedName name="TD12vl" localSheetId="10">#REF!</definedName>
    <definedName name="TD12vl">#REF!</definedName>
    <definedName name="td1p" localSheetId="8">#REF!</definedName>
    <definedName name="td1p" localSheetId="10">#REF!</definedName>
    <definedName name="td1p">#REF!</definedName>
    <definedName name="TD1p1nc" localSheetId="8">#REF!</definedName>
    <definedName name="TD1p1nc" localSheetId="9">#REF!</definedName>
    <definedName name="TD1p1nc" localSheetId="10">#REF!</definedName>
    <definedName name="TD1p1nc">#REF!</definedName>
    <definedName name="td1p1vc" localSheetId="8">#REF!</definedName>
    <definedName name="td1p1vc" localSheetId="9">#REF!</definedName>
    <definedName name="td1p1vc" localSheetId="10">#REF!</definedName>
    <definedName name="td1p1vc">#REF!</definedName>
    <definedName name="TD1p1vl" localSheetId="8">#REF!</definedName>
    <definedName name="TD1p1vl" localSheetId="9">#REF!</definedName>
    <definedName name="TD1p1vl" localSheetId="10">#REF!</definedName>
    <definedName name="TD1p1vl">#REF!</definedName>
    <definedName name="td3p" localSheetId="8">#REF!</definedName>
    <definedName name="td3p" localSheetId="9">#REF!</definedName>
    <definedName name="td3p" localSheetId="10">#REF!</definedName>
    <definedName name="td3p">#REF!</definedName>
    <definedName name="TDctnc" localSheetId="8">#REF!</definedName>
    <definedName name="TDctnc" localSheetId="9">#REF!</definedName>
    <definedName name="TDctnc" localSheetId="10">#REF!</definedName>
    <definedName name="TDctnc">#REF!</definedName>
    <definedName name="TDctvc" localSheetId="8">#REF!</definedName>
    <definedName name="TDctvc" localSheetId="9">#REF!</definedName>
    <definedName name="TDctvc" localSheetId="10">#REF!</definedName>
    <definedName name="TDctvc">#REF!</definedName>
    <definedName name="TDctvl" localSheetId="8">#REF!</definedName>
    <definedName name="TDctvl" localSheetId="9">#REF!</definedName>
    <definedName name="TDctvl" localSheetId="10">#REF!</definedName>
    <definedName name="TDctvl">#REF!</definedName>
    <definedName name="tdia" localSheetId="8">#REF!</definedName>
    <definedName name="tdia" localSheetId="9">#REF!</definedName>
    <definedName name="tdia" localSheetId="10">#REF!</definedName>
    <definedName name="tdia">#REF!</definedName>
    <definedName name="tdnc1p" localSheetId="8">#REF!</definedName>
    <definedName name="tdnc1p" localSheetId="9">#REF!</definedName>
    <definedName name="tdnc1p" localSheetId="10">#REF!</definedName>
    <definedName name="tdnc1p">#REF!</definedName>
    <definedName name="TDng" localSheetId="8">#REF!</definedName>
    <definedName name="TDng" localSheetId="10">#REF!</definedName>
    <definedName name="TDng">#REF!</definedName>
    <definedName name="tdo" localSheetId="8">#REF!</definedName>
    <definedName name="tdo" localSheetId="10">#REF!</definedName>
    <definedName name="tdo">#REF!</definedName>
    <definedName name="TDoto" localSheetId="8">#REF!</definedName>
    <definedName name="TDoto" localSheetId="10">#REF!</definedName>
    <definedName name="TDoto">#REF!</definedName>
    <definedName name="tdt" localSheetId="8">#REF!</definedName>
    <definedName name="tdt" localSheetId="9">#REF!</definedName>
    <definedName name="tdt" localSheetId="10">#REF!</definedName>
    <definedName name="tdt">#REF!</definedName>
    <definedName name="tdtr2cnc" localSheetId="8">#REF!</definedName>
    <definedName name="tdtr2cnc" localSheetId="9">#REF!</definedName>
    <definedName name="tdtr2cnc" localSheetId="10">#REF!</definedName>
    <definedName name="tdtr2cnc">#REF!</definedName>
    <definedName name="tdtr2cvl" localSheetId="8">#REF!</definedName>
    <definedName name="tdtr2cvl" localSheetId="9">#REF!</definedName>
    <definedName name="tdtr2cvl" localSheetId="10">#REF!</definedName>
    <definedName name="tdtr2cvl">#REF!</definedName>
    <definedName name="tdvl1p" localSheetId="8">#REF!</definedName>
    <definedName name="tdvl1p" localSheetId="9">#REF!</definedName>
    <definedName name="tdvl1p" localSheetId="10">#REF!</definedName>
    <definedName name="tdvl1p">#REF!</definedName>
    <definedName name="TDxn" localSheetId="8">#REF!</definedName>
    <definedName name="TDxn" localSheetId="10">#REF!</definedName>
    <definedName name="TDxn">#REF!</definedName>
    <definedName name="te" localSheetId="8">#REF!</definedName>
    <definedName name="te" localSheetId="10">#REF!</definedName>
    <definedName name="te">#REF!</definedName>
    <definedName name="tecnuoc5" localSheetId="8">#REF!</definedName>
    <definedName name="tecnuoc5" localSheetId="10">#REF!</definedName>
    <definedName name="tecnuoc5">#REF!</definedName>
    <definedName name="temp" localSheetId="8">#REF!</definedName>
    <definedName name="temp" localSheetId="10">#REF!</definedName>
    <definedName name="temp">#REF!</definedName>
    <definedName name="Temp_Br" localSheetId="8">#REF!</definedName>
    <definedName name="Temp_Br" localSheetId="10">#REF!</definedName>
    <definedName name="Temp_Br">#REF!</definedName>
    <definedName name="Temp_Grad" localSheetId="8">#REF!</definedName>
    <definedName name="Temp_Grad" localSheetId="10">#REF!</definedName>
    <definedName name="Temp_Grad">#REF!</definedName>
    <definedName name="TEMPBR" localSheetId="8">#REF!</definedName>
    <definedName name="TEMPBR" localSheetId="10">#REF!</definedName>
    <definedName name="TEMPBR">#REF!</definedName>
    <definedName name="ten" localSheetId="8">#REF!</definedName>
    <definedName name="ten" localSheetId="10">#REF!</definedName>
    <definedName name="ten">#REF!</definedName>
    <definedName name="ten_tra_1BTN" localSheetId="8">#REF!</definedName>
    <definedName name="ten_tra_1BTN" localSheetId="10">#REF!</definedName>
    <definedName name="ten_tra_1BTN">#REF!</definedName>
    <definedName name="ten_tra_2BTN" localSheetId="8">#REF!</definedName>
    <definedName name="ten_tra_2BTN" localSheetId="10">#REF!</definedName>
    <definedName name="ten_tra_2BTN">#REF!</definedName>
    <definedName name="ten_tra_3BTN" localSheetId="8">#REF!</definedName>
    <definedName name="ten_tra_3BTN" localSheetId="10">#REF!</definedName>
    <definedName name="ten_tra_3BTN">#REF!</definedName>
    <definedName name="TenCap" localSheetId="8">#REF!</definedName>
    <definedName name="TenCap" localSheetId="10">#REF!</definedName>
    <definedName name="TenCap">#REF!</definedName>
    <definedName name="tenck" localSheetId="8">#REF!</definedName>
    <definedName name="tenck" localSheetId="9">#REF!</definedName>
    <definedName name="tenck" localSheetId="10">#REF!</definedName>
    <definedName name="tenck">#REF!</definedName>
    <definedName name="TenNgam" localSheetId="8">#REF!</definedName>
    <definedName name="TenNgam" localSheetId="10">#REF!</definedName>
    <definedName name="TenNgam">#REF!</definedName>
    <definedName name="TenTreo" localSheetId="8">#REF!</definedName>
    <definedName name="TenTreo" localSheetId="10">#REF!</definedName>
    <definedName name="TenTreo">#REF!</definedName>
    <definedName name="tenvung" localSheetId="8">#REF!</definedName>
    <definedName name="tenvung" localSheetId="10">#REF!</definedName>
    <definedName name="tenvung">#REF!</definedName>
    <definedName name="Tengoi" localSheetId="8">#REF!</definedName>
    <definedName name="Tengoi" localSheetId="10">#REF!</definedName>
    <definedName name="Tengoi">#REF!</definedName>
    <definedName name="Terminal_Serviceability" localSheetId="8">#REF!</definedName>
    <definedName name="Terminal_Serviceability" localSheetId="10">#REF!</definedName>
    <definedName name="Terminal_Serviceability">#REF!</definedName>
    <definedName name="test" localSheetId="8">#REF!</definedName>
    <definedName name="test" localSheetId="10">#REF!</definedName>
    <definedName name="test">#REF!</definedName>
    <definedName name="test1" localSheetId="8">#REF!</definedName>
    <definedName name="test1" localSheetId="10">#REF!</definedName>
    <definedName name="test1">#REF!</definedName>
    <definedName name="Test5">#N/A</definedName>
    <definedName name="text" localSheetId="8">#REF!,#REF!,#REF!,#REF!,#REF!</definedName>
    <definedName name="text" localSheetId="9">#REF!,#REF!,#REF!,#REF!,#REF!</definedName>
    <definedName name="text" localSheetId="10">#REF!,#REF!,#REF!,#REF!,#REF!</definedName>
    <definedName name="text">#REF!,#REF!,#REF!,#REF!,#REF!</definedName>
    <definedName name="TextRefCopyRangeCount" hidden="1">21</definedName>
    <definedName name="Têi_diÖn_5_T" localSheetId="8">#REF!</definedName>
    <definedName name="Têi_diÖn_5_T" localSheetId="10">#REF!</definedName>
    <definedName name="Têi_diÖn_5_T">#REF!</definedName>
    <definedName name="TGLS" localSheetId="8">#REF!</definedName>
    <definedName name="TGLS" localSheetId="10">#REF!</definedName>
    <definedName name="TGLS">#REF!</definedName>
    <definedName name="TGTH" localSheetId="8">#REF!</definedName>
    <definedName name="TGTH" localSheetId="10">#REF!</definedName>
    <definedName name="TGTH">#REF!</definedName>
    <definedName name="TI" localSheetId="8">#REF!</definedName>
    <definedName name="TI" localSheetId="10">#REF!</definedName>
    <definedName name="TI">#REF!</definedName>
    <definedName name="Tien" localSheetId="8">#REF!</definedName>
    <definedName name="Tien" localSheetId="9">#REF!</definedName>
    <definedName name="Tien" localSheetId="10">#REF!</definedName>
    <definedName name="Tien">#REF!</definedName>
    <definedName name="TIENLUONG" localSheetId="8">#REF!</definedName>
    <definedName name="TIENLUONG" localSheetId="9">#REF!</definedName>
    <definedName name="TIENLUONG" localSheetId="10">#REF!</definedName>
    <definedName name="TIENLUONG">#REF!</definedName>
    <definedName name="Tiepdiama">9500</definedName>
    <definedName name="TIEU_HAO_VAT_TU_DZ0.4KV" localSheetId="8">#REF!</definedName>
    <definedName name="TIEU_HAO_VAT_TU_DZ0.4KV" localSheetId="9">#REF!</definedName>
    <definedName name="TIEU_HAO_VAT_TU_DZ0.4KV" localSheetId="10">#REF!</definedName>
    <definedName name="TIEU_HAO_VAT_TU_DZ0.4KV">#REF!</definedName>
    <definedName name="TIEU_HAO_VAT_TU_DZ22KV" localSheetId="8">#REF!</definedName>
    <definedName name="TIEU_HAO_VAT_TU_DZ22KV" localSheetId="9">#REF!</definedName>
    <definedName name="TIEU_HAO_VAT_TU_DZ22KV" localSheetId="10">#REF!</definedName>
    <definedName name="TIEU_HAO_VAT_TU_DZ22KV">#REF!</definedName>
    <definedName name="TIEU_HAO_VAT_TU_TBA" localSheetId="8">#REF!</definedName>
    <definedName name="TIEU_HAO_VAT_TU_TBA" localSheetId="9">#REF!</definedName>
    <definedName name="TIEU_HAO_VAT_TU_TBA" localSheetId="10">#REF!</definedName>
    <definedName name="TIEU_HAO_VAT_TU_TBA">#REF!</definedName>
    <definedName name="tim_cau_trung" localSheetId="8">#REF!</definedName>
    <definedName name="tim_cau_trung" localSheetId="10">#REF!</definedName>
    <definedName name="tim_cau_trung">#REF!</definedName>
    <definedName name="Tim_cong" localSheetId="8">#REF!</definedName>
    <definedName name="Tim_cong" localSheetId="10">#REF!</definedName>
    <definedName name="Tim_cong">#REF!</definedName>
    <definedName name="tim_lan_xuat_hien" localSheetId="8">#REF!</definedName>
    <definedName name="tim_lan_xuat_hien" localSheetId="10">#REF!</definedName>
    <definedName name="tim_lan_xuat_hien">#REF!</definedName>
    <definedName name="Tim_lan_xuat_hien_cong" localSheetId="8">#REF!</definedName>
    <definedName name="Tim_lan_xuat_hien_cong" localSheetId="10">#REF!</definedName>
    <definedName name="Tim_lan_xuat_hien_cong">#REF!</definedName>
    <definedName name="Tim_lan_xuat_hien_duong" localSheetId="8">#REF!</definedName>
    <definedName name="Tim_lan_xuat_hien_duong" localSheetId="10">#REF!</definedName>
    <definedName name="Tim_lan_xuat_hien_duong">#REF!</definedName>
    <definedName name="tim_xuat_hien" localSheetId="8">#REF!</definedName>
    <definedName name="tim_xuat_hien" localSheetId="10">#REF!</definedName>
    <definedName name="tim_xuat_hien">#REF!</definedName>
    <definedName name="time" localSheetId="8">#REF!</definedName>
    <definedName name="time" localSheetId="10">#REF!</definedName>
    <definedName name="time">#REF!</definedName>
    <definedName name="tinhqd" localSheetId="8">#REF!</definedName>
    <definedName name="tinhqd" localSheetId="10">#REF!</definedName>
    <definedName name="tinhqd">#REF!</definedName>
    <definedName name="tinhtrang16" localSheetId="8">#REF!</definedName>
    <definedName name="tinhtrang16" localSheetId="9">#REF!</definedName>
    <definedName name="tinhtrang16" localSheetId="10">#REF!</definedName>
    <definedName name="tinhtrang16">#REF!</definedName>
    <definedName name="tinhtrangTH" localSheetId="8">#REF!</definedName>
    <definedName name="tinhtrangTH" localSheetId="9">#REF!</definedName>
    <definedName name="tinhtrangTH" localSheetId="10">#REF!</definedName>
    <definedName name="tinhtrangTH">#REF!</definedName>
    <definedName name="TIT" localSheetId="8">#REF!</definedName>
    <definedName name="TIT" localSheetId="9">#REF!</definedName>
    <definedName name="TIT" localSheetId="10">#REF!</definedName>
    <definedName name="TIT">#REF!</definedName>
    <definedName name="TITAN" localSheetId="8">#REF!</definedName>
    <definedName name="TITAN" localSheetId="9">#REF!</definedName>
    <definedName name="TITAN" localSheetId="10">#REF!</definedName>
    <definedName name="TITAN">#REF!</definedName>
    <definedName name="TK" localSheetId="8">#REF!</definedName>
    <definedName name="tk" localSheetId="9">#REF!</definedName>
    <definedName name="TK" localSheetId="10">#REF!</definedName>
    <definedName name="TK">#REF!</definedName>
    <definedName name="TKCOÙ" localSheetId="8">#REF!</definedName>
    <definedName name="TKCOÙ" localSheetId="10">#REF!</definedName>
    <definedName name="TKCOÙ">#REF!</definedName>
    <definedName name="TKNÔÏ" localSheetId="8">#REF!</definedName>
    <definedName name="TKNÔÏ" localSheetId="10">#REF!</definedName>
    <definedName name="TKNÔÏ">#REF!</definedName>
    <definedName name="TKP" localSheetId="8">#REF!</definedName>
    <definedName name="TKP" localSheetId="9">#REF!</definedName>
    <definedName name="TKP" localSheetId="10">#REF!</definedName>
    <definedName name="TKP">#REF!</definedName>
    <definedName name="TKYB">"TKYB"</definedName>
    <definedName name="TLAC120" localSheetId="8">#REF!</definedName>
    <definedName name="TLAC120" localSheetId="9">#REF!</definedName>
    <definedName name="TLAC120" localSheetId="10">#REF!</definedName>
    <definedName name="TLAC120">#REF!</definedName>
    <definedName name="TLAC35" localSheetId="8">#REF!</definedName>
    <definedName name="TLAC35" localSheetId="9">#REF!</definedName>
    <definedName name="TLAC35" localSheetId="10">#REF!</definedName>
    <definedName name="TLAC35">#REF!</definedName>
    <definedName name="TLAC50" localSheetId="8">#REF!</definedName>
    <definedName name="TLAC50" localSheetId="9">#REF!</definedName>
    <definedName name="TLAC50" localSheetId="10">#REF!</definedName>
    <definedName name="TLAC50">#REF!</definedName>
    <definedName name="TLAC70" localSheetId="8">#REF!</definedName>
    <definedName name="TLAC70" localSheetId="9">#REF!</definedName>
    <definedName name="TLAC70" localSheetId="10">#REF!</definedName>
    <definedName name="TLAC70">#REF!</definedName>
    <definedName name="TLAC95" localSheetId="8">#REF!</definedName>
    <definedName name="TLAC95" localSheetId="9">#REF!</definedName>
    <definedName name="TLAC95" localSheetId="10">#REF!</definedName>
    <definedName name="TLAC95">#REF!</definedName>
    <definedName name="TLD" localSheetId="8">#REF!</definedName>
    <definedName name="TLD" localSheetId="10">#REF!</definedName>
    <definedName name="TLD">#REF!</definedName>
    <definedName name="Tle" localSheetId="8">#REF!</definedName>
    <definedName name="Tle" localSheetId="9">#REF!</definedName>
    <definedName name="Tle" localSheetId="10">#REF!</definedName>
    <definedName name="Tle">#REF!</definedName>
    <definedName name="TLLP" localSheetId="8">#REF!</definedName>
    <definedName name="TLLP" localSheetId="10">#REF!</definedName>
    <definedName name="TLLP">#REF!</definedName>
    <definedName name="TLR" localSheetId="8">#REF!</definedName>
    <definedName name="TLR" localSheetId="10">#REF!</definedName>
    <definedName name="TLR">#REF!</definedName>
    <definedName name="tluong" localSheetId="8">#REF!</definedName>
    <definedName name="tluong" localSheetId="10">#REF!</definedName>
    <definedName name="tluong">#REF!</definedName>
    <definedName name="TLY" localSheetId="8">#REF!</definedName>
    <definedName name="TLY" localSheetId="10">#REF!</definedName>
    <definedName name="TLY">#REF!</definedName>
    <definedName name="TM" localSheetId="8">#REF!</definedName>
    <definedName name="TM" localSheetId="10">#REF!</definedName>
    <definedName name="TM">#REF!</definedName>
    <definedName name="TMDT1" localSheetId="8">#REF!</definedName>
    <definedName name="TMDT1" localSheetId="10">#REF!</definedName>
    <definedName name="TMDT1">#REF!</definedName>
    <definedName name="TMDT2" localSheetId="8">#REF!</definedName>
    <definedName name="TMDT2" localSheetId="10">#REF!</definedName>
    <definedName name="TMDT2">#REF!</definedName>
    <definedName name="TMDTmoi" localSheetId="8">#REF!</definedName>
    <definedName name="TMDTmoi" localSheetId="10">#REF!</definedName>
    <definedName name="TMDTmoi">#REF!</definedName>
    <definedName name="tmm1.5" localSheetId="8">#REF!</definedName>
    <definedName name="tmm1.5" localSheetId="10">#REF!</definedName>
    <definedName name="tmm1.5">#REF!</definedName>
    <definedName name="tmmg" localSheetId="8">#REF!</definedName>
    <definedName name="tmmg" localSheetId="10">#REF!</definedName>
    <definedName name="tmmg">#REF!</definedName>
    <definedName name="TN" localSheetId="8">#REF!</definedName>
    <definedName name="TN" localSheetId="10">#REF!</definedName>
    <definedName name="TN">#REF!</definedName>
    <definedName name="TN_b_qu_n" localSheetId="8">#REF!</definedName>
    <definedName name="TN_b_qu_n" localSheetId="10">#REF!</definedName>
    <definedName name="TN_b_qu_n">#REF!</definedName>
    <definedName name="toadocap" localSheetId="8">#REF!</definedName>
    <definedName name="toadocap" localSheetId="10">#REF!</definedName>
    <definedName name="toadocap">#REF!</definedName>
    <definedName name="Toanbo" localSheetId="8">#REF!</definedName>
    <definedName name="Toanbo" localSheetId="10">#REF!</definedName>
    <definedName name="Toanbo">#REF!</definedName>
    <definedName name="toi5t" localSheetId="8">#REF!</definedName>
    <definedName name="toi5t" localSheetId="10">#REF!</definedName>
    <definedName name="toi5t">#REF!</definedName>
    <definedName name="ton" localSheetId="8">#REF!</definedName>
    <definedName name="ton" localSheetId="10">#REF!</definedName>
    <definedName name="ton">#REF!</definedName>
    <definedName name="Tonmai" localSheetId="8">#REF!</definedName>
    <definedName name="Tonmai" localSheetId="9">#REF!</definedName>
    <definedName name="Tonmai" localSheetId="10">#REF!</definedName>
    <definedName name="Tonmai">#REF!</definedName>
    <definedName name="Tong" localSheetId="8">#REF!</definedName>
    <definedName name="Tong" localSheetId="10">#REF!</definedName>
    <definedName name="Tong">#REF!</definedName>
    <definedName name="TONG_DU_TOAN" localSheetId="8">#REF!</definedName>
    <definedName name="TONG_DU_TOAN" localSheetId="10">#REF!</definedName>
    <definedName name="TONG_DU_TOAN">#REF!</definedName>
    <definedName name="TONG_GIA_TRI_CONG_TRINH" localSheetId="8">#REF!</definedName>
    <definedName name="TONG_GIA_TRI_CONG_TRINH" localSheetId="9">#REF!</definedName>
    <definedName name="TONG_GIA_TRI_CONG_TRINH" localSheetId="10">#REF!</definedName>
    <definedName name="TONG_GIA_TRI_CONG_TRINH">#REF!</definedName>
    <definedName name="TONG_HOP_THI_NGHIEM_DZ0.4KV" localSheetId="8">#REF!</definedName>
    <definedName name="TONG_HOP_THI_NGHIEM_DZ0.4KV" localSheetId="9">#REF!</definedName>
    <definedName name="TONG_HOP_THI_NGHIEM_DZ0.4KV" localSheetId="10">#REF!</definedName>
    <definedName name="TONG_HOP_THI_NGHIEM_DZ0.4KV">#REF!</definedName>
    <definedName name="TONG_HOP_THI_NGHIEM_DZ22KV" localSheetId="8">#REF!</definedName>
    <definedName name="TONG_HOP_THI_NGHIEM_DZ22KV" localSheetId="9">#REF!</definedName>
    <definedName name="TONG_HOP_THI_NGHIEM_DZ22KV" localSheetId="10">#REF!</definedName>
    <definedName name="TONG_HOP_THI_NGHIEM_DZ22KV">#REF!</definedName>
    <definedName name="TONG_KE_TBA" localSheetId="8">#REF!</definedName>
    <definedName name="TONG_KE_TBA" localSheetId="9">#REF!</definedName>
    <definedName name="TONG_KE_TBA" localSheetId="10">#REF!</definedName>
    <definedName name="TONG_KE_TBA">#REF!</definedName>
    <definedName name="tongbt" localSheetId="8">#REF!</definedName>
    <definedName name="tongbt" localSheetId="9">#REF!</definedName>
    <definedName name="tongbt" localSheetId="10">#REF!</definedName>
    <definedName name="tongbt">#REF!</definedName>
    <definedName name="tongcong" localSheetId="8">#REF!</definedName>
    <definedName name="tongcong" localSheetId="9">#REF!</definedName>
    <definedName name="tongcong" localSheetId="10">#REF!</definedName>
    <definedName name="tongcong">#REF!</definedName>
    <definedName name="tongdientich" localSheetId="8">#REF!</definedName>
    <definedName name="tongdientich" localSheetId="9">#REF!</definedName>
    <definedName name="tongdientich" localSheetId="10">#REF!</definedName>
    <definedName name="tongdientich">#REF!</definedName>
    <definedName name="TONGDUTOAN" localSheetId="8">#REF!</definedName>
    <definedName name="TONGDUTOAN" localSheetId="9">#REF!</definedName>
    <definedName name="TONGDUTOAN" localSheetId="10">#REF!</definedName>
    <definedName name="TONGDUTOAN">#REF!</definedName>
    <definedName name="tonghop" localSheetId="8" hidden="1">{"'Sheet1'!$L$16"}</definedName>
    <definedName name="tonghop" localSheetId="10" hidden="1">{"'Sheet1'!$L$16"}</definedName>
    <definedName name="tonghop" hidden="1">{"'Sheet1'!$L$16"}</definedName>
    <definedName name="TonghopHtxH" localSheetId="8">#REF!</definedName>
    <definedName name="TonghopHtxH" localSheetId="10">#REF!</definedName>
    <definedName name="TonghopHtxH">#REF!</definedName>
    <definedName name="TonghopHtxT" localSheetId="8">#REF!</definedName>
    <definedName name="TonghopHtxT" localSheetId="10">#REF!</definedName>
    <definedName name="TonghopHtxT">#REF!</definedName>
    <definedName name="tongthep" localSheetId="8">#REF!</definedName>
    <definedName name="tongthep" localSheetId="9">#REF!</definedName>
    <definedName name="tongthep" localSheetId="10">#REF!</definedName>
    <definedName name="tongthep">#REF!</definedName>
    <definedName name="tongthetich" localSheetId="8">#REF!</definedName>
    <definedName name="tongthetich" localSheetId="9">#REF!</definedName>
    <definedName name="tongthetich" localSheetId="10">#REF!</definedName>
    <definedName name="tongthetich">#REF!</definedName>
    <definedName name="TopSlab_Tensile_Stress" localSheetId="8">#REF!</definedName>
    <definedName name="TopSlab_Tensile_Stress" localSheetId="10">#REF!</definedName>
    <definedName name="TopSlab_Tensile_Stress">#REF!</definedName>
    <definedName name="TOSHIBA" localSheetId="8">#REF!</definedName>
    <definedName name="TOSHIBA" localSheetId="10">#REF!</definedName>
    <definedName name="TOSHIBA">#REF!</definedName>
    <definedName name="TOTAL" localSheetId="8">#REF!</definedName>
    <definedName name="TOTAL" localSheetId="10">#REF!</definedName>
    <definedName name="TOTAL">#REF!</definedName>
    <definedName name="TotalPeriods" localSheetId="8">#REF!</definedName>
    <definedName name="TotalPeriods" localSheetId="10">#REF!</definedName>
    <definedName name="TotalPeriods">#REF!</definedName>
    <definedName name="totbtoi" localSheetId="8">#REF!</definedName>
    <definedName name="totbtoi" localSheetId="10">#REF!</definedName>
    <definedName name="totbtoi">#REF!</definedName>
    <definedName name="tp" localSheetId="8">#REF!</definedName>
    <definedName name="tp" localSheetId="10">#REF!</definedName>
    <definedName name="tp">#REF!</definedName>
    <definedName name="TPCP" localSheetId="8" hidden="1">{"'Sheet1'!$L$16"}</definedName>
    <definedName name="TPCP" localSheetId="10" hidden="1">{"'Sheet1'!$L$16"}</definedName>
    <definedName name="TPCP" hidden="1">{"'Sheet1'!$L$16"}</definedName>
    <definedName name="TPLRP" localSheetId="8">#REF!</definedName>
    <definedName name="TPLRP" localSheetId="9">#REF!</definedName>
    <definedName name="TPLRP" localSheetId="10">#REF!</definedName>
    <definedName name="TPLRP">#REF!</definedName>
    <definedName name="Tph" localSheetId="8">#REF!</definedName>
    <definedName name="Tph" localSheetId="10">#REF!</definedName>
    <definedName name="Tph">#REF!</definedName>
    <definedName name="ts" localSheetId="8">#REF!</definedName>
    <definedName name="ts" localSheetId="10">#REF!</definedName>
    <definedName name="ts">#REF!</definedName>
    <definedName name="tsI" localSheetId="8">#REF!</definedName>
    <definedName name="tsI" localSheetId="10">#REF!</definedName>
    <definedName name="tsI">#REF!</definedName>
    <definedName name="TT.1" localSheetId="8">#REF!</definedName>
    <definedName name="TT.1" localSheetId="9">#REF!</definedName>
    <definedName name="TT.1" localSheetId="10">#REF!</definedName>
    <definedName name="TT.1">#REF!</definedName>
    <definedName name="TT.2" localSheetId="8">#REF!</definedName>
    <definedName name="TT.2" localSheetId="9">#REF!</definedName>
    <definedName name="TT.2" localSheetId="10">#REF!</definedName>
    <definedName name="TT.2">#REF!</definedName>
    <definedName name="TT_1P" localSheetId="8">#REF!</definedName>
    <definedName name="TT_1P" localSheetId="9">#REF!</definedName>
    <definedName name="TT_1P" localSheetId="10">#REF!</definedName>
    <definedName name="TT_1P">#REF!</definedName>
    <definedName name="TT_3p" localSheetId="8">#REF!</definedName>
    <definedName name="TT_3p" localSheetId="9">#REF!</definedName>
    <definedName name="TT_3p" localSheetId="10">#REF!</definedName>
    <definedName name="TT_3p">#REF!</definedName>
    <definedName name="ttbt" localSheetId="8">#REF!</definedName>
    <definedName name="ttbt" localSheetId="10">#REF!</definedName>
    <definedName name="ttbt">#REF!</definedName>
    <definedName name="TTCto" localSheetId="8">#REF!</definedName>
    <definedName name="TTCto" localSheetId="10">#REF!</definedName>
    <definedName name="TTCto">#REF!</definedName>
    <definedName name="Ttd" localSheetId="8">#REF!</definedName>
    <definedName name="Ttd" localSheetId="10">#REF!</definedName>
    <definedName name="Ttd">#REF!</definedName>
    <definedName name="TTDD1P" localSheetId="9">#REF!</definedName>
    <definedName name="TTDD1P">#REF!</definedName>
    <definedName name="TTDKKH" localSheetId="9">#REF!</definedName>
    <definedName name="TTDKKH">#REF!</definedName>
    <definedName name="TTDZ" localSheetId="8">#REF!</definedName>
    <definedName name="TTDZ" localSheetId="10">#REF!</definedName>
    <definedName name="TTDZ">#REF!</definedName>
    <definedName name="TTDZ04" localSheetId="8">#REF!</definedName>
    <definedName name="TTDZ04" localSheetId="10">#REF!</definedName>
    <definedName name="TTDZ04">#REF!</definedName>
    <definedName name="TTDZ35" localSheetId="8">#REF!</definedName>
    <definedName name="TTDZ35" localSheetId="10">#REF!</definedName>
    <definedName name="TTDZ35">#REF!</definedName>
    <definedName name="ttinh" localSheetId="8">#REF!</definedName>
    <definedName name="ttinh" localSheetId="10">#REF!</definedName>
    <definedName name="ttinh">#REF!</definedName>
    <definedName name="TTLB1" localSheetId="8">#REF!</definedName>
    <definedName name="TTLB1" localSheetId="10">#REF!</definedName>
    <definedName name="TTLB1">#REF!</definedName>
    <definedName name="TTLB2" localSheetId="8">#REF!</definedName>
    <definedName name="TTLB2" localSheetId="10">#REF!</definedName>
    <definedName name="TTLB2">#REF!</definedName>
    <definedName name="TTLB3" localSheetId="8">#REF!</definedName>
    <definedName name="TTLB3" localSheetId="10">#REF!</definedName>
    <definedName name="TTLB3">#REF!</definedName>
    <definedName name="tto" localSheetId="8">#REF!</definedName>
    <definedName name="tto" localSheetId="10">#REF!</definedName>
    <definedName name="tto">#REF!</definedName>
    <definedName name="ttoxtp" localSheetId="8">#REF!</definedName>
    <definedName name="ttoxtp" localSheetId="10">#REF!</definedName>
    <definedName name="ttoxtp">#REF!</definedName>
    <definedName name="tttt" localSheetId="8">#REF!</definedName>
    <definedName name="tttt" localSheetId="10">#REF!</definedName>
    <definedName name="tttt">#REF!</definedName>
    <definedName name="ttttt" localSheetId="8" hidden="1">{"'Sheet1'!$L$16"}</definedName>
    <definedName name="ttttt" localSheetId="9" hidden="1">{"'Sheet1'!$L$16"}</definedName>
    <definedName name="ttttt" localSheetId="10" hidden="1">{"'Sheet1'!$L$16"}</definedName>
    <definedName name="ttttt" hidden="1">{"'Sheet1'!$L$16"}</definedName>
    <definedName name="TTTTTTTTT" localSheetId="8" hidden="1">{"'Sheet1'!$L$16"}</definedName>
    <definedName name="TTTTTTTTT" localSheetId="9" hidden="1">{"'Sheet1'!$L$16"}</definedName>
    <definedName name="TTTTTTTTT" localSheetId="10" hidden="1">{"'Sheet1'!$L$16"}</definedName>
    <definedName name="TTTTTTTTT" hidden="1">{"'Sheet1'!$L$16"}</definedName>
    <definedName name="ttttttttttt" localSheetId="8" hidden="1">{"'Sheet1'!$L$16"}</definedName>
    <definedName name="ttttttttttt" localSheetId="9" hidden="1">{"'Sheet1'!$L$16"}</definedName>
    <definedName name="ttttttttttt" localSheetId="10" hidden="1">{"'Sheet1'!$L$16"}</definedName>
    <definedName name="ttttttttttt" hidden="1">{"'Sheet1'!$L$16"}</definedName>
    <definedName name="TTVAn5" localSheetId="8">#REF!</definedName>
    <definedName name="TTVAn5" localSheetId="10">#REF!</definedName>
    <definedName name="TTVAn5">#REF!</definedName>
    <definedName name="tthi" localSheetId="8">#REF!</definedName>
    <definedName name="tthi" localSheetId="9">#REF!</definedName>
    <definedName name="tthi" localSheetId="10">#REF!</definedName>
    <definedName name="tthi">#REF!</definedName>
    <definedName name="Ttr" localSheetId="8">#REF!</definedName>
    <definedName name="Ttr" localSheetId="10">#REF!</definedName>
    <definedName name="Ttr">#REF!</definedName>
    <definedName name="ttronmk" localSheetId="8">#REF!</definedName>
    <definedName name="ttronmk" localSheetId="9">#REF!</definedName>
    <definedName name="ttronmk" localSheetId="10">#REF!</definedName>
    <definedName name="ttronmk">#REF!</definedName>
    <definedName name="Tu_dung_ton_that" localSheetId="8">#REF!</definedName>
    <definedName name="Tu_dung_ton_that" localSheetId="10">#REF!</definedName>
    <definedName name="Tu_dung_ton_that">#REF!</definedName>
    <definedName name="TUAN45" localSheetId="8">#REF!</definedName>
    <definedName name="TUAN45" localSheetId="10">#REF!</definedName>
    <definedName name="TUAN45">#REF!</definedName>
    <definedName name="TUAN46" localSheetId="8">#REF!</definedName>
    <definedName name="TUAN46" localSheetId="10">#REF!</definedName>
    <definedName name="TUAN46">#REF!</definedName>
    <definedName name="TUAN48" localSheetId="8">#REF!</definedName>
    <definedName name="TUAN48" localSheetId="10">#REF!</definedName>
    <definedName name="TUAN48">#REF!</definedName>
    <definedName name="TUAN49" localSheetId="8">#REF!</definedName>
    <definedName name="TUAN49" localSheetId="10">#REF!</definedName>
    <definedName name="TUAN49">#REF!</definedName>
    <definedName name="TUAN50" localSheetId="8">#REF!</definedName>
    <definedName name="TUAN50" localSheetId="10">#REF!</definedName>
    <definedName name="TUAN50">#REF!</definedName>
    <definedName name="TUAN51" localSheetId="8">#REF!</definedName>
    <definedName name="TUAN51" localSheetId="10">#REF!</definedName>
    <definedName name="TUAN51">#REF!</definedName>
    <definedName name="TUAN52" localSheetId="8">#REF!</definedName>
    <definedName name="TUAN52" localSheetId="10">#REF!</definedName>
    <definedName name="TUAN52">#REF!</definedName>
    <definedName name="tuoåi" localSheetId="8">#REF!</definedName>
    <definedName name="tuoåi" localSheetId="10">#REF!</definedName>
    <definedName name="tuoåi">#REF!</definedName>
    <definedName name="Tuong_chan" localSheetId="8">#REF!</definedName>
    <definedName name="Tuong_chan" localSheetId="10">#REF!</definedName>
    <definedName name="Tuong_chan">#REF!</definedName>
    <definedName name="Tuong_dau_HD" localSheetId="8">#REF!</definedName>
    <definedName name="Tuong_dau_HD" localSheetId="10">#REF!</definedName>
    <definedName name="Tuong_dau_HD">#REF!</definedName>
    <definedName name="TuongChan" localSheetId="8">#REF!</definedName>
    <definedName name="TuongChan" localSheetId="10">#REF!</definedName>
    <definedName name="TuongChan">#REF!</definedName>
    <definedName name="tuyen" localSheetId="8" hidden="1">{"'Sheet1'!$L$16"}</definedName>
    <definedName name="tuyen" localSheetId="10" hidden="1">{"'Sheet1'!$L$16"}</definedName>
    <definedName name="tuyen" hidden="1">{"'Sheet1'!$L$16"}</definedName>
    <definedName name="tuyennhanh" localSheetId="8" hidden="1">{"'Sheet1'!$L$16"}</definedName>
    <definedName name="tuyennhanh" localSheetId="9" hidden="1">{"'Sheet1'!$L$16"}</definedName>
    <definedName name="tuyennhanh" localSheetId="10" hidden="1">{"'Sheet1'!$L$16"}</definedName>
    <definedName name="tuyennhanh" hidden="1">{"'Sheet1'!$L$16"}</definedName>
    <definedName name="tuynen" localSheetId="8" hidden="1">{"'Sheet1'!$L$16"}</definedName>
    <definedName name="tuynen" localSheetId="10" hidden="1">{"'Sheet1'!$L$16"}</definedName>
    <definedName name="tuynen" hidden="1">{"'Sheet1'!$L$16"}</definedName>
    <definedName name="TV" localSheetId="8">#REF!</definedName>
    <definedName name="TV" localSheetId="10">#REF!</definedName>
    <definedName name="TV">#REF!</definedName>
    <definedName name="tv75nc" localSheetId="8">#REF!</definedName>
    <definedName name="tv75nc" localSheetId="9">#REF!</definedName>
    <definedName name="tv75nc" localSheetId="10">#REF!</definedName>
    <definedName name="tv75nc">#REF!</definedName>
    <definedName name="tv75vl" localSheetId="8">#REF!</definedName>
    <definedName name="tv75vl" localSheetId="9">#REF!</definedName>
    <definedName name="tv75vl" localSheetId="10">#REF!</definedName>
    <definedName name="tv75vl">#REF!</definedName>
    <definedName name="Tvk" localSheetId="8">#REF!</definedName>
    <definedName name="Tvk" localSheetId="10">#REF!</definedName>
    <definedName name="Tvk">#REF!</definedName>
    <definedName name="Twister" localSheetId="8">#REF!</definedName>
    <definedName name="Twister" localSheetId="10">#REF!</definedName>
    <definedName name="Twister">#REF!</definedName>
    <definedName name="TXB11QBINHCHANH" localSheetId="8">#REF!</definedName>
    <definedName name="TXB11QBINHCHANH" localSheetId="10">#REF!</definedName>
    <definedName name="TXB11QBINHCHANH">#REF!</definedName>
    <definedName name="TXB11QBINHTAN" localSheetId="8">#REF!</definedName>
    <definedName name="TXB11QBINHTAN" localSheetId="10">#REF!</definedName>
    <definedName name="TXB11QBINHTAN">#REF!</definedName>
    <definedName name="TXB11QBINHTHANH1" localSheetId="8">#REF!</definedName>
    <definedName name="TXB11QBINHTHANH1" localSheetId="10">#REF!</definedName>
    <definedName name="TXB11QBINHTHANH1">#REF!</definedName>
    <definedName name="TXB11QBINHTHANH2" localSheetId="8">#REF!</definedName>
    <definedName name="TXB11QBINHTHANH2" localSheetId="10">#REF!</definedName>
    <definedName name="TXB11QBINHTHANH2">#REF!</definedName>
    <definedName name="TXB11QCUCHI" localSheetId="8">#REF!</definedName>
    <definedName name="TXB11QCUCHI" localSheetId="10">#REF!</definedName>
    <definedName name="TXB11QCUCHI">#REF!</definedName>
    <definedName name="TXB11QGOVAP1" localSheetId="8">#REF!</definedName>
    <definedName name="TXB11QGOVAP1" localSheetId="10">#REF!</definedName>
    <definedName name="TXB11QGOVAP1">#REF!</definedName>
    <definedName name="TXB11QGOVAP2" localSheetId="8">#REF!</definedName>
    <definedName name="TXB11QGOVAP2" localSheetId="10">#REF!</definedName>
    <definedName name="TXB11QGOVAP2">#REF!</definedName>
    <definedName name="TXB11QHOCMON" localSheetId="8">#REF!</definedName>
    <definedName name="TXB11QHOCMON" localSheetId="10">#REF!</definedName>
    <definedName name="TXB11QHOCMON">#REF!</definedName>
    <definedName name="TXB11QPHUNHUAN" localSheetId="8">#REF!</definedName>
    <definedName name="TXB11QPHUNHUAN" localSheetId="10">#REF!</definedName>
    <definedName name="TXB11QPHUNHUAN">#REF!</definedName>
    <definedName name="TXB11QTANBINH1" localSheetId="8">#REF!</definedName>
    <definedName name="TXB11QTANBINH1" localSheetId="10">#REF!</definedName>
    <definedName name="TXB11QTANBINH1">#REF!</definedName>
    <definedName name="TXB11QTANBINH2" localSheetId="8">#REF!</definedName>
    <definedName name="TXB11QTANBINH2" localSheetId="10">#REF!</definedName>
    <definedName name="TXB11QTANBINH2">#REF!</definedName>
    <definedName name="TXB11QTANPHU" localSheetId="8">#REF!</definedName>
    <definedName name="TXB11QTANPHU" localSheetId="10">#REF!</definedName>
    <definedName name="TXB11QTANPHU">#REF!</definedName>
    <definedName name="TXB11QTHUDUC1" localSheetId="8">#REF!</definedName>
    <definedName name="TXB11QTHUDUC1" localSheetId="10">#REF!</definedName>
    <definedName name="TXB11QTHUDUC1">#REF!</definedName>
    <definedName name="TXB11QTHUDUC2" localSheetId="8">#REF!</definedName>
    <definedName name="TXB11QTHUDUC2" localSheetId="10">#REF!</definedName>
    <definedName name="TXB11QTHUDUC2">#REF!</definedName>
    <definedName name="TXB11QUAN1" localSheetId="8">#REF!</definedName>
    <definedName name="TXB11QUAN1" localSheetId="10">#REF!</definedName>
    <definedName name="TXB11QUAN1">#REF!</definedName>
    <definedName name="TXB11QUAN10" localSheetId="8">#REF!</definedName>
    <definedName name="TXB11QUAN10" localSheetId="10">#REF!</definedName>
    <definedName name="TXB11QUAN10">#REF!</definedName>
    <definedName name="TXB11QUAN11" localSheetId="8">#REF!</definedName>
    <definedName name="TXB11QUAN11" localSheetId="10">#REF!</definedName>
    <definedName name="TXB11QUAN11">#REF!</definedName>
    <definedName name="TXB11QUAN12" localSheetId="8">#REF!</definedName>
    <definedName name="TXB11QUAN12" localSheetId="10">#REF!</definedName>
    <definedName name="TXB11QUAN12">#REF!</definedName>
    <definedName name="TXB11QUAN2" localSheetId="8">#REF!</definedName>
    <definedName name="TXB11QUAN2" localSheetId="10">#REF!</definedName>
    <definedName name="TXB11QUAN2">#REF!</definedName>
    <definedName name="TXB11QUAN4" localSheetId="8">#REF!</definedName>
    <definedName name="TXB11QUAN4" localSheetId="10">#REF!</definedName>
    <definedName name="TXB11QUAN4">#REF!</definedName>
    <definedName name="TXB11QUAN6B" localSheetId="8">#REF!</definedName>
    <definedName name="TXB11QUAN6B" localSheetId="10">#REF!</definedName>
    <definedName name="TXB11QUAN6B">#REF!</definedName>
    <definedName name="TXB11QUAN7" localSheetId="8">#REF!</definedName>
    <definedName name="TXB11QUAN7" localSheetId="10">#REF!</definedName>
    <definedName name="TXB11QUAN7">#REF!</definedName>
    <definedName name="TXB11QUAN8A" localSheetId="8">#REF!</definedName>
    <definedName name="TXB11QUAN8A" localSheetId="10">#REF!</definedName>
    <definedName name="TXB11QUAN8A">#REF!</definedName>
    <definedName name="TXB11QUAN8B" localSheetId="8">#REF!</definedName>
    <definedName name="TXB11QUAN8B" localSheetId="10">#REF!</definedName>
    <definedName name="TXB11QUAN8B">#REF!</definedName>
    <definedName name="TXB44QUAN5" localSheetId="8">#REF!</definedName>
    <definedName name="TXB44QUAN5" localSheetId="10">#REF!</definedName>
    <definedName name="TXB44QUAN5">#REF!</definedName>
    <definedName name="TXB44QUAN6A" localSheetId="8">#REF!</definedName>
    <definedName name="TXB44QUAN6A" localSheetId="10">#REF!</definedName>
    <definedName name="TXB44QUAN6A">#REF!</definedName>
    <definedName name="Txk" localSheetId="8">#REF!</definedName>
    <definedName name="Txk" localSheetId="10">#REF!</definedName>
    <definedName name="Txk">#REF!</definedName>
    <definedName name="Ty_le" localSheetId="8">#REF!</definedName>
    <definedName name="ty_le" localSheetId="9">#REF!</definedName>
    <definedName name="Ty_le" localSheetId="10">#REF!</definedName>
    <definedName name="Ty_le">#REF!</definedName>
    <definedName name="Ty_Le_1" localSheetId="8">#REF!</definedName>
    <definedName name="Ty_Le_1" localSheetId="10">#REF!</definedName>
    <definedName name="Ty_Le_1">#REF!</definedName>
    <definedName name="ty_le_2" localSheetId="8">#REF!</definedName>
    <definedName name="ty_le_2" localSheetId="10">#REF!</definedName>
    <definedName name="ty_le_2">#REF!</definedName>
    <definedName name="ty_le_3" localSheetId="8">#REF!</definedName>
    <definedName name="ty_le_3" localSheetId="10">#REF!</definedName>
    <definedName name="ty_le_3">#REF!</definedName>
    <definedName name="ty_le_BTN" localSheetId="8">#REF!</definedName>
    <definedName name="ty_le_BTN" localSheetId="9">#REF!</definedName>
    <definedName name="ty_le_BTN" localSheetId="10">#REF!</definedName>
    <definedName name="ty_le_BTN">#REF!</definedName>
    <definedName name="Ty_le1" localSheetId="8">#REF!</definedName>
    <definedName name="Ty_le1" localSheetId="9">#REF!</definedName>
    <definedName name="Ty_le1" localSheetId="10">#REF!</definedName>
    <definedName name="Ty_le1">#REF!</definedName>
    <definedName name="Type_1" localSheetId="8">#REF!</definedName>
    <definedName name="Type_1" localSheetId="10">#REF!</definedName>
    <definedName name="Type_1">#REF!</definedName>
    <definedName name="Type_2" localSheetId="8">#REF!</definedName>
    <definedName name="Type_2" localSheetId="10">#REF!</definedName>
    <definedName name="Type_2">#REF!</definedName>
    <definedName name="TYT" localSheetId="8">BlankMacro1</definedName>
    <definedName name="TYT" localSheetId="10">BlankMacro1</definedName>
    <definedName name="TYT">BlankMacro1</definedName>
    <definedName name="tytrong16so5nam" localSheetId="8">#REF!</definedName>
    <definedName name="tytrong16so5nam" localSheetId="9">#REF!</definedName>
    <definedName name="tytrong16so5nam" localSheetId="10">#REF!</definedName>
    <definedName name="tytrong16so5nam">#REF!</definedName>
    <definedName name="th" localSheetId="8">#REF!</definedName>
    <definedName name="th" localSheetId="10">#REF!</definedName>
    <definedName name="th">#REF!</definedName>
    <definedName name="TH.CTrinh" localSheetId="8">#REF!</definedName>
    <definedName name="TH.CTrinh" localSheetId="10">#REF!</definedName>
    <definedName name="TH.CTrinh">#REF!</definedName>
    <definedName name="TH.tinh" localSheetId="8">#REF!</definedName>
    <definedName name="TH.tinh" localSheetId="10">#REF!</definedName>
    <definedName name="TH.tinh">#REF!</definedName>
    <definedName name="TH_VKHNN" localSheetId="8">#REF!</definedName>
    <definedName name="TH_VKHNN" localSheetId="10">#REF!</definedName>
    <definedName name="TH_VKHNN">#REF!</definedName>
    <definedName name="tha" localSheetId="8" hidden="1">{"'Sheet1'!$L$16"}</definedName>
    <definedName name="tha" localSheetId="9" hidden="1">{"'Sheet1'!$L$16"}</definedName>
    <definedName name="tha" localSheetId="10" hidden="1">{"'Sheet1'!$L$16"}</definedName>
    <definedName name="tha" hidden="1">{"'Sheet1'!$L$16"}</definedName>
    <definedName name="Þa__iÓm" localSheetId="8">#REF!</definedName>
    <definedName name="Þa__iÓm" localSheetId="10">#REF!</definedName>
    <definedName name="Þa__iÓm">#REF!</definedName>
    <definedName name="thai" localSheetId="8">#REF!</definedName>
    <definedName name="thai" localSheetId="10">#REF!</definedName>
    <definedName name="thai">#REF!</definedName>
    <definedName name="thang" localSheetId="9">#REF!</definedName>
    <definedName name="thang">#REF!</definedName>
    <definedName name="Thang_Long" localSheetId="8">#REF!</definedName>
    <definedName name="Thang_Long" localSheetId="10">#REF!</definedName>
    <definedName name="Thang_Long">#REF!</definedName>
    <definedName name="Thang_Long_GT" localSheetId="8">#REF!</definedName>
    <definedName name="Thang_Long_GT" localSheetId="10">#REF!</definedName>
    <definedName name="Thang_Long_GT">#REF!</definedName>
    <definedName name="thang10" localSheetId="8" hidden="1">{"'Sheet1'!$L$16"}</definedName>
    <definedName name="thang10" localSheetId="9" hidden="1">{"'Sheet1'!$L$16"}</definedName>
    <definedName name="thang10" localSheetId="10" hidden="1">{"'Sheet1'!$L$16"}</definedName>
    <definedName name="thang10" hidden="1">{"'Sheet1'!$L$16"}</definedName>
    <definedName name="thang13" localSheetId="10" hidden="1">{"'Sheet1'!$L$16"}</definedName>
    <definedName name="thang13" hidden="1">{"'Sheet1'!$L$16"}</definedName>
    <definedName name="thanh" localSheetId="8" hidden="1">{"'Sheet1'!$L$16"}</definedName>
    <definedName name="thanh" localSheetId="10" hidden="1">{"'Sheet1'!$L$16"}</definedName>
    <definedName name="thanh" hidden="1">{"'Sheet1'!$L$16"}</definedName>
    <definedName name="Thanh_CT" localSheetId="8">#REF!</definedName>
    <definedName name="Thanh_CT" localSheetId="10">#REF!</definedName>
    <definedName name="Thanh_CT">#REF!</definedName>
    <definedName name="Thanh_LC_tayvin" localSheetId="8">#REF!</definedName>
    <definedName name="Thanh_LC_tayvin" localSheetId="10">#REF!</definedName>
    <definedName name="Thanh_LC_tayvin">#REF!</definedName>
    <definedName name="Thanh_lý" localSheetId="8">#REF!</definedName>
    <definedName name="Thanh_lý" localSheetId="10">#REF!</definedName>
    <definedName name="Thanh_lý">#REF!</definedName>
    <definedName name="thanhdul" localSheetId="8">#REF!</definedName>
    <definedName name="thanhdul" localSheetId="10">#REF!</definedName>
    <definedName name="thanhdul">#REF!</definedName>
    <definedName name="thanhtien" localSheetId="9">#REF!</definedName>
    <definedName name="thanhtien">#REF!</definedName>
    <definedName name="ThaoCauCu" localSheetId="8">#REF!</definedName>
    <definedName name="ThaoCauCu" localSheetId="10">#REF!</definedName>
    <definedName name="ThaoCauCu">#REF!</definedName>
    <definedName name="Thautinh" localSheetId="8">#REF!</definedName>
    <definedName name="Thautinh" localSheetId="10">#REF!</definedName>
    <definedName name="Thautinh">#REF!</definedName>
    <definedName name="ÞBM" localSheetId="8">#REF!</definedName>
    <definedName name="ÞBM" localSheetId="10">#REF!</definedName>
    <definedName name="ÞBM">#REF!</definedName>
    <definedName name="Þcot" localSheetId="8">#REF!</definedName>
    <definedName name="Þcot" localSheetId="10">#REF!</definedName>
    <definedName name="Þcot">#REF!</definedName>
    <definedName name="ÞCTd4" localSheetId="8">#REF!</definedName>
    <definedName name="ÞCTd4" localSheetId="10">#REF!</definedName>
    <definedName name="ÞCTd4">#REF!</definedName>
    <definedName name="ÞCTt4" localSheetId="8">#REF!</definedName>
    <definedName name="ÞCTt4" localSheetId="10">#REF!</definedName>
    <definedName name="ÞCTt4">#REF!</definedName>
    <definedName name="THchon" localSheetId="8">#REF!</definedName>
    <definedName name="THchon" localSheetId="9">#REF!</definedName>
    <definedName name="THchon" localSheetId="10">#REF!</definedName>
    <definedName name="THchon">#REF!</definedName>
    <definedName name="THDA_copy" localSheetId="8" hidden="1">{"'Sheet1'!$L$16"}</definedName>
    <definedName name="THDA_copy" localSheetId="10" hidden="1">{"'Sheet1'!$L$16"}</definedName>
    <definedName name="THDA_copy" hidden="1">{"'Sheet1'!$L$16"}</definedName>
    <definedName name="Þdamd4" localSheetId="8">#REF!</definedName>
    <definedName name="Þdamd4" localSheetId="10">#REF!</definedName>
    <definedName name="Þdamd4">#REF!</definedName>
    <definedName name="Þdamt4" localSheetId="8">#REF!</definedName>
    <definedName name="Þdamt4" localSheetId="10">#REF!</definedName>
    <definedName name="Þdamt4">#REF!</definedName>
    <definedName name="THDS" localSheetId="8">#REF!</definedName>
    <definedName name="THDS" localSheetId="10">#REF!</definedName>
    <definedName name="THDS">#REF!</definedName>
    <definedName name="thdt" localSheetId="8">#REF!</definedName>
    <definedName name="thdt" localSheetId="9">#REF!</definedName>
    <definedName name="thdt" localSheetId="10">#REF!</definedName>
    <definedName name="thdt">#REF!</definedName>
    <definedName name="THDT_CT_XOM_NOI" localSheetId="8">#REF!</definedName>
    <definedName name="THDT_CT_XOM_NOI" localSheetId="10">#REF!</definedName>
    <definedName name="THDT_CT_XOM_NOI">#REF!</definedName>
    <definedName name="THDT_HT_DAO_THUONG" localSheetId="8">#REF!</definedName>
    <definedName name="THDT_HT_DAO_THUONG" localSheetId="9">#REF!</definedName>
    <definedName name="THDT_HT_DAO_THUONG" localSheetId="10">#REF!</definedName>
    <definedName name="THDT_HT_DAO_THUONG">#REF!</definedName>
    <definedName name="THDT_HT_XOM_NOI" localSheetId="8">#REF!</definedName>
    <definedName name="THDT_HT_XOM_NOI" localSheetId="9">#REF!</definedName>
    <definedName name="THDT_HT_XOM_NOI" localSheetId="10">#REF!</definedName>
    <definedName name="THDT_HT_XOM_NOI">#REF!</definedName>
    <definedName name="THDT_NPP_XOM_NOI" localSheetId="8">#REF!</definedName>
    <definedName name="THDT_NPP_XOM_NOI" localSheetId="9">#REF!</definedName>
    <definedName name="THDT_NPP_XOM_NOI" localSheetId="10">#REF!</definedName>
    <definedName name="THDT_NPP_XOM_NOI">#REF!</definedName>
    <definedName name="THDT_TBA_XOM_NOI" localSheetId="8">#REF!</definedName>
    <definedName name="THDT_TBA_XOM_NOI" localSheetId="9">#REF!</definedName>
    <definedName name="THDT_TBA_XOM_NOI" localSheetId="10">#REF!</definedName>
    <definedName name="THDT_TBA_XOM_NOI">#REF!</definedName>
    <definedName name="Thep" localSheetId="8">#REF!</definedName>
    <definedName name="Thep" localSheetId="10">#REF!</definedName>
    <definedName name="Thep">#REF!</definedName>
    <definedName name="THEP_D32" localSheetId="8">#REF!</definedName>
    <definedName name="THEP_D32" localSheetId="10">#REF!</definedName>
    <definedName name="THEP_D32">#REF!</definedName>
    <definedName name="thepban" localSheetId="9">#REF!</definedName>
    <definedName name="thepban">#REF!</definedName>
    <definedName name="ThepDinh" localSheetId="8">#REF!</definedName>
    <definedName name="ThepDinh" localSheetId="10">#REF!</definedName>
    <definedName name="ThepDinh">#REF!</definedName>
    <definedName name="thepduoi10" localSheetId="8">#REF!</definedName>
    <definedName name="thepduoi10" localSheetId="10">#REF!</definedName>
    <definedName name="thepduoi10">#REF!</definedName>
    <definedName name="thepduoi18" localSheetId="8">#REF!</definedName>
    <definedName name="thepduoi18" localSheetId="10">#REF!</definedName>
    <definedName name="thepduoi18">#REF!</definedName>
    <definedName name="thepgoc25_60" localSheetId="8">#REF!</definedName>
    <definedName name="thepgoc25_60" localSheetId="9">#REF!</definedName>
    <definedName name="thepgoc25_60" localSheetId="10">#REF!</definedName>
    <definedName name="thepgoc25_60">#REF!</definedName>
    <definedName name="thepgoc63_75" localSheetId="8">#REF!</definedName>
    <definedName name="thepgoc63_75" localSheetId="9">#REF!</definedName>
    <definedName name="thepgoc63_75" localSheetId="10">#REF!</definedName>
    <definedName name="thepgoc63_75">#REF!</definedName>
    <definedName name="thepgoc75" localSheetId="8">#REF!</definedName>
    <definedName name="thepgoc75" localSheetId="10">#REF!</definedName>
    <definedName name="thepgoc75">#REF!</definedName>
    <definedName name="thepgoc80_100" localSheetId="8">#REF!</definedName>
    <definedName name="thepgoc80_100" localSheetId="9">#REF!</definedName>
    <definedName name="thepgoc80_100" localSheetId="10">#REF!</definedName>
    <definedName name="thepgoc80_100">#REF!</definedName>
    <definedName name="thepma">10500</definedName>
    <definedName name="thepto" localSheetId="8">#REF!</definedName>
    <definedName name="thepto" localSheetId="10">#REF!</definedName>
    <definedName name="thepto">#REF!</definedName>
    <definedName name="theptren18" localSheetId="8">#REF!</definedName>
    <definedName name="theptren18" localSheetId="10">#REF!</definedName>
    <definedName name="theptren18">#REF!</definedName>
    <definedName name="theptron" localSheetId="8">#REF!</definedName>
    <definedName name="theptron" localSheetId="10">#REF!</definedName>
    <definedName name="theptron">#REF!</definedName>
    <definedName name="theptron12" localSheetId="8">#REF!</definedName>
    <definedName name="theptron12" localSheetId="9">#REF!</definedName>
    <definedName name="theptron12" localSheetId="10">#REF!</definedName>
    <definedName name="theptron12">#REF!</definedName>
    <definedName name="theptron14_22" localSheetId="8">#REF!</definedName>
    <definedName name="theptron14_22" localSheetId="9">#REF!</definedName>
    <definedName name="theptron14_22" localSheetId="10">#REF!</definedName>
    <definedName name="theptron14_22">#REF!</definedName>
    <definedName name="theptron6_8" localSheetId="8">#REF!</definedName>
    <definedName name="theptron6_8" localSheetId="9">#REF!</definedName>
    <definedName name="theptron6_8" localSheetId="10">#REF!</definedName>
    <definedName name="theptron6_8">#REF!</definedName>
    <definedName name="thetichck" localSheetId="8">#REF!</definedName>
    <definedName name="thetichck" localSheetId="9">#REF!</definedName>
    <definedName name="thetichck" localSheetId="10">#REF!</definedName>
    <definedName name="thetichck">#REF!</definedName>
    <definedName name="THGO1pnc" localSheetId="8">#REF!</definedName>
    <definedName name="THGO1pnc" localSheetId="9">#REF!</definedName>
    <definedName name="THGO1pnc" localSheetId="10">#REF!</definedName>
    <definedName name="THGO1pnc">#REF!</definedName>
    <definedName name="thht" localSheetId="8">#REF!</definedName>
    <definedName name="thht" localSheetId="9">#REF!</definedName>
    <definedName name="thht" localSheetId="10">#REF!</definedName>
    <definedName name="thht">#REF!</definedName>
    <definedName name="THI" localSheetId="8">#REF!</definedName>
    <definedName name="THI" localSheetId="9">#REF!</definedName>
    <definedName name="THI" localSheetId="10">#REF!</definedName>
    <definedName name="THI">#REF!</definedName>
    <definedName name="Thickness_Base" localSheetId="8">#REF!</definedName>
    <definedName name="Thickness_Base" localSheetId="10">#REF!</definedName>
    <definedName name="Thickness_Base">#REF!</definedName>
    <definedName name="Thickness_Slab_d" localSheetId="8">#REF!</definedName>
    <definedName name="Thickness_Slab_d" localSheetId="10">#REF!</definedName>
    <definedName name="Thickness_Slab_d">#REF!</definedName>
    <definedName name="Thickness_Slab_nd" localSheetId="8">#REF!</definedName>
    <definedName name="Thickness_Slab_nd" localSheetId="10">#REF!</definedName>
    <definedName name="Thickness_Slab_nd">#REF!</definedName>
    <definedName name="Thickness_Slab_SA" localSheetId="8">#REF!</definedName>
    <definedName name="Thickness_Slab_SA" localSheetId="10">#REF!</definedName>
    <definedName name="Thickness_Slab_SA">#REF!</definedName>
    <definedName name="thinghiem" localSheetId="8">#REF!</definedName>
    <definedName name="thinghiem" localSheetId="10">#REF!</definedName>
    <definedName name="thinghiem">#REF!</definedName>
    <definedName name="ThiÕt_bÞ_phun_cat" localSheetId="8">#REF!</definedName>
    <definedName name="ThiÕt_bÞ_phun_cat" localSheetId="10">#REF!</definedName>
    <definedName name="ThiÕt_bÞ_phun_cat">#REF!</definedName>
    <definedName name="THKL" localSheetId="8" hidden="1">{"'Sheet1'!$L$16"}</definedName>
    <definedName name="THKL" localSheetId="10" hidden="1">{"'Sheet1'!$L$16"}</definedName>
    <definedName name="THKL" hidden="1">{"'Sheet1'!$L$16"}</definedName>
    <definedName name="thkl2" localSheetId="8" hidden="1">{"'Sheet1'!$L$16"}</definedName>
    <definedName name="thkl2" localSheetId="10" hidden="1">{"'Sheet1'!$L$16"}</definedName>
    <definedName name="thkl2" hidden="1">{"'Sheet1'!$L$16"}</definedName>
    <definedName name="thkl3" localSheetId="8" hidden="1">{"'Sheet1'!$L$16"}</definedName>
    <definedName name="thkl3" localSheetId="10" hidden="1">{"'Sheet1'!$L$16"}</definedName>
    <definedName name="thkl3" hidden="1">{"'Sheet1'!$L$16"}</definedName>
    <definedName name="thkp3" localSheetId="8">#REF!</definedName>
    <definedName name="thkp3" localSheetId="9">#REF!</definedName>
    <definedName name="thkp3" localSheetId="10">#REF!</definedName>
    <definedName name="thkp3">#REF!</definedName>
    <definedName name="THKP7YT" localSheetId="8" hidden="1">{"'Sheet1'!$L$16"}</definedName>
    <definedName name="THKP7YT" localSheetId="9" hidden="1">{"'Sheet1'!$L$16"}</definedName>
    <definedName name="THKP7YT" localSheetId="10" hidden="1">{"'Sheet1'!$L$16"}</definedName>
    <definedName name="THKP7YT" hidden="1">{"'Sheet1'!$L$16"}</definedName>
    <definedName name="Þmong" localSheetId="8">#REF!</definedName>
    <definedName name="Þmong" localSheetId="10">#REF!</definedName>
    <definedName name="Þmong">#REF!</definedName>
    <definedName name="ÞNXoldk" localSheetId="8">#REF!</definedName>
    <definedName name="ÞNXoldk" localSheetId="10">#REF!</definedName>
    <definedName name="ÞNXoldk">#REF!</definedName>
    <definedName name="ThoatNuoc" localSheetId="8">#REF!</definedName>
    <definedName name="ThoatNuoc" localSheetId="10">#REF!</definedName>
    <definedName name="ThoatNuoc">#REF!</definedName>
    <definedName name="thongso" localSheetId="8">#REF!</definedName>
    <definedName name="thongso" localSheetId="10">#REF!</definedName>
    <definedName name="thongso">#REF!</definedName>
    <definedName name="thop" localSheetId="8">#REF!</definedName>
    <definedName name="THOP" localSheetId="9">"THOP"</definedName>
    <definedName name="thop" localSheetId="10">#REF!</definedName>
    <definedName name="thop">#REF!</definedName>
    <definedName name="Þsan" localSheetId="8">#REF!</definedName>
    <definedName name="Þsan" localSheetId="10">#REF!</definedName>
    <definedName name="Þsan">#REF!</definedName>
    <definedName name="THT" localSheetId="8">#REF!</definedName>
    <definedName name="THT" localSheetId="9">#REF!</definedName>
    <definedName name="THT" localSheetId="10">#REF!</definedName>
    <definedName name="THT">#REF!</definedName>
    <definedName name="thtich1" localSheetId="8">#REF!</definedName>
    <definedName name="thtich1" localSheetId="9">#REF!</definedName>
    <definedName name="thtich1" localSheetId="10">#REF!</definedName>
    <definedName name="thtich1">#REF!</definedName>
    <definedName name="thtich2" localSheetId="8">#REF!</definedName>
    <definedName name="thtich2" localSheetId="9">#REF!</definedName>
    <definedName name="thtich2" localSheetId="10">#REF!</definedName>
    <definedName name="thtich2">#REF!</definedName>
    <definedName name="thtich3" localSheetId="8">#REF!</definedName>
    <definedName name="thtich3" localSheetId="9">#REF!</definedName>
    <definedName name="thtich3" localSheetId="10">#REF!</definedName>
    <definedName name="thtich3">#REF!</definedName>
    <definedName name="thtich4" localSheetId="8">#REF!</definedName>
    <definedName name="thtich4" localSheetId="9">#REF!</definedName>
    <definedName name="thtich4" localSheetId="10">#REF!</definedName>
    <definedName name="thtich4">#REF!</definedName>
    <definedName name="thtich5" localSheetId="8">#REF!</definedName>
    <definedName name="thtich5" localSheetId="9">#REF!</definedName>
    <definedName name="thtich5" localSheetId="10">#REF!</definedName>
    <definedName name="thtich5">#REF!</definedName>
    <definedName name="thtich6" localSheetId="8">#REF!</definedName>
    <definedName name="thtich6" localSheetId="9">#REF!</definedName>
    <definedName name="thtich6" localSheetId="10">#REF!</definedName>
    <definedName name="thtich6">#REF!</definedName>
    <definedName name="THTLMcap" localSheetId="8">#REF!</definedName>
    <definedName name="THTLMcap" localSheetId="10">#REF!</definedName>
    <definedName name="THTLMcap">#REF!</definedName>
    <definedName name="THToanBo" localSheetId="8">#REF!</definedName>
    <definedName name="THToanBo" localSheetId="10">#REF!</definedName>
    <definedName name="THToanBo">#REF!</definedName>
    <definedName name="THtoanbo2" localSheetId="8">#REF!</definedName>
    <definedName name="THtoanbo2" localSheetId="10">#REF!</definedName>
    <definedName name="THtoanbo2">#REF!</definedName>
    <definedName name="thtt" localSheetId="8">#REF!</definedName>
    <definedName name="thtt" localSheetId="9">#REF!</definedName>
    <definedName name="thtt" localSheetId="10">#REF!</definedName>
    <definedName name="thtt">#REF!</definedName>
    <definedName name="thu" localSheetId="8" hidden="1">{"'Sheet1'!$L$16"}</definedName>
    <definedName name="thu" localSheetId="9" hidden="1">{"'Sheet1'!$L$16"}</definedName>
    <definedName name="thu" localSheetId="10" hidden="1">{"'Sheet1'!$L$16"}</definedName>
    <definedName name="thu" hidden="1">{"'Sheet1'!$L$16"}</definedName>
    <definedName name="THUDUC1" localSheetId="8">#REF!</definedName>
    <definedName name="THUDUC1" localSheetId="10">#REF!</definedName>
    <definedName name="THUDUC1">#REF!</definedName>
    <definedName name="THUDUC2" localSheetId="8">#REF!</definedName>
    <definedName name="THUDUC2" localSheetId="10">#REF!</definedName>
    <definedName name="THUDUC2">#REF!</definedName>
    <definedName name="thue">6</definedName>
    <definedName name="thuy" localSheetId="8" hidden="1">{"'Sheet1'!$L$16"}</definedName>
    <definedName name="thuy" localSheetId="9" hidden="1">{"'Sheet1'!$L$16"}</definedName>
    <definedName name="thuy" localSheetId="10" hidden="1">{"'Sheet1'!$L$16"}</definedName>
    <definedName name="thuy" hidden="1">{"'Sheet1'!$L$16"}</definedName>
    <definedName name="thvlmoi" localSheetId="8" hidden="1">{"'Sheet1'!$L$16"}</definedName>
    <definedName name="thvlmoi" localSheetId="9" hidden="1">{"'Sheet1'!$L$16"}</definedName>
    <definedName name="thvlmoi" localSheetId="10" hidden="1">{"'Sheet1'!$L$16"}</definedName>
    <definedName name="thvlmoi" hidden="1">{"'Sheet1'!$L$16"}</definedName>
    <definedName name="thvlmoimoi" localSheetId="8" hidden="1">{"'Sheet1'!$L$16"}</definedName>
    <definedName name="thvlmoimoi" localSheetId="9" hidden="1">{"'Sheet1'!$L$16"}</definedName>
    <definedName name="thvlmoimoi" localSheetId="10" hidden="1">{"'Sheet1'!$L$16"}</definedName>
    <definedName name="thvlmoimoi" hidden="1">{"'Sheet1'!$L$16"}</definedName>
    <definedName name="THXD2" localSheetId="8" hidden="1">{"'Sheet1'!$L$16"}</definedName>
    <definedName name="THXD2" localSheetId="10" hidden="1">{"'Sheet1'!$L$16"}</definedName>
    <definedName name="THXD2" hidden="1">{"'Sheet1'!$L$16"}</definedName>
    <definedName name="tr_" localSheetId="8">#REF!</definedName>
    <definedName name="tr_" localSheetId="10">#REF!</definedName>
    <definedName name="tr_">#REF!</definedName>
    <definedName name="Tra_Cot" localSheetId="8">#REF!</definedName>
    <definedName name="Tra_Cot" localSheetId="10">#REF!</definedName>
    <definedName name="Tra_Cot">#REF!</definedName>
    <definedName name="Tra_DM_su_dung" localSheetId="8">#REF!</definedName>
    <definedName name="Tra_DM_su_dung" localSheetId="9">#REF!</definedName>
    <definedName name="Tra_DM_su_dung" localSheetId="10">#REF!</definedName>
    <definedName name="Tra_DM_su_dung">#REF!</definedName>
    <definedName name="Tra_DM_su_dung_cau" localSheetId="8">#REF!</definedName>
    <definedName name="Tra_DM_su_dung_cau" localSheetId="10">#REF!</definedName>
    <definedName name="Tra_DM_su_dung_cau">#REF!</definedName>
    <definedName name="Tra_don_gia_KS" localSheetId="8">#REF!</definedName>
    <definedName name="Tra_don_gia_KS" localSheetId="9">#REF!</definedName>
    <definedName name="Tra_don_gia_KS" localSheetId="10">#REF!</definedName>
    <definedName name="Tra_don_gia_KS">#REF!</definedName>
    <definedName name="Tra_DTCT" localSheetId="8">#REF!</definedName>
    <definedName name="Tra_DTCT" localSheetId="9">#REF!</definedName>
    <definedName name="Tra_DTCT" localSheetId="10">#REF!</definedName>
    <definedName name="Tra_DTCT">#REF!</definedName>
    <definedName name="Tra_gtxl_cong" localSheetId="8">#REF!</definedName>
    <definedName name="Tra_gtxl_cong" localSheetId="10">#REF!</definedName>
    <definedName name="Tra_gtxl_cong">#REF!</definedName>
    <definedName name="Tra_gia" localSheetId="8">#REF!</definedName>
    <definedName name="Tra_gia" localSheetId="10">#REF!</definedName>
    <definedName name="Tra_gia">#REF!</definedName>
    <definedName name="Tra_lÆn" localSheetId="8">#REF!</definedName>
    <definedName name="Tra_lÆn" localSheetId="10">#REF!</definedName>
    <definedName name="Tra_lÆn">#REF!</definedName>
    <definedName name="Tra_ten_cong" localSheetId="8">#REF!</definedName>
    <definedName name="Tra_ten_cong" localSheetId="10">#REF!</definedName>
    <definedName name="Tra_ten_cong">#REF!</definedName>
    <definedName name="Tra_tim_hang_mucPT_trung" localSheetId="8">#REF!</definedName>
    <definedName name="Tra_tim_hang_mucPT_trung" localSheetId="9">#REF!</definedName>
    <definedName name="Tra_tim_hang_mucPT_trung" localSheetId="10">#REF!</definedName>
    <definedName name="Tra_tim_hang_mucPT_trung">#REF!</definedName>
    <definedName name="Tra_TL" localSheetId="8">#REF!</definedName>
    <definedName name="Tra_TL" localSheetId="9">#REF!</definedName>
    <definedName name="Tra_TL" localSheetId="10">#REF!</definedName>
    <definedName name="Tra_TL">#REF!</definedName>
    <definedName name="Tra_TT" localSheetId="8">#REF!</definedName>
    <definedName name="Tra_TT" localSheetId="10">#REF!</definedName>
    <definedName name="Tra_TT">#REF!</definedName>
    <definedName name="Tra_ty_le" localSheetId="8">#REF!</definedName>
    <definedName name="Tra_ty_le" localSheetId="10">#REF!</definedName>
    <definedName name="Tra_ty_le">#REF!</definedName>
    <definedName name="Tra_ty_le2" localSheetId="8">#REF!</definedName>
    <definedName name="Tra_ty_le2" localSheetId="9">#REF!</definedName>
    <definedName name="Tra_ty_le2" localSheetId="10">#REF!</definedName>
    <definedName name="Tra_ty_le2">#REF!</definedName>
    <definedName name="Tra_ty_le3" localSheetId="8">#REF!</definedName>
    <definedName name="Tra_ty_le3" localSheetId="9">#REF!</definedName>
    <definedName name="Tra_ty_le3" localSheetId="10">#REF!</definedName>
    <definedName name="Tra_ty_le3">#REF!</definedName>
    <definedName name="Tra_ty_le4" localSheetId="8">#REF!</definedName>
    <definedName name="Tra_ty_le4" localSheetId="9">#REF!</definedName>
    <definedName name="Tra_ty_le4" localSheetId="10">#REF!</definedName>
    <definedName name="Tra_ty_le4">#REF!</definedName>
    <definedName name="Tra_ty_le5" localSheetId="8">#REF!</definedName>
    <definedName name="Tra_ty_le5" localSheetId="9">#REF!</definedName>
    <definedName name="Tra_ty_le5" localSheetId="10">#REF!</definedName>
    <definedName name="Tra_ty_le5">#REF!</definedName>
    <definedName name="TRA_VAT_LIEU" localSheetId="8">#REF!</definedName>
    <definedName name="TRA_VAT_LIEU" localSheetId="10">#REF!</definedName>
    <definedName name="TRA_VAT_LIEU">#REF!</definedName>
    <definedName name="TRA_VL" localSheetId="8">#REF!</definedName>
    <definedName name="TRA_VL" localSheetId="10">#REF!</definedName>
    <definedName name="TRA_VL">#REF!</definedName>
    <definedName name="tra_VL_1" localSheetId="8">#REF!</definedName>
    <definedName name="tra_VL_1" localSheetId="10">#REF!</definedName>
    <definedName name="tra_VL_1">#REF!</definedName>
    <definedName name="tra_xlbtn" localSheetId="8">#REF!</definedName>
    <definedName name="tra_xlbtn" localSheetId="10">#REF!</definedName>
    <definedName name="tra_xlbtn">#REF!</definedName>
    <definedName name="traA103" localSheetId="8">#REF!</definedName>
    <definedName name="traA103" localSheetId="10">#REF!</definedName>
    <definedName name="traA103">#REF!</definedName>
    <definedName name="trab" localSheetId="8">#REF!</definedName>
    <definedName name="trab" localSheetId="10">#REF!</definedName>
    <definedName name="trab">#REF!</definedName>
    <definedName name="trabtn" localSheetId="8">#REF!</definedName>
    <definedName name="trabtn" localSheetId="10">#REF!</definedName>
    <definedName name="trabtn">#REF!</definedName>
    <definedName name="Tracp" localSheetId="8">#REF!</definedName>
    <definedName name="Tracp" localSheetId="10">#REF!</definedName>
    <definedName name="Tracp">#REF!</definedName>
    <definedName name="TraDAH_H" localSheetId="8">#REF!</definedName>
    <definedName name="TraDAH_H" localSheetId="10">#REF!</definedName>
    <definedName name="TraDAH_H">#REF!</definedName>
    <definedName name="TRADE2" localSheetId="8">#REF!</definedName>
    <definedName name="TRADE2" localSheetId="9">#REF!</definedName>
    <definedName name="TRADE2" localSheetId="10">#REF!</definedName>
    <definedName name="TRADE2">#REF!</definedName>
    <definedName name="TRAM" localSheetId="8">#REF!</definedName>
    <definedName name="TRAM" localSheetId="9">#REF!</definedName>
    <definedName name="TRAM" localSheetId="10">#REF!</definedName>
    <definedName name="TRAM">#REF!</definedName>
    <definedName name="tramatcong1" localSheetId="8">#REF!</definedName>
    <definedName name="tramatcong1" localSheetId="10">#REF!</definedName>
    <definedName name="tramatcong1">#REF!</definedName>
    <definedName name="tramatcong2" localSheetId="8">#REF!</definedName>
    <definedName name="tramatcong2" localSheetId="10">#REF!</definedName>
    <definedName name="tramatcong2">#REF!</definedName>
    <definedName name="trambt60" localSheetId="8">#REF!</definedName>
    <definedName name="trambt60" localSheetId="10">#REF!</definedName>
    <definedName name="trambt60">#REF!</definedName>
    <definedName name="trang" localSheetId="8" hidden="1">{#N/A,#N/A,FALSE,"Chi tiÆt"}</definedName>
    <definedName name="trang" localSheetId="9" hidden="1">{#N/A,#N/A,FALSE,"Chi tiÆt"}</definedName>
    <definedName name="trang" localSheetId="10" hidden="1">{#N/A,#N/A,FALSE,"Chi tiÆt"}</definedName>
    <definedName name="trang" hidden="1">{#N/A,#N/A,FALSE,"Chi tiÆt"}</definedName>
    <definedName name="TRANGE_d" localSheetId="8">#REF!</definedName>
    <definedName name="TRANGE_d" localSheetId="10">#REF!</definedName>
    <definedName name="TRANGE_d">#REF!</definedName>
    <definedName name="tranhietdo" localSheetId="8">#REF!</definedName>
    <definedName name="tranhietdo" localSheetId="10">#REF!</definedName>
    <definedName name="tranhietdo">#REF!</definedName>
    <definedName name="TRAvH" localSheetId="8">#REF!</definedName>
    <definedName name="TRAvH" localSheetId="10">#REF!</definedName>
    <definedName name="TRAvH">#REF!</definedName>
    <definedName name="TRAVL" localSheetId="8">#REF!</definedName>
    <definedName name="TRAVL" localSheetId="10">#REF!</definedName>
    <definedName name="TRAVL">#REF!</definedName>
    <definedName name="TrÇn_V_n_Minh" localSheetId="8">#REF!</definedName>
    <definedName name="TrÇn_V_n_Minh" localSheetId="10">#REF!</definedName>
    <definedName name="TrÇn_V_n_Minh">#REF!</definedName>
    <definedName name="TRISO" localSheetId="8">#REF!</definedName>
    <definedName name="TRISO" localSheetId="10">#REF!</definedName>
    <definedName name="TRISO">#REF!</definedName>
    <definedName name="tronbt250" localSheetId="8">#REF!</definedName>
    <definedName name="tronbt250" localSheetId="10">#REF!</definedName>
    <definedName name="tronbt250">#REF!</definedName>
    <definedName name="tronvua250" localSheetId="8">#REF!</definedName>
    <definedName name="tronvua250" localSheetId="10">#REF!</definedName>
    <definedName name="tronvua250">#REF!</definedName>
    <definedName name="Trô_P1" localSheetId="8">#REF!</definedName>
    <definedName name="Trô_P1" localSheetId="10">#REF!</definedName>
    <definedName name="Trô_P1">#REF!</definedName>
    <definedName name="Trô_P10" localSheetId="8">#REF!</definedName>
    <definedName name="Trô_P10" localSheetId="10">#REF!</definedName>
    <definedName name="Trô_P10">#REF!</definedName>
    <definedName name="Trô_P11" localSheetId="8">#REF!</definedName>
    <definedName name="Trô_P11" localSheetId="10">#REF!</definedName>
    <definedName name="Trô_P11">#REF!</definedName>
    <definedName name="Trô_P2" localSheetId="8">#REF!</definedName>
    <definedName name="Trô_P2" localSheetId="10">#REF!</definedName>
    <definedName name="Trô_P2">#REF!</definedName>
    <definedName name="Trô_P3" localSheetId="8">#REF!</definedName>
    <definedName name="Trô_P3" localSheetId="10">#REF!</definedName>
    <definedName name="Trô_P3">#REF!</definedName>
    <definedName name="Trô_P4" localSheetId="8">#REF!</definedName>
    <definedName name="Trô_P4" localSheetId="10">#REF!</definedName>
    <definedName name="Trô_P4">#REF!</definedName>
    <definedName name="Trô_P5" localSheetId="8">#REF!</definedName>
    <definedName name="Trô_P5" localSheetId="10">#REF!</definedName>
    <definedName name="Trô_P5">#REF!</definedName>
    <definedName name="Trô_P6" localSheetId="8">#REF!</definedName>
    <definedName name="Trô_P6" localSheetId="10">#REF!</definedName>
    <definedName name="Trô_P6">#REF!</definedName>
    <definedName name="Trô_P7" localSheetId="8">#REF!</definedName>
    <definedName name="Trô_P7" localSheetId="10">#REF!</definedName>
    <definedName name="Trô_P7">#REF!</definedName>
    <definedName name="Trô_P8" localSheetId="8">#REF!</definedName>
    <definedName name="Trô_P8" localSheetId="10">#REF!</definedName>
    <definedName name="Trô_P8">#REF!</definedName>
    <definedName name="Trô_P9" localSheetId="8">#REF!</definedName>
    <definedName name="Trô_P9" localSheetId="10">#REF!</definedName>
    <definedName name="Trô_P9">#REF!</definedName>
    <definedName name="trt" localSheetId="8">#REF!</definedName>
    <definedName name="trt" localSheetId="9">#REF!</definedName>
    <definedName name="trt" localSheetId="10">#REF!</definedName>
    <definedName name="trt">#REF!</definedName>
    <definedName name="tru_can" localSheetId="8">#REF!</definedName>
    <definedName name="tru_can" localSheetId="10">#REF!</definedName>
    <definedName name="tru_can">#REF!</definedName>
    <definedName name="trung" localSheetId="8">{"Thuxm2.xls","Sheet1"}</definedName>
    <definedName name="trung" localSheetId="10">{"Thuxm2.xls","Sheet1"}</definedName>
    <definedName name="trung">{"Thuxm2.xls","Sheet1"}</definedName>
    <definedName name="u" localSheetId="8" hidden="1">{"'Sheet1'!$L$16"}</definedName>
    <definedName name="u" localSheetId="9" hidden="1">{"'Sheet1'!$L$16"}</definedName>
    <definedName name="u" localSheetId="10" hidden="1">{"'Sheet1'!$L$16"}</definedName>
    <definedName name="u" hidden="1">{"'Sheet1'!$L$16"}</definedName>
    <definedName name="U_tien" localSheetId="8">#REF!</definedName>
    <definedName name="U_tien" localSheetId="10">#REF!</definedName>
    <definedName name="U_tien">#REF!</definedName>
    <definedName name="ufny" localSheetId="8">#REF!</definedName>
    <definedName name="ufny" localSheetId="10">#REF!</definedName>
    <definedName name="ufny">#REF!</definedName>
    <definedName name="UL" localSheetId="10" hidden="1">{"'Sheet1'!$L$16"}</definedName>
    <definedName name="UL" hidden="1">{"'Sheet1'!$L$16"}</definedName>
    <definedName name="un" localSheetId="8">#REF!</definedName>
    <definedName name="un" localSheetId="10">#REF!</definedName>
    <definedName name="un">#REF!</definedName>
    <definedName name="unitt" localSheetId="8">BlankMacro1</definedName>
    <definedName name="unitt" localSheetId="10">BlankMacro1</definedName>
    <definedName name="unitt">BlankMacro1</definedName>
    <definedName name="UNL" localSheetId="8">#REF!</definedName>
    <definedName name="UNL" localSheetId="10">#REF!</definedName>
    <definedName name="UNL">#REF!</definedName>
    <definedName name="UP" localSheetId="8">#REF!,#REF!,#REF!,#REF!,#REF!,#REF!,#REF!,#REF!,#REF!,#REF!,#REF!</definedName>
    <definedName name="UP" localSheetId="10">#REF!,#REF!,#REF!,#REF!,#REF!,#REF!,#REF!,#REF!,#REF!,#REF!,#REF!</definedName>
    <definedName name="UP">#REF!,#REF!,#REF!,#REF!,#REF!,#REF!,#REF!,#REF!,#REF!,#REF!,#REF!</definedName>
    <definedName name="upnoc" localSheetId="8">#REF!</definedName>
    <definedName name="upnoc" localSheetId="9">#REF!</definedName>
    <definedName name="upnoc" localSheetId="10">#REF!</definedName>
    <definedName name="upnoc">#REF!</definedName>
    <definedName name="upperlowlandlimit" localSheetId="8">#REF!</definedName>
    <definedName name="upperlowlandlimit" localSheetId="10">#REF!</definedName>
    <definedName name="upperlowlandlimit">#REF!</definedName>
    <definedName name="Ur" localSheetId="8">#REF!</definedName>
    <definedName name="Ur" localSheetId="10">#REF!</definedName>
    <definedName name="Ur">#REF!</definedName>
    <definedName name="USCT" localSheetId="8">#REF!</definedName>
    <definedName name="USCT" localSheetId="10">#REF!</definedName>
    <definedName name="USCT">#REF!</definedName>
    <definedName name="USCTKU" localSheetId="8">#REF!</definedName>
    <definedName name="USCTKU" localSheetId="10">#REF!</definedName>
    <definedName name="USCTKU">#REF!</definedName>
    <definedName name="usd" localSheetId="8">#REF!</definedName>
    <definedName name="usd" localSheetId="10">#REF!</definedName>
    <definedName name="usd">#REF!</definedName>
    <definedName name="USKC" localSheetId="8">#REF!</definedName>
    <definedName name="USKC" localSheetId="10">#REF!</definedName>
    <definedName name="USKC">#REF!</definedName>
    <definedName name="USNC" localSheetId="8">#REF!</definedName>
    <definedName name="USNC" localSheetId="10">#REF!</definedName>
    <definedName name="USNC">#REF!</definedName>
    <definedName name="ut" localSheetId="8">#REF!</definedName>
    <definedName name="ut" localSheetId="10">#REF!</definedName>
    <definedName name="ut">#REF!</definedName>
    <definedName name="UT_1" localSheetId="8">#REF!</definedName>
    <definedName name="UT_1" localSheetId="10">#REF!</definedName>
    <definedName name="UT_1">#REF!</definedName>
    <definedName name="UT1_373" localSheetId="8">#REF!</definedName>
    <definedName name="UT1_373" localSheetId="10">#REF!</definedName>
    <definedName name="UT1_373">#REF!</definedName>
    <definedName name="uu" localSheetId="9">#REF!</definedName>
    <definedName name="uu">#REF!</definedName>
    <definedName name="ư" localSheetId="8" hidden="1">{"'Sheet1'!$L$16"}</definedName>
    <definedName name="ư" localSheetId="9" hidden="1">{"'Sheet1'!$L$16"}</definedName>
    <definedName name="ư" localSheetId="10" hidden="1">{"'Sheet1'!$L$16"}</definedName>
    <definedName name="ư" hidden="1">{"'Sheet1'!$L$16"}</definedName>
    <definedName name="v" localSheetId="8" hidden="1">{"'Sheet1'!$L$16"}</definedName>
    <definedName name="v" localSheetId="9" hidden="1">{"'Sheet1'!$L$16"}</definedName>
    <definedName name="v" localSheetId="10" hidden="1">{"'Sheet1'!$L$16"}</definedName>
    <definedName name="v" hidden="1">{"'Sheet1'!$L$16"}</definedName>
    <definedName name="V.1" localSheetId="8">#REF!</definedName>
    <definedName name="V.1" localSheetId="10">#REF!</definedName>
    <definedName name="V.1">#REF!</definedName>
    <definedName name="V.10" localSheetId="8">#REF!</definedName>
    <definedName name="V.10" localSheetId="10">#REF!</definedName>
    <definedName name="V.10">#REF!</definedName>
    <definedName name="V.11" localSheetId="8">#REF!</definedName>
    <definedName name="V.11" localSheetId="10">#REF!</definedName>
    <definedName name="V.11">#REF!</definedName>
    <definedName name="V.12" localSheetId="8">#REF!</definedName>
    <definedName name="V.12" localSheetId="10">#REF!</definedName>
    <definedName name="V.12">#REF!</definedName>
    <definedName name="V.13" localSheetId="8">#REF!</definedName>
    <definedName name="V.13" localSheetId="10">#REF!</definedName>
    <definedName name="V.13">#REF!</definedName>
    <definedName name="V.14" localSheetId="8">#REF!</definedName>
    <definedName name="V.14" localSheetId="10">#REF!</definedName>
    <definedName name="V.14">#REF!</definedName>
    <definedName name="V.15" localSheetId="8">#REF!</definedName>
    <definedName name="V.15" localSheetId="10">#REF!</definedName>
    <definedName name="V.15">#REF!</definedName>
    <definedName name="V.16" localSheetId="8">#REF!</definedName>
    <definedName name="V.16" localSheetId="10">#REF!</definedName>
    <definedName name="V.16">#REF!</definedName>
    <definedName name="V.17" localSheetId="8">#REF!</definedName>
    <definedName name="V.17" localSheetId="10">#REF!</definedName>
    <definedName name="V.17">#REF!</definedName>
    <definedName name="V.18" localSheetId="8">#REF!</definedName>
    <definedName name="V.18" localSheetId="10">#REF!</definedName>
    <definedName name="V.18">#REF!</definedName>
    <definedName name="V.2" localSheetId="8">#REF!</definedName>
    <definedName name="V.2" localSheetId="10">#REF!</definedName>
    <definedName name="V.2">#REF!</definedName>
    <definedName name="V.3" localSheetId="8">#REF!</definedName>
    <definedName name="V.3" localSheetId="10">#REF!</definedName>
    <definedName name="V.3">#REF!</definedName>
    <definedName name="V.4" localSheetId="8">#REF!</definedName>
    <definedName name="V.4" localSheetId="10">#REF!</definedName>
    <definedName name="V.4">#REF!</definedName>
    <definedName name="V.5" localSheetId="8">#REF!</definedName>
    <definedName name="V.5" localSheetId="10">#REF!</definedName>
    <definedName name="V.5">#REF!</definedName>
    <definedName name="V.6" localSheetId="8">#REF!</definedName>
    <definedName name="V.6" localSheetId="10">#REF!</definedName>
    <definedName name="V.6">#REF!</definedName>
    <definedName name="V.7" localSheetId="8">#REF!</definedName>
    <definedName name="V.7" localSheetId="10">#REF!</definedName>
    <definedName name="V.7">#REF!</definedName>
    <definedName name="V.8" localSheetId="8">#REF!</definedName>
    <definedName name="V.8" localSheetId="10">#REF!</definedName>
    <definedName name="V.8">#REF!</definedName>
    <definedName name="V.9" localSheetId="8">#REF!</definedName>
    <definedName name="V.9" localSheetId="10">#REF!</definedName>
    <definedName name="V.9">#REF!</definedName>
    <definedName name="V_a_b__t_ng_M200____1x2">#N/A</definedName>
    <definedName name="V_t_tõ" localSheetId="8">#REF!</definedName>
    <definedName name="V_t_tõ" localSheetId="10">#REF!</definedName>
    <definedName name="V_t_tõ">#REF!</definedName>
    <definedName name="VAÄT_LIEÄU">"nhandongia"</definedName>
    <definedName name="Value0" localSheetId="8">#REF!</definedName>
    <definedName name="Value0" localSheetId="9">#REF!</definedName>
    <definedName name="Value0" localSheetId="10">#REF!</definedName>
    <definedName name="Value0">#REF!</definedName>
    <definedName name="Value1" localSheetId="8">#REF!</definedName>
    <definedName name="Value1" localSheetId="9">#REF!</definedName>
    <definedName name="Value1" localSheetId="10">#REF!</definedName>
    <definedName name="Value1">#REF!</definedName>
    <definedName name="Value10" localSheetId="8">#REF!</definedName>
    <definedName name="Value10" localSheetId="9">#REF!</definedName>
    <definedName name="Value10" localSheetId="10">#REF!</definedName>
    <definedName name="Value10">#REF!</definedName>
    <definedName name="Value11" localSheetId="8">#REF!</definedName>
    <definedName name="Value11" localSheetId="9">#REF!</definedName>
    <definedName name="Value11" localSheetId="10">#REF!</definedName>
    <definedName name="Value11">#REF!</definedName>
    <definedName name="Value12" localSheetId="8">#REF!</definedName>
    <definedName name="Value12" localSheetId="9">#REF!</definedName>
    <definedName name="Value12" localSheetId="10">#REF!</definedName>
    <definedName name="Value12">#REF!</definedName>
    <definedName name="Value13" localSheetId="8">#REF!</definedName>
    <definedName name="Value13" localSheetId="9">#REF!</definedName>
    <definedName name="Value13" localSheetId="10">#REF!</definedName>
    <definedName name="Value13">#REF!</definedName>
    <definedName name="Value14" localSheetId="8">#REF!</definedName>
    <definedName name="Value14" localSheetId="9">#REF!</definedName>
    <definedName name="Value14" localSheetId="10">#REF!</definedName>
    <definedName name="Value14">#REF!</definedName>
    <definedName name="Value15" localSheetId="8">#REF!</definedName>
    <definedName name="Value15" localSheetId="9">#REF!</definedName>
    <definedName name="Value15" localSheetId="10">#REF!</definedName>
    <definedName name="Value15">#REF!</definedName>
    <definedName name="Value16" localSheetId="8">#REF!</definedName>
    <definedName name="Value16" localSheetId="9">#REF!</definedName>
    <definedName name="Value16" localSheetId="10">#REF!</definedName>
    <definedName name="Value16">#REF!</definedName>
    <definedName name="Value17" localSheetId="8">#REF!</definedName>
    <definedName name="Value17" localSheetId="9">#REF!</definedName>
    <definedName name="Value17" localSheetId="10">#REF!</definedName>
    <definedName name="Value17">#REF!</definedName>
    <definedName name="Value18" localSheetId="8">#REF!</definedName>
    <definedName name="Value18" localSheetId="9">#REF!</definedName>
    <definedName name="Value18" localSheetId="10">#REF!</definedName>
    <definedName name="Value18">#REF!</definedName>
    <definedName name="Value19" localSheetId="8">#REF!</definedName>
    <definedName name="Value19" localSheetId="9">#REF!</definedName>
    <definedName name="Value19" localSheetId="10">#REF!</definedName>
    <definedName name="Value19">#REF!</definedName>
    <definedName name="Value2" localSheetId="8">#REF!</definedName>
    <definedName name="Value2" localSheetId="9">#REF!</definedName>
    <definedName name="Value2" localSheetId="10">#REF!</definedName>
    <definedName name="Value2">#REF!</definedName>
    <definedName name="Value20" localSheetId="8">#REF!</definedName>
    <definedName name="Value20" localSheetId="9">#REF!</definedName>
    <definedName name="Value20" localSheetId="10">#REF!</definedName>
    <definedName name="Value20">#REF!</definedName>
    <definedName name="Value21" localSheetId="8">#REF!</definedName>
    <definedName name="Value21" localSheetId="9">#REF!</definedName>
    <definedName name="Value21" localSheetId="10">#REF!</definedName>
    <definedName name="Value21">#REF!</definedName>
    <definedName name="Value22" localSheetId="8">#REF!</definedName>
    <definedName name="Value22" localSheetId="9">#REF!</definedName>
    <definedName name="Value22" localSheetId="10">#REF!</definedName>
    <definedName name="Value22">#REF!</definedName>
    <definedName name="Value23" localSheetId="8">#REF!</definedName>
    <definedName name="Value23" localSheetId="9">#REF!</definedName>
    <definedName name="Value23" localSheetId="10">#REF!</definedName>
    <definedName name="Value23">#REF!</definedName>
    <definedName name="Value24" localSheetId="8">#REF!</definedName>
    <definedName name="Value24" localSheetId="9">#REF!</definedName>
    <definedName name="Value24" localSheetId="10">#REF!</definedName>
    <definedName name="Value24">#REF!</definedName>
    <definedName name="Value25" localSheetId="8">#REF!</definedName>
    <definedName name="Value25" localSheetId="9">#REF!</definedName>
    <definedName name="Value25" localSheetId="10">#REF!</definedName>
    <definedName name="Value25">#REF!</definedName>
    <definedName name="Value26" localSheetId="8">#REF!</definedName>
    <definedName name="Value26" localSheetId="9">#REF!</definedName>
    <definedName name="Value26" localSheetId="10">#REF!</definedName>
    <definedName name="Value26">#REF!</definedName>
    <definedName name="Value27" localSheetId="8">#REF!</definedName>
    <definedName name="Value27" localSheetId="9">#REF!</definedName>
    <definedName name="Value27" localSheetId="10">#REF!</definedName>
    <definedName name="Value27">#REF!</definedName>
    <definedName name="Value28" localSheetId="8">#REF!</definedName>
    <definedName name="Value28" localSheetId="9">#REF!</definedName>
    <definedName name="Value28" localSheetId="10">#REF!</definedName>
    <definedName name="Value28">#REF!</definedName>
    <definedName name="Value29" localSheetId="8">#REF!</definedName>
    <definedName name="Value29" localSheetId="9">#REF!</definedName>
    <definedName name="Value29" localSheetId="10">#REF!</definedName>
    <definedName name="Value29">#REF!</definedName>
    <definedName name="Value3" localSheetId="8">#REF!</definedName>
    <definedName name="Value3" localSheetId="9">#REF!</definedName>
    <definedName name="Value3" localSheetId="10">#REF!</definedName>
    <definedName name="Value3">#REF!</definedName>
    <definedName name="Value30" localSheetId="8">#REF!</definedName>
    <definedName name="Value30" localSheetId="9">#REF!</definedName>
    <definedName name="Value30" localSheetId="10">#REF!</definedName>
    <definedName name="Value30">#REF!</definedName>
    <definedName name="Value31" localSheetId="8">#REF!</definedName>
    <definedName name="Value31" localSheetId="9">#REF!</definedName>
    <definedName name="Value31" localSheetId="10">#REF!</definedName>
    <definedName name="Value31">#REF!</definedName>
    <definedName name="Value32" localSheetId="8">#REF!</definedName>
    <definedName name="Value32" localSheetId="9">#REF!</definedName>
    <definedName name="Value32" localSheetId="10">#REF!</definedName>
    <definedName name="Value32">#REF!</definedName>
    <definedName name="Value33" localSheetId="8">#REF!</definedName>
    <definedName name="Value33" localSheetId="9">#REF!</definedName>
    <definedName name="Value33" localSheetId="10">#REF!</definedName>
    <definedName name="Value33">#REF!</definedName>
    <definedName name="Value34" localSheetId="8">#REF!</definedName>
    <definedName name="Value34" localSheetId="9">#REF!</definedName>
    <definedName name="Value34" localSheetId="10">#REF!</definedName>
    <definedName name="Value34">#REF!</definedName>
    <definedName name="Value35" localSheetId="8">#REF!</definedName>
    <definedName name="Value35" localSheetId="9">#REF!</definedName>
    <definedName name="Value35" localSheetId="10">#REF!</definedName>
    <definedName name="Value35">#REF!</definedName>
    <definedName name="Value36" localSheetId="8">#REF!</definedName>
    <definedName name="Value36" localSheetId="9">#REF!</definedName>
    <definedName name="Value36" localSheetId="10">#REF!</definedName>
    <definedName name="Value36">#REF!</definedName>
    <definedName name="Value37" localSheetId="8">#REF!</definedName>
    <definedName name="Value37" localSheetId="9">#REF!</definedName>
    <definedName name="Value37" localSheetId="10">#REF!</definedName>
    <definedName name="Value37">#REF!</definedName>
    <definedName name="Value38" localSheetId="8">#REF!</definedName>
    <definedName name="Value38" localSheetId="9">#REF!</definedName>
    <definedName name="Value38" localSheetId="10">#REF!</definedName>
    <definedName name="Value38">#REF!</definedName>
    <definedName name="Value39" localSheetId="8">#REF!</definedName>
    <definedName name="Value39" localSheetId="9">#REF!</definedName>
    <definedName name="Value39" localSheetId="10">#REF!</definedName>
    <definedName name="Value39">#REF!</definedName>
    <definedName name="Value4" localSheetId="8">#REF!</definedName>
    <definedName name="Value4" localSheetId="9">#REF!</definedName>
    <definedName name="Value4" localSheetId="10">#REF!</definedName>
    <definedName name="Value4">#REF!</definedName>
    <definedName name="Value40" localSheetId="8">#REF!</definedName>
    <definedName name="Value40" localSheetId="9">#REF!</definedName>
    <definedName name="Value40" localSheetId="10">#REF!</definedName>
    <definedName name="Value40">#REF!</definedName>
    <definedName name="Value41" localSheetId="8">#REF!</definedName>
    <definedName name="Value41" localSheetId="9">#REF!</definedName>
    <definedName name="Value41" localSheetId="10">#REF!</definedName>
    <definedName name="Value41">#REF!</definedName>
    <definedName name="Value42" localSheetId="8">#REF!</definedName>
    <definedName name="Value42" localSheetId="9">#REF!</definedName>
    <definedName name="Value42" localSheetId="10">#REF!</definedName>
    <definedName name="Value42">#REF!</definedName>
    <definedName name="Value43" localSheetId="8">#REF!</definedName>
    <definedName name="Value43" localSheetId="9">#REF!</definedName>
    <definedName name="Value43" localSheetId="10">#REF!</definedName>
    <definedName name="Value43">#REF!</definedName>
    <definedName name="Value44" localSheetId="8">#REF!</definedName>
    <definedName name="Value44" localSheetId="9">#REF!</definedName>
    <definedName name="Value44" localSheetId="10">#REF!</definedName>
    <definedName name="Value44">#REF!</definedName>
    <definedName name="Value45" localSheetId="8">#REF!</definedName>
    <definedName name="Value45" localSheetId="9">#REF!</definedName>
    <definedName name="Value45" localSheetId="10">#REF!</definedName>
    <definedName name="Value45">#REF!</definedName>
    <definedName name="Value46" localSheetId="8">#REF!</definedName>
    <definedName name="Value46" localSheetId="9">#REF!</definedName>
    <definedName name="Value46" localSheetId="10">#REF!</definedName>
    <definedName name="Value46">#REF!</definedName>
    <definedName name="Value47" localSheetId="8">#REF!</definedName>
    <definedName name="Value47" localSheetId="9">#REF!</definedName>
    <definedName name="Value47" localSheetId="10">#REF!</definedName>
    <definedName name="Value47">#REF!</definedName>
    <definedName name="Value48" localSheetId="8">#REF!</definedName>
    <definedName name="Value48" localSheetId="9">#REF!</definedName>
    <definedName name="Value48" localSheetId="10">#REF!</definedName>
    <definedName name="Value48">#REF!</definedName>
    <definedName name="Value49" localSheetId="8">#REF!</definedName>
    <definedName name="Value49" localSheetId="9">#REF!</definedName>
    <definedName name="Value49" localSheetId="10">#REF!</definedName>
    <definedName name="Value49">#REF!</definedName>
    <definedName name="Value5" localSheetId="8">#REF!</definedName>
    <definedName name="Value5" localSheetId="9">#REF!</definedName>
    <definedName name="Value5" localSheetId="10">#REF!</definedName>
    <definedName name="Value5">#REF!</definedName>
    <definedName name="Value50" localSheetId="8">#REF!</definedName>
    <definedName name="Value50" localSheetId="9">#REF!</definedName>
    <definedName name="Value50" localSheetId="10">#REF!</definedName>
    <definedName name="Value50">#REF!</definedName>
    <definedName name="Value51" localSheetId="8">#REF!</definedName>
    <definedName name="Value51" localSheetId="9">#REF!</definedName>
    <definedName name="Value51" localSheetId="10">#REF!</definedName>
    <definedName name="Value51">#REF!</definedName>
    <definedName name="Value52" localSheetId="8">#REF!</definedName>
    <definedName name="Value52" localSheetId="9">#REF!</definedName>
    <definedName name="Value52" localSheetId="10">#REF!</definedName>
    <definedName name="Value52">#REF!</definedName>
    <definedName name="Value53" localSheetId="8">#REF!</definedName>
    <definedName name="Value53" localSheetId="9">#REF!</definedName>
    <definedName name="Value53" localSheetId="10">#REF!</definedName>
    <definedName name="Value53">#REF!</definedName>
    <definedName name="Value54" localSheetId="8">#REF!</definedName>
    <definedName name="Value54" localSheetId="9">#REF!</definedName>
    <definedName name="Value54" localSheetId="10">#REF!</definedName>
    <definedName name="Value54">#REF!</definedName>
    <definedName name="Value55" localSheetId="8">#REF!</definedName>
    <definedName name="Value55" localSheetId="9">#REF!</definedName>
    <definedName name="Value55" localSheetId="10">#REF!</definedName>
    <definedName name="Value55">#REF!</definedName>
    <definedName name="Value6" localSheetId="8">#REF!</definedName>
    <definedName name="Value6" localSheetId="9">#REF!</definedName>
    <definedName name="Value6" localSheetId="10">#REF!</definedName>
    <definedName name="Value6">#REF!</definedName>
    <definedName name="Value7" localSheetId="8">#REF!</definedName>
    <definedName name="Value7" localSheetId="9">#REF!</definedName>
    <definedName name="Value7" localSheetId="10">#REF!</definedName>
    <definedName name="Value7">#REF!</definedName>
    <definedName name="Value8" localSheetId="8">#REF!</definedName>
    <definedName name="Value8" localSheetId="9">#REF!</definedName>
    <definedName name="Value8" localSheetId="10">#REF!</definedName>
    <definedName name="Value8">#REF!</definedName>
    <definedName name="Value9" localSheetId="8">#REF!</definedName>
    <definedName name="Value9" localSheetId="9">#REF!</definedName>
    <definedName name="Value9" localSheetId="10">#REF!</definedName>
    <definedName name="Value9">#REF!</definedName>
    <definedName name="Values_Entered" localSheetId="8">IF(Loan_Amount*Interest_Rate*Loan_Years*Loan_Start&gt;0,1,0)</definedName>
    <definedName name="Values_Entered" localSheetId="9">IF(Loan_Amount*Interest_Rate*Loan_Years*Loan_Start&gt;0,1,0)</definedName>
    <definedName name="Values_Entered" localSheetId="10">IF(Loan_Amount*Interest_Rate*Loan_Years*Loan_Start&gt;0,1,0)</definedName>
    <definedName name="Values_Entered">IF(Loan_Amount*Interest_Rate*Loan_Years*Loan_Start&gt;0,1,0)</definedName>
    <definedName name="Van_an_toaìn" localSheetId="8">#REF!</definedName>
    <definedName name="Van_an_toaìn" localSheetId="10">#REF!</definedName>
    <definedName name="Van_an_toaìn">#REF!</definedName>
    <definedName name="VAN_CHUYEN_DUONG_DAI_DZ0.4KV" localSheetId="8">#REF!</definedName>
    <definedName name="VAN_CHUYEN_DUONG_DAI_DZ0.4KV" localSheetId="9">#REF!</definedName>
    <definedName name="VAN_CHUYEN_DUONG_DAI_DZ0.4KV" localSheetId="10">#REF!</definedName>
    <definedName name="VAN_CHUYEN_DUONG_DAI_DZ0.4KV">#REF!</definedName>
    <definedName name="VAN_CHUYEN_DUONG_DAI_DZ22KV" localSheetId="8">#REF!</definedName>
    <definedName name="VAN_CHUYEN_DUONG_DAI_DZ22KV" localSheetId="9">#REF!</definedName>
    <definedName name="VAN_CHUYEN_DUONG_DAI_DZ22KV" localSheetId="10">#REF!</definedName>
    <definedName name="VAN_CHUYEN_DUONG_DAI_DZ22KV">#REF!</definedName>
    <definedName name="VAN_CHUYEN_VAT_TU_CHUNG" localSheetId="8">#REF!</definedName>
    <definedName name="VAN_CHUYEN_VAT_TU_CHUNG" localSheetId="9">#REF!</definedName>
    <definedName name="VAN_CHUYEN_VAT_TU_CHUNG" localSheetId="10">#REF!</definedName>
    <definedName name="VAN_CHUYEN_VAT_TU_CHUNG">#REF!</definedName>
    <definedName name="VAN_TRUNG_CHUYEN_VAT_TU_CHUNG" localSheetId="8">#REF!</definedName>
    <definedName name="VAN_TRUNG_CHUYEN_VAT_TU_CHUNG" localSheetId="9">#REF!</definedName>
    <definedName name="VAN_TRUNG_CHUYEN_VAT_TU_CHUNG" localSheetId="10">#REF!</definedName>
    <definedName name="VAN_TRUNG_CHUYEN_VAT_TU_CHUNG">#REF!</definedName>
    <definedName name="vanchuyen" localSheetId="8">#REF!</definedName>
    <definedName name="vanchuyen" localSheetId="10">#REF!</definedName>
    <definedName name="vanchuyen">#REF!</definedName>
    <definedName name="VanChuyenDam" localSheetId="8">#REF!</definedName>
    <definedName name="VanChuyenDam" localSheetId="10">#REF!</definedName>
    <definedName name="VanChuyenDam">#REF!</definedName>
    <definedName name="VARIINST" localSheetId="8">#REF!</definedName>
    <definedName name="VARIINST" localSheetId="9">#REF!</definedName>
    <definedName name="VARIINST" localSheetId="10">#REF!</definedName>
    <definedName name="VARIINST">#REF!</definedName>
    <definedName name="VARIPURC" localSheetId="8">#REF!</definedName>
    <definedName name="VARIPURC" localSheetId="9">#REF!</definedName>
    <definedName name="VARIPURC" localSheetId="10">#REF!</definedName>
    <definedName name="VARIPURC">#REF!</definedName>
    <definedName name="vat" localSheetId="9">#REF!</definedName>
    <definedName name="vat">5</definedName>
    <definedName name="VAT_04" localSheetId="8">#REF!</definedName>
    <definedName name="VAT_04" localSheetId="10">#REF!</definedName>
    <definedName name="VAT_04">#REF!</definedName>
    <definedName name="VAT_35" localSheetId="8">#REF!</definedName>
    <definedName name="VAT_35" localSheetId="10">#REF!</definedName>
    <definedName name="VAT_35">#REF!</definedName>
    <definedName name="VAT_Cto" localSheetId="8">#REF!</definedName>
    <definedName name="VAT_Cto" localSheetId="10">#REF!</definedName>
    <definedName name="VAT_Cto">#REF!</definedName>
    <definedName name="VAT_LIEU_DEN_CHAN_CONG_TRINH" localSheetId="8">#REF!</definedName>
    <definedName name="VAT_LIEU_DEN_CHAN_CONG_TRINH" localSheetId="9">#REF!</definedName>
    <definedName name="VAT_LIEU_DEN_CHAN_CONG_TRINH" localSheetId="10">#REF!</definedName>
    <definedName name="VAT_LIEU_DEN_CHAN_CONG_TRINH">#REF!</definedName>
    <definedName name="vat_lieu_KVIII" localSheetId="8">#REF!</definedName>
    <definedName name="vat_lieu_KVIII" localSheetId="10">#REF!</definedName>
    <definedName name="vat_lieu_KVIII">#REF!</definedName>
    <definedName name="VAT_TB" localSheetId="8">#REF!</definedName>
    <definedName name="VAT_TB" localSheetId="10">#REF!</definedName>
    <definedName name="VAT_TB">#REF!</definedName>
    <definedName name="VAT_TBA" localSheetId="8">#REF!</definedName>
    <definedName name="VAT_TBA" localSheetId="10">#REF!</definedName>
    <definedName name="VAT_TBA">#REF!</definedName>
    <definedName name="VAT_XLTBA" localSheetId="8">#REF!</definedName>
    <definedName name="VAT_XLTBA" localSheetId="10">#REF!</definedName>
    <definedName name="VAT_XLTBA">#REF!</definedName>
    <definedName name="vatlieu" localSheetId="8">#REF!</definedName>
    <definedName name="vatlieu" localSheetId="10">#REF!</definedName>
    <definedName name="vatlieu">#REF!</definedName>
    <definedName name="Vatlieu1" localSheetId="8">#REF!</definedName>
    <definedName name="Vatlieu1" localSheetId="10">#REF!</definedName>
    <definedName name="Vatlieu1">#REF!</definedName>
    <definedName name="Vatlieu2" localSheetId="8">#REF!</definedName>
    <definedName name="Vatlieu2" localSheetId="10">#REF!</definedName>
    <definedName name="Vatlieu2">#REF!</definedName>
    <definedName name="Vatlieu3" localSheetId="8">#REF!</definedName>
    <definedName name="Vatlieu3" localSheetId="10">#REF!</definedName>
    <definedName name="Vatlieu3">#REF!</definedName>
    <definedName name="VATM" localSheetId="8" hidden="1">{"'Sheet1'!$L$16"}</definedName>
    <definedName name="VATM" localSheetId="9" hidden="1">{"'Sheet1'!$L$16"}</definedName>
    <definedName name="VATM" localSheetId="10" hidden="1">{"'Sheet1'!$L$16"}</definedName>
    <definedName name="VATM" hidden="1">{"'Sheet1'!$L$16"}</definedName>
    <definedName name="Vattu" localSheetId="8">#REF!</definedName>
    <definedName name="Vattu" localSheetId="10">#REF!</definedName>
    <definedName name="Vattu">#REF!</definedName>
    <definedName name="Váût_liãûu" localSheetId="8">#REF!</definedName>
    <definedName name="Váût_liãûu" localSheetId="10">#REF!</definedName>
    <definedName name="Váût_liãûu">#REF!</definedName>
    <definedName name="Vbs" localSheetId="8">#REF!</definedName>
    <definedName name="Vbs" localSheetId="10">#REF!</definedName>
    <definedName name="Vbs">#REF!</definedName>
    <definedName name="vbtchongnuocm300" localSheetId="8">#REF!</definedName>
    <definedName name="vbtchongnuocm300" localSheetId="9">#REF!</definedName>
    <definedName name="vbtchongnuocm300" localSheetId="10">#REF!</definedName>
    <definedName name="vbtchongnuocm300">#REF!</definedName>
    <definedName name="vbtm150" localSheetId="8">#REF!</definedName>
    <definedName name="vbtm150" localSheetId="9">#REF!</definedName>
    <definedName name="vbtm150" localSheetId="10">#REF!</definedName>
    <definedName name="vbtm150">#REF!</definedName>
    <definedName name="vbtm300" localSheetId="8">#REF!</definedName>
    <definedName name="vbtm300" localSheetId="9">#REF!</definedName>
    <definedName name="vbtm300" localSheetId="10">#REF!</definedName>
    <definedName name="vbtm300">#REF!</definedName>
    <definedName name="vbtm400" localSheetId="8">#REF!</definedName>
    <definedName name="vbtm400" localSheetId="9">#REF!</definedName>
    <definedName name="vbtm400" localSheetId="10">#REF!</definedName>
    <definedName name="vbtm400">#REF!</definedName>
    <definedName name="Vbtr" localSheetId="8">#REF!</definedName>
    <definedName name="Vbtr" localSheetId="10">#REF!</definedName>
    <definedName name="Vbtr">#REF!</definedName>
    <definedName name="vcc" localSheetId="8">#REF!</definedName>
    <definedName name="vcc" localSheetId="10">#REF!</definedName>
    <definedName name="vcc">#REF!</definedName>
    <definedName name="vccat0.4" localSheetId="8">#REF!</definedName>
    <definedName name="vccat0.4" localSheetId="10">#REF!</definedName>
    <definedName name="vccat0.4">#REF!</definedName>
    <definedName name="vccatv" localSheetId="8">#REF!</definedName>
    <definedName name="vccatv" localSheetId="10">#REF!</definedName>
    <definedName name="vccatv">#REF!</definedName>
    <definedName name="vccot" localSheetId="8">#REF!</definedName>
    <definedName name="vccot" localSheetId="9">#REF!</definedName>
    <definedName name="vccot" localSheetId="10">#REF!</definedName>
    <definedName name="vccot">#REF!</definedName>
    <definedName name="vccot0.4" localSheetId="8">#REF!</definedName>
    <definedName name="vccot0.4" localSheetId="10">#REF!</definedName>
    <definedName name="vccot0.4">#REF!</definedName>
    <definedName name="vccot35" localSheetId="8">#REF!</definedName>
    <definedName name="vccot35" localSheetId="10">#REF!</definedName>
    <definedName name="vccot35">#REF!</definedName>
    <definedName name="vccott" localSheetId="8">#REF!</definedName>
    <definedName name="vccott" localSheetId="10">#REF!</definedName>
    <definedName name="vccott">#REF!</definedName>
    <definedName name="vccottt" localSheetId="8">#REF!</definedName>
    <definedName name="vccottt" localSheetId="10">#REF!</definedName>
    <definedName name="vccottt">#REF!</definedName>
    <definedName name="vcd" localSheetId="8">#REF!</definedName>
    <definedName name="vcd" localSheetId="10">#REF!</definedName>
    <definedName name="vcd">#REF!</definedName>
    <definedName name="vcda" localSheetId="8">#REF!</definedName>
    <definedName name="vcda" localSheetId="10">#REF!</definedName>
    <definedName name="vcda">#REF!</definedName>
    <definedName name="vcda0.4" localSheetId="8">#REF!</definedName>
    <definedName name="vcda0.4" localSheetId="10">#REF!</definedName>
    <definedName name="vcda0.4">#REF!</definedName>
    <definedName name="vcdatc2" localSheetId="8">#REF!</definedName>
    <definedName name="vcdatc2" localSheetId="10">#REF!</definedName>
    <definedName name="vcdatc2">#REF!</definedName>
    <definedName name="vcdatc3" localSheetId="8">#REF!</definedName>
    <definedName name="vcdatc3" localSheetId="10">#REF!</definedName>
    <definedName name="vcdatc3">#REF!</definedName>
    <definedName name="vcdatd" localSheetId="8">#REF!</definedName>
    <definedName name="vcdatd" localSheetId="10">#REF!</definedName>
    <definedName name="vcdatd">#REF!</definedName>
    <definedName name="vcday" localSheetId="8">#REF!</definedName>
    <definedName name="vcday" localSheetId="10">#REF!</definedName>
    <definedName name="vcday">#REF!</definedName>
    <definedName name="vcdc" localSheetId="8">#REF!</definedName>
    <definedName name="vcdc" localSheetId="9">#REF!</definedName>
    <definedName name="vcdc" localSheetId="10">#REF!</definedName>
    <definedName name="vcdc">#REF!</definedName>
    <definedName name="VCDC400" localSheetId="8">#REF!</definedName>
    <definedName name="VCDC400" localSheetId="10">#REF!</definedName>
    <definedName name="VCDC400">#REF!</definedName>
    <definedName name="vcdctc" localSheetId="8">#REF!</definedName>
    <definedName name="vcdctc" localSheetId="10">#REF!</definedName>
    <definedName name="vcdctc">#REF!</definedName>
    <definedName name="vcddx" localSheetId="8">#REF!</definedName>
    <definedName name="vcddx" localSheetId="10">#REF!</definedName>
    <definedName name="vcddx">#REF!</definedName>
    <definedName name="vcdungcu0.4" localSheetId="8">#REF!</definedName>
    <definedName name="vcdungcu0.4" localSheetId="10">#REF!</definedName>
    <definedName name="vcdungcu0.4">#REF!</definedName>
    <definedName name="vcdungcu35" localSheetId="8">#REF!</definedName>
    <definedName name="vcdungcu35" localSheetId="10">#REF!</definedName>
    <definedName name="vcdungcu35">#REF!</definedName>
    <definedName name="vcg" localSheetId="8">#REF!</definedName>
    <definedName name="vcg" localSheetId="10">#REF!</definedName>
    <definedName name="vcg">#REF!</definedName>
    <definedName name="vcgo" localSheetId="8">#REF!</definedName>
    <definedName name="vcgo" localSheetId="10">#REF!</definedName>
    <definedName name="vcgo">#REF!</definedName>
    <definedName name="vcgo0.4" localSheetId="8">#REF!</definedName>
    <definedName name="vcgo0.4" localSheetId="10">#REF!</definedName>
    <definedName name="vcgo0.4">#REF!</definedName>
    <definedName name="vcn" localSheetId="8">#REF!</definedName>
    <definedName name="vcn" localSheetId="10">#REF!</definedName>
    <definedName name="vcn">#REF!</definedName>
    <definedName name="vcnuoc0.4" localSheetId="8">#REF!</definedName>
    <definedName name="vcnuoc0.4" localSheetId="10">#REF!</definedName>
    <definedName name="vcnuoc0.4">#REF!</definedName>
    <definedName name="vcoto" localSheetId="8" hidden="1">{"'Sheet1'!$L$16"}</definedName>
    <definedName name="vcoto" localSheetId="9" hidden="1">{"'Sheet1'!$L$16"}</definedName>
    <definedName name="vcoto" localSheetId="10" hidden="1">{"'Sheet1'!$L$16"}</definedName>
    <definedName name="vcoto" hidden="1">{"'Sheet1'!$L$16"}</definedName>
    <definedName name="VCP" localSheetId="8">#REF!</definedName>
    <definedName name="VCP" localSheetId="10">#REF!</definedName>
    <definedName name="VCP">#REF!</definedName>
    <definedName name="vcpk" localSheetId="8">#REF!</definedName>
    <definedName name="vcpk" localSheetId="10">#REF!</definedName>
    <definedName name="vcpk">#REF!</definedName>
    <definedName name="VCS" localSheetId="8">#REF!</definedName>
    <definedName name="VCS" localSheetId="10">#REF!</definedName>
    <definedName name="VCS">#REF!</definedName>
    <definedName name="vcsat0.4" localSheetId="8">#REF!</definedName>
    <definedName name="vcsat0.4" localSheetId="10">#REF!</definedName>
    <definedName name="vcsat0.4">#REF!</definedName>
    <definedName name="vcsat35" localSheetId="8">#REF!</definedName>
    <definedName name="vcsat35" localSheetId="10">#REF!</definedName>
    <definedName name="vcsat35">#REF!</definedName>
    <definedName name="vcsu" localSheetId="8">#REF!</definedName>
    <definedName name="vcsu" localSheetId="10">#REF!</definedName>
    <definedName name="vcsu">#REF!</definedName>
    <definedName name="vct" localSheetId="8">#REF!</definedName>
    <definedName name="vct" localSheetId="9">#REF!</definedName>
    <definedName name="vct" localSheetId="10">#REF!</definedName>
    <definedName name="vct">#REF!</definedName>
    <definedName name="vctb" localSheetId="8">#REF!</definedName>
    <definedName name="vctb" localSheetId="10">#REF!</definedName>
    <definedName name="vctb">#REF!</definedName>
    <definedName name="vctmong" localSheetId="8">#REF!</definedName>
    <definedName name="vctmong" localSheetId="10">#REF!</definedName>
    <definedName name="vctmong">#REF!</definedName>
    <definedName name="VCTT" localSheetId="9">#REF!</definedName>
    <definedName name="VCTT">#REF!</definedName>
    <definedName name="vctre" localSheetId="8">#REF!</definedName>
    <definedName name="vctre" localSheetId="10">#REF!</definedName>
    <definedName name="vctre">#REF!</definedName>
    <definedName name="VCVBT1" localSheetId="9">#REF!</definedName>
    <definedName name="VCVBT1">#REF!</definedName>
    <definedName name="VCVBT2" localSheetId="9">#REF!</definedName>
    <definedName name="VCVBT2">#REF!</definedName>
    <definedName name="vcxi" localSheetId="8">#REF!</definedName>
    <definedName name="vcxi" localSheetId="10">#REF!</definedName>
    <definedName name="vcxi">#REF!</definedName>
    <definedName name="vcxm" localSheetId="8">#REF!</definedName>
    <definedName name="vcxm" localSheetId="10">#REF!</definedName>
    <definedName name="vcxm">#REF!</definedName>
    <definedName name="vcxm0.4" localSheetId="8">#REF!</definedName>
    <definedName name="vcxm0.4" localSheetId="10">#REF!</definedName>
    <definedName name="vcxm0.4">#REF!</definedName>
    <definedName name="VCHT" localSheetId="8">#REF!</definedName>
    <definedName name="VCHT" localSheetId="9">#REF!</definedName>
    <definedName name="VCHT" localSheetId="10">#REF!</definedName>
    <definedName name="VCHT">#REF!</definedName>
    <definedName name="vd3p" localSheetId="8">#REF!</definedName>
    <definedName name="vd3p" localSheetId="9">#REF!</definedName>
    <definedName name="vd3p" localSheetId="10">#REF!</definedName>
    <definedName name="vd3p">#REF!</definedName>
    <definedName name="vdauketqua" localSheetId="8">#REF!</definedName>
    <definedName name="vdauketqua" localSheetId="10">#REF!</definedName>
    <definedName name="vdauketqua">#REF!</definedName>
    <definedName name="vdieukien" localSheetId="8">#REF!</definedName>
    <definedName name="vdieukien" localSheetId="10">#REF!</definedName>
    <definedName name="vdieukien">#REF!</definedName>
    <definedName name="vdv" hidden="1">#N/A</definedName>
    <definedName name="vdv_1">"#REF!"</definedName>
    <definedName name="VGFTF" localSheetId="10" hidden="1">{"'Sheet1'!$L$16"}</definedName>
    <definedName name="VGFTF" hidden="1">{"'Sheet1'!$L$16"}</definedName>
    <definedName name="vgho" localSheetId="10" hidden="1">{"'Sheet1'!$L$16"}</definedName>
    <definedName name="vgho" hidden="1">{"'Sheet1'!$L$16"}</definedName>
    <definedName name="vgk" localSheetId="8">#REF!</definedName>
    <definedName name="vgk" localSheetId="9">#REF!</definedName>
    <definedName name="vgk" localSheetId="10">#REF!</definedName>
    <definedName name="vgk">#REF!</definedName>
    <definedName name="vgt" localSheetId="8">#REF!</definedName>
    <definedName name="vgt" localSheetId="9">#REF!</definedName>
    <definedName name="vgt" localSheetId="10">#REF!</definedName>
    <definedName name="vgt">#REF!</definedName>
    <definedName name="VH" localSheetId="8" hidden="1">{"'Sheet1'!$L$16"}</definedName>
    <definedName name="VH" localSheetId="9" hidden="1">{"'Sheet1'!$L$16"}</definedName>
    <definedName name="VH" localSheetId="10" hidden="1">{"'Sheet1'!$L$16"}</definedName>
    <definedName name="VH" hidden="1">{"'Sheet1'!$L$16"}</definedName>
    <definedName name="VHbom" localSheetId="8">#REF!</definedName>
    <definedName name="VHbom" localSheetId="10">#REF!</definedName>
    <definedName name="VHbom">#REF!</definedName>
    <definedName name="Via_He" localSheetId="8">#REF!</definedName>
    <definedName name="Via_He" localSheetId="10">#REF!</definedName>
    <definedName name="Via_He">#REF!</definedName>
    <definedName name="Viet" localSheetId="8" hidden="1">{"'Sheet1'!$L$16"}</definedName>
    <definedName name="Viet" localSheetId="9" hidden="1">{"'Sheet1'!$L$16"}</definedName>
    <definedName name="Viet" localSheetId="10" hidden="1">{"'Sheet1'!$L$16"}</definedName>
    <definedName name="Viet" hidden="1">{"'Sheet1'!$L$16"}</definedName>
    <definedName name="VIEW" localSheetId="8">#REF!</definedName>
    <definedName name="VIEW" localSheetId="10">#REF!</definedName>
    <definedName name="VIEW">#REF!</definedName>
    <definedName name="vkcauthang" localSheetId="8">#REF!</definedName>
    <definedName name="vkcauthang" localSheetId="9">#REF!</definedName>
    <definedName name="vkcauthang" localSheetId="10">#REF!</definedName>
    <definedName name="vkcauthang">#REF!</definedName>
    <definedName name="vketqua" localSheetId="8">#REF!</definedName>
    <definedName name="vketqua" localSheetId="10">#REF!</definedName>
    <definedName name="vketqua">#REF!</definedName>
    <definedName name="vksan" localSheetId="8">#REF!</definedName>
    <definedName name="vksan" localSheetId="9">#REF!</definedName>
    <definedName name="vksan" localSheetId="10">#REF!</definedName>
    <definedName name="vksan">#REF!</definedName>
    <definedName name="vl" localSheetId="8">#REF!</definedName>
    <definedName name="vl" localSheetId="9">#REF!</definedName>
    <definedName name="vl" localSheetId="10">#REF!</definedName>
    <definedName name="vl">#REF!</definedName>
    <definedName name="VL_CSC" localSheetId="8">#REF!</definedName>
    <definedName name="VL_CSC" localSheetId="10">#REF!</definedName>
    <definedName name="VL_CSC">#REF!</definedName>
    <definedName name="VL_CSCT" localSheetId="8">#REF!</definedName>
    <definedName name="VL_CSCT" localSheetId="10">#REF!</definedName>
    <definedName name="VL_CSCT">#REF!</definedName>
    <definedName name="VL_CTXD" localSheetId="8">#REF!</definedName>
    <definedName name="VL_CTXD" localSheetId="10">#REF!</definedName>
    <definedName name="VL_CTXD">#REF!</definedName>
    <definedName name="VL_RD" localSheetId="8">#REF!</definedName>
    <definedName name="VL_RD" localSheetId="10">#REF!</definedName>
    <definedName name="VL_RD">#REF!</definedName>
    <definedName name="VL_TD" localSheetId="8">#REF!</definedName>
    <definedName name="VL_TD" localSheetId="10">#REF!</definedName>
    <definedName name="VL_TD">#REF!</definedName>
    <definedName name="vl1p" localSheetId="8">#REF!</definedName>
    <definedName name="vl1p" localSheetId="10">#REF!</definedName>
    <definedName name="vl1p">#REF!</definedName>
    <definedName name="vl3p" localSheetId="8">#REF!</definedName>
    <definedName name="vl3p" localSheetId="9">#REF!</definedName>
    <definedName name="vl3p" localSheetId="10">#REF!</definedName>
    <definedName name="vl3p">#REF!</definedName>
    <definedName name="VLBS">#N/A</definedName>
    <definedName name="vlc" localSheetId="8">#REF!</definedName>
    <definedName name="vlc" localSheetId="10">#REF!</definedName>
    <definedName name="vlc">#REF!</definedName>
    <definedName name="Vlcap0.7" localSheetId="8">#REF!</definedName>
    <definedName name="Vlcap0.7" localSheetId="10">#REF!</definedName>
    <definedName name="Vlcap0.7">#REF!</definedName>
    <definedName name="VLcap1" localSheetId="8">#REF!</definedName>
    <definedName name="VLcap1" localSheetId="10">#REF!</definedName>
    <definedName name="VLcap1">#REF!</definedName>
    <definedName name="vlct" localSheetId="8" hidden="1">{"'Sheet1'!$L$16"}</definedName>
    <definedName name="vlct" localSheetId="9" hidden="1">{"'Sheet1'!$L$16"}</definedName>
    <definedName name="vlct" localSheetId="10" hidden="1">{"'Sheet1'!$L$16"}</definedName>
    <definedName name="vlct" hidden="1">{"'Sheet1'!$L$16"}</definedName>
    <definedName name="VLCT3p" localSheetId="8">#REF!</definedName>
    <definedName name="VLCT3p" localSheetId="9">#REF!</definedName>
    <definedName name="VLCT3p" localSheetId="10">#REF!</definedName>
    <definedName name="VLCT3p">#REF!</definedName>
    <definedName name="vlctbb" localSheetId="8">#REF!</definedName>
    <definedName name="vlctbb" localSheetId="10">#REF!</definedName>
    <definedName name="vlctbb">#REF!</definedName>
    <definedName name="vldg" localSheetId="8">#REF!</definedName>
    <definedName name="vldg" localSheetId="9">#REF!</definedName>
    <definedName name="vldg" localSheetId="10">#REF!</definedName>
    <definedName name="vldg">#REF!</definedName>
    <definedName name="vldn400" localSheetId="8">#REF!</definedName>
    <definedName name="vldn400" localSheetId="9">#REF!</definedName>
    <definedName name="vldn400" localSheetId="10">#REF!</definedName>
    <definedName name="vldn400">#REF!</definedName>
    <definedName name="vldn600" localSheetId="8">#REF!</definedName>
    <definedName name="vldn600" localSheetId="9">#REF!</definedName>
    <definedName name="vldn600" localSheetId="10">#REF!</definedName>
    <definedName name="vldn600">#REF!</definedName>
    <definedName name="VLIEU" localSheetId="8">#REF!</definedName>
    <definedName name="VLIEU" localSheetId="9">#REF!</definedName>
    <definedName name="VLIEU" localSheetId="10">#REF!</definedName>
    <definedName name="VLIEU">#REF!</definedName>
    <definedName name="VLKday" localSheetId="8">#REF!</definedName>
    <definedName name="VLKday" localSheetId="10">#REF!</definedName>
    <definedName name="VLKday">#REF!</definedName>
    <definedName name="VLM" localSheetId="8">#REF!</definedName>
    <definedName name="VLM" localSheetId="9">#REF!</definedName>
    <definedName name="VLM" localSheetId="10">#REF!</definedName>
    <definedName name="VLM">#REF!</definedName>
    <definedName name="VLT" localSheetId="8">#REF!</definedName>
    <definedName name="VLT" localSheetId="10">#REF!</definedName>
    <definedName name="VLT">#REF!</definedName>
    <definedName name="vltram" localSheetId="8">#REF!</definedName>
    <definedName name="vltram" localSheetId="9">#REF!</definedName>
    <definedName name="vltram" localSheetId="10">#REF!</definedName>
    <definedName name="vltram">#REF!</definedName>
    <definedName name="VLxaydung" localSheetId="8">#REF!</definedName>
    <definedName name="VLxaydung" localSheetId="10">#REF!</definedName>
    <definedName name="VLxaydung">#REF!</definedName>
    <definedName name="VND" localSheetId="8">#REF!</definedName>
    <definedName name="VND" localSheetId="10">#REF!</definedName>
    <definedName name="VND">#REF!</definedName>
    <definedName name="vnhapdieukien" localSheetId="8">#REF!</definedName>
    <definedName name="vnhapdieukien" localSheetId="10">#REF!</definedName>
    <definedName name="vnhapdieukien">#REF!</definedName>
    <definedName name="Von.KL" localSheetId="8">#REF!</definedName>
    <definedName name="Von.KL" localSheetId="10">#REF!</definedName>
    <definedName name="Von.KL">#REF!</definedName>
    <definedName name="vr3p" localSheetId="8">#REF!</definedName>
    <definedName name="vr3p" localSheetId="9">#REF!</definedName>
    <definedName name="vr3p" localSheetId="10">#REF!</definedName>
    <definedName name="vr3p">#REF!</definedName>
    <definedName name="VT" localSheetId="8">#REF!</definedName>
    <definedName name="VT" localSheetId="10">#REF!</definedName>
    <definedName name="VT">#REF!</definedName>
    <definedName name="vtu" localSheetId="8">#REF!</definedName>
    <definedName name="vtu" localSheetId="10">#REF!</definedName>
    <definedName name="vtu">#REF!</definedName>
    <definedName name="Vu" localSheetId="8">#REF!</definedName>
    <definedName name="Vu" localSheetId="10">#REF!</definedName>
    <definedName name="Vu">#REF!</definedName>
    <definedName name="VÙ" localSheetId="8">#REF!</definedName>
    <definedName name="VÙ" localSheetId="10">#REF!</definedName>
    <definedName name="VÙ">#REF!</definedName>
    <definedName name="Vu_" localSheetId="8">#REF!</definedName>
    <definedName name="Vu_" localSheetId="10">#REF!</definedName>
    <definedName name="Vu_">#REF!</definedName>
    <definedName name="Vua" localSheetId="8">#REF!</definedName>
    <definedName name="Vua" localSheetId="10">#REF!</definedName>
    <definedName name="Vua">#REF!</definedName>
    <definedName name="VuaBT" localSheetId="8">#REF!</definedName>
    <definedName name="VuaBT" localSheetId="10">#REF!</definedName>
    <definedName name="VuaBT">#REF!</definedName>
    <definedName name="vung" localSheetId="8">#REF!</definedName>
    <definedName name="vung" localSheetId="10">#REF!</definedName>
    <definedName name="vung">#REF!</definedName>
    <definedName name="vung2" localSheetId="8">#REF!</definedName>
    <definedName name="vung2" localSheetId="10">#REF!</definedName>
    <definedName name="vung2">#REF!</definedName>
    <definedName name="vungdcd" localSheetId="8">#REF!</definedName>
    <definedName name="vungdcd" localSheetId="10">#REF!</definedName>
    <definedName name="vungdcd">#REF!</definedName>
    <definedName name="vungdcl" localSheetId="8">#REF!</definedName>
    <definedName name="vungdcl" localSheetId="10">#REF!</definedName>
    <definedName name="vungdcl">#REF!</definedName>
    <definedName name="vungnhapk" localSheetId="8">#REF!</definedName>
    <definedName name="vungnhapk" localSheetId="10">#REF!</definedName>
    <definedName name="vungnhapk">#REF!</definedName>
    <definedName name="vungnhapl" localSheetId="8">#REF!</definedName>
    <definedName name="vungnhapl" localSheetId="10">#REF!</definedName>
    <definedName name="vungnhapl">#REF!</definedName>
    <definedName name="vungtruong" localSheetId="8">#REF!</definedName>
    <definedName name="vungtruong" localSheetId="10">#REF!</definedName>
    <definedName name="vungtruong">#REF!</definedName>
    <definedName name="vungxuatk" localSheetId="8">#REF!</definedName>
    <definedName name="vungxuatk" localSheetId="10">#REF!</definedName>
    <definedName name="vungxuatk">#REF!</definedName>
    <definedName name="vungxuatl" localSheetId="8">#REF!</definedName>
    <definedName name="vungxuatl" localSheetId="10">#REF!</definedName>
    <definedName name="vungxuatl">#REF!</definedName>
    <definedName name="Vxk" localSheetId="8">#REF!</definedName>
    <definedName name="Vxk" localSheetId="10">#REF!</definedName>
    <definedName name="Vxk">#REF!</definedName>
    <definedName name="vxuan" localSheetId="8">#REF!</definedName>
    <definedName name="vxuan" localSheetId="10">#REF!</definedName>
    <definedName name="vxuan">#REF!</definedName>
    <definedName name="W" localSheetId="8">#REF!</definedName>
    <definedName name="W" localSheetId="9">#REF!</definedName>
    <definedName name="W" localSheetId="10">#REF!</definedName>
    <definedName name="W">#REF!</definedName>
    <definedName name="W_18_Season_Average" localSheetId="8">#REF!</definedName>
    <definedName name="W_18_Season_Average" localSheetId="10">#REF!</definedName>
    <definedName name="W_18_Season_Average">#REF!</definedName>
    <definedName name="W_Class1" localSheetId="8">#REF!</definedName>
    <definedName name="W_Class1" localSheetId="10">#REF!</definedName>
    <definedName name="W_Class1">#REF!</definedName>
    <definedName name="W_Class2" localSheetId="8">#REF!</definedName>
    <definedName name="W_Class2" localSheetId="10">#REF!</definedName>
    <definedName name="W_Class2">#REF!</definedName>
    <definedName name="W_Class3" localSheetId="8">#REF!</definedName>
    <definedName name="W_Class3" localSheetId="10">#REF!</definedName>
    <definedName name="W_Class3">#REF!</definedName>
    <definedName name="W_Class4" localSheetId="8">#REF!</definedName>
    <definedName name="W_Class4" localSheetId="10">#REF!</definedName>
    <definedName name="W_Class4">#REF!</definedName>
    <definedName name="W_Class5" localSheetId="8">#REF!</definedName>
    <definedName name="W_Class5" localSheetId="10">#REF!</definedName>
    <definedName name="W_Class5">#REF!</definedName>
    <definedName name="W13Y2212" localSheetId="8">#REF!</definedName>
    <definedName name="W13Y2212" localSheetId="10">#REF!</definedName>
    <definedName name="W13Y2212">#REF!</definedName>
    <definedName name="W18_Season" localSheetId="8">#REF!</definedName>
    <definedName name="W18_Season" localSheetId="10">#REF!</definedName>
    <definedName name="W18_Season">#REF!</definedName>
    <definedName name="w5yn4" localSheetId="8">#REF!</definedName>
    <definedName name="w5yn4" localSheetId="10">#REF!</definedName>
    <definedName name="w5yn4">#REF!</definedName>
    <definedName name="Wat_tec" localSheetId="8">#REF!</definedName>
    <definedName name="Wat_tec" localSheetId="10">#REF!</definedName>
    <definedName name="Wat_tec">#REF!</definedName>
    <definedName name="watertruck" localSheetId="8">#REF!</definedName>
    <definedName name="watertruck" localSheetId="10">#REF!</definedName>
    <definedName name="watertruck">#REF!</definedName>
    <definedName name="waterway" localSheetId="8">#REF!</definedName>
    <definedName name="waterway" localSheetId="10">#REF!</definedName>
    <definedName name="waterway">#REF!</definedName>
    <definedName name="wb" localSheetId="8">#REF!</definedName>
    <definedName name="wb" localSheetId="10">#REF!</definedName>
    <definedName name="wb">#REF!</definedName>
    <definedName name="wct" localSheetId="8">#REF!</definedName>
    <definedName name="wct" localSheetId="10">#REF!</definedName>
    <definedName name="wct">#REF!</definedName>
    <definedName name="Wdaymong" localSheetId="8">#REF!</definedName>
    <definedName name="Wdaymong" localSheetId="10">#REF!</definedName>
    <definedName name="Wdaymong">#REF!</definedName>
    <definedName name="Widenlane_d" localSheetId="8">#REF!</definedName>
    <definedName name="Widenlane_d" localSheetId="10">#REF!</definedName>
    <definedName name="Widenlane_d">#REF!</definedName>
    <definedName name="Widenlane_nd" localSheetId="8">#REF!</definedName>
    <definedName name="Widenlane_nd" localSheetId="10">#REF!</definedName>
    <definedName name="Widenlane_nd">#REF!</definedName>
    <definedName name="WIND" localSheetId="8">#REF!</definedName>
    <definedName name="WIND" localSheetId="10">#REF!</definedName>
    <definedName name="WIND">#REF!</definedName>
    <definedName name="WIRE1">5</definedName>
    <definedName name="wl" localSheetId="8">#REF!</definedName>
    <definedName name="wl" localSheetId="10">#REF!</definedName>
    <definedName name="wl">#REF!</definedName>
    <definedName name="Wp" localSheetId="8">#REF!</definedName>
    <definedName name="Wp" localSheetId="10">#REF!</definedName>
    <definedName name="Wp">#REF!</definedName>
    <definedName name="wr" localSheetId="8" hidden="1">{#N/A,#N/A,FALSE,"Chi tiÆt"}</definedName>
    <definedName name="wr" localSheetId="10" hidden="1">{#N/A,#N/A,FALSE,"Chi tiÆt"}</definedName>
    <definedName name="wr" hidden="1">{#N/A,#N/A,FALSE,"Chi tiÆt"}</definedName>
    <definedName name="wrn.aaa." localSheetId="8" hidden="1">{#N/A,#N/A,FALSE,"Sheet1";#N/A,#N/A,FALSE,"Sheet1";#N/A,#N/A,FALSE,"Sheet1"}</definedName>
    <definedName name="wrn.aaa." localSheetId="9" hidden="1">{#N/A,#N/A,FALSE,"Sheet1";#N/A,#N/A,FALSE,"Sheet1";#N/A,#N/A,FALSE,"Sheet1"}</definedName>
    <definedName name="wrn.aaa." localSheetId="10" hidden="1">{#N/A,#N/A,FALSE,"Sheet1";#N/A,#N/A,FALSE,"Sheet1";#N/A,#N/A,FALSE,"Sheet1"}</definedName>
    <definedName name="wrn.aaa." hidden="1">{#N/A,#N/A,FALSE,"Sheet1";#N/A,#N/A,FALSE,"Sheet1";#N/A,#N/A,FALSE,"Sheet1"}</definedName>
    <definedName name="wrn.aaa.1" localSheetId="8" hidden="1">{#N/A,#N/A,FALSE,"Sheet1";#N/A,#N/A,FALSE,"Sheet1";#N/A,#N/A,FALSE,"Sheet1"}</definedName>
    <definedName name="wrn.aaa.1" localSheetId="9" hidden="1">{#N/A,#N/A,FALSE,"Sheet1";#N/A,#N/A,FALSE,"Sheet1";#N/A,#N/A,FALSE,"Sheet1"}</definedName>
    <definedName name="wrn.aaa.1" localSheetId="10" hidden="1">{#N/A,#N/A,FALSE,"Sheet1";#N/A,#N/A,FALSE,"Sheet1";#N/A,#N/A,FALSE,"Sheet1"}</definedName>
    <definedName name="wrn.aaa.1" hidden="1">{#N/A,#N/A,FALSE,"Sheet1";#N/A,#N/A,FALSE,"Sheet1";#N/A,#N/A,FALSE,"Sheet1"}</definedName>
    <definedName name="wrn.Bang._.ke._.nhan._.hang." localSheetId="8" hidden="1">{#N/A,#N/A,FALSE,"Ke khai NH"}</definedName>
    <definedName name="wrn.Bang._.ke._.nhan._.hang." localSheetId="9" hidden="1">{#N/A,#N/A,FALSE,"Ke khai NH"}</definedName>
    <definedName name="wrn.Bang._.ke._.nhan._.hang." localSheetId="10" hidden="1">{#N/A,#N/A,FALSE,"Ke khai NH"}</definedName>
    <definedName name="wrn.Bang._.ke._.nhan._.hang." hidden="1">{#N/A,#N/A,FALSE,"Ke khai NH"}</definedName>
    <definedName name="wrn.cong." localSheetId="8" hidden="1">{#N/A,#N/A,FALSE,"Sheet1"}</definedName>
    <definedName name="wrn.cong." localSheetId="9" hidden="1">{#N/A,#N/A,FALSE,"Sheet1"}</definedName>
    <definedName name="wrn.cong." localSheetId="10" hidden="1">{#N/A,#N/A,FALSE,"Sheet1"}</definedName>
    <definedName name="wrn.cong." hidden="1">{#N/A,#N/A,FALSE,"Sheet1"}</definedName>
    <definedName name="wrn.Che._.do._.duoc._.huong." localSheetId="8" hidden="1">{#N/A,#N/A,FALSE,"BN (2)"}</definedName>
    <definedName name="wrn.Che._.do._.duoc._.huong." localSheetId="9" hidden="1">{#N/A,#N/A,FALSE,"BN (2)"}</definedName>
    <definedName name="wrn.Che._.do._.duoc._.huong." localSheetId="10" hidden="1">{#N/A,#N/A,FALSE,"BN (2)"}</definedName>
    <definedName name="wrn.Che._.do._.duoc._.huong." hidden="1">{#N/A,#N/A,FALSE,"BN (2)"}</definedName>
    <definedName name="wrn.chi._.tiÆt." localSheetId="8" hidden="1">{#N/A,#N/A,FALSE,"Chi tiÆt"}</definedName>
    <definedName name="wrn.chi._.tiÆt." localSheetId="9" hidden="1">{#N/A,#N/A,FALSE,"Chi tiÆt"}</definedName>
    <definedName name="wrn.chi._.tiÆt." localSheetId="10" hidden="1">{#N/A,#N/A,FALSE,"Chi tiÆt"}</definedName>
    <definedName name="wrn.chi._.tiÆt." hidden="1">{#N/A,#N/A,FALSE,"Chi tiÆt"}</definedName>
    <definedName name="wrn.Giáy._.bao._.no." localSheetId="8" hidden="1">{#N/A,#N/A,FALSE,"BN"}</definedName>
    <definedName name="wrn.Giáy._.bao._.no." localSheetId="9" hidden="1">{#N/A,#N/A,FALSE,"BN"}</definedName>
    <definedName name="wrn.Giáy._.bao._.no." localSheetId="10" hidden="1">{#N/A,#N/A,FALSE,"BN"}</definedName>
    <definedName name="wrn.Giáy._.bao._.no." hidden="1">{#N/A,#N/A,FALSE,"BN"}</definedName>
    <definedName name="wrn.Report." localSheetId="8" hidden="1">{"Offgrid",#N/A,FALSE,"OFFGRID";"Region",#N/A,FALSE,"REGION";"Offgrid -2",#N/A,FALSE,"OFFGRID";"WTP",#N/A,FALSE,"WTP";"WTP -2",#N/A,FALSE,"WTP";"Project",#N/A,FALSE,"PROJECT";"Summary -2",#N/A,FALSE,"SUMMARY"}</definedName>
    <definedName name="wrn.Report." localSheetId="9" hidden="1">{"Offgrid",#N/A,FALSE,"OFFGRID";"Region",#N/A,FALSE,"REGION";"Offgrid -2",#N/A,FALSE,"OFFGRID";"WTP",#N/A,FALSE,"WTP";"WTP -2",#N/A,FALSE,"WTP";"Project",#N/A,FALSE,"PROJECT";"Summary -2",#N/A,FALSE,"SUMMARY"}</definedName>
    <definedName name="wrn.Report." localSheetId="10" hidden="1">{"Offgrid",#N/A,FALSE,"OFFGRID";"Region",#N/A,FALSE,"REGION";"Offgrid -2",#N/A,FALSE,"OFFGRID";"WTP",#N/A,FALSE,"WTP";"WTP -2",#N/A,FALSE,"WTP";"Project",#N/A,FALSE,"PROJECT";"Summary -2",#N/A,FALSE,"SUMMARY"}</definedName>
    <definedName name="wrn.Report." hidden="1">{"Offgrid",#N/A,FALSE,"OFFGRID";"Region",#N/A,FALSE,"REGION";"Offgrid -2",#N/A,FALSE,"OFFGRID";"WTP",#N/A,FALSE,"WTP";"WTP -2",#N/A,FALSE,"WTP";"Project",#N/A,FALSE,"PROJECT";"Summary -2",#N/A,FALSE,"SUMMARY"}</definedName>
    <definedName name="wrn.vd." localSheetId="8" hidden="1">{#N/A,#N/A,TRUE,"BT M200 da 10x20"}</definedName>
    <definedName name="wrn.vd." localSheetId="9" hidden="1">{#N/A,#N/A,TRUE,"BT M200 da 10x20"}</definedName>
    <definedName name="wrn.vd." localSheetId="10" hidden="1">{#N/A,#N/A,TRUE,"BT M200 da 10x20"}</definedName>
    <definedName name="wrn.vd." hidden="1">{#N/A,#N/A,TRUE,"BT M200 da 10x20"}</definedName>
    <definedName name="wrnf.report" localSheetId="8" hidden="1">{"Offgrid",#N/A,FALSE,"OFFGRID";"Region",#N/A,FALSE,"REGION";"Offgrid -2",#N/A,FALSE,"OFFGRID";"WTP",#N/A,FALSE,"WTP";"WTP -2",#N/A,FALSE,"WTP";"Project",#N/A,FALSE,"PROJECT";"Summary -2",#N/A,FALSE,"SUMMARY"}</definedName>
    <definedName name="wrnf.report" localSheetId="9" hidden="1">{"Offgrid",#N/A,FALSE,"OFFGRID";"Region",#N/A,FALSE,"REGION";"Offgrid -2",#N/A,FALSE,"OFFGRID";"WTP",#N/A,FALSE,"WTP";"WTP -2",#N/A,FALSE,"WTP";"Project",#N/A,FALSE,"PROJECT";"Summary -2",#N/A,FALSE,"SUMMARY"}</definedName>
    <definedName name="wrnf.report" localSheetId="10" hidden="1">{"Offgrid",#N/A,FALSE,"OFFGRID";"Region",#N/A,FALSE,"REGION";"Offgrid -2",#N/A,FALSE,"OFFGRID";"WTP",#N/A,FALSE,"WTP";"WTP -2",#N/A,FALSE,"WTP";"Project",#N/A,FALSE,"PROJECT";"Summary -2",#N/A,FALSE,"SUMMARY"}</definedName>
    <definedName name="wrnf.report" hidden="1">{"Offgrid",#N/A,FALSE,"OFFGRID";"Region",#N/A,FALSE,"REGION";"Offgrid -2",#N/A,FALSE,"OFFGRID";"WTP",#N/A,FALSE,"WTP";"WTP -2",#N/A,FALSE,"WTP";"Project",#N/A,FALSE,"PROJECT";"Summary -2",#N/A,FALSE,"SUMMARY"}</definedName>
    <definedName name="Ws" localSheetId="8">#REF!</definedName>
    <definedName name="Ws" localSheetId="10">#REF!</definedName>
    <definedName name="Ws">#REF!</definedName>
    <definedName name="Wss" localSheetId="8">#REF!</definedName>
    <definedName name="Wss" localSheetId="10">#REF!</definedName>
    <definedName name="Wss">#REF!</definedName>
    <definedName name="Wst" localSheetId="8">#REF!</definedName>
    <definedName name="Wst" localSheetId="10">#REF!</definedName>
    <definedName name="Wst">#REF!</definedName>
    <definedName name="wt" localSheetId="8">#REF!</definedName>
    <definedName name="wt" localSheetId="10">#REF!</definedName>
    <definedName name="wt">#REF!</definedName>
    <definedName name="wtn" localSheetId="8">#REF!</definedName>
    <definedName name="wtn" localSheetId="10">#REF!</definedName>
    <definedName name="wtn">#REF!</definedName>
    <definedName name="wtru" localSheetId="8">#REF!</definedName>
    <definedName name="wtru" localSheetId="10">#REF!</definedName>
    <definedName name="wtru">#REF!</definedName>
    <definedName name="wup" localSheetId="8">#REF!</definedName>
    <definedName name="wup" localSheetId="10">#REF!</definedName>
    <definedName name="wup">#REF!</definedName>
    <definedName name="X" localSheetId="8">#REF!</definedName>
    <definedName name="X" localSheetId="9">#REF!</definedName>
    <definedName name="X" localSheetId="10">#REF!</definedName>
    <definedName name="X">#REF!</definedName>
    <definedName name="x_hien" localSheetId="8">#REF!</definedName>
    <definedName name="x_hien" localSheetId="10">#REF!</definedName>
    <definedName name="x_hien">#REF!</definedName>
    <definedName name="X0.4" localSheetId="8">#REF!</definedName>
    <definedName name="X0.4" localSheetId="10">#REF!</definedName>
    <definedName name="X0.4">#REF!</definedName>
    <definedName name="x1_" localSheetId="8">#REF!</definedName>
    <definedName name="x1_" localSheetId="10">#REF!</definedName>
    <definedName name="x1_">#REF!</definedName>
    <definedName name="x1pind" localSheetId="8">#REF!</definedName>
    <definedName name="x1pind" localSheetId="9">#REF!</definedName>
    <definedName name="x1pind" localSheetId="10">#REF!</definedName>
    <definedName name="x1pind">#REF!</definedName>
    <definedName name="X1pINDnc" localSheetId="9">#REF!</definedName>
    <definedName name="X1pINDnc">#REF!</definedName>
    <definedName name="X1pINDvc" localSheetId="8">#REF!</definedName>
    <definedName name="X1pINDvc" localSheetId="9">#REF!</definedName>
    <definedName name="X1pINDvc" localSheetId="10">#REF!</definedName>
    <definedName name="X1pINDvc">#REF!</definedName>
    <definedName name="X1pINDvl" localSheetId="9">#REF!</definedName>
    <definedName name="X1pINDvl">#REF!</definedName>
    <definedName name="x1pint" localSheetId="8">#REF!</definedName>
    <definedName name="x1pint" localSheetId="9">#REF!</definedName>
    <definedName name="x1pint" localSheetId="10">#REF!</definedName>
    <definedName name="x1pint">#REF!</definedName>
    <definedName name="x1ping" localSheetId="8">#REF!</definedName>
    <definedName name="x1ping" localSheetId="9">#REF!</definedName>
    <definedName name="x1ping" localSheetId="10">#REF!</definedName>
    <definedName name="x1ping">#REF!</definedName>
    <definedName name="X1pINGnc" localSheetId="9">#REF!</definedName>
    <definedName name="X1pINGnc">#REF!</definedName>
    <definedName name="X1pINGvc" localSheetId="8">#REF!</definedName>
    <definedName name="X1pINGvc" localSheetId="9">#REF!</definedName>
    <definedName name="X1pINGvc" localSheetId="10">#REF!</definedName>
    <definedName name="X1pINGvc">#REF!</definedName>
    <definedName name="X1pINGvl" localSheetId="9">#REF!</definedName>
    <definedName name="X1pINGvl">#REF!</definedName>
    <definedName name="x2_" localSheetId="8">#REF!</definedName>
    <definedName name="x2_" localSheetId="10">#REF!</definedName>
    <definedName name="x2_">#REF!</definedName>
    <definedName name="XA" localSheetId="8">#REF!</definedName>
    <definedName name="XA" localSheetId="10">#REF!</definedName>
    <definedName name="XA">#REF!</definedName>
    <definedName name="XB_80" localSheetId="8">#REF!</definedName>
    <definedName name="XB_80" localSheetId="10">#REF!</definedName>
    <definedName name="XB_80">#REF!</definedName>
    <definedName name="XBCNCKT">5600</definedName>
    <definedName name="xc" localSheetId="8">#REF!</definedName>
    <definedName name="xc" localSheetId="10">#REF!</definedName>
    <definedName name="xc">#REF!</definedName>
    <definedName name="XCCT">0.5</definedName>
    <definedName name="xd0.6" localSheetId="8">#REF!</definedName>
    <definedName name="xd0.6" localSheetId="9">#REF!</definedName>
    <definedName name="xd0.6" localSheetId="10">#REF!</definedName>
    <definedName name="xd0.6">#REF!</definedName>
    <definedName name="xd1.3" localSheetId="8">#REF!</definedName>
    <definedName name="xd1.3" localSheetId="9">#REF!</definedName>
    <definedName name="xd1.3" localSheetId="10">#REF!</definedName>
    <definedName name="xd1.3">#REF!</definedName>
    <definedName name="xd1.5" localSheetId="8">#REF!</definedName>
    <definedName name="xd1.5" localSheetId="9">#REF!</definedName>
    <definedName name="xd1.5" localSheetId="10">#REF!</definedName>
    <definedName name="xd1.5">#REF!</definedName>
    <definedName name="XDCBT10" localSheetId="8">{"Book1","Bang chia luong.xls"}</definedName>
    <definedName name="XDCBT10" localSheetId="10">{"Book1","Bang chia luong.xls"}</definedName>
    <definedName name="XDCBT10">{"Book1","Bang chia luong.xls"}</definedName>
    <definedName name="xdd" localSheetId="8">#REF!</definedName>
    <definedName name="xdd" localSheetId="10">#REF!</definedName>
    <definedName name="xdd">#REF!</definedName>
    <definedName name="XDDHT" localSheetId="8">#REF!</definedName>
    <definedName name="XDDHT" localSheetId="10">#REF!</definedName>
    <definedName name="XDDHT">#REF!</definedName>
    <definedName name="xe" localSheetId="8">#REF!</definedName>
    <definedName name="xe" localSheetId="10">#REF!</definedName>
    <definedName name="xe">#REF!</definedName>
    <definedName name="Xe_lao_dÇm" localSheetId="8">#REF!</definedName>
    <definedName name="Xe_lao_dÇm" localSheetId="10">#REF!</definedName>
    <definedName name="Xe_lao_dÇm">#REF!</definedName>
    <definedName name="xelaodam" localSheetId="8">#REF!</definedName>
    <definedName name="xelaodam" localSheetId="10">#REF!</definedName>
    <definedName name="xelaodam">#REF!</definedName>
    <definedName name="xerox" localSheetId="8">#REF!</definedName>
    <definedName name="xerox" localSheetId="10">#REF!</definedName>
    <definedName name="xerox">#REF!</definedName>
    <definedName name="xethung10t" localSheetId="8">#REF!</definedName>
    <definedName name="xethung10t" localSheetId="10">#REF!</definedName>
    <definedName name="xethung10t">#REF!</definedName>
    <definedName name="xetreo" localSheetId="8">#REF!</definedName>
    <definedName name="xetreo" localSheetId="10">#REF!</definedName>
    <definedName name="xetreo">#REF!</definedName>
    <definedName name="xfco" localSheetId="8">#REF!</definedName>
    <definedName name="xfco" localSheetId="9">#REF!</definedName>
    <definedName name="xfco" localSheetId="10">#REF!</definedName>
    <definedName name="xfco">#REF!</definedName>
    <definedName name="xfco3p" localSheetId="8">#REF!</definedName>
    <definedName name="xfco3p" localSheetId="9">#REF!</definedName>
    <definedName name="xfco3p" localSheetId="10">#REF!</definedName>
    <definedName name="xfco3p">#REF!</definedName>
    <definedName name="XFCOnc" localSheetId="9">#REF!</definedName>
    <definedName name="XFCOnc">#REF!</definedName>
    <definedName name="xfcotnc" localSheetId="8">#REF!</definedName>
    <definedName name="xfcotnc" localSheetId="9">#REF!</definedName>
    <definedName name="xfcotnc" localSheetId="10">#REF!</definedName>
    <definedName name="xfcotnc">#REF!</definedName>
    <definedName name="xfcotvl" localSheetId="8">#REF!</definedName>
    <definedName name="xfcotvl" localSheetId="9">#REF!</definedName>
    <definedName name="xfcotvl" localSheetId="10">#REF!</definedName>
    <definedName name="xfcotvl">#REF!</definedName>
    <definedName name="XFCOvl" localSheetId="9">#REF!</definedName>
    <definedName name="XFCOvl">#REF!</definedName>
    <definedName name="xgc100" localSheetId="8">#REF!</definedName>
    <definedName name="xgc100" localSheetId="9">#REF!</definedName>
    <definedName name="xgc100" localSheetId="10">#REF!</definedName>
    <definedName name="xgc100">#REF!</definedName>
    <definedName name="xgc150" localSheetId="8">#REF!</definedName>
    <definedName name="xgc150" localSheetId="9">#REF!</definedName>
    <definedName name="xgc150" localSheetId="10">#REF!</definedName>
    <definedName name="xgc150">#REF!</definedName>
    <definedName name="xgc200" localSheetId="8">#REF!</definedName>
    <definedName name="xgc200" localSheetId="9">#REF!</definedName>
    <definedName name="xgc200" localSheetId="10">#REF!</definedName>
    <definedName name="xgc200">#REF!</definedName>
    <definedName name="xh" localSheetId="8">#REF!</definedName>
    <definedName name="xh" localSheetId="9">#REF!</definedName>
    <definedName name="xh" localSheetId="10">#REF!</definedName>
    <definedName name="xh">#REF!</definedName>
    <definedName name="xhn" localSheetId="8">#REF!</definedName>
    <definedName name="xhn" localSheetId="9">#REF!</definedName>
    <definedName name="xhn" localSheetId="10">#REF!</definedName>
    <definedName name="xhn">#REF!</definedName>
    <definedName name="xi" localSheetId="8">#REF!</definedName>
    <definedName name="xi" localSheetId="10">#REF!</definedName>
    <definedName name="xi">#REF!</definedName>
    <definedName name="xig" localSheetId="8">#REF!</definedName>
    <definedName name="xig" localSheetId="9">#REF!</definedName>
    <definedName name="xig" localSheetId="10">#REF!</definedName>
    <definedName name="xig">#REF!</definedName>
    <definedName name="xig1" localSheetId="8">#REF!</definedName>
    <definedName name="xig1" localSheetId="9">#REF!</definedName>
    <definedName name="xig1" localSheetId="10">#REF!</definedName>
    <definedName name="xig1">#REF!</definedName>
    <definedName name="xig1p" localSheetId="8">#REF!</definedName>
    <definedName name="xig1p" localSheetId="9">#REF!</definedName>
    <definedName name="xig1p" localSheetId="10">#REF!</definedName>
    <definedName name="xig1p">#REF!</definedName>
    <definedName name="xig3p" localSheetId="8">#REF!</definedName>
    <definedName name="xig3p" localSheetId="9">#REF!</definedName>
    <definedName name="xig3p" localSheetId="10">#REF!</definedName>
    <definedName name="xig3p">#REF!</definedName>
    <definedName name="XIGnc" localSheetId="9">#REF!</definedName>
    <definedName name="XIGnc">#REF!</definedName>
    <definedName name="xignc3p" localSheetId="8">#REF!</definedName>
    <definedName name="xignc3p" localSheetId="10">#REF!</definedName>
    <definedName name="xignc3p">#REF!</definedName>
    <definedName name="XIGvc" localSheetId="8">#REF!</definedName>
    <definedName name="XIGvc" localSheetId="9">#REF!</definedName>
    <definedName name="XIGvc" localSheetId="10">#REF!</definedName>
    <definedName name="XIGvc">#REF!</definedName>
    <definedName name="XIGvl" localSheetId="9">#REF!</definedName>
    <definedName name="XIGvl">#REF!</definedName>
    <definedName name="xigvl3p" localSheetId="8">#REF!</definedName>
    <definedName name="xigvl3p" localSheetId="10">#REF!</definedName>
    <definedName name="xigvl3p">#REF!</definedName>
    <definedName name="XII200" localSheetId="8">#REF!</definedName>
    <definedName name="XII200" localSheetId="10">#REF!</definedName>
    <definedName name="XII200">#REF!</definedName>
    <definedName name="ximang" localSheetId="8">#REF!</definedName>
    <definedName name="ximang" localSheetId="9">#REF!</definedName>
    <definedName name="ximang" localSheetId="10">#REF!</definedName>
    <definedName name="ximang">#REF!</definedName>
    <definedName name="xin" localSheetId="8">#REF!</definedName>
    <definedName name="xin" localSheetId="9">#REF!</definedName>
    <definedName name="xin" localSheetId="10">#REF!</definedName>
    <definedName name="xin">#REF!</definedName>
    <definedName name="xin190" localSheetId="8">#REF!</definedName>
    <definedName name="xin190" localSheetId="9">#REF!</definedName>
    <definedName name="xin190" localSheetId="10">#REF!</definedName>
    <definedName name="xin190">#REF!</definedName>
    <definedName name="xin1903p" localSheetId="8">#REF!</definedName>
    <definedName name="xin1903p" localSheetId="9">#REF!</definedName>
    <definedName name="xin1903p" localSheetId="10">#REF!</definedName>
    <definedName name="xin1903p">#REF!</definedName>
    <definedName name="xin2903p" localSheetId="8">#REF!</definedName>
    <definedName name="xin2903p" localSheetId="10">#REF!</definedName>
    <definedName name="xin2903p">#REF!</definedName>
    <definedName name="xin290nc3p" localSheetId="8">#REF!</definedName>
    <definedName name="xin290nc3p" localSheetId="10">#REF!</definedName>
    <definedName name="xin290nc3p">#REF!</definedName>
    <definedName name="xin290vl3p" localSheetId="8">#REF!</definedName>
    <definedName name="xin290vl3p" localSheetId="10">#REF!</definedName>
    <definedName name="xin290vl3p">#REF!</definedName>
    <definedName name="xin3p" localSheetId="8">#REF!</definedName>
    <definedName name="xin3p" localSheetId="9">#REF!</definedName>
    <definedName name="xin3p" localSheetId="10">#REF!</definedName>
    <definedName name="xin3p">#REF!</definedName>
    <definedName name="xind" localSheetId="8">#REF!</definedName>
    <definedName name="xind" localSheetId="9">#REF!</definedName>
    <definedName name="xind" localSheetId="10">#REF!</definedName>
    <definedName name="xind">#REF!</definedName>
    <definedName name="xind1p" localSheetId="8">#REF!</definedName>
    <definedName name="xind1p" localSheetId="9">#REF!</definedName>
    <definedName name="xind1p" localSheetId="10">#REF!</definedName>
    <definedName name="xind1p">#REF!</definedName>
    <definedName name="xind3p" localSheetId="8">#REF!</definedName>
    <definedName name="xind3p" localSheetId="9">#REF!</definedName>
    <definedName name="xind3p" localSheetId="10">#REF!</definedName>
    <definedName name="xind3p">#REF!</definedName>
    <definedName name="xindnc1p" localSheetId="8">#REF!</definedName>
    <definedName name="xindnc1p" localSheetId="9">#REF!</definedName>
    <definedName name="xindnc1p" localSheetId="10">#REF!</definedName>
    <definedName name="xindnc1p">#REF!</definedName>
    <definedName name="xindvl1p" localSheetId="8">#REF!</definedName>
    <definedName name="xindvl1p" localSheetId="9">#REF!</definedName>
    <definedName name="xindvl1p" localSheetId="10">#REF!</definedName>
    <definedName name="xindvl1p">#REF!</definedName>
    <definedName name="XINnc" localSheetId="9">#REF!</definedName>
    <definedName name="XINnc">#REF!</definedName>
    <definedName name="xinnc3p" localSheetId="8">#REF!</definedName>
    <definedName name="xinnc3p" localSheetId="10">#REF!</definedName>
    <definedName name="xinnc3p">#REF!</definedName>
    <definedName name="xint1p" localSheetId="8">#REF!</definedName>
    <definedName name="xint1p" localSheetId="9">#REF!</definedName>
    <definedName name="xint1p" localSheetId="10">#REF!</definedName>
    <definedName name="xint1p">#REF!</definedName>
    <definedName name="XINvc" localSheetId="8">#REF!</definedName>
    <definedName name="XINvc" localSheetId="9">#REF!</definedName>
    <definedName name="XINvc" localSheetId="10">#REF!</definedName>
    <definedName name="XINvc">#REF!</definedName>
    <definedName name="XINvl" localSheetId="9">#REF!</definedName>
    <definedName name="XINvl">#REF!</definedName>
    <definedName name="xinvl3p" localSheetId="8">#REF!</definedName>
    <definedName name="xinvl3p" localSheetId="10">#REF!</definedName>
    <definedName name="xinvl3p">#REF!</definedName>
    <definedName name="xing1p" localSheetId="8">#REF!</definedName>
    <definedName name="xing1p" localSheetId="9">#REF!</definedName>
    <definedName name="xing1p" localSheetId="10">#REF!</definedName>
    <definedName name="xing1p">#REF!</definedName>
    <definedName name="xingnc1p" localSheetId="8">#REF!</definedName>
    <definedName name="xingnc1p" localSheetId="9">#REF!</definedName>
    <definedName name="xingnc1p" localSheetId="10">#REF!</definedName>
    <definedName name="xingnc1p">#REF!</definedName>
    <definedName name="xingvl1p" localSheetId="8">#REF!</definedName>
    <definedName name="xingvl1p" localSheetId="9">#REF!</definedName>
    <definedName name="xingvl1p" localSheetId="10">#REF!</definedName>
    <definedName name="xingvl1p">#REF!</definedName>
    <definedName name="xit" localSheetId="8">#REF!</definedName>
    <definedName name="xit" localSheetId="9">#REF!</definedName>
    <definedName name="xit" localSheetId="10">#REF!</definedName>
    <definedName name="xit">#REF!</definedName>
    <definedName name="xit1" localSheetId="8">#REF!</definedName>
    <definedName name="xit1" localSheetId="9">#REF!</definedName>
    <definedName name="xit1" localSheetId="10">#REF!</definedName>
    <definedName name="xit1">#REF!</definedName>
    <definedName name="xit1p" localSheetId="8">#REF!</definedName>
    <definedName name="xit1p" localSheetId="9">#REF!</definedName>
    <definedName name="xit1p" localSheetId="10">#REF!</definedName>
    <definedName name="xit1p">#REF!</definedName>
    <definedName name="xit2nc3p" localSheetId="8">#REF!</definedName>
    <definedName name="xit2nc3p" localSheetId="10">#REF!</definedName>
    <definedName name="xit2nc3p">#REF!</definedName>
    <definedName name="xit2vl3p" localSheetId="8">#REF!</definedName>
    <definedName name="xit2vl3p" localSheetId="10">#REF!</definedName>
    <definedName name="xit2vl3p">#REF!</definedName>
    <definedName name="xit3p" localSheetId="8">#REF!</definedName>
    <definedName name="xit3p" localSheetId="9">#REF!</definedName>
    <definedName name="xit3p" localSheetId="10">#REF!</definedName>
    <definedName name="xit3p">#REF!</definedName>
    <definedName name="XITnc" localSheetId="9">#REF!</definedName>
    <definedName name="XITnc">#REF!</definedName>
    <definedName name="xitnc3p" localSheetId="8">#REF!</definedName>
    <definedName name="xitnc3p" localSheetId="10">#REF!</definedName>
    <definedName name="xitnc3p">#REF!</definedName>
    <definedName name="XITvc" localSheetId="8">#REF!</definedName>
    <definedName name="XITvc" localSheetId="9">#REF!</definedName>
    <definedName name="XITvc" localSheetId="10">#REF!</definedName>
    <definedName name="XITvc">#REF!</definedName>
    <definedName name="XITvl" localSheetId="9">#REF!</definedName>
    <definedName name="XITvl">#REF!</definedName>
    <definedName name="xitvl3p" localSheetId="8">#REF!</definedName>
    <definedName name="xitvl3p" localSheetId="10">#REF!</definedName>
    <definedName name="xitvl3p">#REF!</definedName>
    <definedName name="xk0.6" localSheetId="8">#REF!</definedName>
    <definedName name="xk0.6" localSheetId="9">#REF!</definedName>
    <definedName name="xk0.6" localSheetId="10">#REF!</definedName>
    <definedName name="xk0.6">#REF!</definedName>
    <definedName name="xk1.3" localSheetId="8">#REF!</definedName>
    <definedName name="xk1.3" localSheetId="9">#REF!</definedName>
    <definedName name="xk1.3" localSheetId="10">#REF!</definedName>
    <definedName name="xk1.3">#REF!</definedName>
    <definedName name="xk1.5" localSheetId="8">#REF!</definedName>
    <definedName name="xk1.5" localSheetId="9">#REF!</definedName>
    <definedName name="xk1.5" localSheetId="10">#REF!</definedName>
    <definedName name="xk1.5">#REF!</definedName>
    <definedName name="Xkoto" localSheetId="8">#REF!</definedName>
    <definedName name="Xkoto" localSheetId="10">#REF!</definedName>
    <definedName name="Xkoto">#REF!</definedName>
    <definedName name="Xkxn" localSheetId="8">#REF!</definedName>
    <definedName name="Xkxn" localSheetId="10">#REF!</definedName>
    <definedName name="Xkxn">#REF!</definedName>
    <definedName name="XL_TBA" localSheetId="8">#REF!</definedName>
    <definedName name="XL_TBA" localSheetId="10">#REF!</definedName>
    <definedName name="XL_TBA">#REF!</definedName>
    <definedName name="xld1.4" localSheetId="8">#REF!</definedName>
    <definedName name="xld1.4" localSheetId="9">#REF!</definedName>
    <definedName name="xld1.4" localSheetId="10">#REF!</definedName>
    <definedName name="xld1.4">#REF!</definedName>
    <definedName name="xlk1.4" localSheetId="8">#REF!</definedName>
    <definedName name="xlk1.4" localSheetId="9">#REF!</definedName>
    <definedName name="xlk1.4" localSheetId="10">#REF!</definedName>
    <definedName name="xlk1.4">#REF!</definedName>
    <definedName name="XLP" localSheetId="8">#REF!</definedName>
    <definedName name="XLP" localSheetId="10">#REF!</definedName>
    <definedName name="XLP">#REF!</definedName>
    <definedName name="xls" localSheetId="8" hidden="1">{"'Sheet1'!$L$16"}</definedName>
    <definedName name="xls" localSheetId="9" hidden="1">{"'Sheet1'!$L$16"}</definedName>
    <definedName name="xls" localSheetId="10" hidden="1">{"'Sheet1'!$L$16"}</definedName>
    <definedName name="xls" hidden="1">{"'Sheet1'!$L$16"}</definedName>
    <definedName name="xlttbninh" localSheetId="8" hidden="1">{"'Sheet1'!$L$16"}</definedName>
    <definedName name="xlttbninh" localSheetId="9" hidden="1">{"'Sheet1'!$L$16"}</definedName>
    <definedName name="xlttbninh" localSheetId="10" hidden="1">{"'Sheet1'!$L$16"}</definedName>
    <definedName name="xlttbninh" hidden="1">{"'Sheet1'!$L$16"}</definedName>
    <definedName name="XLxa" localSheetId="8">#REF!</definedName>
    <definedName name="XLxa" localSheetId="10">#REF!</definedName>
    <definedName name="XLxa">#REF!</definedName>
    <definedName name="XM" localSheetId="9">#REF!</definedName>
    <definedName name="XM">#REF!</definedName>
    <definedName name="XMAX" localSheetId="8">#REF!</definedName>
    <definedName name="XMAX" localSheetId="10">#REF!</definedName>
    <definedName name="XMAX">#REF!</definedName>
    <definedName name="xmBim" localSheetId="8">#REF!</definedName>
    <definedName name="xmBim" localSheetId="10">#REF!</definedName>
    <definedName name="xmBim">#REF!</definedName>
    <definedName name="XMBT" localSheetId="8">#REF!</definedName>
    <definedName name="XMBT" localSheetId="10">#REF!</definedName>
    <definedName name="XMBT">#REF!</definedName>
    <definedName name="xmBut" localSheetId="8">#REF!</definedName>
    <definedName name="xmBut" localSheetId="10">#REF!</definedName>
    <definedName name="xmBut">#REF!</definedName>
    <definedName name="xmcax" localSheetId="8">#REF!</definedName>
    <definedName name="xmcax" localSheetId="9">#REF!</definedName>
    <definedName name="xmcax" localSheetId="10">#REF!</definedName>
    <definedName name="xmcax">#REF!</definedName>
    <definedName name="XMIN" localSheetId="8">#REF!</definedName>
    <definedName name="XMIN" localSheetId="10">#REF!</definedName>
    <definedName name="XMIN">#REF!</definedName>
    <definedName name="xmp40" localSheetId="8">#REF!</definedName>
    <definedName name="xmp40" localSheetId="10">#REF!</definedName>
    <definedName name="xmp40">#REF!</definedName>
    <definedName name="xn" localSheetId="8">#REF!</definedName>
    <definedName name="xn" localSheetId="9">#REF!</definedName>
    <definedName name="xn" localSheetId="10">#REF!</definedName>
    <definedName name="xn">#REF!</definedName>
    <definedName name="xoanhapk" localSheetId="8">#REF!,#REF!</definedName>
    <definedName name="xoanhapk" localSheetId="10">#REF!,#REF!</definedName>
    <definedName name="xoanhapk">#REF!,#REF!</definedName>
    <definedName name="xoanhapl" localSheetId="8">#REF!,#REF!</definedName>
    <definedName name="xoanhapl" localSheetId="10">#REF!,#REF!</definedName>
    <definedName name="xoanhapl">#REF!,#REF!</definedName>
    <definedName name="xoaxuatk" localSheetId="8">#REF!</definedName>
    <definedName name="xoaxuatk" localSheetId="10">#REF!</definedName>
    <definedName name="xoaxuatk">#REF!</definedName>
    <definedName name="xoaxuatl" localSheetId="8">#REF!</definedName>
    <definedName name="xoaxuatl" localSheetId="10">#REF!</definedName>
    <definedName name="xoaxuatl">#REF!</definedName>
    <definedName name="xp" localSheetId="8">#REF!</definedName>
    <definedName name="xp" localSheetId="10">#REF!</definedName>
    <definedName name="xp">#REF!</definedName>
    <definedName name="XRefColumnsCount" hidden="1">5</definedName>
    <definedName name="XRefCopyRangeCount" hidden="1">6</definedName>
    <definedName name="XRefPasteRangeCount" hidden="1">5</definedName>
    <definedName name="XS" localSheetId="8">#REF!</definedName>
    <definedName name="XS" localSheetId="10">#REF!</definedName>
    <definedName name="XS">#REF!</definedName>
    <definedName name="Xsi" localSheetId="8">#REF!</definedName>
    <definedName name="Xsi" localSheetId="10">#REF!</definedName>
    <definedName name="Xsi">#REF!</definedName>
    <definedName name="XTKKTTC">7500</definedName>
    <definedName name="XUAÁT" localSheetId="8">#REF!</definedName>
    <definedName name="XUAÁT" localSheetId="10">#REF!</definedName>
    <definedName name="XUAÁT">#REF!</definedName>
    <definedName name="XUÁN" localSheetId="8">#REF!</definedName>
    <definedName name="XUÁN" localSheetId="10">#REF!</definedName>
    <definedName name="XUÁN">#REF!</definedName>
    <definedName name="Xuat_hien2" localSheetId="8">#REF!</definedName>
    <definedName name="Xuat_hien2" localSheetId="10">#REF!</definedName>
    <definedName name="Xuat_hien2">#REF!</definedName>
    <definedName name="Xuat_hien3" localSheetId="8">#REF!</definedName>
    <definedName name="Xuat_hien3" localSheetId="10">#REF!</definedName>
    <definedName name="Xuat_hien3">#REF!</definedName>
    <definedName name="Xuân" localSheetId="8">#REF!</definedName>
    <definedName name="Xuân" localSheetId="10">#REF!</definedName>
    <definedName name="Xuân">#REF!</definedName>
    <definedName name="xuclat1" localSheetId="8">#REF!</definedName>
    <definedName name="xuclat1" localSheetId="10">#REF!</definedName>
    <definedName name="xuclat1">#REF!</definedName>
    <definedName name="XuÊt8" localSheetId="10" hidden="1">{"'Sheet1'!$L$16"}</definedName>
    <definedName name="XuÊt8" hidden="1">{"'Sheet1'!$L$16"}</definedName>
    <definedName name="xx" localSheetId="9">#REF!</definedName>
    <definedName name="xx">#REF!</definedName>
    <definedName name="XXT" localSheetId="8">#REF!</definedName>
    <definedName name="XXT" localSheetId="10">#REF!</definedName>
    <definedName name="XXT">#REF!</definedName>
    <definedName name="xxx1" localSheetId="8">#REF!</definedName>
    <definedName name="xxx1" localSheetId="10">#REF!</definedName>
    <definedName name="xxx1">#REF!</definedName>
    <definedName name="xxx2" localSheetId="8">#REF!</definedName>
    <definedName name="xxx2" localSheetId="10">#REF!</definedName>
    <definedName name="xxx2">#REF!</definedName>
    <definedName name="xxxs" localSheetId="8">#REF!</definedName>
    <definedName name="xxxs" localSheetId="10">#REF!</definedName>
    <definedName name="xxxs">#REF!</definedName>
    <definedName name="y" localSheetId="8">#REF!</definedName>
    <definedName name="y" localSheetId="9">#REF!</definedName>
    <definedName name="y" localSheetId="10">#REF!</definedName>
    <definedName name="y">#REF!</definedName>
    <definedName name="Yellow2000" localSheetId="8">#REF!</definedName>
    <definedName name="Yellow2000" localSheetId="10">#REF!</definedName>
    <definedName name="Yellow2000">#REF!</definedName>
    <definedName name="Yenthanh2" localSheetId="10" hidden="1">{"'Sheet1'!$L$16"}</definedName>
    <definedName name="Yenthanh2" hidden="1">{"'Sheet1'!$L$16"}</definedName>
    <definedName name="yieldsfield" localSheetId="8">#REF!</definedName>
    <definedName name="yieldsfield" localSheetId="10">#REF!</definedName>
    <definedName name="yieldsfield">#REF!</definedName>
    <definedName name="yieldstoevaluate" localSheetId="8">#REF!</definedName>
    <definedName name="yieldstoevaluate" localSheetId="10">#REF!</definedName>
    <definedName name="yieldstoevaluate">#REF!</definedName>
    <definedName name="YMAX" localSheetId="8">#REF!</definedName>
    <definedName name="YMAX" localSheetId="10">#REF!</definedName>
    <definedName name="YMAX">#REF!</definedName>
    <definedName name="YMIN" localSheetId="8">#REF!</definedName>
    <definedName name="YMIN" localSheetId="10">#REF!</definedName>
    <definedName name="YMIN">#REF!</definedName>
    <definedName name="YR0" localSheetId="8">#REF!</definedName>
    <definedName name="YR0" localSheetId="10">#REF!</definedName>
    <definedName name="YR0">#REF!</definedName>
    <definedName name="YRP" localSheetId="8">#REF!</definedName>
    <definedName name="YRP" localSheetId="10">#REF!</definedName>
    <definedName name="YRP">#REF!</definedName>
    <definedName name="ytddg" localSheetId="8">#REF!</definedName>
    <definedName name="ytddg" localSheetId="10">#REF!</definedName>
    <definedName name="ytddg">#REF!</definedName>
    <definedName name="Ythd1.5" localSheetId="8">#REF!</definedName>
    <definedName name="Ythd1.5" localSheetId="10">#REF!</definedName>
    <definedName name="Ythd1.5">#REF!</definedName>
    <definedName name="ythdg" localSheetId="8">#REF!</definedName>
    <definedName name="ythdg" localSheetId="10">#REF!</definedName>
    <definedName name="ythdg">#REF!</definedName>
    <definedName name="Ythdgoi" localSheetId="8">#REF!</definedName>
    <definedName name="Ythdgoi" localSheetId="10">#REF!</definedName>
    <definedName name="Ythdgoi">#REF!</definedName>
    <definedName name="yum" localSheetId="8">#REF!</definedName>
    <definedName name="yum" localSheetId="10">#REF!</definedName>
    <definedName name="yum">#REF!</definedName>
    <definedName name="YvNgam" localSheetId="8">#REF!</definedName>
    <definedName name="YvNgam" localSheetId="10">#REF!</definedName>
    <definedName name="YvNgam">#REF!</definedName>
    <definedName name="YvTreo" localSheetId="8">#REF!</definedName>
    <definedName name="YvTreo" localSheetId="10">#REF!</definedName>
    <definedName name="YvTreo">#REF!</definedName>
    <definedName name="yy" localSheetId="8">#REF!</definedName>
    <definedName name="yy" localSheetId="10">#REF!</definedName>
    <definedName name="yy">#REF!</definedName>
    <definedName name="z" localSheetId="8">#REF!</definedName>
    <definedName name="z" localSheetId="9">#REF!</definedName>
    <definedName name="z" localSheetId="10">#REF!</definedName>
    <definedName name="z">#REF!</definedName>
    <definedName name="Z_dh" localSheetId="8">#REF!</definedName>
    <definedName name="Z_dh" localSheetId="10">#REF!</definedName>
    <definedName name="Z_dh">#REF!</definedName>
    <definedName name="zKm2" localSheetId="10" hidden="1">{"'Sheet1'!$L$16"}</definedName>
    <definedName name="zKm2" hidden="1">{"'Sheet1'!$L$16"}</definedName>
    <definedName name="zl" localSheetId="8">#REF!</definedName>
    <definedName name="zl" localSheetId="10">#REF!</definedName>
    <definedName name="zl">#REF!</definedName>
    <definedName name="ZR" localSheetId="8">#REF!</definedName>
    <definedName name="ZR" localSheetId="10">#REF!</definedName>
    <definedName name="ZR">#REF!</definedName>
    <definedName name="Zw" localSheetId="8">#REF!</definedName>
    <definedName name="Zw" localSheetId="10">#REF!</definedName>
    <definedName name="Zw">#REF!</definedName>
    <definedName name="ZXD" localSheetId="8">#REF!</definedName>
    <definedName name="ZXD" localSheetId="9">#REF!</definedName>
    <definedName name="ZXD" localSheetId="10">#REF!</definedName>
    <definedName name="ZXD">#REF!</definedName>
    <definedName name="ZYX" localSheetId="8">#REF!</definedName>
    <definedName name="ZYX" localSheetId="9">#REF!</definedName>
    <definedName name="ZYX" localSheetId="10">#REF!</definedName>
    <definedName name="ZYX">#REF!</definedName>
    <definedName name="ZZZ" localSheetId="8">#REF!</definedName>
    <definedName name="ZZZ" localSheetId="9">#REF!</definedName>
    <definedName name="ZZZ" localSheetId="10">#REF!</definedName>
    <definedName name="ZZZ">#REF!</definedName>
    <definedName name="もりた" localSheetId="8">#REF!</definedName>
    <definedName name="もりた" localSheetId="10">#REF!</definedName>
    <definedName name="もりた">#REF!</definedName>
    <definedName name="전" localSheetId="8">#REF!</definedName>
    <definedName name="전" localSheetId="10">#REF!</definedName>
    <definedName name="전">#REF!</definedName>
    <definedName name="주택사업본부" localSheetId="8">#REF!</definedName>
    <definedName name="주택사업본부" localSheetId="10">#REF!</definedName>
    <definedName name="주택사업본부">#REF!</definedName>
    <definedName name="철구사업본부" localSheetId="8">#REF!</definedName>
    <definedName name="철구사업본부" localSheetId="10">#REF!</definedName>
    <definedName name="철구사업본부">#REF!</definedName>
    <definedName name="템플리트모듈1" localSheetId="8">BlankMacro1</definedName>
    <definedName name="템플리트모듈1" localSheetId="10">BlankMacro1</definedName>
    <definedName name="템플리트모듈1">BlankMacro1</definedName>
    <definedName name="템플리트모듈2" localSheetId="8">BlankMacro1</definedName>
    <definedName name="템플리트모듈2" localSheetId="10">BlankMacro1</definedName>
    <definedName name="템플리트모듈2">BlankMacro1</definedName>
    <definedName name="템플리트모듈3" localSheetId="8">BlankMacro1</definedName>
    <definedName name="템플리트모듈3" localSheetId="10">BlankMacro1</definedName>
    <definedName name="템플리트모듈3">BlankMacro1</definedName>
    <definedName name="템플리트모듈4" localSheetId="8">BlankMacro1</definedName>
    <definedName name="템플리트모듈4" localSheetId="10">BlankMacro1</definedName>
    <definedName name="템플리트모듈4">BlankMacro1</definedName>
    <definedName name="템플리트모듈5" localSheetId="8">BlankMacro1</definedName>
    <definedName name="템플리트모듈5" localSheetId="10">BlankMacro1</definedName>
    <definedName name="템플리트모듈5">BlankMacro1</definedName>
    <definedName name="템플리트모듈6" localSheetId="8">BlankMacro1</definedName>
    <definedName name="템플리트모듈6" localSheetId="10">BlankMacro1</definedName>
    <definedName name="템플리트모듈6">BlankMacro1</definedName>
    <definedName name="피팅" localSheetId="8">BlankMacro1</definedName>
    <definedName name="피팅" localSheetId="10">BlankMacro1</definedName>
    <definedName name="피팅">BlankMacro1</definedName>
    <definedName name="勝" localSheetId="8">#REF!</definedName>
    <definedName name="勝" localSheetId="10">#REF!</definedName>
    <definedName name="勝">#REF!</definedName>
    <definedName name="工事" localSheetId="8">#REF!</definedName>
    <definedName name="工事" localSheetId="10">#REF!</definedName>
    <definedName name="工事">#REF!</definedName>
    <definedName name="現法" localSheetId="8">#REF!</definedName>
    <definedName name="現法" localSheetId="10">#REF!</definedName>
    <definedName name="現法">#REF!</definedName>
    <definedName name="直轄" localSheetId="8">#REF!</definedName>
    <definedName name="直轄" localSheetId="10">#REF!</definedName>
    <definedName name="直轄">#REF!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50" i="2" l="1"/>
  <c r="F50" i="2" s="1"/>
  <c r="D50" i="2"/>
  <c r="G50" i="2"/>
  <c r="H50" i="2"/>
  <c r="C51" i="2"/>
  <c r="D51" i="2"/>
  <c r="F51" i="2"/>
  <c r="G51" i="2"/>
  <c r="H51" i="2"/>
  <c r="I51" i="2"/>
  <c r="J51" i="2"/>
  <c r="W23" i="20"/>
  <c r="AA23" i="20"/>
  <c r="S23" i="20"/>
  <c r="S43" i="20"/>
  <c r="AD52" i="8"/>
  <c r="E41" i="15"/>
  <c r="F41" i="15"/>
  <c r="G41" i="15"/>
  <c r="H41" i="15"/>
  <c r="D41" i="15"/>
  <c r="L483" i="8"/>
  <c r="L482" i="8"/>
  <c r="L41" i="15"/>
  <c r="M483" i="8"/>
  <c r="M482" i="8"/>
  <c r="M41" i="15"/>
  <c r="N41" i="15"/>
  <c r="J41" i="15"/>
  <c r="I41" i="15"/>
  <c r="C41" i="15"/>
  <c r="C42" i="2"/>
  <c r="F42" i="2" s="1"/>
  <c r="G14" i="16"/>
  <c r="I14" i="16"/>
  <c r="E14" i="16" s="1"/>
  <c r="K14" i="16"/>
  <c r="L14" i="16"/>
  <c r="S14" i="16"/>
  <c r="V14" i="16"/>
  <c r="Q14" i="16"/>
  <c r="O14" i="16" s="1"/>
  <c r="X14" i="16"/>
  <c r="E16" i="15"/>
  <c r="F16" i="15"/>
  <c r="G16" i="15"/>
  <c r="H16" i="15"/>
  <c r="D16" i="15"/>
  <c r="C16" i="15"/>
  <c r="I15" i="16"/>
  <c r="E15" i="16" s="1"/>
  <c r="C15" i="16" s="1"/>
  <c r="C18" i="2" s="1"/>
  <c r="G16" i="16"/>
  <c r="I16" i="16"/>
  <c r="K16" i="16"/>
  <c r="L16" i="16"/>
  <c r="E16" i="16"/>
  <c r="S16" i="16"/>
  <c r="U16" i="16"/>
  <c r="Q16" i="16" s="1"/>
  <c r="O16" i="16" s="1"/>
  <c r="C16" i="16" s="1"/>
  <c r="C19" i="2" s="1"/>
  <c r="V16" i="16"/>
  <c r="W16" i="16"/>
  <c r="X16" i="16"/>
  <c r="E18" i="15"/>
  <c r="F18" i="15"/>
  <c r="G18" i="15"/>
  <c r="H18" i="15"/>
  <c r="D18" i="15"/>
  <c r="C18" i="15"/>
  <c r="G17" i="16"/>
  <c r="I17" i="16"/>
  <c r="K17" i="16"/>
  <c r="L17" i="16"/>
  <c r="E17" i="16"/>
  <c r="S17" i="16"/>
  <c r="U17" i="16"/>
  <c r="Q17" i="16" s="1"/>
  <c r="O17" i="16" s="1"/>
  <c r="V17" i="16"/>
  <c r="W17" i="16"/>
  <c r="X17" i="16"/>
  <c r="C17" i="16"/>
  <c r="C20" i="2" s="1"/>
  <c r="E19" i="15"/>
  <c r="F19" i="15"/>
  <c r="G19" i="15"/>
  <c r="H19" i="15"/>
  <c r="D19" i="15"/>
  <c r="C19" i="15"/>
  <c r="G18" i="16"/>
  <c r="I18" i="16"/>
  <c r="K18" i="16"/>
  <c r="L18" i="16"/>
  <c r="E18" i="16"/>
  <c r="S18" i="16"/>
  <c r="U18" i="16"/>
  <c r="Q18" i="16" s="1"/>
  <c r="O18" i="16" s="1"/>
  <c r="V18" i="16"/>
  <c r="W18" i="16"/>
  <c r="X18" i="16"/>
  <c r="C18" i="16"/>
  <c r="C21" i="2" s="1"/>
  <c r="E20" i="15"/>
  <c r="F20" i="15"/>
  <c r="G20" i="15"/>
  <c r="H20" i="15"/>
  <c r="D20" i="15"/>
  <c r="K20" i="15"/>
  <c r="J20" i="15"/>
  <c r="I20" i="15"/>
  <c r="C20" i="15"/>
  <c r="G19" i="16"/>
  <c r="I19" i="16"/>
  <c r="E19" i="16" s="1"/>
  <c r="K19" i="16"/>
  <c r="L19" i="16"/>
  <c r="S19" i="16"/>
  <c r="U19" i="16"/>
  <c r="V19" i="16"/>
  <c r="W19" i="16"/>
  <c r="Q19" i="16"/>
  <c r="O19" i="16" s="1"/>
  <c r="X19" i="16"/>
  <c r="E21" i="15"/>
  <c r="F21" i="15"/>
  <c r="G21" i="15"/>
  <c r="H21" i="15"/>
  <c r="D21" i="15"/>
  <c r="K21" i="15"/>
  <c r="J21" i="15"/>
  <c r="I21" i="15"/>
  <c r="C21" i="15"/>
  <c r="G20" i="16"/>
  <c r="I20" i="16"/>
  <c r="K20" i="16"/>
  <c r="E20" i="16" s="1"/>
  <c r="L20" i="16"/>
  <c r="S20" i="16"/>
  <c r="U20" i="16"/>
  <c r="Q20" i="16" s="1"/>
  <c r="V20" i="16"/>
  <c r="W20" i="16"/>
  <c r="X20" i="16"/>
  <c r="E22" i="15"/>
  <c r="F22" i="15"/>
  <c r="G22" i="15"/>
  <c r="H22" i="15"/>
  <c r="D22" i="15"/>
  <c r="C22" i="15"/>
  <c r="G21" i="16"/>
  <c r="I21" i="16"/>
  <c r="K21" i="16"/>
  <c r="E21" i="16" s="1"/>
  <c r="L21" i="16"/>
  <c r="S21" i="16"/>
  <c r="U21" i="16"/>
  <c r="Q21" i="16" s="1"/>
  <c r="O21" i="16" s="1"/>
  <c r="V21" i="16"/>
  <c r="W21" i="16"/>
  <c r="X21" i="16"/>
  <c r="E23" i="15"/>
  <c r="F23" i="15"/>
  <c r="G23" i="15"/>
  <c r="H23" i="15"/>
  <c r="D23" i="15"/>
  <c r="C23" i="15"/>
  <c r="G22" i="16"/>
  <c r="I22" i="16"/>
  <c r="K22" i="16"/>
  <c r="E22" i="16" s="1"/>
  <c r="C22" i="16" s="1"/>
  <c r="C25" i="2" s="1"/>
  <c r="F25" i="2" s="1"/>
  <c r="L22" i="16"/>
  <c r="S22" i="16"/>
  <c r="U22" i="16"/>
  <c r="Q22" i="16" s="1"/>
  <c r="O22" i="16" s="1"/>
  <c r="V22" i="16"/>
  <c r="W22" i="16"/>
  <c r="X22" i="16"/>
  <c r="E24" i="15"/>
  <c r="F24" i="15"/>
  <c r="G24" i="15"/>
  <c r="H24" i="15"/>
  <c r="D24" i="15"/>
  <c r="C24" i="15"/>
  <c r="G23" i="16"/>
  <c r="I23" i="16"/>
  <c r="K23" i="16"/>
  <c r="E23" i="16" s="1"/>
  <c r="L23" i="16"/>
  <c r="S23" i="16"/>
  <c r="U23" i="16"/>
  <c r="Q23" i="16" s="1"/>
  <c r="V23" i="16"/>
  <c r="W23" i="16"/>
  <c r="X23" i="16"/>
  <c r="E25" i="15"/>
  <c r="F25" i="15"/>
  <c r="G25" i="15"/>
  <c r="H25" i="15"/>
  <c r="D25" i="15"/>
  <c r="C25" i="15"/>
  <c r="G25" i="16"/>
  <c r="I25" i="16"/>
  <c r="K25" i="16"/>
  <c r="E25" i="16" s="1"/>
  <c r="L25" i="16"/>
  <c r="S25" i="16"/>
  <c r="U25" i="16"/>
  <c r="Q25" i="16" s="1"/>
  <c r="V25" i="16"/>
  <c r="W25" i="16"/>
  <c r="X25" i="16"/>
  <c r="E27" i="15"/>
  <c r="F27" i="15"/>
  <c r="G27" i="15"/>
  <c r="H27" i="15"/>
  <c r="D27" i="15"/>
  <c r="C27" i="15"/>
  <c r="G26" i="16"/>
  <c r="I26" i="16"/>
  <c r="K26" i="16"/>
  <c r="E26" i="16" s="1"/>
  <c r="L26" i="16"/>
  <c r="S26" i="16"/>
  <c r="U26" i="16"/>
  <c r="Q26" i="16" s="1"/>
  <c r="O26" i="16" s="1"/>
  <c r="V26" i="16"/>
  <c r="W26" i="16"/>
  <c r="X26" i="16"/>
  <c r="E28" i="15"/>
  <c r="F28" i="15"/>
  <c r="G28" i="15"/>
  <c r="H28" i="15"/>
  <c r="D28" i="15"/>
  <c r="C28" i="15"/>
  <c r="G27" i="16"/>
  <c r="I27" i="16"/>
  <c r="K27" i="16"/>
  <c r="E27" i="16" s="1"/>
  <c r="C27" i="16" s="1"/>
  <c r="C30" i="2" s="1"/>
  <c r="F30" i="2" s="1"/>
  <c r="L27" i="16"/>
  <c r="S27" i="16"/>
  <c r="U27" i="16"/>
  <c r="Q27" i="16" s="1"/>
  <c r="O27" i="16" s="1"/>
  <c r="V27" i="16"/>
  <c r="W27" i="16"/>
  <c r="X27" i="16"/>
  <c r="E29" i="15"/>
  <c r="F29" i="15"/>
  <c r="G29" i="15"/>
  <c r="H29" i="15"/>
  <c r="D29" i="15"/>
  <c r="C29" i="15"/>
  <c r="G28" i="16"/>
  <c r="I28" i="16"/>
  <c r="K28" i="16"/>
  <c r="E28" i="16" s="1"/>
  <c r="L28" i="16"/>
  <c r="S28" i="16"/>
  <c r="U28" i="16"/>
  <c r="Q28" i="16" s="1"/>
  <c r="V28" i="16"/>
  <c r="W28" i="16"/>
  <c r="X28" i="16"/>
  <c r="E30" i="15"/>
  <c r="F30" i="15"/>
  <c r="G30" i="15"/>
  <c r="H30" i="15"/>
  <c r="D30" i="15"/>
  <c r="C30" i="15"/>
  <c r="G29" i="16"/>
  <c r="I29" i="16"/>
  <c r="K29" i="16"/>
  <c r="E29" i="16" s="1"/>
  <c r="L29" i="16"/>
  <c r="S29" i="16"/>
  <c r="U29" i="16"/>
  <c r="Q29" i="16" s="1"/>
  <c r="V29" i="16"/>
  <c r="W29" i="16"/>
  <c r="X29" i="16"/>
  <c r="E31" i="15"/>
  <c r="F31" i="15"/>
  <c r="G31" i="15"/>
  <c r="H31" i="15"/>
  <c r="D31" i="15"/>
  <c r="C31" i="15"/>
  <c r="G30" i="16"/>
  <c r="I30" i="16"/>
  <c r="K30" i="16"/>
  <c r="E30" i="16" s="1"/>
  <c r="L30" i="16"/>
  <c r="S30" i="16"/>
  <c r="U30" i="16"/>
  <c r="Q30" i="16" s="1"/>
  <c r="O30" i="16" s="1"/>
  <c r="V30" i="16"/>
  <c r="W30" i="16"/>
  <c r="X30" i="16"/>
  <c r="E32" i="15"/>
  <c r="F32" i="15"/>
  <c r="G32" i="15"/>
  <c r="H32" i="15"/>
  <c r="D32" i="15"/>
  <c r="C32" i="15"/>
  <c r="G31" i="16"/>
  <c r="I31" i="16"/>
  <c r="K31" i="16"/>
  <c r="E31" i="16" s="1"/>
  <c r="C31" i="16" s="1"/>
  <c r="C34" i="2" s="1"/>
  <c r="F34" i="2" s="1"/>
  <c r="L31" i="16"/>
  <c r="S31" i="16"/>
  <c r="U31" i="16"/>
  <c r="Q31" i="16" s="1"/>
  <c r="O31" i="16" s="1"/>
  <c r="V31" i="16"/>
  <c r="W31" i="16"/>
  <c r="X31" i="16"/>
  <c r="E33" i="15"/>
  <c r="F33" i="15"/>
  <c r="G33" i="15"/>
  <c r="H33" i="15"/>
  <c r="D33" i="15"/>
  <c r="C33" i="15"/>
  <c r="G32" i="16"/>
  <c r="I32" i="16"/>
  <c r="K32" i="16"/>
  <c r="E32" i="16" s="1"/>
  <c r="L32" i="16"/>
  <c r="S32" i="16"/>
  <c r="U32" i="16"/>
  <c r="Q32" i="16" s="1"/>
  <c r="V32" i="16"/>
  <c r="W32" i="16"/>
  <c r="X32" i="16"/>
  <c r="E34" i="15"/>
  <c r="F34" i="15"/>
  <c r="G34" i="15"/>
  <c r="H34" i="15"/>
  <c r="D34" i="15"/>
  <c r="C34" i="15"/>
  <c r="G33" i="16"/>
  <c r="I33" i="16"/>
  <c r="K33" i="16"/>
  <c r="E33" i="16" s="1"/>
  <c r="L33" i="16"/>
  <c r="S33" i="16"/>
  <c r="U33" i="16"/>
  <c r="Q33" i="16" s="1"/>
  <c r="V33" i="16"/>
  <c r="W33" i="16"/>
  <c r="X33" i="16"/>
  <c r="E35" i="15"/>
  <c r="F35" i="15"/>
  <c r="G35" i="15"/>
  <c r="H35" i="15"/>
  <c r="D35" i="15"/>
  <c r="C35" i="15"/>
  <c r="G34" i="16"/>
  <c r="I34" i="16"/>
  <c r="K34" i="16"/>
  <c r="E34" i="16" s="1"/>
  <c r="L34" i="16"/>
  <c r="S34" i="16"/>
  <c r="U34" i="16"/>
  <c r="Q34" i="16" s="1"/>
  <c r="O34" i="16" s="1"/>
  <c r="V34" i="16"/>
  <c r="W34" i="16"/>
  <c r="X34" i="16"/>
  <c r="E36" i="15"/>
  <c r="F36" i="15"/>
  <c r="G36" i="15"/>
  <c r="H36" i="15"/>
  <c r="D36" i="15"/>
  <c r="C36" i="15"/>
  <c r="G35" i="16"/>
  <c r="I35" i="16"/>
  <c r="K35" i="16"/>
  <c r="E35" i="16" s="1"/>
  <c r="C35" i="16" s="1"/>
  <c r="C38" i="2" s="1"/>
  <c r="I38" i="2" s="1"/>
  <c r="L35" i="16"/>
  <c r="S35" i="16"/>
  <c r="U35" i="16"/>
  <c r="Q35" i="16" s="1"/>
  <c r="O35" i="16" s="1"/>
  <c r="V35" i="16"/>
  <c r="W35" i="16"/>
  <c r="X35" i="16"/>
  <c r="E37" i="15"/>
  <c r="F37" i="15"/>
  <c r="G37" i="15"/>
  <c r="H37" i="15"/>
  <c r="D37" i="15"/>
  <c r="C37" i="15"/>
  <c r="G36" i="16"/>
  <c r="I36" i="16"/>
  <c r="K36" i="16"/>
  <c r="E36" i="16" s="1"/>
  <c r="L36" i="16"/>
  <c r="S36" i="16"/>
  <c r="U36" i="16"/>
  <c r="Q36" i="16" s="1"/>
  <c r="V36" i="16"/>
  <c r="W36" i="16"/>
  <c r="X36" i="16"/>
  <c r="E38" i="15"/>
  <c r="F38" i="15"/>
  <c r="G38" i="15"/>
  <c r="H38" i="15"/>
  <c r="D38" i="15"/>
  <c r="C38" i="15"/>
  <c r="G37" i="16"/>
  <c r="I37" i="16"/>
  <c r="K37" i="16"/>
  <c r="E37" i="16" s="1"/>
  <c r="L37" i="16"/>
  <c r="S37" i="16"/>
  <c r="U37" i="16"/>
  <c r="Q37" i="16" s="1"/>
  <c r="V37" i="16"/>
  <c r="W37" i="16"/>
  <c r="X37" i="16"/>
  <c r="E39" i="15"/>
  <c r="F39" i="15"/>
  <c r="G39" i="15"/>
  <c r="H39" i="15"/>
  <c r="D39" i="15"/>
  <c r="C39" i="15"/>
  <c r="K38" i="16"/>
  <c r="E38" i="16" s="1"/>
  <c r="C38" i="16"/>
  <c r="C41" i="2" s="1"/>
  <c r="F41" i="2" s="1"/>
  <c r="E40" i="15"/>
  <c r="F40" i="15"/>
  <c r="G40" i="15"/>
  <c r="H40" i="15"/>
  <c r="D40" i="15"/>
  <c r="C40" i="15"/>
  <c r="L40" i="16"/>
  <c r="E40" i="16" s="1"/>
  <c r="C40" i="16" s="1"/>
  <c r="C43" i="2" s="1"/>
  <c r="E42" i="15"/>
  <c r="F42" i="15"/>
  <c r="G42" i="15"/>
  <c r="H42" i="15"/>
  <c r="D42" i="15"/>
  <c r="C42" i="15"/>
  <c r="C27" i="2"/>
  <c r="K44" i="16"/>
  <c r="L44" i="16"/>
  <c r="V44" i="16"/>
  <c r="W44" i="16"/>
  <c r="Q44" i="16"/>
  <c r="X44" i="16"/>
  <c r="G46" i="16"/>
  <c r="C46" i="16" s="1"/>
  <c r="I46" i="16"/>
  <c r="G47" i="16"/>
  <c r="I47" i="16"/>
  <c r="E47" i="16" s="1"/>
  <c r="C47" i="16" s="1"/>
  <c r="G48" i="16"/>
  <c r="I48" i="16"/>
  <c r="K48" i="16"/>
  <c r="L48" i="16"/>
  <c r="E48" i="16" s="1"/>
  <c r="C48" i="16" s="1"/>
  <c r="C52" i="2" s="1"/>
  <c r="F52" i="2" s="1"/>
  <c r="W50" i="16"/>
  <c r="Q50" i="16" s="1"/>
  <c r="O50" i="16" s="1"/>
  <c r="C50" i="16"/>
  <c r="C54" i="2" s="1"/>
  <c r="G52" i="16"/>
  <c r="I52" i="16"/>
  <c r="E52" i="16"/>
  <c r="C52" i="16" s="1"/>
  <c r="C56" i="2" s="1"/>
  <c r="C55" i="2" s="1"/>
  <c r="G53" i="16"/>
  <c r="I53" i="16"/>
  <c r="E53" i="16" s="1"/>
  <c r="C53" i="16" s="1"/>
  <c r="C57" i="2" s="1"/>
  <c r="G54" i="16"/>
  <c r="E54" i="16" s="1"/>
  <c r="C54" i="16" s="1"/>
  <c r="K54" i="16"/>
  <c r="V57" i="16"/>
  <c r="W57" i="16"/>
  <c r="S58" i="16"/>
  <c r="Q58" i="16" s="1"/>
  <c r="O58" i="16" s="1"/>
  <c r="C58" i="16" s="1"/>
  <c r="C62" i="2" s="1"/>
  <c r="F62" i="2" s="1"/>
  <c r="K60" i="15"/>
  <c r="J60" i="15"/>
  <c r="I60" i="15"/>
  <c r="C60" i="15"/>
  <c r="G60" i="16"/>
  <c r="I60" i="16"/>
  <c r="E60" i="16" s="1"/>
  <c r="C60" i="16" s="1"/>
  <c r="C64" i="2" s="1"/>
  <c r="C63" i="2" s="1"/>
  <c r="G61" i="16"/>
  <c r="E61" i="16" s="1"/>
  <c r="C61" i="16" s="1"/>
  <c r="C65" i="2" s="1"/>
  <c r="I61" i="16"/>
  <c r="E63" i="15"/>
  <c r="F63" i="15"/>
  <c r="G63" i="15"/>
  <c r="H63" i="15"/>
  <c r="D63" i="15"/>
  <c r="C63" i="15"/>
  <c r="G62" i="16"/>
  <c r="E62" i="16" s="1"/>
  <c r="C62" i="16" s="1"/>
  <c r="C66" i="2" s="1"/>
  <c r="K62" i="16"/>
  <c r="E64" i="15"/>
  <c r="D64" i="15"/>
  <c r="C64" i="15"/>
  <c r="V65" i="16"/>
  <c r="Q65" i="16" s="1"/>
  <c r="O65" i="16" s="1"/>
  <c r="C65" i="16" s="1"/>
  <c r="W65" i="16"/>
  <c r="S66" i="16"/>
  <c r="Q66" i="16"/>
  <c r="O66" i="16" s="1"/>
  <c r="C66" i="16" s="1"/>
  <c r="C70" i="2" s="1"/>
  <c r="G68" i="16"/>
  <c r="I68" i="16"/>
  <c r="E68" i="16"/>
  <c r="C68" i="16"/>
  <c r="C72" i="2" s="1"/>
  <c r="G69" i="16"/>
  <c r="I69" i="16"/>
  <c r="E69" i="16"/>
  <c r="C69" i="16" s="1"/>
  <c r="C73" i="2" s="1"/>
  <c r="E71" i="15"/>
  <c r="F71" i="15"/>
  <c r="G71" i="15"/>
  <c r="H71" i="15"/>
  <c r="D71" i="15"/>
  <c r="C71" i="15"/>
  <c r="G70" i="16"/>
  <c r="K70" i="16"/>
  <c r="E70" i="16" s="1"/>
  <c r="C70" i="16" s="1"/>
  <c r="C74" i="2" s="1"/>
  <c r="E72" i="15"/>
  <c r="D72" i="15"/>
  <c r="C72" i="15"/>
  <c r="V72" i="16"/>
  <c r="Q72" i="16" s="1"/>
  <c r="O72" i="16" s="1"/>
  <c r="W72" i="16"/>
  <c r="C72" i="16"/>
  <c r="K74" i="15"/>
  <c r="J74" i="15"/>
  <c r="I74" i="15"/>
  <c r="C74" i="15"/>
  <c r="C76" i="2"/>
  <c r="G74" i="16"/>
  <c r="I74" i="16"/>
  <c r="E74" i="16"/>
  <c r="C74" i="16"/>
  <c r="C78" i="2" s="1"/>
  <c r="G75" i="16"/>
  <c r="I75" i="16"/>
  <c r="E75" i="16"/>
  <c r="C75" i="16" s="1"/>
  <c r="C79" i="2" s="1"/>
  <c r="E77" i="15"/>
  <c r="F77" i="15"/>
  <c r="G77" i="15"/>
  <c r="H77" i="15"/>
  <c r="D77" i="15"/>
  <c r="C77" i="15"/>
  <c r="G76" i="16"/>
  <c r="K76" i="16"/>
  <c r="E76" i="16" s="1"/>
  <c r="C76" i="16" s="1"/>
  <c r="C80" i="2" s="1"/>
  <c r="F80" i="2" s="1"/>
  <c r="W78" i="16"/>
  <c r="Q78" i="16" s="1"/>
  <c r="O78" i="16" s="1"/>
  <c r="C78" i="16"/>
  <c r="C82" i="2" s="1"/>
  <c r="G80" i="16"/>
  <c r="I80" i="16"/>
  <c r="E80" i="16"/>
  <c r="C80" i="16" s="1"/>
  <c r="E82" i="15"/>
  <c r="F82" i="15"/>
  <c r="G82" i="15"/>
  <c r="H82" i="15"/>
  <c r="D82" i="15"/>
  <c r="C82" i="15"/>
  <c r="G81" i="16"/>
  <c r="K81" i="16"/>
  <c r="E81" i="16"/>
  <c r="C81" i="16" s="1"/>
  <c r="C85" i="2" s="1"/>
  <c r="W83" i="16"/>
  <c r="Q83" i="16"/>
  <c r="O83" i="16" s="1"/>
  <c r="C83" i="16" s="1"/>
  <c r="C87" i="2"/>
  <c r="G85" i="16"/>
  <c r="E85" i="16" s="1"/>
  <c r="I85" i="16"/>
  <c r="C85" i="16"/>
  <c r="C89" i="2"/>
  <c r="G86" i="16"/>
  <c r="I86" i="16"/>
  <c r="E86" i="16"/>
  <c r="C86" i="16"/>
  <c r="C90" i="2" s="1"/>
  <c r="C88" i="2" s="1"/>
  <c r="E88" i="15"/>
  <c r="F88" i="15"/>
  <c r="G88" i="15"/>
  <c r="H88" i="15"/>
  <c r="D88" i="15"/>
  <c r="C88" i="15"/>
  <c r="G87" i="16"/>
  <c r="K87" i="16"/>
  <c r="E87" i="16"/>
  <c r="C87" i="16"/>
  <c r="E89" i="15"/>
  <c r="D89" i="15"/>
  <c r="C89" i="15"/>
  <c r="C91" i="2"/>
  <c r="W90" i="16"/>
  <c r="Q90" i="16"/>
  <c r="O90" i="16"/>
  <c r="C90" i="16" s="1"/>
  <c r="C94" i="2" s="1"/>
  <c r="S91" i="16"/>
  <c r="Q91" i="16" s="1"/>
  <c r="O91" i="16" s="1"/>
  <c r="C91" i="16" s="1"/>
  <c r="G93" i="16"/>
  <c r="I93" i="16"/>
  <c r="E93" i="16"/>
  <c r="C93" i="16"/>
  <c r="C97" i="2" s="1"/>
  <c r="G94" i="16"/>
  <c r="I94" i="16"/>
  <c r="E94" i="16" s="1"/>
  <c r="C94" i="16" s="1"/>
  <c r="E96" i="15"/>
  <c r="F96" i="15"/>
  <c r="G96" i="15"/>
  <c r="H96" i="15"/>
  <c r="D96" i="15"/>
  <c r="C96" i="15"/>
  <c r="G95" i="16"/>
  <c r="K95" i="16"/>
  <c r="E95" i="16"/>
  <c r="C95" i="16" s="1"/>
  <c r="C99" i="2" s="1"/>
  <c r="E97" i="15"/>
  <c r="D97" i="15"/>
  <c r="C97" i="15"/>
  <c r="S97" i="16"/>
  <c r="Q97" i="16" s="1"/>
  <c r="O97" i="16" s="1"/>
  <c r="C97" i="16" s="1"/>
  <c r="W97" i="16"/>
  <c r="G99" i="16"/>
  <c r="I99" i="16"/>
  <c r="E99" i="16"/>
  <c r="C99" i="16"/>
  <c r="C103" i="2" s="1"/>
  <c r="G100" i="16"/>
  <c r="I100" i="16"/>
  <c r="E100" i="16" s="1"/>
  <c r="C100" i="16" s="1"/>
  <c r="E102" i="15"/>
  <c r="F102" i="15"/>
  <c r="G102" i="15"/>
  <c r="H102" i="15"/>
  <c r="D102" i="15"/>
  <c r="C102" i="15"/>
  <c r="G101" i="16"/>
  <c r="K101" i="16"/>
  <c r="E101" i="16"/>
  <c r="C101" i="16" s="1"/>
  <c r="C105" i="2" s="1"/>
  <c r="E103" i="15"/>
  <c r="D103" i="15"/>
  <c r="C103" i="15"/>
  <c r="V103" i="16"/>
  <c r="Q103" i="16" s="1"/>
  <c r="O103" i="16" s="1"/>
  <c r="C103" i="16" s="1"/>
  <c r="W103" i="16"/>
  <c r="G105" i="16"/>
  <c r="I105" i="16"/>
  <c r="E105" i="16"/>
  <c r="C105" i="16" s="1"/>
  <c r="G106" i="16"/>
  <c r="I106" i="16"/>
  <c r="E106" i="16"/>
  <c r="C106" i="16" s="1"/>
  <c r="C110" i="2" s="1"/>
  <c r="G107" i="16"/>
  <c r="E107" i="16" s="1"/>
  <c r="C107" i="16" s="1"/>
  <c r="C111" i="2" s="1"/>
  <c r="K107" i="16"/>
  <c r="U109" i="16"/>
  <c r="Q109" i="16" s="1"/>
  <c r="O109" i="16" s="1"/>
  <c r="C109" i="16" s="1"/>
  <c r="V109" i="16"/>
  <c r="W109" i="16"/>
  <c r="E111" i="15"/>
  <c r="F111" i="15"/>
  <c r="G111" i="15"/>
  <c r="H111" i="15"/>
  <c r="D111" i="15"/>
  <c r="C111" i="15"/>
  <c r="G111" i="16"/>
  <c r="E111" i="16" s="1"/>
  <c r="C111" i="16" s="1"/>
  <c r="I111" i="16"/>
  <c r="E113" i="15"/>
  <c r="F113" i="15"/>
  <c r="G113" i="15"/>
  <c r="H113" i="15"/>
  <c r="D113" i="15"/>
  <c r="C113" i="15"/>
  <c r="G112" i="16"/>
  <c r="I112" i="16"/>
  <c r="E112" i="16"/>
  <c r="C112" i="16" s="1"/>
  <c r="C116" i="2" s="1"/>
  <c r="E114" i="15"/>
  <c r="F114" i="15"/>
  <c r="G114" i="15"/>
  <c r="H114" i="15"/>
  <c r="D114" i="15"/>
  <c r="C114" i="15"/>
  <c r="G113" i="16"/>
  <c r="K113" i="16"/>
  <c r="E113" i="16"/>
  <c r="C113" i="16" s="1"/>
  <c r="C117" i="2" s="1"/>
  <c r="F117" i="2" s="1"/>
  <c r="E115" i="15"/>
  <c r="D115" i="15"/>
  <c r="C115" i="15"/>
  <c r="K46" i="15"/>
  <c r="J46" i="15"/>
  <c r="I46" i="15"/>
  <c r="C46" i="2"/>
  <c r="Z41" i="15"/>
  <c r="O43" i="20"/>
  <c r="O42" i="20"/>
  <c r="AC22" i="20"/>
  <c r="AC13" i="20"/>
  <c r="AB22" i="20"/>
  <c r="AB13" i="20"/>
  <c r="AA22" i="20"/>
  <c r="Z22" i="20"/>
  <c r="V23" i="20"/>
  <c r="U23" i="20"/>
  <c r="O23" i="20"/>
  <c r="R19" i="15"/>
  <c r="S19" i="15"/>
  <c r="T19" i="15"/>
  <c r="U19" i="15"/>
  <c r="Q19" i="15"/>
  <c r="P19" i="15"/>
  <c r="AA17" i="16"/>
  <c r="AB17" i="16"/>
  <c r="Z17" i="16" s="1"/>
  <c r="AC17" i="16"/>
  <c r="AD17" i="16"/>
  <c r="AH17" i="16"/>
  <c r="AG17" i="16" s="1"/>
  <c r="AF17" i="16" s="1"/>
  <c r="AI17" i="16"/>
  <c r="AJ17" i="16"/>
  <c r="AL17" i="16"/>
  <c r="H17" i="16"/>
  <c r="J17" i="16"/>
  <c r="N17" i="16"/>
  <c r="F17" i="16"/>
  <c r="T17" i="16"/>
  <c r="R17" i="16" s="1"/>
  <c r="P17" i="16" s="1"/>
  <c r="D17" i="16" s="1"/>
  <c r="D24" i="19" s="1"/>
  <c r="C24" i="19"/>
  <c r="F24" i="19" s="1"/>
  <c r="F16" i="19" s="1"/>
  <c r="E16" i="19"/>
  <c r="R16" i="15"/>
  <c r="S16" i="15"/>
  <c r="T16" i="15"/>
  <c r="U16" i="15"/>
  <c r="Q16" i="15"/>
  <c r="P16" i="15"/>
  <c r="AA14" i="16"/>
  <c r="AB14" i="16"/>
  <c r="Z14" i="16" s="1"/>
  <c r="AC14" i="16"/>
  <c r="AD14" i="16"/>
  <c r="AH14" i="16"/>
  <c r="AI14" i="16"/>
  <c r="AJ14" i="16"/>
  <c r="AK14" i="16"/>
  <c r="AG14" i="16"/>
  <c r="AF14" i="16" s="1"/>
  <c r="AL14" i="16"/>
  <c r="R25" i="15"/>
  <c r="S25" i="15"/>
  <c r="T25" i="15"/>
  <c r="U25" i="15"/>
  <c r="Q25" i="15"/>
  <c r="P25" i="15"/>
  <c r="AA23" i="16"/>
  <c r="AB23" i="16"/>
  <c r="Z23" i="16" s="1"/>
  <c r="Y23" i="16" s="1"/>
  <c r="H23" i="18" s="1"/>
  <c r="AC23" i="16"/>
  <c r="AD23" i="16"/>
  <c r="AH23" i="16"/>
  <c r="AG23" i="16" s="1"/>
  <c r="AF23" i="16" s="1"/>
  <c r="AI23" i="16"/>
  <c r="AJ23" i="16"/>
  <c r="AL23" i="16"/>
  <c r="R30" i="15"/>
  <c r="S30" i="15"/>
  <c r="T30" i="15"/>
  <c r="U30" i="15"/>
  <c r="Q30" i="15"/>
  <c r="P30" i="15"/>
  <c r="AA28" i="16"/>
  <c r="AB28" i="16"/>
  <c r="Z28" i="16" s="1"/>
  <c r="Y28" i="16" s="1"/>
  <c r="H24" i="18" s="1"/>
  <c r="AC28" i="16"/>
  <c r="AD28" i="16"/>
  <c r="AH28" i="16"/>
  <c r="AG28" i="16" s="1"/>
  <c r="AF28" i="16" s="1"/>
  <c r="AI28" i="16"/>
  <c r="AJ28" i="16"/>
  <c r="AL28" i="16"/>
  <c r="R35" i="15"/>
  <c r="S35" i="15"/>
  <c r="T35" i="15"/>
  <c r="U35" i="15"/>
  <c r="Q35" i="15"/>
  <c r="P35" i="15"/>
  <c r="AA33" i="16"/>
  <c r="AB33" i="16"/>
  <c r="AC33" i="16"/>
  <c r="AD33" i="16"/>
  <c r="Z33" i="16" s="1"/>
  <c r="Y33" i="16" s="1"/>
  <c r="H25" i="18" s="1"/>
  <c r="AH33" i="16"/>
  <c r="AI33" i="16"/>
  <c r="AJ33" i="16"/>
  <c r="AG33" i="16" s="1"/>
  <c r="AF33" i="16" s="1"/>
  <c r="AL33" i="16"/>
  <c r="H14" i="16"/>
  <c r="F14" i="16" s="1"/>
  <c r="J14" i="16"/>
  <c r="N14" i="16"/>
  <c r="T14" i="16"/>
  <c r="R14" i="16"/>
  <c r="P14" i="16" s="1"/>
  <c r="H23" i="16"/>
  <c r="J23" i="16"/>
  <c r="N23" i="16"/>
  <c r="F23" i="16"/>
  <c r="T23" i="16"/>
  <c r="R23" i="16" s="1"/>
  <c r="P23" i="16" s="1"/>
  <c r="D23" i="16" s="1"/>
  <c r="D23" i="18" s="1"/>
  <c r="G23" i="18" s="1"/>
  <c r="H28" i="16"/>
  <c r="F28" i="16" s="1"/>
  <c r="J28" i="16"/>
  <c r="N28" i="16"/>
  <c r="T28" i="16"/>
  <c r="R28" i="16"/>
  <c r="P28" i="16" s="1"/>
  <c r="H33" i="16"/>
  <c r="J33" i="16"/>
  <c r="N33" i="16"/>
  <c r="F33" i="16"/>
  <c r="T33" i="16"/>
  <c r="R33" i="16" s="1"/>
  <c r="P33" i="16" s="1"/>
  <c r="D33" i="16" s="1"/>
  <c r="D25" i="18" s="1"/>
  <c r="G25" i="18" s="1"/>
  <c r="E16" i="18"/>
  <c r="C39" i="16"/>
  <c r="C51" i="16"/>
  <c r="J27" i="15"/>
  <c r="I27" i="15"/>
  <c r="G23" i="20"/>
  <c r="F23" i="20"/>
  <c r="I23" i="20"/>
  <c r="K23" i="20"/>
  <c r="E23" i="20"/>
  <c r="I22" i="20"/>
  <c r="K22" i="20"/>
  <c r="I16" i="20"/>
  <c r="E16" i="20"/>
  <c r="H16" i="20"/>
  <c r="D16" i="20"/>
  <c r="H23" i="20"/>
  <c r="J23" i="20"/>
  <c r="D23" i="20"/>
  <c r="P13" i="20"/>
  <c r="J14" i="20"/>
  <c r="H22" i="20"/>
  <c r="C16" i="20"/>
  <c r="C23" i="20"/>
  <c r="M23" i="20"/>
  <c r="L23" i="20"/>
  <c r="I13" i="16"/>
  <c r="I51" i="16"/>
  <c r="I49" i="16"/>
  <c r="I67" i="16"/>
  <c r="I63" i="16"/>
  <c r="I73" i="16"/>
  <c r="I71" i="16" s="1"/>
  <c r="I79" i="16"/>
  <c r="I77" i="16"/>
  <c r="I84" i="16"/>
  <c r="I82" i="16" s="1"/>
  <c r="I92" i="16"/>
  <c r="I88" i="16"/>
  <c r="I98" i="16"/>
  <c r="I96" i="16" s="1"/>
  <c r="I104" i="16"/>
  <c r="I102" i="16"/>
  <c r="I110" i="16"/>
  <c r="I108" i="16" s="1"/>
  <c r="J468" i="1"/>
  <c r="J475" i="1"/>
  <c r="J474" i="1"/>
  <c r="J481" i="1"/>
  <c r="J480" i="1" s="1"/>
  <c r="J467" i="1" s="1"/>
  <c r="J485" i="1"/>
  <c r="J488" i="1"/>
  <c r="J487" i="1"/>
  <c r="F491" i="1"/>
  <c r="E491" i="1"/>
  <c r="D491" i="1"/>
  <c r="C491" i="1"/>
  <c r="J20" i="1"/>
  <c r="J80" i="1"/>
  <c r="J249" i="1"/>
  <c r="J38" i="1" s="1"/>
  <c r="J278" i="1"/>
  <c r="J316" i="1"/>
  <c r="J321" i="1"/>
  <c r="J392" i="1"/>
  <c r="J71" i="1"/>
  <c r="J70" i="1"/>
  <c r="J75" i="1"/>
  <c r="J74" i="1" s="1"/>
  <c r="J69" i="1" s="1"/>
  <c r="J77" i="1"/>
  <c r="J85" i="1"/>
  <c r="J94" i="1"/>
  <c r="J93" i="1" s="1"/>
  <c r="J87" i="1" s="1"/>
  <c r="J84" i="1" s="1"/>
  <c r="J110" i="1"/>
  <c r="J115" i="1"/>
  <c r="J118" i="1"/>
  <c r="J134" i="1"/>
  <c r="J145" i="1"/>
  <c r="J147" i="1"/>
  <c r="J149" i="1"/>
  <c r="J144" i="1"/>
  <c r="J138" i="1" s="1"/>
  <c r="J137" i="1" s="1"/>
  <c r="J162" i="1"/>
  <c r="J184" i="1"/>
  <c r="J187" i="1"/>
  <c r="J151" i="1" s="1"/>
  <c r="J197" i="1"/>
  <c r="J205" i="1"/>
  <c r="J195" i="1" s="1"/>
  <c r="J216" i="1"/>
  <c r="J223" i="1"/>
  <c r="J213" i="1" s="1"/>
  <c r="J230" i="1"/>
  <c r="J238" i="1"/>
  <c r="J255" i="1"/>
  <c r="J264" i="1"/>
  <c r="J262" i="1"/>
  <c r="J254" i="1"/>
  <c r="J267" i="1"/>
  <c r="J266" i="1" s="1"/>
  <c r="J271" i="1"/>
  <c r="J270" i="1"/>
  <c r="J283" i="1"/>
  <c r="J282" i="1"/>
  <c r="J281" i="1" s="1"/>
  <c r="J287" i="1"/>
  <c r="J286" i="1" s="1"/>
  <c r="J285" i="1" s="1"/>
  <c r="J292" i="1"/>
  <c r="J299" i="1"/>
  <c r="J307" i="1"/>
  <c r="J310" i="1"/>
  <c r="J312" i="1"/>
  <c r="J304" i="1"/>
  <c r="J303" i="1" s="1"/>
  <c r="J325" i="1"/>
  <c r="J331" i="1"/>
  <c r="J324" i="1" s="1"/>
  <c r="J335" i="1"/>
  <c r="J334" i="1"/>
  <c r="J346" i="1"/>
  <c r="J345" i="1" s="1"/>
  <c r="J344" i="1" s="1"/>
  <c r="J343" i="1" s="1"/>
  <c r="J352" i="1"/>
  <c r="J351" i="1" s="1"/>
  <c r="J350" i="1" s="1"/>
  <c r="J361" i="1"/>
  <c r="J369" i="1"/>
  <c r="J368" i="1" s="1"/>
  <c r="J371" i="1"/>
  <c r="J377" i="1"/>
  <c r="J383" i="1"/>
  <c r="J382" i="1" s="1"/>
  <c r="J387" i="1"/>
  <c r="J396" i="1"/>
  <c r="J395" i="1" s="1"/>
  <c r="J394" i="1" s="1"/>
  <c r="J399" i="1"/>
  <c r="J402" i="1"/>
  <c r="J401" i="1"/>
  <c r="J407" i="1"/>
  <c r="J406" i="1"/>
  <c r="J405" i="1"/>
  <c r="J412" i="1"/>
  <c r="J411" i="1" s="1"/>
  <c r="J410" i="1" s="1"/>
  <c r="J416" i="1"/>
  <c r="J430" i="1"/>
  <c r="J429" i="1" s="1"/>
  <c r="J428" i="1" s="1"/>
  <c r="J433" i="1"/>
  <c r="J445" i="1"/>
  <c r="J444" i="1" s="1"/>
  <c r="J450" i="1"/>
  <c r="J452" i="1"/>
  <c r="J449" i="1" s="1"/>
  <c r="J457" i="1"/>
  <c r="J461" i="1"/>
  <c r="J465" i="1"/>
  <c r="J460" i="1" s="1"/>
  <c r="J456" i="1" s="1"/>
  <c r="J455" i="1" s="1"/>
  <c r="J454" i="1" s="1"/>
  <c r="J51" i="1"/>
  <c r="J50" i="1" s="1"/>
  <c r="J52" i="1"/>
  <c r="J53" i="1"/>
  <c r="E16" i="17"/>
  <c r="BH62" i="23"/>
  <c r="BD62" i="23"/>
  <c r="BD61" i="23"/>
  <c r="AT61" i="23"/>
  <c r="BH61" i="23"/>
  <c r="AN61" i="23"/>
  <c r="AF61" i="23"/>
  <c r="T61" i="23"/>
  <c r="L61" i="23"/>
  <c r="H61" i="23"/>
  <c r="BD60" i="23"/>
  <c r="AT60" i="23"/>
  <c r="BH60" i="23"/>
  <c r="AN60" i="23"/>
  <c r="AF60" i="23"/>
  <c r="T60" i="23"/>
  <c r="L60" i="23"/>
  <c r="H60" i="23"/>
  <c r="BD59" i="23"/>
  <c r="AT59" i="23"/>
  <c r="BH59" i="23"/>
  <c r="AN59" i="23"/>
  <c r="AF59" i="23"/>
  <c r="T59" i="23"/>
  <c r="L59" i="23"/>
  <c r="H59" i="23"/>
  <c r="BG58" i="23"/>
  <c r="BD58" i="23"/>
  <c r="AT58" i="23"/>
  <c r="BH58" i="23"/>
  <c r="AN58" i="23"/>
  <c r="AF58" i="23"/>
  <c r="T58" i="23"/>
  <c r="L58" i="23"/>
  <c r="H58" i="23"/>
  <c r="BD57" i="23"/>
  <c r="AU57" i="23"/>
  <c r="AT57" i="23"/>
  <c r="BH57" i="23"/>
  <c r="AN57" i="23"/>
  <c r="AF57" i="23"/>
  <c r="T57" i="23"/>
  <c r="L57" i="23"/>
  <c r="H57" i="23"/>
  <c r="BD56" i="23"/>
  <c r="AT56" i="23"/>
  <c r="BH56" i="23"/>
  <c r="AN56" i="23"/>
  <c r="AF56" i="23"/>
  <c r="T56" i="23"/>
  <c r="O56" i="23"/>
  <c r="L56" i="23"/>
  <c r="H56" i="23"/>
  <c r="BD55" i="23"/>
  <c r="AT55" i="23"/>
  <c r="BH55" i="23"/>
  <c r="AN55" i="23"/>
  <c r="AF55" i="23"/>
  <c r="T55" i="23"/>
  <c r="O55" i="23"/>
  <c r="L55" i="23"/>
  <c r="H55" i="23"/>
  <c r="BD54" i="23"/>
  <c r="AT54" i="23"/>
  <c r="BH54" i="23"/>
  <c r="T54" i="23"/>
  <c r="O54" i="23"/>
  <c r="L54" i="23"/>
  <c r="H54" i="23"/>
  <c r="BD53" i="23"/>
  <c r="AT53" i="23"/>
  <c r="BH53" i="23"/>
  <c r="T53" i="23"/>
  <c r="L53" i="23"/>
  <c r="H53" i="23"/>
  <c r="BD52" i="23"/>
  <c r="AT52" i="23"/>
  <c r="BH52" i="23"/>
  <c r="T52" i="23"/>
  <c r="O52" i="23"/>
  <c r="L52" i="23"/>
  <c r="H52" i="23"/>
  <c r="BD51" i="23"/>
  <c r="AT51" i="23"/>
  <c r="BH51" i="23"/>
  <c r="T51" i="23"/>
  <c r="O51" i="23"/>
  <c r="L51" i="23"/>
  <c r="H51" i="23"/>
  <c r="BD50" i="23"/>
  <c r="AT50" i="23"/>
  <c r="BH50" i="23"/>
  <c r="AF50" i="23"/>
  <c r="T50" i="23"/>
  <c r="O50" i="23"/>
  <c r="L50" i="23"/>
  <c r="H50" i="23"/>
  <c r="BD49" i="23"/>
  <c r="AT49" i="23"/>
  <c r="BH49" i="23"/>
  <c r="AF49" i="23"/>
  <c r="T49" i="23"/>
  <c r="O49" i="23"/>
  <c r="L49" i="23"/>
  <c r="H49" i="23"/>
  <c r="BD48" i="23"/>
  <c r="AT48" i="23"/>
  <c r="BH48" i="23"/>
  <c r="AF48" i="23"/>
  <c r="T48" i="23"/>
  <c r="O48" i="23"/>
  <c r="L48" i="23"/>
  <c r="H48" i="23"/>
  <c r="BD47" i="23"/>
  <c r="AT47" i="23"/>
  <c r="BH47" i="23"/>
  <c r="AF47" i="23"/>
  <c r="T47" i="23"/>
  <c r="O47" i="23"/>
  <c r="L47" i="23"/>
  <c r="H47" i="23"/>
  <c r="BD46" i="23"/>
  <c r="AT46" i="23"/>
  <c r="BH46" i="23"/>
  <c r="AF46" i="23"/>
  <c r="T46" i="23"/>
  <c r="O46" i="23"/>
  <c r="L46" i="23"/>
  <c r="H46" i="23"/>
  <c r="BD45" i="23"/>
  <c r="AV45" i="23"/>
  <c r="AT45" i="23"/>
  <c r="BH45" i="23"/>
  <c r="AF45" i="23"/>
  <c r="T45" i="23"/>
  <c r="O45" i="23"/>
  <c r="L45" i="23"/>
  <c r="H45" i="23"/>
  <c r="BD44" i="23"/>
  <c r="AT44" i="23"/>
  <c r="BH44" i="23"/>
  <c r="AF44" i="23"/>
  <c r="T44" i="23"/>
  <c r="O44" i="23"/>
  <c r="L44" i="23"/>
  <c r="H44" i="23"/>
  <c r="BD43" i="23"/>
  <c r="AV43" i="23"/>
  <c r="AT43" i="23"/>
  <c r="BH43" i="23"/>
  <c r="AF43" i="23"/>
  <c r="T43" i="23"/>
  <c r="O43" i="23"/>
  <c r="L43" i="23"/>
  <c r="H43" i="23"/>
  <c r="BD42" i="23"/>
  <c r="AT42" i="23"/>
  <c r="BH42" i="23"/>
  <c r="AF42" i="23"/>
  <c r="T42" i="23"/>
  <c r="O42" i="23"/>
  <c r="L42" i="23"/>
  <c r="H42" i="23"/>
  <c r="BD41" i="23"/>
  <c r="AV41" i="23"/>
  <c r="AT41" i="23"/>
  <c r="BH41" i="23"/>
  <c r="AF41" i="23"/>
  <c r="T41" i="23"/>
  <c r="O41" i="23"/>
  <c r="L41" i="23"/>
  <c r="H41" i="23"/>
  <c r="BD40" i="23"/>
  <c r="AT40" i="23"/>
  <c r="BH40" i="23"/>
  <c r="T40" i="23"/>
  <c r="O40" i="23"/>
  <c r="L40" i="23"/>
  <c r="H40" i="23"/>
  <c r="BD39" i="23"/>
  <c r="AT39" i="23"/>
  <c r="BH39" i="23"/>
  <c r="AF39" i="23"/>
  <c r="T39" i="23"/>
  <c r="O39" i="23"/>
  <c r="L39" i="23"/>
  <c r="H39" i="23"/>
  <c r="BJ38" i="23"/>
  <c r="BG38" i="23"/>
  <c r="AT38" i="23"/>
  <c r="BH38" i="23"/>
  <c r="AN38" i="23"/>
  <c r="L38" i="23"/>
  <c r="H38" i="23"/>
  <c r="BD37" i="23"/>
  <c r="AT37" i="23"/>
  <c r="BH37" i="23"/>
  <c r="AN37" i="23"/>
  <c r="T37" i="23"/>
  <c r="L37" i="23"/>
  <c r="H37" i="23"/>
  <c r="BD36" i="23"/>
  <c r="AV36" i="23"/>
  <c r="AU36" i="23"/>
  <c r="AT36" i="23"/>
  <c r="BH36" i="23"/>
  <c r="AN36" i="23"/>
  <c r="AN33" i="23"/>
  <c r="AK36" i="23"/>
  <c r="AK33" i="23"/>
  <c r="AF36" i="23"/>
  <c r="T36" i="23"/>
  <c r="T33" i="23"/>
  <c r="L36" i="23"/>
  <c r="H36" i="23"/>
  <c r="BD35" i="23"/>
  <c r="AT35" i="23"/>
  <c r="BH35" i="23"/>
  <c r="AF35" i="23"/>
  <c r="AF33" i="23"/>
  <c r="T35" i="23"/>
  <c r="H35" i="23"/>
  <c r="BD34" i="23"/>
  <c r="AV34" i="23"/>
  <c r="AT34" i="23"/>
  <c r="BH34" i="23"/>
  <c r="AF34" i="23"/>
  <c r="T34" i="23"/>
  <c r="O34" i="23"/>
  <c r="L34" i="23"/>
  <c r="H34" i="23"/>
  <c r="BC33" i="23"/>
  <c r="BB33" i="23"/>
  <c r="BA33" i="23"/>
  <c r="AZ33" i="23"/>
  <c r="AY33" i="23"/>
  <c r="AX33" i="23"/>
  <c r="AW33" i="23"/>
  <c r="AU33" i="23"/>
  <c r="AS33" i="23"/>
  <c r="AR33" i="23"/>
  <c r="AQ33" i="23"/>
  <c r="AP33" i="23"/>
  <c r="AO33" i="23"/>
  <c r="AM33" i="23"/>
  <c r="AL33" i="23"/>
  <c r="AJ33" i="23"/>
  <c r="AI33" i="23"/>
  <c r="AH33" i="23"/>
  <c r="AG33" i="23"/>
  <c r="AE33" i="23"/>
  <c r="AD33" i="23"/>
  <c r="AC33" i="23"/>
  <c r="AB33" i="23"/>
  <c r="AA33" i="23"/>
  <c r="Z33" i="23"/>
  <c r="Y33" i="23"/>
  <c r="X33" i="23"/>
  <c r="W33" i="23"/>
  <c r="V33" i="23"/>
  <c r="U33" i="23"/>
  <c r="S33" i="23"/>
  <c r="R33" i="23"/>
  <c r="Q33" i="23"/>
  <c r="P33" i="23"/>
  <c r="N33" i="23"/>
  <c r="M33" i="23"/>
  <c r="K33" i="23"/>
  <c r="J33" i="23"/>
  <c r="I33" i="23"/>
  <c r="BH32" i="23"/>
  <c r="BD32" i="23"/>
  <c r="AT32" i="23"/>
  <c r="AN32" i="23"/>
  <c r="AK32" i="23"/>
  <c r="AF32" i="23"/>
  <c r="T32" i="23"/>
  <c r="H32" i="23"/>
  <c r="BJ31" i="23"/>
  <c r="BG31" i="23"/>
  <c r="AT31" i="23"/>
  <c r="BH31" i="23"/>
  <c r="AN31" i="23"/>
  <c r="BD30" i="23"/>
  <c r="AT30" i="23"/>
  <c r="BH30" i="23"/>
  <c r="AN30" i="23"/>
  <c r="T30" i="23"/>
  <c r="H30" i="23"/>
  <c r="AT29" i="23"/>
  <c r="AN29" i="23"/>
  <c r="T29" i="23"/>
  <c r="L29" i="23"/>
  <c r="H29" i="23"/>
  <c r="BD28" i="23"/>
  <c r="AT28" i="23"/>
  <c r="BH28" i="23"/>
  <c r="T28" i="23"/>
  <c r="O28" i="23"/>
  <c r="L28" i="23"/>
  <c r="H28" i="23"/>
  <c r="BD27" i="23"/>
  <c r="AT27" i="23"/>
  <c r="BH27" i="23"/>
  <c r="AF27" i="23"/>
  <c r="T27" i="23"/>
  <c r="O27" i="23"/>
  <c r="O18" i="23"/>
  <c r="L27" i="23"/>
  <c r="H27" i="23"/>
  <c r="BD26" i="23"/>
  <c r="AT26" i="23"/>
  <c r="BH26" i="23"/>
  <c r="AF26" i="23"/>
  <c r="T26" i="23"/>
  <c r="O26" i="23"/>
  <c r="L26" i="23"/>
  <c r="H26" i="23"/>
  <c r="BD25" i="23"/>
  <c r="AU25" i="23"/>
  <c r="AT25" i="23"/>
  <c r="AN25" i="23"/>
  <c r="AF25" i="23"/>
  <c r="T25" i="23"/>
  <c r="L25" i="23"/>
  <c r="H25" i="23"/>
  <c r="BH24" i="23"/>
  <c r="BD24" i="23"/>
  <c r="AT24" i="23"/>
  <c r="AF24" i="23"/>
  <c r="T24" i="23"/>
  <c r="O24" i="23"/>
  <c r="L24" i="23"/>
  <c r="H24" i="23"/>
  <c r="BH23" i="23"/>
  <c r="BD23" i="23"/>
  <c r="AT23" i="23"/>
  <c r="AF23" i="23"/>
  <c r="T23" i="23"/>
  <c r="O23" i="23"/>
  <c r="L23" i="23"/>
  <c r="H23" i="23"/>
  <c r="BH22" i="23"/>
  <c r="BD22" i="23"/>
  <c r="AT22" i="23"/>
  <c r="AF22" i="23"/>
  <c r="T22" i="23"/>
  <c r="O22" i="23"/>
  <c r="L22" i="23"/>
  <c r="H22" i="23"/>
  <c r="AT21" i="23"/>
  <c r="AN21" i="23"/>
  <c r="L21" i="23"/>
  <c r="H21" i="23"/>
  <c r="AT20" i="23"/>
  <c r="AN20" i="23"/>
  <c r="L20" i="23"/>
  <c r="H20" i="23"/>
  <c r="BH19" i="23"/>
  <c r="BD19" i="23"/>
  <c r="AT19" i="23"/>
  <c r="AK19" i="23"/>
  <c r="AF19" i="23"/>
  <c r="AF18" i="23"/>
  <c r="T19" i="23"/>
  <c r="H19" i="23"/>
  <c r="BC18" i="23"/>
  <c r="BB18" i="23"/>
  <c r="BA18" i="23"/>
  <c r="AZ18" i="23"/>
  <c r="AY18" i="23"/>
  <c r="AX18" i="23"/>
  <c r="AW18" i="23"/>
  <c r="AV18" i="23"/>
  <c r="AU18" i="23"/>
  <c r="AS18" i="23"/>
  <c r="AR18" i="23"/>
  <c r="AQ18" i="23"/>
  <c r="AP18" i="23"/>
  <c r="AO18" i="23"/>
  <c r="AM18" i="23"/>
  <c r="AL18" i="23"/>
  <c r="AJ18" i="23"/>
  <c r="AI18" i="23"/>
  <c r="AH18" i="23"/>
  <c r="AG18" i="23"/>
  <c r="AE18" i="23"/>
  <c r="AD18" i="23"/>
  <c r="AC18" i="23"/>
  <c r="AB18" i="23"/>
  <c r="AA18" i="23"/>
  <c r="Z18" i="23"/>
  <c r="Y18" i="23"/>
  <c r="X18" i="23"/>
  <c r="W18" i="23"/>
  <c r="V18" i="23"/>
  <c r="U18" i="23"/>
  <c r="S18" i="23"/>
  <c r="R18" i="23"/>
  <c r="Q18" i="23"/>
  <c r="P18" i="23"/>
  <c r="N18" i="23"/>
  <c r="M18" i="23"/>
  <c r="K18" i="23"/>
  <c r="J18" i="23"/>
  <c r="I18" i="23"/>
  <c r="BH17" i="23"/>
  <c r="BD17" i="23"/>
  <c r="AT17" i="23"/>
  <c r="AF17" i="23"/>
  <c r="AF15" i="23"/>
  <c r="T17" i="23"/>
  <c r="O17" i="23"/>
  <c r="N17" i="23"/>
  <c r="L17" i="23"/>
  <c r="H17" i="23"/>
  <c r="H15" i="23"/>
  <c r="BD16" i="23"/>
  <c r="AT16" i="23"/>
  <c r="BH16" i="23"/>
  <c r="T16" i="23"/>
  <c r="O16" i="23"/>
  <c r="O15" i="23"/>
  <c r="L16" i="23"/>
  <c r="H16" i="23"/>
  <c r="BI15" i="23"/>
  <c r="BJ15" i="23"/>
  <c r="BC15" i="23"/>
  <c r="BB15" i="23"/>
  <c r="BA15" i="23"/>
  <c r="AZ15" i="23"/>
  <c r="AY15" i="23"/>
  <c r="AX15" i="23"/>
  <c r="AW15" i="23"/>
  <c r="AV15" i="23"/>
  <c r="AU15" i="23"/>
  <c r="AS15" i="23"/>
  <c r="AR15" i="23"/>
  <c r="AQ15" i="23"/>
  <c r="AP15" i="23"/>
  <c r="AP11" i="23"/>
  <c r="AO15" i="23"/>
  <c r="AN15" i="23"/>
  <c r="AM15" i="23"/>
  <c r="AL15" i="23"/>
  <c r="AK15" i="23"/>
  <c r="AJ15" i="23"/>
  <c r="AI15" i="23"/>
  <c r="AH15" i="23"/>
  <c r="AG15" i="23"/>
  <c r="AE15" i="23"/>
  <c r="AD15" i="23"/>
  <c r="AC15" i="23"/>
  <c r="AB15" i="23"/>
  <c r="AA15" i="23"/>
  <c r="Z15" i="23"/>
  <c r="Y15" i="23"/>
  <c r="X15" i="23"/>
  <c r="W15" i="23"/>
  <c r="V15" i="23"/>
  <c r="U15" i="23"/>
  <c r="S15" i="23"/>
  <c r="R15" i="23"/>
  <c r="Q15" i="23"/>
  <c r="P15" i="23"/>
  <c r="N15" i="23"/>
  <c r="M15" i="23"/>
  <c r="K15" i="23"/>
  <c r="J15" i="23"/>
  <c r="I15" i="23"/>
  <c r="I11" i="23"/>
  <c r="BL14" i="23"/>
  <c r="BJ14" i="23"/>
  <c r="BN14" i="23"/>
  <c r="BO14" i="23"/>
  <c r="BD14" i="23"/>
  <c r="AT14" i="23"/>
  <c r="BH14" i="23"/>
  <c r="AN14" i="23"/>
  <c r="AN12" i="23"/>
  <c r="AF14" i="23"/>
  <c r="T14" i="23"/>
  <c r="L14" i="23"/>
  <c r="H14" i="23"/>
  <c r="BJ13" i="23"/>
  <c r="BD13" i="23"/>
  <c r="AT13" i="23"/>
  <c r="BH13" i="23"/>
  <c r="AF13" i="23"/>
  <c r="AF12" i="23"/>
  <c r="T13" i="23"/>
  <c r="O13" i="23"/>
  <c r="O12" i="23"/>
  <c r="L13" i="23"/>
  <c r="H13" i="23"/>
  <c r="H12" i="23"/>
  <c r="BC12" i="23"/>
  <c r="BB12" i="23"/>
  <c r="AY12" i="23"/>
  <c r="AX12" i="23"/>
  <c r="AX11" i="23"/>
  <c r="AW12" i="23"/>
  <c r="AV12" i="23"/>
  <c r="AU12" i="23"/>
  <c r="AS12" i="23"/>
  <c r="AR12" i="23"/>
  <c r="AQ12" i="23"/>
  <c r="AP12" i="23"/>
  <c r="AO12" i="23"/>
  <c r="AM12" i="23"/>
  <c r="AL12" i="23"/>
  <c r="AK12" i="23"/>
  <c r="AJ12" i="23"/>
  <c r="AI12" i="23"/>
  <c r="AH12" i="23"/>
  <c r="AG12" i="23"/>
  <c r="AE12" i="23"/>
  <c r="AD12" i="23"/>
  <c r="AC12" i="23"/>
  <c r="AB12" i="23"/>
  <c r="AB11" i="23"/>
  <c r="AA12" i="23"/>
  <c r="Z12" i="23"/>
  <c r="Z11" i="23"/>
  <c r="Y12" i="23"/>
  <c r="X12" i="23"/>
  <c r="W12" i="23"/>
  <c r="V12" i="23"/>
  <c r="U12" i="23"/>
  <c r="T12" i="23"/>
  <c r="S12" i="23"/>
  <c r="R12" i="23"/>
  <c r="Q12" i="23"/>
  <c r="P12" i="23"/>
  <c r="P11" i="23"/>
  <c r="N12" i="23"/>
  <c r="M12" i="23"/>
  <c r="L12" i="23"/>
  <c r="J12" i="23"/>
  <c r="J11" i="23"/>
  <c r="I12" i="23"/>
  <c r="AG11" i="23"/>
  <c r="X11" i="23"/>
  <c r="AD11" i="23"/>
  <c r="AH11" i="23"/>
  <c r="L33" i="23"/>
  <c r="AY11" i="23"/>
  <c r="S11" i="23"/>
  <c r="V11" i="23"/>
  <c r="AL11" i="23"/>
  <c r="AU11" i="23"/>
  <c r="T15" i="23"/>
  <c r="AJ11" i="23"/>
  <c r="AR11" i="23"/>
  <c r="AN18" i="23"/>
  <c r="AN11" i="23"/>
  <c r="H33" i="23"/>
  <c r="AI11" i="23"/>
  <c r="R11" i="23"/>
  <c r="U11" i="23"/>
  <c r="Y11" i="23"/>
  <c r="AC11" i="23"/>
  <c r="AO11" i="23"/>
  <c r="AS11" i="23"/>
  <c r="W11" i="23"/>
  <c r="AA11" i="23"/>
  <c r="AE11" i="23"/>
  <c r="AK18" i="23"/>
  <c r="AK11" i="23"/>
  <c r="H18" i="23"/>
  <c r="H11" i="23"/>
  <c r="L18" i="23"/>
  <c r="O33" i="23"/>
  <c r="AW11" i="23"/>
  <c r="N11" i="23"/>
  <c r="AQ11" i="23"/>
  <c r="M11" i="23"/>
  <c r="Q11" i="23"/>
  <c r="BC11" i="23"/>
  <c r="L15" i="23"/>
  <c r="AT15" i="23"/>
  <c r="AV33" i="23"/>
  <c r="AV11" i="23"/>
  <c r="AZ11" i="23"/>
  <c r="K11" i="23"/>
  <c r="AM11" i="23"/>
  <c r="T18" i="23"/>
  <c r="T11" i="23"/>
  <c r="O11" i="23"/>
  <c r="AT18" i="23"/>
  <c r="BH25" i="23"/>
  <c r="AT12" i="23"/>
  <c r="AT33" i="23"/>
  <c r="BF33" i="23"/>
  <c r="L11" i="23"/>
  <c r="AF11" i="23"/>
  <c r="BA11" i="23"/>
  <c r="X47" i="22"/>
  <c r="W47" i="22"/>
  <c r="V47" i="22"/>
  <c r="T47" i="22"/>
  <c r="S47" i="22"/>
  <c r="R47" i="22"/>
  <c r="Q47" i="22"/>
  <c r="P47" i="22"/>
  <c r="O47" i="22"/>
  <c r="N47" i="22"/>
  <c r="M47" i="22"/>
  <c r="L47" i="22"/>
  <c r="K47" i="22"/>
  <c r="J47" i="22"/>
  <c r="I47" i="22"/>
  <c r="H47" i="22"/>
  <c r="G47" i="22"/>
  <c r="F47" i="22"/>
  <c r="E47" i="22"/>
  <c r="R45" i="22"/>
  <c r="R44" i="22"/>
  <c r="R43" i="22"/>
  <c r="R42" i="22"/>
  <c r="R41" i="22"/>
  <c r="R40" i="22"/>
  <c r="F40" i="22"/>
  <c r="R39" i="22"/>
  <c r="O38" i="22"/>
  <c r="O26" i="22"/>
  <c r="O23" i="22"/>
  <c r="N38" i="22"/>
  <c r="F38" i="22"/>
  <c r="E38" i="22"/>
  <c r="R37" i="22"/>
  <c r="R36" i="22"/>
  <c r="R35" i="22"/>
  <c r="E34" i="22"/>
  <c r="R33" i="22"/>
  <c r="R32" i="22"/>
  <c r="R31" i="22"/>
  <c r="R30" i="22"/>
  <c r="R29" i="22"/>
  <c r="R26" i="22"/>
  <c r="R23" i="22"/>
  <c r="R28" i="22"/>
  <c r="R27" i="22"/>
  <c r="N27" i="22"/>
  <c r="E27" i="22"/>
  <c r="E26" i="22"/>
  <c r="E23" i="22"/>
  <c r="X26" i="22"/>
  <c r="W26" i="22"/>
  <c r="V26" i="22"/>
  <c r="T26" i="22"/>
  <c r="S26" i="22"/>
  <c r="Q26" i="22"/>
  <c r="P26" i="22"/>
  <c r="N26" i="22"/>
  <c r="N23" i="22"/>
  <c r="M26" i="22"/>
  <c r="L26" i="22"/>
  <c r="K26" i="22"/>
  <c r="J26" i="22"/>
  <c r="J23" i="22"/>
  <c r="J13" i="22"/>
  <c r="I26" i="22"/>
  <c r="H26" i="22"/>
  <c r="G26" i="22"/>
  <c r="F26" i="22"/>
  <c r="F23" i="22"/>
  <c r="X24" i="22"/>
  <c r="X23" i="22"/>
  <c r="W24" i="22"/>
  <c r="V24" i="22"/>
  <c r="V23" i="22"/>
  <c r="T24" i="22"/>
  <c r="S24" i="22"/>
  <c r="S23" i="22"/>
  <c r="R24" i="22"/>
  <c r="Q24" i="22"/>
  <c r="Q23" i="22"/>
  <c r="P24" i="22"/>
  <c r="O24" i="22"/>
  <c r="N24" i="22"/>
  <c r="M24" i="22"/>
  <c r="M23" i="22"/>
  <c r="L24" i="22"/>
  <c r="L23" i="22"/>
  <c r="K24" i="22"/>
  <c r="J24" i="22"/>
  <c r="I24" i="22"/>
  <c r="H24" i="22"/>
  <c r="G24" i="22"/>
  <c r="F24" i="22"/>
  <c r="E24" i="22"/>
  <c r="W23" i="22"/>
  <c r="I23" i="22"/>
  <c r="H23" i="22"/>
  <c r="N22" i="22"/>
  <c r="E22" i="22"/>
  <c r="N21" i="22"/>
  <c r="E21" i="22"/>
  <c r="N20" i="22"/>
  <c r="E20" i="22"/>
  <c r="N19" i="22"/>
  <c r="E19" i="22"/>
  <c r="N18" i="22"/>
  <c r="E18" i="22"/>
  <c r="X17" i="22"/>
  <c r="W17" i="22"/>
  <c r="V17" i="22"/>
  <c r="T17" i="22"/>
  <c r="S17" i="22"/>
  <c r="R17" i="22"/>
  <c r="Q17" i="22"/>
  <c r="P17" i="22"/>
  <c r="O17" i="22"/>
  <c r="M17" i="22"/>
  <c r="L17" i="22"/>
  <c r="K17" i="22"/>
  <c r="J17" i="22"/>
  <c r="I17" i="22"/>
  <c r="H17" i="22"/>
  <c r="G17" i="22"/>
  <c r="F17" i="22"/>
  <c r="E17" i="22"/>
  <c r="X15" i="22"/>
  <c r="W15" i="22"/>
  <c r="V15" i="22"/>
  <c r="T15" i="22"/>
  <c r="S15" i="22"/>
  <c r="R15" i="22"/>
  <c r="Q15" i="22"/>
  <c r="P15" i="22"/>
  <c r="O15" i="22"/>
  <c r="N15" i="22"/>
  <c r="M15" i="22"/>
  <c r="L15" i="22"/>
  <c r="K15" i="22"/>
  <c r="J15" i="22"/>
  <c r="I15" i="22"/>
  <c r="H15" i="22"/>
  <c r="G15" i="22"/>
  <c r="F15" i="22"/>
  <c r="E15" i="22"/>
  <c r="G37" i="21"/>
  <c r="K35" i="21"/>
  <c r="K34" i="21"/>
  <c r="G35" i="21"/>
  <c r="G34" i="21"/>
  <c r="S34" i="21"/>
  <c r="R34" i="21"/>
  <c r="P34" i="21"/>
  <c r="O34" i="21"/>
  <c r="N34" i="21"/>
  <c r="M34" i="21"/>
  <c r="L34" i="21"/>
  <c r="J34" i="21"/>
  <c r="I34" i="21"/>
  <c r="H34" i="21"/>
  <c r="K33" i="21"/>
  <c r="K31" i="21"/>
  <c r="G33" i="21"/>
  <c r="G31" i="21"/>
  <c r="K32" i="21"/>
  <c r="G32" i="21"/>
  <c r="R31" i="21"/>
  <c r="P31" i="21"/>
  <c r="O31" i="21"/>
  <c r="N31" i="21"/>
  <c r="M31" i="21"/>
  <c r="L31" i="21"/>
  <c r="J31" i="21"/>
  <c r="I31" i="21"/>
  <c r="H31" i="21"/>
  <c r="K30" i="21"/>
  <c r="G30" i="21"/>
  <c r="G29" i="21"/>
  <c r="R29" i="21"/>
  <c r="N29" i="21"/>
  <c r="M29" i="21"/>
  <c r="L29" i="21"/>
  <c r="K29" i="21"/>
  <c r="J29" i="21"/>
  <c r="I29" i="21"/>
  <c r="H29" i="21"/>
  <c r="K28" i="21"/>
  <c r="K27" i="21"/>
  <c r="R27" i="21"/>
  <c r="P27" i="21"/>
  <c r="O27" i="21"/>
  <c r="N27" i="21"/>
  <c r="M27" i="21"/>
  <c r="L27" i="21"/>
  <c r="J27" i="21"/>
  <c r="I27" i="21"/>
  <c r="H27" i="21"/>
  <c r="G27" i="21"/>
  <c r="K26" i="21"/>
  <c r="K25" i="21"/>
  <c r="R25" i="21"/>
  <c r="R24" i="21"/>
  <c r="P25" i="21"/>
  <c r="O25" i="21"/>
  <c r="N25" i="21"/>
  <c r="M25" i="21"/>
  <c r="M24" i="21"/>
  <c r="L25" i="21"/>
  <c r="J25" i="21"/>
  <c r="I25" i="21"/>
  <c r="H25" i="21"/>
  <c r="H24" i="21"/>
  <c r="H14" i="21"/>
  <c r="G25" i="21"/>
  <c r="I24" i="21"/>
  <c r="K23" i="21"/>
  <c r="K22" i="21"/>
  <c r="G23" i="21"/>
  <c r="N22" i="21"/>
  <c r="M22" i="21"/>
  <c r="L22" i="21"/>
  <c r="J22" i="21"/>
  <c r="I22" i="21"/>
  <c r="H22" i="21"/>
  <c r="G22" i="21"/>
  <c r="K21" i="21"/>
  <c r="G21" i="21"/>
  <c r="G19" i="21"/>
  <c r="G18" i="21"/>
  <c r="K20" i="21"/>
  <c r="K19" i="21"/>
  <c r="K18" i="21"/>
  <c r="G20" i="21"/>
  <c r="N19" i="21"/>
  <c r="N18" i="21"/>
  <c r="M19" i="21"/>
  <c r="M18" i="21"/>
  <c r="L19" i="21"/>
  <c r="J19" i="21"/>
  <c r="I19" i="21"/>
  <c r="I18" i="21"/>
  <c r="H19" i="21"/>
  <c r="R18" i="21"/>
  <c r="P18" i="21"/>
  <c r="O18" i="21"/>
  <c r="L18" i="21"/>
  <c r="J18" i="21"/>
  <c r="H18" i="21"/>
  <c r="K17" i="21"/>
  <c r="G17" i="21"/>
  <c r="K16" i="21"/>
  <c r="G16" i="21"/>
  <c r="R15" i="21"/>
  <c r="P15" i="21"/>
  <c r="O15" i="21"/>
  <c r="N15" i="21"/>
  <c r="M15" i="21"/>
  <c r="L15" i="21"/>
  <c r="J15" i="21"/>
  <c r="I15" i="21"/>
  <c r="H15" i="21"/>
  <c r="G15" i="21"/>
  <c r="W13" i="22"/>
  <c r="R13" i="22"/>
  <c r="V13" i="22"/>
  <c r="M13" i="22"/>
  <c r="G23" i="22"/>
  <c r="K23" i="22"/>
  <c r="F13" i="22"/>
  <c r="T23" i="22"/>
  <c r="T13" i="22"/>
  <c r="P23" i="22"/>
  <c r="P13" i="22"/>
  <c r="E13" i="22"/>
  <c r="O13" i="22"/>
  <c r="Q13" i="22"/>
  <c r="N17" i="22"/>
  <c r="N13" i="22"/>
  <c r="I13" i="22"/>
  <c r="G13" i="22"/>
  <c r="K13" i="22"/>
  <c r="S13" i="22"/>
  <c r="X13" i="22"/>
  <c r="AT11" i="23"/>
  <c r="BF11" i="23"/>
  <c r="G24" i="21"/>
  <c r="L13" i="22"/>
  <c r="M14" i="21"/>
  <c r="R14" i="21"/>
  <c r="K15" i="21"/>
  <c r="J24" i="21"/>
  <c r="N24" i="21"/>
  <c r="N14" i="21"/>
  <c r="H13" i="22"/>
  <c r="I14" i="21"/>
  <c r="L24" i="21"/>
  <c r="L14" i="21"/>
  <c r="P24" i="21"/>
  <c r="P14" i="21"/>
  <c r="O24" i="21"/>
  <c r="O14" i="21"/>
  <c r="J14" i="21"/>
  <c r="G14" i="21"/>
  <c r="K24" i="21"/>
  <c r="K14" i="21"/>
  <c r="AI37" i="20"/>
  <c r="T37" i="20"/>
  <c r="K37" i="20" s="1"/>
  <c r="K36" i="20" s="1"/>
  <c r="P37" i="20"/>
  <c r="M37" i="20" s="1"/>
  <c r="AL36" i="20"/>
  <c r="AK36" i="20"/>
  <c r="AJ36" i="20"/>
  <c r="AH36" i="20"/>
  <c r="AG36" i="20"/>
  <c r="AF36" i="20"/>
  <c r="AE36" i="20"/>
  <c r="AD36" i="20"/>
  <c r="AB36" i="20"/>
  <c r="S36" i="20"/>
  <c r="R36" i="20"/>
  <c r="O36" i="20"/>
  <c r="N36" i="20"/>
  <c r="I36" i="20"/>
  <c r="H36" i="20"/>
  <c r="G36" i="20"/>
  <c r="F36" i="20"/>
  <c r="CX35" i="20"/>
  <c r="CW35" i="20"/>
  <c r="CV35" i="20"/>
  <c r="CU35" i="20"/>
  <c r="CT35" i="20"/>
  <c r="CS35" i="20"/>
  <c r="CR35" i="20"/>
  <c r="CP35" i="20"/>
  <c r="CO35" i="20"/>
  <c r="CN35" i="20"/>
  <c r="CM35" i="20"/>
  <c r="CL35" i="20"/>
  <c r="CK35" i="20"/>
  <c r="CJ35" i="20"/>
  <c r="CI35" i="20"/>
  <c r="CH35" i="20"/>
  <c r="CG35" i="20"/>
  <c r="CE35" i="20"/>
  <c r="CD35" i="20"/>
  <c r="CC35" i="20"/>
  <c r="CB35" i="20"/>
  <c r="CA35" i="20"/>
  <c r="BX35" i="20"/>
  <c r="BW35" i="20"/>
  <c r="BV35" i="20"/>
  <c r="BU35" i="20"/>
  <c r="BT35" i="20"/>
  <c r="BS35" i="20"/>
  <c r="BR35" i="20"/>
  <c r="BQ35" i="20"/>
  <c r="BP35" i="20"/>
  <c r="BO35" i="20"/>
  <c r="BM35" i="20"/>
  <c r="BL35" i="20"/>
  <c r="BK35" i="20"/>
  <c r="BJ35" i="20"/>
  <c r="BI35" i="20"/>
  <c r="BH35" i="20"/>
  <c r="BG35" i="20"/>
  <c r="BF35" i="20"/>
  <c r="BE35" i="20"/>
  <c r="BD35" i="20"/>
  <c r="BC35" i="20"/>
  <c r="BB35" i="20"/>
  <c r="BA35" i="20"/>
  <c r="AN35" i="20"/>
  <c r="BN35" i="20"/>
  <c r="AZ35" i="20"/>
  <c r="AY35" i="20"/>
  <c r="AX35" i="20"/>
  <c r="AW35" i="20"/>
  <c r="AV35" i="20"/>
  <c r="AU35" i="20"/>
  <c r="AT35" i="20"/>
  <c r="AS35" i="20"/>
  <c r="AR35" i="20"/>
  <c r="AQ35" i="20"/>
  <c r="AP35" i="20"/>
  <c r="AO35" i="20"/>
  <c r="AL35" i="20"/>
  <c r="AC35" i="20" s="1"/>
  <c r="AK35" i="20"/>
  <c r="AJ35" i="20"/>
  <c r="Y35" i="20" s="1"/>
  <c r="W35" i="20" s="1"/>
  <c r="U35" i="20" s="1"/>
  <c r="AE35" i="20"/>
  <c r="AB35" i="20"/>
  <c r="AA35" i="20"/>
  <c r="Z35" i="20"/>
  <c r="X35" i="20"/>
  <c r="V35" i="20"/>
  <c r="T35" i="20"/>
  <c r="K35" i="20" s="1"/>
  <c r="S35" i="20"/>
  <c r="I35" i="20" s="1"/>
  <c r="R35" i="20"/>
  <c r="G35" i="20" s="1"/>
  <c r="G24" i="20" s="1"/>
  <c r="O35" i="20"/>
  <c r="N35" i="20"/>
  <c r="J35" i="20"/>
  <c r="H35" i="20"/>
  <c r="F35" i="20"/>
  <c r="CX34" i="20"/>
  <c r="CW34" i="20"/>
  <c r="CV34" i="20"/>
  <c r="CU34" i="20"/>
  <c r="CT34" i="20"/>
  <c r="CS34" i="20"/>
  <c r="CR34" i="20"/>
  <c r="CP34" i="20"/>
  <c r="CO34" i="20"/>
  <c r="CN34" i="20"/>
  <c r="CM34" i="20"/>
  <c r="CL34" i="20"/>
  <c r="CK34" i="20"/>
  <c r="CJ34" i="20"/>
  <c r="CI34" i="20"/>
  <c r="CH34" i="20"/>
  <c r="CG34" i="20"/>
  <c r="CE34" i="20"/>
  <c r="CD34" i="20"/>
  <c r="CC34" i="20"/>
  <c r="CB34" i="20"/>
  <c r="CA34" i="20"/>
  <c r="BX34" i="20"/>
  <c r="BW34" i="20"/>
  <c r="BV34" i="20"/>
  <c r="BU34" i="20"/>
  <c r="BT34" i="20"/>
  <c r="BS34" i="20"/>
  <c r="BR34" i="20"/>
  <c r="BQ34" i="20"/>
  <c r="BP34" i="20"/>
  <c r="CZ34" i="20"/>
  <c r="BO34" i="20"/>
  <c r="BB34" i="20"/>
  <c r="BA34" i="20"/>
  <c r="AO34" i="20"/>
  <c r="AN34" i="20"/>
  <c r="AL34" i="20"/>
  <c r="AC34" i="20" s="1"/>
  <c r="AK34" i="20"/>
  <c r="AE34" i="20"/>
  <c r="AB34" i="20"/>
  <c r="AB25" i="20"/>
  <c r="AB26" i="20"/>
  <c r="AB27" i="20"/>
  <c r="AB28" i="20"/>
  <c r="AB29" i="20"/>
  <c r="AB30" i="20"/>
  <c r="AB31" i="20"/>
  <c r="AB32" i="20"/>
  <c r="AB33" i="20"/>
  <c r="AB24" i="20"/>
  <c r="Z34" i="20"/>
  <c r="Y34" i="20"/>
  <c r="X34" i="20"/>
  <c r="T34" i="20"/>
  <c r="K34" i="20" s="1"/>
  <c r="S34" i="20"/>
  <c r="I34" i="20" s="1"/>
  <c r="E34" i="20" s="1"/>
  <c r="C34" i="20" s="1"/>
  <c r="M34" i="20"/>
  <c r="J34" i="20"/>
  <c r="H34" i="20"/>
  <c r="G34" i="20"/>
  <c r="F34" i="20"/>
  <c r="D34" i="20"/>
  <c r="CX33" i="20"/>
  <c r="CW33" i="20"/>
  <c r="CV33" i="20"/>
  <c r="CU33" i="20"/>
  <c r="CT33" i="20"/>
  <c r="CS33" i="20"/>
  <c r="CR33" i="20"/>
  <c r="CP33" i="20"/>
  <c r="CO33" i="20"/>
  <c r="CN33" i="20"/>
  <c r="CM33" i="20"/>
  <c r="CL33" i="20"/>
  <c r="CK33" i="20"/>
  <c r="BP33" i="20"/>
  <c r="CZ33" i="20"/>
  <c r="CJ33" i="20"/>
  <c r="CI33" i="20"/>
  <c r="CH33" i="20"/>
  <c r="CG33" i="20"/>
  <c r="CF33" i="20"/>
  <c r="CE33" i="20"/>
  <c r="CD33" i="20"/>
  <c r="CC33" i="20"/>
  <c r="CB33" i="20"/>
  <c r="CA33" i="20"/>
  <c r="BX33" i="20"/>
  <c r="BW33" i="20"/>
  <c r="BV33" i="20"/>
  <c r="BU33" i="20"/>
  <c r="BT33" i="20"/>
  <c r="BS33" i="20"/>
  <c r="BR33" i="20"/>
  <c r="BQ33" i="20"/>
  <c r="BO33" i="20"/>
  <c r="BM33" i="20"/>
  <c r="BL33" i="20"/>
  <c r="BK33" i="20"/>
  <c r="BJ33" i="20"/>
  <c r="BI33" i="20"/>
  <c r="BH33" i="20"/>
  <c r="BG33" i="20"/>
  <c r="BF33" i="20"/>
  <c r="BE33" i="20"/>
  <c r="BD33" i="20"/>
  <c r="BC33" i="20"/>
  <c r="BB33" i="20"/>
  <c r="BA33" i="20"/>
  <c r="AZ33" i="20"/>
  <c r="AY33" i="20"/>
  <c r="AX33" i="20"/>
  <c r="AW33" i="20"/>
  <c r="AV33" i="20"/>
  <c r="AU33" i="20"/>
  <c r="AT33" i="20"/>
  <c r="AS33" i="20"/>
  <c r="AR33" i="20"/>
  <c r="AQ33" i="20"/>
  <c r="AP33" i="20"/>
  <c r="AO33" i="20"/>
  <c r="AN33" i="20"/>
  <c r="BN33" i="20"/>
  <c r="AL33" i="20"/>
  <c r="AI33" i="20"/>
  <c r="AE33" i="20"/>
  <c r="AA33" i="20"/>
  <c r="Z33" i="20"/>
  <c r="Y33" i="20"/>
  <c r="X33" i="20"/>
  <c r="V33" i="20"/>
  <c r="T33" i="20"/>
  <c r="Q33" i="20"/>
  <c r="L33" i="20" s="1"/>
  <c r="M33" i="20"/>
  <c r="K33" i="20"/>
  <c r="J33" i="20"/>
  <c r="I33" i="20"/>
  <c r="H33" i="20"/>
  <c r="G33" i="20"/>
  <c r="E33" i="20"/>
  <c r="F33" i="20"/>
  <c r="CX32" i="20"/>
  <c r="CW32" i="20"/>
  <c r="CV32" i="20"/>
  <c r="CU32" i="20"/>
  <c r="CT32" i="20"/>
  <c r="CS32" i="20"/>
  <c r="CR32" i="20"/>
  <c r="CP32" i="20"/>
  <c r="CO32" i="20"/>
  <c r="CN32" i="20"/>
  <c r="CM32" i="20"/>
  <c r="CL32" i="20"/>
  <c r="CK32" i="20"/>
  <c r="CJ32" i="20"/>
  <c r="CI32" i="20"/>
  <c r="CH32" i="20"/>
  <c r="CG32" i="20"/>
  <c r="CF32" i="20"/>
  <c r="CE32" i="20"/>
  <c r="CD32" i="20"/>
  <c r="CC32" i="20"/>
  <c r="CB32" i="20"/>
  <c r="CA32" i="20"/>
  <c r="BX32" i="20"/>
  <c r="BW32" i="20"/>
  <c r="BV32" i="20"/>
  <c r="BU32" i="20"/>
  <c r="BT32" i="20"/>
  <c r="BS32" i="20"/>
  <c r="BR32" i="20"/>
  <c r="BQ32" i="20"/>
  <c r="BP32" i="20"/>
  <c r="BO32" i="20"/>
  <c r="BF32" i="20"/>
  <c r="BE32" i="20"/>
  <c r="BD32" i="20"/>
  <c r="BC32" i="20"/>
  <c r="BB32" i="20"/>
  <c r="BA32" i="20"/>
  <c r="AZ32" i="20"/>
  <c r="AY32" i="20"/>
  <c r="AX32" i="20"/>
  <c r="AW32" i="20"/>
  <c r="AV32" i="20"/>
  <c r="AU32" i="20"/>
  <c r="AT32" i="20"/>
  <c r="AS32" i="20"/>
  <c r="AR32" i="20"/>
  <c r="AQ32" i="20"/>
  <c r="AP32" i="20"/>
  <c r="AO32" i="20"/>
  <c r="AN32" i="20"/>
  <c r="AL32" i="20"/>
  <c r="AI32" i="20" s="1"/>
  <c r="AE32" i="20"/>
  <c r="AA32" i="20"/>
  <c r="Z32" i="20"/>
  <c r="Y32" i="20"/>
  <c r="X32" i="20"/>
  <c r="V32" i="20"/>
  <c r="T32" i="20"/>
  <c r="Q32" i="20" s="1"/>
  <c r="M32" i="20"/>
  <c r="J32" i="20"/>
  <c r="I32" i="20"/>
  <c r="H32" i="20"/>
  <c r="G32" i="20"/>
  <c r="F32" i="20"/>
  <c r="D32" i="20"/>
  <c r="CX31" i="20"/>
  <c r="CW31" i="20"/>
  <c r="CV31" i="20"/>
  <c r="CU31" i="20"/>
  <c r="CT31" i="20"/>
  <c r="CS31" i="20"/>
  <c r="CR31" i="20"/>
  <c r="CP31" i="20"/>
  <c r="CO31" i="20"/>
  <c r="CN31" i="20"/>
  <c r="CM31" i="20"/>
  <c r="CL31" i="20"/>
  <c r="CK31" i="20"/>
  <c r="CJ31" i="20"/>
  <c r="CI31" i="20"/>
  <c r="CH31" i="20"/>
  <c r="CG31" i="20"/>
  <c r="CE31" i="20"/>
  <c r="CD31" i="20"/>
  <c r="CC31" i="20"/>
  <c r="CB31" i="20"/>
  <c r="CA31" i="20"/>
  <c r="BX31" i="20"/>
  <c r="BW31" i="20"/>
  <c r="BV31" i="20"/>
  <c r="BU31" i="20"/>
  <c r="BT31" i="20"/>
  <c r="BS31" i="20"/>
  <c r="BR31" i="20"/>
  <c r="BQ31" i="20"/>
  <c r="BP31" i="20"/>
  <c r="BO31" i="20"/>
  <c r="BM31" i="20"/>
  <c r="BL31" i="20"/>
  <c r="BK31" i="20"/>
  <c r="BJ31" i="20"/>
  <c r="BI31" i="20"/>
  <c r="BH31" i="20"/>
  <c r="BG31" i="20"/>
  <c r="BF31" i="20"/>
  <c r="BE31" i="20"/>
  <c r="BD31" i="20"/>
  <c r="BC31" i="20"/>
  <c r="BB31" i="20"/>
  <c r="BA31" i="20"/>
  <c r="AN31" i="20"/>
  <c r="BN31" i="20"/>
  <c r="AZ31" i="20"/>
  <c r="AY31" i="20"/>
  <c r="AX31" i="20"/>
  <c r="AW31" i="20"/>
  <c r="AV31" i="20"/>
  <c r="AU31" i="20"/>
  <c r="AT31" i="20"/>
  <c r="AS31" i="20"/>
  <c r="AR31" i="20"/>
  <c r="AQ31" i="20"/>
  <c r="AP31" i="20"/>
  <c r="AO31" i="20"/>
  <c r="AL31" i="20"/>
  <c r="AI31" i="20" s="1"/>
  <c r="AE31" i="20"/>
  <c r="AA31" i="20"/>
  <c r="Z31" i="20"/>
  <c r="Y31" i="20"/>
  <c r="X31" i="20"/>
  <c r="T31" i="20"/>
  <c r="Q31" i="20"/>
  <c r="M31" i="20"/>
  <c r="J31" i="20"/>
  <c r="I31" i="20"/>
  <c r="H31" i="20"/>
  <c r="G31" i="20"/>
  <c r="F31" i="20"/>
  <c r="D31" i="20"/>
  <c r="CW30" i="20"/>
  <c r="CV30" i="20"/>
  <c r="CU30" i="20"/>
  <c r="CT30" i="20"/>
  <c r="CS30" i="20"/>
  <c r="CR30" i="20"/>
  <c r="CP30" i="20"/>
  <c r="CO30" i="20"/>
  <c r="CN30" i="20"/>
  <c r="CM30" i="20"/>
  <c r="CL30" i="20"/>
  <c r="CK30" i="20"/>
  <c r="BO30" i="20"/>
  <c r="CY30" i="20"/>
  <c r="CJ30" i="20"/>
  <c r="CI30" i="20"/>
  <c r="CH30" i="20"/>
  <c r="CG30" i="20"/>
  <c r="CE30" i="20"/>
  <c r="CD30" i="20"/>
  <c r="CC30" i="20"/>
  <c r="CB30" i="20"/>
  <c r="CA30" i="20"/>
  <c r="BX30" i="20"/>
  <c r="BW30" i="20"/>
  <c r="BV30" i="20"/>
  <c r="BU30" i="20"/>
  <c r="BT30" i="20"/>
  <c r="BS30" i="20"/>
  <c r="BR30" i="20"/>
  <c r="BQ30" i="20"/>
  <c r="BP30" i="20"/>
  <c r="BM30" i="20"/>
  <c r="BM25" i="20"/>
  <c r="BM27" i="20"/>
  <c r="BM29" i="20"/>
  <c r="BM24" i="20"/>
  <c r="BL30" i="20"/>
  <c r="BK30" i="20"/>
  <c r="BJ30" i="20"/>
  <c r="BI30" i="20"/>
  <c r="BI25" i="20"/>
  <c r="BI27" i="20"/>
  <c r="BI29" i="20"/>
  <c r="BI24" i="20"/>
  <c r="BH30" i="20"/>
  <c r="BG30" i="20"/>
  <c r="BF30" i="20"/>
  <c r="BE30" i="20"/>
  <c r="BE25" i="20"/>
  <c r="BE27" i="20"/>
  <c r="BE28" i="20"/>
  <c r="BE29" i="20"/>
  <c r="BE24" i="20"/>
  <c r="BD30" i="20"/>
  <c r="BC30" i="20"/>
  <c r="BB30" i="20"/>
  <c r="BA30" i="20"/>
  <c r="AN30" i="20"/>
  <c r="BN30" i="20"/>
  <c r="AZ30" i="20"/>
  <c r="AY30" i="20"/>
  <c r="AX30" i="20"/>
  <c r="AW30" i="20"/>
  <c r="AW25" i="20"/>
  <c r="AW27" i="20"/>
  <c r="AW28" i="20"/>
  <c r="AW29" i="20"/>
  <c r="AW24" i="20"/>
  <c r="AV30" i="20"/>
  <c r="AU30" i="20"/>
  <c r="AT30" i="20"/>
  <c r="AS30" i="20"/>
  <c r="AS25" i="20"/>
  <c r="AS27" i="20"/>
  <c r="AS28" i="20"/>
  <c r="AS29" i="20"/>
  <c r="AS24" i="20"/>
  <c r="AR30" i="20"/>
  <c r="AQ30" i="20"/>
  <c r="AP30" i="20"/>
  <c r="AO30" i="20"/>
  <c r="AO25" i="20"/>
  <c r="AO27" i="20"/>
  <c r="AO28" i="20"/>
  <c r="AO29" i="20"/>
  <c r="AO24" i="20"/>
  <c r="AL30" i="20"/>
  <c r="AC30" i="20"/>
  <c r="W30" i="20" s="1"/>
  <c r="U30" i="20" s="1"/>
  <c r="AM30" i="20" s="1"/>
  <c r="Y30" i="20"/>
  <c r="AA30" i="20"/>
  <c r="AE30" i="20"/>
  <c r="Z30" i="20"/>
  <c r="X30" i="20"/>
  <c r="T30" i="20"/>
  <c r="Q30" i="20"/>
  <c r="M30" i="20"/>
  <c r="J30" i="20"/>
  <c r="I30" i="20"/>
  <c r="H30" i="20"/>
  <c r="G30" i="20"/>
  <c r="F30" i="20"/>
  <c r="D30" i="20"/>
  <c r="CW29" i="20"/>
  <c r="CV29" i="20"/>
  <c r="CU29" i="20"/>
  <c r="CT29" i="20"/>
  <c r="CS29" i="20"/>
  <c r="CR29" i="20"/>
  <c r="CP29" i="20"/>
  <c r="CO29" i="20"/>
  <c r="CN29" i="20"/>
  <c r="CN25" i="20"/>
  <c r="CN26" i="20"/>
  <c r="CN27" i="20"/>
  <c r="CN28" i="20"/>
  <c r="CN24" i="20"/>
  <c r="CM29" i="20"/>
  <c r="CL29" i="20"/>
  <c r="CK29" i="20"/>
  <c r="BP29" i="20"/>
  <c r="CZ29" i="20"/>
  <c r="CJ29" i="20"/>
  <c r="CI29" i="20"/>
  <c r="CH29" i="20"/>
  <c r="CG29" i="20"/>
  <c r="CE29" i="20"/>
  <c r="CD29" i="20"/>
  <c r="CC29" i="20"/>
  <c r="CB29" i="20"/>
  <c r="CA29" i="20"/>
  <c r="BX29" i="20"/>
  <c r="BW29" i="20"/>
  <c r="BV29" i="20"/>
  <c r="BU29" i="20"/>
  <c r="BT29" i="20"/>
  <c r="BS29" i="20"/>
  <c r="BR29" i="20"/>
  <c r="BQ29" i="20"/>
  <c r="BO29" i="20"/>
  <c r="BL29" i="20"/>
  <c r="BK29" i="20"/>
  <c r="BJ29" i="20"/>
  <c r="BH29" i="20"/>
  <c r="BH25" i="20"/>
  <c r="BH27" i="20"/>
  <c r="BH24" i="20"/>
  <c r="BG29" i="20"/>
  <c r="BF29" i="20"/>
  <c r="BD29" i="20"/>
  <c r="BD25" i="20"/>
  <c r="BD27" i="20"/>
  <c r="BD28" i="20"/>
  <c r="BD24" i="20"/>
  <c r="BC29" i="20"/>
  <c r="BB29" i="20"/>
  <c r="BA29" i="20"/>
  <c r="AZ29" i="20"/>
  <c r="AZ25" i="20"/>
  <c r="AZ27" i="20"/>
  <c r="AZ28" i="20"/>
  <c r="AZ24" i="20"/>
  <c r="AY29" i="20"/>
  <c r="AX29" i="20"/>
  <c r="AV29" i="20"/>
  <c r="AU29" i="20"/>
  <c r="AT29" i="20"/>
  <c r="AR29" i="20"/>
  <c r="AR25" i="20"/>
  <c r="AR27" i="20"/>
  <c r="AR28" i="20"/>
  <c r="AR24" i="20"/>
  <c r="AQ29" i="20"/>
  <c r="AP29" i="20"/>
  <c r="AN29" i="20"/>
  <c r="BN29" i="20"/>
  <c r="AL29" i="20"/>
  <c r="AC29" i="20"/>
  <c r="AK29" i="20"/>
  <c r="AI29" i="20"/>
  <c r="AD29" i="20" s="1"/>
  <c r="AE29" i="20"/>
  <c r="Z29" i="20"/>
  <c r="Y29" i="20"/>
  <c r="X29" i="20"/>
  <c r="T29" i="20"/>
  <c r="K29" i="20" s="1"/>
  <c r="E29" i="20" s="1"/>
  <c r="C29" i="20" s="1"/>
  <c r="S29" i="20"/>
  <c r="I29" i="20" s="1"/>
  <c r="M29" i="20"/>
  <c r="J29" i="20"/>
  <c r="H29" i="20"/>
  <c r="G29" i="20"/>
  <c r="F29" i="20"/>
  <c r="D29" i="20"/>
  <c r="CW28" i="20"/>
  <c r="CV28" i="20"/>
  <c r="CU28" i="20"/>
  <c r="CT28" i="20"/>
  <c r="CS28" i="20"/>
  <c r="CR28" i="20"/>
  <c r="CR25" i="20"/>
  <c r="CR26" i="20"/>
  <c r="CR27" i="20"/>
  <c r="CR24" i="20"/>
  <c r="CP28" i="20"/>
  <c r="CO28" i="20"/>
  <c r="CM28" i="20"/>
  <c r="CL28" i="20"/>
  <c r="CK28" i="20"/>
  <c r="CJ28" i="20"/>
  <c r="CI28" i="20"/>
  <c r="CH28" i="20"/>
  <c r="CG28" i="20"/>
  <c r="CF28" i="20"/>
  <c r="CE28" i="20"/>
  <c r="CD28" i="20"/>
  <c r="CC28" i="20"/>
  <c r="CB28" i="20"/>
  <c r="CA28" i="20"/>
  <c r="BX28" i="20"/>
  <c r="BW28" i="20"/>
  <c r="BV28" i="20"/>
  <c r="BU28" i="20"/>
  <c r="BT28" i="20"/>
  <c r="BS28" i="20"/>
  <c r="BR28" i="20"/>
  <c r="BQ28" i="20"/>
  <c r="BP28" i="20"/>
  <c r="BO28" i="20"/>
  <c r="BG28" i="20"/>
  <c r="BF28" i="20"/>
  <c r="BC28" i="20"/>
  <c r="BB28" i="20"/>
  <c r="BA28" i="20"/>
  <c r="AY28" i="20"/>
  <c r="AX28" i="20"/>
  <c r="AV28" i="20"/>
  <c r="AU28" i="20"/>
  <c r="AT28" i="20"/>
  <c r="AQ28" i="20"/>
  <c r="AP28" i="20"/>
  <c r="AN28" i="20"/>
  <c r="BN28" i="20"/>
  <c r="AL28" i="20"/>
  <c r="AC28" i="20"/>
  <c r="AK28" i="20"/>
  <c r="AA28" i="20"/>
  <c r="AE28" i="20"/>
  <c r="Z28" i="20"/>
  <c r="Z25" i="20"/>
  <c r="Z26" i="20"/>
  <c r="Z27" i="20"/>
  <c r="Z24" i="20"/>
  <c r="Y28" i="20"/>
  <c r="X28" i="20"/>
  <c r="T28" i="20"/>
  <c r="S28" i="20"/>
  <c r="O28" i="20"/>
  <c r="M28" i="20"/>
  <c r="J28" i="20"/>
  <c r="I28" i="20"/>
  <c r="H28" i="20"/>
  <c r="G28" i="20"/>
  <c r="F28" i="20"/>
  <c r="D28" i="20"/>
  <c r="CW27" i="20"/>
  <c r="CV27" i="20"/>
  <c r="CU27" i="20"/>
  <c r="CT27" i="20"/>
  <c r="CT25" i="20"/>
  <c r="CT26" i="20"/>
  <c r="CT24" i="20"/>
  <c r="CS27" i="20"/>
  <c r="CP27" i="20"/>
  <c r="CO27" i="20"/>
  <c r="CM27" i="20"/>
  <c r="CL27" i="20"/>
  <c r="CK27" i="20"/>
  <c r="BP27" i="20"/>
  <c r="CZ27" i="20"/>
  <c r="CJ27" i="20"/>
  <c r="CI27" i="20"/>
  <c r="CH27" i="20"/>
  <c r="CG27" i="20"/>
  <c r="CF27" i="20"/>
  <c r="CE27" i="20"/>
  <c r="CD27" i="20"/>
  <c r="CC27" i="20"/>
  <c r="CB27" i="20"/>
  <c r="CA27" i="20"/>
  <c r="BX27" i="20"/>
  <c r="BW27" i="20"/>
  <c r="BV27" i="20"/>
  <c r="BU27" i="20"/>
  <c r="BT27" i="20"/>
  <c r="BS27" i="20"/>
  <c r="BR27" i="20"/>
  <c r="BQ27" i="20"/>
  <c r="BO27" i="20"/>
  <c r="BL27" i="20"/>
  <c r="BK27" i="20"/>
  <c r="BJ27" i="20"/>
  <c r="BG27" i="20"/>
  <c r="BF27" i="20"/>
  <c r="BC27" i="20"/>
  <c r="BB27" i="20"/>
  <c r="BA27" i="20"/>
  <c r="AY27" i="20"/>
  <c r="AX27" i="20"/>
  <c r="AV27" i="20"/>
  <c r="AU27" i="20"/>
  <c r="AT27" i="20"/>
  <c r="AQ27" i="20"/>
  <c r="AP27" i="20"/>
  <c r="AN27" i="20"/>
  <c r="AL27" i="20"/>
  <c r="AK27" i="20"/>
  <c r="AI27" i="20" s="1"/>
  <c r="AE27" i="20"/>
  <c r="AC27" i="20"/>
  <c r="Y27" i="20"/>
  <c r="X27" i="20"/>
  <c r="V27" i="20"/>
  <c r="T27" i="20"/>
  <c r="K27" i="20"/>
  <c r="S27" i="20"/>
  <c r="M27" i="20"/>
  <c r="J27" i="20"/>
  <c r="H27" i="20"/>
  <c r="G27" i="20"/>
  <c r="F27" i="20"/>
  <c r="CW26" i="20"/>
  <c r="CV26" i="20"/>
  <c r="CU26" i="20"/>
  <c r="CS26" i="20"/>
  <c r="CP26" i="20"/>
  <c r="CO26" i="20"/>
  <c r="CM26" i="20"/>
  <c r="CL26" i="20"/>
  <c r="CK26" i="20"/>
  <c r="CJ26" i="20"/>
  <c r="CI26" i="20"/>
  <c r="CH26" i="20"/>
  <c r="CG26" i="20"/>
  <c r="CE26" i="20"/>
  <c r="CD26" i="20"/>
  <c r="CC26" i="20"/>
  <c r="CB26" i="20"/>
  <c r="CA26" i="20"/>
  <c r="BX26" i="20"/>
  <c r="BW26" i="20"/>
  <c r="BV26" i="20"/>
  <c r="BU26" i="20"/>
  <c r="BT26" i="20"/>
  <c r="BS26" i="20"/>
  <c r="BR26" i="20"/>
  <c r="BQ26" i="20"/>
  <c r="BP26" i="20"/>
  <c r="BO26" i="20"/>
  <c r="AL26" i="20"/>
  <c r="AI26" i="20"/>
  <c r="AD26" i="20" s="1"/>
  <c r="AE26" i="20"/>
  <c r="AA26" i="20"/>
  <c r="Y26" i="20"/>
  <c r="X26" i="20"/>
  <c r="T26" i="20"/>
  <c r="Q26" i="20" s="1"/>
  <c r="M26" i="20"/>
  <c r="J26" i="20"/>
  <c r="I26" i="20"/>
  <c r="H26" i="20"/>
  <c r="G26" i="20"/>
  <c r="F26" i="20"/>
  <c r="CX25" i="20"/>
  <c r="CW25" i="20"/>
  <c r="CW24" i="20"/>
  <c r="CV25" i="20"/>
  <c r="CU25" i="20"/>
  <c r="CS25" i="20"/>
  <c r="CS24" i="20"/>
  <c r="CQ25" i="20"/>
  <c r="CP25" i="20"/>
  <c r="CO25" i="20"/>
  <c r="CO24" i="20"/>
  <c r="CM25" i="20"/>
  <c r="CL25" i="20"/>
  <c r="CK25" i="20"/>
  <c r="CJ25" i="20"/>
  <c r="CI25" i="20"/>
  <c r="CH25" i="20"/>
  <c r="CG25" i="20"/>
  <c r="CG24" i="20"/>
  <c r="CE25" i="20"/>
  <c r="CD25" i="20"/>
  <c r="CC25" i="20"/>
  <c r="CB25" i="20"/>
  <c r="CB24" i="20"/>
  <c r="CA25" i="20"/>
  <c r="BZ25" i="20"/>
  <c r="BY25" i="20"/>
  <c r="BX25" i="20"/>
  <c r="BX24" i="20"/>
  <c r="BW25" i="20"/>
  <c r="BV25" i="20"/>
  <c r="BU25" i="20"/>
  <c r="BT25" i="20"/>
  <c r="BT24" i="20"/>
  <c r="BS25" i="20"/>
  <c r="BR25" i="20"/>
  <c r="BQ25" i="20"/>
  <c r="BP25" i="20"/>
  <c r="BP24" i="20"/>
  <c r="BO25" i="20"/>
  <c r="BL25" i="20"/>
  <c r="BK25" i="20"/>
  <c r="BJ25" i="20"/>
  <c r="BG25" i="20"/>
  <c r="BF25" i="20"/>
  <c r="BC25" i="20"/>
  <c r="BB25" i="20"/>
  <c r="BA25" i="20"/>
  <c r="AY25" i="20"/>
  <c r="AX25" i="20"/>
  <c r="AV25" i="20"/>
  <c r="AU25" i="20"/>
  <c r="AT25" i="20"/>
  <c r="AQ25" i="20"/>
  <c r="AP25" i="20"/>
  <c r="AN25" i="20"/>
  <c r="AL25" i="20"/>
  <c r="AI25" i="20" s="1"/>
  <c r="AE25" i="20"/>
  <c r="AA25" i="20"/>
  <c r="Y25" i="20"/>
  <c r="X25" i="20"/>
  <c r="V25" i="20"/>
  <c r="T25" i="20"/>
  <c r="K25" i="20"/>
  <c r="E25" i="20" s="1"/>
  <c r="G25" i="20"/>
  <c r="I25" i="20"/>
  <c r="M25" i="20"/>
  <c r="J25" i="20"/>
  <c r="H25" i="20"/>
  <c r="H24" i="20"/>
  <c r="F25" i="20"/>
  <c r="CV24" i="20"/>
  <c r="CQ24" i="20"/>
  <c r="CJ24" i="20"/>
  <c r="CF24" i="20"/>
  <c r="BZ24" i="20"/>
  <c r="BY24" i="20"/>
  <c r="BL24" i="20"/>
  <c r="AV24" i="20"/>
  <c r="AJ24" i="20"/>
  <c r="AH24" i="20"/>
  <c r="AG24" i="20"/>
  <c r="AF24" i="20"/>
  <c r="X24" i="20"/>
  <c r="R24" i="20"/>
  <c r="P24" i="20"/>
  <c r="O24" i="20"/>
  <c r="CV22" i="20"/>
  <c r="CU22" i="20"/>
  <c r="CT22" i="20"/>
  <c r="CN22" i="20"/>
  <c r="CM22" i="20"/>
  <c r="CL22" i="20" s="1"/>
  <c r="CK22" i="20" s="1"/>
  <c r="CJ22" i="20"/>
  <c r="CI22" i="20"/>
  <c r="CH22" i="20"/>
  <c r="CG22" i="20"/>
  <c r="CF22" i="20"/>
  <c r="CE22" i="20"/>
  <c r="BZ22" i="20"/>
  <c r="BX22" i="20"/>
  <c r="BW22" i="20"/>
  <c r="BV22" i="20"/>
  <c r="BU22" i="20"/>
  <c r="BT22" i="20"/>
  <c r="BS22" i="20"/>
  <c r="BH22" i="20"/>
  <c r="BG22" i="20"/>
  <c r="BF22" i="20"/>
  <c r="BE22" i="20"/>
  <c r="BD22" i="20"/>
  <c r="BC22" i="20"/>
  <c r="BB22" i="20"/>
  <c r="BA22" i="20" s="1"/>
  <c r="AU22" i="20"/>
  <c r="AT22" i="20"/>
  <c r="AS22" i="20"/>
  <c r="AR22" i="20"/>
  <c r="AQ22" i="20"/>
  <c r="AP22" i="20"/>
  <c r="AJ22" i="20"/>
  <c r="Y22" i="20" s="1"/>
  <c r="W22" i="20" s="1"/>
  <c r="AF22" i="20"/>
  <c r="AE22" i="20" s="1"/>
  <c r="R22" i="20"/>
  <c r="G22" i="20" s="1"/>
  <c r="E22" i="20" s="1"/>
  <c r="N22" i="20"/>
  <c r="F22" i="20" s="1"/>
  <c r="D22" i="20" s="1"/>
  <c r="M22" i="20"/>
  <c r="J22" i="20"/>
  <c r="CV21" i="20"/>
  <c r="CU21" i="20"/>
  <c r="CT21" i="20"/>
  <c r="CN21" i="20"/>
  <c r="CM21" i="20"/>
  <c r="CJ21" i="20"/>
  <c r="CI21" i="20"/>
  <c r="CH21" i="20"/>
  <c r="CC21" i="20" s="1"/>
  <c r="CA21" i="20" s="1"/>
  <c r="BO21" i="20" s="1"/>
  <c r="CG21" i="20"/>
  <c r="CF21" i="20"/>
  <c r="CE21" i="20"/>
  <c r="BZ21" i="20"/>
  <c r="BX21" i="20"/>
  <c r="BW21" i="20"/>
  <c r="BV21" i="20"/>
  <c r="BU21" i="20"/>
  <c r="BT21" i="20"/>
  <c r="BS21" i="20"/>
  <c r="BH21" i="20"/>
  <c r="BG21" i="20"/>
  <c r="BF21" i="20"/>
  <c r="BE21" i="20"/>
  <c r="BD21" i="20"/>
  <c r="BC21" i="20"/>
  <c r="AU21" i="20"/>
  <c r="AT21" i="20"/>
  <c r="AS21" i="20"/>
  <c r="AR21" i="20"/>
  <c r="AQ21" i="20"/>
  <c r="AP21" i="20"/>
  <c r="AJ21" i="20"/>
  <c r="AI21" i="20"/>
  <c r="AF21" i="20"/>
  <c r="AE21" i="20" s="1"/>
  <c r="AD21" i="20" s="1"/>
  <c r="AC21" i="20"/>
  <c r="AB21" i="20"/>
  <c r="AA21" i="20"/>
  <c r="Z21" i="20"/>
  <c r="R21" i="20"/>
  <c r="N21" i="20"/>
  <c r="F21" i="20" s="1"/>
  <c r="D21" i="20" s="1"/>
  <c r="H21" i="20"/>
  <c r="J21" i="20"/>
  <c r="K21" i="20"/>
  <c r="I21" i="20"/>
  <c r="CV20" i="20"/>
  <c r="CU20" i="20"/>
  <c r="CT20" i="20"/>
  <c r="CN20" i="20"/>
  <c r="CM20" i="20"/>
  <c r="CJ20" i="20"/>
  <c r="CI20" i="20"/>
  <c r="CH20" i="20"/>
  <c r="CG20" i="20"/>
  <c r="CF20" i="20"/>
  <c r="CE20" i="20"/>
  <c r="BZ20" i="20"/>
  <c r="BX20" i="20"/>
  <c r="BW20" i="20"/>
  <c r="BV20" i="20"/>
  <c r="BU20" i="20"/>
  <c r="BT20" i="20"/>
  <c r="BS20" i="20"/>
  <c r="BQ20" i="20" s="1"/>
  <c r="BH20" i="20"/>
  <c r="BG20" i="20"/>
  <c r="BF20" i="20"/>
  <c r="BE20" i="20"/>
  <c r="BD20" i="20"/>
  <c r="BC20" i="20"/>
  <c r="AU20" i="20"/>
  <c r="AT20" i="20"/>
  <c r="AS20" i="20"/>
  <c r="AR20" i="20"/>
  <c r="AQ20" i="20"/>
  <c r="AP20" i="20"/>
  <c r="AJ20" i="20"/>
  <c r="AI20" i="20" s="1"/>
  <c r="AF20" i="20"/>
  <c r="X20" i="20" s="1"/>
  <c r="V20" i="20" s="1"/>
  <c r="AE20" i="20"/>
  <c r="AC20" i="20"/>
  <c r="AB20" i="20"/>
  <c r="AA20" i="20"/>
  <c r="Z20" i="20"/>
  <c r="R20" i="20"/>
  <c r="Q20" i="20"/>
  <c r="N20" i="20"/>
  <c r="M20" i="20" s="1"/>
  <c r="K20" i="20"/>
  <c r="J20" i="20"/>
  <c r="I20" i="20"/>
  <c r="H20" i="20"/>
  <c r="CV19" i="20"/>
  <c r="CU19" i="20"/>
  <c r="CT19" i="20"/>
  <c r="CS19" i="20" s="1"/>
  <c r="CR19" i="20" s="1"/>
  <c r="CN19" i="20"/>
  <c r="CL19" i="20" s="1"/>
  <c r="CK19" i="20" s="1"/>
  <c r="CM19" i="20"/>
  <c r="CJ19" i="20"/>
  <c r="CI19" i="20"/>
  <c r="CH19" i="20"/>
  <c r="CG19" i="20"/>
  <c r="CF19" i="20"/>
  <c r="CE19" i="20"/>
  <c r="CC19" i="20"/>
  <c r="CA19" i="20" s="1"/>
  <c r="BZ19" i="20"/>
  <c r="BX19" i="20"/>
  <c r="BW19" i="20"/>
  <c r="BV19" i="20"/>
  <c r="BU19" i="20"/>
  <c r="BT19" i="20"/>
  <c r="BR19" i="20" s="1"/>
  <c r="BS19" i="20"/>
  <c r="BH19" i="20"/>
  <c r="BG19" i="20"/>
  <c r="BF19" i="20"/>
  <c r="BE19" i="20"/>
  <c r="BD19" i="20"/>
  <c r="BC19" i="20"/>
  <c r="BB19" i="20"/>
  <c r="BA19" i="20" s="1"/>
  <c r="AU19" i="20"/>
  <c r="AT19" i="20"/>
  <c r="AS19" i="20"/>
  <c r="AR19" i="20"/>
  <c r="AQ19" i="20"/>
  <c r="AP19" i="20"/>
  <c r="AJ19" i="20"/>
  <c r="Y19" i="20" s="1"/>
  <c r="Y13" i="20" s="1"/>
  <c r="Y12" i="20" s="1"/>
  <c r="AF19" i="20"/>
  <c r="AE19" i="20"/>
  <c r="AC19" i="20"/>
  <c r="AB19" i="20"/>
  <c r="AA19" i="20"/>
  <c r="Z19" i="20"/>
  <c r="R19" i="20"/>
  <c r="Q19" i="20" s="1"/>
  <c r="N19" i="20"/>
  <c r="M19" i="20"/>
  <c r="L19" i="20" s="1"/>
  <c r="K19" i="20"/>
  <c r="J19" i="20"/>
  <c r="I19" i="20"/>
  <c r="H19" i="20"/>
  <c r="CV18" i="20"/>
  <c r="CU18" i="20"/>
  <c r="CT18" i="20"/>
  <c r="CN18" i="20"/>
  <c r="CL18" i="20" s="1"/>
  <c r="CM18" i="20"/>
  <c r="CJ18" i="20"/>
  <c r="CI18" i="20"/>
  <c r="CH18" i="20"/>
  <c r="CD18" i="20" s="1"/>
  <c r="CB18" i="20" s="1"/>
  <c r="CG18" i="20"/>
  <c r="CF18" i="20"/>
  <c r="CE18" i="20"/>
  <c r="BZ18" i="20"/>
  <c r="BX18" i="20"/>
  <c r="BW18" i="20"/>
  <c r="BV18" i="20"/>
  <c r="BU18" i="20"/>
  <c r="BT18" i="20"/>
  <c r="BS18" i="20"/>
  <c r="BH18" i="20"/>
  <c r="BG18" i="20"/>
  <c r="BF18" i="20"/>
  <c r="BE18" i="20"/>
  <c r="BD18" i="20"/>
  <c r="BC18" i="20"/>
  <c r="BB18" i="20" s="1"/>
  <c r="BA18" i="20" s="1"/>
  <c r="AU18" i="20"/>
  <c r="AT18" i="20"/>
  <c r="AS18" i="20"/>
  <c r="AR18" i="20"/>
  <c r="AQ18" i="20"/>
  <c r="AP18" i="20"/>
  <c r="AK18" i="20"/>
  <c r="AA18" i="20"/>
  <c r="AI18" i="20"/>
  <c r="AG18" i="20"/>
  <c r="Z18" i="20" s="1"/>
  <c r="AC18" i="20"/>
  <c r="AC14" i="20"/>
  <c r="AC15" i="20"/>
  <c r="AC16" i="20"/>
  <c r="AC17" i="20"/>
  <c r="AB18" i="20"/>
  <c r="Y18" i="20"/>
  <c r="X18" i="20"/>
  <c r="S18" i="20"/>
  <c r="I18" i="20" s="1"/>
  <c r="E18" i="20" s="1"/>
  <c r="O18" i="20"/>
  <c r="M18" i="20" s="1"/>
  <c r="K18" i="20"/>
  <c r="J18" i="20"/>
  <c r="H18" i="20"/>
  <c r="D18" i="20" s="1"/>
  <c r="G18" i="20"/>
  <c r="F18" i="20"/>
  <c r="CV17" i="20"/>
  <c r="CU17" i="20"/>
  <c r="CT17" i="20"/>
  <c r="CS17" i="20" s="1"/>
  <c r="CN17" i="20"/>
  <c r="CM17" i="20"/>
  <c r="CL17" i="20" s="1"/>
  <c r="CJ17" i="20"/>
  <c r="CI17" i="20"/>
  <c r="CH17" i="20"/>
  <c r="CG17" i="20"/>
  <c r="CF17" i="20"/>
  <c r="CD17" i="20" s="1"/>
  <c r="CB17" i="20" s="1"/>
  <c r="CE17" i="20"/>
  <c r="BZ17" i="20"/>
  <c r="BX17" i="20"/>
  <c r="BW17" i="20"/>
  <c r="BR17" i="20" s="1"/>
  <c r="BP17" i="20" s="1"/>
  <c r="BV17" i="20"/>
  <c r="BU17" i="20"/>
  <c r="BT17" i="20"/>
  <c r="BS17" i="20"/>
  <c r="BQ17" i="20" s="1"/>
  <c r="BH17" i="20"/>
  <c r="BG17" i="20"/>
  <c r="BF17" i="20"/>
  <c r="BE17" i="20"/>
  <c r="BD17" i="20"/>
  <c r="BC17" i="20"/>
  <c r="BB17" i="20"/>
  <c r="BA17" i="20"/>
  <c r="AU17" i="20"/>
  <c r="AT17" i="20"/>
  <c r="AS17" i="20"/>
  <c r="AR17" i="20"/>
  <c r="AQ17" i="20"/>
  <c r="AP17" i="20"/>
  <c r="AO17" i="20"/>
  <c r="AK17" i="20"/>
  <c r="AA17" i="20"/>
  <c r="AI17" i="20"/>
  <c r="AG17" i="20"/>
  <c r="AE17" i="20"/>
  <c r="AB17" i="20"/>
  <c r="Y17" i="20"/>
  <c r="W17" i="20"/>
  <c r="X17" i="20"/>
  <c r="S17" i="20"/>
  <c r="Q17" i="20" s="1"/>
  <c r="O17" i="20"/>
  <c r="M17" i="20"/>
  <c r="K17" i="20"/>
  <c r="J17" i="20"/>
  <c r="H17" i="20"/>
  <c r="D17" i="20" s="1"/>
  <c r="G17" i="20"/>
  <c r="F17" i="20"/>
  <c r="CX16" i="20"/>
  <c r="CV16" i="20"/>
  <c r="CS16" i="20" s="1"/>
  <c r="CR16" i="20" s="1"/>
  <c r="CU16" i="20"/>
  <c r="CT16" i="20"/>
  <c r="CP16" i="20"/>
  <c r="CO16" i="20"/>
  <c r="CN16" i="20"/>
  <c r="CM16" i="20"/>
  <c r="CJ16" i="20"/>
  <c r="CI16" i="20"/>
  <c r="CI13" i="20" s="1"/>
  <c r="CI12" i="20" s="1"/>
  <c r="CH16" i="20"/>
  <c r="CG16" i="20"/>
  <c r="CG13" i="20"/>
  <c r="CG12" i="20" s="1"/>
  <c r="CF16" i="20"/>
  <c r="CE16" i="20"/>
  <c r="BZ16" i="20"/>
  <c r="BX16" i="20"/>
  <c r="BW16" i="20"/>
  <c r="BV16" i="20"/>
  <c r="BU16" i="20"/>
  <c r="BQ16" i="20" s="1"/>
  <c r="BO16" i="20" s="1"/>
  <c r="CY16" i="20" s="1"/>
  <c r="BT16" i="20"/>
  <c r="BS16" i="20"/>
  <c r="BH16" i="20"/>
  <c r="BG16" i="20"/>
  <c r="BF16" i="20"/>
  <c r="BE16" i="20"/>
  <c r="BD16" i="20"/>
  <c r="BC16" i="20"/>
  <c r="BB16" i="20" s="1"/>
  <c r="BA16" i="20" s="1"/>
  <c r="AU16" i="20"/>
  <c r="AT16" i="20"/>
  <c r="AS16" i="20"/>
  <c r="AR16" i="20"/>
  <c r="AQ16" i="20"/>
  <c r="AP16" i="20"/>
  <c r="AO16" i="20" s="1"/>
  <c r="AN16" i="20" s="1"/>
  <c r="AK16" i="20"/>
  <c r="AA16" i="20" s="1"/>
  <c r="AI16" i="20"/>
  <c r="AG16" i="20"/>
  <c r="AE16" i="20" s="1"/>
  <c r="AB16" i="20"/>
  <c r="Y16" i="20"/>
  <c r="X16" i="20"/>
  <c r="Q16" i="20"/>
  <c r="M16" i="20"/>
  <c r="K16" i="20"/>
  <c r="J16" i="20"/>
  <c r="G16" i="20"/>
  <c r="F16" i="20"/>
  <c r="BP15" i="20"/>
  <c r="AI15" i="20"/>
  <c r="AE15" i="20"/>
  <c r="AB15" i="20"/>
  <c r="AA15" i="20"/>
  <c r="Z15" i="20"/>
  <c r="Y15" i="20"/>
  <c r="W15" i="20"/>
  <c r="X15" i="20"/>
  <c r="S15" i="20"/>
  <c r="Q15" i="20" s="1"/>
  <c r="O15" i="20"/>
  <c r="H15" i="20" s="1"/>
  <c r="M15" i="20"/>
  <c r="K15" i="20"/>
  <c r="J15" i="20"/>
  <c r="I15" i="20"/>
  <c r="E15" i="20" s="1"/>
  <c r="G15" i="20"/>
  <c r="F15" i="20"/>
  <c r="CX14" i="20"/>
  <c r="CW14" i="20"/>
  <c r="CV14" i="20"/>
  <c r="CV13" i="20" s="1"/>
  <c r="CV12" i="20" s="1"/>
  <c r="CU14" i="20"/>
  <c r="CU13" i="20" s="1"/>
  <c r="CU12" i="20" s="1"/>
  <c r="CT14" i="20"/>
  <c r="CT13" i="20" s="1"/>
  <c r="CT12" i="20" s="1"/>
  <c r="CP14" i="20"/>
  <c r="CP13" i="20" s="1"/>
  <c r="CO14" i="20"/>
  <c r="CN14" i="20"/>
  <c r="CN13" i="20" s="1"/>
  <c r="CN12" i="20" s="1"/>
  <c r="CM14" i="20"/>
  <c r="CM13" i="20" s="1"/>
  <c r="CJ14" i="20"/>
  <c r="CJ13" i="20" s="1"/>
  <c r="CJ12" i="20" s="1"/>
  <c r="CH14" i="20"/>
  <c r="CF14" i="20"/>
  <c r="CE14" i="20"/>
  <c r="CE13" i="20" s="1"/>
  <c r="CE12" i="20" s="1"/>
  <c r="BZ14" i="20"/>
  <c r="BX14" i="20"/>
  <c r="BX13" i="20" s="1"/>
  <c r="BX12" i="20" s="1"/>
  <c r="BW14" i="20"/>
  <c r="BW13" i="20" s="1"/>
  <c r="BW12" i="20" s="1"/>
  <c r="BV14" i="20"/>
  <c r="BU14" i="20"/>
  <c r="BQ14" i="20" s="1"/>
  <c r="BT14" i="20"/>
  <c r="BS14" i="20"/>
  <c r="BS13" i="20" s="1"/>
  <c r="BH14" i="20"/>
  <c r="BG14" i="20"/>
  <c r="BF14" i="20"/>
  <c r="BF13" i="20" s="1"/>
  <c r="BF12" i="20" s="1"/>
  <c r="BE14" i="20"/>
  <c r="BE13" i="20" s="1"/>
  <c r="BE12" i="20" s="1"/>
  <c r="BD14" i="20"/>
  <c r="BC14" i="20"/>
  <c r="AU14" i="20"/>
  <c r="AT14" i="20"/>
  <c r="AS14" i="20"/>
  <c r="AS13" i="20" s="1"/>
  <c r="AS12" i="20" s="1"/>
  <c r="AR14" i="20"/>
  <c r="AR13" i="20" s="1"/>
  <c r="AR12" i="20" s="1"/>
  <c r="AQ14" i="20"/>
  <c r="AP14" i="20"/>
  <c r="AO14" i="20" s="1"/>
  <c r="AN14" i="20" s="1"/>
  <c r="AP13" i="20"/>
  <c r="AP12" i="20" s="1"/>
  <c r="AK14" i="20"/>
  <c r="AI14" i="20" s="1"/>
  <c r="AE14" i="20"/>
  <c r="AB14" i="20"/>
  <c r="AB12" i="20"/>
  <c r="Z14" i="20"/>
  <c r="Y14" i="20"/>
  <c r="X14" i="20"/>
  <c r="V14" i="20"/>
  <c r="S14" i="20"/>
  <c r="O14" i="20"/>
  <c r="O13" i="20" s="1"/>
  <c r="O12" i="20" s="1"/>
  <c r="K14" i="20"/>
  <c r="K13" i="20"/>
  <c r="G14" i="20"/>
  <c r="F14" i="20"/>
  <c r="CX13" i="20"/>
  <c r="CX12" i="20" s="1"/>
  <c r="CQ13" i="20"/>
  <c r="CO13" i="20"/>
  <c r="CO12" i="20"/>
  <c r="CF13" i="20"/>
  <c r="CF12" i="20" s="1"/>
  <c r="BY13" i="20"/>
  <c r="BV13" i="20"/>
  <c r="BU13" i="20"/>
  <c r="BU12" i="20" s="1"/>
  <c r="BM13" i="20"/>
  <c r="BM12" i="20"/>
  <c r="BL13" i="20"/>
  <c r="BL12" i="20"/>
  <c r="BK13" i="20"/>
  <c r="BJ13" i="20"/>
  <c r="BI13" i="20"/>
  <c r="BI12" i="20"/>
  <c r="BC13" i="20"/>
  <c r="BB13" i="20" s="1"/>
  <c r="AZ13" i="20"/>
  <c r="AY13" i="20"/>
  <c r="AX13" i="20"/>
  <c r="AW13" i="20"/>
  <c r="AV13" i="20"/>
  <c r="AU13" i="20"/>
  <c r="AV12" i="20"/>
  <c r="AQ13" i="20"/>
  <c r="AQ12" i="20" s="1"/>
  <c r="AL13" i="20"/>
  <c r="AH13" i="20"/>
  <c r="AF13" i="20"/>
  <c r="AF12" i="20"/>
  <c r="T13" i="20"/>
  <c r="DA12" i="20"/>
  <c r="CQ12" i="20"/>
  <c r="BZ12" i="20"/>
  <c r="BY12" i="20"/>
  <c r="AW12" i="20"/>
  <c r="AH12" i="20"/>
  <c r="CC16" i="20"/>
  <c r="CA16" i="20"/>
  <c r="AC26" i="20"/>
  <c r="W26" i="20"/>
  <c r="U26" i="20" s="1"/>
  <c r="V26" i="20"/>
  <c r="AG13" i="20"/>
  <c r="AG12" i="20" s="1"/>
  <c r="BB14" i="20"/>
  <c r="BA14" i="20"/>
  <c r="CC18" i="20"/>
  <c r="CA18" i="20" s="1"/>
  <c r="Y20" i="20"/>
  <c r="W20" i="20"/>
  <c r="AA29" i="20"/>
  <c r="K32" i="20"/>
  <c r="E32" i="20" s="1"/>
  <c r="C32" i="20" s="1"/>
  <c r="AJ13" i="20"/>
  <c r="AJ12" i="20" s="1"/>
  <c r="BQ18" i="20"/>
  <c r="AD20" i="20"/>
  <c r="AO21" i="20"/>
  <c r="AN21" i="20" s="1"/>
  <c r="L32" i="20"/>
  <c r="CL14" i="20"/>
  <c r="CC17" i="20"/>
  <c r="BB20" i="20"/>
  <c r="BA20" i="20" s="1"/>
  <c r="Y21" i="20"/>
  <c r="R13" i="20"/>
  <c r="R12" i="20" s="1"/>
  <c r="F19" i="20"/>
  <c r="F13" i="20" s="1"/>
  <c r="D19" i="20"/>
  <c r="C19" i="20" s="1"/>
  <c r="BR20" i="20"/>
  <c r="CS20" i="20"/>
  <c r="CR20" i="20" s="1"/>
  <c r="CS21" i="20"/>
  <c r="CR21" i="20" s="1"/>
  <c r="K31" i="20"/>
  <c r="AC31" i="20"/>
  <c r="W31" i="20"/>
  <c r="AK13" i="20"/>
  <c r="AK12" i="20" s="1"/>
  <c r="F20" i="20"/>
  <c r="D20" i="20"/>
  <c r="U20" i="20"/>
  <c r="BQ21" i="20"/>
  <c r="BQ22" i="20"/>
  <c r="CW22" i="20"/>
  <c r="CW13" i="20"/>
  <c r="CW12" i="20" s="1"/>
  <c r="BR22" i="20"/>
  <c r="CD22" i="20"/>
  <c r="CB22" i="20"/>
  <c r="T36" i="20"/>
  <c r="CH24" i="20"/>
  <c r="E37" i="20"/>
  <c r="E36" i="20" s="1"/>
  <c r="AO13" i="20"/>
  <c r="AO12" i="20" s="1"/>
  <c r="AT13" i="20"/>
  <c r="AT24" i="20"/>
  <c r="AT12" i="20"/>
  <c r="L31" i="20"/>
  <c r="BH13" i="20"/>
  <c r="AZ12" i="20"/>
  <c r="CC14" i="20"/>
  <c r="CA14" i="20" s="1"/>
  <c r="CA13" i="20" s="1"/>
  <c r="CA12" i="20" s="1"/>
  <c r="CD24" i="20"/>
  <c r="D15" i="20"/>
  <c r="C15" i="20" s="1"/>
  <c r="AM15" i="20" s="1"/>
  <c r="CD16" i="20"/>
  <c r="CB16" i="20"/>
  <c r="AD17" i="20"/>
  <c r="CR17" i="20"/>
  <c r="CK17" i="20" s="1"/>
  <c r="AO19" i="20"/>
  <c r="AN19" i="20" s="1"/>
  <c r="CD20" i="20"/>
  <c r="CB20" i="20" s="1"/>
  <c r="BP20" i="20" s="1"/>
  <c r="CZ20" i="20" s="1"/>
  <c r="M21" i="20"/>
  <c r="AO22" i="20"/>
  <c r="CC22" i="20"/>
  <c r="CA22" i="20"/>
  <c r="BO22" i="20" s="1"/>
  <c r="CZ25" i="20"/>
  <c r="BO24" i="20"/>
  <c r="BS24" i="20"/>
  <c r="BS12" i="20"/>
  <c r="BW24" i="20"/>
  <c r="CC24" i="20"/>
  <c r="CY32" i="20"/>
  <c r="Q25" i="20"/>
  <c r="L25" i="20" s="1"/>
  <c r="BN25" i="20"/>
  <c r="CI24" i="20"/>
  <c r="CM24" i="20"/>
  <c r="CM12" i="20"/>
  <c r="Q27" i="20"/>
  <c r="AQ24" i="20"/>
  <c r="AU24" i="20"/>
  <c r="AU12" i="20"/>
  <c r="AY24" i="20"/>
  <c r="BC24" i="20"/>
  <c r="BG24" i="20"/>
  <c r="BK24" i="20"/>
  <c r="Q28" i="20"/>
  <c r="BR24" i="20"/>
  <c r="BV24" i="20"/>
  <c r="BV12" i="20"/>
  <c r="AI30" i="20"/>
  <c r="AD30" i="20" s="1"/>
  <c r="AP24" i="20"/>
  <c r="AX24" i="20"/>
  <c r="AX12" i="20"/>
  <c r="BB24" i="20"/>
  <c r="BF24" i="20"/>
  <c r="BJ24" i="20"/>
  <c r="BJ12" i="20"/>
  <c r="CZ31" i="20"/>
  <c r="CX24" i="20"/>
  <c r="CZ32" i="20"/>
  <c r="CL24" i="20"/>
  <c r="CP24" i="20"/>
  <c r="CP12" i="20"/>
  <c r="CU24" i="20"/>
  <c r="CY33" i="20"/>
  <c r="V34" i="20"/>
  <c r="AN24" i="20"/>
  <c r="Q37" i="20"/>
  <c r="Q36" i="20"/>
  <c r="BD13" i="20"/>
  <c r="BD12" i="20" s="1"/>
  <c r="BE11" i="20" s="1"/>
  <c r="AD15" i="20"/>
  <c r="CL16" i="20"/>
  <c r="CK16" i="20" s="1"/>
  <c r="I17" i="20"/>
  <c r="E17" i="20"/>
  <c r="C17" i="20" s="1"/>
  <c r="AM17" i="20" s="1"/>
  <c r="BR18" i="20"/>
  <c r="BP18" i="20" s="1"/>
  <c r="CS18" i="20"/>
  <c r="CR18" i="20" s="1"/>
  <c r="CK18" i="20" s="1"/>
  <c r="X19" i="20"/>
  <c r="BQ19" i="20"/>
  <c r="CD19" i="20"/>
  <c r="CB19" i="20" s="1"/>
  <c r="BP19" i="20"/>
  <c r="AO20" i="20"/>
  <c r="AN20" i="20" s="1"/>
  <c r="CL20" i="20"/>
  <c r="BB21" i="20"/>
  <c r="BA21" i="20"/>
  <c r="BR21" i="20"/>
  <c r="BP21" i="20" s="1"/>
  <c r="CD21" i="20"/>
  <c r="CB21" i="20" s="1"/>
  <c r="D25" i="20"/>
  <c r="J24" i="20"/>
  <c r="AC25" i="20"/>
  <c r="W25" i="20" s="1"/>
  <c r="D26" i="20"/>
  <c r="L28" i="20"/>
  <c r="V28" i="20"/>
  <c r="CY28" i="20"/>
  <c r="K30" i="20"/>
  <c r="E30" i="20" s="1"/>
  <c r="C30" i="20"/>
  <c r="V30" i="20"/>
  <c r="CZ30" i="20"/>
  <c r="E31" i="20"/>
  <c r="C31" i="20"/>
  <c r="AM31" i="20" s="1"/>
  <c r="AC32" i="20"/>
  <c r="W32" i="20" s="1"/>
  <c r="U32" i="20" s="1"/>
  <c r="AM32" i="20" s="1"/>
  <c r="BN32" i="20"/>
  <c r="CY34" i="20"/>
  <c r="CZ35" i="20"/>
  <c r="AI36" i="20"/>
  <c r="J37" i="20"/>
  <c r="J36" i="20"/>
  <c r="J12" i="20" s="1"/>
  <c r="AY12" i="20"/>
  <c r="BT13" i="20"/>
  <c r="BT12" i="20"/>
  <c r="CS14" i="20"/>
  <c r="CR14" i="20" s="1"/>
  <c r="CR13" i="20" s="1"/>
  <c r="CR12" i="20" s="1"/>
  <c r="V15" i="20"/>
  <c r="U15" i="20"/>
  <c r="AN17" i="20"/>
  <c r="W18" i="20"/>
  <c r="AO18" i="20"/>
  <c r="AN18" i="20" s="1"/>
  <c r="CC20" i="20"/>
  <c r="CA20" i="20"/>
  <c r="BO20" i="20"/>
  <c r="CL21" i="20"/>
  <c r="T24" i="20"/>
  <c r="T12" i="20"/>
  <c r="AD25" i="20"/>
  <c r="K26" i="20"/>
  <c r="E26" i="20" s="1"/>
  <c r="CZ26" i="20"/>
  <c r="D27" i="20"/>
  <c r="AD27" i="20"/>
  <c r="BN27" i="20"/>
  <c r="W28" i="20"/>
  <c r="AI28" i="20"/>
  <c r="AD28" i="20" s="1"/>
  <c r="CZ28" i="20"/>
  <c r="V29" i="20"/>
  <c r="L30" i="20"/>
  <c r="BQ24" i="20"/>
  <c r="BU24" i="20"/>
  <c r="CA24" i="20"/>
  <c r="CE24" i="20"/>
  <c r="V31" i="20"/>
  <c r="AD32" i="20"/>
  <c r="D33" i="20"/>
  <c r="C33" i="20"/>
  <c r="AC33" i="20"/>
  <c r="W33" i="20"/>
  <c r="U33" i="20" s="1"/>
  <c r="AM33" i="20" s="1"/>
  <c r="Q34" i="20"/>
  <c r="L34" i="20" s="1"/>
  <c r="AI34" i="20"/>
  <c r="AD34" i="20"/>
  <c r="D35" i="20"/>
  <c r="M35" i="20"/>
  <c r="AI35" i="20"/>
  <c r="AD35" i="20"/>
  <c r="P36" i="20"/>
  <c r="P12" i="20" s="1"/>
  <c r="BH12" i="20"/>
  <c r="BG13" i="20"/>
  <c r="J13" i="20"/>
  <c r="BC12" i="20"/>
  <c r="BQ13" i="20"/>
  <c r="L16" i="20"/>
  <c r="CL13" i="20"/>
  <c r="CL12" i="20" s="1"/>
  <c r="M14" i="20"/>
  <c r="H14" i="20"/>
  <c r="BK12" i="20"/>
  <c r="BO19" i="20"/>
  <c r="L20" i="20"/>
  <c r="Q18" i="20"/>
  <c r="L18" i="20"/>
  <c r="AE18" i="20"/>
  <c r="AE13" i="20" s="1"/>
  <c r="AE12" i="20" s="1"/>
  <c r="Q21" i="20"/>
  <c r="G21" i="20"/>
  <c r="E21" i="20"/>
  <c r="C21" i="20"/>
  <c r="AN22" i="20"/>
  <c r="L26" i="20"/>
  <c r="L27" i="20"/>
  <c r="W29" i="20"/>
  <c r="U29" i="20" s="1"/>
  <c r="AM29" i="20" s="1"/>
  <c r="AD33" i="20"/>
  <c r="L37" i="20"/>
  <c r="AM37" i="20" s="1"/>
  <c r="M36" i="20"/>
  <c r="M12" i="20" s="1"/>
  <c r="G19" i="20"/>
  <c r="X21" i="20"/>
  <c r="AD31" i="20"/>
  <c r="E35" i="20"/>
  <c r="C35" i="20" s="1"/>
  <c r="AM35" i="20" s="1"/>
  <c r="Z17" i="20"/>
  <c r="V17" i="20"/>
  <c r="U17" i="20"/>
  <c r="G20" i="20"/>
  <c r="E20" i="20" s="1"/>
  <c r="C20" i="20" s="1"/>
  <c r="AM20" i="20" s="1"/>
  <c r="C25" i="20"/>
  <c r="CY27" i="20"/>
  <c r="M24" i="20"/>
  <c r="Y24" i="20"/>
  <c r="AK24" i="20"/>
  <c r="BA24" i="20"/>
  <c r="BN24" i="20"/>
  <c r="CK24" i="20"/>
  <c r="CY31" i="20"/>
  <c r="CY35" i="20"/>
  <c r="F24" i="20"/>
  <c r="N24" i="20"/>
  <c r="AL24" i="20"/>
  <c r="AL12" i="20"/>
  <c r="U25" i="20"/>
  <c r="CY25" i="20"/>
  <c r="CY26" i="20"/>
  <c r="I27" i="20"/>
  <c r="E27" i="20" s="1"/>
  <c r="C27" i="20" s="1"/>
  <c r="I24" i="20"/>
  <c r="K28" i="20"/>
  <c r="E28" i="20"/>
  <c r="C28" i="20"/>
  <c r="Q29" i="20"/>
  <c r="L29" i="20" s="1"/>
  <c r="CY29" i="20"/>
  <c r="AA34" i="20"/>
  <c r="W34" i="20"/>
  <c r="U34" i="20" s="1"/>
  <c r="AM34" i="20" s="1"/>
  <c r="Q35" i="20"/>
  <c r="L35" i="20"/>
  <c r="S24" i="20"/>
  <c r="AE24" i="20"/>
  <c r="D37" i="20"/>
  <c r="C37" i="20" s="1"/>
  <c r="C36" i="20" s="1"/>
  <c r="L21" i="20"/>
  <c r="U28" i="20"/>
  <c r="AM28" i="20" s="1"/>
  <c r="CK20" i="20"/>
  <c r="CY19" i="20"/>
  <c r="CK21" i="20"/>
  <c r="CY21" i="20" s="1"/>
  <c r="AC24" i="20"/>
  <c r="AC12" i="20" s="1"/>
  <c r="U31" i="20"/>
  <c r="W21" i="20"/>
  <c r="U21" i="20" s="1"/>
  <c r="AM21" i="20" s="1"/>
  <c r="BP22" i="20"/>
  <c r="CZ19" i="20"/>
  <c r="V24" i="20"/>
  <c r="D24" i="20"/>
  <c r="BG12" i="20"/>
  <c r="BQ12" i="20"/>
  <c r="AI24" i="20"/>
  <c r="CS22" i="20"/>
  <c r="M13" i="20"/>
  <c r="AM25" i="20"/>
  <c r="L36" i="20"/>
  <c r="AM36" i="20"/>
  <c r="AD18" i="20"/>
  <c r="V16" i="20"/>
  <c r="F12" i="20"/>
  <c r="V21" i="20"/>
  <c r="E19" i="20"/>
  <c r="CY20" i="20"/>
  <c r="CY24" i="20"/>
  <c r="CZ24" i="20"/>
  <c r="CR22" i="20"/>
  <c r="CS13" i="20"/>
  <c r="CS12" i="20" s="1"/>
  <c r="H27" i="19"/>
  <c r="G27" i="19"/>
  <c r="F27" i="19"/>
  <c r="E27" i="19"/>
  <c r="D27" i="19"/>
  <c r="C27" i="19"/>
  <c r="J32" i="19"/>
  <c r="I32" i="19"/>
  <c r="E15" i="17"/>
  <c r="J35" i="19"/>
  <c r="I35" i="19"/>
  <c r="G30" i="18"/>
  <c r="AW27" i="19"/>
  <c r="BN27" i="19"/>
  <c r="AV27" i="19"/>
  <c r="AE26" i="19"/>
  <c r="AD26" i="19"/>
  <c r="U16" i="19"/>
  <c r="BU24" i="19"/>
  <c r="BS24" i="19"/>
  <c r="BR24" i="19"/>
  <c r="BQ24" i="19"/>
  <c r="BM24" i="19"/>
  <c r="BL24" i="19"/>
  <c r="BK24" i="19"/>
  <c r="BJ24" i="19"/>
  <c r="BG24" i="19"/>
  <c r="BF24" i="19"/>
  <c r="BE24" i="19"/>
  <c r="BD24" i="19"/>
  <c r="BC24" i="19"/>
  <c r="BB24" i="19"/>
  <c r="AW24" i="19"/>
  <c r="AU24" i="19"/>
  <c r="AT24" i="19"/>
  <c r="AS24" i="19"/>
  <c r="AR24" i="19"/>
  <c r="AQ24" i="19"/>
  <c r="AP24" i="19"/>
  <c r="AE24" i="19"/>
  <c r="AD24" i="19"/>
  <c r="R24" i="19"/>
  <c r="Q24" i="19"/>
  <c r="BN16" i="19"/>
  <c r="AV16" i="19"/>
  <c r="AJ16" i="19"/>
  <c r="AI16" i="19"/>
  <c r="AH16" i="19"/>
  <c r="AG16" i="19"/>
  <c r="AF16" i="19"/>
  <c r="W16" i="19"/>
  <c r="V16" i="19"/>
  <c r="T16" i="19"/>
  <c r="AW15" i="19"/>
  <c r="BL59" i="18"/>
  <c r="AT59" i="18"/>
  <c r="AQ59" i="18"/>
  <c r="AP59" i="18"/>
  <c r="M59" i="18"/>
  <c r="L59" i="18"/>
  <c r="K59" i="18"/>
  <c r="BK58" i="18"/>
  <c r="BJ58" i="18"/>
  <c r="AS58" i="18"/>
  <c r="AR58" i="18"/>
  <c r="AQ58" i="18"/>
  <c r="AP58" i="18"/>
  <c r="Y58" i="18"/>
  <c r="X58" i="18"/>
  <c r="BK57" i="18"/>
  <c r="BJ57" i="18"/>
  <c r="AS57" i="18"/>
  <c r="AR57" i="18"/>
  <c r="AQ57" i="18"/>
  <c r="AP57" i="18"/>
  <c r="Y57" i="18"/>
  <c r="X57" i="18"/>
  <c r="BM56" i="18"/>
  <c r="BM54" i="18"/>
  <c r="BL56" i="18"/>
  <c r="BG56" i="18"/>
  <c r="BG54" i="18"/>
  <c r="BF56" i="18"/>
  <c r="BE56" i="18"/>
  <c r="BD56" i="18"/>
  <c r="BB56" i="18"/>
  <c r="BB54" i="18"/>
  <c r="AZ56" i="18"/>
  <c r="AX56" i="18"/>
  <c r="AU56" i="18"/>
  <c r="AU54" i="18"/>
  <c r="AT56" i="18"/>
  <c r="Y56" i="18"/>
  <c r="X56" i="18"/>
  <c r="W56" i="18"/>
  <c r="W54" i="18"/>
  <c r="V56" i="18"/>
  <c r="V54" i="18"/>
  <c r="U56" i="18"/>
  <c r="U54" i="18"/>
  <c r="T56" i="18"/>
  <c r="T54" i="18"/>
  <c r="S56" i="18"/>
  <c r="S54" i="18"/>
  <c r="R56" i="18"/>
  <c r="R54" i="18"/>
  <c r="Q56" i="18"/>
  <c r="Q54" i="18"/>
  <c r="E56" i="18"/>
  <c r="E54" i="18"/>
  <c r="BT55" i="18"/>
  <c r="BT54" i="18"/>
  <c r="BS55" i="18"/>
  <c r="BR55" i="18"/>
  <c r="BR54" i="18" s="1"/>
  <c r="BI55" i="18"/>
  <c r="BF55" i="18"/>
  <c r="BE55" i="18"/>
  <c r="BD55" i="18"/>
  <c r="AN55" i="18"/>
  <c r="Y55" i="18"/>
  <c r="X55" i="18"/>
  <c r="BU54" i="18"/>
  <c r="BQ54" i="18"/>
  <c r="AJ54" i="18"/>
  <c r="AI54" i="18"/>
  <c r="AH54" i="18"/>
  <c r="AG54" i="18"/>
  <c r="AF54" i="18"/>
  <c r="AE54" i="18"/>
  <c r="AD54" i="18"/>
  <c r="AC54" i="18"/>
  <c r="AB54" i="18"/>
  <c r="AA54" i="18"/>
  <c r="BL53" i="18"/>
  <c r="AT53" i="18"/>
  <c r="AQ53" i="18"/>
  <c r="AP53" i="18"/>
  <c r="AB53" i="18"/>
  <c r="Z53" i="18"/>
  <c r="M53" i="18"/>
  <c r="L53" i="18"/>
  <c r="K53" i="18"/>
  <c r="BK52" i="18"/>
  <c r="BJ52" i="18"/>
  <c r="AS52" i="18"/>
  <c r="AR52" i="18"/>
  <c r="AQ52" i="18"/>
  <c r="AP52" i="18"/>
  <c r="Y52" i="18"/>
  <c r="X52" i="18"/>
  <c r="BK51" i="18"/>
  <c r="BJ51" i="18"/>
  <c r="AS51" i="18"/>
  <c r="AR51" i="18"/>
  <c r="AQ51" i="18"/>
  <c r="AP51" i="18"/>
  <c r="Y51" i="18"/>
  <c r="X51" i="18"/>
  <c r="L51" i="18"/>
  <c r="K51" i="18"/>
  <c r="BM50" i="18"/>
  <c r="BL50" i="18"/>
  <c r="BG50" i="18"/>
  <c r="BF50" i="18"/>
  <c r="BE50" i="18"/>
  <c r="BD50" i="18"/>
  <c r="BB50" i="18"/>
  <c r="AZ50" i="18"/>
  <c r="AX50" i="18"/>
  <c r="AU50" i="18"/>
  <c r="AT50" i="18"/>
  <c r="Y50" i="18"/>
  <c r="X50" i="18"/>
  <c r="W50" i="18"/>
  <c r="V50" i="18"/>
  <c r="U50" i="18"/>
  <c r="T50" i="18"/>
  <c r="S50" i="18"/>
  <c r="R50" i="18"/>
  <c r="Q50" i="18"/>
  <c r="E50" i="18"/>
  <c r="BQ49" i="18"/>
  <c r="BP49" i="18"/>
  <c r="BO49" i="18"/>
  <c r="BK49" i="18"/>
  <c r="BI49" i="18" s="1"/>
  <c r="BC49" i="18"/>
  <c r="BA49" i="18"/>
  <c r="AY49" i="18" s="1"/>
  <c r="AM49" i="18" s="1"/>
  <c r="BB49" i="18"/>
  <c r="AZ49" i="18"/>
  <c r="AX49" i="18" s="1"/>
  <c r="AN49" i="18"/>
  <c r="Y49" i="18"/>
  <c r="X49" i="18"/>
  <c r="L49" i="18"/>
  <c r="K49" i="18"/>
  <c r="BT48" i="18"/>
  <c r="BP48" i="18"/>
  <c r="BO48" i="18" s="1"/>
  <c r="BK48" i="18"/>
  <c r="BI48" i="18"/>
  <c r="BF48" i="18"/>
  <c r="BA48" i="18" s="1"/>
  <c r="AN48" i="18"/>
  <c r="Y48" i="18"/>
  <c r="X48" i="18"/>
  <c r="L48" i="18"/>
  <c r="K48" i="18"/>
  <c r="BS47" i="18"/>
  <c r="BS46" i="18"/>
  <c r="BR47" i="18"/>
  <c r="BR46" i="18"/>
  <c r="BM47" i="18"/>
  <c r="BL47" i="18"/>
  <c r="BJ47" i="18"/>
  <c r="BG47" i="18"/>
  <c r="BE47" i="18"/>
  <c r="BD47" i="18"/>
  <c r="AU47" i="18"/>
  <c r="AT47" i="18"/>
  <c r="AR47" i="18"/>
  <c r="AP47" i="18"/>
  <c r="AC47" i="18"/>
  <c r="AC46" i="18"/>
  <c r="E47" i="18"/>
  <c r="E46" i="18"/>
  <c r="BU46" i="18"/>
  <c r="BL45" i="18"/>
  <c r="BJ45" i="18"/>
  <c r="AT45" i="18"/>
  <c r="AQ45" i="18"/>
  <c r="AP45" i="18"/>
  <c r="Y45" i="18"/>
  <c r="X45" i="18"/>
  <c r="L45" i="18"/>
  <c r="K45" i="18"/>
  <c r="BK44" i="18"/>
  <c r="BK43" i="18"/>
  <c r="BK41" i="18" s="1"/>
  <c r="BJ44" i="18"/>
  <c r="AS44" i="18"/>
  <c r="AS43" i="18"/>
  <c r="AS41" i="18" s="1"/>
  <c r="AR44" i="18"/>
  <c r="AR43" i="18"/>
  <c r="AR41" i="18"/>
  <c r="AQ44" i="18"/>
  <c r="AP44" i="18"/>
  <c r="AP43" i="18"/>
  <c r="Y44" i="18"/>
  <c r="Y43" i="18"/>
  <c r="BM43" i="18"/>
  <c r="BM41" i="18"/>
  <c r="BL43" i="18"/>
  <c r="BG43" i="18"/>
  <c r="BG41" i="18"/>
  <c r="BF43" i="18"/>
  <c r="BE43" i="18"/>
  <c r="BE41" i="18"/>
  <c r="BD43" i="18"/>
  <c r="BD41" i="18"/>
  <c r="BB43" i="18"/>
  <c r="BB41" i="18"/>
  <c r="AZ43" i="18"/>
  <c r="AX43" i="18"/>
  <c r="AU43" i="18"/>
  <c r="AU41" i="18"/>
  <c r="AT43" i="18"/>
  <c r="AD43" i="18"/>
  <c r="AD41" i="18"/>
  <c r="AC43" i="18"/>
  <c r="AC41" i="18"/>
  <c r="AB43" i="18"/>
  <c r="AB41" i="18"/>
  <c r="AA43" i="18"/>
  <c r="AA41" i="18"/>
  <c r="Z43" i="18"/>
  <c r="Z41" i="18"/>
  <c r="W43" i="18"/>
  <c r="W41" i="18"/>
  <c r="V43" i="18"/>
  <c r="V41" i="18"/>
  <c r="U43" i="18"/>
  <c r="U41" i="18"/>
  <c r="T43" i="18"/>
  <c r="T41" i="18"/>
  <c r="S43" i="18"/>
  <c r="S41" i="18"/>
  <c r="R43" i="18"/>
  <c r="Q43" i="18"/>
  <c r="E43" i="18"/>
  <c r="E41" i="18"/>
  <c r="BT42" i="18"/>
  <c r="BI42" i="18"/>
  <c r="BF42" i="18"/>
  <c r="AZ42" i="18" s="1"/>
  <c r="AX42" i="18" s="1"/>
  <c r="AN42" i="18"/>
  <c r="Y42" i="18"/>
  <c r="R42" i="18"/>
  <c r="Q42" i="18"/>
  <c r="L42" i="18"/>
  <c r="BS41" i="18"/>
  <c r="BR41" i="18"/>
  <c r="BQ41" i="18"/>
  <c r="AJ41" i="18"/>
  <c r="AI41" i="18"/>
  <c r="AH41" i="18"/>
  <c r="AH30" i="18"/>
  <c r="AG41" i="18"/>
  <c r="AG30" i="18"/>
  <c r="AF41" i="18"/>
  <c r="AE41" i="18"/>
  <c r="BL40" i="18"/>
  <c r="AT40" i="18"/>
  <c r="AQ40" i="18"/>
  <c r="AP40" i="18"/>
  <c r="Y40" i="18"/>
  <c r="X40" i="18"/>
  <c r="M40" i="18"/>
  <c r="L40" i="18"/>
  <c r="K40" i="18"/>
  <c r="BK39" i="18"/>
  <c r="BJ39" i="18"/>
  <c r="AS39" i="18"/>
  <c r="AR39" i="18"/>
  <c r="AQ39" i="18"/>
  <c r="AP39" i="18"/>
  <c r="Y39" i="18"/>
  <c r="X39" i="18"/>
  <c r="BK38" i="18"/>
  <c r="AS38" i="18"/>
  <c r="AR38" i="18"/>
  <c r="AQ38" i="18"/>
  <c r="AP38" i="18"/>
  <c r="Y38" i="18"/>
  <c r="X38" i="18"/>
  <c r="L38" i="18"/>
  <c r="K38" i="18"/>
  <c r="BM37" i="18"/>
  <c r="BL37" i="18"/>
  <c r="BG37" i="18"/>
  <c r="BF37" i="18"/>
  <c r="BE37" i="18"/>
  <c r="BD37" i="18"/>
  <c r="BB37" i="18"/>
  <c r="AZ37" i="18"/>
  <c r="AX37" i="18"/>
  <c r="AU37" i="18"/>
  <c r="AT37" i="18"/>
  <c r="Y37" i="18"/>
  <c r="X37" i="18"/>
  <c r="W37" i="18"/>
  <c r="W33" i="18"/>
  <c r="V37" i="18"/>
  <c r="V33" i="18"/>
  <c r="U37" i="18"/>
  <c r="U33" i="18"/>
  <c r="T37" i="18"/>
  <c r="T33" i="18"/>
  <c r="S37" i="18"/>
  <c r="S33" i="18"/>
  <c r="R37" i="18"/>
  <c r="R33" i="18"/>
  <c r="Q37" i="18"/>
  <c r="Q33" i="18"/>
  <c r="E37" i="18"/>
  <c r="BQ36" i="18"/>
  <c r="BK36" i="18"/>
  <c r="BI36" i="18"/>
  <c r="BC36" i="18"/>
  <c r="BA36" i="18" s="1"/>
  <c r="AY36" i="18" s="1"/>
  <c r="AM36" i="18" s="1"/>
  <c r="BB36" i="18"/>
  <c r="AZ36" i="18" s="1"/>
  <c r="AX36" i="18" s="1"/>
  <c r="AL36" i="18"/>
  <c r="Y36" i="18"/>
  <c r="X36" i="18"/>
  <c r="L36" i="18"/>
  <c r="K36" i="18"/>
  <c r="BT35" i="18"/>
  <c r="BT34" i="18" s="1"/>
  <c r="BT33" i="18" s="1"/>
  <c r="BS35" i="18"/>
  <c r="BS34" i="18" s="1"/>
  <c r="BS33" i="18" s="1"/>
  <c r="BK35" i="18"/>
  <c r="BI35" i="18"/>
  <c r="BF35" i="18"/>
  <c r="BF34" i="18" s="1"/>
  <c r="BE35" i="18"/>
  <c r="Y35" i="18"/>
  <c r="X35" i="18"/>
  <c r="L35" i="18"/>
  <c r="K35" i="18"/>
  <c r="BR34" i="18"/>
  <c r="BR33" i="18"/>
  <c r="BM34" i="18"/>
  <c r="BL34" i="18"/>
  <c r="BJ34" i="18"/>
  <c r="BG34" i="18"/>
  <c r="BD34" i="18"/>
  <c r="AU34" i="18"/>
  <c r="AT34" i="18"/>
  <c r="AR34" i="18"/>
  <c r="AP34" i="18"/>
  <c r="Y34" i="18"/>
  <c r="L34" i="18"/>
  <c r="K34" i="18"/>
  <c r="E34" i="18"/>
  <c r="AD33" i="18"/>
  <c r="AC33" i="18"/>
  <c r="AB33" i="18"/>
  <c r="AA33" i="18"/>
  <c r="Z33" i="18"/>
  <c r="AW30" i="18"/>
  <c r="BN30" i="18"/>
  <c r="AV30" i="18"/>
  <c r="AE29" i="18"/>
  <c r="AD29" i="18"/>
  <c r="T16" i="18"/>
  <c r="BU25" i="18"/>
  <c r="BS25" i="18"/>
  <c r="BR25" i="18"/>
  <c r="BQ25" i="18"/>
  <c r="BM25" i="18"/>
  <c r="BL25" i="18"/>
  <c r="BK25" i="18"/>
  <c r="BJ25" i="18"/>
  <c r="BG25" i="18"/>
  <c r="BF25" i="18"/>
  <c r="BE25" i="18"/>
  <c r="BD25" i="18"/>
  <c r="BC25" i="18"/>
  <c r="BB25" i="18"/>
  <c r="AW25" i="18"/>
  <c r="AU25" i="18"/>
  <c r="AT25" i="18"/>
  <c r="AS25" i="18"/>
  <c r="AR25" i="18"/>
  <c r="AQ25" i="18"/>
  <c r="AP25" i="18"/>
  <c r="AE25" i="18"/>
  <c r="AD25" i="18"/>
  <c r="R25" i="18"/>
  <c r="Q25" i="18"/>
  <c r="BU24" i="18"/>
  <c r="BS24" i="18"/>
  <c r="BR24" i="18"/>
  <c r="BQ24" i="18"/>
  <c r="BM24" i="18"/>
  <c r="BL24" i="18"/>
  <c r="BK24" i="18"/>
  <c r="BJ24" i="18"/>
  <c r="BG24" i="18"/>
  <c r="BF24" i="18"/>
  <c r="BE24" i="18"/>
  <c r="BD24" i="18"/>
  <c r="BC24" i="18"/>
  <c r="BB24" i="18"/>
  <c r="AW24" i="18"/>
  <c r="AU24" i="18"/>
  <c r="AT24" i="18"/>
  <c r="AS24" i="18"/>
  <c r="AR24" i="18"/>
  <c r="AQ24" i="18"/>
  <c r="AP24" i="18"/>
  <c r="AE24" i="18"/>
  <c r="AD24" i="18"/>
  <c r="R24" i="18"/>
  <c r="Q24" i="18"/>
  <c r="BU23" i="18"/>
  <c r="BS23" i="18"/>
  <c r="BR23" i="18"/>
  <c r="BQ23" i="18"/>
  <c r="BM23" i="18"/>
  <c r="BL23" i="18"/>
  <c r="BK23" i="18"/>
  <c r="BJ23" i="18"/>
  <c r="BG23" i="18"/>
  <c r="BF23" i="18"/>
  <c r="BE23" i="18"/>
  <c r="BD23" i="18"/>
  <c r="BC23" i="18"/>
  <c r="BB23" i="18"/>
  <c r="AW23" i="18"/>
  <c r="AU23" i="18"/>
  <c r="AT23" i="18"/>
  <c r="AS23" i="18"/>
  <c r="AR23" i="18"/>
  <c r="AQ23" i="18"/>
  <c r="AP23" i="18"/>
  <c r="AE23" i="18"/>
  <c r="AD23" i="18"/>
  <c r="R23" i="18"/>
  <c r="Q23" i="18"/>
  <c r="BU21" i="18"/>
  <c r="BT21" i="18"/>
  <c r="BS21" i="18"/>
  <c r="BR21" i="18"/>
  <c r="BQ21" i="18"/>
  <c r="BM21" i="18"/>
  <c r="BL21" i="18"/>
  <c r="BK21" i="18"/>
  <c r="BI21" i="18" s="1"/>
  <c r="BJ21" i="18"/>
  <c r="BG21" i="18"/>
  <c r="BE21" i="18"/>
  <c r="BC21" i="18"/>
  <c r="BC16" i="18" s="1"/>
  <c r="BB21" i="18"/>
  <c r="AW21" i="18"/>
  <c r="AU21" i="18"/>
  <c r="AT21" i="18"/>
  <c r="AS21" i="18"/>
  <c r="AR21" i="18"/>
  <c r="AQ21" i="18"/>
  <c r="AP21" i="18"/>
  <c r="AE21" i="18"/>
  <c r="AD21" i="18"/>
  <c r="R21" i="18"/>
  <c r="Q21" i="18"/>
  <c r="BN16" i="18"/>
  <c r="AV16" i="18"/>
  <c r="AJ16" i="18"/>
  <c r="AI16" i="18"/>
  <c r="AH16" i="18"/>
  <c r="AG16" i="18"/>
  <c r="AF16" i="18"/>
  <c r="W16" i="18"/>
  <c r="V16" i="18"/>
  <c r="U16" i="18"/>
  <c r="S16" i="18"/>
  <c r="AW15" i="18"/>
  <c r="AW15" i="17"/>
  <c r="BS21" i="17"/>
  <c r="BR21" i="17"/>
  <c r="BQ21" i="17"/>
  <c r="BQ16" i="17" s="1"/>
  <c r="BQ15" i="17" s="1"/>
  <c r="BP15" i="17" s="1"/>
  <c r="BM21" i="17"/>
  <c r="BI21" i="17" s="1"/>
  <c r="BC21" i="17"/>
  <c r="BA21" i="17"/>
  <c r="AY21" i="17"/>
  <c r="AM21" i="17" s="1"/>
  <c r="AZ21" i="17"/>
  <c r="AX21" i="17"/>
  <c r="AW21" i="17"/>
  <c r="AU21" i="17"/>
  <c r="AN21" i="17" s="1"/>
  <c r="AS21" i="17"/>
  <c r="AE21" i="17"/>
  <c r="AD21" i="17"/>
  <c r="BS20" i="17"/>
  <c r="BP20" i="17" s="1"/>
  <c r="BO20" i="17" s="1"/>
  <c r="BR20" i="17"/>
  <c r="BQ20" i="17"/>
  <c r="BI20" i="17"/>
  <c r="BC20" i="17"/>
  <c r="BA20" i="17" s="1"/>
  <c r="AY20" i="17" s="1"/>
  <c r="AZ20" i="17"/>
  <c r="AX20" i="17"/>
  <c r="AW20" i="17"/>
  <c r="AO20" i="17" s="1"/>
  <c r="AN20" i="17"/>
  <c r="AE20" i="17"/>
  <c r="AD20" i="17"/>
  <c r="V20" i="17"/>
  <c r="V16" i="17"/>
  <c r="BS19" i="17"/>
  <c r="BP19" i="17" s="1"/>
  <c r="BO19" i="17" s="1"/>
  <c r="BR19" i="17"/>
  <c r="BQ19" i="17"/>
  <c r="BL19" i="17"/>
  <c r="BI19" i="17"/>
  <c r="BC19" i="17"/>
  <c r="BA19" i="17" s="1"/>
  <c r="AY19" i="17" s="1"/>
  <c r="AZ19" i="17"/>
  <c r="AX19" i="17"/>
  <c r="AW19" i="17"/>
  <c r="AT19" i="17"/>
  <c r="AN19" i="17"/>
  <c r="AS19" i="17"/>
  <c r="AE19" i="17"/>
  <c r="AD19" i="17"/>
  <c r="R19" i="17"/>
  <c r="Q19" i="17"/>
  <c r="BU18" i="17"/>
  <c r="BS18" i="17"/>
  <c r="BR18" i="17"/>
  <c r="BR16" i="17" s="1"/>
  <c r="BR15" i="17" s="1"/>
  <c r="BQ18" i="17"/>
  <c r="BM18" i="17"/>
  <c r="BL18" i="17"/>
  <c r="BK18" i="17"/>
  <c r="BI18" i="17" s="1"/>
  <c r="BI16" i="17" s="1"/>
  <c r="BJ18" i="17"/>
  <c r="BG18" i="17"/>
  <c r="BF18" i="17"/>
  <c r="BE18" i="17"/>
  <c r="BE16" i="17" s="1"/>
  <c r="BE15" i="17" s="1"/>
  <c r="BD18" i="17"/>
  <c r="BD16" i="17" s="1"/>
  <c r="BD15" i="17" s="1"/>
  <c r="BC18" i="17"/>
  <c r="AW18" i="17"/>
  <c r="AU18" i="17"/>
  <c r="AT18" i="17"/>
  <c r="AT16" i="17" s="1"/>
  <c r="AT15" i="17" s="1"/>
  <c r="AS18" i="17"/>
  <c r="AR18" i="17"/>
  <c r="AQ18" i="17"/>
  <c r="AP18" i="17"/>
  <c r="AP16" i="17" s="1"/>
  <c r="AE18" i="17"/>
  <c r="AD18" i="17"/>
  <c r="BN16" i="17"/>
  <c r="BN15" i="17"/>
  <c r="AV16" i="17"/>
  <c r="AJ16" i="17"/>
  <c r="AI16" i="17"/>
  <c r="AH16" i="17"/>
  <c r="AG16" i="17"/>
  <c r="AF16" i="17"/>
  <c r="W16" i="17"/>
  <c r="BQ116" i="15"/>
  <c r="BQ59" i="15"/>
  <c r="BQ51" i="15"/>
  <c r="BQ43" i="15"/>
  <c r="BQ42" i="15"/>
  <c r="BQ26" i="15"/>
  <c r="BQ17" i="15"/>
  <c r="AB61" i="15"/>
  <c r="AA61" i="15"/>
  <c r="Z61" i="15"/>
  <c r="Y61" i="15"/>
  <c r="X61" i="15"/>
  <c r="U61" i="15"/>
  <c r="T61" i="15"/>
  <c r="S61" i="15"/>
  <c r="R61" i="15"/>
  <c r="AB94" i="15"/>
  <c r="AA94" i="15"/>
  <c r="Z94" i="15"/>
  <c r="Y94" i="15"/>
  <c r="X94" i="15"/>
  <c r="W94" i="15"/>
  <c r="V94" i="15"/>
  <c r="U94" i="15"/>
  <c r="T94" i="15"/>
  <c r="S94" i="15"/>
  <c r="R94" i="15"/>
  <c r="AB86" i="15"/>
  <c r="AA86" i="15"/>
  <c r="Z86" i="15"/>
  <c r="Y86" i="15"/>
  <c r="X86" i="15"/>
  <c r="W86" i="15"/>
  <c r="V86" i="15"/>
  <c r="U86" i="15"/>
  <c r="T86" i="15"/>
  <c r="S86" i="15"/>
  <c r="R86" i="15"/>
  <c r="AB58" i="15"/>
  <c r="AA58" i="15"/>
  <c r="Z58" i="15"/>
  <c r="Y58" i="15"/>
  <c r="X58" i="15"/>
  <c r="V58" i="15"/>
  <c r="U58" i="15"/>
  <c r="T58" i="15"/>
  <c r="S58" i="15"/>
  <c r="R58" i="15"/>
  <c r="O58" i="15"/>
  <c r="N58" i="15"/>
  <c r="M58" i="15"/>
  <c r="L58" i="15"/>
  <c r="W60" i="15"/>
  <c r="V60" i="15"/>
  <c r="Q60" i="15"/>
  <c r="Q59" i="15"/>
  <c r="Q58" i="15"/>
  <c r="P59" i="15"/>
  <c r="E114" i="2"/>
  <c r="E112" i="2" s="1"/>
  <c r="E108" i="2"/>
  <c r="E106" i="2" s="1"/>
  <c r="E102" i="2"/>
  <c r="E100" i="2" s="1"/>
  <c r="E96" i="2"/>
  <c r="E93" i="2"/>
  <c r="E88" i="2"/>
  <c r="E86" i="2" s="1"/>
  <c r="E83" i="2"/>
  <c r="E81" i="2" s="1"/>
  <c r="E77" i="2"/>
  <c r="E75" i="2" s="1"/>
  <c r="E71" i="2"/>
  <c r="E68" i="2"/>
  <c r="E63" i="2"/>
  <c r="E60" i="2"/>
  <c r="E55" i="2"/>
  <c r="E53" i="2" s="1"/>
  <c r="E47" i="2"/>
  <c r="R112" i="8"/>
  <c r="R58" i="8"/>
  <c r="R57" i="8"/>
  <c r="AB104" i="15"/>
  <c r="AA104" i="15"/>
  <c r="Z104" i="15"/>
  <c r="Y104" i="15"/>
  <c r="X104" i="15"/>
  <c r="W104" i="15"/>
  <c r="V104" i="15"/>
  <c r="U104" i="15"/>
  <c r="T104" i="15"/>
  <c r="S104" i="15"/>
  <c r="R104" i="15"/>
  <c r="E16" i="2"/>
  <c r="H27" i="2"/>
  <c r="W58" i="15"/>
  <c r="AO45" i="18"/>
  <c r="AM45" i="18" s="1"/>
  <c r="BW45" i="18" s="1"/>
  <c r="AT54" i="18"/>
  <c r="AO39" i="18"/>
  <c r="AM39" i="18" s="1"/>
  <c r="BF16" i="18"/>
  <c r="AO59" i="18"/>
  <c r="AM59" i="18" s="1"/>
  <c r="BL54" i="18"/>
  <c r="BR30" i="18"/>
  <c r="AS56" i="18"/>
  <c r="AS54" i="18" s="1"/>
  <c r="AS30" i="18" s="1"/>
  <c r="AS15" i="18" s="1"/>
  <c r="BJ56" i="18"/>
  <c r="AN57" i="18"/>
  <c r="AO58" i="18"/>
  <c r="AM58" i="18"/>
  <c r="S16" i="19"/>
  <c r="R16" i="19"/>
  <c r="Q16" i="19"/>
  <c r="AG27" i="19"/>
  <c r="AG15" i="19"/>
  <c r="AH27" i="19"/>
  <c r="AH15" i="19"/>
  <c r="AV15" i="19"/>
  <c r="AS16" i="19"/>
  <c r="BB16" i="19"/>
  <c r="BF16" i="19"/>
  <c r="BL16" i="19"/>
  <c r="BL15" i="19" s="1"/>
  <c r="BM16" i="19"/>
  <c r="BM15" i="19" s="1"/>
  <c r="AQ16" i="19"/>
  <c r="BU16" i="19"/>
  <c r="BN15" i="19"/>
  <c r="AU16" i="19"/>
  <c r="BD16" i="19"/>
  <c r="BD15" i="19" s="1"/>
  <c r="BE16" i="19"/>
  <c r="AF27" i="19"/>
  <c r="AF15" i="19"/>
  <c r="BU27" i="19"/>
  <c r="BT16" i="19"/>
  <c r="AJ27" i="19"/>
  <c r="AJ15" i="19"/>
  <c r="BK16" i="19"/>
  <c r="BK15" i="19" s="1"/>
  <c r="AZ24" i="19"/>
  <c r="AX24" i="19"/>
  <c r="BP24" i="19"/>
  <c r="BO24" i="19" s="1"/>
  <c r="BH24" i="19" s="1"/>
  <c r="BR16" i="19"/>
  <c r="AI27" i="19"/>
  <c r="AI15" i="19"/>
  <c r="E15" i="19"/>
  <c r="AR16" i="19"/>
  <c r="AE16" i="19"/>
  <c r="AD16" i="19"/>
  <c r="AN24" i="19"/>
  <c r="AL24" i="19" s="1"/>
  <c r="BI24" i="19"/>
  <c r="AP16" i="19"/>
  <c r="AT16" i="19"/>
  <c r="AT15" i="19" s="1"/>
  <c r="AO24" i="19"/>
  <c r="AM24" i="19" s="1"/>
  <c r="BA24" i="19"/>
  <c r="AY24" i="19"/>
  <c r="AY16" i="19" s="1"/>
  <c r="BC16" i="19"/>
  <c r="BC15" i="19" s="1"/>
  <c r="BR27" i="19"/>
  <c r="BQ16" i="19"/>
  <c r="BS16" i="19"/>
  <c r="AV15" i="18"/>
  <c r="BN15" i="18"/>
  <c r="AI30" i="18"/>
  <c r="AI15" i="18"/>
  <c r="BU30" i="18"/>
  <c r="BE16" i="18"/>
  <c r="AU16" i="18"/>
  <c r="AP41" i="18"/>
  <c r="BK56" i="18"/>
  <c r="BK54" i="18" s="1"/>
  <c r="AO51" i="18"/>
  <c r="AM51" i="18"/>
  <c r="BL16" i="18"/>
  <c r="AO38" i="18"/>
  <c r="AM38" i="18" s="1"/>
  <c r="AO57" i="18"/>
  <c r="AH15" i="18"/>
  <c r="BG16" i="18"/>
  <c r="BG15" i="18" s="1"/>
  <c r="BL46" i="18"/>
  <c r="BM16" i="18"/>
  <c r="AN38" i="18"/>
  <c r="BE46" i="18"/>
  <c r="AO52" i="18"/>
  <c r="AO50" i="18" s="1"/>
  <c r="AO46" i="18" s="1"/>
  <c r="AM52" i="18"/>
  <c r="BR16" i="18"/>
  <c r="BR15" i="18" s="1"/>
  <c r="AQ56" i="18"/>
  <c r="AQ54" i="18"/>
  <c r="AZ21" i="18"/>
  <c r="AX21" i="18" s="1"/>
  <c r="AX16" i="18" s="1"/>
  <c r="BQ16" i="18"/>
  <c r="BU16" i="18"/>
  <c r="BD16" i="18"/>
  <c r="BD15" i="18" s="1"/>
  <c r="Y33" i="18"/>
  <c r="AU33" i="18"/>
  <c r="AX41" i="18"/>
  <c r="BF47" i="18"/>
  <c r="BF46" i="18" s="1"/>
  <c r="BF30" i="18" s="1"/>
  <c r="AR50" i="18"/>
  <c r="AR46" i="18"/>
  <c r="BE54" i="18"/>
  <c r="AT16" i="18"/>
  <c r="BD33" i="18"/>
  <c r="BF33" i="18"/>
  <c r="Q41" i="18"/>
  <c r="AT41" i="18"/>
  <c r="AU46" i="18"/>
  <c r="AZ48" i="18"/>
  <c r="AX48" i="18"/>
  <c r="AX47" i="18" s="1"/>
  <c r="AX46" i="18" s="1"/>
  <c r="BF54" i="18"/>
  <c r="BI58" i="18"/>
  <c r="AN59" i="18"/>
  <c r="AL59" i="18"/>
  <c r="AN45" i="18"/>
  <c r="AL45" i="18" s="1"/>
  <c r="BL41" i="18"/>
  <c r="BD46" i="18"/>
  <c r="AS50" i="18"/>
  <c r="AS46" i="18" s="1"/>
  <c r="AN52" i="18"/>
  <c r="AL52" i="18"/>
  <c r="AZ24" i="18"/>
  <c r="AX24" i="18" s="1"/>
  <c r="BM33" i="18"/>
  <c r="BI39" i="18"/>
  <c r="BH39" i="18"/>
  <c r="AO40" i="18"/>
  <c r="AM40" i="18" s="1"/>
  <c r="AC30" i="18"/>
  <c r="AN21" i="18"/>
  <c r="AN24" i="18"/>
  <c r="AS37" i="18"/>
  <c r="AS33" i="18"/>
  <c r="AQ16" i="18"/>
  <c r="AQ15" i="18" s="1"/>
  <c r="AO23" i="18"/>
  <c r="AT33" i="18"/>
  <c r="BF41" i="18"/>
  <c r="X44" i="18"/>
  <c r="BC47" i="18"/>
  <c r="BC46" i="18" s="1"/>
  <c r="BG46" i="18"/>
  <c r="AJ30" i="18"/>
  <c r="AJ15" i="18"/>
  <c r="AG15" i="18"/>
  <c r="AP16" i="18"/>
  <c r="BK16" i="18"/>
  <c r="AO24" i="18"/>
  <c r="BA24" i="18"/>
  <c r="AY24" i="18"/>
  <c r="AM24" i="18" s="1"/>
  <c r="AN25" i="18"/>
  <c r="AN39" i="18"/>
  <c r="AL39" i="18"/>
  <c r="AZ23" i="18"/>
  <c r="AX23" i="18" s="1"/>
  <c r="BP24" i="18"/>
  <c r="BO24" i="18"/>
  <c r="BA25" i="18"/>
  <c r="AY25" i="18" s="1"/>
  <c r="AM25" i="18" s="1"/>
  <c r="BP25" i="18"/>
  <c r="BO25" i="18"/>
  <c r="X34" i="18"/>
  <c r="X33" i="18"/>
  <c r="BA35" i="18"/>
  <c r="BA34" i="18"/>
  <c r="BA33" i="18"/>
  <c r="AP37" i="18"/>
  <c r="AP33" i="18" s="1"/>
  <c r="R41" i="18"/>
  <c r="BH49" i="18"/>
  <c r="BP55" i="18"/>
  <c r="BO55" i="18"/>
  <c r="BH55" i="18" s="1"/>
  <c r="BO54" i="18"/>
  <c r="AP56" i="18"/>
  <c r="AP54" i="18" s="1"/>
  <c r="AN53" i="18"/>
  <c r="AL53" i="18"/>
  <c r="AO21" i="18"/>
  <c r="AZ25" i="18"/>
  <c r="AX25" i="18"/>
  <c r="E33" i="18"/>
  <c r="BC34" i="18"/>
  <c r="BC33" i="18" s="1"/>
  <c r="BL33" i="18"/>
  <c r="BJ37" i="18"/>
  <c r="AR37" i="18"/>
  <c r="AR33" i="18" s="1"/>
  <c r="AR30" i="18" s="1"/>
  <c r="AR15" i="18" s="1"/>
  <c r="AF30" i="18"/>
  <c r="AF15" i="18"/>
  <c r="AE15" i="18"/>
  <c r="BI45" i="18"/>
  <c r="BH45" i="18"/>
  <c r="BI52" i="18"/>
  <c r="BH52" i="18" s="1"/>
  <c r="AR56" i="18"/>
  <c r="AR54" i="18"/>
  <c r="BI23" i="18"/>
  <c r="BP23" i="18"/>
  <c r="BO23" i="18"/>
  <c r="BB16" i="18"/>
  <c r="BJ16" i="18"/>
  <c r="BI25" i="18"/>
  <c r="AN23" i="18"/>
  <c r="BA23" i="18"/>
  <c r="BI24" i="18"/>
  <c r="AO44" i="18"/>
  <c r="AM44" i="18" s="1"/>
  <c r="BW44" i="18" s="1"/>
  <c r="AQ43" i="18"/>
  <c r="AQ41" i="18" s="1"/>
  <c r="AQ37" i="18"/>
  <c r="AQ33" i="18"/>
  <c r="BP42" i="18"/>
  <c r="BT41" i="18"/>
  <c r="BS16" i="18"/>
  <c r="AK40" i="18"/>
  <c r="AL42" i="18"/>
  <c r="X43" i="18"/>
  <c r="AO25" i="18"/>
  <c r="BB34" i="18"/>
  <c r="BB33" i="18"/>
  <c r="BB30" i="18" s="1"/>
  <c r="BG33" i="18"/>
  <c r="BP35" i="18"/>
  <c r="BO35" i="18"/>
  <c r="BH35" i="18"/>
  <c r="BH34" i="18" s="1"/>
  <c r="AN40" i="18"/>
  <c r="AL40" i="18" s="1"/>
  <c r="AZ41" i="18"/>
  <c r="AN44" i="18"/>
  <c r="BI44" i="18"/>
  <c r="BH44" i="18"/>
  <c r="BH43" i="18" s="1"/>
  <c r="AT46" i="18"/>
  <c r="AP50" i="18"/>
  <c r="AP46" i="18" s="1"/>
  <c r="BI57" i="18"/>
  <c r="BH57" i="18"/>
  <c r="AN58" i="18"/>
  <c r="AL58" i="18" s="1"/>
  <c r="BJ43" i="18"/>
  <c r="BJ41" i="18"/>
  <c r="AB47" i="18"/>
  <c r="AA47" i="18"/>
  <c r="BO47" i="18"/>
  <c r="BO46" i="18"/>
  <c r="BK50" i="18"/>
  <c r="BK46" i="18" s="1"/>
  <c r="AQ50" i="18"/>
  <c r="AQ46" i="18"/>
  <c r="BM46" i="18"/>
  <c r="AN51" i="18"/>
  <c r="AN50" i="18" s="1"/>
  <c r="Y53" i="18"/>
  <c r="X53" i="18"/>
  <c r="AK53" i="18"/>
  <c r="AO53" i="18"/>
  <c r="AM53" i="18" s="1"/>
  <c r="BA55" i="18"/>
  <c r="BA54" i="18" s="1"/>
  <c r="AY55" i="18"/>
  <c r="AM55" i="18" s="1"/>
  <c r="AS16" i="18"/>
  <c r="R16" i="18"/>
  <c r="Q16" i="18"/>
  <c r="AE16" i="18"/>
  <c r="AD16" i="18"/>
  <c r="BM16" i="17"/>
  <c r="BM15" i="17" s="1"/>
  <c r="BG16" i="17"/>
  <c r="BG15" i="17"/>
  <c r="BF16" i="17"/>
  <c r="BF15" i="17" s="1"/>
  <c r="BL16" i="17"/>
  <c r="BL15" i="17"/>
  <c r="BS16" i="17"/>
  <c r="BS15" i="17" s="1"/>
  <c r="BU16" i="17"/>
  <c r="AV15" i="17"/>
  <c r="AH15" i="17"/>
  <c r="AS16" i="17"/>
  <c r="AS15" i="17" s="1"/>
  <c r="BK16" i="17"/>
  <c r="BK15" i="17" s="1"/>
  <c r="AJ15" i="17"/>
  <c r="AO21" i="17"/>
  <c r="AL21" i="17"/>
  <c r="AR16" i="17"/>
  <c r="AR15" i="17"/>
  <c r="AI15" i="17"/>
  <c r="AG15" i="17"/>
  <c r="AE16" i="17"/>
  <c r="AD16" i="17"/>
  <c r="AF15" i="17"/>
  <c r="AO19" i="17"/>
  <c r="AM19" i="17"/>
  <c r="AL20" i="17"/>
  <c r="BH20" i="17"/>
  <c r="AL19" i="17"/>
  <c r="BH19" i="17"/>
  <c r="BV19" i="17" s="1"/>
  <c r="BJ16" i="19"/>
  <c r="BG16" i="19"/>
  <c r="AC27" i="19"/>
  <c r="BS27" i="19"/>
  <c r="BD27" i="19"/>
  <c r="BI34" i="18"/>
  <c r="AR16" i="18"/>
  <c r="BP21" i="18"/>
  <c r="BA21" i="18"/>
  <c r="BT16" i="18"/>
  <c r="BK34" i="18"/>
  <c r="BI38" i="18"/>
  <c r="BK37" i="18"/>
  <c r="AZ35" i="18"/>
  <c r="BE34" i="18"/>
  <c r="BE33" i="18"/>
  <c r="BE30" i="18" s="1"/>
  <c r="BP36" i="18"/>
  <c r="BO36" i="18" s="1"/>
  <c r="BH36" i="18" s="1"/>
  <c r="BQ34" i="18"/>
  <c r="BQ33" i="18" s="1"/>
  <c r="BQ30" i="18" s="1"/>
  <c r="Y41" i="18"/>
  <c r="X42" i="18"/>
  <c r="K42" i="18"/>
  <c r="BH48" i="18"/>
  <c r="BW48" i="18" s="1"/>
  <c r="BI47" i="18"/>
  <c r="BA42" i="18"/>
  <c r="BA41" i="18" s="1"/>
  <c r="BB47" i="18"/>
  <c r="BB46" i="18" s="1"/>
  <c r="BK47" i="18"/>
  <c r="BP47" i="18"/>
  <c r="BP46" i="18"/>
  <c r="BT47" i="18"/>
  <c r="BT46" i="18" s="1"/>
  <c r="BT30" i="18" s="1"/>
  <c r="BT15" i="18" s="1"/>
  <c r="BI51" i="18"/>
  <c r="BI50" i="18" s="1"/>
  <c r="BJ50" i="18"/>
  <c r="BQ47" i="18"/>
  <c r="BQ46" i="18" s="1"/>
  <c r="AY48" i="18"/>
  <c r="AM48" i="18" s="1"/>
  <c r="BA47" i="18"/>
  <c r="BA46" i="18" s="1"/>
  <c r="AL49" i="18"/>
  <c r="BS54" i="18"/>
  <c r="BS30" i="18"/>
  <c r="BS15" i="18" s="1"/>
  <c r="AZ55" i="18"/>
  <c r="AX55" i="18" s="1"/>
  <c r="BD54" i="18"/>
  <c r="BJ16" i="17"/>
  <c r="BJ15" i="17" s="1"/>
  <c r="BT16" i="17"/>
  <c r="P60" i="15"/>
  <c r="BQ60" i="15"/>
  <c r="P58" i="15"/>
  <c r="BQ58" i="15"/>
  <c r="E30" i="18"/>
  <c r="E15" i="18"/>
  <c r="AZ47" i="18"/>
  <c r="AZ46" i="18" s="1"/>
  <c r="BP54" i="18"/>
  <c r="AY35" i="18"/>
  <c r="AY34" i="18" s="1"/>
  <c r="AO56" i="18"/>
  <c r="AO54" i="18"/>
  <c r="BR15" i="19"/>
  <c r="BL27" i="19"/>
  <c r="AS27" i="19"/>
  <c r="AS15" i="19"/>
  <c r="BG27" i="19"/>
  <c r="BG15" i="19"/>
  <c r="AU27" i="19"/>
  <c r="AU15" i="19"/>
  <c r="BU15" i="19"/>
  <c r="BK27" i="19"/>
  <c r="AE15" i="19"/>
  <c r="AD15" i="19"/>
  <c r="BM27" i="19"/>
  <c r="BJ27" i="19"/>
  <c r="BJ15" i="19"/>
  <c r="AE27" i="19"/>
  <c r="BS15" i="19"/>
  <c r="BC27" i="19"/>
  <c r="AR27" i="19"/>
  <c r="AR15" i="19"/>
  <c r="AP27" i="19"/>
  <c r="AP15" i="19"/>
  <c r="AB27" i="19"/>
  <c r="AX16" i="19"/>
  <c r="AA27" i="19"/>
  <c r="BE27" i="19"/>
  <c r="BE15" i="19"/>
  <c r="AQ27" i="19"/>
  <c r="AQ15" i="19"/>
  <c r="BF27" i="19"/>
  <c r="BF15" i="19"/>
  <c r="AT27" i="19"/>
  <c r="BI16" i="19"/>
  <c r="BU15" i="18"/>
  <c r="AL23" i="18"/>
  <c r="AB46" i="18"/>
  <c r="AB30" i="18"/>
  <c r="AL25" i="18"/>
  <c r="AM57" i="18"/>
  <c r="BL30" i="18"/>
  <c r="BG30" i="18"/>
  <c r="BV45" i="18"/>
  <c r="BH25" i="18"/>
  <c r="AL24" i="18"/>
  <c r="AD15" i="18"/>
  <c r="BI43" i="18"/>
  <c r="BI41" i="18" s="1"/>
  <c r="AQ30" i="18"/>
  <c r="AO16" i="18"/>
  <c r="X41" i="18"/>
  <c r="AT30" i="18"/>
  <c r="AT15" i="18" s="1"/>
  <c r="BI16" i="18"/>
  <c r="BD30" i="18"/>
  <c r="AZ16" i="18"/>
  <c r="BH24" i="18"/>
  <c r="BM30" i="18"/>
  <c r="BM15" i="18"/>
  <c r="AU30" i="18"/>
  <c r="AU15" i="18"/>
  <c r="BH23" i="18"/>
  <c r="BQ15" i="18"/>
  <c r="AE30" i="18"/>
  <c r="Z47" i="18"/>
  <c r="AA46" i="18"/>
  <c r="AA30" i="18"/>
  <c r="AO43" i="18"/>
  <c r="BK33" i="18"/>
  <c r="AD30" i="18"/>
  <c r="AL51" i="18"/>
  <c r="AL50" i="18" s="1"/>
  <c r="AN46" i="18"/>
  <c r="BU15" i="17"/>
  <c r="AE15" i="17"/>
  <c r="AD15" i="17"/>
  <c r="AZ27" i="19"/>
  <c r="BA16" i="19"/>
  <c r="BQ27" i="19"/>
  <c r="BQ15" i="19"/>
  <c r="BB27" i="19"/>
  <c r="BB15" i="19"/>
  <c r="BT27" i="19"/>
  <c r="BT15" i="19"/>
  <c r="AZ16" i="19"/>
  <c r="AO16" i="19"/>
  <c r="AY54" i="18"/>
  <c r="AZ34" i="18"/>
  <c r="AZ33" i="18"/>
  <c r="AX35" i="18"/>
  <c r="AP30" i="18"/>
  <c r="BO21" i="18"/>
  <c r="AL48" i="18"/>
  <c r="AL47" i="18" s="1"/>
  <c r="AY42" i="18"/>
  <c r="BP34" i="18"/>
  <c r="BP33" i="18" s="1"/>
  <c r="AY47" i="18"/>
  <c r="BH51" i="18"/>
  <c r="AY21" i="18"/>
  <c r="BW19" i="17"/>
  <c r="BT15" i="17"/>
  <c r="AP15" i="17"/>
  <c r="AC113" i="16"/>
  <c r="H113" i="16"/>
  <c r="AB112" i="16"/>
  <c r="AA112" i="16"/>
  <c r="J112" i="16"/>
  <c r="H112" i="16"/>
  <c r="AB111" i="16"/>
  <c r="AA111" i="16"/>
  <c r="J111" i="16"/>
  <c r="H111" i="16"/>
  <c r="AD110" i="16"/>
  <c r="AD108" i="16"/>
  <c r="AC110" i="16"/>
  <c r="X110" i="16"/>
  <c r="X108" i="16"/>
  <c r="W110" i="16"/>
  <c r="V110" i="16"/>
  <c r="U110" i="16"/>
  <c r="S110" i="16"/>
  <c r="S108" i="16"/>
  <c r="Q110" i="16"/>
  <c r="O110" i="16"/>
  <c r="L110" i="16"/>
  <c r="L108" i="16"/>
  <c r="K110" i="16"/>
  <c r="K108" i="16"/>
  <c r="AK109" i="16"/>
  <c r="AK108" i="16" s="1"/>
  <c r="AJ109" i="16"/>
  <c r="AJ108" i="16"/>
  <c r="AI109" i="16"/>
  <c r="Z109" i="16"/>
  <c r="E109" i="16"/>
  <c r="AL108" i="16"/>
  <c r="AH108" i="16"/>
  <c r="AC107" i="16"/>
  <c r="H107" i="16"/>
  <c r="AB106" i="16"/>
  <c r="AA106" i="16"/>
  <c r="AA104" i="16" s="1"/>
  <c r="J106" i="16"/>
  <c r="H106" i="16"/>
  <c r="AB105" i="16"/>
  <c r="Z105" i="16" s="1"/>
  <c r="J105" i="16"/>
  <c r="H105" i="16"/>
  <c r="AD104" i="16"/>
  <c r="AD102" i="16"/>
  <c r="AC104" i="16"/>
  <c r="X104" i="16"/>
  <c r="X102" i="16"/>
  <c r="W104" i="16"/>
  <c r="V104" i="16"/>
  <c r="U104" i="16"/>
  <c r="U102" i="16"/>
  <c r="S104" i="16"/>
  <c r="S102" i="16"/>
  <c r="Q104" i="16"/>
  <c r="O104" i="16"/>
  <c r="L104" i="16"/>
  <c r="L102" i="16"/>
  <c r="K104" i="16"/>
  <c r="K102" i="16"/>
  <c r="AK103" i="16"/>
  <c r="AK102" i="16" s="1"/>
  <c r="AJ103" i="16"/>
  <c r="AJ102" i="16" s="1"/>
  <c r="Z103" i="16"/>
  <c r="E103" i="16"/>
  <c r="AL102" i="16"/>
  <c r="AI102" i="16"/>
  <c r="AH102" i="16"/>
  <c r="AC101" i="16"/>
  <c r="H101" i="16"/>
  <c r="H96" i="16" s="1"/>
  <c r="AB100" i="16"/>
  <c r="Z100" i="16" s="1"/>
  <c r="J100" i="16"/>
  <c r="H100" i="16"/>
  <c r="AB99" i="16"/>
  <c r="Z99" i="16" s="1"/>
  <c r="Y99" i="16" s="1"/>
  <c r="J99" i="16"/>
  <c r="H99" i="16"/>
  <c r="AD98" i="16"/>
  <c r="AD96" i="16"/>
  <c r="AC98" i="16"/>
  <c r="AA98" i="16"/>
  <c r="X98" i="16"/>
  <c r="X96" i="16"/>
  <c r="W98" i="16"/>
  <c r="V98" i="16"/>
  <c r="V96" i="16"/>
  <c r="U98" i="16"/>
  <c r="U96" i="16"/>
  <c r="S98" i="16"/>
  <c r="Q98" i="16"/>
  <c r="O98" i="16"/>
  <c r="L98" i="16"/>
  <c r="L96" i="16"/>
  <c r="K98" i="16"/>
  <c r="K96" i="16"/>
  <c r="AK97" i="16"/>
  <c r="AK96" i="16" s="1"/>
  <c r="AH97" i="16"/>
  <c r="AH96" i="16" s="1"/>
  <c r="Z97" i="16"/>
  <c r="T97" i="16"/>
  <c r="T96" i="16"/>
  <c r="E97" i="16"/>
  <c r="AL96" i="16"/>
  <c r="AJ96" i="16"/>
  <c r="AI96" i="16"/>
  <c r="AC95" i="16"/>
  <c r="H95" i="16"/>
  <c r="AB94" i="16"/>
  <c r="AA94" i="16"/>
  <c r="J94" i="16"/>
  <c r="H94" i="16"/>
  <c r="AB93" i="16"/>
  <c r="AA93" i="16"/>
  <c r="J93" i="16"/>
  <c r="H93" i="16"/>
  <c r="AD92" i="16"/>
  <c r="AC92" i="16"/>
  <c r="X92" i="16"/>
  <c r="W92" i="16"/>
  <c r="V92" i="16"/>
  <c r="U92" i="16"/>
  <c r="S92" i="16"/>
  <c r="Q92" i="16"/>
  <c r="O92" i="16"/>
  <c r="L92" i="16"/>
  <c r="K92" i="16"/>
  <c r="AH91" i="16"/>
  <c r="AH89" i="16" s="1"/>
  <c r="AH88" i="16" s="1"/>
  <c r="AB91" i="16"/>
  <c r="Z91" i="16" s="1"/>
  <c r="T91" i="16"/>
  <c r="T89" i="16" s="1"/>
  <c r="T88" i="16" s="1"/>
  <c r="S89" i="16"/>
  <c r="S88" i="16" s="1"/>
  <c r="E91" i="16"/>
  <c r="AK90" i="16"/>
  <c r="AG90" i="16"/>
  <c r="AB90" i="16"/>
  <c r="R90" i="16"/>
  <c r="P90" i="16" s="1"/>
  <c r="D90" i="16" s="1"/>
  <c r="E90" i="16"/>
  <c r="AJ89" i="16"/>
  <c r="AJ88" i="16"/>
  <c r="AI89" i="16"/>
  <c r="AI88" i="16"/>
  <c r="AD89" i="16"/>
  <c r="AC89" i="16"/>
  <c r="AA89" i="16"/>
  <c r="X89" i="16"/>
  <c r="V89" i="16"/>
  <c r="U89" i="16"/>
  <c r="U88" i="16"/>
  <c r="L89" i="16"/>
  <c r="K89" i="16"/>
  <c r="I89" i="16"/>
  <c r="G89" i="16"/>
  <c r="AL88" i="16"/>
  <c r="AC87" i="16"/>
  <c r="H87" i="16"/>
  <c r="AB86" i="16"/>
  <c r="AA86" i="16"/>
  <c r="AA84" i="16" s="1"/>
  <c r="J86" i="16"/>
  <c r="H86" i="16"/>
  <c r="AB85" i="16"/>
  <c r="Z85" i="16" s="1"/>
  <c r="J85" i="16"/>
  <c r="H85" i="16"/>
  <c r="AD84" i="16"/>
  <c r="AD82" i="16"/>
  <c r="AC84" i="16"/>
  <c r="X84" i="16"/>
  <c r="X82" i="16"/>
  <c r="W84" i="16"/>
  <c r="V84" i="16"/>
  <c r="V82" i="16"/>
  <c r="U84" i="16"/>
  <c r="U82" i="16"/>
  <c r="S84" i="16"/>
  <c r="S82" i="16"/>
  <c r="Q84" i="16"/>
  <c r="O84" i="16"/>
  <c r="L84" i="16"/>
  <c r="K84" i="16"/>
  <c r="K82" i="16"/>
  <c r="AK83" i="16"/>
  <c r="Z83" i="16"/>
  <c r="AL82" i="16"/>
  <c r="AJ82" i="16"/>
  <c r="AI82" i="16"/>
  <c r="AH82" i="16"/>
  <c r="L82" i="16"/>
  <c r="AC81" i="16"/>
  <c r="AA81" i="16"/>
  <c r="H81" i="16"/>
  <c r="AB80" i="16"/>
  <c r="AB79" i="16" s="1"/>
  <c r="AB77" i="16" s="1"/>
  <c r="AA80" i="16"/>
  <c r="J80" i="16"/>
  <c r="J79" i="16" s="1"/>
  <c r="J77" i="16" s="1"/>
  <c r="H80" i="16"/>
  <c r="H79" i="16"/>
  <c r="AD79" i="16"/>
  <c r="AD77" i="16"/>
  <c r="AC79" i="16"/>
  <c r="X79" i="16"/>
  <c r="X77" i="16"/>
  <c r="W79" i="16"/>
  <c r="V79" i="16"/>
  <c r="V77" i="16"/>
  <c r="U79" i="16"/>
  <c r="U77" i="16"/>
  <c r="S79" i="16"/>
  <c r="S77" i="16"/>
  <c r="Q79" i="16"/>
  <c r="O79" i="16"/>
  <c r="L79" i="16"/>
  <c r="L77" i="16"/>
  <c r="K79" i="16"/>
  <c r="AK78" i="16"/>
  <c r="AG78" i="16"/>
  <c r="AG77" i="16"/>
  <c r="Z78" i="16"/>
  <c r="R78" i="16"/>
  <c r="P78" i="16"/>
  <c r="E78" i="16"/>
  <c r="AJ77" i="16"/>
  <c r="AI77" i="16"/>
  <c r="AH77" i="16"/>
  <c r="AC76" i="16"/>
  <c r="H76" i="16"/>
  <c r="AB75" i="16"/>
  <c r="AA75" i="16"/>
  <c r="J75" i="16"/>
  <c r="H75" i="16"/>
  <c r="AB74" i="16"/>
  <c r="Z74" i="16"/>
  <c r="J74" i="16"/>
  <c r="H74" i="16"/>
  <c r="AD73" i="16"/>
  <c r="AC73" i="16"/>
  <c r="X73" i="16"/>
  <c r="X71" i="16"/>
  <c r="W73" i="16"/>
  <c r="V73" i="16"/>
  <c r="U73" i="16"/>
  <c r="U71" i="16"/>
  <c r="S73" i="16"/>
  <c r="S71" i="16"/>
  <c r="Q73" i="16"/>
  <c r="O73" i="16"/>
  <c r="L73" i="16"/>
  <c r="L71" i="16"/>
  <c r="K73" i="16"/>
  <c r="AK72" i="16"/>
  <c r="AK71" i="16" s="1"/>
  <c r="AJ72" i="16"/>
  <c r="Z72" i="16"/>
  <c r="W71" i="16"/>
  <c r="AI71" i="16"/>
  <c r="AH71" i="16"/>
  <c r="AD71" i="16"/>
  <c r="AC70" i="16"/>
  <c r="H70" i="16"/>
  <c r="AB69" i="16"/>
  <c r="AA69" i="16"/>
  <c r="AA67" i="16" s="1"/>
  <c r="J69" i="16"/>
  <c r="H69" i="16"/>
  <c r="AB68" i="16"/>
  <c r="Z68" i="16" s="1"/>
  <c r="Y68" i="16" s="1"/>
  <c r="J68" i="16"/>
  <c r="H68" i="16"/>
  <c r="AD67" i="16"/>
  <c r="AC67" i="16"/>
  <c r="X67" i="16"/>
  <c r="W67" i="16"/>
  <c r="V67" i="16"/>
  <c r="U67" i="16"/>
  <c r="S67" i="16"/>
  <c r="Q67" i="16"/>
  <c r="O67" i="16"/>
  <c r="L67" i="16"/>
  <c r="K67" i="16"/>
  <c r="AH66" i="16"/>
  <c r="AG66" i="16" s="1"/>
  <c r="AF66" i="16" s="1"/>
  <c r="AB66" i="16"/>
  <c r="Z66" i="16"/>
  <c r="T66" i="16"/>
  <c r="R66" i="16" s="1"/>
  <c r="P66" i="16" s="1"/>
  <c r="D66" i="16" s="1"/>
  <c r="D36" i="18" s="1"/>
  <c r="AK65" i="16"/>
  <c r="AK64" i="16" s="1"/>
  <c r="AK63" i="16" s="1"/>
  <c r="AJ65" i="16"/>
  <c r="AJ64" i="16" s="1"/>
  <c r="AJ63" i="16" s="1"/>
  <c r="AB65" i="16"/>
  <c r="W64" i="16"/>
  <c r="AI64" i="16"/>
  <c r="AI63" i="16"/>
  <c r="AD64" i="16"/>
  <c r="AC64" i="16"/>
  <c r="AA64" i="16"/>
  <c r="X64" i="16"/>
  <c r="U64" i="16"/>
  <c r="U63" i="16"/>
  <c r="L64" i="16"/>
  <c r="K64" i="16"/>
  <c r="I64" i="16"/>
  <c r="G64" i="16"/>
  <c r="AC62" i="16"/>
  <c r="H62" i="16"/>
  <c r="AB61" i="16"/>
  <c r="AA61" i="16"/>
  <c r="AA59" i="16" s="1"/>
  <c r="J61" i="16"/>
  <c r="H61" i="16"/>
  <c r="AG60" i="16"/>
  <c r="AB60" i="16"/>
  <c r="Z60" i="16" s="1"/>
  <c r="J60" i="16"/>
  <c r="H60" i="16"/>
  <c r="AK59" i="16"/>
  <c r="AJ59" i="16"/>
  <c r="AH59" i="16"/>
  <c r="AE59" i="16"/>
  <c r="AD59" i="16"/>
  <c r="AC59" i="16"/>
  <c r="X59" i="16"/>
  <c r="W59" i="16"/>
  <c r="V59" i="16"/>
  <c r="U59" i="16"/>
  <c r="S59" i="16"/>
  <c r="Q59" i="16"/>
  <c r="O59" i="16"/>
  <c r="L59" i="16"/>
  <c r="K59" i="16"/>
  <c r="AG58" i="16"/>
  <c r="AF58" i="16"/>
  <c r="AB58" i="16"/>
  <c r="Z58" i="16"/>
  <c r="T58" i="16"/>
  <c r="E58" i="16"/>
  <c r="AK57" i="16"/>
  <c r="AH57" i="16"/>
  <c r="AH56" i="16" s="1"/>
  <c r="AB57" i="16"/>
  <c r="W56" i="16"/>
  <c r="E57" i="16"/>
  <c r="AJ56" i="16"/>
  <c r="AI56" i="16"/>
  <c r="AI55" i="16"/>
  <c r="AD56" i="16"/>
  <c r="AC56" i="16"/>
  <c r="AA56" i="16"/>
  <c r="X56" i="16"/>
  <c r="U56" i="16"/>
  <c r="L56" i="16"/>
  <c r="K56" i="16"/>
  <c r="I56" i="16"/>
  <c r="G56" i="16"/>
  <c r="AC54" i="16"/>
  <c r="Q54" i="16"/>
  <c r="O54" i="16"/>
  <c r="H54" i="16"/>
  <c r="AB53" i="16"/>
  <c r="Z53" i="16" s="1"/>
  <c r="Y53" i="16" s="1"/>
  <c r="Q53" i="16"/>
  <c r="J53" i="16"/>
  <c r="H53" i="16"/>
  <c r="AB52" i="16"/>
  <c r="AA52" i="16"/>
  <c r="Q52" i="16"/>
  <c r="O52" i="16"/>
  <c r="J52" i="16"/>
  <c r="H52" i="16"/>
  <c r="AD51" i="16"/>
  <c r="AD49" i="16"/>
  <c r="AC51" i="16"/>
  <c r="X51" i="16"/>
  <c r="X49" i="16"/>
  <c r="W51" i="16"/>
  <c r="V51" i="16"/>
  <c r="V49" i="16"/>
  <c r="U51" i="16"/>
  <c r="U49" i="16"/>
  <c r="S51" i="16"/>
  <c r="S49" i="16"/>
  <c r="L51" i="16"/>
  <c r="L49" i="16"/>
  <c r="K51" i="16"/>
  <c r="AK50" i="16"/>
  <c r="AK49" i="16" s="1"/>
  <c r="Z50" i="16"/>
  <c r="E50" i="16"/>
  <c r="AJ49" i="16"/>
  <c r="AI49" i="16"/>
  <c r="AH49" i="16"/>
  <c r="AC48" i="16"/>
  <c r="Q48" i="16"/>
  <c r="H48" i="16"/>
  <c r="AG47" i="16"/>
  <c r="AF47" i="16"/>
  <c r="AB47" i="16"/>
  <c r="AA47" i="16"/>
  <c r="R47" i="16"/>
  <c r="Q47" i="16"/>
  <c r="N47" i="16"/>
  <c r="N45" i="16" s="1"/>
  <c r="N43" i="16" s="1"/>
  <c r="N42" i="16" s="1"/>
  <c r="N12" i="16" s="1"/>
  <c r="J47" i="16"/>
  <c r="H47" i="16"/>
  <c r="AG46" i="16"/>
  <c r="AB46" i="16"/>
  <c r="Z46" i="16" s="1"/>
  <c r="R46" i="16"/>
  <c r="Q46" i="16"/>
  <c r="J46" i="16"/>
  <c r="H46" i="16"/>
  <c r="AK45" i="16"/>
  <c r="AJ45" i="16"/>
  <c r="AJ43" i="16"/>
  <c r="AI45" i="16"/>
  <c r="AI43" i="16"/>
  <c r="AH45" i="16"/>
  <c r="AE45" i="16"/>
  <c r="AE43" i="16"/>
  <c r="AE42" i="16"/>
  <c r="AD45" i="16"/>
  <c r="AD43" i="16"/>
  <c r="AC45" i="16"/>
  <c r="X45" i="16"/>
  <c r="W45" i="16"/>
  <c r="V45" i="16"/>
  <c r="U45" i="16"/>
  <c r="U43" i="16"/>
  <c r="S45" i="16"/>
  <c r="S43" i="16"/>
  <c r="O45" i="16"/>
  <c r="L45" i="16"/>
  <c r="K45" i="16"/>
  <c r="AK44" i="16"/>
  <c r="AG44" i="16" s="1"/>
  <c r="Z44" i="16"/>
  <c r="AL43" i="16"/>
  <c r="AH43" i="16"/>
  <c r="M43" i="16"/>
  <c r="M42" i="16"/>
  <c r="AJ40" i="16"/>
  <c r="AI40" i="16"/>
  <c r="AH40" i="16"/>
  <c r="AD40" i="16"/>
  <c r="Z40" i="16" s="1"/>
  <c r="T40" i="16"/>
  <c r="R40" i="16" s="1"/>
  <c r="P40" i="16" s="1"/>
  <c r="Q40" i="16"/>
  <c r="O40" i="16"/>
  <c r="N40" i="16"/>
  <c r="J40" i="16"/>
  <c r="AJ39" i="16"/>
  <c r="AI39" i="16"/>
  <c r="AH39" i="16"/>
  <c r="Z39" i="16"/>
  <c r="T39" i="16"/>
  <c r="R39" i="16"/>
  <c r="P39" i="16" s="1"/>
  <c r="Q39" i="16"/>
  <c r="O39" i="16"/>
  <c r="N39" i="16"/>
  <c r="F39" i="16" s="1"/>
  <c r="E39" i="16"/>
  <c r="AJ38" i="16"/>
  <c r="AI38" i="16"/>
  <c r="AH38" i="16"/>
  <c r="AC38" i="16"/>
  <c r="Z38" i="16" s="1"/>
  <c r="T38" i="16"/>
  <c r="R38" i="16" s="1"/>
  <c r="P38" i="16" s="1"/>
  <c r="Q38" i="16"/>
  <c r="O38" i="16"/>
  <c r="N38" i="16"/>
  <c r="J38" i="16"/>
  <c r="AJ37" i="16"/>
  <c r="AI37" i="16"/>
  <c r="AH37" i="16"/>
  <c r="AB37" i="16"/>
  <c r="AA37" i="16"/>
  <c r="T37" i="16"/>
  <c r="N37" i="16"/>
  <c r="J37" i="16"/>
  <c r="H37" i="16"/>
  <c r="AJ36" i="16"/>
  <c r="AI36" i="16"/>
  <c r="AH36" i="16"/>
  <c r="AB36" i="16"/>
  <c r="AA36" i="16"/>
  <c r="T36" i="16"/>
  <c r="N36" i="16"/>
  <c r="J36" i="16"/>
  <c r="H36" i="16"/>
  <c r="AJ35" i="16"/>
  <c r="AI35" i="16"/>
  <c r="AH35" i="16"/>
  <c r="AB35" i="16"/>
  <c r="AA35" i="16"/>
  <c r="T35" i="16"/>
  <c r="N35" i="16"/>
  <c r="J35" i="16"/>
  <c r="H35" i="16"/>
  <c r="AJ34" i="16"/>
  <c r="AI34" i="16"/>
  <c r="AH34" i="16"/>
  <c r="AB34" i="16"/>
  <c r="AA34" i="16"/>
  <c r="T34" i="16"/>
  <c r="N34" i="16"/>
  <c r="J34" i="16"/>
  <c r="H34" i="16"/>
  <c r="AL32" i="16"/>
  <c r="AJ32" i="16"/>
  <c r="AI32" i="16"/>
  <c r="AH32" i="16"/>
  <c r="AD32" i="16"/>
  <c r="AC32" i="16"/>
  <c r="AB32" i="16"/>
  <c r="AA32" i="16"/>
  <c r="T32" i="16"/>
  <c r="N32" i="16"/>
  <c r="J32" i="16"/>
  <c r="H32" i="16"/>
  <c r="AJ31" i="16"/>
  <c r="AI31" i="16"/>
  <c r="AH31" i="16"/>
  <c r="AB31" i="16"/>
  <c r="AA31" i="16"/>
  <c r="T31" i="16"/>
  <c r="N31" i="16"/>
  <c r="J31" i="16"/>
  <c r="H31" i="16"/>
  <c r="AJ30" i="16"/>
  <c r="AI30" i="16"/>
  <c r="AH30" i="16"/>
  <c r="AB30" i="16"/>
  <c r="AA30" i="16"/>
  <c r="T30" i="16"/>
  <c r="N30" i="16"/>
  <c r="J30" i="16"/>
  <c r="H30" i="16"/>
  <c r="AL29" i="16"/>
  <c r="AJ29" i="16"/>
  <c r="AI29" i="16"/>
  <c r="AH29" i="16"/>
  <c r="AD29" i="16"/>
  <c r="AC29" i="16"/>
  <c r="AB29" i="16"/>
  <c r="AA29" i="16"/>
  <c r="T29" i="16"/>
  <c r="N29" i="16"/>
  <c r="J29" i="16"/>
  <c r="H29" i="16"/>
  <c r="AL27" i="16"/>
  <c r="AJ27" i="16"/>
  <c r="AI27" i="16"/>
  <c r="AH27" i="16"/>
  <c r="AD27" i="16"/>
  <c r="AC27" i="16"/>
  <c r="AB27" i="16"/>
  <c r="AA27" i="16"/>
  <c r="T27" i="16"/>
  <c r="N27" i="16"/>
  <c r="J27" i="16"/>
  <c r="H27" i="16"/>
  <c r="AL26" i="16"/>
  <c r="AJ26" i="16"/>
  <c r="AI26" i="16"/>
  <c r="AH26" i="16"/>
  <c r="AD26" i="16"/>
  <c r="AC26" i="16"/>
  <c r="AB26" i="16"/>
  <c r="AA26" i="16"/>
  <c r="T26" i="16"/>
  <c r="N26" i="16"/>
  <c r="J26" i="16"/>
  <c r="H26" i="16"/>
  <c r="AL25" i="16"/>
  <c r="AJ25" i="16"/>
  <c r="AI25" i="16"/>
  <c r="AH25" i="16"/>
  <c r="AD25" i="16"/>
  <c r="AC25" i="16"/>
  <c r="AB25" i="16"/>
  <c r="AA25" i="16"/>
  <c r="T25" i="16"/>
  <c r="N25" i="16"/>
  <c r="J25" i="16"/>
  <c r="H25" i="16"/>
  <c r="D24" i="16"/>
  <c r="AL22" i="16"/>
  <c r="AJ22" i="16"/>
  <c r="AI22" i="16"/>
  <c r="AH22" i="16"/>
  <c r="AD22" i="16"/>
  <c r="AC22" i="16"/>
  <c r="AB22" i="16"/>
  <c r="AA22" i="16"/>
  <c r="T22" i="16"/>
  <c r="N22" i="16"/>
  <c r="J22" i="16"/>
  <c r="H22" i="16"/>
  <c r="AL21" i="16"/>
  <c r="AJ21" i="16"/>
  <c r="AI21" i="16"/>
  <c r="AH21" i="16"/>
  <c r="AD21" i="16"/>
  <c r="AC21" i="16"/>
  <c r="AB21" i="16"/>
  <c r="AA21" i="16"/>
  <c r="T21" i="16"/>
  <c r="N21" i="16"/>
  <c r="J21" i="16"/>
  <c r="H21" i="16"/>
  <c r="AL20" i="16"/>
  <c r="AJ20" i="16"/>
  <c r="AI20" i="16"/>
  <c r="AH20" i="16"/>
  <c r="AD20" i="16"/>
  <c r="AC20" i="16"/>
  <c r="AB20" i="16"/>
  <c r="AA20" i="16"/>
  <c r="T20" i="16"/>
  <c r="N20" i="16"/>
  <c r="J20" i="16"/>
  <c r="H20" i="16"/>
  <c r="AL19" i="16"/>
  <c r="AJ19" i="16"/>
  <c r="AI19" i="16"/>
  <c r="AH19" i="16"/>
  <c r="AD19" i="16"/>
  <c r="AC19" i="16"/>
  <c r="AB19" i="16"/>
  <c r="AA19" i="16"/>
  <c r="T19" i="16"/>
  <c r="N19" i="16"/>
  <c r="J19" i="16"/>
  <c r="H19" i="16"/>
  <c r="AL18" i="16"/>
  <c r="AJ18" i="16"/>
  <c r="AI18" i="16"/>
  <c r="AH18" i="16"/>
  <c r="AD18" i="16"/>
  <c r="AC18" i="16"/>
  <c r="AB18" i="16"/>
  <c r="AA18" i="16"/>
  <c r="T18" i="16"/>
  <c r="N18" i="16"/>
  <c r="J18" i="16"/>
  <c r="H18" i="16"/>
  <c r="AL16" i="16"/>
  <c r="AJ16" i="16"/>
  <c r="AI16" i="16"/>
  <c r="AH16" i="16"/>
  <c r="AD16" i="16"/>
  <c r="AC16" i="16"/>
  <c r="AB16" i="16"/>
  <c r="AA16" i="16"/>
  <c r="T16" i="16"/>
  <c r="N16" i="16"/>
  <c r="J16" i="16"/>
  <c r="H16" i="16"/>
  <c r="AB15" i="16"/>
  <c r="Z15" i="16" s="1"/>
  <c r="Y15" i="16" s="1"/>
  <c r="R15" i="16"/>
  <c r="P15" i="16"/>
  <c r="Q15" i="16"/>
  <c r="O15" i="16"/>
  <c r="J15" i="16"/>
  <c r="F15" i="16" s="1"/>
  <c r="AE13" i="16"/>
  <c r="M13" i="16"/>
  <c r="M12" i="16"/>
  <c r="BD115" i="15"/>
  <c r="AL115" i="15"/>
  <c r="AI115" i="15"/>
  <c r="AH115" i="15"/>
  <c r="BC114" i="15"/>
  <c r="BB114" i="15"/>
  <c r="AK114" i="15"/>
  <c r="AJ114" i="15"/>
  <c r="AI114" i="15"/>
  <c r="AH114" i="15"/>
  <c r="Q114" i="15"/>
  <c r="P114" i="15"/>
  <c r="BQ114" i="15"/>
  <c r="BC113" i="15"/>
  <c r="BB113" i="15"/>
  <c r="AK113" i="15"/>
  <c r="AJ113" i="15"/>
  <c r="AI113" i="15"/>
  <c r="AH113" i="15"/>
  <c r="Q113" i="15"/>
  <c r="P113" i="15"/>
  <c r="BQ113" i="15"/>
  <c r="BE112" i="15"/>
  <c r="BE110" i="15"/>
  <c r="BD112" i="15"/>
  <c r="AY112" i="15"/>
  <c r="AY110" i="15"/>
  <c r="AX112" i="15"/>
  <c r="AW112" i="15"/>
  <c r="AV112" i="15"/>
  <c r="AT112" i="15"/>
  <c r="AT110" i="15"/>
  <c r="AR112" i="15"/>
  <c r="AP112" i="15"/>
  <c r="AM112" i="15"/>
  <c r="AM110" i="15"/>
  <c r="AL112" i="15"/>
  <c r="Q112" i="15"/>
  <c r="P112" i="15"/>
  <c r="BQ112" i="15"/>
  <c r="O112" i="15"/>
  <c r="O110" i="15"/>
  <c r="N112" i="15"/>
  <c r="M112" i="15"/>
  <c r="M110" i="15"/>
  <c r="L112" i="15"/>
  <c r="L110" i="15"/>
  <c r="K112" i="15"/>
  <c r="K110" i="15"/>
  <c r="J112" i="15"/>
  <c r="J110" i="15"/>
  <c r="I112" i="15"/>
  <c r="I110" i="15"/>
  <c r="BL111" i="15"/>
  <c r="BL110" i="15"/>
  <c r="BK111" i="15"/>
  <c r="BK110" i="15" s="1"/>
  <c r="BJ111" i="15"/>
  <c r="BA111" i="15"/>
  <c r="AX111" i="15"/>
  <c r="AX110" i="15" s="1"/>
  <c r="AW111" i="15"/>
  <c r="AW110" i="15"/>
  <c r="AV111" i="15"/>
  <c r="AF111" i="15"/>
  <c r="Q111" i="15"/>
  <c r="P111" i="15"/>
  <c r="BQ111" i="15"/>
  <c r="BM110" i="15"/>
  <c r="BI110" i="15"/>
  <c r="AB110" i="15"/>
  <c r="AA110" i="15"/>
  <c r="Z110" i="15"/>
  <c r="Y110" i="15"/>
  <c r="X110" i="15"/>
  <c r="W110" i="15"/>
  <c r="V110" i="15"/>
  <c r="U110" i="15"/>
  <c r="T110" i="15"/>
  <c r="S110" i="15"/>
  <c r="N110" i="15"/>
  <c r="BD109" i="15"/>
  <c r="AL109" i="15"/>
  <c r="AI109" i="15"/>
  <c r="AH109" i="15"/>
  <c r="Q109" i="15"/>
  <c r="D109" i="15"/>
  <c r="C109" i="15"/>
  <c r="BC108" i="15"/>
  <c r="BB108" i="15"/>
  <c r="AK108" i="15"/>
  <c r="AJ108" i="15"/>
  <c r="AI108" i="15"/>
  <c r="AH108" i="15"/>
  <c r="Q108" i="15"/>
  <c r="P108" i="15"/>
  <c r="BQ108" i="15"/>
  <c r="D108" i="15"/>
  <c r="C108" i="15"/>
  <c r="BC107" i="15"/>
  <c r="BC106" i="15" s="1"/>
  <c r="BC104" i="15" s="1"/>
  <c r="AK107" i="15"/>
  <c r="AJ107" i="15"/>
  <c r="AI107" i="15"/>
  <c r="AH107" i="15"/>
  <c r="Q107" i="15"/>
  <c r="P107" i="15"/>
  <c r="BQ107" i="15"/>
  <c r="D107" i="15"/>
  <c r="C107" i="15"/>
  <c r="BE106" i="15"/>
  <c r="BE104" i="15"/>
  <c r="BD106" i="15"/>
  <c r="AY106" i="15"/>
  <c r="AY104" i="15"/>
  <c r="AX106" i="15"/>
  <c r="AW106" i="15"/>
  <c r="AV106" i="15"/>
  <c r="AV104" i="15"/>
  <c r="AT106" i="15"/>
  <c r="AT104" i="15"/>
  <c r="AR106" i="15"/>
  <c r="AP106" i="15"/>
  <c r="AM106" i="15"/>
  <c r="AM104" i="15"/>
  <c r="AL106" i="15"/>
  <c r="Q106" i="15"/>
  <c r="P106" i="15"/>
  <c r="BQ106" i="15"/>
  <c r="D106" i="15"/>
  <c r="C106" i="15"/>
  <c r="BL105" i="15"/>
  <c r="BL104" i="15"/>
  <c r="BK105" i="15"/>
  <c r="BA105" i="15"/>
  <c r="AX105" i="15"/>
  <c r="AW105" i="15"/>
  <c r="AF105" i="15"/>
  <c r="Q105" i="15"/>
  <c r="P105" i="15"/>
  <c r="BQ105" i="15"/>
  <c r="D105" i="15"/>
  <c r="C105" i="15"/>
  <c r="BM104" i="15"/>
  <c r="BJ104" i="15"/>
  <c r="BI104" i="15"/>
  <c r="D104" i="15"/>
  <c r="C104" i="15"/>
  <c r="BD103" i="15"/>
  <c r="AL103" i="15"/>
  <c r="AI103" i="15"/>
  <c r="AI98" i="15" s="1"/>
  <c r="AH103" i="15"/>
  <c r="T103" i="15"/>
  <c r="R103" i="15"/>
  <c r="BC102" i="15"/>
  <c r="BA102" i="15" s="1"/>
  <c r="AZ102" i="15" s="1"/>
  <c r="AK102" i="15"/>
  <c r="AJ102" i="15"/>
  <c r="AI102" i="15"/>
  <c r="AH102" i="15"/>
  <c r="BC101" i="15"/>
  <c r="BA101" i="15" s="1"/>
  <c r="AK101" i="15"/>
  <c r="AJ101" i="15"/>
  <c r="AI101" i="15"/>
  <c r="AH101" i="15"/>
  <c r="Q101" i="15"/>
  <c r="P101" i="15"/>
  <c r="BQ101" i="15"/>
  <c r="D101" i="15"/>
  <c r="C101" i="15"/>
  <c r="BE100" i="15"/>
  <c r="BE98" i="15"/>
  <c r="BD100" i="15"/>
  <c r="BB100" i="15"/>
  <c r="AY100" i="15"/>
  <c r="AY98" i="15"/>
  <c r="AX100" i="15"/>
  <c r="AW100" i="15"/>
  <c r="AV100" i="15"/>
  <c r="AV98" i="15"/>
  <c r="AT100" i="15"/>
  <c r="AR100" i="15"/>
  <c r="AP100" i="15"/>
  <c r="AM100" i="15"/>
  <c r="AM98" i="15"/>
  <c r="AL100" i="15"/>
  <c r="AB100" i="15"/>
  <c r="AB98" i="15"/>
  <c r="AA100" i="15"/>
  <c r="AA98" i="15"/>
  <c r="Z100" i="15"/>
  <c r="Z98" i="15"/>
  <c r="Y100" i="15"/>
  <c r="Y98" i="15"/>
  <c r="X100" i="15"/>
  <c r="X98" i="15"/>
  <c r="W100" i="15"/>
  <c r="W98" i="15"/>
  <c r="V100" i="15"/>
  <c r="V98" i="15"/>
  <c r="O100" i="15"/>
  <c r="O98" i="15"/>
  <c r="N100" i="15"/>
  <c r="N98" i="15"/>
  <c r="M100" i="15"/>
  <c r="M98" i="15"/>
  <c r="L100" i="15"/>
  <c r="L98" i="15"/>
  <c r="K100" i="15"/>
  <c r="K98" i="15"/>
  <c r="J100" i="15"/>
  <c r="J98" i="15"/>
  <c r="I100" i="15"/>
  <c r="I98" i="15"/>
  <c r="BL99" i="15"/>
  <c r="BL98" i="15" s="1"/>
  <c r="BI99" i="15"/>
  <c r="BI98" i="15" s="1"/>
  <c r="BA99" i="15"/>
  <c r="AX99" i="15"/>
  <c r="AU99" i="15"/>
  <c r="AT99" i="15"/>
  <c r="AF99" i="15"/>
  <c r="Q99" i="15"/>
  <c r="D99" i="15"/>
  <c r="C99" i="15"/>
  <c r="BM98" i="15"/>
  <c r="BK98" i="15"/>
  <c r="BJ98" i="15"/>
  <c r="AW98" i="15"/>
  <c r="BD97" i="15"/>
  <c r="AL97" i="15"/>
  <c r="AI97" i="15"/>
  <c r="AH97" i="15"/>
  <c r="T97" i="15"/>
  <c r="R97" i="15"/>
  <c r="BC96" i="15"/>
  <c r="BB96" i="15"/>
  <c r="AK96" i="15"/>
  <c r="AJ96" i="15"/>
  <c r="AI96" i="15"/>
  <c r="AH96" i="15"/>
  <c r="Q96" i="15"/>
  <c r="P96" i="15"/>
  <c r="BQ96" i="15"/>
  <c r="BC95" i="15"/>
  <c r="BC94" i="15"/>
  <c r="BB95" i="15"/>
  <c r="AK95" i="15"/>
  <c r="AK94" i="15" s="1"/>
  <c r="AK90" i="15" s="1"/>
  <c r="AJ95" i="15"/>
  <c r="AI95" i="15"/>
  <c r="AI94" i="15" s="1"/>
  <c r="AH95" i="15"/>
  <c r="Q95" i="15"/>
  <c r="D95" i="15"/>
  <c r="C95" i="15"/>
  <c r="BE94" i="15"/>
  <c r="BD94" i="15"/>
  <c r="AY94" i="15"/>
  <c r="AX94" i="15"/>
  <c r="AW94" i="15"/>
  <c r="AV94" i="15"/>
  <c r="AT94" i="15"/>
  <c r="AR94" i="15"/>
  <c r="AP94" i="15"/>
  <c r="AM94" i="15"/>
  <c r="AL94" i="15"/>
  <c r="O94" i="15"/>
  <c r="N94" i="15"/>
  <c r="M94" i="15"/>
  <c r="L94" i="15"/>
  <c r="K94" i="15"/>
  <c r="J94" i="15"/>
  <c r="I94" i="15"/>
  <c r="BI93" i="15"/>
  <c r="BI91" i="15" s="1"/>
  <c r="BI90" i="15" s="1"/>
  <c r="BC93" i="15"/>
  <c r="BA93" i="15" s="1"/>
  <c r="AU93" i="15"/>
  <c r="AT93" i="15"/>
  <c r="AR93" i="15"/>
  <c r="AP93" i="15" s="1"/>
  <c r="AF93" i="15"/>
  <c r="Q93" i="15"/>
  <c r="P93" i="15"/>
  <c r="BQ93" i="15"/>
  <c r="D93" i="15"/>
  <c r="C93" i="15"/>
  <c r="BL92" i="15"/>
  <c r="BC92" i="15"/>
  <c r="BA92" i="15" s="1"/>
  <c r="AX92" i="15"/>
  <c r="AF92" i="15"/>
  <c r="Q92" i="15"/>
  <c r="P92" i="15"/>
  <c r="BQ92" i="15"/>
  <c r="D92" i="15"/>
  <c r="C92" i="15"/>
  <c r="BK91" i="15"/>
  <c r="BK90" i="15"/>
  <c r="BJ91" i="15"/>
  <c r="BJ90" i="15"/>
  <c r="BE91" i="15"/>
  <c r="BD91" i="15"/>
  <c r="BB91" i="15"/>
  <c r="AY91" i="15"/>
  <c r="AW91" i="15"/>
  <c r="AV91" i="15"/>
  <c r="AM91" i="15"/>
  <c r="AM90" i="15"/>
  <c r="AL91" i="15"/>
  <c r="AJ91" i="15"/>
  <c r="AH91" i="15"/>
  <c r="U91" i="15"/>
  <c r="T91" i="15"/>
  <c r="BM90" i="15"/>
  <c r="BD89" i="15"/>
  <c r="AL89" i="15"/>
  <c r="AI89" i="15"/>
  <c r="AH89" i="15"/>
  <c r="T89" i="15"/>
  <c r="R89" i="15"/>
  <c r="BC88" i="15"/>
  <c r="BB88" i="15"/>
  <c r="AK88" i="15"/>
  <c r="AJ88" i="15"/>
  <c r="AI88" i="15"/>
  <c r="AH88" i="15"/>
  <c r="Q88" i="15"/>
  <c r="Q86" i="15"/>
  <c r="P88" i="15"/>
  <c r="BQ88" i="15"/>
  <c r="BC87" i="15"/>
  <c r="BA87" i="15" s="1"/>
  <c r="AZ87" i="15" s="1"/>
  <c r="AK87" i="15"/>
  <c r="AJ87" i="15"/>
  <c r="AI87" i="15"/>
  <c r="AH87" i="15"/>
  <c r="Q87" i="15"/>
  <c r="P87" i="15"/>
  <c r="BQ87" i="15"/>
  <c r="D87" i="15"/>
  <c r="C87" i="15"/>
  <c r="BE86" i="15"/>
  <c r="BE84" i="15"/>
  <c r="BD86" i="15"/>
  <c r="AY86" i="15"/>
  <c r="AX86" i="15"/>
  <c r="AW86" i="15"/>
  <c r="AW84" i="15"/>
  <c r="AV86" i="15"/>
  <c r="AV84" i="15"/>
  <c r="AT86" i="15"/>
  <c r="AT84" i="15"/>
  <c r="AR86" i="15"/>
  <c r="AP86" i="15"/>
  <c r="AM86" i="15"/>
  <c r="AM84" i="15"/>
  <c r="AL86" i="15"/>
  <c r="AA84" i="15"/>
  <c r="Z84" i="15"/>
  <c r="V84" i="15"/>
  <c r="U84" i="15"/>
  <c r="O86" i="15"/>
  <c r="O84" i="15"/>
  <c r="N86" i="15"/>
  <c r="M86" i="15"/>
  <c r="M84" i="15"/>
  <c r="L86" i="15"/>
  <c r="L84" i="15"/>
  <c r="K86" i="15"/>
  <c r="K84" i="15"/>
  <c r="J86" i="15"/>
  <c r="I86" i="15"/>
  <c r="I84" i="15"/>
  <c r="BL85" i="15"/>
  <c r="BH85" i="15" s="1"/>
  <c r="BA85" i="15"/>
  <c r="AX85" i="15"/>
  <c r="AS85" i="15"/>
  <c r="Q85" i="15"/>
  <c r="P85" i="15"/>
  <c r="BQ85" i="15"/>
  <c r="D85" i="15"/>
  <c r="C85" i="15"/>
  <c r="BM84" i="15"/>
  <c r="BK84" i="15"/>
  <c r="BJ84" i="15"/>
  <c r="BI84" i="15"/>
  <c r="AY84" i="15"/>
  <c r="AB84" i="15"/>
  <c r="Y84" i="15"/>
  <c r="X84" i="15"/>
  <c r="W84" i="15"/>
  <c r="S84" i="15"/>
  <c r="N84" i="15"/>
  <c r="J84" i="15"/>
  <c r="BD83" i="15"/>
  <c r="BB83" i="15"/>
  <c r="AL83" i="15"/>
  <c r="AI83" i="15"/>
  <c r="AH83" i="15"/>
  <c r="Q83" i="15"/>
  <c r="P83" i="15"/>
  <c r="BQ83" i="15"/>
  <c r="D83" i="15"/>
  <c r="C83" i="15"/>
  <c r="BC82" i="15"/>
  <c r="BC81" i="15" s="1"/>
  <c r="BC79" i="15" s="1"/>
  <c r="BB82" i="15"/>
  <c r="BB81" i="15"/>
  <c r="AK82" i="15"/>
  <c r="AK81" i="15" s="1"/>
  <c r="AK79" i="15" s="1"/>
  <c r="AJ82" i="15"/>
  <c r="AJ81" i="15" s="1"/>
  <c r="AJ79" i="15" s="1"/>
  <c r="AI82" i="15"/>
  <c r="AI81" i="15"/>
  <c r="AI79" i="15" s="1"/>
  <c r="AH82" i="15"/>
  <c r="AH81" i="15"/>
  <c r="AH79" i="15"/>
  <c r="Q82" i="15"/>
  <c r="BE81" i="15"/>
  <c r="BE79" i="15"/>
  <c r="BD81" i="15"/>
  <c r="AY81" i="15"/>
  <c r="AY79" i="15"/>
  <c r="AX81" i="15"/>
  <c r="AW81" i="15"/>
  <c r="AW79" i="15"/>
  <c r="AV81" i="15"/>
  <c r="AV79" i="15"/>
  <c r="AT81" i="15"/>
  <c r="AR81" i="15"/>
  <c r="AP81" i="15"/>
  <c r="AM81" i="15"/>
  <c r="AM79" i="15"/>
  <c r="AL81" i="15"/>
  <c r="V81" i="15"/>
  <c r="V79" i="15"/>
  <c r="U81" i="15"/>
  <c r="U79" i="15"/>
  <c r="T81" i="15"/>
  <c r="T79" i="15"/>
  <c r="S81" i="15"/>
  <c r="S79" i="15"/>
  <c r="R81" i="15"/>
  <c r="R79" i="15"/>
  <c r="O81" i="15"/>
  <c r="O79" i="15"/>
  <c r="N81" i="15"/>
  <c r="N79" i="15"/>
  <c r="M81" i="15"/>
  <c r="M79" i="15"/>
  <c r="L81" i="15"/>
  <c r="L79" i="15"/>
  <c r="K81" i="15"/>
  <c r="K79" i="15"/>
  <c r="J81" i="15"/>
  <c r="I81" i="15"/>
  <c r="BL80" i="15"/>
  <c r="BH80" i="15" s="1"/>
  <c r="BA80" i="15"/>
  <c r="AX80" i="15"/>
  <c r="AF80" i="15"/>
  <c r="Q80" i="15"/>
  <c r="P80" i="15"/>
  <c r="BQ80" i="15"/>
  <c r="J80" i="15"/>
  <c r="I80" i="15"/>
  <c r="D80" i="15"/>
  <c r="BK79" i="15"/>
  <c r="BJ79" i="15"/>
  <c r="BI79" i="15"/>
  <c r="AT79" i="15"/>
  <c r="AB79" i="15"/>
  <c r="AA79" i="15"/>
  <c r="Z79" i="15"/>
  <c r="Y79" i="15"/>
  <c r="X79" i="15"/>
  <c r="W79" i="15"/>
  <c r="BD78" i="15"/>
  <c r="AL78" i="15"/>
  <c r="AI78" i="15"/>
  <c r="AH78" i="15"/>
  <c r="Q78" i="15"/>
  <c r="P78" i="15"/>
  <c r="BQ78" i="15"/>
  <c r="D78" i="15"/>
  <c r="C78" i="15"/>
  <c r="BC77" i="15"/>
  <c r="BB77" i="15"/>
  <c r="BB75" i="15" s="1"/>
  <c r="AK77" i="15"/>
  <c r="AJ77" i="15"/>
  <c r="AI77" i="15"/>
  <c r="AH77" i="15"/>
  <c r="Q77" i="15"/>
  <c r="P77" i="15"/>
  <c r="BQ77" i="15"/>
  <c r="BC76" i="15"/>
  <c r="BA76" i="15" s="1"/>
  <c r="AK76" i="15"/>
  <c r="AJ76" i="15"/>
  <c r="AI76" i="15"/>
  <c r="AH76" i="15"/>
  <c r="Q76" i="15"/>
  <c r="P76" i="15"/>
  <c r="BQ76" i="15"/>
  <c r="D76" i="15"/>
  <c r="C76" i="15"/>
  <c r="BE75" i="15"/>
  <c r="BE73" i="15"/>
  <c r="BD75" i="15"/>
  <c r="AY75" i="15"/>
  <c r="AY73" i="15"/>
  <c r="AX75" i="15"/>
  <c r="AW75" i="15"/>
  <c r="AV75" i="15"/>
  <c r="AV73" i="15"/>
  <c r="AT75" i="15"/>
  <c r="AT73" i="15"/>
  <c r="AR75" i="15"/>
  <c r="AP75" i="15"/>
  <c r="AM75" i="15"/>
  <c r="AM73" i="15"/>
  <c r="AL75" i="15"/>
  <c r="AB75" i="15"/>
  <c r="AB73" i="15"/>
  <c r="AA75" i="15"/>
  <c r="AA73" i="15"/>
  <c r="Z75" i="15"/>
  <c r="Z73" i="15"/>
  <c r="Y75" i="15"/>
  <c r="X75" i="15"/>
  <c r="W75" i="15"/>
  <c r="V75" i="15"/>
  <c r="U75" i="15"/>
  <c r="U73" i="15"/>
  <c r="T75" i="15"/>
  <c r="T73" i="15"/>
  <c r="S75" i="15"/>
  <c r="S73" i="15"/>
  <c r="R75" i="15"/>
  <c r="O75" i="15"/>
  <c r="O73" i="15"/>
  <c r="N75" i="15"/>
  <c r="N73" i="15"/>
  <c r="M75" i="15"/>
  <c r="M73" i="15"/>
  <c r="L75" i="15"/>
  <c r="K75" i="15"/>
  <c r="J75" i="15"/>
  <c r="I75" i="15"/>
  <c r="BL74" i="15"/>
  <c r="BL73" i="15"/>
  <c r="BK74" i="15"/>
  <c r="BK73" i="15" s="1"/>
  <c r="BA74" i="15"/>
  <c r="AX74" i="15"/>
  <c r="AX73" i="15" s="1"/>
  <c r="AW74" i="15"/>
  <c r="W74" i="15"/>
  <c r="V74" i="15"/>
  <c r="D74" i="15"/>
  <c r="BJ73" i="15"/>
  <c r="BI73" i="15"/>
  <c r="Y73" i="15"/>
  <c r="X73" i="15"/>
  <c r="R73" i="15"/>
  <c r="L73" i="15"/>
  <c r="BD72" i="15"/>
  <c r="AL72" i="15"/>
  <c r="AI72" i="15"/>
  <c r="AH72" i="15"/>
  <c r="Q72" i="15"/>
  <c r="P72" i="15"/>
  <c r="BQ72" i="15"/>
  <c r="BC71" i="15"/>
  <c r="BB71" i="15"/>
  <c r="AK71" i="15"/>
  <c r="AJ71" i="15"/>
  <c r="AI71" i="15"/>
  <c r="AH71" i="15"/>
  <c r="Q71" i="15"/>
  <c r="P71" i="15"/>
  <c r="BQ71" i="15"/>
  <c r="BC70" i="15"/>
  <c r="BA70" i="15" s="1"/>
  <c r="AK70" i="15"/>
  <c r="AJ70" i="15"/>
  <c r="AI70" i="15"/>
  <c r="AH70" i="15"/>
  <c r="Q70" i="15"/>
  <c r="P70" i="15"/>
  <c r="BQ70" i="15"/>
  <c r="D70" i="15"/>
  <c r="C70" i="15"/>
  <c r="BE69" i="15"/>
  <c r="BD69" i="15"/>
  <c r="AY69" i="15"/>
  <c r="AX69" i="15"/>
  <c r="AW69" i="15"/>
  <c r="AV69" i="15"/>
  <c r="AT69" i="15"/>
  <c r="AR69" i="15"/>
  <c r="AP69" i="15"/>
  <c r="AM69" i="15"/>
  <c r="AL69" i="15"/>
  <c r="Q69" i="15"/>
  <c r="P69" i="15"/>
  <c r="BQ69" i="15"/>
  <c r="O69" i="15"/>
  <c r="O65" i="15"/>
  <c r="N69" i="15"/>
  <c r="M69" i="15"/>
  <c r="M65" i="15"/>
  <c r="L69" i="15"/>
  <c r="L65" i="15"/>
  <c r="K69" i="15"/>
  <c r="K65" i="15"/>
  <c r="J69" i="15"/>
  <c r="J65" i="15"/>
  <c r="I69" i="15"/>
  <c r="I65" i="15"/>
  <c r="BI68" i="15"/>
  <c r="BC68" i="15"/>
  <c r="BA68" i="15"/>
  <c r="AU68" i="15"/>
  <c r="AS68" i="15" s="1"/>
  <c r="AQ68" i="15" s="1"/>
  <c r="AE68" i="15" s="1"/>
  <c r="AT68" i="15"/>
  <c r="AR68" i="15" s="1"/>
  <c r="AP68" i="15" s="1"/>
  <c r="AD68" i="15" s="1"/>
  <c r="Q68" i="15"/>
  <c r="P68" i="15"/>
  <c r="BQ68" i="15"/>
  <c r="D68" i="15"/>
  <c r="C68" i="15"/>
  <c r="BL67" i="15"/>
  <c r="BL66" i="15"/>
  <c r="BL65" i="15"/>
  <c r="BK67" i="15"/>
  <c r="BK66" i="15" s="1"/>
  <c r="BK65" i="15" s="1"/>
  <c r="BC67" i="15"/>
  <c r="BA67" i="15" s="1"/>
  <c r="AX67" i="15"/>
  <c r="AX66" i="15" s="1"/>
  <c r="AW67" i="15"/>
  <c r="Q67" i="15"/>
  <c r="P67" i="15"/>
  <c r="BQ67" i="15"/>
  <c r="D67" i="15"/>
  <c r="C67" i="15"/>
  <c r="BJ66" i="15"/>
  <c r="BJ65" i="15"/>
  <c r="BE66" i="15"/>
  <c r="BD66" i="15"/>
  <c r="BB66" i="15"/>
  <c r="AY66" i="15"/>
  <c r="AV66" i="15"/>
  <c r="AV65" i="15"/>
  <c r="AM66" i="15"/>
  <c r="AL66" i="15"/>
  <c r="AJ66" i="15"/>
  <c r="AH66" i="15"/>
  <c r="Q66" i="15"/>
  <c r="P66" i="15"/>
  <c r="D66" i="15"/>
  <c r="C66" i="15"/>
  <c r="V65" i="15"/>
  <c r="U65" i="15"/>
  <c r="T65" i="15"/>
  <c r="S65" i="15"/>
  <c r="R65" i="15"/>
  <c r="N65" i="15"/>
  <c r="BD64" i="15"/>
  <c r="AL64" i="15"/>
  <c r="AI64" i="15"/>
  <c r="AH64" i="15"/>
  <c r="T64" i="15"/>
  <c r="T57" i="15"/>
  <c r="BC63" i="15"/>
  <c r="BB63" i="15"/>
  <c r="BB61" i="15"/>
  <c r="AK63" i="15"/>
  <c r="AJ63" i="15"/>
  <c r="AI63" i="15"/>
  <c r="AH63" i="15"/>
  <c r="W63" i="15"/>
  <c r="Q63" i="15"/>
  <c r="BH62" i="15"/>
  <c r="BC62" i="15"/>
  <c r="AK62" i="15"/>
  <c r="AJ62" i="15"/>
  <c r="AJ61" i="15" s="1"/>
  <c r="AJ57" i="15" s="1"/>
  <c r="AI62" i="15"/>
  <c r="AH62" i="15"/>
  <c r="AH61" i="15" s="1"/>
  <c r="Q62" i="15"/>
  <c r="D62" i="15"/>
  <c r="C62" i="15"/>
  <c r="BL61" i="15"/>
  <c r="BK61" i="15"/>
  <c r="BI61" i="15"/>
  <c r="BF61" i="15"/>
  <c r="BE61" i="15"/>
  <c r="BD61" i="15"/>
  <c r="AY61" i="15"/>
  <c r="AX61" i="15"/>
  <c r="AW61" i="15"/>
  <c r="AV61" i="15"/>
  <c r="AT61" i="15"/>
  <c r="AR61" i="15"/>
  <c r="AP61" i="15"/>
  <c r="AM61" i="15"/>
  <c r="AL61" i="15"/>
  <c r="AA57" i="15"/>
  <c r="X57" i="15"/>
  <c r="O61" i="15"/>
  <c r="N61" i="15"/>
  <c r="N57" i="15"/>
  <c r="M61" i="15"/>
  <c r="L61" i="15"/>
  <c r="K61" i="15"/>
  <c r="J61" i="15"/>
  <c r="I61" i="15"/>
  <c r="BH60" i="15"/>
  <c r="BG60" i="15"/>
  <c r="BC60" i="15"/>
  <c r="BA60" i="15" s="1"/>
  <c r="AZ60" i="15" s="1"/>
  <c r="AU60" i="15"/>
  <c r="AS60" i="15"/>
  <c r="AQ60" i="15" s="1"/>
  <c r="AE60" i="15" s="1"/>
  <c r="AT60" i="15"/>
  <c r="AR60" i="15"/>
  <c r="AP60" i="15" s="1"/>
  <c r="AF60" i="15"/>
  <c r="D60" i="15"/>
  <c r="BL59" i="15"/>
  <c r="BL58" i="15" s="1"/>
  <c r="BL57" i="15" s="1"/>
  <c r="BI59" i="15"/>
  <c r="BC59" i="15"/>
  <c r="BA59" i="15" s="1"/>
  <c r="AX59" i="15"/>
  <c r="AX58" i="15"/>
  <c r="AW59" i="15"/>
  <c r="AW58" i="15" s="1"/>
  <c r="AW57" i="15" s="1"/>
  <c r="AF59" i="15"/>
  <c r="D59" i="15"/>
  <c r="C59" i="15"/>
  <c r="BK58" i="15"/>
  <c r="BJ58" i="15"/>
  <c r="BJ57" i="15"/>
  <c r="BI58" i="15"/>
  <c r="BE58" i="15"/>
  <c r="BE57" i="15"/>
  <c r="BD58" i="15"/>
  <c r="BB58" i="15"/>
  <c r="AY58" i="15"/>
  <c r="AV58" i="15"/>
  <c r="AM58" i="15"/>
  <c r="AL58" i="15"/>
  <c r="AJ58" i="15"/>
  <c r="AH58" i="15"/>
  <c r="H58" i="15"/>
  <c r="G58" i="15"/>
  <c r="F58" i="15"/>
  <c r="E58" i="15"/>
  <c r="AV57" i="15"/>
  <c r="S57" i="15"/>
  <c r="BD56" i="15"/>
  <c r="AR56" i="15"/>
  <c r="AP56" i="15"/>
  <c r="AL56" i="15"/>
  <c r="AI56" i="15"/>
  <c r="AH56" i="15"/>
  <c r="Q56" i="15"/>
  <c r="P56" i="15"/>
  <c r="BQ56" i="15"/>
  <c r="D56" i="15"/>
  <c r="C56" i="15"/>
  <c r="BC55" i="15"/>
  <c r="BA55" i="15" s="1"/>
  <c r="AZ55" i="15" s="1"/>
  <c r="AR55" i="15"/>
  <c r="AP55" i="15"/>
  <c r="AK55" i="15"/>
  <c r="AJ55" i="15"/>
  <c r="AI55" i="15"/>
  <c r="AH55" i="15"/>
  <c r="Q55" i="15"/>
  <c r="P55" i="15"/>
  <c r="BQ55" i="15"/>
  <c r="D55" i="15"/>
  <c r="C55" i="15"/>
  <c r="BC54" i="15"/>
  <c r="BB54" i="15"/>
  <c r="AR54" i="15"/>
  <c r="AP54" i="15"/>
  <c r="AK54" i="15"/>
  <c r="AJ54" i="15"/>
  <c r="AI54" i="15"/>
  <c r="AH54" i="15"/>
  <c r="Q54" i="15"/>
  <c r="P54" i="15"/>
  <c r="BQ54" i="15"/>
  <c r="D54" i="15"/>
  <c r="C54" i="15"/>
  <c r="BE53" i="15"/>
  <c r="BE51" i="15"/>
  <c r="BD53" i="15"/>
  <c r="AY53" i="15"/>
  <c r="AY51" i="15"/>
  <c r="AX53" i="15"/>
  <c r="AW53" i="15"/>
  <c r="AV53" i="15"/>
  <c r="AV51" i="15"/>
  <c r="AT53" i="15"/>
  <c r="AT51" i="15"/>
  <c r="AM53" i="15"/>
  <c r="AL53" i="15"/>
  <c r="Q53" i="15"/>
  <c r="P53" i="15"/>
  <c r="BQ53" i="15"/>
  <c r="D53" i="15"/>
  <c r="C53" i="15"/>
  <c r="BL52" i="15"/>
  <c r="BH52" i="15"/>
  <c r="BA52" i="15"/>
  <c r="AX52" i="15"/>
  <c r="AS52" i="15" s="1"/>
  <c r="AS51" i="15" s="1"/>
  <c r="AF52" i="15"/>
  <c r="Q52" i="15"/>
  <c r="P52" i="15"/>
  <c r="BQ52" i="15"/>
  <c r="D52" i="15"/>
  <c r="C52" i="15"/>
  <c r="BK51" i="15"/>
  <c r="BJ51" i="15"/>
  <c r="BI51" i="15"/>
  <c r="AW51" i="15"/>
  <c r="AM51" i="15"/>
  <c r="BD50" i="15"/>
  <c r="AR50" i="15"/>
  <c r="AM50" i="15"/>
  <c r="AL50" i="15"/>
  <c r="AJ50" i="15"/>
  <c r="AI50" i="15"/>
  <c r="AH50" i="15"/>
  <c r="Q50" i="15"/>
  <c r="P50" i="15"/>
  <c r="BQ50" i="15"/>
  <c r="E50" i="15"/>
  <c r="D50" i="15"/>
  <c r="C50" i="15"/>
  <c r="BH49" i="15"/>
  <c r="BG49" i="15"/>
  <c r="BC49" i="15"/>
  <c r="BB49" i="15"/>
  <c r="AS49" i="15"/>
  <c r="AR49" i="15"/>
  <c r="AO49" i="15"/>
  <c r="AO47" i="15"/>
  <c r="AO45" i="15"/>
  <c r="AO44" i="15" s="1"/>
  <c r="AK49" i="15"/>
  <c r="AJ49" i="15"/>
  <c r="AI49" i="15"/>
  <c r="AH49" i="15"/>
  <c r="Q49" i="15"/>
  <c r="P49" i="15"/>
  <c r="BQ49" i="15"/>
  <c r="BH48" i="15"/>
  <c r="BG48" i="15"/>
  <c r="BC48" i="15"/>
  <c r="BA48" i="15"/>
  <c r="AS48" i="15"/>
  <c r="AR48" i="15"/>
  <c r="AK48" i="15"/>
  <c r="AJ48" i="15"/>
  <c r="AI48" i="15"/>
  <c r="AH48" i="15"/>
  <c r="Q48" i="15"/>
  <c r="P48" i="15"/>
  <c r="BQ48" i="15"/>
  <c r="BL47" i="15"/>
  <c r="BK47" i="15"/>
  <c r="BK45" i="15"/>
  <c r="BJ47" i="15"/>
  <c r="BJ45" i="15"/>
  <c r="BI47" i="15"/>
  <c r="BI45" i="15"/>
  <c r="BF47" i="15"/>
  <c r="BF45" i="15"/>
  <c r="BF44" i="15"/>
  <c r="BE47" i="15"/>
  <c r="BE45" i="15"/>
  <c r="BD47" i="15"/>
  <c r="AY47" i="15"/>
  <c r="AX47" i="15"/>
  <c r="AW47" i="15"/>
  <c r="AV47" i="15"/>
  <c r="AT47" i="15"/>
  <c r="AT45" i="15"/>
  <c r="AP47" i="15"/>
  <c r="AM47" i="15"/>
  <c r="AL47" i="15"/>
  <c r="Q47" i="15"/>
  <c r="P47" i="15"/>
  <c r="BQ47" i="15"/>
  <c r="D47" i="15"/>
  <c r="C47" i="15"/>
  <c r="BL46" i="15"/>
  <c r="BH46" i="15" s="1"/>
  <c r="BG46" i="15" s="1"/>
  <c r="AZ46" i="15" s="1"/>
  <c r="BA46" i="15"/>
  <c r="AY46" i="15"/>
  <c r="AY45" i="15" s="1"/>
  <c r="AX46" i="15"/>
  <c r="AX45" i="15"/>
  <c r="AW46" i="15"/>
  <c r="AM46" i="15"/>
  <c r="AL46" i="15"/>
  <c r="W46" i="15"/>
  <c r="V46" i="15"/>
  <c r="V45" i="15"/>
  <c r="Q46" i="15"/>
  <c r="BM45" i="15"/>
  <c r="AV45" i="15"/>
  <c r="AN45" i="15"/>
  <c r="AN44" i="15"/>
  <c r="AB45" i="15"/>
  <c r="AA45" i="15"/>
  <c r="Z45" i="15"/>
  <c r="Y45" i="15"/>
  <c r="X45" i="15"/>
  <c r="U45" i="15"/>
  <c r="T45" i="15"/>
  <c r="S45" i="15"/>
  <c r="R45" i="15"/>
  <c r="O45" i="15"/>
  <c r="N45" i="15"/>
  <c r="M45" i="15"/>
  <c r="L45" i="15"/>
  <c r="W43" i="15"/>
  <c r="V43" i="15"/>
  <c r="BK42" i="15"/>
  <c r="BJ42" i="15"/>
  <c r="BI42" i="15"/>
  <c r="BE42" i="15"/>
  <c r="BA42" i="15"/>
  <c r="AU42" i="15"/>
  <c r="AS42" i="15"/>
  <c r="AQ42" i="15" s="1"/>
  <c r="AR42" i="15"/>
  <c r="AP42" i="15"/>
  <c r="AO42" i="15"/>
  <c r="AM42" i="15"/>
  <c r="AF42" i="15"/>
  <c r="AK42" i="15"/>
  <c r="W42" i="15"/>
  <c r="V42" i="15"/>
  <c r="BK41" i="15"/>
  <c r="BJ41" i="15"/>
  <c r="BI41" i="15"/>
  <c r="BA41" i="15"/>
  <c r="AU41" i="15"/>
  <c r="AS41" i="15"/>
  <c r="AQ41" i="15"/>
  <c r="AR41" i="15"/>
  <c r="AP41" i="15"/>
  <c r="AO41" i="15"/>
  <c r="AG41" i="15" s="1"/>
  <c r="AF41" i="15"/>
  <c r="W41" i="15"/>
  <c r="V41" i="15"/>
  <c r="N15" i="15"/>
  <c r="BK40" i="15"/>
  <c r="BJ40" i="15"/>
  <c r="BI40" i="15"/>
  <c r="BD40" i="15"/>
  <c r="BA40" i="15" s="1"/>
  <c r="AU40" i="15"/>
  <c r="AS40" i="15"/>
  <c r="AQ40" i="15" s="1"/>
  <c r="AR40" i="15"/>
  <c r="AP40" i="15"/>
  <c r="AO40" i="15"/>
  <c r="AL40" i="15"/>
  <c r="AF40" i="15" s="1"/>
  <c r="AD40" i="15" s="1"/>
  <c r="AK40" i="15"/>
  <c r="W40" i="15"/>
  <c r="V40" i="15"/>
  <c r="J40" i="15"/>
  <c r="I40" i="15"/>
  <c r="BK39" i="15"/>
  <c r="BJ39" i="15"/>
  <c r="BI39" i="15"/>
  <c r="BC39" i="15"/>
  <c r="BB39" i="15"/>
  <c r="AY39" i="15"/>
  <c r="AX39" i="15"/>
  <c r="AW39" i="15"/>
  <c r="AV39" i="15"/>
  <c r="AU39" i="15"/>
  <c r="AT39" i="15"/>
  <c r="AO39" i="15"/>
  <c r="AM39" i="15"/>
  <c r="AL39" i="15"/>
  <c r="AK39" i="15"/>
  <c r="AJ39" i="15"/>
  <c r="AI39" i="15"/>
  <c r="AH39" i="15"/>
  <c r="W39" i="15"/>
  <c r="V39" i="15"/>
  <c r="J39" i="15"/>
  <c r="I39" i="15"/>
  <c r="BK38" i="15"/>
  <c r="BJ38" i="15"/>
  <c r="BI38" i="15"/>
  <c r="BC38" i="15"/>
  <c r="BB38" i="15"/>
  <c r="AY38" i="15"/>
  <c r="AX38" i="15"/>
  <c r="AW38" i="15"/>
  <c r="AV38" i="15"/>
  <c r="AU38" i="15"/>
  <c r="AT38" i="15"/>
  <c r="AO38" i="15"/>
  <c r="AM38" i="15"/>
  <c r="AL38" i="15"/>
  <c r="AK38" i="15"/>
  <c r="AJ38" i="15"/>
  <c r="AI38" i="15"/>
  <c r="AH38" i="15"/>
  <c r="W38" i="15"/>
  <c r="V38" i="15"/>
  <c r="J38" i="15"/>
  <c r="I38" i="15"/>
  <c r="BK37" i="15"/>
  <c r="BJ37" i="15"/>
  <c r="BI37" i="15"/>
  <c r="BC37" i="15"/>
  <c r="BB37" i="15"/>
  <c r="AY37" i="15"/>
  <c r="AX37" i="15"/>
  <c r="AW37" i="15"/>
  <c r="AV37" i="15"/>
  <c r="AU37" i="15"/>
  <c r="AT37" i="15"/>
  <c r="AO37" i="15"/>
  <c r="AM37" i="15"/>
  <c r="AL37" i="15"/>
  <c r="AK37" i="15"/>
  <c r="AJ37" i="15"/>
  <c r="AI37" i="15"/>
  <c r="AH37" i="15"/>
  <c r="W37" i="15"/>
  <c r="V37" i="15"/>
  <c r="J37" i="15"/>
  <c r="I37" i="15"/>
  <c r="BK36" i="15"/>
  <c r="BJ36" i="15"/>
  <c r="BI36" i="15"/>
  <c r="BC36" i="15"/>
  <c r="BB36" i="15"/>
  <c r="AY36" i="15"/>
  <c r="AX36" i="15"/>
  <c r="AW36" i="15"/>
  <c r="AV36" i="15"/>
  <c r="AU36" i="15"/>
  <c r="AT36" i="15"/>
  <c r="AO36" i="15"/>
  <c r="AM36" i="15"/>
  <c r="AL36" i="15"/>
  <c r="AK36" i="15"/>
  <c r="AJ36" i="15"/>
  <c r="AI36" i="15"/>
  <c r="AH36" i="15"/>
  <c r="W36" i="15"/>
  <c r="V36" i="15"/>
  <c r="J36" i="15"/>
  <c r="I36" i="15"/>
  <c r="BM35" i="15"/>
  <c r="BK35" i="15"/>
  <c r="BJ35" i="15"/>
  <c r="BI35" i="15"/>
  <c r="BE35" i="15"/>
  <c r="BD35" i="15"/>
  <c r="BC35" i="15"/>
  <c r="BB35" i="15"/>
  <c r="AY35" i="15"/>
  <c r="AX35" i="15"/>
  <c r="AW35" i="15"/>
  <c r="AV35" i="15"/>
  <c r="AU35" i="15"/>
  <c r="AT35" i="15"/>
  <c r="AO35" i="15"/>
  <c r="AM35" i="15"/>
  <c r="AL35" i="15"/>
  <c r="AK35" i="15"/>
  <c r="AJ35" i="15"/>
  <c r="AI35" i="15"/>
  <c r="AH35" i="15"/>
  <c r="W35" i="15"/>
  <c r="V35" i="15"/>
  <c r="J35" i="15"/>
  <c r="I35" i="15"/>
  <c r="BM34" i="15"/>
  <c r="BK34" i="15"/>
  <c r="BJ34" i="15"/>
  <c r="BI34" i="15"/>
  <c r="BE34" i="15"/>
  <c r="BD34" i="15"/>
  <c r="BC34" i="15"/>
  <c r="BB34" i="15"/>
  <c r="AY34" i="15"/>
  <c r="AX34" i="15"/>
  <c r="AW34" i="15"/>
  <c r="AV34" i="15"/>
  <c r="AU34" i="15"/>
  <c r="AT34" i="15"/>
  <c r="AO34" i="15"/>
  <c r="AM34" i="15"/>
  <c r="AL34" i="15"/>
  <c r="AK34" i="15"/>
  <c r="AJ34" i="15"/>
  <c r="AI34" i="15"/>
  <c r="AH34" i="15"/>
  <c r="W34" i="15"/>
  <c r="V34" i="15"/>
  <c r="J34" i="15"/>
  <c r="I34" i="15"/>
  <c r="BK33" i="15"/>
  <c r="BJ33" i="15"/>
  <c r="BI33" i="15"/>
  <c r="BC33" i="15"/>
  <c r="BB33" i="15"/>
  <c r="AY33" i="15"/>
  <c r="AX33" i="15"/>
  <c r="AW33" i="15"/>
  <c r="AV33" i="15"/>
  <c r="AU33" i="15"/>
  <c r="AT33" i="15"/>
  <c r="AO33" i="15"/>
  <c r="AM33" i="15"/>
  <c r="AL33" i="15"/>
  <c r="AK33" i="15"/>
  <c r="AJ33" i="15"/>
  <c r="AI33" i="15"/>
  <c r="AH33" i="15"/>
  <c r="W33" i="15"/>
  <c r="V33" i="15"/>
  <c r="J33" i="15"/>
  <c r="I33" i="15"/>
  <c r="BK32" i="15"/>
  <c r="BJ32" i="15"/>
  <c r="BI32" i="15"/>
  <c r="BC32" i="15"/>
  <c r="BB32" i="15"/>
  <c r="AY32" i="15"/>
  <c r="AX32" i="15"/>
  <c r="AW32" i="15"/>
  <c r="AV32" i="15"/>
  <c r="AU32" i="15"/>
  <c r="AT32" i="15"/>
  <c r="AO32" i="15"/>
  <c r="AM32" i="15"/>
  <c r="AL32" i="15"/>
  <c r="AK32" i="15"/>
  <c r="AJ32" i="15"/>
  <c r="AI32" i="15"/>
  <c r="AH32" i="15"/>
  <c r="W32" i="15"/>
  <c r="V32" i="15"/>
  <c r="J32" i="15"/>
  <c r="I32" i="15"/>
  <c r="BM31" i="15"/>
  <c r="BK31" i="15"/>
  <c r="BJ31" i="15"/>
  <c r="BI31" i="15"/>
  <c r="BE31" i="15"/>
  <c r="BD31" i="15"/>
  <c r="BC31" i="15"/>
  <c r="BB31" i="15"/>
  <c r="AY31" i="15"/>
  <c r="AX31" i="15"/>
  <c r="AW31" i="15"/>
  <c r="AV31" i="15"/>
  <c r="AU31" i="15"/>
  <c r="AT31" i="15"/>
  <c r="AO31" i="15"/>
  <c r="AM31" i="15"/>
  <c r="AL31" i="15"/>
  <c r="AK31" i="15"/>
  <c r="AJ31" i="15"/>
  <c r="AI31" i="15"/>
  <c r="AH31" i="15"/>
  <c r="W31" i="15"/>
  <c r="V31" i="15"/>
  <c r="J31" i="15"/>
  <c r="I31" i="15"/>
  <c r="BM30" i="15"/>
  <c r="BK30" i="15"/>
  <c r="BJ30" i="15"/>
  <c r="BI30" i="15"/>
  <c r="BE30" i="15"/>
  <c r="BD30" i="15"/>
  <c r="BC30" i="15"/>
  <c r="BB30" i="15"/>
  <c r="AY30" i="15"/>
  <c r="AX30" i="15"/>
  <c r="AW30" i="15"/>
  <c r="AV30" i="15"/>
  <c r="AU30" i="15"/>
  <c r="AT30" i="15"/>
  <c r="AO30" i="15"/>
  <c r="AM30" i="15"/>
  <c r="AL30" i="15"/>
  <c r="AK30" i="15"/>
  <c r="AJ30" i="15"/>
  <c r="AI30" i="15"/>
  <c r="AH30" i="15"/>
  <c r="W30" i="15"/>
  <c r="V30" i="15"/>
  <c r="J30" i="15"/>
  <c r="I30" i="15"/>
  <c r="BM29" i="15"/>
  <c r="BK29" i="15"/>
  <c r="BJ29" i="15"/>
  <c r="BI29" i="15"/>
  <c r="BE29" i="15"/>
  <c r="BD29" i="15"/>
  <c r="BC29" i="15"/>
  <c r="BB29" i="15"/>
  <c r="AY29" i="15"/>
  <c r="AX29" i="15"/>
  <c r="AW29" i="15"/>
  <c r="AV29" i="15"/>
  <c r="AU29" i="15"/>
  <c r="AT29" i="15"/>
  <c r="AO29" i="15"/>
  <c r="AM29" i="15"/>
  <c r="AL29" i="15"/>
  <c r="AK29" i="15"/>
  <c r="AJ29" i="15"/>
  <c r="AI29" i="15"/>
  <c r="AH29" i="15"/>
  <c r="W29" i="15"/>
  <c r="V29" i="15"/>
  <c r="J29" i="15"/>
  <c r="I29" i="15"/>
  <c r="BM28" i="15"/>
  <c r="BK28" i="15"/>
  <c r="BJ28" i="15"/>
  <c r="BI28" i="15"/>
  <c r="BE28" i="15"/>
  <c r="BD28" i="15"/>
  <c r="BC28" i="15"/>
  <c r="BB28" i="15"/>
  <c r="AY28" i="15"/>
  <c r="AX28" i="15"/>
  <c r="AW28" i="15"/>
  <c r="AV28" i="15"/>
  <c r="AU28" i="15"/>
  <c r="AT28" i="15"/>
  <c r="AO28" i="15"/>
  <c r="AM28" i="15"/>
  <c r="AL28" i="15"/>
  <c r="AK28" i="15"/>
  <c r="AJ28" i="15"/>
  <c r="AI28" i="15"/>
  <c r="AH28" i="15"/>
  <c r="W28" i="15"/>
  <c r="V28" i="15"/>
  <c r="J28" i="15"/>
  <c r="I28" i="15"/>
  <c r="BM27" i="15"/>
  <c r="BK27" i="15"/>
  <c r="BJ27" i="15"/>
  <c r="BI27" i="15"/>
  <c r="BE27" i="15"/>
  <c r="BD27" i="15"/>
  <c r="BC27" i="15"/>
  <c r="BB27" i="15"/>
  <c r="AY27" i="15"/>
  <c r="AX27" i="15"/>
  <c r="AW27" i="15"/>
  <c r="AV27" i="15"/>
  <c r="AU27" i="15"/>
  <c r="AT27" i="15"/>
  <c r="AO27" i="15"/>
  <c r="AM27" i="15"/>
  <c r="AL27" i="15"/>
  <c r="AK27" i="15"/>
  <c r="AJ27" i="15"/>
  <c r="AI27" i="15"/>
  <c r="AH27" i="15"/>
  <c r="W27" i="15"/>
  <c r="V27" i="15"/>
  <c r="AE26" i="15"/>
  <c r="BM25" i="15"/>
  <c r="BK25" i="15"/>
  <c r="BJ25" i="15"/>
  <c r="BI25" i="15"/>
  <c r="BE25" i="15"/>
  <c r="BD25" i="15"/>
  <c r="BC25" i="15"/>
  <c r="BB25" i="15"/>
  <c r="AY25" i="15"/>
  <c r="AX25" i="15"/>
  <c r="AW25" i="15"/>
  <c r="AV25" i="15"/>
  <c r="AU25" i="15"/>
  <c r="AT25" i="15"/>
  <c r="AO25" i="15"/>
  <c r="AM25" i="15"/>
  <c r="AL25" i="15"/>
  <c r="AK25" i="15"/>
  <c r="AJ25" i="15"/>
  <c r="AI25" i="15"/>
  <c r="AH25" i="15"/>
  <c r="W25" i="15"/>
  <c r="V25" i="15"/>
  <c r="J25" i="15"/>
  <c r="I25" i="15"/>
  <c r="BM24" i="15"/>
  <c r="BK24" i="15"/>
  <c r="BJ24" i="15"/>
  <c r="BI24" i="15"/>
  <c r="BE24" i="15"/>
  <c r="BD24" i="15"/>
  <c r="BC24" i="15"/>
  <c r="BB24" i="15"/>
  <c r="AY24" i="15"/>
  <c r="AX24" i="15"/>
  <c r="AW24" i="15"/>
  <c r="AV24" i="15"/>
  <c r="AU24" i="15"/>
  <c r="AT24" i="15"/>
  <c r="AO24" i="15"/>
  <c r="AM24" i="15"/>
  <c r="AL24" i="15"/>
  <c r="AK24" i="15"/>
  <c r="AJ24" i="15"/>
  <c r="AI24" i="15"/>
  <c r="AH24" i="15"/>
  <c r="W24" i="15"/>
  <c r="V24" i="15"/>
  <c r="J24" i="15"/>
  <c r="I24" i="15"/>
  <c r="BM23" i="15"/>
  <c r="BK23" i="15"/>
  <c r="BJ23" i="15"/>
  <c r="BI23" i="15"/>
  <c r="BE23" i="15"/>
  <c r="BD23" i="15"/>
  <c r="BC23" i="15"/>
  <c r="BB23" i="15"/>
  <c r="AY23" i="15"/>
  <c r="AX23" i="15"/>
  <c r="AW23" i="15"/>
  <c r="AV23" i="15"/>
  <c r="AU23" i="15"/>
  <c r="AT23" i="15"/>
  <c r="AO23" i="15"/>
  <c r="AM23" i="15"/>
  <c r="AL23" i="15"/>
  <c r="AK23" i="15"/>
  <c r="AJ23" i="15"/>
  <c r="AI23" i="15"/>
  <c r="AH23" i="15"/>
  <c r="W23" i="15"/>
  <c r="V23" i="15"/>
  <c r="J23" i="15"/>
  <c r="I23" i="15"/>
  <c r="BM22" i="15"/>
  <c r="BK22" i="15"/>
  <c r="BJ22" i="15"/>
  <c r="BI22" i="15"/>
  <c r="BE22" i="15"/>
  <c r="BD22" i="15"/>
  <c r="BC22" i="15"/>
  <c r="BB22" i="15"/>
  <c r="AY22" i="15"/>
  <c r="AX22" i="15"/>
  <c r="AW22" i="15"/>
  <c r="AV22" i="15"/>
  <c r="AU22" i="15"/>
  <c r="AT22" i="15"/>
  <c r="AO22" i="15"/>
  <c r="AM22" i="15"/>
  <c r="AL22" i="15"/>
  <c r="AK22" i="15"/>
  <c r="AJ22" i="15"/>
  <c r="AI22" i="15"/>
  <c r="AH22" i="15"/>
  <c r="W22" i="15"/>
  <c r="V22" i="15"/>
  <c r="J22" i="15"/>
  <c r="I22" i="15"/>
  <c r="BM21" i="15"/>
  <c r="BK21" i="15"/>
  <c r="BJ21" i="15"/>
  <c r="BI21" i="15"/>
  <c r="BE21" i="15"/>
  <c r="BD21" i="15"/>
  <c r="BC21" i="15"/>
  <c r="BB21" i="15"/>
  <c r="AY21" i="15"/>
  <c r="AX21" i="15"/>
  <c r="AW21" i="15"/>
  <c r="AV21" i="15"/>
  <c r="AU21" i="15"/>
  <c r="AT21" i="15"/>
  <c r="AO21" i="15"/>
  <c r="AM21" i="15"/>
  <c r="AL21" i="15"/>
  <c r="AK21" i="15"/>
  <c r="AJ21" i="15"/>
  <c r="AI21" i="15"/>
  <c r="AH21" i="15"/>
  <c r="W21" i="15"/>
  <c r="V21" i="15"/>
  <c r="BM20" i="15"/>
  <c r="BK20" i="15"/>
  <c r="BJ20" i="15"/>
  <c r="BI20" i="15"/>
  <c r="BH20" i="15" s="1"/>
  <c r="BE20" i="15"/>
  <c r="BD20" i="15"/>
  <c r="BC20" i="15"/>
  <c r="BB20" i="15"/>
  <c r="AY20" i="15"/>
  <c r="AX20" i="15"/>
  <c r="AW20" i="15"/>
  <c r="AV20" i="15"/>
  <c r="AU20" i="15"/>
  <c r="AO20" i="15"/>
  <c r="AM20" i="15"/>
  <c r="AL20" i="15"/>
  <c r="AK20" i="15"/>
  <c r="AJ20" i="15"/>
  <c r="AI20" i="15"/>
  <c r="AH20" i="15"/>
  <c r="AF20" i="15" s="1"/>
  <c r="W20" i="15"/>
  <c r="V20" i="15"/>
  <c r="BM19" i="15"/>
  <c r="BK19" i="15"/>
  <c r="BH19" i="15" s="1"/>
  <c r="BJ19" i="15"/>
  <c r="BI19" i="15"/>
  <c r="BE19" i="15"/>
  <c r="BD19" i="15"/>
  <c r="BC19" i="15"/>
  <c r="BB19" i="15"/>
  <c r="AY19" i="15"/>
  <c r="AX19" i="15"/>
  <c r="AW19" i="15"/>
  <c r="AV19" i="15"/>
  <c r="AU19" i="15"/>
  <c r="AT19" i="15"/>
  <c r="AO19" i="15"/>
  <c r="AM19" i="15"/>
  <c r="AL19" i="15"/>
  <c r="AK19" i="15"/>
  <c r="AJ19" i="15"/>
  <c r="AJ15" i="15" s="1"/>
  <c r="AI19" i="15"/>
  <c r="AH19" i="15"/>
  <c r="W19" i="15"/>
  <c r="V19" i="15"/>
  <c r="J19" i="15"/>
  <c r="I19" i="15"/>
  <c r="BM18" i="15"/>
  <c r="BM15" i="15" s="1"/>
  <c r="BM14" i="15" s="1"/>
  <c r="BK18" i="15"/>
  <c r="BJ18" i="15"/>
  <c r="BI18" i="15"/>
  <c r="BE18" i="15"/>
  <c r="BE15" i="15" s="1"/>
  <c r="BE14" i="15" s="1"/>
  <c r="BD18" i="15"/>
  <c r="BD15" i="15" s="1"/>
  <c r="BC18" i="15"/>
  <c r="BB18" i="15"/>
  <c r="AY18" i="15"/>
  <c r="AY15" i="15" s="1"/>
  <c r="AX18" i="15"/>
  <c r="AX15" i="15" s="1"/>
  <c r="AW18" i="15"/>
  <c r="AV18" i="15"/>
  <c r="AU18" i="15"/>
  <c r="AS18" i="15" s="1"/>
  <c r="AQ18" i="15" s="1"/>
  <c r="AT18" i="15"/>
  <c r="AR18" i="15" s="1"/>
  <c r="AO18" i="15"/>
  <c r="AM18" i="15"/>
  <c r="AL18" i="15"/>
  <c r="AK18" i="15"/>
  <c r="AJ18" i="15"/>
  <c r="AI18" i="15"/>
  <c r="AI15" i="15" s="1"/>
  <c r="AH18" i="15"/>
  <c r="AF18" i="15" s="1"/>
  <c r="W18" i="15"/>
  <c r="V18" i="15"/>
  <c r="J18" i="15"/>
  <c r="I18" i="15"/>
  <c r="BC17" i="15"/>
  <c r="BA17" i="15" s="1"/>
  <c r="AZ17" i="15" s="1"/>
  <c r="AS17" i="15"/>
  <c r="AQ17" i="15"/>
  <c r="AR17" i="15"/>
  <c r="AP17" i="15"/>
  <c r="AK17" i="15"/>
  <c r="AG17" i="15" s="1"/>
  <c r="AE17" i="15" s="1"/>
  <c r="AJ17" i="15"/>
  <c r="AF17" i="15"/>
  <c r="BM16" i="15"/>
  <c r="BL16" i="15"/>
  <c r="BK16" i="15"/>
  <c r="BJ16" i="15"/>
  <c r="BJ15" i="15" s="1"/>
  <c r="BJ14" i="15" s="1"/>
  <c r="BI16" i="15"/>
  <c r="BE16" i="15"/>
  <c r="BD16" i="15"/>
  <c r="BC16" i="15"/>
  <c r="BB16" i="15"/>
  <c r="BB15" i="15" s="1"/>
  <c r="AY16" i="15"/>
  <c r="AW16" i="15"/>
  <c r="AU16" i="15"/>
  <c r="AT16" i="15"/>
  <c r="AR16" i="15" s="1"/>
  <c r="AO16" i="15"/>
  <c r="AM16" i="15"/>
  <c r="AL16" i="15"/>
  <c r="AK16" i="15"/>
  <c r="AJ16" i="15"/>
  <c r="AI16" i="15"/>
  <c r="AH16" i="15"/>
  <c r="W16" i="15"/>
  <c r="V16" i="15"/>
  <c r="J16" i="15"/>
  <c r="I16" i="15"/>
  <c r="BF15" i="15"/>
  <c r="AN15" i="15"/>
  <c r="AB15" i="15"/>
  <c r="AA15" i="15"/>
  <c r="Z15" i="15"/>
  <c r="Y15" i="15"/>
  <c r="X15" i="15"/>
  <c r="O15" i="15"/>
  <c r="AO14" i="15"/>
  <c r="AA5" i="1"/>
  <c r="AC43" i="16"/>
  <c r="BV25" i="18"/>
  <c r="BD45" i="15"/>
  <c r="AN14" i="15"/>
  <c r="AY57" i="15"/>
  <c r="P65" i="15"/>
  <c r="BQ65" i="15"/>
  <c r="BQ66" i="15"/>
  <c r="BD79" i="15"/>
  <c r="AL104" i="15"/>
  <c r="AL44" i="15" s="1"/>
  <c r="D27" i="2"/>
  <c r="P62" i="15"/>
  <c r="Q61" i="15"/>
  <c r="V63" i="15"/>
  <c r="V61" i="15"/>
  <c r="W61" i="15"/>
  <c r="W57" i="15"/>
  <c r="H57" i="2"/>
  <c r="H103" i="2"/>
  <c r="BM44" i="15"/>
  <c r="P95" i="15"/>
  <c r="Q94" i="15"/>
  <c r="AH55" i="16"/>
  <c r="BC53" i="15"/>
  <c r="BC51" i="15" s="1"/>
  <c r="AG109" i="15"/>
  <c r="AE109" i="15" s="1"/>
  <c r="AC82" i="16"/>
  <c r="AT66" i="15"/>
  <c r="AT65" i="15"/>
  <c r="AM35" i="18"/>
  <c r="BW35" i="18" s="1"/>
  <c r="BC112" i="15"/>
  <c r="BC110" i="15"/>
  <c r="BK30" i="18"/>
  <c r="BK15" i="18" s="1"/>
  <c r="AL45" i="15"/>
  <c r="AG50" i="15"/>
  <c r="AE50" i="15"/>
  <c r="BL51" i="15"/>
  <c r="BD51" i="15"/>
  <c r="H18" i="2"/>
  <c r="D70" i="2"/>
  <c r="G36" i="18"/>
  <c r="D94" i="2"/>
  <c r="D48" i="18"/>
  <c r="BC61" i="15"/>
  <c r="AG89" i="15"/>
  <c r="AE89" i="15" s="1"/>
  <c r="AG102" i="15"/>
  <c r="AE102" i="15" s="1"/>
  <c r="BO102" i="15"/>
  <c r="BB112" i="15"/>
  <c r="AG114" i="15"/>
  <c r="AE114" i="15" s="1"/>
  <c r="H72" i="2"/>
  <c r="I72" i="2" s="1"/>
  <c r="H38" i="18"/>
  <c r="F94" i="16"/>
  <c r="D94" i="16" s="1"/>
  <c r="BV23" i="18"/>
  <c r="AS67" i="15"/>
  <c r="BD84" i="15"/>
  <c r="BC100" i="15"/>
  <c r="BC98" i="15"/>
  <c r="AB73" i="16"/>
  <c r="AB71" i="16"/>
  <c r="H84" i="16"/>
  <c r="H82" i="16"/>
  <c r="AA110" i="16"/>
  <c r="AM56" i="18"/>
  <c r="AM54" i="18" s="1"/>
  <c r="BA30" i="18"/>
  <c r="BW25" i="18"/>
  <c r="BW24" i="19"/>
  <c r="BV24" i="19"/>
  <c r="AZ15" i="19"/>
  <c r="BP16" i="19"/>
  <c r="BO16" i="19"/>
  <c r="AN27" i="19"/>
  <c r="AL16" i="19"/>
  <c r="BI27" i="19"/>
  <c r="BI15" i="19"/>
  <c r="BH15" i="19" s="1"/>
  <c r="BH16" i="19"/>
  <c r="BP27" i="19"/>
  <c r="Z27" i="19"/>
  <c r="AM16" i="19"/>
  <c r="BW16" i="19" s="1"/>
  <c r="AD27" i="19"/>
  <c r="BV24" i="18"/>
  <c r="AL46" i="18"/>
  <c r="BW55" i="18"/>
  <c r="BW24" i="18"/>
  <c r="AM50" i="18"/>
  <c r="BW50" i="18" s="1"/>
  <c r="BP15" i="18"/>
  <c r="BO15" i="18" s="1"/>
  <c r="Y47" i="18"/>
  <c r="Z46" i="18"/>
  <c r="BV48" i="18"/>
  <c r="AM43" i="18"/>
  <c r="BW43" i="18" s="1"/>
  <c r="AO41" i="18"/>
  <c r="BO15" i="17"/>
  <c r="BA27" i="19"/>
  <c r="BA15" i="19"/>
  <c r="BP15" i="19"/>
  <c r="BO15" i="19" s="1"/>
  <c r="AX27" i="19"/>
  <c r="AX15" i="19"/>
  <c r="BP16" i="18"/>
  <c r="AM21" i="18"/>
  <c r="AX54" i="18"/>
  <c r="AL55" i="18"/>
  <c r="BO16" i="18"/>
  <c r="BH21" i="18"/>
  <c r="AL35" i="18"/>
  <c r="AX34" i="18"/>
  <c r="AX33" i="18" s="1"/>
  <c r="AM34" i="18"/>
  <c r="AY33" i="18"/>
  <c r="AM42" i="18"/>
  <c r="AY41" i="18"/>
  <c r="BV51" i="18"/>
  <c r="BH50" i="18"/>
  <c r="BV50" i="18" s="1"/>
  <c r="AM47" i="18"/>
  <c r="AY46" i="18"/>
  <c r="BI15" i="17"/>
  <c r="AF30" i="15"/>
  <c r="AS30" i="15"/>
  <c r="AQ30" i="15" s="1"/>
  <c r="AF36" i="15"/>
  <c r="AD36" i="15" s="1"/>
  <c r="AF37" i="15"/>
  <c r="AF38" i="15"/>
  <c r="AJ47" i="15"/>
  <c r="AJ45" i="15"/>
  <c r="AJ100" i="15"/>
  <c r="AJ98" i="15"/>
  <c r="Z36" i="16"/>
  <c r="AV15" i="15"/>
  <c r="AU66" i="15"/>
  <c r="AU65" i="15"/>
  <c r="F113" i="16"/>
  <c r="D113" i="16"/>
  <c r="AK61" i="15"/>
  <c r="AK57" i="15" s="1"/>
  <c r="AM15" i="15"/>
  <c r="AF25" i="15"/>
  <c r="AS25" i="15"/>
  <c r="AQ25" i="15" s="1"/>
  <c r="AI90" i="15"/>
  <c r="AL98" i="15"/>
  <c r="AF102" i="15"/>
  <c r="AG115" i="15"/>
  <c r="AE115" i="15"/>
  <c r="BO115" i="15" s="1"/>
  <c r="AJ53" i="15"/>
  <c r="AJ51" i="15"/>
  <c r="AK86" i="15"/>
  <c r="AK84" i="15"/>
  <c r="AH100" i="15"/>
  <c r="AH98" i="15"/>
  <c r="AF101" i="15"/>
  <c r="AD101" i="15"/>
  <c r="AF54" i="15"/>
  <c r="AD54" i="15"/>
  <c r="AH69" i="15"/>
  <c r="AH65" i="15"/>
  <c r="AJ69" i="15"/>
  <c r="AJ65" i="15"/>
  <c r="AG72" i="15"/>
  <c r="AE72" i="15"/>
  <c r="AE65" i="15" s="1"/>
  <c r="AJ75" i="15"/>
  <c r="AJ73" i="15"/>
  <c r="AF77" i="15"/>
  <c r="AD77" i="15"/>
  <c r="BB79" i="15"/>
  <c r="AF87" i="15"/>
  <c r="AD87" i="15" s="1"/>
  <c r="AG88" i="15"/>
  <c r="AG95" i="15"/>
  <c r="AF108" i="15"/>
  <c r="AD108" i="15" s="1"/>
  <c r="BA108" i="15"/>
  <c r="BA106" i="15" s="1"/>
  <c r="AZ108" i="15"/>
  <c r="AL110" i="15"/>
  <c r="AG70" i="15"/>
  <c r="AK69" i="15"/>
  <c r="AK65" i="15"/>
  <c r="BC75" i="15"/>
  <c r="BC73" i="15" s="1"/>
  <c r="AJ86" i="15"/>
  <c r="AJ84" i="15" s="1"/>
  <c r="AG101" i="15"/>
  <c r="BA21" i="15"/>
  <c r="AR23" i="15"/>
  <c r="AP23" i="15" s="1"/>
  <c r="AR28" i="15"/>
  <c r="AP28" i="15"/>
  <c r="AS28" i="15"/>
  <c r="AQ28" i="15" s="1"/>
  <c r="AR32" i="15"/>
  <c r="AP32" i="15"/>
  <c r="AD32" i="15" s="1"/>
  <c r="AR33" i="15"/>
  <c r="AP33" i="15" s="1"/>
  <c r="AP16" i="15"/>
  <c r="BG20" i="15"/>
  <c r="AF23" i="15"/>
  <c r="AD23" i="15" s="1"/>
  <c r="AS23" i="15"/>
  <c r="AQ23" i="15" s="1"/>
  <c r="BH24" i="15"/>
  <c r="BG24" i="15" s="1"/>
  <c r="AF28" i="15"/>
  <c r="AD28" i="15" s="1"/>
  <c r="BA30" i="15"/>
  <c r="AF32" i="15"/>
  <c r="AG32" i="15"/>
  <c r="BH32" i="15"/>
  <c r="BG32" i="15" s="1"/>
  <c r="AZ32" i="15" s="1"/>
  <c r="AF33" i="15"/>
  <c r="AG33" i="15"/>
  <c r="AS33" i="15"/>
  <c r="AQ33" i="15"/>
  <c r="AE33" i="15" s="1"/>
  <c r="BH35" i="15"/>
  <c r="BG35" i="15" s="1"/>
  <c r="AZ35" i="15" s="1"/>
  <c r="AL57" i="15"/>
  <c r="AF71" i="15"/>
  <c r="BH29" i="15"/>
  <c r="BG29" i="15" s="1"/>
  <c r="AZ29" i="15" s="1"/>
  <c r="BN29" i="15" s="1"/>
  <c r="BA32" i="15"/>
  <c r="BA33" i="15"/>
  <c r="AR37" i="15"/>
  <c r="AP37" i="15" s="1"/>
  <c r="AD37" i="15" s="1"/>
  <c r="AS37" i="15"/>
  <c r="AQ37" i="15" s="1"/>
  <c r="AR38" i="15"/>
  <c r="AI47" i="15"/>
  <c r="AI45" i="15" s="1"/>
  <c r="AF49" i="15"/>
  <c r="AD49" i="15"/>
  <c r="AW73" i="15"/>
  <c r="AF89" i="15"/>
  <c r="AD89" i="15" s="1"/>
  <c r="BN89" i="15" s="1"/>
  <c r="AT91" i="15"/>
  <c r="AT90" i="15" s="1"/>
  <c r="AG107" i="15"/>
  <c r="AE107" i="15" s="1"/>
  <c r="AF113" i="15"/>
  <c r="AF114" i="15"/>
  <c r="AD114" i="15" s="1"/>
  <c r="BN114" i="15" s="1"/>
  <c r="AG78" i="15"/>
  <c r="AE78" i="15"/>
  <c r="AF82" i="15"/>
  <c r="AD82" i="15" s="1"/>
  <c r="AL84" i="15"/>
  <c r="BB106" i="15"/>
  <c r="AJ106" i="15"/>
  <c r="AJ104" i="15" s="1"/>
  <c r="AF115" i="15"/>
  <c r="AD115" i="15"/>
  <c r="BN115" i="15" s="1"/>
  <c r="P86" i="15"/>
  <c r="BQ86" i="15"/>
  <c r="P109" i="15"/>
  <c r="BQ109" i="15"/>
  <c r="Q104" i="15"/>
  <c r="R84" i="15"/>
  <c r="Q89" i="15"/>
  <c r="P89" i="15"/>
  <c r="T84" i="15"/>
  <c r="Q103" i="15"/>
  <c r="P103" i="15"/>
  <c r="BQ103" i="15"/>
  <c r="W43" i="16"/>
  <c r="E56" i="16"/>
  <c r="AF50" i="15"/>
  <c r="AD50" i="15"/>
  <c r="W45" i="15"/>
  <c r="AA44" i="15"/>
  <c r="AA14" i="15"/>
  <c r="BF14" i="15"/>
  <c r="V57" i="15"/>
  <c r="BI57" i="15"/>
  <c r="AH57" i="15"/>
  <c r="AL90" i="15"/>
  <c r="BE90" i="15"/>
  <c r="AV90" i="15"/>
  <c r="BD90" i="15"/>
  <c r="BC66" i="15"/>
  <c r="AP53" i="15"/>
  <c r="O57" i="15"/>
  <c r="AB57" i="15"/>
  <c r="AB44" i="15"/>
  <c r="AB14" i="15"/>
  <c r="AM57" i="15"/>
  <c r="AF58" i="15"/>
  <c r="M57" i="15"/>
  <c r="Z57" i="15"/>
  <c r="Z44" i="15"/>
  <c r="Z14" i="15"/>
  <c r="AY90" i="15"/>
  <c r="BH16" i="15"/>
  <c r="BG16" i="15" s="1"/>
  <c r="AR19" i="15"/>
  <c r="AP19" i="15" s="1"/>
  <c r="AW15" i="15"/>
  <c r="BH21" i="15"/>
  <c r="BG21" i="15"/>
  <c r="AR27" i="15"/>
  <c r="AP27" i="15" s="1"/>
  <c r="AG28" i="15"/>
  <c r="AE28" i="15" s="1"/>
  <c r="AG29" i="15"/>
  <c r="BH31" i="15"/>
  <c r="BG31" i="15"/>
  <c r="AZ31" i="15" s="1"/>
  <c r="AG35" i="15"/>
  <c r="AF35" i="15"/>
  <c r="AS35" i="15"/>
  <c r="AQ35" i="15" s="1"/>
  <c r="AE35" i="15" s="1"/>
  <c r="BA35" i="15"/>
  <c r="BH37" i="15"/>
  <c r="BG37" i="15"/>
  <c r="AZ37" i="15" s="1"/>
  <c r="AG38" i="15"/>
  <c r="AE38" i="15" s="1"/>
  <c r="AS38" i="15"/>
  <c r="AQ38" i="15" s="1"/>
  <c r="X44" i="15"/>
  <c r="X14" i="15"/>
  <c r="AD48" i="15"/>
  <c r="AD47" i="15" s="1"/>
  <c r="AL51" i="15"/>
  <c r="AK53" i="15"/>
  <c r="AK51" i="15"/>
  <c r="AL73" i="15"/>
  <c r="BL79" i="15"/>
  <c r="AX98" i="15"/>
  <c r="AW104" i="15"/>
  <c r="BD110" i="15"/>
  <c r="BA114" i="15"/>
  <c r="AZ114" i="15"/>
  <c r="AG22" i="15"/>
  <c r="BA22" i="15"/>
  <c r="BH22" i="15"/>
  <c r="BG22" i="15"/>
  <c r="AR24" i="15"/>
  <c r="AP24" i="15" s="1"/>
  <c r="BA24" i="15"/>
  <c r="BA28" i="15"/>
  <c r="BH34" i="15"/>
  <c r="BG34" i="15" s="1"/>
  <c r="AZ34" i="15" s="1"/>
  <c r="BN34" i="15" s="1"/>
  <c r="BA37" i="15"/>
  <c r="BA38" i="15"/>
  <c r="AS46" i="15"/>
  <c r="AR47" i="15"/>
  <c r="AX51" i="15"/>
  <c r="AG54" i="15"/>
  <c r="AF56" i="15"/>
  <c r="AD56" i="15" s="1"/>
  <c r="AG62" i="15"/>
  <c r="AE62" i="15" s="1"/>
  <c r="BO62" i="15"/>
  <c r="AG63" i="15"/>
  <c r="AF64" i="15"/>
  <c r="AD64" i="15"/>
  <c r="BD57" i="15"/>
  <c r="BD65" i="15"/>
  <c r="AG71" i="15"/>
  <c r="AE71" i="15"/>
  <c r="AF72" i="15"/>
  <c r="AD72" i="15" s="1"/>
  <c r="BD73" i="15"/>
  <c r="AH75" i="15"/>
  <c r="AH73" i="15" s="1"/>
  <c r="AF78" i="15"/>
  <c r="AD78" i="15" s="1"/>
  <c r="AG82" i="15"/>
  <c r="AE82" i="15"/>
  <c r="BO82" i="15" s="1"/>
  <c r="BA83" i="15"/>
  <c r="AZ83" i="15" s="1"/>
  <c r="BC86" i="15"/>
  <c r="BC84" i="15" s="1"/>
  <c r="AF88" i="15"/>
  <c r="BA88" i="15"/>
  <c r="AZ88" i="15" s="1"/>
  <c r="BC91" i="15"/>
  <c r="BC90" i="15"/>
  <c r="AF95" i="15"/>
  <c r="AD95" i="15" s="1"/>
  <c r="AF96" i="15"/>
  <c r="AD96" i="15"/>
  <c r="BA96" i="15"/>
  <c r="AZ96" i="15" s="1"/>
  <c r="BN96" i="15" s="1"/>
  <c r="Q97" i="15"/>
  <c r="P97" i="15"/>
  <c r="BQ97" i="15"/>
  <c r="AF97" i="15"/>
  <c r="AD97" i="15" s="1"/>
  <c r="AR111" i="15"/>
  <c r="AR110" i="15" s="1"/>
  <c r="AP111" i="15"/>
  <c r="AG113" i="15"/>
  <c r="AE113" i="15"/>
  <c r="BA25" i="15"/>
  <c r="AG27" i="15"/>
  <c r="AF27" i="15"/>
  <c r="AD27" i="15"/>
  <c r="BH28" i="15"/>
  <c r="BG28" i="15" s="1"/>
  <c r="AZ28" i="15" s="1"/>
  <c r="AS32" i="15"/>
  <c r="AQ32" i="15"/>
  <c r="BA34" i="15"/>
  <c r="AR36" i="15"/>
  <c r="AP36" i="15" s="1"/>
  <c r="BH36" i="15"/>
  <c r="BG36" i="15"/>
  <c r="AZ36" i="15" s="1"/>
  <c r="AG48" i="15"/>
  <c r="AE48" i="15" s="1"/>
  <c r="BA49" i="15"/>
  <c r="AZ49" i="15" s="1"/>
  <c r="BN49" i="15" s="1"/>
  <c r="AG56" i="15"/>
  <c r="AE56" i="15" s="1"/>
  <c r="AX57" i="15"/>
  <c r="AX44" i="15" s="1"/>
  <c r="AF63" i="15"/>
  <c r="AD63" i="15" s="1"/>
  <c r="AG64" i="15"/>
  <c r="AE64" i="15"/>
  <c r="AX65" i="15"/>
  <c r="BE65" i="15"/>
  <c r="BE44" i="15"/>
  <c r="AI69" i="15"/>
  <c r="AI65" i="15" s="1"/>
  <c r="AF70" i="15"/>
  <c r="AD70" i="15" s="1"/>
  <c r="AK75" i="15"/>
  <c r="AK73" i="15"/>
  <c r="AW90" i="15"/>
  <c r="AG96" i="15"/>
  <c r="AE96" i="15"/>
  <c r="AR99" i="15"/>
  <c r="AR98" i="15" s="1"/>
  <c r="AG103" i="15"/>
  <c r="AE103" i="15"/>
  <c r="AF107" i="15"/>
  <c r="BA107" i="15"/>
  <c r="AK106" i="15"/>
  <c r="AK104" i="15" s="1"/>
  <c r="AC108" i="16"/>
  <c r="W63" i="16"/>
  <c r="J98" i="16"/>
  <c r="J96" i="16" s="1"/>
  <c r="F40" i="16"/>
  <c r="F48" i="16"/>
  <c r="D48" i="16"/>
  <c r="D52" i="2" s="1"/>
  <c r="G52" i="2" s="1"/>
  <c r="F86" i="16"/>
  <c r="D86" i="16" s="1"/>
  <c r="AD88" i="16"/>
  <c r="F99" i="16"/>
  <c r="AI13" i="16"/>
  <c r="V43" i="16"/>
  <c r="Q45" i="16"/>
  <c r="G45" i="16"/>
  <c r="G43" i="16"/>
  <c r="AG50" i="16"/>
  <c r="AG49" i="16"/>
  <c r="Z52" i="16"/>
  <c r="Y52" i="16"/>
  <c r="H56" i="2" s="1"/>
  <c r="X43" i="16"/>
  <c r="F47" i="16"/>
  <c r="D47" i="16" s="1"/>
  <c r="F70" i="16"/>
  <c r="D70" i="16"/>
  <c r="AG72" i="16"/>
  <c r="AG71" i="16"/>
  <c r="V71" i="16"/>
  <c r="AB84" i="16"/>
  <c r="AB82" i="16" s="1"/>
  <c r="AB92" i="16"/>
  <c r="AB104" i="16"/>
  <c r="AB102" i="16"/>
  <c r="Z20" i="16"/>
  <c r="AG20" i="16"/>
  <c r="AF20" i="16" s="1"/>
  <c r="AG36" i="16"/>
  <c r="AF36" i="16" s="1"/>
  <c r="Y36" i="16" s="1"/>
  <c r="F68" i="16"/>
  <c r="D68" i="16" s="1"/>
  <c r="AN68" i="16"/>
  <c r="J45" i="16"/>
  <c r="J43" i="16" s="1"/>
  <c r="AB59" i="16"/>
  <c r="AD63" i="16"/>
  <c r="K77" i="16"/>
  <c r="W102" i="16"/>
  <c r="AC102" i="16"/>
  <c r="AB13" i="16"/>
  <c r="W13" i="16"/>
  <c r="R35" i="16"/>
  <c r="P35" i="16" s="1"/>
  <c r="AK37" i="16"/>
  <c r="AG37" i="16"/>
  <c r="AF37" i="16"/>
  <c r="AL42" i="16"/>
  <c r="AK43" i="16"/>
  <c r="AB45" i="16"/>
  <c r="AB43" i="16"/>
  <c r="R50" i="16"/>
  <c r="P50" i="16"/>
  <c r="AA51" i="16"/>
  <c r="F52" i="16"/>
  <c r="U55" i="16"/>
  <c r="AD55" i="16"/>
  <c r="L63" i="16"/>
  <c r="AC71" i="16"/>
  <c r="F87" i="16"/>
  <c r="D87" i="16"/>
  <c r="D91" i="2" s="1"/>
  <c r="AC88" i="16"/>
  <c r="F95" i="16"/>
  <c r="D95" i="16" s="1"/>
  <c r="D99" i="2" s="1"/>
  <c r="G99" i="2" s="1"/>
  <c r="G104" i="16"/>
  <c r="G102" i="16"/>
  <c r="F107" i="16"/>
  <c r="D107" i="16" s="1"/>
  <c r="D111" i="2" s="1"/>
  <c r="G111" i="2" s="1"/>
  <c r="W108" i="16"/>
  <c r="V13" i="16"/>
  <c r="AC13" i="16"/>
  <c r="AJ13" i="16"/>
  <c r="F26" i="16"/>
  <c r="F30" i="16"/>
  <c r="D30" i="16" s="1"/>
  <c r="Z30" i="16"/>
  <c r="AC49" i="16"/>
  <c r="F61" i="16"/>
  <c r="D61" i="16"/>
  <c r="T64" i="16"/>
  <c r="T63" i="16" s="1"/>
  <c r="K71" i="16"/>
  <c r="G73" i="16"/>
  <c r="G71" i="16" s="1"/>
  <c r="F76" i="16"/>
  <c r="D76" i="16" s="1"/>
  <c r="D80" i="2"/>
  <c r="K88" i="16"/>
  <c r="W89" i="16"/>
  <c r="W88" i="16" s="1"/>
  <c r="Z94" i="16"/>
  <c r="Y94" i="16"/>
  <c r="H98" i="2" s="1"/>
  <c r="H52" i="18"/>
  <c r="H104" i="16"/>
  <c r="H102" i="16"/>
  <c r="X13" i="16"/>
  <c r="AD13" i="16"/>
  <c r="AD12" i="16" s="1"/>
  <c r="R20" i="16"/>
  <c r="P20" i="16"/>
  <c r="O77" i="16"/>
  <c r="AG97" i="16"/>
  <c r="AG96" i="16" s="1"/>
  <c r="V108" i="16"/>
  <c r="Z112" i="16"/>
  <c r="Y112" i="16"/>
  <c r="H116" i="2" s="1"/>
  <c r="H13" i="16"/>
  <c r="L13" i="16"/>
  <c r="U13" i="16"/>
  <c r="F20" i="16"/>
  <c r="R25" i="16"/>
  <c r="P25" i="16"/>
  <c r="Z29" i="16"/>
  <c r="R31" i="16"/>
  <c r="P31" i="16" s="1"/>
  <c r="D31" i="16" s="1"/>
  <c r="F35" i="16"/>
  <c r="D35" i="16" s="1"/>
  <c r="R37" i="16"/>
  <c r="P37" i="16" s="1"/>
  <c r="E44" i="16"/>
  <c r="H67" i="16"/>
  <c r="H63" i="16" s="1"/>
  <c r="J67" i="16"/>
  <c r="J63" i="16" s="1"/>
  <c r="F69" i="16"/>
  <c r="AB67" i="16"/>
  <c r="J73" i="16"/>
  <c r="J71" i="16"/>
  <c r="F80" i="16"/>
  <c r="R18" i="16"/>
  <c r="P18" i="16"/>
  <c r="AG18" i="16"/>
  <c r="AF18" i="16" s="1"/>
  <c r="F21" i="16"/>
  <c r="Z21" i="16"/>
  <c r="Z25" i="16"/>
  <c r="AG26" i="16"/>
  <c r="AF26" i="16" s="1"/>
  <c r="F31" i="16"/>
  <c r="Z31" i="16"/>
  <c r="Z37" i="16"/>
  <c r="L55" i="16"/>
  <c r="Z86" i="16"/>
  <c r="Y86" i="16"/>
  <c r="AN86" i="16" s="1"/>
  <c r="J92" i="16"/>
  <c r="J88" i="16"/>
  <c r="D15" i="16"/>
  <c r="K13" i="16"/>
  <c r="R16" i="16"/>
  <c r="P16" i="16"/>
  <c r="AL13" i="16"/>
  <c r="R19" i="16"/>
  <c r="P19" i="16" s="1"/>
  <c r="AG19" i="16"/>
  <c r="AF19" i="16" s="1"/>
  <c r="F22" i="16"/>
  <c r="AG22" i="16"/>
  <c r="AF22" i="16"/>
  <c r="Z27" i="16"/>
  <c r="R30" i="16"/>
  <c r="P30" i="16" s="1"/>
  <c r="AG39" i="16"/>
  <c r="AF39" i="16"/>
  <c r="Y39" i="16" s="1"/>
  <c r="L43" i="16"/>
  <c r="F46" i="16"/>
  <c r="AB51" i="16"/>
  <c r="AB49" i="16"/>
  <c r="AJ55" i="16"/>
  <c r="Z111" i="16"/>
  <c r="AE12" i="16"/>
  <c r="F54" i="16"/>
  <c r="D54" i="16" s="1"/>
  <c r="K55" i="16"/>
  <c r="J59" i="16"/>
  <c r="J55" i="16"/>
  <c r="AC63" i="16"/>
  <c r="G79" i="16"/>
  <c r="G77" i="16"/>
  <c r="AC77" i="16"/>
  <c r="J84" i="16"/>
  <c r="J82" i="16" s="1"/>
  <c r="V88" i="16"/>
  <c r="AK89" i="16"/>
  <c r="AK88" i="16"/>
  <c r="R91" i="16"/>
  <c r="P91" i="16"/>
  <c r="Z93" i="16"/>
  <c r="Z92" i="16" s="1"/>
  <c r="Y93" i="16"/>
  <c r="F100" i="16"/>
  <c r="D100" i="16"/>
  <c r="G110" i="16"/>
  <c r="G108" i="16"/>
  <c r="Z16" i="16"/>
  <c r="R22" i="16"/>
  <c r="P22" i="16"/>
  <c r="R26" i="16"/>
  <c r="P26" i="16" s="1"/>
  <c r="D26" i="16" s="1"/>
  <c r="F27" i="16"/>
  <c r="F29" i="16"/>
  <c r="Z32" i="16"/>
  <c r="F38" i="16"/>
  <c r="D38" i="16"/>
  <c r="X55" i="16"/>
  <c r="F93" i="16"/>
  <c r="H92" i="16"/>
  <c r="H88" i="16"/>
  <c r="AH13" i="16"/>
  <c r="Z18" i="16"/>
  <c r="Z19" i="16"/>
  <c r="AG21" i="16"/>
  <c r="AF21" i="16" s="1"/>
  <c r="F25" i="16"/>
  <c r="D25" i="16" s="1"/>
  <c r="Z26" i="16"/>
  <c r="R27" i="16"/>
  <c r="P27" i="16" s="1"/>
  <c r="AG27" i="16"/>
  <c r="AF27" i="16" s="1"/>
  <c r="R29" i="16"/>
  <c r="P29" i="16" s="1"/>
  <c r="D29" i="16" s="1"/>
  <c r="AG29" i="16"/>
  <c r="AF29" i="16"/>
  <c r="Y29" i="16" s="1"/>
  <c r="F32" i="16"/>
  <c r="AG34" i="16"/>
  <c r="AF34" i="16" s="1"/>
  <c r="F36" i="16"/>
  <c r="F37" i="16"/>
  <c r="D37" i="16" s="1"/>
  <c r="R44" i="16"/>
  <c r="R43" i="16" s="1"/>
  <c r="K43" i="16"/>
  <c r="E46" i="16"/>
  <c r="E45" i="16" s="1"/>
  <c r="Z47" i="16"/>
  <c r="AA45" i="16"/>
  <c r="K49" i="16"/>
  <c r="K63" i="16"/>
  <c r="G67" i="16"/>
  <c r="G63" i="16" s="1"/>
  <c r="F74" i="16"/>
  <c r="H73" i="16"/>
  <c r="H71" i="16" s="1"/>
  <c r="P77" i="16"/>
  <c r="D78" i="16"/>
  <c r="AN78" i="16" s="1"/>
  <c r="AB89" i="16"/>
  <c r="S96" i="16"/>
  <c r="J104" i="16"/>
  <c r="J102" i="16"/>
  <c r="F16" i="16"/>
  <c r="AG16" i="16"/>
  <c r="AF16" i="16" s="1"/>
  <c r="F18" i="16"/>
  <c r="F19" i="16"/>
  <c r="D19" i="16" s="1"/>
  <c r="R21" i="16"/>
  <c r="P21" i="16" s="1"/>
  <c r="Z22" i="16"/>
  <c r="AG25" i="16"/>
  <c r="AG30" i="16"/>
  <c r="AF30" i="16"/>
  <c r="AG31" i="16"/>
  <c r="AF31" i="16" s="1"/>
  <c r="Y31" i="16" s="1"/>
  <c r="AM31" i="16" s="1"/>
  <c r="R32" i="16"/>
  <c r="P32" i="16"/>
  <c r="AG32" i="16"/>
  <c r="AF32" i="16" s="1"/>
  <c r="Y32" i="16" s="1"/>
  <c r="F34" i="16"/>
  <c r="AG35" i="16"/>
  <c r="AF35" i="16"/>
  <c r="Y35" i="16" s="1"/>
  <c r="R36" i="16"/>
  <c r="P36" i="16" s="1"/>
  <c r="AG40" i="16"/>
  <c r="AF40" i="16" s="1"/>
  <c r="Y40" i="16"/>
  <c r="H21" i="17" s="1"/>
  <c r="AG45" i="16"/>
  <c r="AF46" i="16"/>
  <c r="AF45" i="16"/>
  <c r="F53" i="16"/>
  <c r="D53" i="16"/>
  <c r="Y100" i="16"/>
  <c r="Y98" i="16" s="1"/>
  <c r="Z98" i="16"/>
  <c r="AG59" i="16"/>
  <c r="AF60" i="16"/>
  <c r="AF59" i="16"/>
  <c r="Z65" i="16"/>
  <c r="Z64" i="16"/>
  <c r="AB64" i="16"/>
  <c r="AA73" i="16"/>
  <c r="Z75" i="16"/>
  <c r="Y75" i="16"/>
  <c r="H79" i="2" s="1"/>
  <c r="AF78" i="16"/>
  <c r="AF77" i="16" s="1"/>
  <c r="F111" i="16"/>
  <c r="H110" i="16"/>
  <c r="H108" i="16" s="1"/>
  <c r="W49" i="16"/>
  <c r="J51" i="16"/>
  <c r="J49" i="16" s="1"/>
  <c r="Q51" i="16"/>
  <c r="Q49" i="16"/>
  <c r="AC55" i="16"/>
  <c r="AC42" i="16" s="1"/>
  <c r="AC12" i="16" s="1"/>
  <c r="AJ71" i="16"/>
  <c r="F75" i="16"/>
  <c r="D75" i="16" s="1"/>
  <c r="AK77" i="16"/>
  <c r="X88" i="16"/>
  <c r="AB98" i="16"/>
  <c r="AB96" i="16" s="1"/>
  <c r="F105" i="16"/>
  <c r="D105" i="16" s="1"/>
  <c r="AG109" i="16"/>
  <c r="X63" i="16"/>
  <c r="W77" i="16"/>
  <c r="Z81" i="16"/>
  <c r="Y81" i="16" s="1"/>
  <c r="H45" i="18" s="1"/>
  <c r="AG91" i="16"/>
  <c r="AF91" i="16"/>
  <c r="Y91" i="16" s="1"/>
  <c r="F101" i="16"/>
  <c r="D101" i="16" s="1"/>
  <c r="D105" i="2"/>
  <c r="AB110" i="16"/>
  <c r="AB108" i="16" s="1"/>
  <c r="F112" i="16"/>
  <c r="D112" i="16"/>
  <c r="F85" i="16"/>
  <c r="D85" i="16" s="1"/>
  <c r="D89" i="2" s="1"/>
  <c r="G89" i="2" s="1"/>
  <c r="R103" i="16"/>
  <c r="V102" i="16"/>
  <c r="F106" i="16"/>
  <c r="D106" i="16" s="1"/>
  <c r="D110" i="2" s="1"/>
  <c r="G110" i="2" s="1"/>
  <c r="U108" i="16"/>
  <c r="U42" i="16" s="1"/>
  <c r="R109" i="16"/>
  <c r="J110" i="16"/>
  <c r="J108" i="16" s="1"/>
  <c r="BA39" i="15"/>
  <c r="AD42" i="15"/>
  <c r="BA20" i="15"/>
  <c r="AZ20" i="15" s="1"/>
  <c r="AG19" i="15"/>
  <c r="BG19" i="15"/>
  <c r="AF21" i="15"/>
  <c r="AG21" i="15"/>
  <c r="AR21" i="15"/>
  <c r="AP21" i="15"/>
  <c r="AD21" i="15" s="1"/>
  <c r="AR22" i="15"/>
  <c r="AP22" i="15"/>
  <c r="AS20" i="15"/>
  <c r="AQ20" i="15" s="1"/>
  <c r="AS21" i="15"/>
  <c r="AQ21" i="15" s="1"/>
  <c r="AE21" i="15"/>
  <c r="AS22" i="15"/>
  <c r="AQ22" i="15" s="1"/>
  <c r="BA23" i="15"/>
  <c r="AD17" i="15"/>
  <c r="AI75" i="15"/>
  <c r="AI73" i="15"/>
  <c r="AG76" i="15"/>
  <c r="AE76" i="15" s="1"/>
  <c r="AS92" i="15"/>
  <c r="AR92" i="15"/>
  <c r="AS105" i="15"/>
  <c r="AQ105" i="15" s="1"/>
  <c r="AR105" i="15"/>
  <c r="AP105" i="15"/>
  <c r="AG25" i="15"/>
  <c r="AR25" i="15"/>
  <c r="AP25" i="15"/>
  <c r="BH25" i="15"/>
  <c r="BG25" i="15" s="1"/>
  <c r="AS27" i="15"/>
  <c r="AQ27" i="15" s="1"/>
  <c r="AE27" i="15" s="1"/>
  <c r="BA27" i="15"/>
  <c r="BH27" i="15"/>
  <c r="BG27" i="15"/>
  <c r="AR29" i="15"/>
  <c r="AP29" i="15"/>
  <c r="BA29" i="15"/>
  <c r="AF31" i="15"/>
  <c r="AS31" i="15"/>
  <c r="AQ31" i="15"/>
  <c r="AE31" i="15" s="1"/>
  <c r="AR34" i="15"/>
  <c r="AP34" i="15"/>
  <c r="AG36" i="15"/>
  <c r="AS36" i="15"/>
  <c r="AQ36" i="15" s="1"/>
  <c r="AR39" i="15"/>
  <c r="AP39" i="15" s="1"/>
  <c r="AD39" i="15" s="1"/>
  <c r="BN39" i="15" s="1"/>
  <c r="AR46" i="15"/>
  <c r="AP46" i="15" s="1"/>
  <c r="AP45" i="15"/>
  <c r="AK47" i="15"/>
  <c r="AK45" i="15" s="1"/>
  <c r="AR52" i="15"/>
  <c r="AP52" i="15"/>
  <c r="AH53" i="15"/>
  <c r="AH51" i="15" s="1"/>
  <c r="BA54" i="15"/>
  <c r="BA53" i="15"/>
  <c r="BA51" i="15" s="1"/>
  <c r="AF55" i="15"/>
  <c r="AL65" i="15"/>
  <c r="BA77" i="15"/>
  <c r="AZ77" i="15"/>
  <c r="AS80" i="15"/>
  <c r="AQ80" i="15" s="1"/>
  <c r="AR80" i="15"/>
  <c r="AP80" i="15" s="1"/>
  <c r="AD80" i="15" s="1"/>
  <c r="AP79" i="15"/>
  <c r="BB86" i="15"/>
  <c r="AX91" i="15"/>
  <c r="AX90" i="15" s="1"/>
  <c r="AF22" i="15"/>
  <c r="AF24" i="15"/>
  <c r="AS24" i="15"/>
  <c r="AQ24" i="15" s="1"/>
  <c r="AG30" i="15"/>
  <c r="AE30" i="15"/>
  <c r="AR30" i="15"/>
  <c r="AP30" i="15" s="1"/>
  <c r="BH30" i="15"/>
  <c r="BG30" i="15" s="1"/>
  <c r="AZ30" i="15" s="1"/>
  <c r="AG31" i="15"/>
  <c r="AF34" i="15"/>
  <c r="AG34" i="15"/>
  <c r="AS34" i="15"/>
  <c r="AQ34" i="15" s="1"/>
  <c r="AE34" i="15" s="1"/>
  <c r="AR35" i="15"/>
  <c r="AP35" i="15" s="1"/>
  <c r="AD35" i="15" s="1"/>
  <c r="BA36" i="15"/>
  <c r="AG37" i="15"/>
  <c r="AE37" i="15" s="1"/>
  <c r="AF39" i="15"/>
  <c r="AG39" i="15"/>
  <c r="AS39" i="15"/>
  <c r="AQ39" i="15"/>
  <c r="AE39" i="15" s="1"/>
  <c r="AW45" i="15"/>
  <c r="BB47" i="15"/>
  <c r="BH47" i="15"/>
  <c r="BH45" i="15"/>
  <c r="AF48" i="15"/>
  <c r="AG49" i="15"/>
  <c r="AE49" i="15" s="1"/>
  <c r="AR53" i="15"/>
  <c r="AG55" i="15"/>
  <c r="AE55" i="15" s="1"/>
  <c r="D58" i="15"/>
  <c r="BH59" i="15"/>
  <c r="BG59" i="15" s="1"/>
  <c r="BG58" i="15" s="1"/>
  <c r="BH58" i="15"/>
  <c r="BO60" i="15"/>
  <c r="AF62" i="15"/>
  <c r="AD62" i="15"/>
  <c r="AD61" i="15" s="1"/>
  <c r="Q81" i="15"/>
  <c r="P82" i="15"/>
  <c r="BQ82" i="15"/>
  <c r="AS93" i="15"/>
  <c r="AQ93" i="15"/>
  <c r="AE93" i="15" s="1"/>
  <c r="AU91" i="15"/>
  <c r="AU90" i="15" s="1"/>
  <c r="AH106" i="15"/>
  <c r="AH104" i="15" s="1"/>
  <c r="AG23" i="15"/>
  <c r="AE23" i="15" s="1"/>
  <c r="BH23" i="15"/>
  <c r="BG23" i="15"/>
  <c r="AZ23" i="15" s="1"/>
  <c r="AG24" i="15"/>
  <c r="AE24" i="15" s="1"/>
  <c r="AF29" i="15"/>
  <c r="AS29" i="15"/>
  <c r="AQ29" i="15"/>
  <c r="AE29" i="15" s="1"/>
  <c r="BO29" i="15" s="1"/>
  <c r="AR31" i="15"/>
  <c r="AP31" i="15" s="1"/>
  <c r="BA31" i="15"/>
  <c r="BH33" i="15"/>
  <c r="BG33" i="15" s="1"/>
  <c r="AZ33" i="15" s="1"/>
  <c r="AP38" i="15"/>
  <c r="BH38" i="15"/>
  <c r="BG38" i="15"/>
  <c r="AS59" i="15"/>
  <c r="AS58" i="15" s="1"/>
  <c r="AQ58" i="15" s="1"/>
  <c r="BG62" i="15"/>
  <c r="BG61" i="15"/>
  <c r="BH61" i="15"/>
  <c r="AY65" i="15"/>
  <c r="AY44" i="15"/>
  <c r="BA71" i="15"/>
  <c r="AZ71" i="15"/>
  <c r="BB69" i="15"/>
  <c r="AL79" i="15"/>
  <c r="AG83" i="15"/>
  <c r="AE83" i="15"/>
  <c r="BO83" i="15" s="1"/>
  <c r="BH92" i="15"/>
  <c r="BG92" i="15" s="1"/>
  <c r="BL91" i="15"/>
  <c r="BL90" i="15"/>
  <c r="BD98" i="15"/>
  <c r="BH111" i="15"/>
  <c r="BH110" i="15"/>
  <c r="BJ110" i="15"/>
  <c r="BJ44" i="15" s="1"/>
  <c r="AD60" i="15"/>
  <c r="U57" i="15"/>
  <c r="BK57" i="15"/>
  <c r="AK100" i="15"/>
  <c r="AK98" i="15"/>
  <c r="BD104" i="15"/>
  <c r="BA113" i="15"/>
  <c r="P63" i="15"/>
  <c r="BQ63" i="15"/>
  <c r="Q65" i="15"/>
  <c r="AM65" i="15"/>
  <c r="AR67" i="15"/>
  <c r="BH67" i="15"/>
  <c r="BG67" i="15" s="1"/>
  <c r="BH74" i="15"/>
  <c r="BH73" i="15"/>
  <c r="Q75" i="15"/>
  <c r="Q73" i="15"/>
  <c r="AG77" i="15"/>
  <c r="AE77" i="15"/>
  <c r="AX79" i="15"/>
  <c r="AF83" i="15"/>
  <c r="AD83" i="15" s="1"/>
  <c r="BN83" i="15" s="1"/>
  <c r="BA91" i="15"/>
  <c r="AF103" i="15"/>
  <c r="AD103" i="15" s="1"/>
  <c r="AX104" i="15"/>
  <c r="AG108" i="15"/>
  <c r="L57" i="15"/>
  <c r="Y57" i="15"/>
  <c r="Y44" i="15"/>
  <c r="Y14" i="15"/>
  <c r="AS74" i="15"/>
  <c r="AS73" i="15" s="1"/>
  <c r="AF76" i="15"/>
  <c r="AF75" i="15" s="1"/>
  <c r="AD76" i="15"/>
  <c r="AD75" i="15" s="1"/>
  <c r="BA82" i="15"/>
  <c r="AZ82" i="15" s="1"/>
  <c r="AH94" i="15"/>
  <c r="AH90" i="15"/>
  <c r="AJ94" i="15"/>
  <c r="AJ90" i="15" s="1"/>
  <c r="AJ44" i="15" s="1"/>
  <c r="AJ14" i="15" s="1"/>
  <c r="AI112" i="15"/>
  <c r="AI110" i="15" s="1"/>
  <c r="AK112" i="15"/>
  <c r="AK110" i="15" s="1"/>
  <c r="AJ112" i="15"/>
  <c r="AJ110" i="15" s="1"/>
  <c r="AE41" i="15"/>
  <c r="BH40" i="15"/>
  <c r="BG40" i="15" s="1"/>
  <c r="AZ40" i="15" s="1"/>
  <c r="BN40" i="15" s="1"/>
  <c r="AG42" i="15"/>
  <c r="AE42" i="15"/>
  <c r="BO42" i="15" s="1"/>
  <c r="AG40" i="15"/>
  <c r="AE40" i="15" s="1"/>
  <c r="BO40" i="15" s="1"/>
  <c r="AD41" i="15"/>
  <c r="BH41" i="15"/>
  <c r="BG41" i="15"/>
  <c r="AZ41" i="15" s="1"/>
  <c r="BN41" i="15" s="1"/>
  <c r="R34" i="16"/>
  <c r="P34" i="16"/>
  <c r="AG43" i="16"/>
  <c r="AF44" i="16"/>
  <c r="AF43" i="16" s="1"/>
  <c r="G13" i="16"/>
  <c r="T13" i="16"/>
  <c r="Z34" i="16"/>
  <c r="Z35" i="16"/>
  <c r="AG38" i="16"/>
  <c r="AF38" i="16" s="1"/>
  <c r="Y38" i="16" s="1"/>
  <c r="D40" i="16"/>
  <c r="J13" i="16"/>
  <c r="AA13" i="16"/>
  <c r="O53" i="16"/>
  <c r="O51" i="16"/>
  <c r="O49" i="16"/>
  <c r="F62" i="16"/>
  <c r="D62" i="16" s="1"/>
  <c r="D66" i="2" s="1"/>
  <c r="AG65" i="16"/>
  <c r="G51" i="16"/>
  <c r="G49" i="16" s="1"/>
  <c r="R57" i="16"/>
  <c r="S56" i="16"/>
  <c r="S55" i="16" s="1"/>
  <c r="S42" i="16" s="1"/>
  <c r="G59" i="16"/>
  <c r="G55" i="16" s="1"/>
  <c r="R65" i="16"/>
  <c r="P65" i="16" s="1"/>
  <c r="V64" i="16"/>
  <c r="V63" i="16" s="1"/>
  <c r="S64" i="16"/>
  <c r="S63" i="16"/>
  <c r="H45" i="16"/>
  <c r="H43" i="16" s="1"/>
  <c r="H42" i="16" s="1"/>
  <c r="H12" i="16" s="1"/>
  <c r="H51" i="16"/>
  <c r="H49" i="16"/>
  <c r="W55" i="16"/>
  <c r="AK56" i="16"/>
  <c r="AK55" i="16" s="1"/>
  <c r="AG57" i="16"/>
  <c r="AF57" i="16" s="1"/>
  <c r="AF56" i="16" s="1"/>
  <c r="R58" i="16"/>
  <c r="P58" i="16" s="1"/>
  <c r="D58" i="16" s="1"/>
  <c r="T56" i="16"/>
  <c r="T55" i="16"/>
  <c r="T42" i="16" s="1"/>
  <c r="F60" i="16"/>
  <c r="H59" i="16"/>
  <c r="H55" i="16"/>
  <c r="Y74" i="16"/>
  <c r="V56" i="16"/>
  <c r="V55" i="16"/>
  <c r="Z57" i="16"/>
  <c r="AB56" i="16"/>
  <c r="Y58" i="16"/>
  <c r="H62" i="2"/>
  <c r="Z61" i="16"/>
  <c r="Y66" i="16"/>
  <c r="AH64" i="16"/>
  <c r="AH63" i="16"/>
  <c r="AH42" i="16" s="1"/>
  <c r="F81" i="16"/>
  <c r="H77" i="16"/>
  <c r="AK82" i="16"/>
  <c r="AG83" i="16"/>
  <c r="Y85" i="16"/>
  <c r="Z69" i="16"/>
  <c r="Y69" i="16" s="1"/>
  <c r="R72" i="16"/>
  <c r="Z80" i="16"/>
  <c r="AA79" i="16"/>
  <c r="AA77" i="16" s="1"/>
  <c r="R83" i="16"/>
  <c r="W82" i="16"/>
  <c r="Z90" i="16"/>
  <c r="R77" i="16"/>
  <c r="G92" i="16"/>
  <c r="G88" i="16" s="1"/>
  <c r="G84" i="16"/>
  <c r="G82" i="16" s="1"/>
  <c r="AF90" i="16"/>
  <c r="W96" i="16"/>
  <c r="R97" i="16"/>
  <c r="L88" i="16"/>
  <c r="AA92" i="16"/>
  <c r="G98" i="16"/>
  <c r="G96" i="16" s="1"/>
  <c r="AC96" i="16"/>
  <c r="Y105" i="16"/>
  <c r="H109" i="2" s="1"/>
  <c r="AG103" i="16"/>
  <c r="Z106" i="16"/>
  <c r="Y106" i="16" s="1"/>
  <c r="AN106" i="16" s="1"/>
  <c r="AI108" i="16"/>
  <c r="AI42" i="16" s="1"/>
  <c r="W15" i="15"/>
  <c r="V15" i="15"/>
  <c r="AG20" i="15"/>
  <c r="BI15" i="15"/>
  <c r="AM45" i="15"/>
  <c r="BL45" i="15"/>
  <c r="BH42" i="15"/>
  <c r="BG42" i="15" s="1"/>
  <c r="AZ42" i="15" s="1"/>
  <c r="AF46" i="15"/>
  <c r="AF45" i="15" s="1"/>
  <c r="AZ48" i="15"/>
  <c r="AC50" i="15"/>
  <c r="P46" i="15"/>
  <c r="Q45" i="15"/>
  <c r="BG47" i="15"/>
  <c r="BG45" i="15"/>
  <c r="BG52" i="15"/>
  <c r="BG51" i="15"/>
  <c r="BH51" i="15"/>
  <c r="BA58" i="15"/>
  <c r="BA66" i="15"/>
  <c r="BI66" i="15"/>
  <c r="BI65" i="15" s="1"/>
  <c r="BI44" i="15" s="1"/>
  <c r="BI14" i="15" s="1"/>
  <c r="BH68" i="15"/>
  <c r="P74" i="15"/>
  <c r="BQ74" i="15"/>
  <c r="V73" i="15"/>
  <c r="V44" i="15"/>
  <c r="C80" i="15"/>
  <c r="I79" i="15"/>
  <c r="BH79" i="15"/>
  <c r="BG80" i="15"/>
  <c r="BG79" i="15" s="1"/>
  <c r="D45" i="15"/>
  <c r="AR45" i="15"/>
  <c r="AI53" i="15"/>
  <c r="AI51" i="15" s="1"/>
  <c r="AT58" i="15"/>
  <c r="AT57" i="15"/>
  <c r="AR59" i="15"/>
  <c r="BA63" i="15"/>
  <c r="AQ67" i="15"/>
  <c r="AS66" i="15"/>
  <c r="AS65" i="15" s="1"/>
  <c r="AC72" i="15"/>
  <c r="AZ76" i="15"/>
  <c r="BH84" i="15"/>
  <c r="BG85" i="15"/>
  <c r="BG84" i="15" s="1"/>
  <c r="AH47" i="15"/>
  <c r="AH45" i="15" s="1"/>
  <c r="AQ52" i="15"/>
  <c r="AU58" i="15"/>
  <c r="AU57" i="15"/>
  <c r="BC58" i="15"/>
  <c r="BC57" i="15" s="1"/>
  <c r="AI61" i="15"/>
  <c r="AI57" i="15"/>
  <c r="AZ70" i="15"/>
  <c r="P81" i="15"/>
  <c r="BQ81" i="15"/>
  <c r="Q79" i="15"/>
  <c r="BC47" i="15"/>
  <c r="BC45" i="15" s="1"/>
  <c r="BB53" i="15"/>
  <c r="BB51" i="15" s="1"/>
  <c r="P75" i="15"/>
  <c r="BQ75" i="15"/>
  <c r="AS84" i="15"/>
  <c r="AQ85" i="15"/>
  <c r="AW66" i="15"/>
  <c r="AW65" i="15" s="1"/>
  <c r="S91" i="15"/>
  <c r="T90" i="15"/>
  <c r="J79" i="15"/>
  <c r="AG87" i="15"/>
  <c r="AI86" i="15"/>
  <c r="AI84" i="15"/>
  <c r="BC69" i="15"/>
  <c r="BC65" i="15" s="1"/>
  <c r="W73" i="15"/>
  <c r="AR74" i="15"/>
  <c r="AS79" i="15"/>
  <c r="BL84" i="15"/>
  <c r="AR85" i="15"/>
  <c r="AX84" i="15"/>
  <c r="AH86" i="15"/>
  <c r="AH84" i="15"/>
  <c r="BA95" i="15"/>
  <c r="BB94" i="15"/>
  <c r="AZ101" i="15"/>
  <c r="AZ100" i="15"/>
  <c r="BA100" i="15"/>
  <c r="AS99" i="15"/>
  <c r="AU98" i="15"/>
  <c r="BH99" i="15"/>
  <c r="U90" i="15"/>
  <c r="AD93" i="15"/>
  <c r="BH93" i="15"/>
  <c r="AT98" i="15"/>
  <c r="AT44" i="15" s="1"/>
  <c r="BH105" i="15"/>
  <c r="BK104" i="15"/>
  <c r="BK44" i="15"/>
  <c r="AG97" i="15"/>
  <c r="AE97" i="15" s="1"/>
  <c r="P99" i="15"/>
  <c r="BQ99" i="15"/>
  <c r="AZ107" i="15"/>
  <c r="AI106" i="15"/>
  <c r="AI104" i="15" s="1"/>
  <c r="AF109" i="15"/>
  <c r="AG112" i="15"/>
  <c r="AV110" i="15"/>
  <c r="AV44" i="15"/>
  <c r="AS111" i="15"/>
  <c r="AH112" i="15"/>
  <c r="AH110" i="15" s="1"/>
  <c r="AA31" i="1"/>
  <c r="AA30" i="1"/>
  <c r="AA29" i="1"/>
  <c r="AA28" i="1"/>
  <c r="AA27" i="1"/>
  <c r="AA25" i="1"/>
  <c r="AA24" i="1"/>
  <c r="AA23" i="1"/>
  <c r="AA22" i="1"/>
  <c r="AA21" i="1"/>
  <c r="AE32" i="15"/>
  <c r="AG69" i="15"/>
  <c r="AD30" i="15"/>
  <c r="AQ59" i="15"/>
  <c r="AE59" i="15" s="1"/>
  <c r="BO59" i="15" s="1"/>
  <c r="AZ24" i="15"/>
  <c r="BB89" i="15"/>
  <c r="BA89" i="15" s="1"/>
  <c r="AZ89" i="15"/>
  <c r="BO89" i="15"/>
  <c r="AA87" i="16"/>
  <c r="BB64" i="15"/>
  <c r="AA62" i="16"/>
  <c r="BJ40" i="18"/>
  <c r="AA70" i="16"/>
  <c r="BB72" i="15"/>
  <c r="BA72" i="15"/>
  <c r="AZ72" i="15" s="1"/>
  <c r="BB103" i="15"/>
  <c r="AA101" i="16"/>
  <c r="BG111" i="15"/>
  <c r="BG110" i="15" s="1"/>
  <c r="AG75" i="15"/>
  <c r="AG73" i="15" s="1"/>
  <c r="AE75" i="15"/>
  <c r="AE73" i="15" s="1"/>
  <c r="BQ46" i="15"/>
  <c r="H46" i="2"/>
  <c r="BH57" i="15"/>
  <c r="AA54" i="16"/>
  <c r="Z54" i="16" s="1"/>
  <c r="Y54" i="16"/>
  <c r="H58" i="2"/>
  <c r="BB56" i="15"/>
  <c r="BA56" i="15" s="1"/>
  <c r="AZ56" i="15" s="1"/>
  <c r="BJ59" i="18"/>
  <c r="BB115" i="15"/>
  <c r="AA113" i="16"/>
  <c r="Z113" i="16"/>
  <c r="Y113" i="16" s="1"/>
  <c r="AN113" i="16" s="1"/>
  <c r="AD31" i="15"/>
  <c r="P94" i="15"/>
  <c r="BQ94" i="15"/>
  <c r="BQ95" i="15"/>
  <c r="BJ53" i="18"/>
  <c r="AA95" i="16"/>
  <c r="Z95" i="16" s="1"/>
  <c r="Y95" i="16" s="1"/>
  <c r="BB97" i="15"/>
  <c r="BA97" i="15"/>
  <c r="AZ97" i="15" s="1"/>
  <c r="AA48" i="16"/>
  <c r="BB50" i="15"/>
  <c r="BA50" i="15"/>
  <c r="AZ50" i="15" s="1"/>
  <c r="AA76" i="16"/>
  <c r="Z76" i="16" s="1"/>
  <c r="BB78" i="15"/>
  <c r="AA107" i="16"/>
  <c r="BB109" i="15"/>
  <c r="BA109" i="15" s="1"/>
  <c r="AZ109" i="15" s="1"/>
  <c r="P61" i="15"/>
  <c r="BQ61" i="15"/>
  <c r="BQ62" i="15"/>
  <c r="AR79" i="15"/>
  <c r="AD38" i="15"/>
  <c r="AE70" i="15"/>
  <c r="BO70" i="15" s="1"/>
  <c r="E104" i="16"/>
  <c r="E102" i="16" s="1"/>
  <c r="BO114" i="15"/>
  <c r="AV14" i="15"/>
  <c r="BG74" i="15"/>
  <c r="BG73" i="15"/>
  <c r="BN62" i="15"/>
  <c r="BA47" i="15"/>
  <c r="Q77" i="16"/>
  <c r="F84" i="16"/>
  <c r="AF72" i="16"/>
  <c r="Z51" i="16"/>
  <c r="Z49" i="16" s="1"/>
  <c r="AF73" i="15"/>
  <c r="AZ54" i="15"/>
  <c r="AZ53" i="15" s="1"/>
  <c r="BN54" i="15"/>
  <c r="AG81" i="15"/>
  <c r="AG79" i="15" s="1"/>
  <c r="AE81" i="15"/>
  <c r="E110" i="16"/>
  <c r="E108" i="16" s="1"/>
  <c r="AQ74" i="15"/>
  <c r="P84" i="15"/>
  <c r="BQ84" i="15"/>
  <c r="BQ89" i="15"/>
  <c r="Q84" i="15"/>
  <c r="AF47" i="15"/>
  <c r="AE25" i="15"/>
  <c r="U12" i="16"/>
  <c r="AX14" i="15"/>
  <c r="AG47" i="15"/>
  <c r="AE47" i="15" s="1"/>
  <c r="AF81" i="15"/>
  <c r="D109" i="2"/>
  <c r="J109" i="2" s="1"/>
  <c r="C45" i="18"/>
  <c r="F45" i="18"/>
  <c r="C59" i="18"/>
  <c r="F59" i="18"/>
  <c r="C36" i="18"/>
  <c r="F36" i="18"/>
  <c r="AN112" i="16"/>
  <c r="C53" i="18"/>
  <c r="F53" i="18" s="1"/>
  <c r="D18" i="2"/>
  <c r="H58" i="18"/>
  <c r="C40" i="18"/>
  <c r="F40" i="18" s="1"/>
  <c r="D72" i="2"/>
  <c r="D38" i="18"/>
  <c r="G48" i="18"/>
  <c r="H70" i="2"/>
  <c r="J70" i="2" s="1"/>
  <c r="H36" i="18"/>
  <c r="C49" i="18"/>
  <c r="F49" i="18" s="1"/>
  <c r="D74" i="2"/>
  <c r="D40" i="18"/>
  <c r="I27" i="19"/>
  <c r="AO27" i="19"/>
  <c r="AO15" i="19"/>
  <c r="BV16" i="19"/>
  <c r="Y27" i="19"/>
  <c r="BO27" i="19"/>
  <c r="AY30" i="18"/>
  <c r="X47" i="18"/>
  <c r="Y46" i="18"/>
  <c r="BH15" i="17"/>
  <c r="J27" i="19"/>
  <c r="AY27" i="19"/>
  <c r="AY15" i="19"/>
  <c r="AX30" i="18"/>
  <c r="AX15" i="18" s="1"/>
  <c r="AL34" i="18"/>
  <c r="BV35" i="18"/>
  <c r="BH16" i="18"/>
  <c r="BW34" i="18"/>
  <c r="BV55" i="18"/>
  <c r="W15" i="17"/>
  <c r="AD22" i="15"/>
  <c r="BN22" i="15" s="1"/>
  <c r="BN60" i="15"/>
  <c r="BO96" i="15"/>
  <c r="AZ80" i="15"/>
  <c r="AB63" i="16"/>
  <c r="D20" i="16"/>
  <c r="AD94" i="15"/>
  <c r="BN94" i="15" s="1"/>
  <c r="AM81" i="16"/>
  <c r="H85" i="2"/>
  <c r="I85" i="2" s="1"/>
  <c r="Z110" i="16"/>
  <c r="Z108" i="16" s="1"/>
  <c r="Y19" i="16"/>
  <c r="AM86" i="16"/>
  <c r="Y20" i="16"/>
  <c r="H90" i="2"/>
  <c r="Y60" i="16"/>
  <c r="H64" i="2"/>
  <c r="I64" i="2" s="1"/>
  <c r="AN94" i="16"/>
  <c r="AC89" i="15"/>
  <c r="P104" i="15"/>
  <c r="BQ104" i="15"/>
  <c r="AC97" i="15"/>
  <c r="AN100" i="16"/>
  <c r="AF97" i="16"/>
  <c r="BA75" i="15"/>
  <c r="AS104" i="15"/>
  <c r="AR104" i="15"/>
  <c r="AP99" i="15"/>
  <c r="AP98" i="15" s="1"/>
  <c r="BA81" i="15"/>
  <c r="BA79" i="15" s="1"/>
  <c r="BG57" i="15"/>
  <c r="AF94" i="15"/>
  <c r="AF90" i="15" s="1"/>
  <c r="AF61" i="15"/>
  <c r="AF57" i="15"/>
  <c r="BA69" i="15"/>
  <c r="AM44" i="15"/>
  <c r="W14" i="15"/>
  <c r="V14" i="15"/>
  <c r="AZ22" i="15"/>
  <c r="AI12" i="16"/>
  <c r="Q89" i="16"/>
  <c r="Q88" i="16" s="1"/>
  <c r="AB88" i="16"/>
  <c r="AD42" i="16"/>
  <c r="AB55" i="16"/>
  <c r="P44" i="16"/>
  <c r="D44" i="16"/>
  <c r="D48" i="2"/>
  <c r="G48" i="2" s="1"/>
  <c r="Y26" i="16"/>
  <c r="AF50" i="16"/>
  <c r="AM112" i="16"/>
  <c r="AJ42" i="16"/>
  <c r="AJ12" i="16"/>
  <c r="Y22" i="16"/>
  <c r="AM22" i="16" s="1"/>
  <c r="Y30" i="16"/>
  <c r="D21" i="16"/>
  <c r="AL12" i="16"/>
  <c r="Z84" i="16"/>
  <c r="Z82" i="16" s="1"/>
  <c r="E79" i="16"/>
  <c r="E77" i="16"/>
  <c r="Y27" i="16"/>
  <c r="AM27" i="16" s="1"/>
  <c r="Y21" i="16"/>
  <c r="AN21" i="16" s="1"/>
  <c r="O108" i="16"/>
  <c r="D91" i="16"/>
  <c r="D49" i="18"/>
  <c r="P89" i="16"/>
  <c r="Y111" i="16"/>
  <c r="H57" i="18"/>
  <c r="L42" i="16"/>
  <c r="L12" i="16"/>
  <c r="AM94" i="16"/>
  <c r="AH12" i="16"/>
  <c r="AM113" i="16"/>
  <c r="Q108" i="16"/>
  <c r="E84" i="16"/>
  <c r="E82" i="16"/>
  <c r="R89" i="16"/>
  <c r="R88" i="16" s="1"/>
  <c r="D22" i="16"/>
  <c r="P49" i="16"/>
  <c r="D50" i="16"/>
  <c r="D54" i="2"/>
  <c r="F104" i="16"/>
  <c r="F102" i="16"/>
  <c r="R49" i="16"/>
  <c r="E67" i="16"/>
  <c r="E63" i="16"/>
  <c r="AM54" i="16"/>
  <c r="AM75" i="16"/>
  <c r="E51" i="16"/>
  <c r="E49" i="16"/>
  <c r="J42" i="16"/>
  <c r="J12" i="16" s="1"/>
  <c r="D16" i="16"/>
  <c r="E43" i="16"/>
  <c r="X42" i="16"/>
  <c r="D27" i="16"/>
  <c r="AG89" i="16"/>
  <c r="AG88" i="16"/>
  <c r="AN75" i="16"/>
  <c r="Y16" i="16"/>
  <c r="AM16" i="16" s="1"/>
  <c r="AM39" i="16"/>
  <c r="D34" i="16"/>
  <c r="AN34" i="16" s="1"/>
  <c r="AF89" i="16"/>
  <c r="AF88" i="16" s="1"/>
  <c r="Y78" i="16"/>
  <c r="Z73" i="16"/>
  <c r="Y46" i="16"/>
  <c r="Y34" i="16"/>
  <c r="D32" i="16"/>
  <c r="P103" i="16"/>
  <c r="R102" i="16"/>
  <c r="E73" i="16"/>
  <c r="E71" i="16"/>
  <c r="D93" i="16"/>
  <c r="D97" i="2" s="1"/>
  <c r="F92" i="16"/>
  <c r="AM100" i="16"/>
  <c r="C38" i="18"/>
  <c r="F38" i="18" s="1"/>
  <c r="D36" i="16"/>
  <c r="AN36" i="16" s="1"/>
  <c r="BO41" i="15"/>
  <c r="BL39" i="15"/>
  <c r="BH39" i="15" s="1"/>
  <c r="BG39" i="15" s="1"/>
  <c r="AR66" i="15"/>
  <c r="AR65" i="15"/>
  <c r="AP67" i="15"/>
  <c r="AQ104" i="15"/>
  <c r="AE105" i="15"/>
  <c r="AQ92" i="15"/>
  <c r="AS91" i="15"/>
  <c r="AS90" i="15"/>
  <c r="AD46" i="15"/>
  <c r="W44" i="15"/>
  <c r="AD29" i="15"/>
  <c r="AE69" i="15"/>
  <c r="AG65" i="15"/>
  <c r="AZ27" i="15"/>
  <c r="BO27" i="15" s="1"/>
  <c r="AR51" i="15"/>
  <c r="AE36" i="15"/>
  <c r="BO36" i="15" s="1"/>
  <c r="AD34" i="15"/>
  <c r="AY14" i="15"/>
  <c r="AM105" i="16"/>
  <c r="AN105" i="16"/>
  <c r="P97" i="16"/>
  <c r="R96" i="16"/>
  <c r="Q71" i="16"/>
  <c r="F82" i="16"/>
  <c r="D84" i="16"/>
  <c r="F59" i="16"/>
  <c r="D60" i="16"/>
  <c r="D64" i="2"/>
  <c r="AF65" i="16"/>
  <c r="AG64" i="16"/>
  <c r="AG63" i="16"/>
  <c r="AN40" i="16"/>
  <c r="AM40" i="16"/>
  <c r="Y61" i="16"/>
  <c r="H65" i="2"/>
  <c r="Z59" i="16"/>
  <c r="O44" i="16"/>
  <c r="O43" i="16" s="1"/>
  <c r="Q43" i="16"/>
  <c r="Y72" i="16"/>
  <c r="H76" i="2"/>
  <c r="AF71" i="16"/>
  <c r="AF83" i="16"/>
  <c r="AG82" i="16"/>
  <c r="AG56" i="16"/>
  <c r="AG55" i="16" s="1"/>
  <c r="AF55" i="16"/>
  <c r="R56" i="16"/>
  <c r="R55" i="16" s="1"/>
  <c r="P57" i="16"/>
  <c r="D57" i="16"/>
  <c r="D61" i="2"/>
  <c r="G61" i="2" s="1"/>
  <c r="O89" i="16"/>
  <c r="O88" i="16" s="1"/>
  <c r="AN66" i="16"/>
  <c r="AM66" i="16"/>
  <c r="AK42" i="16"/>
  <c r="AK13" i="16"/>
  <c r="E98" i="16"/>
  <c r="E96" i="16" s="1"/>
  <c r="D81" i="16"/>
  <c r="Y44" i="16"/>
  <c r="H48" i="2"/>
  <c r="J48" i="2" s="1"/>
  <c r="Q102" i="16"/>
  <c r="Z104" i="16"/>
  <c r="Q96" i="16"/>
  <c r="E92" i="16"/>
  <c r="E88" i="16" s="1"/>
  <c r="Y80" i="16"/>
  <c r="Z79" i="16"/>
  <c r="Z77" i="16" s="1"/>
  <c r="Z56" i="16"/>
  <c r="Q64" i="16"/>
  <c r="Q63" i="16"/>
  <c r="AF103" i="16"/>
  <c r="AG102" i="16"/>
  <c r="Y90" i="16"/>
  <c r="Z89" i="16"/>
  <c r="Q82" i="16"/>
  <c r="C42" i="18"/>
  <c r="I42" i="18" s="1"/>
  <c r="F42" i="18"/>
  <c r="AM58" i="16"/>
  <c r="AN58" i="16"/>
  <c r="Z67" i="16"/>
  <c r="Z63" i="16" s="1"/>
  <c r="E59" i="16"/>
  <c r="E55" i="16"/>
  <c r="Y51" i="16"/>
  <c r="P43" i="16"/>
  <c r="E13" i="16"/>
  <c r="P73" i="15"/>
  <c r="BQ73" i="15"/>
  <c r="P45" i="15"/>
  <c r="BQ45" i="15"/>
  <c r="AQ111" i="15"/>
  <c r="AS110" i="15"/>
  <c r="AE112" i="15"/>
  <c r="AG110" i="15"/>
  <c r="BG105" i="15"/>
  <c r="BH104" i="15"/>
  <c r="BN70" i="15"/>
  <c r="AZ81" i="15"/>
  <c r="BO81" i="15" s="1"/>
  <c r="AZ106" i="15"/>
  <c r="AR73" i="15"/>
  <c r="AP74" i="15"/>
  <c r="AP73" i="15" s="1"/>
  <c r="AE87" i="15"/>
  <c r="AE52" i="15"/>
  <c r="AQ51" i="15"/>
  <c r="BO76" i="15"/>
  <c r="AP59" i="15"/>
  <c r="AR58" i="15"/>
  <c r="AR57" i="15"/>
  <c r="AG45" i="15"/>
  <c r="BN72" i="15"/>
  <c r="AZ63" i="15"/>
  <c r="BA61" i="15"/>
  <c r="AD109" i="15"/>
  <c r="R91" i="15"/>
  <c r="S90" i="15"/>
  <c r="AZ85" i="15"/>
  <c r="BN85" i="15" s="1"/>
  <c r="AE67" i="15"/>
  <c r="AQ66" i="15"/>
  <c r="BO49" i="15"/>
  <c r="AQ99" i="15"/>
  <c r="AS98" i="15"/>
  <c r="AZ95" i="15"/>
  <c r="BA94" i="15"/>
  <c r="BA90" i="15" s="1"/>
  <c r="AR84" i="15"/>
  <c r="AP85" i="15"/>
  <c r="P79" i="15"/>
  <c r="BQ79" i="15"/>
  <c r="AE74" i="15"/>
  <c r="AQ73" i="15"/>
  <c r="BG68" i="15"/>
  <c r="BH66" i="15"/>
  <c r="BH65" i="15" s="1"/>
  <c r="AZ52" i="15"/>
  <c r="AZ47" i="15"/>
  <c r="BN42" i="15"/>
  <c r="AA20" i="1"/>
  <c r="AZ74" i="15"/>
  <c r="AZ111" i="15"/>
  <c r="BA65" i="15"/>
  <c r="H99" i="2"/>
  <c r="I45" i="18"/>
  <c r="BB84" i="15"/>
  <c r="AZ59" i="15"/>
  <c r="AZ58" i="15"/>
  <c r="BB104" i="15"/>
  <c r="AA108" i="16"/>
  <c r="BA78" i="15"/>
  <c r="AZ78" i="15"/>
  <c r="BB73" i="15"/>
  <c r="BB45" i="15"/>
  <c r="BI53" i="18"/>
  <c r="BJ46" i="18"/>
  <c r="AA96" i="16"/>
  <c r="Z101" i="16"/>
  <c r="BI40" i="18"/>
  <c r="BJ33" i="18"/>
  <c r="AA88" i="16"/>
  <c r="AA49" i="16"/>
  <c r="BB90" i="15"/>
  <c r="BB110" i="15"/>
  <c r="BA115" i="15"/>
  <c r="Z62" i="16"/>
  <c r="Y62" i="16" s="1"/>
  <c r="AA55" i="16"/>
  <c r="Z87" i="16"/>
  <c r="Y87" i="16"/>
  <c r="AA82" i="16"/>
  <c r="AA71" i="16"/>
  <c r="BI59" i="18"/>
  <c r="BJ54" i="18"/>
  <c r="Z70" i="16"/>
  <c r="Y70" i="16"/>
  <c r="AA63" i="16"/>
  <c r="BA64" i="15"/>
  <c r="AZ64" i="15"/>
  <c r="BB57" i="15"/>
  <c r="BB65" i="15"/>
  <c r="BN36" i="15"/>
  <c r="C51" i="18"/>
  <c r="D85" i="2"/>
  <c r="D45" i="18"/>
  <c r="H82" i="2"/>
  <c r="H42" i="18"/>
  <c r="J36" i="18"/>
  <c r="I36" i="18"/>
  <c r="D51" i="18"/>
  <c r="G51" i="18" s="1"/>
  <c r="G38" i="18"/>
  <c r="H56" i="18"/>
  <c r="H84" i="2"/>
  <c r="H83" i="2" s="1"/>
  <c r="H44" i="18"/>
  <c r="C48" i="18"/>
  <c r="X27" i="19"/>
  <c r="W47" i="18"/>
  <c r="X46" i="18"/>
  <c r="AL27" i="19"/>
  <c r="AL15" i="19"/>
  <c r="BV15" i="19"/>
  <c r="BH27" i="19"/>
  <c r="BV34" i="18"/>
  <c r="V15" i="17"/>
  <c r="AN33" i="16"/>
  <c r="AN20" i="16"/>
  <c r="D104" i="16"/>
  <c r="AN23" i="16"/>
  <c r="Y110" i="16"/>
  <c r="H115" i="2"/>
  <c r="H114" i="2" s="1"/>
  <c r="D95" i="2"/>
  <c r="G95" i="2" s="1"/>
  <c r="AM53" i="16"/>
  <c r="AN31" i="16"/>
  <c r="AM68" i="16"/>
  <c r="AM111" i="16"/>
  <c r="AN27" i="16"/>
  <c r="AN22" i="16"/>
  <c r="AF49" i="16"/>
  <c r="Y50" i="16"/>
  <c r="H54" i="2"/>
  <c r="Z88" i="16"/>
  <c r="AN16" i="16"/>
  <c r="D89" i="16"/>
  <c r="P88" i="16"/>
  <c r="F88" i="16"/>
  <c r="D92" i="16"/>
  <c r="P102" i="16"/>
  <c r="D103" i="16"/>
  <c r="AM52" i="16"/>
  <c r="Y57" i="16"/>
  <c r="BL15" i="15"/>
  <c r="BN27" i="15"/>
  <c r="AD67" i="15"/>
  <c r="AP66" i="15"/>
  <c r="AP65" i="15"/>
  <c r="AD45" i="15"/>
  <c r="BN46" i="15"/>
  <c r="AN61" i="16"/>
  <c r="Y59" i="16"/>
  <c r="AM61" i="16"/>
  <c r="O96" i="16"/>
  <c r="O102" i="16"/>
  <c r="AN60" i="16"/>
  <c r="D97" i="16"/>
  <c r="P96" i="16"/>
  <c r="AM90" i="16"/>
  <c r="Y79" i="16"/>
  <c r="AM80" i="16"/>
  <c r="AN81" i="16"/>
  <c r="AM78" i="16"/>
  <c r="AM60" i="16"/>
  <c r="P56" i="16"/>
  <c r="P55" i="16" s="1"/>
  <c r="O82" i="16"/>
  <c r="AF102" i="16"/>
  <c r="Y103" i="16"/>
  <c r="P13" i="16"/>
  <c r="O64" i="16"/>
  <c r="O63" i="16" s="1"/>
  <c r="Y83" i="16"/>
  <c r="AF82" i="16"/>
  <c r="AF64" i="16"/>
  <c r="AF63" i="16" s="1"/>
  <c r="Y65" i="16"/>
  <c r="O71" i="16"/>
  <c r="AM72" i="16"/>
  <c r="BO74" i="15"/>
  <c r="AE99" i="15"/>
  <c r="AQ98" i="15"/>
  <c r="BG104" i="15"/>
  <c r="AZ105" i="15"/>
  <c r="AD85" i="15"/>
  <c r="AP84" i="15"/>
  <c r="AE66" i="15"/>
  <c r="AQ65" i="15"/>
  <c r="AZ68" i="15"/>
  <c r="BO68" i="15" s="1"/>
  <c r="BN95" i="15"/>
  <c r="AZ94" i="15"/>
  <c r="R90" i="15"/>
  <c r="Q91" i="15"/>
  <c r="AD74" i="15"/>
  <c r="AD73" i="15"/>
  <c r="BA73" i="15"/>
  <c r="BN64" i="15"/>
  <c r="BH59" i="18"/>
  <c r="BW59" i="18" s="1"/>
  <c r="BJ30" i="18"/>
  <c r="BJ15" i="18" s="1"/>
  <c r="BH53" i="18"/>
  <c r="BW53" i="18" s="1"/>
  <c r="BI46" i="18"/>
  <c r="BH40" i="18"/>
  <c r="H74" i="2"/>
  <c r="J74" i="2" s="1"/>
  <c r="H40" i="18"/>
  <c r="I40" i="18" s="1"/>
  <c r="AZ115" i="15"/>
  <c r="Y101" i="16"/>
  <c r="Z96" i="16"/>
  <c r="AM87" i="16"/>
  <c r="BO78" i="15"/>
  <c r="BN78" i="15"/>
  <c r="BA57" i="15"/>
  <c r="H43" i="18"/>
  <c r="H69" i="2"/>
  <c r="H35" i="18"/>
  <c r="C35" i="18"/>
  <c r="F35" i="18" s="1"/>
  <c r="F34" i="18" s="1"/>
  <c r="H107" i="2"/>
  <c r="F51" i="18"/>
  <c r="W27" i="19"/>
  <c r="W15" i="19"/>
  <c r="V47" i="18"/>
  <c r="W46" i="18"/>
  <c r="W30" i="18"/>
  <c r="W15" i="18"/>
  <c r="AM27" i="19"/>
  <c r="AM15" i="19"/>
  <c r="BV27" i="19"/>
  <c r="AM51" i="16"/>
  <c r="D102" i="16"/>
  <c r="AD66" i="15"/>
  <c r="Y77" i="16"/>
  <c r="AO78" i="16"/>
  <c r="AM103" i="16"/>
  <c r="AM83" i="16"/>
  <c r="AM65" i="16"/>
  <c r="Y64" i="16"/>
  <c r="D56" i="16"/>
  <c r="AZ39" i="15"/>
  <c r="BN68" i="15"/>
  <c r="P91" i="15"/>
  <c r="BQ91" i="15"/>
  <c r="Q90" i="15"/>
  <c r="BN74" i="15"/>
  <c r="BW40" i="18"/>
  <c r="BV40" i="18"/>
  <c r="BV59" i="18"/>
  <c r="BV53" i="18"/>
  <c r="AN101" i="16"/>
  <c r="H34" i="18"/>
  <c r="I35" i="18"/>
  <c r="H41" i="18"/>
  <c r="C34" i="18"/>
  <c r="BW27" i="19"/>
  <c r="V27" i="19"/>
  <c r="V15" i="19"/>
  <c r="V46" i="18"/>
  <c r="V30" i="18"/>
  <c r="V15" i="18"/>
  <c r="U47" i="18"/>
  <c r="O91" i="15"/>
  <c r="P90" i="15"/>
  <c r="BQ90" i="15"/>
  <c r="R29" i="8"/>
  <c r="R21" i="8"/>
  <c r="R64" i="15"/>
  <c r="Z59" i="18"/>
  <c r="R115" i="15"/>
  <c r="Q64" i="15"/>
  <c r="R57" i="15"/>
  <c r="I34" i="18"/>
  <c r="U27" i="19"/>
  <c r="U15" i="19"/>
  <c r="T47" i="18"/>
  <c r="U46" i="18"/>
  <c r="U30" i="18"/>
  <c r="U15" i="18"/>
  <c r="N91" i="15"/>
  <c r="O90" i="15"/>
  <c r="O44" i="15"/>
  <c r="O14" i="15"/>
  <c r="R22" i="8"/>
  <c r="F5" i="13"/>
  <c r="Q268" i="8"/>
  <c r="P268" i="8"/>
  <c r="Q201" i="8"/>
  <c r="P201" i="8"/>
  <c r="Q110" i="8"/>
  <c r="P110" i="8"/>
  <c r="Q93" i="8"/>
  <c r="P93" i="8"/>
  <c r="Q361" i="8"/>
  <c r="P361" i="8"/>
  <c r="Q62" i="8"/>
  <c r="P62" i="8"/>
  <c r="Q59" i="8"/>
  <c r="P64" i="15"/>
  <c r="Q57" i="15"/>
  <c r="Q115" i="15"/>
  <c r="P115" i="15"/>
  <c r="R110" i="15"/>
  <c r="Q110" i="15"/>
  <c r="P110" i="15"/>
  <c r="BQ110" i="15"/>
  <c r="Y59" i="18"/>
  <c r="X59" i="18"/>
  <c r="AK59" i="18"/>
  <c r="Z54" i="18"/>
  <c r="T27" i="19"/>
  <c r="T15" i="19"/>
  <c r="S47" i="18"/>
  <c r="T46" i="18"/>
  <c r="T30" i="18"/>
  <c r="T15" i="18"/>
  <c r="P59" i="8"/>
  <c r="Q58" i="8"/>
  <c r="Q57" i="8"/>
  <c r="Q53" i="8"/>
  <c r="Q52" i="8"/>
  <c r="N90" i="15"/>
  <c r="N44" i="15"/>
  <c r="N14" i="15"/>
  <c r="M91" i="15"/>
  <c r="AJ488" i="1"/>
  <c r="AI465" i="1"/>
  <c r="BQ115" i="15"/>
  <c r="AC115" i="15"/>
  <c r="H59" i="18"/>
  <c r="H117" i="2"/>
  <c r="Y54" i="18"/>
  <c r="Z30" i="18"/>
  <c r="BQ64" i="15"/>
  <c r="H66" i="2"/>
  <c r="AC64" i="15"/>
  <c r="P57" i="15"/>
  <c r="BQ57" i="15"/>
  <c r="S27" i="19"/>
  <c r="S15" i="19"/>
  <c r="R15" i="19"/>
  <c r="Q15" i="19"/>
  <c r="R47" i="18"/>
  <c r="S46" i="18"/>
  <c r="S30" i="18"/>
  <c r="S15" i="18"/>
  <c r="R15" i="18"/>
  <c r="Q15" i="18"/>
  <c r="L91" i="15"/>
  <c r="M90" i="15"/>
  <c r="M44" i="15"/>
  <c r="Z306" i="1"/>
  <c r="Y306" i="1"/>
  <c r="Z243" i="1"/>
  <c r="Y243" i="1" s="1"/>
  <c r="Z242" i="1"/>
  <c r="Y242" i="1"/>
  <c r="Z241" i="1"/>
  <c r="Y241" i="1" s="1"/>
  <c r="Z240" i="1"/>
  <c r="Y240" i="1"/>
  <c r="Z212" i="1"/>
  <c r="Y212" i="1" s="1"/>
  <c r="Z211" i="1"/>
  <c r="Y211" i="1"/>
  <c r="Z148" i="1"/>
  <c r="Y148" i="1" s="1"/>
  <c r="I59" i="18"/>
  <c r="X54" i="18"/>
  <c r="X30" i="18"/>
  <c r="Y30" i="18"/>
  <c r="R27" i="19"/>
  <c r="R46" i="18"/>
  <c r="R30" i="18"/>
  <c r="Q47" i="18"/>
  <c r="K91" i="15"/>
  <c r="L90" i="15"/>
  <c r="L44" i="15"/>
  <c r="AV349" i="1"/>
  <c r="H80" i="1"/>
  <c r="H249" i="1"/>
  <c r="H278" i="1"/>
  <c r="H316" i="1"/>
  <c r="H315" i="1" s="1"/>
  <c r="H321" i="1"/>
  <c r="H392" i="1"/>
  <c r="H60" i="1"/>
  <c r="H59" i="1" s="1"/>
  <c r="H66" i="1"/>
  <c r="H65" i="1"/>
  <c r="H71" i="1"/>
  <c r="H75" i="1"/>
  <c r="H77" i="1"/>
  <c r="H85" i="1"/>
  <c r="H94" i="1"/>
  <c r="H110" i="1"/>
  <c r="H115" i="1"/>
  <c r="H118" i="1"/>
  <c r="H134" i="1"/>
  <c r="H145" i="1"/>
  <c r="H147" i="1"/>
  <c r="H149" i="1"/>
  <c r="H162" i="1"/>
  <c r="H184" i="1"/>
  <c r="H187" i="1"/>
  <c r="H197" i="1"/>
  <c r="H205" i="1"/>
  <c r="H216" i="1"/>
  <c r="H223" i="1"/>
  <c r="H230" i="1"/>
  <c r="H238" i="1"/>
  <c r="H255" i="1"/>
  <c r="H264" i="1"/>
  <c r="H262" i="1"/>
  <c r="H267" i="1"/>
  <c r="H266" i="1" s="1"/>
  <c r="H271" i="1"/>
  <c r="H270" i="1"/>
  <c r="H283" i="1"/>
  <c r="H282" i="1" s="1"/>
  <c r="H287" i="1"/>
  <c r="H292" i="1"/>
  <c r="H299" i="1"/>
  <c r="H307" i="1"/>
  <c r="H312" i="1"/>
  <c r="H325" i="1"/>
  <c r="H331" i="1"/>
  <c r="H335" i="1"/>
  <c r="H334" i="1"/>
  <c r="H346" i="1"/>
  <c r="H345" i="1" s="1"/>
  <c r="H344" i="1" s="1"/>
  <c r="H343" i="1" s="1"/>
  <c r="H352" i="1"/>
  <c r="H361" i="1"/>
  <c r="H369" i="1"/>
  <c r="H371" i="1"/>
  <c r="H377" i="1"/>
  <c r="H383" i="1"/>
  <c r="H387" i="1"/>
  <c r="H396" i="1"/>
  <c r="H399" i="1"/>
  <c r="H402" i="1"/>
  <c r="H401" i="1" s="1"/>
  <c r="H407" i="1"/>
  <c r="H406" i="1"/>
  <c r="H405" i="1" s="1"/>
  <c r="H404" i="1" s="1"/>
  <c r="H412" i="1"/>
  <c r="H416" i="1"/>
  <c r="H419" i="1"/>
  <c r="H418" i="1" s="1"/>
  <c r="H430" i="1"/>
  <c r="H433" i="1"/>
  <c r="H445" i="1"/>
  <c r="H444" i="1" s="1"/>
  <c r="H450" i="1"/>
  <c r="H452" i="1"/>
  <c r="H457" i="1"/>
  <c r="H461" i="1"/>
  <c r="H465" i="1"/>
  <c r="H468" i="1"/>
  <c r="H467" i="1"/>
  <c r="H51" i="1"/>
  <c r="H52" i="1"/>
  <c r="H53" i="1"/>
  <c r="H20" i="1"/>
  <c r="J315" i="1"/>
  <c r="J44" i="1"/>
  <c r="J404" i="1"/>
  <c r="L19" i="3"/>
  <c r="D19" i="3"/>
  <c r="K20" i="1"/>
  <c r="L20" i="3" s="1"/>
  <c r="L21" i="3"/>
  <c r="D21" i="3"/>
  <c r="N80" i="1"/>
  <c r="N249" i="1"/>
  <c r="N278" i="1"/>
  <c r="N316" i="1"/>
  <c r="N321" i="1"/>
  <c r="N392" i="1"/>
  <c r="N71" i="1"/>
  <c r="N70" i="1"/>
  <c r="N77" i="1"/>
  <c r="N74" i="1" s="1"/>
  <c r="N85" i="1"/>
  <c r="N94" i="1"/>
  <c r="N110" i="1"/>
  <c r="N115" i="1"/>
  <c r="N118" i="1"/>
  <c r="N134" i="1"/>
  <c r="N145" i="1"/>
  <c r="N144" i="1" s="1"/>
  <c r="N138" i="1" s="1"/>
  <c r="N45" i="1" s="1"/>
  <c r="N162" i="1"/>
  <c r="N184" i="1"/>
  <c r="N187" i="1"/>
  <c r="N197" i="1"/>
  <c r="N205" i="1"/>
  <c r="N216" i="1"/>
  <c r="N223" i="1"/>
  <c r="N230" i="1"/>
  <c r="N238" i="1"/>
  <c r="N255" i="1"/>
  <c r="N264" i="1"/>
  <c r="N262" i="1" s="1"/>
  <c r="N267" i="1"/>
  <c r="N266" i="1"/>
  <c r="N271" i="1"/>
  <c r="N270" i="1" s="1"/>
  <c r="N283" i="1"/>
  <c r="N282" i="1"/>
  <c r="N287" i="1"/>
  <c r="N292" i="1"/>
  <c r="N299" i="1"/>
  <c r="N307" i="1"/>
  <c r="N310" i="1"/>
  <c r="N312" i="1"/>
  <c r="N325" i="1"/>
  <c r="N331" i="1"/>
  <c r="N335" i="1"/>
  <c r="N334" i="1" s="1"/>
  <c r="N346" i="1"/>
  <c r="N345" i="1"/>
  <c r="N344" i="1" s="1"/>
  <c r="N343" i="1" s="1"/>
  <c r="N352" i="1"/>
  <c r="N361" i="1"/>
  <c r="N369" i="1"/>
  <c r="N44" i="1" s="1"/>
  <c r="N371" i="1"/>
  <c r="N377" i="1"/>
  <c r="N383" i="1"/>
  <c r="N387" i="1"/>
  <c r="N396" i="1"/>
  <c r="N399" i="1"/>
  <c r="N402" i="1"/>
  <c r="N401" i="1" s="1"/>
  <c r="N407" i="1"/>
  <c r="N406" i="1"/>
  <c r="N405" i="1"/>
  <c r="N404" i="1" s="1"/>
  <c r="N412" i="1"/>
  <c r="N411" i="1"/>
  <c r="N410" i="1" s="1"/>
  <c r="N409" i="1" s="1"/>
  <c r="N430" i="1"/>
  <c r="N433" i="1"/>
  <c r="N445" i="1"/>
  <c r="N444" i="1" s="1"/>
  <c r="N450" i="1"/>
  <c r="N452" i="1"/>
  <c r="N461" i="1"/>
  <c r="N465" i="1"/>
  <c r="N468" i="1"/>
  <c r="N467" i="1"/>
  <c r="N50" i="1"/>
  <c r="T80" i="1"/>
  <c r="T249" i="1"/>
  <c r="T278" i="1"/>
  <c r="T316" i="1"/>
  <c r="T315" i="1" s="1"/>
  <c r="T321" i="1"/>
  <c r="T392" i="1"/>
  <c r="T71" i="1"/>
  <c r="T70" i="1" s="1"/>
  <c r="T77" i="1"/>
  <c r="T74" i="1"/>
  <c r="T85" i="1"/>
  <c r="T94" i="1"/>
  <c r="T110" i="1"/>
  <c r="T115" i="1"/>
  <c r="T118" i="1"/>
  <c r="T134" i="1"/>
  <c r="T145" i="1"/>
  <c r="T144" i="1"/>
  <c r="T138" i="1" s="1"/>
  <c r="T162" i="1"/>
  <c r="T184" i="1"/>
  <c r="T187" i="1"/>
  <c r="T197" i="1"/>
  <c r="T205" i="1"/>
  <c r="T216" i="1"/>
  <c r="T223" i="1"/>
  <c r="T230" i="1"/>
  <c r="T238" i="1"/>
  <c r="T255" i="1"/>
  <c r="T264" i="1"/>
  <c r="T262" i="1" s="1"/>
  <c r="T267" i="1"/>
  <c r="T266" i="1"/>
  <c r="T271" i="1"/>
  <c r="T270" i="1" s="1"/>
  <c r="T283" i="1"/>
  <c r="T282" i="1"/>
  <c r="T287" i="1"/>
  <c r="T292" i="1"/>
  <c r="T299" i="1"/>
  <c r="T307" i="1"/>
  <c r="T310" i="1"/>
  <c r="T312" i="1"/>
  <c r="T325" i="1"/>
  <c r="T331" i="1"/>
  <c r="T335" i="1"/>
  <c r="T334" i="1" s="1"/>
  <c r="T346" i="1"/>
  <c r="T345" i="1"/>
  <c r="T344" i="1"/>
  <c r="T343" i="1" s="1"/>
  <c r="T352" i="1"/>
  <c r="T361" i="1"/>
  <c r="T369" i="1"/>
  <c r="T371" i="1"/>
  <c r="T377" i="1"/>
  <c r="T383" i="1"/>
  <c r="T387" i="1"/>
  <c r="T396" i="1"/>
  <c r="T399" i="1"/>
  <c r="T402" i="1"/>
  <c r="T401" i="1"/>
  <c r="T407" i="1"/>
  <c r="T406" i="1" s="1"/>
  <c r="T405" i="1" s="1"/>
  <c r="T404" i="1"/>
  <c r="T412" i="1"/>
  <c r="T411" i="1" s="1"/>
  <c r="T410" i="1" s="1"/>
  <c r="T409" i="1" s="1"/>
  <c r="T430" i="1"/>
  <c r="T433" i="1"/>
  <c r="T445" i="1"/>
  <c r="T444" i="1"/>
  <c r="T450" i="1"/>
  <c r="T452" i="1"/>
  <c r="T461" i="1"/>
  <c r="T465" i="1"/>
  <c r="T468" i="1"/>
  <c r="T467" i="1" s="1"/>
  <c r="U80" i="1"/>
  <c r="U249" i="1"/>
  <c r="U278" i="1"/>
  <c r="U316" i="1"/>
  <c r="U315" i="1"/>
  <c r="U321" i="1"/>
  <c r="U392" i="1"/>
  <c r="U60" i="1"/>
  <c r="U59" i="1"/>
  <c r="U66" i="1"/>
  <c r="U65" i="1" s="1"/>
  <c r="U71" i="1"/>
  <c r="U75" i="1"/>
  <c r="U77" i="1"/>
  <c r="U85" i="1"/>
  <c r="U94" i="1"/>
  <c r="U110" i="1"/>
  <c r="U115" i="1"/>
  <c r="U118" i="1"/>
  <c r="U134" i="1"/>
  <c r="U145" i="1"/>
  <c r="U147" i="1"/>
  <c r="U149" i="1"/>
  <c r="U162" i="1"/>
  <c r="U184" i="1"/>
  <c r="U187" i="1"/>
  <c r="U197" i="1"/>
  <c r="U205" i="1"/>
  <c r="U216" i="1"/>
  <c r="U223" i="1"/>
  <c r="U230" i="1"/>
  <c r="U238" i="1"/>
  <c r="U255" i="1"/>
  <c r="U264" i="1"/>
  <c r="U262" i="1" s="1"/>
  <c r="U267" i="1"/>
  <c r="U266" i="1"/>
  <c r="U271" i="1"/>
  <c r="U270" i="1" s="1"/>
  <c r="U283" i="1"/>
  <c r="U282" i="1"/>
  <c r="U287" i="1"/>
  <c r="U292" i="1"/>
  <c r="U299" i="1"/>
  <c r="U307" i="1"/>
  <c r="U310" i="1"/>
  <c r="U312" i="1"/>
  <c r="U325" i="1"/>
  <c r="U331" i="1"/>
  <c r="U335" i="1"/>
  <c r="U334" i="1" s="1"/>
  <c r="U346" i="1"/>
  <c r="U345" i="1"/>
  <c r="U344" i="1"/>
  <c r="U343" i="1" s="1"/>
  <c r="U352" i="1"/>
  <c r="U361" i="1"/>
  <c r="U369" i="1"/>
  <c r="U44" i="1" s="1"/>
  <c r="U371" i="1"/>
  <c r="U377" i="1"/>
  <c r="U383" i="1"/>
  <c r="U387" i="1"/>
  <c r="U396" i="1"/>
  <c r="U399" i="1"/>
  <c r="U402" i="1"/>
  <c r="U401" i="1"/>
  <c r="U407" i="1"/>
  <c r="U406" i="1" s="1"/>
  <c r="U405" i="1" s="1"/>
  <c r="U404" i="1" s="1"/>
  <c r="U412" i="1"/>
  <c r="U416" i="1"/>
  <c r="U419" i="1"/>
  <c r="U418" i="1"/>
  <c r="U424" i="1"/>
  <c r="U423" i="1" s="1"/>
  <c r="U422" i="1" s="1"/>
  <c r="U421" i="1"/>
  <c r="U430" i="1"/>
  <c r="U433" i="1"/>
  <c r="U445" i="1"/>
  <c r="U444" i="1"/>
  <c r="U450" i="1"/>
  <c r="U452" i="1"/>
  <c r="U457" i="1"/>
  <c r="U461" i="1"/>
  <c r="U465" i="1"/>
  <c r="U468" i="1"/>
  <c r="U475" i="1"/>
  <c r="U474" i="1"/>
  <c r="U481" i="1"/>
  <c r="U480" i="1" s="1"/>
  <c r="U485" i="1"/>
  <c r="U488" i="1"/>
  <c r="U487" i="1"/>
  <c r="U494" i="1"/>
  <c r="U497" i="1"/>
  <c r="U50" i="1"/>
  <c r="V80" i="1"/>
  <c r="V249" i="1"/>
  <c r="V278" i="1"/>
  <c r="V316" i="1"/>
  <c r="V315" i="1"/>
  <c r="V321" i="1"/>
  <c r="V392" i="1"/>
  <c r="V60" i="1"/>
  <c r="V59" i="1"/>
  <c r="V66" i="1"/>
  <c r="V65" i="1"/>
  <c r="V71" i="1"/>
  <c r="V70" i="1"/>
  <c r="V75" i="1"/>
  <c r="V77" i="1"/>
  <c r="V85" i="1"/>
  <c r="V94" i="1"/>
  <c r="V110" i="1"/>
  <c r="V115" i="1"/>
  <c r="V118" i="1"/>
  <c r="V134" i="1"/>
  <c r="V145" i="1"/>
  <c r="V147" i="1"/>
  <c r="V149" i="1"/>
  <c r="V162" i="1"/>
  <c r="V184" i="1"/>
  <c r="V187" i="1"/>
  <c r="V197" i="1"/>
  <c r="V205" i="1"/>
  <c r="V216" i="1"/>
  <c r="V223" i="1"/>
  <c r="V230" i="1"/>
  <c r="V238" i="1"/>
  <c r="V255" i="1"/>
  <c r="V283" i="1"/>
  <c r="V325" i="1"/>
  <c r="V352" i="1"/>
  <c r="V396" i="1"/>
  <c r="V412" i="1"/>
  <c r="V430" i="1"/>
  <c r="V41" i="1"/>
  <c r="V264" i="1"/>
  <c r="V262" i="1"/>
  <c r="V267" i="1"/>
  <c r="V266" i="1"/>
  <c r="V271" i="1"/>
  <c r="V270" i="1"/>
  <c r="V282" i="1"/>
  <c r="V287" i="1"/>
  <c r="V292" i="1"/>
  <c r="V299" i="1"/>
  <c r="V307" i="1"/>
  <c r="V310" i="1"/>
  <c r="V312" i="1"/>
  <c r="V331" i="1"/>
  <c r="V335" i="1"/>
  <c r="V334" i="1"/>
  <c r="V346" i="1"/>
  <c r="V345" i="1"/>
  <c r="V344" i="1"/>
  <c r="V343" i="1"/>
  <c r="V361" i="1"/>
  <c r="V369" i="1"/>
  <c r="V371" i="1"/>
  <c r="V377" i="1"/>
  <c r="V383" i="1"/>
  <c r="V387" i="1"/>
  <c r="V399" i="1"/>
  <c r="V402" i="1"/>
  <c r="V401" i="1" s="1"/>
  <c r="V407" i="1"/>
  <c r="V406" i="1"/>
  <c r="V405" i="1"/>
  <c r="V404" i="1" s="1"/>
  <c r="V416" i="1"/>
  <c r="V419" i="1"/>
  <c r="V418" i="1" s="1"/>
  <c r="V424" i="1"/>
  <c r="V423" i="1"/>
  <c r="V422" i="1"/>
  <c r="V433" i="1"/>
  <c r="V445" i="1"/>
  <c r="V444" i="1"/>
  <c r="V450" i="1"/>
  <c r="V452" i="1"/>
  <c r="V457" i="1"/>
  <c r="V461" i="1"/>
  <c r="V465" i="1"/>
  <c r="V468" i="1"/>
  <c r="V475" i="1"/>
  <c r="V474" i="1"/>
  <c r="V481" i="1"/>
  <c r="V480" i="1" s="1"/>
  <c r="V485" i="1"/>
  <c r="V488" i="1"/>
  <c r="V487" i="1"/>
  <c r="V494" i="1"/>
  <c r="V497" i="1"/>
  <c r="V50" i="1"/>
  <c r="W80" i="1"/>
  <c r="W249" i="1"/>
  <c r="W278" i="1"/>
  <c r="W316" i="1"/>
  <c r="W315" i="1"/>
  <c r="W321" i="1"/>
  <c r="W392" i="1"/>
  <c r="W60" i="1"/>
  <c r="W59" i="1"/>
  <c r="W66" i="1"/>
  <c r="W65" i="1" s="1"/>
  <c r="W71" i="1"/>
  <c r="W70" i="1"/>
  <c r="W75" i="1"/>
  <c r="W77" i="1"/>
  <c r="W85" i="1"/>
  <c r="W94" i="1"/>
  <c r="W110" i="1"/>
  <c r="W115" i="1"/>
  <c r="W118" i="1"/>
  <c r="W134" i="1"/>
  <c r="W145" i="1"/>
  <c r="W147" i="1"/>
  <c r="W149" i="1"/>
  <c r="W162" i="1"/>
  <c r="W184" i="1"/>
  <c r="W187" i="1"/>
  <c r="W197" i="1"/>
  <c r="W205" i="1"/>
  <c r="W216" i="1"/>
  <c r="W223" i="1"/>
  <c r="W230" i="1"/>
  <c r="W238" i="1"/>
  <c r="W255" i="1"/>
  <c r="W264" i="1"/>
  <c r="W262" i="1"/>
  <c r="W267" i="1"/>
  <c r="W266" i="1" s="1"/>
  <c r="W271" i="1"/>
  <c r="W270" i="1"/>
  <c r="W283" i="1"/>
  <c r="W282" i="1" s="1"/>
  <c r="W287" i="1"/>
  <c r="W292" i="1"/>
  <c r="W299" i="1"/>
  <c r="W307" i="1"/>
  <c r="W310" i="1"/>
  <c r="W312" i="1"/>
  <c r="W325" i="1"/>
  <c r="W331" i="1"/>
  <c r="W335" i="1"/>
  <c r="W334" i="1"/>
  <c r="W346" i="1"/>
  <c r="W345" i="1" s="1"/>
  <c r="W344" i="1" s="1"/>
  <c r="W343" i="1" s="1"/>
  <c r="W352" i="1"/>
  <c r="W361" i="1"/>
  <c r="W369" i="1"/>
  <c r="W44" i="1"/>
  <c r="W371" i="1"/>
  <c r="W377" i="1"/>
  <c r="W383" i="1"/>
  <c r="W387" i="1"/>
  <c r="W396" i="1"/>
  <c r="W399" i="1"/>
  <c r="W402" i="1"/>
  <c r="W401" i="1"/>
  <c r="W407" i="1"/>
  <c r="W406" i="1"/>
  <c r="W405" i="1" s="1"/>
  <c r="W404" i="1" s="1"/>
  <c r="W412" i="1"/>
  <c r="W416" i="1"/>
  <c r="W419" i="1"/>
  <c r="W418" i="1"/>
  <c r="W424" i="1"/>
  <c r="W423" i="1" s="1"/>
  <c r="W422" i="1" s="1"/>
  <c r="W421" i="1" s="1"/>
  <c r="W430" i="1"/>
  <c r="W433" i="1"/>
  <c r="W445" i="1"/>
  <c r="W444" i="1"/>
  <c r="W450" i="1"/>
  <c r="W452" i="1"/>
  <c r="W457" i="1"/>
  <c r="W461" i="1"/>
  <c r="W465" i="1"/>
  <c r="W468" i="1"/>
  <c r="W475" i="1"/>
  <c r="W474" i="1"/>
  <c r="W481" i="1"/>
  <c r="W480" i="1"/>
  <c r="W485" i="1"/>
  <c r="W488" i="1"/>
  <c r="W487" i="1"/>
  <c r="W494" i="1"/>
  <c r="W497" i="1"/>
  <c r="W50" i="1"/>
  <c r="X20" i="1"/>
  <c r="X80" i="1"/>
  <c r="X249" i="1"/>
  <c r="X278" i="1"/>
  <c r="X316" i="1"/>
  <c r="X315" i="1"/>
  <c r="X321" i="1"/>
  <c r="X392" i="1"/>
  <c r="X60" i="1"/>
  <c r="X59" i="1"/>
  <c r="X66" i="1"/>
  <c r="X65" i="1"/>
  <c r="X71" i="1"/>
  <c r="X70" i="1"/>
  <c r="X75" i="1"/>
  <c r="X77" i="1"/>
  <c r="X85" i="1"/>
  <c r="X94" i="1"/>
  <c r="X110" i="1"/>
  <c r="X115" i="1"/>
  <c r="X118" i="1"/>
  <c r="X134" i="1"/>
  <c r="X145" i="1"/>
  <c r="X147" i="1"/>
  <c r="X149" i="1"/>
  <c r="X162" i="1"/>
  <c r="X184" i="1"/>
  <c r="X187" i="1"/>
  <c r="X197" i="1"/>
  <c r="X205" i="1"/>
  <c r="X216" i="1"/>
  <c r="X223" i="1"/>
  <c r="X230" i="1"/>
  <c r="X238" i="1"/>
  <c r="X255" i="1"/>
  <c r="X264" i="1"/>
  <c r="X262" i="1"/>
  <c r="X267" i="1"/>
  <c r="X266" i="1" s="1"/>
  <c r="X271" i="1"/>
  <c r="X270" i="1"/>
  <c r="X283" i="1"/>
  <c r="X282" i="1" s="1"/>
  <c r="X287" i="1"/>
  <c r="X292" i="1"/>
  <c r="X299" i="1"/>
  <c r="X307" i="1"/>
  <c r="X310" i="1"/>
  <c r="X312" i="1"/>
  <c r="X325" i="1"/>
  <c r="X331" i="1"/>
  <c r="X335" i="1"/>
  <c r="X334" i="1"/>
  <c r="X346" i="1"/>
  <c r="X345" i="1" s="1"/>
  <c r="X344" i="1" s="1"/>
  <c r="X343" i="1" s="1"/>
  <c r="X352" i="1"/>
  <c r="X361" i="1"/>
  <c r="X369" i="1"/>
  <c r="X44" i="1"/>
  <c r="X371" i="1"/>
  <c r="X377" i="1"/>
  <c r="X383" i="1"/>
  <c r="X387" i="1"/>
  <c r="X396" i="1"/>
  <c r="X399" i="1"/>
  <c r="X402" i="1"/>
  <c r="X401" i="1"/>
  <c r="X407" i="1"/>
  <c r="X406" i="1" s="1"/>
  <c r="X405" i="1" s="1"/>
  <c r="X404" i="1" s="1"/>
  <c r="X412" i="1"/>
  <c r="X416" i="1"/>
  <c r="X419" i="1"/>
  <c r="X418" i="1"/>
  <c r="X424" i="1"/>
  <c r="X423" i="1" s="1"/>
  <c r="X422" i="1" s="1"/>
  <c r="X421" i="1" s="1"/>
  <c r="X430" i="1"/>
  <c r="X433" i="1"/>
  <c r="X445" i="1"/>
  <c r="X444" i="1"/>
  <c r="X450" i="1"/>
  <c r="X452" i="1"/>
  <c r="X457" i="1"/>
  <c r="X461" i="1"/>
  <c r="X465" i="1"/>
  <c r="X468" i="1"/>
  <c r="X475" i="1"/>
  <c r="X474" i="1"/>
  <c r="X481" i="1"/>
  <c r="X480" i="1" s="1"/>
  <c r="X485" i="1"/>
  <c r="X488" i="1"/>
  <c r="X487" i="1" s="1"/>
  <c r="X494" i="1"/>
  <c r="X497" i="1"/>
  <c r="X51" i="1"/>
  <c r="X52" i="1"/>
  <c r="X53" i="1"/>
  <c r="E73" i="8"/>
  <c r="E35" i="8"/>
  <c r="E58" i="8"/>
  <c r="E57" i="8"/>
  <c r="E53" i="8"/>
  <c r="E52" i="8"/>
  <c r="E84" i="8"/>
  <c r="E94" i="8"/>
  <c r="E112" i="8"/>
  <c r="E123" i="8"/>
  <c r="E196" i="8"/>
  <c r="E208" i="8"/>
  <c r="E225" i="8"/>
  <c r="E236" i="8"/>
  <c r="E244" i="8"/>
  <c r="E243" i="8"/>
  <c r="E239" i="8"/>
  <c r="E264" i="8"/>
  <c r="E267" i="8"/>
  <c r="E277" i="8"/>
  <c r="E274" i="8"/>
  <c r="E299" i="8"/>
  <c r="E292" i="8"/>
  <c r="E291" i="8"/>
  <c r="E331" i="8"/>
  <c r="E330" i="8"/>
  <c r="E342" i="8"/>
  <c r="E344" i="8"/>
  <c r="E367" i="8"/>
  <c r="E373" i="8"/>
  <c r="E387" i="8"/>
  <c r="E392" i="8"/>
  <c r="E402" i="8"/>
  <c r="E404" i="8"/>
  <c r="E435" i="8"/>
  <c r="E434" i="8"/>
  <c r="E433" i="8"/>
  <c r="E432" i="8"/>
  <c r="E446" i="8"/>
  <c r="E445" i="8"/>
  <c r="E444" i="8"/>
  <c r="E443" i="8"/>
  <c r="E477" i="8"/>
  <c r="E476" i="8"/>
  <c r="E480" i="8"/>
  <c r="E479" i="8"/>
  <c r="E483" i="8"/>
  <c r="E482" i="8"/>
  <c r="D19" i="8"/>
  <c r="C19" i="8"/>
  <c r="D20" i="8"/>
  <c r="D21" i="8"/>
  <c r="C21" i="8"/>
  <c r="D22" i="8"/>
  <c r="C22" i="8"/>
  <c r="D23" i="8"/>
  <c r="C23" i="8"/>
  <c r="D24" i="8"/>
  <c r="C24" i="8"/>
  <c r="D25" i="8"/>
  <c r="C25" i="8"/>
  <c r="D26" i="8"/>
  <c r="C26" i="8"/>
  <c r="D27" i="8"/>
  <c r="C27" i="8"/>
  <c r="D28" i="8"/>
  <c r="C28" i="8"/>
  <c r="D29" i="8"/>
  <c r="C29" i="8"/>
  <c r="J18" i="8"/>
  <c r="J14" i="8"/>
  <c r="F18" i="8"/>
  <c r="F14" i="8"/>
  <c r="F73" i="8"/>
  <c r="F35" i="8"/>
  <c r="F58" i="8"/>
  <c r="F57" i="8"/>
  <c r="F53" i="8"/>
  <c r="F52" i="8"/>
  <c r="F84" i="8"/>
  <c r="F94" i="8"/>
  <c r="F112" i="8"/>
  <c r="F123" i="8"/>
  <c r="F196" i="8"/>
  <c r="F208" i="8"/>
  <c r="F225" i="8"/>
  <c r="F236" i="8"/>
  <c r="F244" i="8"/>
  <c r="F243" i="8"/>
  <c r="F239" i="8"/>
  <c r="F264" i="8"/>
  <c r="F267" i="8"/>
  <c r="F277" i="8"/>
  <c r="F274" i="8"/>
  <c r="F299" i="8"/>
  <c r="F292" i="8"/>
  <c r="F291" i="8"/>
  <c r="F331" i="8"/>
  <c r="F330" i="8"/>
  <c r="F342" i="8"/>
  <c r="F344" i="8"/>
  <c r="F367" i="8"/>
  <c r="F373" i="8"/>
  <c r="F387" i="8"/>
  <c r="F392" i="8"/>
  <c r="F402" i="8"/>
  <c r="F404" i="8"/>
  <c r="F435" i="8"/>
  <c r="F434" i="8"/>
  <c r="F433" i="8"/>
  <c r="F432" i="8"/>
  <c r="F446" i="8"/>
  <c r="F445" i="8"/>
  <c r="F444" i="8"/>
  <c r="F443" i="8"/>
  <c r="F477" i="8"/>
  <c r="F476" i="8"/>
  <c r="F480" i="8"/>
  <c r="F479" i="8"/>
  <c r="F484" i="8"/>
  <c r="F485" i="8"/>
  <c r="F483" i="8"/>
  <c r="F482" i="8"/>
  <c r="J73" i="8"/>
  <c r="J35" i="8"/>
  <c r="J58" i="8"/>
  <c r="J57" i="8"/>
  <c r="J53" i="8"/>
  <c r="J52" i="8"/>
  <c r="J79" i="8"/>
  <c r="J76" i="8"/>
  <c r="J75" i="8"/>
  <c r="J237" i="8"/>
  <c r="I237" i="8"/>
  <c r="D237" i="8"/>
  <c r="C237" i="8"/>
  <c r="J238" i="8"/>
  <c r="J242" i="8"/>
  <c r="J239" i="8"/>
  <c r="J264" i="8"/>
  <c r="J263" i="8"/>
  <c r="J262" i="8"/>
  <c r="J257" i="8"/>
  <c r="J277" i="8"/>
  <c r="J274" i="8"/>
  <c r="J273" i="8"/>
  <c r="J272" i="8"/>
  <c r="J332" i="8"/>
  <c r="I332" i="8"/>
  <c r="J333" i="8"/>
  <c r="I333" i="8"/>
  <c r="J334" i="8"/>
  <c r="I334" i="8"/>
  <c r="J335" i="8"/>
  <c r="I335" i="8"/>
  <c r="C335" i="8"/>
  <c r="J336" i="8"/>
  <c r="I336" i="8"/>
  <c r="C336" i="8"/>
  <c r="J342" i="8"/>
  <c r="J345" i="8"/>
  <c r="I345" i="8"/>
  <c r="C345" i="8"/>
  <c r="J346" i="8"/>
  <c r="I346" i="8"/>
  <c r="C346" i="8"/>
  <c r="J347" i="8"/>
  <c r="I347" i="8"/>
  <c r="C347" i="8"/>
  <c r="J348" i="8"/>
  <c r="I348" i="8"/>
  <c r="C348" i="8"/>
  <c r="J349" i="8"/>
  <c r="I349" i="8"/>
  <c r="C349" i="8"/>
  <c r="J372" i="8"/>
  <c r="J367" i="8"/>
  <c r="J373" i="8"/>
  <c r="J388" i="8"/>
  <c r="C388" i="8"/>
  <c r="J389" i="8"/>
  <c r="C389" i="8"/>
  <c r="J390" i="8"/>
  <c r="C390" i="8"/>
  <c r="J391" i="8"/>
  <c r="C391" i="8"/>
  <c r="J392" i="8"/>
  <c r="J402" i="8"/>
  <c r="J404" i="8"/>
  <c r="J437" i="8"/>
  <c r="J435" i="8"/>
  <c r="J434" i="8"/>
  <c r="J433" i="8"/>
  <c r="J432" i="8"/>
  <c r="J477" i="8"/>
  <c r="J476" i="8"/>
  <c r="J480" i="8"/>
  <c r="J479" i="8"/>
  <c r="J484" i="8"/>
  <c r="I484" i="8"/>
  <c r="J485" i="8"/>
  <c r="I485" i="8"/>
  <c r="J486" i="8"/>
  <c r="I486" i="8"/>
  <c r="O18" i="8"/>
  <c r="O14" i="8"/>
  <c r="O73" i="8"/>
  <c r="O35" i="8"/>
  <c r="O79" i="8"/>
  <c r="O76" i="8"/>
  <c r="O75" i="8"/>
  <c r="O236" i="8"/>
  <c r="O239" i="8"/>
  <c r="O264" i="8"/>
  <c r="O263" i="8"/>
  <c r="O262" i="8"/>
  <c r="O257" i="8"/>
  <c r="O43" i="8"/>
  <c r="O277" i="8"/>
  <c r="O274" i="8"/>
  <c r="O273" i="8"/>
  <c r="O272" i="8"/>
  <c r="O331" i="8"/>
  <c r="O330" i="8"/>
  <c r="O344" i="8"/>
  <c r="O355" i="8"/>
  <c r="O354" i="8"/>
  <c r="O402" i="8"/>
  <c r="O404" i="8"/>
  <c r="O435" i="8"/>
  <c r="O434" i="8"/>
  <c r="O433" i="8"/>
  <c r="O432" i="8"/>
  <c r="O477" i="8"/>
  <c r="O476" i="8"/>
  <c r="O475" i="8"/>
  <c r="O474" i="8"/>
  <c r="G80" i="1"/>
  <c r="G249" i="1"/>
  <c r="G278" i="1"/>
  <c r="G316" i="1"/>
  <c r="G315" i="1"/>
  <c r="G321" i="1"/>
  <c r="G392" i="1"/>
  <c r="G60" i="1"/>
  <c r="G59" i="1"/>
  <c r="G66" i="1"/>
  <c r="G65" i="1" s="1"/>
  <c r="G71" i="1"/>
  <c r="G70" i="1"/>
  <c r="G75" i="1"/>
  <c r="G77" i="1"/>
  <c r="G85" i="1"/>
  <c r="G94" i="1"/>
  <c r="G110" i="1"/>
  <c r="G115" i="1"/>
  <c r="G118" i="1"/>
  <c r="G134" i="1"/>
  <c r="G145" i="1"/>
  <c r="G147" i="1"/>
  <c r="G149" i="1"/>
  <c r="G162" i="1"/>
  <c r="G184" i="1"/>
  <c r="G187" i="1"/>
  <c r="G197" i="1"/>
  <c r="G205" i="1"/>
  <c r="G216" i="1"/>
  <c r="G223" i="1"/>
  <c r="G230" i="1"/>
  <c r="G238" i="1"/>
  <c r="G255" i="1"/>
  <c r="G264" i="1"/>
  <c r="G262" i="1"/>
  <c r="G267" i="1"/>
  <c r="G266" i="1" s="1"/>
  <c r="G271" i="1"/>
  <c r="G270" i="1"/>
  <c r="G283" i="1"/>
  <c r="G282" i="1" s="1"/>
  <c r="G287" i="1"/>
  <c r="G292" i="1"/>
  <c r="G299" i="1"/>
  <c r="G307" i="1"/>
  <c r="G312" i="1"/>
  <c r="G325" i="1"/>
  <c r="G331" i="1"/>
  <c r="G335" i="1"/>
  <c r="G334" i="1" s="1"/>
  <c r="G346" i="1"/>
  <c r="G345" i="1"/>
  <c r="G344" i="1" s="1"/>
  <c r="G343" i="1" s="1"/>
  <c r="G352" i="1"/>
  <c r="G361" i="1"/>
  <c r="G369" i="1"/>
  <c r="G44" i="1" s="1"/>
  <c r="G371" i="1"/>
  <c r="G377" i="1"/>
  <c r="G383" i="1"/>
  <c r="G387" i="1"/>
  <c r="G396" i="1"/>
  <c r="G399" i="1"/>
  <c r="G402" i="1"/>
  <c r="G401" i="1" s="1"/>
  <c r="G407" i="1"/>
  <c r="G406" i="1"/>
  <c r="G405" i="1" s="1"/>
  <c r="G404" i="1" s="1"/>
  <c r="G412" i="1"/>
  <c r="G416" i="1"/>
  <c r="G419" i="1"/>
  <c r="G418" i="1" s="1"/>
  <c r="G424" i="1"/>
  <c r="G423" i="1"/>
  <c r="G422" i="1"/>
  <c r="G421" i="1" s="1"/>
  <c r="G430" i="1"/>
  <c r="G433" i="1"/>
  <c r="G445" i="1"/>
  <c r="G444" i="1" s="1"/>
  <c r="G450" i="1"/>
  <c r="G452" i="1"/>
  <c r="G457" i="1"/>
  <c r="G461" i="1"/>
  <c r="G465" i="1"/>
  <c r="G468" i="1"/>
  <c r="G475" i="1"/>
  <c r="G474" i="1" s="1"/>
  <c r="G481" i="1"/>
  <c r="G480" i="1"/>
  <c r="G485" i="1"/>
  <c r="G488" i="1"/>
  <c r="G487" i="1"/>
  <c r="G494" i="1"/>
  <c r="G497" i="1"/>
  <c r="G51" i="1"/>
  <c r="G52" i="1"/>
  <c r="G53" i="1"/>
  <c r="G20" i="1"/>
  <c r="K16" i="3" s="1"/>
  <c r="I20" i="1"/>
  <c r="I80" i="1"/>
  <c r="I249" i="1"/>
  <c r="I278" i="1"/>
  <c r="I316" i="1"/>
  <c r="I315" i="1"/>
  <c r="I321" i="1"/>
  <c r="I392" i="1"/>
  <c r="I60" i="1"/>
  <c r="I59" i="1"/>
  <c r="I66" i="1"/>
  <c r="I65" i="1" s="1"/>
  <c r="I71" i="1"/>
  <c r="I70" i="1"/>
  <c r="I75" i="1"/>
  <c r="I77" i="1"/>
  <c r="I85" i="1"/>
  <c r="I94" i="1"/>
  <c r="I110" i="1"/>
  <c r="I115" i="1"/>
  <c r="I118" i="1"/>
  <c r="I134" i="1"/>
  <c r="I145" i="1"/>
  <c r="I147" i="1"/>
  <c r="I149" i="1"/>
  <c r="I162" i="1"/>
  <c r="I184" i="1"/>
  <c r="I187" i="1"/>
  <c r="I197" i="1"/>
  <c r="I205" i="1"/>
  <c r="I216" i="1"/>
  <c r="I223" i="1"/>
  <c r="I230" i="1"/>
  <c r="I238" i="1"/>
  <c r="I255" i="1"/>
  <c r="I264" i="1"/>
  <c r="I262" i="1" s="1"/>
  <c r="I267" i="1"/>
  <c r="I266" i="1" s="1"/>
  <c r="I271" i="1"/>
  <c r="I270" i="1" s="1"/>
  <c r="I283" i="1"/>
  <c r="I282" i="1"/>
  <c r="I287" i="1"/>
  <c r="I292" i="1"/>
  <c r="I299" i="1"/>
  <c r="I307" i="1"/>
  <c r="I310" i="1"/>
  <c r="I312" i="1"/>
  <c r="I325" i="1"/>
  <c r="I331" i="1"/>
  <c r="I335" i="1"/>
  <c r="I334" i="1" s="1"/>
  <c r="I346" i="1"/>
  <c r="I345" i="1"/>
  <c r="I344" i="1" s="1"/>
  <c r="I343" i="1" s="1"/>
  <c r="I352" i="1"/>
  <c r="I361" i="1"/>
  <c r="I369" i="1"/>
  <c r="I44" i="1" s="1"/>
  <c r="I371" i="1"/>
  <c r="I377" i="1"/>
  <c r="I383" i="1"/>
  <c r="I387" i="1"/>
  <c r="I396" i="1"/>
  <c r="I399" i="1"/>
  <c r="I402" i="1"/>
  <c r="I401" i="1" s="1"/>
  <c r="I407" i="1"/>
  <c r="I406" i="1"/>
  <c r="I405" i="1" s="1"/>
  <c r="I404" i="1" s="1"/>
  <c r="I412" i="1"/>
  <c r="I416" i="1"/>
  <c r="I419" i="1"/>
  <c r="I418" i="1" s="1"/>
  <c r="I424" i="1"/>
  <c r="I423" i="1"/>
  <c r="I422" i="1" s="1"/>
  <c r="I430" i="1"/>
  <c r="I433" i="1"/>
  <c r="I445" i="1"/>
  <c r="I444" i="1" s="1"/>
  <c r="I450" i="1"/>
  <c r="I452" i="1"/>
  <c r="I457" i="1"/>
  <c r="I461" i="1"/>
  <c r="I465" i="1"/>
  <c r="I468" i="1"/>
  <c r="I475" i="1"/>
  <c r="I474" i="1" s="1"/>
  <c r="I481" i="1"/>
  <c r="I480" i="1"/>
  <c r="I485" i="1"/>
  <c r="I488" i="1"/>
  <c r="I487" i="1" s="1"/>
  <c r="I494" i="1"/>
  <c r="I497" i="1"/>
  <c r="I51" i="1"/>
  <c r="I52" i="1"/>
  <c r="I53" i="1"/>
  <c r="K19" i="3"/>
  <c r="C19" i="3" s="1"/>
  <c r="L20" i="1"/>
  <c r="L80" i="1"/>
  <c r="L249" i="1"/>
  <c r="L278" i="1"/>
  <c r="L316" i="1"/>
  <c r="L315" i="1"/>
  <c r="L321" i="1"/>
  <c r="L392" i="1"/>
  <c r="L60" i="1"/>
  <c r="L59" i="1"/>
  <c r="L66" i="1"/>
  <c r="L65" i="1" s="1"/>
  <c r="L71" i="1"/>
  <c r="L70" i="1"/>
  <c r="L75" i="1"/>
  <c r="L77" i="1"/>
  <c r="L85" i="1"/>
  <c r="L94" i="1"/>
  <c r="L110" i="1"/>
  <c r="L115" i="1"/>
  <c r="L118" i="1"/>
  <c r="L134" i="1"/>
  <c r="L145" i="1"/>
  <c r="L147" i="1"/>
  <c r="L149" i="1"/>
  <c r="L162" i="1"/>
  <c r="L184" i="1"/>
  <c r="L187" i="1"/>
  <c r="L197" i="1"/>
  <c r="L205" i="1"/>
  <c r="L216" i="1"/>
  <c r="L223" i="1"/>
  <c r="L230" i="1"/>
  <c r="L238" i="1"/>
  <c r="L255" i="1"/>
  <c r="L264" i="1"/>
  <c r="L262" i="1" s="1"/>
  <c r="L267" i="1"/>
  <c r="L266" i="1" s="1"/>
  <c r="L271" i="1"/>
  <c r="L270" i="1" s="1"/>
  <c r="L283" i="1"/>
  <c r="L282" i="1" s="1"/>
  <c r="L287" i="1"/>
  <c r="L292" i="1"/>
  <c r="L299" i="1"/>
  <c r="L307" i="1"/>
  <c r="L310" i="1"/>
  <c r="L312" i="1"/>
  <c r="L325" i="1"/>
  <c r="L331" i="1"/>
  <c r="L335" i="1"/>
  <c r="L334" i="1" s="1"/>
  <c r="L346" i="1"/>
  <c r="L345" i="1"/>
  <c r="L344" i="1" s="1"/>
  <c r="L343" i="1" s="1"/>
  <c r="L352" i="1"/>
  <c r="L361" i="1"/>
  <c r="L369" i="1"/>
  <c r="L371" i="1"/>
  <c r="L377" i="1"/>
  <c r="L383" i="1"/>
  <c r="L387" i="1"/>
  <c r="L396" i="1"/>
  <c r="L399" i="1"/>
  <c r="L402" i="1"/>
  <c r="L401" i="1" s="1"/>
  <c r="L407" i="1"/>
  <c r="L406" i="1"/>
  <c r="L405" i="1" s="1"/>
  <c r="L404" i="1" s="1"/>
  <c r="L412" i="1"/>
  <c r="L416" i="1"/>
  <c r="L419" i="1"/>
  <c r="L418" i="1" s="1"/>
  <c r="L424" i="1"/>
  <c r="L423" i="1"/>
  <c r="L422" i="1" s="1"/>
  <c r="L430" i="1"/>
  <c r="L433" i="1"/>
  <c r="L445" i="1"/>
  <c r="L444" i="1" s="1"/>
  <c r="L450" i="1"/>
  <c r="L452" i="1"/>
  <c r="L457" i="1"/>
  <c r="L461" i="1"/>
  <c r="L465" i="1"/>
  <c r="L468" i="1"/>
  <c r="L475" i="1"/>
  <c r="L474" i="1" s="1"/>
  <c r="L481" i="1"/>
  <c r="L480" i="1" s="1"/>
  <c r="L485" i="1"/>
  <c r="L488" i="1"/>
  <c r="L487" i="1" s="1"/>
  <c r="L494" i="1"/>
  <c r="L497" i="1"/>
  <c r="L51" i="1"/>
  <c r="L52" i="1"/>
  <c r="L53" i="1"/>
  <c r="S20" i="1"/>
  <c r="S80" i="1"/>
  <c r="S249" i="1"/>
  <c r="S278" i="1"/>
  <c r="S316" i="1"/>
  <c r="S315" i="1" s="1"/>
  <c r="S321" i="1"/>
  <c r="S392" i="1"/>
  <c r="S60" i="1"/>
  <c r="S59" i="1" s="1"/>
  <c r="S58" i="1" s="1"/>
  <c r="S57" i="1" s="1"/>
  <c r="S66" i="1"/>
  <c r="S65" i="1" s="1"/>
  <c r="S71" i="1"/>
  <c r="S70" i="1"/>
  <c r="S75" i="1"/>
  <c r="S77" i="1"/>
  <c r="S85" i="1"/>
  <c r="S94" i="1"/>
  <c r="S110" i="1"/>
  <c r="S115" i="1"/>
  <c r="S118" i="1"/>
  <c r="S134" i="1"/>
  <c r="S145" i="1"/>
  <c r="S147" i="1"/>
  <c r="S149" i="1"/>
  <c r="S162" i="1"/>
  <c r="S184" i="1"/>
  <c r="S187" i="1"/>
  <c r="S197" i="1"/>
  <c r="S205" i="1"/>
  <c r="S216" i="1"/>
  <c r="S223" i="1"/>
  <c r="S230" i="1"/>
  <c r="S238" i="1"/>
  <c r="S255" i="1"/>
  <c r="S264" i="1"/>
  <c r="S262" i="1"/>
  <c r="S267" i="1"/>
  <c r="S266" i="1" s="1"/>
  <c r="S271" i="1"/>
  <c r="S270" i="1"/>
  <c r="S283" i="1"/>
  <c r="S282" i="1" s="1"/>
  <c r="S287" i="1"/>
  <c r="S292" i="1"/>
  <c r="S299" i="1"/>
  <c r="S307" i="1"/>
  <c r="S310" i="1"/>
  <c r="S312" i="1"/>
  <c r="S325" i="1"/>
  <c r="S331" i="1"/>
  <c r="S335" i="1"/>
  <c r="S334" i="1"/>
  <c r="S346" i="1"/>
  <c r="S345" i="1" s="1"/>
  <c r="S344" i="1" s="1"/>
  <c r="S343" i="1" s="1"/>
  <c r="S352" i="1"/>
  <c r="S361" i="1"/>
  <c r="S370" i="1"/>
  <c r="S371" i="1"/>
  <c r="S377" i="1"/>
  <c r="S383" i="1"/>
  <c r="S387" i="1"/>
  <c r="S396" i="1"/>
  <c r="S399" i="1"/>
  <c r="S402" i="1"/>
  <c r="S401" i="1" s="1"/>
  <c r="S407" i="1"/>
  <c r="S406" i="1" s="1"/>
  <c r="S405" i="1" s="1"/>
  <c r="S404" i="1" s="1"/>
  <c r="S412" i="1"/>
  <c r="S416" i="1"/>
  <c r="S419" i="1"/>
  <c r="S418" i="1" s="1"/>
  <c r="S424" i="1"/>
  <c r="S423" i="1"/>
  <c r="S422" i="1" s="1"/>
  <c r="S421" i="1" s="1"/>
  <c r="S430" i="1"/>
  <c r="S433" i="1"/>
  <c r="S445" i="1"/>
  <c r="S444" i="1" s="1"/>
  <c r="S450" i="1"/>
  <c r="S452" i="1"/>
  <c r="S457" i="1"/>
  <c r="S461" i="1"/>
  <c r="S465" i="1"/>
  <c r="S468" i="1"/>
  <c r="S475" i="1"/>
  <c r="S474" i="1" s="1"/>
  <c r="S481" i="1"/>
  <c r="S480" i="1"/>
  <c r="S485" i="1"/>
  <c r="S488" i="1"/>
  <c r="S487" i="1"/>
  <c r="S494" i="1"/>
  <c r="S497" i="1"/>
  <c r="S51" i="1"/>
  <c r="Q51" i="1"/>
  <c r="S52" i="1"/>
  <c r="Q52" i="1" s="1"/>
  <c r="S53" i="1"/>
  <c r="AA457" i="1"/>
  <c r="AA461" i="1"/>
  <c r="AA465" i="1"/>
  <c r="AA468" i="1"/>
  <c r="AA475" i="1"/>
  <c r="AA474" i="1"/>
  <c r="AA481" i="1"/>
  <c r="AA480" i="1" s="1"/>
  <c r="AA485" i="1"/>
  <c r="AA488" i="1"/>
  <c r="AA487" i="1" s="1"/>
  <c r="AA494" i="1"/>
  <c r="AA497" i="1"/>
  <c r="AA450" i="1"/>
  <c r="AA452" i="1"/>
  <c r="AA60" i="1"/>
  <c r="AA59" i="1" s="1"/>
  <c r="AA66" i="1"/>
  <c r="AA65" i="1" s="1"/>
  <c r="AA71" i="1"/>
  <c r="AA70" i="1" s="1"/>
  <c r="AA75" i="1"/>
  <c r="AA77" i="1"/>
  <c r="AA85" i="1"/>
  <c r="AA94" i="1"/>
  <c r="AA110" i="1"/>
  <c r="AA115" i="1"/>
  <c r="AA118" i="1"/>
  <c r="AA134" i="1"/>
  <c r="AA145" i="1"/>
  <c r="AA147" i="1"/>
  <c r="AA149" i="1"/>
  <c r="AA162" i="1"/>
  <c r="AA184" i="1"/>
  <c r="AA187" i="1"/>
  <c r="AA197" i="1"/>
  <c r="AA205" i="1"/>
  <c r="AA216" i="1"/>
  <c r="AA223" i="1"/>
  <c r="AA230" i="1"/>
  <c r="AA238" i="1"/>
  <c r="AA255" i="1"/>
  <c r="AA264" i="1"/>
  <c r="AA262" i="1" s="1"/>
  <c r="AA267" i="1"/>
  <c r="AA266" i="1"/>
  <c r="AA271" i="1"/>
  <c r="AA270" i="1" s="1"/>
  <c r="AA283" i="1"/>
  <c r="AA282" i="1"/>
  <c r="AA287" i="1"/>
  <c r="AA292" i="1"/>
  <c r="AA299" i="1"/>
  <c r="AA307" i="1"/>
  <c r="AA310" i="1"/>
  <c r="AA312" i="1"/>
  <c r="AA325" i="1"/>
  <c r="AA331" i="1"/>
  <c r="AA335" i="1"/>
  <c r="AA334" i="1" s="1"/>
  <c r="AA346" i="1"/>
  <c r="AA345" i="1"/>
  <c r="AA344" i="1" s="1"/>
  <c r="AA352" i="1"/>
  <c r="AA361" i="1"/>
  <c r="AA369" i="1"/>
  <c r="AA371" i="1"/>
  <c r="AA377" i="1"/>
  <c r="AA383" i="1"/>
  <c r="AA387" i="1"/>
  <c r="AA396" i="1"/>
  <c r="AA399" i="1"/>
  <c r="AA402" i="1"/>
  <c r="AA401" i="1"/>
  <c r="AA407" i="1"/>
  <c r="AA406" i="1" s="1"/>
  <c r="AA405" i="1" s="1"/>
  <c r="AA404" i="1" s="1"/>
  <c r="AA412" i="1"/>
  <c r="AA416" i="1"/>
  <c r="AA424" i="1"/>
  <c r="AA423" i="1"/>
  <c r="AA422" i="1"/>
  <c r="AA421" i="1" s="1"/>
  <c r="AA430" i="1"/>
  <c r="AA433" i="1"/>
  <c r="AA445" i="1"/>
  <c r="AA444" i="1" s="1"/>
  <c r="AA80" i="1"/>
  <c r="AA249" i="1"/>
  <c r="AA278" i="1"/>
  <c r="AA316" i="1"/>
  <c r="AA315" i="1"/>
  <c r="AA321" i="1"/>
  <c r="AA392" i="1"/>
  <c r="AA51" i="1"/>
  <c r="Z51" i="1"/>
  <c r="AA52" i="1"/>
  <c r="AA53" i="1"/>
  <c r="Z53" i="1" s="1"/>
  <c r="Y53" i="1" s="1"/>
  <c r="M16" i="3"/>
  <c r="AB457" i="1"/>
  <c r="AB461" i="1"/>
  <c r="AB465" i="1"/>
  <c r="AB468" i="1"/>
  <c r="AB475" i="1"/>
  <c r="AB474" i="1" s="1"/>
  <c r="AB481" i="1"/>
  <c r="AB480" i="1"/>
  <c r="AB485" i="1"/>
  <c r="AB488" i="1"/>
  <c r="AB487" i="1"/>
  <c r="AB494" i="1"/>
  <c r="AB497" i="1"/>
  <c r="AB450" i="1"/>
  <c r="AB452" i="1"/>
  <c r="AB60" i="1"/>
  <c r="AB59" i="1" s="1"/>
  <c r="AB66" i="1"/>
  <c r="AB65" i="1"/>
  <c r="AB71" i="1"/>
  <c r="AB70" i="1" s="1"/>
  <c r="AB75" i="1"/>
  <c r="AB77" i="1"/>
  <c r="AB85" i="1"/>
  <c r="AB94" i="1"/>
  <c r="AB110" i="1"/>
  <c r="AB115" i="1"/>
  <c r="AB118" i="1"/>
  <c r="AB134" i="1"/>
  <c r="AB145" i="1"/>
  <c r="AB147" i="1"/>
  <c r="AB149" i="1"/>
  <c r="AB162" i="1"/>
  <c r="AB184" i="1"/>
  <c r="AB187" i="1"/>
  <c r="AB197" i="1"/>
  <c r="AB205" i="1"/>
  <c r="AB216" i="1"/>
  <c r="AB223" i="1"/>
  <c r="AB230" i="1"/>
  <c r="AB238" i="1"/>
  <c r="AB255" i="1"/>
  <c r="AB264" i="1"/>
  <c r="AB262" i="1"/>
  <c r="AB267" i="1"/>
  <c r="AB266" i="1" s="1"/>
  <c r="AB271" i="1"/>
  <c r="AB270" i="1"/>
  <c r="AB283" i="1"/>
  <c r="AB282" i="1" s="1"/>
  <c r="AB287" i="1"/>
  <c r="AB292" i="1"/>
  <c r="AB299" i="1"/>
  <c r="AB307" i="1"/>
  <c r="AB310" i="1"/>
  <c r="AB312" i="1"/>
  <c r="AB325" i="1"/>
  <c r="AB331" i="1"/>
  <c r="AB335" i="1"/>
  <c r="AB334" i="1"/>
  <c r="AB346" i="1"/>
  <c r="AB345" i="1" s="1"/>
  <c r="AB344" i="1" s="1"/>
  <c r="AB343" i="1" s="1"/>
  <c r="AB352" i="1"/>
  <c r="AB361" i="1"/>
  <c r="AB369" i="1"/>
  <c r="AB44" i="1"/>
  <c r="AB371" i="1"/>
  <c r="AB377" i="1"/>
  <c r="AB383" i="1"/>
  <c r="AB387" i="1"/>
  <c r="AB396" i="1"/>
  <c r="AB399" i="1"/>
  <c r="AB402" i="1"/>
  <c r="AB401" i="1"/>
  <c r="AB407" i="1"/>
  <c r="AB406" i="1" s="1"/>
  <c r="AB405" i="1" s="1"/>
  <c r="AB404" i="1"/>
  <c r="AB412" i="1"/>
  <c r="AB416" i="1"/>
  <c r="AB424" i="1"/>
  <c r="AB423" i="1"/>
  <c r="AB422" i="1" s="1"/>
  <c r="AB421" i="1" s="1"/>
  <c r="AB430" i="1"/>
  <c r="AB433" i="1"/>
  <c r="AB445" i="1"/>
  <c r="AB444" i="1" s="1"/>
  <c r="AB80" i="1"/>
  <c r="AB249" i="1"/>
  <c r="AB278" i="1"/>
  <c r="AB316" i="1"/>
  <c r="AB315" i="1" s="1"/>
  <c r="AB321" i="1"/>
  <c r="AB392" i="1"/>
  <c r="AB52" i="1"/>
  <c r="AB50" i="1" s="1"/>
  <c r="AB20" i="1"/>
  <c r="AD457" i="1"/>
  <c r="AD461" i="1"/>
  <c r="AD465" i="1"/>
  <c r="AD468" i="1"/>
  <c r="AD475" i="1"/>
  <c r="AD474" i="1" s="1"/>
  <c r="AD481" i="1"/>
  <c r="AD480" i="1"/>
  <c r="AD485" i="1"/>
  <c r="AD488" i="1"/>
  <c r="AD487" i="1" s="1"/>
  <c r="AD494" i="1"/>
  <c r="AD497" i="1"/>
  <c r="AD450" i="1"/>
  <c r="AD452" i="1"/>
  <c r="AD60" i="1"/>
  <c r="AD59" i="1"/>
  <c r="AD66" i="1"/>
  <c r="AD65" i="1" s="1"/>
  <c r="AD71" i="1"/>
  <c r="AD70" i="1" s="1"/>
  <c r="AD75" i="1"/>
  <c r="AD74" i="1" s="1"/>
  <c r="AD85" i="1"/>
  <c r="AD94" i="1"/>
  <c r="AD110" i="1"/>
  <c r="AD115" i="1"/>
  <c r="AD118" i="1"/>
  <c r="AD93" i="1" s="1"/>
  <c r="AD134" i="1"/>
  <c r="AD145" i="1"/>
  <c r="AD147" i="1"/>
  <c r="AD149" i="1"/>
  <c r="AD144" i="1" s="1"/>
  <c r="AD138" i="1" s="1"/>
  <c r="AD162" i="1"/>
  <c r="AD184" i="1"/>
  <c r="AD187" i="1"/>
  <c r="AD197" i="1"/>
  <c r="AD195" i="1" s="1"/>
  <c r="AD48" i="1" s="1"/>
  <c r="AD205" i="1"/>
  <c r="AD216" i="1"/>
  <c r="AD223" i="1"/>
  <c r="AD230" i="1"/>
  <c r="AD213" i="1" s="1"/>
  <c r="AD238" i="1"/>
  <c r="AD255" i="1"/>
  <c r="AD264" i="1"/>
  <c r="AD262" i="1"/>
  <c r="AD267" i="1"/>
  <c r="AD266" i="1" s="1"/>
  <c r="AD271" i="1"/>
  <c r="AD270" i="1"/>
  <c r="AD283" i="1"/>
  <c r="AD282" i="1" s="1"/>
  <c r="AD287" i="1"/>
  <c r="AD292" i="1"/>
  <c r="AD299" i="1"/>
  <c r="AD307" i="1"/>
  <c r="AD312" i="1"/>
  <c r="AD325" i="1"/>
  <c r="AD331" i="1"/>
  <c r="AD335" i="1"/>
  <c r="AD334" i="1"/>
  <c r="AD346" i="1"/>
  <c r="AD345" i="1"/>
  <c r="AD344" i="1" s="1"/>
  <c r="AD343" i="1" s="1"/>
  <c r="AD352" i="1"/>
  <c r="AD351" i="1" s="1"/>
  <c r="AD361" i="1"/>
  <c r="AD369" i="1"/>
  <c r="AD44" i="1"/>
  <c r="AD371" i="1"/>
  <c r="AD368" i="1" s="1"/>
  <c r="AD377" i="1"/>
  <c r="AD383" i="1"/>
  <c r="AD387" i="1"/>
  <c r="AD396" i="1"/>
  <c r="AD395" i="1" s="1"/>
  <c r="AD394" i="1" s="1"/>
  <c r="AD399" i="1"/>
  <c r="AD402" i="1"/>
  <c r="AD401" i="1"/>
  <c r="AD407" i="1"/>
  <c r="AD406" i="1" s="1"/>
  <c r="AD405" i="1" s="1"/>
  <c r="AD404" i="1" s="1"/>
  <c r="AD412" i="1"/>
  <c r="AD416" i="1"/>
  <c r="AD424" i="1"/>
  <c r="AD423" i="1"/>
  <c r="AD422" i="1"/>
  <c r="AD421" i="1"/>
  <c r="AD430" i="1"/>
  <c r="AD433" i="1"/>
  <c r="AD445" i="1"/>
  <c r="AD444" i="1"/>
  <c r="AD80" i="1"/>
  <c r="AD249" i="1"/>
  <c r="AD278" i="1"/>
  <c r="AD316" i="1"/>
  <c r="AD315" i="1" s="1"/>
  <c r="AD321" i="1"/>
  <c r="AD392" i="1"/>
  <c r="AD50" i="1"/>
  <c r="AD20" i="1"/>
  <c r="AE80" i="1"/>
  <c r="AE38" i="1"/>
  <c r="AE325" i="1"/>
  <c r="AE324" i="1" s="1"/>
  <c r="AE50" i="1"/>
  <c r="AC33" i="1"/>
  <c r="M19" i="3" s="1"/>
  <c r="AC20" i="1"/>
  <c r="M20" i="3" s="1"/>
  <c r="E20" i="3" s="1"/>
  <c r="AG458" i="1"/>
  <c r="AG459" i="1"/>
  <c r="AF459" i="1" s="1"/>
  <c r="AG462" i="1"/>
  <c r="AF462" i="1" s="1"/>
  <c r="AG463" i="1"/>
  <c r="AF463" i="1" s="1"/>
  <c r="AG464" i="1"/>
  <c r="AF464" i="1" s="1"/>
  <c r="AG466" i="1"/>
  <c r="AG465" i="1" s="1"/>
  <c r="AG469" i="1"/>
  <c r="AF469" i="1" s="1"/>
  <c r="AG470" i="1"/>
  <c r="AF470" i="1" s="1"/>
  <c r="AG471" i="1"/>
  <c r="AF471" i="1"/>
  <c r="AG472" i="1"/>
  <c r="AF472" i="1" s="1"/>
  <c r="AG473" i="1"/>
  <c r="AF473" i="1" s="1"/>
  <c r="AG476" i="1"/>
  <c r="AF476" i="1" s="1"/>
  <c r="AG477" i="1"/>
  <c r="AF477" i="1" s="1"/>
  <c r="AG478" i="1"/>
  <c r="AF478" i="1" s="1"/>
  <c r="AG479" i="1"/>
  <c r="AF479" i="1"/>
  <c r="AG482" i="1"/>
  <c r="AF482" i="1" s="1"/>
  <c r="AG483" i="1"/>
  <c r="AF483" i="1"/>
  <c r="AG484" i="1"/>
  <c r="AF484" i="1" s="1"/>
  <c r="AG485" i="1"/>
  <c r="AG489" i="1"/>
  <c r="AG490" i="1"/>
  <c r="AF490" i="1" s="1"/>
  <c r="AG495" i="1"/>
  <c r="AF495" i="1" s="1"/>
  <c r="AG496" i="1"/>
  <c r="AF496" i="1" s="1"/>
  <c r="AG498" i="1"/>
  <c r="AF498" i="1"/>
  <c r="AG499" i="1"/>
  <c r="AG500" i="1"/>
  <c r="AF500" i="1"/>
  <c r="AG501" i="1"/>
  <c r="AG502" i="1"/>
  <c r="AF502" i="1" s="1"/>
  <c r="AG503" i="1"/>
  <c r="AF503" i="1"/>
  <c r="AG504" i="1"/>
  <c r="AF504" i="1" s="1"/>
  <c r="AG505" i="1"/>
  <c r="AF505" i="1" s="1"/>
  <c r="AG506" i="1"/>
  <c r="AF506" i="1" s="1"/>
  <c r="AG507" i="1"/>
  <c r="AG508" i="1"/>
  <c r="AF508" i="1" s="1"/>
  <c r="AG450" i="1"/>
  <c r="AG452" i="1"/>
  <c r="AG60" i="1"/>
  <c r="AG59" i="1" s="1"/>
  <c r="AG66" i="1"/>
  <c r="AG65" i="1"/>
  <c r="AG71" i="1"/>
  <c r="AG70" i="1" s="1"/>
  <c r="AG75" i="1"/>
  <c r="AG74" i="1"/>
  <c r="AG85" i="1"/>
  <c r="AG94" i="1"/>
  <c r="AG110" i="1"/>
  <c r="AG115" i="1"/>
  <c r="AG118" i="1"/>
  <c r="AG134" i="1"/>
  <c r="AG145" i="1"/>
  <c r="AG147" i="1"/>
  <c r="AG149" i="1"/>
  <c r="AG162" i="1"/>
  <c r="AG184" i="1"/>
  <c r="AG187" i="1"/>
  <c r="AG197" i="1"/>
  <c r="AG205" i="1"/>
  <c r="AG216" i="1"/>
  <c r="AG223" i="1"/>
  <c r="AG230" i="1"/>
  <c r="AG238" i="1"/>
  <c r="AG258" i="1"/>
  <c r="AG255" i="1"/>
  <c r="AG264" i="1"/>
  <c r="AG262" i="1" s="1"/>
  <c r="AG267" i="1"/>
  <c r="AG266" i="1"/>
  <c r="AG271" i="1"/>
  <c r="AG270" i="1" s="1"/>
  <c r="AG283" i="1"/>
  <c r="AG282" i="1"/>
  <c r="AG287" i="1"/>
  <c r="AG292" i="1"/>
  <c r="AG299" i="1"/>
  <c r="AG307" i="1"/>
  <c r="AG312" i="1"/>
  <c r="AG325" i="1"/>
  <c r="AG331" i="1"/>
  <c r="AG341" i="1"/>
  <c r="AF341" i="1" s="1"/>
  <c r="AG342" i="1"/>
  <c r="AF342" i="1" s="1"/>
  <c r="AG346" i="1"/>
  <c r="AG345" i="1"/>
  <c r="AG344" i="1" s="1"/>
  <c r="AG343" i="1" s="1"/>
  <c r="AG354" i="1"/>
  <c r="AG356" i="1"/>
  <c r="AF356" i="1" s="1"/>
  <c r="AG358" i="1"/>
  <c r="AF358" i="1"/>
  <c r="AG363" i="1"/>
  <c r="AG361" i="1" s="1"/>
  <c r="AG370" i="1"/>
  <c r="AG369" i="1"/>
  <c r="AG376" i="1"/>
  <c r="AG377" i="1"/>
  <c r="AG385" i="1"/>
  <c r="AG386" i="1"/>
  <c r="AF386" i="1"/>
  <c r="AG387" i="1"/>
  <c r="AG398" i="1"/>
  <c r="AG399" i="1"/>
  <c r="AG402" i="1"/>
  <c r="AG401" i="1" s="1"/>
  <c r="AG407" i="1"/>
  <c r="AG406" i="1"/>
  <c r="AG405" i="1"/>
  <c r="AG404" i="1" s="1"/>
  <c r="AG412" i="1"/>
  <c r="AG416" i="1"/>
  <c r="AG424" i="1"/>
  <c r="AG423" i="1" s="1"/>
  <c r="AG422" i="1" s="1"/>
  <c r="AG421" i="1" s="1"/>
  <c r="AG430" i="1"/>
  <c r="AG429" i="1" s="1"/>
  <c r="AG428" i="1" s="1"/>
  <c r="AG433" i="1"/>
  <c r="AG445" i="1"/>
  <c r="AG444" i="1"/>
  <c r="AG80" i="1"/>
  <c r="AG38" i="1" s="1"/>
  <c r="AG249" i="1"/>
  <c r="AG278" i="1"/>
  <c r="AG316" i="1"/>
  <c r="AG315" i="1"/>
  <c r="AG321" i="1"/>
  <c r="AG392" i="1"/>
  <c r="AG50" i="1"/>
  <c r="AG20" i="1"/>
  <c r="AL20" i="1"/>
  <c r="AL80" i="1"/>
  <c r="AL249" i="1"/>
  <c r="AL278" i="1"/>
  <c r="AL38" i="1" s="1"/>
  <c r="AL316" i="1"/>
  <c r="AL315" i="1"/>
  <c r="AL321" i="1"/>
  <c r="AL392" i="1"/>
  <c r="AL60" i="1"/>
  <c r="AL59" i="1" s="1"/>
  <c r="AL66" i="1"/>
  <c r="AL65" i="1"/>
  <c r="AL71" i="1"/>
  <c r="AL75" i="1"/>
  <c r="AL74" i="1"/>
  <c r="AL85" i="1"/>
  <c r="AL94" i="1"/>
  <c r="AL110" i="1"/>
  <c r="AL115" i="1"/>
  <c r="AL118" i="1"/>
  <c r="AL134" i="1"/>
  <c r="AL145" i="1"/>
  <c r="AL147" i="1"/>
  <c r="AL149" i="1"/>
  <c r="AL162" i="1"/>
  <c r="AL184" i="1"/>
  <c r="AL187" i="1"/>
  <c r="AL197" i="1"/>
  <c r="AL205" i="1"/>
  <c r="AL216" i="1"/>
  <c r="AL223" i="1"/>
  <c r="AL230" i="1"/>
  <c r="AL238" i="1"/>
  <c r="AL255" i="1"/>
  <c r="AL264" i="1"/>
  <c r="AL262" i="1"/>
  <c r="AL267" i="1"/>
  <c r="AL266" i="1"/>
  <c r="AL271" i="1"/>
  <c r="AL270" i="1"/>
  <c r="AL283" i="1"/>
  <c r="AL282" i="1"/>
  <c r="AL287" i="1"/>
  <c r="AL292" i="1"/>
  <c r="AL299" i="1"/>
  <c r="AL307" i="1"/>
  <c r="AL312" i="1"/>
  <c r="AL325" i="1"/>
  <c r="AL331" i="1"/>
  <c r="AL335" i="1"/>
  <c r="AL334" i="1"/>
  <c r="AL346" i="1"/>
  <c r="AL345" i="1" s="1"/>
  <c r="AL344" i="1" s="1"/>
  <c r="AL343" i="1"/>
  <c r="AL352" i="1"/>
  <c r="AL361" i="1"/>
  <c r="AL369" i="1"/>
  <c r="AL371" i="1"/>
  <c r="AL368" i="1" s="1"/>
  <c r="AL377" i="1"/>
  <c r="AL383" i="1"/>
  <c r="AL387" i="1"/>
  <c r="AL396" i="1"/>
  <c r="AL41" i="1" s="1"/>
  <c r="AL399" i="1"/>
  <c r="AL402" i="1"/>
  <c r="AL401" i="1" s="1"/>
  <c r="AL407" i="1"/>
  <c r="AL406" i="1"/>
  <c r="AL405" i="1" s="1"/>
  <c r="AL404" i="1" s="1"/>
  <c r="AL412" i="1"/>
  <c r="AL416" i="1"/>
  <c r="AL424" i="1"/>
  <c r="AL423" i="1"/>
  <c r="AL422" i="1" s="1"/>
  <c r="AL421" i="1" s="1"/>
  <c r="AL430" i="1"/>
  <c r="AL433" i="1"/>
  <c r="AL445" i="1"/>
  <c r="AL444" i="1" s="1"/>
  <c r="AL450" i="1"/>
  <c r="AL452" i="1"/>
  <c r="AL457" i="1"/>
  <c r="AL461" i="1"/>
  <c r="AL465" i="1"/>
  <c r="AL468" i="1"/>
  <c r="AL475" i="1"/>
  <c r="AL474" i="1" s="1"/>
  <c r="AL481" i="1"/>
  <c r="AL480" i="1"/>
  <c r="AL485" i="1"/>
  <c r="AL488" i="1"/>
  <c r="AL487" i="1"/>
  <c r="AL494" i="1"/>
  <c r="AL497" i="1"/>
  <c r="AL50" i="1"/>
  <c r="Q19" i="8"/>
  <c r="P19" i="8"/>
  <c r="Q20" i="8"/>
  <c r="P20" i="8"/>
  <c r="Q21" i="8"/>
  <c r="P21" i="8"/>
  <c r="Q22" i="8"/>
  <c r="P22" i="8"/>
  <c r="Q23" i="8"/>
  <c r="P23" i="8"/>
  <c r="Q24" i="8"/>
  <c r="P24" i="8"/>
  <c r="Q25" i="8"/>
  <c r="P25" i="8"/>
  <c r="Q26" i="8"/>
  <c r="P26" i="8"/>
  <c r="Q27" i="8"/>
  <c r="P27" i="8"/>
  <c r="Q28" i="8"/>
  <c r="P28" i="8"/>
  <c r="Q29" i="8"/>
  <c r="P29" i="8"/>
  <c r="R73" i="8"/>
  <c r="R35" i="8"/>
  <c r="R53" i="8"/>
  <c r="R52" i="8"/>
  <c r="R84" i="8"/>
  <c r="R94" i="8"/>
  <c r="R123" i="8"/>
  <c r="R196" i="8"/>
  <c r="R208" i="8"/>
  <c r="R225" i="8"/>
  <c r="R236" i="8"/>
  <c r="R244" i="8"/>
  <c r="R243" i="8"/>
  <c r="R239" i="8"/>
  <c r="R264" i="8"/>
  <c r="R263" i="8"/>
  <c r="R262" i="8"/>
  <c r="R257" i="8"/>
  <c r="R277" i="8"/>
  <c r="R274" i="8"/>
  <c r="R299" i="8"/>
  <c r="R292" i="8"/>
  <c r="R291" i="8"/>
  <c r="R331" i="8"/>
  <c r="R330" i="8"/>
  <c r="R342" i="8"/>
  <c r="R344" i="8"/>
  <c r="R367" i="8"/>
  <c r="R373" i="8"/>
  <c r="R387" i="8"/>
  <c r="R392" i="8"/>
  <c r="R402" i="8"/>
  <c r="R404" i="8"/>
  <c r="R435" i="8"/>
  <c r="R434" i="8"/>
  <c r="R433" i="8"/>
  <c r="R432" i="8"/>
  <c r="R446" i="8"/>
  <c r="R445" i="8"/>
  <c r="R444" i="8"/>
  <c r="R443" i="8"/>
  <c r="R477" i="8"/>
  <c r="R476" i="8"/>
  <c r="R480" i="8"/>
  <c r="R479" i="8"/>
  <c r="R483" i="8"/>
  <c r="R482" i="8"/>
  <c r="S73" i="8"/>
  <c r="S35" i="8"/>
  <c r="S58" i="8"/>
  <c r="S57" i="8"/>
  <c r="S53" i="8"/>
  <c r="S52" i="8"/>
  <c r="S84" i="8"/>
  <c r="S94" i="8"/>
  <c r="S112" i="8"/>
  <c r="S123" i="8"/>
  <c r="S196" i="8"/>
  <c r="S208" i="8"/>
  <c r="S225" i="8"/>
  <c r="S236" i="8"/>
  <c r="S244" i="8"/>
  <c r="S243" i="8"/>
  <c r="S239" i="8"/>
  <c r="S264" i="8"/>
  <c r="S263" i="8"/>
  <c r="S262" i="8"/>
  <c r="S257" i="8"/>
  <c r="S277" i="8"/>
  <c r="S274" i="8"/>
  <c r="S299" i="8"/>
  <c r="S292" i="8"/>
  <c r="S291" i="8"/>
  <c r="S331" i="8"/>
  <c r="S330" i="8"/>
  <c r="S342" i="8"/>
  <c r="S344" i="8"/>
  <c r="S367" i="8"/>
  <c r="S373" i="8"/>
  <c r="S387" i="8"/>
  <c r="S392" i="8"/>
  <c r="S402" i="8"/>
  <c r="S404" i="8"/>
  <c r="S435" i="8"/>
  <c r="S434" i="8"/>
  <c r="S433" i="8"/>
  <c r="S432" i="8"/>
  <c r="S446" i="8"/>
  <c r="S445" i="8"/>
  <c r="S444" i="8"/>
  <c r="S443" i="8"/>
  <c r="S477" i="8"/>
  <c r="S476" i="8"/>
  <c r="S480" i="8"/>
  <c r="S479" i="8"/>
  <c r="S483" i="8"/>
  <c r="S482" i="8"/>
  <c r="T73" i="8"/>
  <c r="T35" i="8"/>
  <c r="T58" i="8"/>
  <c r="T57" i="8"/>
  <c r="T53" i="8"/>
  <c r="T52" i="8"/>
  <c r="T84" i="8"/>
  <c r="T94" i="8"/>
  <c r="T112" i="8"/>
  <c r="T123" i="8"/>
  <c r="T196" i="8"/>
  <c r="T208" i="8"/>
  <c r="T225" i="8"/>
  <c r="T236" i="8"/>
  <c r="T244" i="8"/>
  <c r="T243" i="8"/>
  <c r="T239" i="8"/>
  <c r="T264" i="8"/>
  <c r="T263" i="8"/>
  <c r="T262" i="8"/>
  <c r="T257" i="8"/>
  <c r="T277" i="8"/>
  <c r="T274" i="8"/>
  <c r="T273" i="8"/>
  <c r="T272" i="8"/>
  <c r="T331" i="8"/>
  <c r="T330" i="8"/>
  <c r="T342" i="8"/>
  <c r="T344" i="8"/>
  <c r="T367" i="8"/>
  <c r="T373" i="8"/>
  <c r="T387" i="8"/>
  <c r="T392" i="8"/>
  <c r="T402" i="8"/>
  <c r="T404" i="8"/>
  <c r="T435" i="8"/>
  <c r="T434" i="8"/>
  <c r="T433" i="8"/>
  <c r="T432" i="8"/>
  <c r="T446" i="8"/>
  <c r="T445" i="8"/>
  <c r="T444" i="8"/>
  <c r="T443" i="8"/>
  <c r="T477" i="8"/>
  <c r="T476" i="8"/>
  <c r="T480" i="8"/>
  <c r="T479" i="8"/>
  <c r="T483" i="8"/>
  <c r="T482" i="8"/>
  <c r="U73" i="8"/>
  <c r="U35" i="8"/>
  <c r="U58" i="8"/>
  <c r="U57" i="8"/>
  <c r="U53" i="8"/>
  <c r="U52" i="8"/>
  <c r="U84" i="8"/>
  <c r="U94" i="8"/>
  <c r="U112" i="8"/>
  <c r="U123" i="8"/>
  <c r="U196" i="8"/>
  <c r="U208" i="8"/>
  <c r="U225" i="8"/>
  <c r="U236" i="8"/>
  <c r="U239" i="8"/>
  <c r="U264" i="8"/>
  <c r="U263" i="8"/>
  <c r="U262" i="8"/>
  <c r="U257" i="8"/>
  <c r="U277" i="8"/>
  <c r="U274" i="8"/>
  <c r="U273" i="8"/>
  <c r="U272" i="8"/>
  <c r="U331" i="8"/>
  <c r="U330" i="8"/>
  <c r="U342" i="8"/>
  <c r="U344" i="8"/>
  <c r="U367" i="8"/>
  <c r="U373" i="8"/>
  <c r="U387" i="8"/>
  <c r="U392" i="8"/>
  <c r="U402" i="8"/>
  <c r="U404" i="8"/>
  <c r="U435" i="8"/>
  <c r="U434" i="8"/>
  <c r="U433" i="8"/>
  <c r="U432" i="8"/>
  <c r="U446" i="8"/>
  <c r="U445" i="8"/>
  <c r="U444" i="8"/>
  <c r="U443" i="8"/>
  <c r="U477" i="8"/>
  <c r="U476" i="8"/>
  <c r="U480" i="8"/>
  <c r="U479" i="8"/>
  <c r="U483" i="8"/>
  <c r="U482" i="8"/>
  <c r="W35" i="8"/>
  <c r="W238" i="8"/>
  <c r="W236" i="8"/>
  <c r="W242" i="8"/>
  <c r="W239" i="8"/>
  <c r="W264" i="8"/>
  <c r="W263" i="8"/>
  <c r="W262" i="8"/>
  <c r="W257" i="8"/>
  <c r="W277" i="8"/>
  <c r="W274" i="8"/>
  <c r="W273" i="8"/>
  <c r="W272" i="8"/>
  <c r="W335" i="8"/>
  <c r="W336" i="8"/>
  <c r="V336" i="8"/>
  <c r="W342" i="8"/>
  <c r="W41" i="8"/>
  <c r="W349" i="8"/>
  <c r="W344" i="8"/>
  <c r="W402" i="8"/>
  <c r="W404" i="8"/>
  <c r="W437" i="8"/>
  <c r="W435" i="8"/>
  <c r="W434" i="8"/>
  <c r="W433" i="8"/>
  <c r="W432" i="8"/>
  <c r="W484" i="8"/>
  <c r="W485" i="8"/>
  <c r="W486" i="8"/>
  <c r="AB35" i="8"/>
  <c r="AB239" i="8"/>
  <c r="AB235" i="8"/>
  <c r="AB264" i="8"/>
  <c r="AB263" i="8"/>
  <c r="AB262" i="8"/>
  <c r="AB257" i="8"/>
  <c r="AB43" i="8"/>
  <c r="AB277" i="8"/>
  <c r="AB274" i="8"/>
  <c r="AB273" i="8"/>
  <c r="AB272" i="8"/>
  <c r="AB342" i="8"/>
  <c r="AB41" i="8"/>
  <c r="AB344" i="8"/>
  <c r="AB402" i="8"/>
  <c r="AB404" i="8"/>
  <c r="AB435" i="8"/>
  <c r="AB434" i="8"/>
  <c r="AB433" i="8"/>
  <c r="AB432" i="8"/>
  <c r="AA264" i="8"/>
  <c r="AA263" i="8"/>
  <c r="AA262" i="8"/>
  <c r="AA257" i="8"/>
  <c r="Z264" i="8"/>
  <c r="Z263" i="8"/>
  <c r="Z262" i="8"/>
  <c r="Y264" i="8"/>
  <c r="Y263" i="8"/>
  <c r="Y262" i="8"/>
  <c r="Y257" i="8"/>
  <c r="X264" i="8"/>
  <c r="X263" i="8"/>
  <c r="X262" i="8"/>
  <c r="X257" i="8"/>
  <c r="V264" i="8"/>
  <c r="V263" i="8"/>
  <c r="V262" i="8"/>
  <c r="V257" i="8"/>
  <c r="Q265" i="8"/>
  <c r="P265" i="8"/>
  <c r="P264" i="8"/>
  <c r="P263" i="8"/>
  <c r="P262" i="8"/>
  <c r="P257" i="8"/>
  <c r="N264" i="8"/>
  <c r="N263" i="8"/>
  <c r="N262" i="8"/>
  <c r="N257" i="8"/>
  <c r="M264" i="8"/>
  <c r="M263" i="8"/>
  <c r="M262" i="8"/>
  <c r="M257" i="8"/>
  <c r="L264" i="8"/>
  <c r="L263" i="8"/>
  <c r="L262" i="8"/>
  <c r="L257" i="8"/>
  <c r="K264" i="8"/>
  <c r="K263" i="8"/>
  <c r="K262" i="8"/>
  <c r="K257" i="8"/>
  <c r="I264" i="8"/>
  <c r="I263" i="8"/>
  <c r="I262" i="8"/>
  <c r="I257" i="8"/>
  <c r="H264" i="8"/>
  <c r="H267" i="8"/>
  <c r="G264" i="8"/>
  <c r="G267" i="8"/>
  <c r="H13" i="12"/>
  <c r="H17" i="12"/>
  <c r="H21" i="12"/>
  <c r="H16" i="12"/>
  <c r="H12" i="12"/>
  <c r="H11" i="12"/>
  <c r="N13" i="12"/>
  <c r="F129" i="10"/>
  <c r="Q207" i="8"/>
  <c r="Q113" i="8"/>
  <c r="Z305" i="1"/>
  <c r="Y305" i="1" s="1"/>
  <c r="Z308" i="1"/>
  <c r="Z311" i="1"/>
  <c r="Z310" i="1"/>
  <c r="Z313" i="1"/>
  <c r="Y313" i="1" s="1"/>
  <c r="Z314" i="1"/>
  <c r="Y314" i="1"/>
  <c r="R308" i="1"/>
  <c r="R307" i="1" s="1"/>
  <c r="R311" i="1"/>
  <c r="R310" i="1"/>
  <c r="R313" i="1"/>
  <c r="P313" i="1" s="1"/>
  <c r="D313" i="1" s="1"/>
  <c r="AN313" i="1" s="1"/>
  <c r="R314" i="1"/>
  <c r="P314" i="1"/>
  <c r="Q308" i="1"/>
  <c r="Q307" i="1" s="1"/>
  <c r="Q311" i="1"/>
  <c r="Q310" i="1"/>
  <c r="Q313" i="1"/>
  <c r="O313" i="1" s="1"/>
  <c r="Q314" i="1"/>
  <c r="O314" i="1"/>
  <c r="P310" i="1"/>
  <c r="O310" i="1"/>
  <c r="M307" i="1"/>
  <c r="M310" i="1"/>
  <c r="M312" i="1"/>
  <c r="K307" i="1"/>
  <c r="K310" i="1"/>
  <c r="K312" i="1"/>
  <c r="AE238" i="1"/>
  <c r="AC238" i="1"/>
  <c r="Z239" i="1"/>
  <c r="Z244" i="1"/>
  <c r="Y244" i="1" s="1"/>
  <c r="Z246" i="1"/>
  <c r="Y246" i="1" s="1"/>
  <c r="R239" i="1"/>
  <c r="R240" i="1"/>
  <c r="P240" i="1" s="1"/>
  <c r="D240" i="1" s="1"/>
  <c r="R241" i="1"/>
  <c r="P241" i="1" s="1"/>
  <c r="R242" i="1"/>
  <c r="P242" i="1" s="1"/>
  <c r="R243" i="1"/>
  <c r="P243" i="1" s="1"/>
  <c r="D243" i="1" s="1"/>
  <c r="AN243" i="1" s="1"/>
  <c r="R244" i="1"/>
  <c r="P244" i="1" s="1"/>
  <c r="R245" i="1"/>
  <c r="P245" i="1" s="1"/>
  <c r="R247" i="1"/>
  <c r="P247" i="1" s="1"/>
  <c r="Q239" i="1"/>
  <c r="O239" i="1" s="1"/>
  <c r="Q240" i="1"/>
  <c r="O240" i="1"/>
  <c r="Q241" i="1"/>
  <c r="Q242" i="1"/>
  <c r="O242" i="1"/>
  <c r="Q243" i="1"/>
  <c r="O243" i="1" s="1"/>
  <c r="C243" i="1" s="1"/>
  <c r="AM243" i="1" s="1"/>
  <c r="Q244" i="1"/>
  <c r="O244" i="1"/>
  <c r="Q245" i="1"/>
  <c r="O245" i="1" s="1"/>
  <c r="C245" i="1" s="1"/>
  <c r="Q247" i="1"/>
  <c r="O247" i="1"/>
  <c r="P239" i="1"/>
  <c r="M238" i="1"/>
  <c r="K238" i="1"/>
  <c r="K216" i="1"/>
  <c r="K223" i="1"/>
  <c r="K230" i="1"/>
  <c r="K213" i="1"/>
  <c r="AE304" i="1"/>
  <c r="AE49" i="1" s="1"/>
  <c r="AC307" i="1"/>
  <c r="AC312" i="1"/>
  <c r="AE118" i="1"/>
  <c r="AC118" i="1"/>
  <c r="Z119" i="1"/>
  <c r="Y119" i="1"/>
  <c r="Z120" i="1"/>
  <c r="Y120" i="1" s="1"/>
  <c r="Z121" i="1"/>
  <c r="Y121" i="1"/>
  <c r="Z122" i="1"/>
  <c r="Y122" i="1" s="1"/>
  <c r="Z123" i="1"/>
  <c r="Y123" i="1"/>
  <c r="Z124" i="1"/>
  <c r="Y124" i="1" s="1"/>
  <c r="Z125" i="1"/>
  <c r="Y125" i="1"/>
  <c r="Z126" i="1"/>
  <c r="Y126" i="1" s="1"/>
  <c r="Z127" i="1"/>
  <c r="Y127" i="1"/>
  <c r="Z128" i="1"/>
  <c r="Y128" i="1" s="1"/>
  <c r="Z129" i="1"/>
  <c r="Y129" i="1"/>
  <c r="Z130" i="1"/>
  <c r="Y130" i="1" s="1"/>
  <c r="Z131" i="1"/>
  <c r="Y131" i="1"/>
  <c r="Z132" i="1"/>
  <c r="Y132" i="1" s="1"/>
  <c r="Z133" i="1"/>
  <c r="Y133" i="1"/>
  <c r="R119" i="1"/>
  <c r="P119" i="1" s="1"/>
  <c r="R120" i="1"/>
  <c r="P120" i="1"/>
  <c r="R121" i="1"/>
  <c r="P121" i="1" s="1"/>
  <c r="R122" i="1"/>
  <c r="P122" i="1"/>
  <c r="R123" i="1"/>
  <c r="P123" i="1" s="1"/>
  <c r="R124" i="1"/>
  <c r="P124" i="1"/>
  <c r="R125" i="1"/>
  <c r="P125" i="1" s="1"/>
  <c r="R126" i="1"/>
  <c r="P126" i="1"/>
  <c r="R127" i="1"/>
  <c r="P127" i="1" s="1"/>
  <c r="D127" i="1" s="1"/>
  <c r="F127" i="1"/>
  <c r="R128" i="1"/>
  <c r="P128" i="1" s="1"/>
  <c r="R129" i="1"/>
  <c r="P129" i="1"/>
  <c r="R130" i="1"/>
  <c r="P130" i="1" s="1"/>
  <c r="Q119" i="1"/>
  <c r="O119" i="1"/>
  <c r="Q120" i="1"/>
  <c r="O120" i="1" s="1"/>
  <c r="Q121" i="1"/>
  <c r="O121" i="1"/>
  <c r="Q122" i="1"/>
  <c r="O122" i="1" s="1"/>
  <c r="Q123" i="1"/>
  <c r="O123" i="1"/>
  <c r="E123" i="1"/>
  <c r="C123" i="1" s="1"/>
  <c r="Q124" i="1"/>
  <c r="O124" i="1" s="1"/>
  <c r="Q125" i="1"/>
  <c r="O125" i="1"/>
  <c r="Q126" i="1"/>
  <c r="O126" i="1" s="1"/>
  <c r="Q127" i="1"/>
  <c r="O127" i="1"/>
  <c r="Q128" i="1"/>
  <c r="O128" i="1" s="1"/>
  <c r="Q129" i="1"/>
  <c r="O129" i="1"/>
  <c r="Q130" i="1"/>
  <c r="O130" i="1" s="1"/>
  <c r="M118" i="1"/>
  <c r="M94" i="1"/>
  <c r="M110" i="1"/>
  <c r="M93" i="1" s="1"/>
  <c r="M115" i="1"/>
  <c r="M134" i="1"/>
  <c r="M87" i="1"/>
  <c r="K118" i="1"/>
  <c r="AC80" i="1"/>
  <c r="Z81" i="1"/>
  <c r="Z82" i="1"/>
  <c r="Y82" i="1" s="1"/>
  <c r="R81" i="1"/>
  <c r="R80" i="1"/>
  <c r="Q81" i="1"/>
  <c r="Q80" i="1" s="1"/>
  <c r="M80" i="1"/>
  <c r="K80" i="1"/>
  <c r="Z227" i="1"/>
  <c r="Y227" i="1" s="1"/>
  <c r="AN227" i="1" s="1"/>
  <c r="Z222" i="1"/>
  <c r="Y222" i="1" s="1"/>
  <c r="Z117" i="1"/>
  <c r="Y117" i="1"/>
  <c r="Z182" i="1"/>
  <c r="Y182" i="1" s="1"/>
  <c r="Z181" i="1"/>
  <c r="Y181" i="1" s="1"/>
  <c r="AM181" i="1" s="1"/>
  <c r="Z180" i="1"/>
  <c r="Y180" i="1" s="1"/>
  <c r="Z179" i="1"/>
  <c r="Y179" i="1" s="1"/>
  <c r="AM179" i="1" s="1"/>
  <c r="Z178" i="1"/>
  <c r="Y178" i="1" s="1"/>
  <c r="Z177" i="1"/>
  <c r="Y177" i="1" s="1"/>
  <c r="AN177" i="1" s="1"/>
  <c r="Z330" i="1"/>
  <c r="Y330" i="1" s="1"/>
  <c r="Z390" i="1"/>
  <c r="Y390" i="1"/>
  <c r="Z415" i="1"/>
  <c r="Y415" i="1" s="1"/>
  <c r="M18" i="8"/>
  <c r="M14" i="8"/>
  <c r="M73" i="8"/>
  <c r="M35" i="8"/>
  <c r="M58" i="8"/>
  <c r="M57" i="8"/>
  <c r="M53" i="8"/>
  <c r="M79" i="8"/>
  <c r="M76" i="8"/>
  <c r="M75" i="8"/>
  <c r="M236" i="8"/>
  <c r="M239" i="8"/>
  <c r="M277" i="8"/>
  <c r="M274" i="8"/>
  <c r="M273" i="8"/>
  <c r="M272" i="8"/>
  <c r="M331" i="8"/>
  <c r="M330" i="8"/>
  <c r="M342" i="8"/>
  <c r="M344" i="8"/>
  <c r="M367" i="8"/>
  <c r="M373" i="8"/>
  <c r="M387" i="8"/>
  <c r="M392" i="8"/>
  <c r="M402" i="8"/>
  <c r="M404" i="8"/>
  <c r="M435" i="8"/>
  <c r="M434" i="8"/>
  <c r="M433" i="8"/>
  <c r="M432" i="8"/>
  <c r="M477" i="8"/>
  <c r="M476" i="8"/>
  <c r="M480" i="8"/>
  <c r="M479" i="8"/>
  <c r="U20" i="17"/>
  <c r="U16" i="17"/>
  <c r="U15" i="17"/>
  <c r="M271" i="1"/>
  <c r="M270" i="1" s="1"/>
  <c r="K271" i="1"/>
  <c r="K270" i="1"/>
  <c r="AK267" i="1"/>
  <c r="AK266" i="1" s="1"/>
  <c r="AJ267" i="1"/>
  <c r="AJ266" i="1"/>
  <c r="AI267" i="1"/>
  <c r="AI266" i="1" s="1"/>
  <c r="AH267" i="1"/>
  <c r="AH266" i="1"/>
  <c r="AF267" i="1"/>
  <c r="AF266" i="1" s="1"/>
  <c r="AE267" i="1"/>
  <c r="AE45" i="1"/>
  <c r="AC267" i="1"/>
  <c r="AC266" i="1" s="1"/>
  <c r="M267" i="1"/>
  <c r="M266" i="1"/>
  <c r="K267" i="1"/>
  <c r="K266" i="1" s="1"/>
  <c r="Z301" i="1"/>
  <c r="Y301" i="1"/>
  <c r="Z268" i="1"/>
  <c r="Y268" i="1" s="1"/>
  <c r="Z276" i="1"/>
  <c r="Y276" i="1"/>
  <c r="F210" i="1"/>
  <c r="F82" i="1"/>
  <c r="D82" i="1" s="1"/>
  <c r="E82" i="1"/>
  <c r="F133" i="1"/>
  <c r="D133" i="1" s="1"/>
  <c r="E133" i="1"/>
  <c r="F132" i="1"/>
  <c r="D132" i="1" s="1"/>
  <c r="E132" i="1"/>
  <c r="F131" i="1"/>
  <c r="D131" i="1"/>
  <c r="E131" i="1"/>
  <c r="F215" i="1"/>
  <c r="D215" i="1" s="1"/>
  <c r="E215" i="1"/>
  <c r="C215" i="1" s="1"/>
  <c r="C246" i="1"/>
  <c r="F381" i="1"/>
  <c r="D381" i="1"/>
  <c r="E381" i="1"/>
  <c r="C381" i="1" s="1"/>
  <c r="K377" i="1"/>
  <c r="C330" i="1"/>
  <c r="F330" i="1"/>
  <c r="D330" i="1" s="1"/>
  <c r="F276" i="1"/>
  <c r="D276" i="1"/>
  <c r="F246" i="1"/>
  <c r="D246" i="1" s="1"/>
  <c r="C216" i="1"/>
  <c r="AR473" i="1"/>
  <c r="AS469" i="1"/>
  <c r="Q485" i="8"/>
  <c r="F30" i="13"/>
  <c r="F29" i="14"/>
  <c r="Z258" i="1"/>
  <c r="Z252" i="1"/>
  <c r="Y252" i="1" s="1"/>
  <c r="Z251" i="1"/>
  <c r="Y251" i="1" s="1"/>
  <c r="Q336" i="8"/>
  <c r="Z453" i="1"/>
  <c r="Z452" i="1"/>
  <c r="E13" i="12"/>
  <c r="E17" i="12"/>
  <c r="E16" i="12"/>
  <c r="E12" i="12"/>
  <c r="E11" i="12"/>
  <c r="N15" i="12"/>
  <c r="E21" i="12"/>
  <c r="F22" i="12"/>
  <c r="Q91" i="8"/>
  <c r="P91" i="8"/>
  <c r="Q226" i="8"/>
  <c r="P226" i="8"/>
  <c r="Q379" i="8"/>
  <c r="P379" i="8"/>
  <c r="Z296" i="1"/>
  <c r="Y296" i="1"/>
  <c r="AN296" i="1" s="1"/>
  <c r="Z295" i="1"/>
  <c r="Y295" i="1" s="1"/>
  <c r="Z294" i="1"/>
  <c r="Y294" i="1"/>
  <c r="Z293" i="1"/>
  <c r="Y293" i="1" s="1"/>
  <c r="Y292" i="1" s="1"/>
  <c r="Z109" i="1"/>
  <c r="Y109" i="1"/>
  <c r="Z108" i="1"/>
  <c r="Y108" i="1" s="1"/>
  <c r="Z107" i="1"/>
  <c r="Y107" i="1"/>
  <c r="Z106" i="1"/>
  <c r="Y106" i="1" s="1"/>
  <c r="Z105" i="1"/>
  <c r="Y105" i="1"/>
  <c r="AN105" i="1" s="1"/>
  <c r="Z104" i="1"/>
  <c r="Y104" i="1" s="1"/>
  <c r="Z103" i="1"/>
  <c r="Y103" i="1"/>
  <c r="Z102" i="1"/>
  <c r="Y102" i="1" s="1"/>
  <c r="Z101" i="1"/>
  <c r="Y101" i="1"/>
  <c r="Z100" i="1"/>
  <c r="Y100" i="1" s="1"/>
  <c r="Z451" i="1"/>
  <c r="Y451" i="1"/>
  <c r="Y450" i="1" s="1"/>
  <c r="AM437" i="8"/>
  <c r="AC50" i="1"/>
  <c r="AE48" i="1"/>
  <c r="AE47" i="1"/>
  <c r="AE46" i="1"/>
  <c r="AE44" i="1"/>
  <c r="AE43" i="1"/>
  <c r="AE42" i="1"/>
  <c r="AC325" i="1"/>
  <c r="Z328" i="1"/>
  <c r="Y328" i="1"/>
  <c r="Z64" i="1"/>
  <c r="Y64" i="1" s="1"/>
  <c r="Z63" i="1"/>
  <c r="Y63" i="1"/>
  <c r="AN63" i="1" s="1"/>
  <c r="Q486" i="8"/>
  <c r="I20" i="9"/>
  <c r="I19" i="9"/>
  <c r="F31" i="9"/>
  <c r="F28" i="9"/>
  <c r="F20" i="9"/>
  <c r="F19" i="9"/>
  <c r="H28" i="9"/>
  <c r="H20" i="9"/>
  <c r="H19" i="9"/>
  <c r="G28" i="9"/>
  <c r="G20" i="9"/>
  <c r="G19" i="9"/>
  <c r="Q335" i="8"/>
  <c r="N331" i="8"/>
  <c r="N330" i="8"/>
  <c r="L331" i="8"/>
  <c r="L330" i="8"/>
  <c r="Q185" i="8"/>
  <c r="P185" i="8"/>
  <c r="Q278" i="8"/>
  <c r="P278" i="8"/>
  <c r="Q481" i="8"/>
  <c r="M55" i="1"/>
  <c r="AK468" i="1"/>
  <c r="AJ468" i="1"/>
  <c r="AI468" i="1"/>
  <c r="AH468" i="1"/>
  <c r="AC468" i="1"/>
  <c r="M468" i="1"/>
  <c r="M467" i="1" s="1"/>
  <c r="K468" i="1"/>
  <c r="AK465" i="1"/>
  <c r="AJ465" i="1"/>
  <c r="AJ461" i="1"/>
  <c r="AJ460" i="1"/>
  <c r="AH465" i="1"/>
  <c r="AC465" i="1"/>
  <c r="M465" i="1"/>
  <c r="K465" i="1"/>
  <c r="K461" i="1"/>
  <c r="K460" i="1" s="1"/>
  <c r="AK461" i="1"/>
  <c r="AI461" i="1"/>
  <c r="AH461" i="1"/>
  <c r="AC461" i="1"/>
  <c r="M461" i="1"/>
  <c r="AK452" i="1"/>
  <c r="AK450" i="1"/>
  <c r="AJ452" i="1"/>
  <c r="AI452" i="1"/>
  <c r="AH452" i="1"/>
  <c r="AF452" i="1"/>
  <c r="AF450" i="1"/>
  <c r="AF449" i="1"/>
  <c r="AC452" i="1"/>
  <c r="P452" i="1"/>
  <c r="O452" i="1"/>
  <c r="M452" i="1"/>
  <c r="K452" i="1"/>
  <c r="AJ450" i="1"/>
  <c r="AI450" i="1"/>
  <c r="AI449" i="1"/>
  <c r="AH450" i="1"/>
  <c r="AH449" i="1" s="1"/>
  <c r="AC450" i="1"/>
  <c r="P450" i="1"/>
  <c r="P449" i="1" s="1"/>
  <c r="O450" i="1"/>
  <c r="O449" i="1" s="1"/>
  <c r="M450" i="1"/>
  <c r="K450" i="1"/>
  <c r="AK445" i="1"/>
  <c r="AK444" i="1" s="1"/>
  <c r="AJ445" i="1"/>
  <c r="AJ444" i="1" s="1"/>
  <c r="AI445" i="1"/>
  <c r="AI444" i="1" s="1"/>
  <c r="AH445" i="1"/>
  <c r="AH444" i="1" s="1"/>
  <c r="AF445" i="1"/>
  <c r="AF444" i="1" s="1"/>
  <c r="AC445" i="1"/>
  <c r="AC444" i="1" s="1"/>
  <c r="Z445" i="1"/>
  <c r="Z444" i="1" s="1"/>
  <c r="Y445" i="1"/>
  <c r="Y444" i="1"/>
  <c r="P445" i="1"/>
  <c r="P444" i="1" s="1"/>
  <c r="O445" i="1"/>
  <c r="O444" i="1" s="1"/>
  <c r="M445" i="1"/>
  <c r="M444" i="1" s="1"/>
  <c r="K445" i="1"/>
  <c r="K444" i="1" s="1"/>
  <c r="AK433" i="1"/>
  <c r="AJ433" i="1"/>
  <c r="AI433" i="1"/>
  <c r="AH433" i="1"/>
  <c r="AH429" i="1" s="1"/>
  <c r="AH428" i="1" s="1"/>
  <c r="AF433" i="1"/>
  <c r="AC433" i="1"/>
  <c r="P433" i="1"/>
  <c r="M433" i="1"/>
  <c r="K433" i="1"/>
  <c r="K430" i="1"/>
  <c r="K429" i="1"/>
  <c r="AK430" i="1"/>
  <c r="AJ430" i="1"/>
  <c r="AJ429" i="1" s="1"/>
  <c r="AJ428" i="1" s="1"/>
  <c r="AI430" i="1"/>
  <c r="AH430" i="1"/>
  <c r="AH427" i="1"/>
  <c r="AF430" i="1"/>
  <c r="AC430" i="1"/>
  <c r="P430" i="1"/>
  <c r="O430" i="1"/>
  <c r="M430" i="1"/>
  <c r="M429" i="1" s="1"/>
  <c r="M428" i="1" s="1"/>
  <c r="M427" i="1" s="1"/>
  <c r="AK412" i="1"/>
  <c r="AJ412" i="1"/>
  <c r="AI412" i="1"/>
  <c r="AH412" i="1"/>
  <c r="AF412" i="1"/>
  <c r="AC412" i="1"/>
  <c r="P412" i="1"/>
  <c r="P411" i="1" s="1"/>
  <c r="P410" i="1" s="1"/>
  <c r="P409" i="1" s="1"/>
  <c r="O412" i="1"/>
  <c r="M412" i="1"/>
  <c r="M411" i="1" s="1"/>
  <c r="M410" i="1" s="1"/>
  <c r="M409" i="1" s="1"/>
  <c r="K412" i="1"/>
  <c r="K411" i="1" s="1"/>
  <c r="K416" i="1"/>
  <c r="K419" i="1"/>
  <c r="K418" i="1" s="1"/>
  <c r="AK407" i="1"/>
  <c r="AK406" i="1"/>
  <c r="AK405" i="1" s="1"/>
  <c r="AK404" i="1" s="1"/>
  <c r="AJ407" i="1"/>
  <c r="AJ406" i="1" s="1"/>
  <c r="AJ405" i="1" s="1"/>
  <c r="AJ404" i="1" s="1"/>
  <c r="AI407" i="1"/>
  <c r="AI406" i="1"/>
  <c r="AI405" i="1" s="1"/>
  <c r="AI404" i="1" s="1"/>
  <c r="AH407" i="1"/>
  <c r="AH406" i="1" s="1"/>
  <c r="AH405" i="1" s="1"/>
  <c r="AH404" i="1" s="1"/>
  <c r="AF407" i="1"/>
  <c r="AF406" i="1"/>
  <c r="AF405" i="1" s="1"/>
  <c r="AF404" i="1" s="1"/>
  <c r="AC407" i="1"/>
  <c r="AC406" i="1" s="1"/>
  <c r="AC405" i="1" s="1"/>
  <c r="AC404" i="1" s="1"/>
  <c r="Z407" i="1"/>
  <c r="Z406" i="1"/>
  <c r="Z405" i="1" s="1"/>
  <c r="Z404" i="1" s="1"/>
  <c r="Y407" i="1"/>
  <c r="Y406" i="1" s="1"/>
  <c r="Y405" i="1" s="1"/>
  <c r="Y404" i="1" s="1"/>
  <c r="P407" i="1"/>
  <c r="P406" i="1"/>
  <c r="P405" i="1" s="1"/>
  <c r="P404" i="1" s="1"/>
  <c r="O407" i="1"/>
  <c r="O406" i="1" s="1"/>
  <c r="O405" i="1" s="1"/>
  <c r="O404" i="1" s="1"/>
  <c r="M407" i="1"/>
  <c r="M406" i="1"/>
  <c r="M405" i="1" s="1"/>
  <c r="M404" i="1" s="1"/>
  <c r="K407" i="1"/>
  <c r="K406" i="1" s="1"/>
  <c r="K405" i="1" s="1"/>
  <c r="K404" i="1" s="1"/>
  <c r="AK402" i="1"/>
  <c r="AK401" i="1"/>
  <c r="AJ402" i="1"/>
  <c r="AJ401" i="1" s="1"/>
  <c r="AI402" i="1"/>
  <c r="AI401" i="1" s="1"/>
  <c r="AH402" i="1"/>
  <c r="AH401" i="1" s="1"/>
  <c r="AF402" i="1"/>
  <c r="AF401" i="1" s="1"/>
  <c r="AC402" i="1"/>
  <c r="AC401" i="1" s="1"/>
  <c r="P402" i="1"/>
  <c r="P401" i="1" s="1"/>
  <c r="O402" i="1"/>
  <c r="O401" i="1" s="1"/>
  <c r="M402" i="1"/>
  <c r="M401" i="1"/>
  <c r="K402" i="1"/>
  <c r="K401" i="1" s="1"/>
  <c r="AK399" i="1"/>
  <c r="AJ399" i="1"/>
  <c r="AI399" i="1"/>
  <c r="AI396" i="1"/>
  <c r="AI395" i="1"/>
  <c r="AI394" i="1" s="1"/>
  <c r="AI391" i="1" s="1"/>
  <c r="AI392" i="1"/>
  <c r="AH399" i="1"/>
  <c r="AF399" i="1"/>
  <c r="AC399" i="1"/>
  <c r="P399" i="1"/>
  <c r="O399" i="1"/>
  <c r="M399" i="1"/>
  <c r="K399" i="1"/>
  <c r="K396" i="1"/>
  <c r="K395" i="1"/>
  <c r="AK396" i="1"/>
  <c r="AK395" i="1" s="1"/>
  <c r="AK392" i="1"/>
  <c r="AJ396" i="1"/>
  <c r="AH396" i="1"/>
  <c r="AC396" i="1"/>
  <c r="AC395" i="1"/>
  <c r="AC394" i="1" s="1"/>
  <c r="M396" i="1"/>
  <c r="AJ392" i="1"/>
  <c r="AH392" i="1"/>
  <c r="AF392" i="1"/>
  <c r="AF38" i="1" s="1"/>
  <c r="AC392" i="1"/>
  <c r="Z392" i="1"/>
  <c r="Y392" i="1"/>
  <c r="R392" i="1"/>
  <c r="Q392" i="1"/>
  <c r="P392" i="1"/>
  <c r="O392" i="1"/>
  <c r="M392" i="1"/>
  <c r="K392" i="1"/>
  <c r="AK387" i="1"/>
  <c r="AJ387" i="1"/>
  <c r="AJ382" i="1" s="1"/>
  <c r="AI387" i="1"/>
  <c r="AI382" i="1" s="1"/>
  <c r="AI383" i="1"/>
  <c r="AH387" i="1"/>
  <c r="AH383" i="1"/>
  <c r="AH382" i="1" s="1"/>
  <c r="AF387" i="1"/>
  <c r="AC387" i="1"/>
  <c r="P387" i="1"/>
  <c r="O387" i="1"/>
  <c r="M387" i="1"/>
  <c r="K387" i="1"/>
  <c r="AK383" i="1"/>
  <c r="AJ383" i="1"/>
  <c r="AC383" i="1"/>
  <c r="AC382" i="1" s="1"/>
  <c r="M383" i="1"/>
  <c r="M382" i="1" s="1"/>
  <c r="K383" i="1"/>
  <c r="AK377" i="1"/>
  <c r="AJ377" i="1"/>
  <c r="AI377" i="1"/>
  <c r="AH377" i="1"/>
  <c r="AF377" i="1"/>
  <c r="AC377" i="1"/>
  <c r="R377" i="1"/>
  <c r="M377" i="1"/>
  <c r="AK371" i="1"/>
  <c r="AJ371" i="1"/>
  <c r="AI371" i="1"/>
  <c r="AH371" i="1"/>
  <c r="AC371" i="1"/>
  <c r="M371" i="1"/>
  <c r="K371" i="1"/>
  <c r="AK369" i="1"/>
  <c r="AK44" i="1"/>
  <c r="AJ369" i="1"/>
  <c r="AI369" i="1"/>
  <c r="AH369" i="1"/>
  <c r="AH368" i="1"/>
  <c r="AC369" i="1"/>
  <c r="M369" i="1"/>
  <c r="K369" i="1"/>
  <c r="AK361" i="1"/>
  <c r="AJ361" i="1"/>
  <c r="AI361" i="1"/>
  <c r="AH361" i="1"/>
  <c r="AH352" i="1"/>
  <c r="AH351" i="1" s="1"/>
  <c r="AC361" i="1"/>
  <c r="M361" i="1"/>
  <c r="K361" i="1"/>
  <c r="AK352" i="1"/>
  <c r="AJ352" i="1"/>
  <c r="AJ351" i="1"/>
  <c r="AI352" i="1"/>
  <c r="AC352" i="1"/>
  <c r="M352" i="1"/>
  <c r="K352" i="1"/>
  <c r="AK335" i="1"/>
  <c r="AK334" i="1" s="1"/>
  <c r="AJ335" i="1"/>
  <c r="AJ334" i="1"/>
  <c r="AI335" i="1"/>
  <c r="AI334" i="1" s="1"/>
  <c r="AH335" i="1"/>
  <c r="AH334" i="1"/>
  <c r="AC335" i="1"/>
  <c r="AC334" i="1" s="1"/>
  <c r="M335" i="1"/>
  <c r="M334" i="1"/>
  <c r="K335" i="1"/>
  <c r="K334" i="1" s="1"/>
  <c r="AK331" i="1"/>
  <c r="AJ331" i="1"/>
  <c r="AI331" i="1"/>
  <c r="AH331" i="1"/>
  <c r="AF331" i="1"/>
  <c r="AC331" i="1"/>
  <c r="M331" i="1"/>
  <c r="M324" i="1" s="1"/>
  <c r="M325" i="1"/>
  <c r="K331" i="1"/>
  <c r="AK325" i="1"/>
  <c r="AJ325" i="1"/>
  <c r="AI325" i="1"/>
  <c r="AI324" i="1"/>
  <c r="AH325" i="1"/>
  <c r="AH324" i="1" s="1"/>
  <c r="AF325" i="1"/>
  <c r="AF324" i="1"/>
  <c r="K325" i="1"/>
  <c r="AK321" i="1"/>
  <c r="AJ321" i="1"/>
  <c r="AI321" i="1"/>
  <c r="AH321" i="1"/>
  <c r="AF321" i="1"/>
  <c r="AC321" i="1"/>
  <c r="Z321" i="1"/>
  <c r="Y321" i="1"/>
  <c r="M321" i="1"/>
  <c r="K321" i="1"/>
  <c r="AK316" i="1"/>
  <c r="AJ316" i="1"/>
  <c r="AJ315" i="1" s="1"/>
  <c r="AI316" i="1"/>
  <c r="AI315" i="1"/>
  <c r="AH316" i="1"/>
  <c r="AH315" i="1" s="1"/>
  <c r="AF316" i="1"/>
  <c r="AF315" i="1" s="1"/>
  <c r="AC316" i="1"/>
  <c r="AC315" i="1" s="1"/>
  <c r="Z316" i="1"/>
  <c r="Z315" i="1" s="1"/>
  <c r="Y316" i="1"/>
  <c r="Y315" i="1" s="1"/>
  <c r="M316" i="1"/>
  <c r="M315" i="1" s="1"/>
  <c r="K316" i="1"/>
  <c r="K315" i="1" s="1"/>
  <c r="AK312" i="1"/>
  <c r="AJ312" i="1"/>
  <c r="AI312" i="1"/>
  <c r="AH312" i="1"/>
  <c r="AF312" i="1"/>
  <c r="AL310" i="1"/>
  <c r="AK310" i="1"/>
  <c r="AJ310" i="1"/>
  <c r="AI310" i="1"/>
  <c r="AH310" i="1"/>
  <c r="AG310" i="1"/>
  <c r="AF310" i="1"/>
  <c r="AD310" i="1"/>
  <c r="AC310" i="1"/>
  <c r="H310" i="1"/>
  <c r="G310" i="1"/>
  <c r="AK307" i="1"/>
  <c r="AK304" i="1"/>
  <c r="AK303" i="1" s="1"/>
  <c r="AJ307" i="1"/>
  <c r="AI307" i="1"/>
  <c r="AH307" i="1"/>
  <c r="AH304" i="1" s="1"/>
  <c r="AH303" i="1" s="1"/>
  <c r="AF307" i="1"/>
  <c r="AK299" i="1"/>
  <c r="AJ299" i="1"/>
  <c r="AI299" i="1"/>
  <c r="AH299" i="1"/>
  <c r="AF299" i="1"/>
  <c r="AC299" i="1"/>
  <c r="M299" i="1"/>
  <c r="K299" i="1"/>
  <c r="AK292" i="1"/>
  <c r="AJ292" i="1"/>
  <c r="AI292" i="1"/>
  <c r="AH292" i="1"/>
  <c r="AF292" i="1"/>
  <c r="AC292" i="1"/>
  <c r="M292" i="1"/>
  <c r="K292" i="1"/>
  <c r="AK287" i="1"/>
  <c r="AJ287" i="1"/>
  <c r="AI287" i="1"/>
  <c r="AH287" i="1"/>
  <c r="AH286" i="1" s="1"/>
  <c r="AH285" i="1" s="1"/>
  <c r="AF287" i="1"/>
  <c r="AC287" i="1"/>
  <c r="M287" i="1"/>
  <c r="K287" i="1"/>
  <c r="AK283" i="1"/>
  <c r="AK282" i="1" s="1"/>
  <c r="AJ283" i="1"/>
  <c r="AJ282" i="1"/>
  <c r="AI283" i="1"/>
  <c r="AI282" i="1" s="1"/>
  <c r="AH283" i="1"/>
  <c r="AH282" i="1"/>
  <c r="AF283" i="1"/>
  <c r="AF282" i="1" s="1"/>
  <c r="AC283" i="1"/>
  <c r="AC282" i="1"/>
  <c r="M283" i="1"/>
  <c r="M282" i="1" s="1"/>
  <c r="K283" i="1"/>
  <c r="K282" i="1"/>
  <c r="AK278" i="1"/>
  <c r="AJ278" i="1"/>
  <c r="AI278" i="1"/>
  <c r="AH278" i="1"/>
  <c r="AF278" i="1"/>
  <c r="AC278" i="1"/>
  <c r="M278" i="1"/>
  <c r="K278" i="1"/>
  <c r="AK271" i="1"/>
  <c r="AK270" i="1" s="1"/>
  <c r="AJ271" i="1"/>
  <c r="AJ270" i="1"/>
  <c r="AI271" i="1"/>
  <c r="AI270" i="1" s="1"/>
  <c r="AH271" i="1"/>
  <c r="AH270" i="1"/>
  <c r="AF271" i="1"/>
  <c r="AF270" i="1" s="1"/>
  <c r="AC271" i="1"/>
  <c r="AC270" i="1"/>
  <c r="AK264" i="1"/>
  <c r="AK262" i="1" s="1"/>
  <c r="AJ264" i="1"/>
  <c r="AJ262" i="1"/>
  <c r="AI264" i="1"/>
  <c r="AI262" i="1" s="1"/>
  <c r="AH264" i="1"/>
  <c r="AH262" i="1"/>
  <c r="AF264" i="1"/>
  <c r="AF262" i="1" s="1"/>
  <c r="AC264" i="1"/>
  <c r="AC262" i="1"/>
  <c r="AC254" i="1" s="1"/>
  <c r="M264" i="1"/>
  <c r="M262" i="1" s="1"/>
  <c r="K264" i="1"/>
  <c r="K262" i="1"/>
  <c r="AK255" i="1"/>
  <c r="AK254" i="1" s="1"/>
  <c r="AJ255" i="1"/>
  <c r="AJ254" i="1"/>
  <c r="AI255" i="1"/>
  <c r="AH255" i="1"/>
  <c r="AC255" i="1"/>
  <c r="M255" i="1"/>
  <c r="K255" i="1"/>
  <c r="AK249" i="1"/>
  <c r="AJ249" i="1"/>
  <c r="AI249" i="1"/>
  <c r="AI80" i="1"/>
  <c r="AH249" i="1"/>
  <c r="AF249" i="1"/>
  <c r="AC249" i="1"/>
  <c r="M249" i="1"/>
  <c r="K249" i="1"/>
  <c r="AK238" i="1"/>
  <c r="AJ238" i="1"/>
  <c r="AI238" i="1"/>
  <c r="AI216" i="1"/>
  <c r="AI223" i="1"/>
  <c r="AI213" i="1" s="1"/>
  <c r="AI230" i="1"/>
  <c r="AH238" i="1"/>
  <c r="AF238" i="1"/>
  <c r="AK230" i="1"/>
  <c r="AJ230" i="1"/>
  <c r="AH230" i="1"/>
  <c r="AF230" i="1"/>
  <c r="AC230" i="1"/>
  <c r="M230" i="1"/>
  <c r="AK223" i="1"/>
  <c r="AJ223" i="1"/>
  <c r="AH223" i="1"/>
  <c r="AF223" i="1"/>
  <c r="AC223" i="1"/>
  <c r="M223" i="1"/>
  <c r="AK216" i="1"/>
  <c r="AK213" i="1" s="1"/>
  <c r="AJ216" i="1"/>
  <c r="AH216" i="1"/>
  <c r="AF216" i="1"/>
  <c r="AF213" i="1" s="1"/>
  <c r="AC216" i="1"/>
  <c r="M216" i="1"/>
  <c r="AK205" i="1"/>
  <c r="AJ205" i="1"/>
  <c r="AI205" i="1"/>
  <c r="AH205" i="1"/>
  <c r="AF205" i="1"/>
  <c r="AC205" i="1"/>
  <c r="M205" i="1"/>
  <c r="K205" i="1"/>
  <c r="AK197" i="1"/>
  <c r="AK195" i="1"/>
  <c r="AJ197" i="1"/>
  <c r="AI197" i="1"/>
  <c r="AH197" i="1"/>
  <c r="AF197" i="1"/>
  <c r="AF195" i="1"/>
  <c r="AC197" i="1"/>
  <c r="M197" i="1"/>
  <c r="K197" i="1"/>
  <c r="AK187" i="1"/>
  <c r="AJ187" i="1"/>
  <c r="AI187" i="1"/>
  <c r="AH187" i="1"/>
  <c r="AF187" i="1"/>
  <c r="AC187" i="1"/>
  <c r="M187" i="1"/>
  <c r="K187" i="1"/>
  <c r="AK184" i="1"/>
  <c r="AJ184" i="1"/>
  <c r="AI184" i="1"/>
  <c r="AH184" i="1"/>
  <c r="AF184" i="1"/>
  <c r="AF151" i="1" s="1"/>
  <c r="AC184" i="1"/>
  <c r="M184" i="1"/>
  <c r="K184" i="1"/>
  <c r="AK162" i="1"/>
  <c r="AJ162" i="1"/>
  <c r="AJ151" i="1"/>
  <c r="AI162" i="1"/>
  <c r="AH162" i="1"/>
  <c r="AF162" i="1"/>
  <c r="AC162" i="1"/>
  <c r="AC151" i="1" s="1"/>
  <c r="M162" i="1"/>
  <c r="K162" i="1"/>
  <c r="AK145" i="1"/>
  <c r="AJ145" i="1"/>
  <c r="AI145" i="1"/>
  <c r="AH145" i="1"/>
  <c r="AF145" i="1"/>
  <c r="AC145" i="1"/>
  <c r="M145" i="1"/>
  <c r="M144" i="1"/>
  <c r="M138" i="1"/>
  <c r="K145" i="1"/>
  <c r="AK134" i="1"/>
  <c r="AJ134" i="1"/>
  <c r="AI134" i="1"/>
  <c r="AH134" i="1"/>
  <c r="AF134" i="1"/>
  <c r="AC134" i="1"/>
  <c r="K134" i="1"/>
  <c r="AK118" i="1"/>
  <c r="AJ118" i="1"/>
  <c r="AI118" i="1"/>
  <c r="AH118" i="1"/>
  <c r="AF118" i="1"/>
  <c r="AK115" i="1"/>
  <c r="AJ115" i="1"/>
  <c r="AI115" i="1"/>
  <c r="AH115" i="1"/>
  <c r="AF115" i="1"/>
  <c r="AC115" i="1"/>
  <c r="K115" i="1"/>
  <c r="K93" i="1" s="1"/>
  <c r="AK110" i="1"/>
  <c r="AJ110" i="1"/>
  <c r="AI110" i="1"/>
  <c r="AH110" i="1"/>
  <c r="AF110" i="1"/>
  <c r="AC110" i="1"/>
  <c r="K110" i="1"/>
  <c r="AK94" i="1"/>
  <c r="AK93" i="1" s="1"/>
  <c r="AK87" i="1" s="1"/>
  <c r="AJ94" i="1"/>
  <c r="AI94" i="1"/>
  <c r="AH94" i="1"/>
  <c r="AF94" i="1"/>
  <c r="AC94" i="1"/>
  <c r="K94" i="1"/>
  <c r="AK85" i="1"/>
  <c r="AJ85" i="1"/>
  <c r="AI85" i="1"/>
  <c r="AH85" i="1"/>
  <c r="AF85" i="1"/>
  <c r="AC85" i="1"/>
  <c r="M85" i="1"/>
  <c r="K85" i="1"/>
  <c r="AK80" i="1"/>
  <c r="AJ80" i="1"/>
  <c r="AH80" i="1"/>
  <c r="AF80" i="1"/>
  <c r="AK71" i="1"/>
  <c r="AK70" i="1" s="1"/>
  <c r="AJ71" i="1"/>
  <c r="AJ70" i="1"/>
  <c r="AI71" i="1"/>
  <c r="AH71" i="1"/>
  <c r="AH70" i="1" s="1"/>
  <c r="AF71" i="1"/>
  <c r="AF70" i="1"/>
  <c r="AF69" i="1" s="1"/>
  <c r="AF68" i="1" s="1"/>
  <c r="AC71" i="1"/>
  <c r="M71" i="1"/>
  <c r="M70" i="1" s="1"/>
  <c r="K71" i="1"/>
  <c r="K70" i="1"/>
  <c r="AK60" i="1"/>
  <c r="AK59" i="1" s="1"/>
  <c r="AJ60" i="1"/>
  <c r="AI60" i="1"/>
  <c r="AI59" i="1" s="1"/>
  <c r="AH60" i="1"/>
  <c r="AH59" i="1"/>
  <c r="AF60" i="1"/>
  <c r="AC60" i="1"/>
  <c r="T60" i="1"/>
  <c r="N60" i="1"/>
  <c r="M60" i="1"/>
  <c r="K60" i="1"/>
  <c r="J60" i="1"/>
  <c r="Z89" i="1"/>
  <c r="Y89" i="1" s="1"/>
  <c r="Z218" i="1"/>
  <c r="Y218" i="1" s="1"/>
  <c r="Z217" i="1"/>
  <c r="Z235" i="1"/>
  <c r="Y235" i="1" s="1"/>
  <c r="Z234" i="1"/>
  <c r="Z233" i="1"/>
  <c r="Y233" i="1"/>
  <c r="Z232" i="1"/>
  <c r="Y232" i="1" s="1"/>
  <c r="Z231" i="1"/>
  <c r="Y231" i="1" s="1"/>
  <c r="Z136" i="1"/>
  <c r="Z114" i="1"/>
  <c r="Y114" i="1"/>
  <c r="Z113" i="1"/>
  <c r="Y113" i="1" s="1"/>
  <c r="Z112" i="1"/>
  <c r="Y112" i="1"/>
  <c r="Z111" i="1"/>
  <c r="Z176" i="1"/>
  <c r="Y176" i="1"/>
  <c r="Z175" i="1"/>
  <c r="Y175" i="1" s="1"/>
  <c r="Z174" i="1"/>
  <c r="Y174" i="1" s="1"/>
  <c r="Z173" i="1"/>
  <c r="Y173" i="1" s="1"/>
  <c r="Z172" i="1"/>
  <c r="Y172" i="1" s="1"/>
  <c r="Z171" i="1"/>
  <c r="Y171" i="1"/>
  <c r="Z170" i="1"/>
  <c r="Y170" i="1" s="1"/>
  <c r="Z169" i="1"/>
  <c r="Y169" i="1" s="1"/>
  <c r="Z168" i="1"/>
  <c r="Y168" i="1" s="1"/>
  <c r="Z167" i="1"/>
  <c r="Y167" i="1" s="1"/>
  <c r="AN167" i="1" s="1"/>
  <c r="Z166" i="1"/>
  <c r="Y166" i="1" s="1"/>
  <c r="Z165" i="1"/>
  <c r="Z164" i="1"/>
  <c r="Y164" i="1" s="1"/>
  <c r="AN164" i="1" s="1"/>
  <c r="Z163" i="1"/>
  <c r="Y163" i="1"/>
  <c r="Z326" i="1"/>
  <c r="Z348" i="1"/>
  <c r="Y348" i="1" s="1"/>
  <c r="Z347" i="1"/>
  <c r="Y347" i="1" s="1"/>
  <c r="Y346" i="1" s="1"/>
  <c r="Y345" i="1" s="1"/>
  <c r="Y344" i="1" s="1"/>
  <c r="Z414" i="1"/>
  <c r="Y414" i="1" s="1"/>
  <c r="Z333" i="1"/>
  <c r="Z340" i="1"/>
  <c r="Y340" i="1"/>
  <c r="Z339" i="1"/>
  <c r="Y339" i="1" s="1"/>
  <c r="Z338" i="1"/>
  <c r="Y338" i="1"/>
  <c r="Z337" i="1"/>
  <c r="Z336" i="1"/>
  <c r="Y336" i="1"/>
  <c r="Z443" i="1"/>
  <c r="Y443" i="1" s="1"/>
  <c r="Z442" i="1"/>
  <c r="Y442" i="1"/>
  <c r="Z441" i="1"/>
  <c r="Y441" i="1" s="1"/>
  <c r="F441" i="1"/>
  <c r="D441" i="1"/>
  <c r="AN441" i="1" s="1"/>
  <c r="Z440" i="1"/>
  <c r="Y440" i="1"/>
  <c r="Z439" i="1"/>
  <c r="Y439" i="1" s="1"/>
  <c r="AC77" i="1"/>
  <c r="M77" i="1"/>
  <c r="M74" i="1"/>
  <c r="K77" i="1"/>
  <c r="Z78" i="1"/>
  <c r="Y78" i="1" s="1"/>
  <c r="Y77" i="1" s="1"/>
  <c r="I18" i="3"/>
  <c r="Z67" i="1"/>
  <c r="F67" i="1"/>
  <c r="F66" i="1"/>
  <c r="R67" i="1"/>
  <c r="P67" i="1" s="1"/>
  <c r="Q74" i="8"/>
  <c r="P74" i="8"/>
  <c r="P73" i="8"/>
  <c r="P35" i="8"/>
  <c r="Z367" i="1"/>
  <c r="Y367" i="1"/>
  <c r="Z366" i="1"/>
  <c r="Y366" i="1" s="1"/>
  <c r="Z365" i="1"/>
  <c r="Y365" i="1"/>
  <c r="Z275" i="1"/>
  <c r="Y275" i="1" s="1"/>
  <c r="Z274" i="1"/>
  <c r="Y274" i="1"/>
  <c r="Z273" i="1"/>
  <c r="Y273" i="1" s="1"/>
  <c r="Z189" i="1"/>
  <c r="Z116" i="1"/>
  <c r="Z413" i="1"/>
  <c r="E452" i="1"/>
  <c r="E450" i="1"/>
  <c r="E449" i="1"/>
  <c r="C452" i="1"/>
  <c r="C449" i="1" s="1"/>
  <c r="C450" i="1"/>
  <c r="F453" i="1"/>
  <c r="F451" i="1"/>
  <c r="D451" i="1"/>
  <c r="D450" i="1" s="1"/>
  <c r="E31" i="1"/>
  <c r="C31" i="1"/>
  <c r="E30" i="1"/>
  <c r="C30" i="1" s="1"/>
  <c r="E29" i="1"/>
  <c r="C29" i="1"/>
  <c r="E28" i="1"/>
  <c r="E27" i="1"/>
  <c r="C27" i="1"/>
  <c r="E26" i="1"/>
  <c r="C26" i="1" s="1"/>
  <c r="E25" i="1"/>
  <c r="C25" i="1"/>
  <c r="E24" i="1"/>
  <c r="E23" i="1"/>
  <c r="C23" i="1" s="1"/>
  <c r="E22" i="1"/>
  <c r="C22" i="1"/>
  <c r="E21" i="1"/>
  <c r="C21" i="1" s="1"/>
  <c r="F31" i="1"/>
  <c r="D31" i="1"/>
  <c r="F30" i="1"/>
  <c r="D30" i="1" s="1"/>
  <c r="AN30" i="1" s="1"/>
  <c r="F29" i="1"/>
  <c r="D29" i="1"/>
  <c r="F28" i="1"/>
  <c r="D28" i="1" s="1"/>
  <c r="F27" i="1"/>
  <c r="D27" i="1"/>
  <c r="F26" i="1"/>
  <c r="D26" i="1" s="1"/>
  <c r="F25" i="1"/>
  <c r="D25" i="1"/>
  <c r="AN25" i="1" s="1"/>
  <c r="F24" i="1"/>
  <c r="D24" i="1" s="1"/>
  <c r="F23" i="1"/>
  <c r="D23" i="1"/>
  <c r="F22" i="1"/>
  <c r="D22" i="1" s="1"/>
  <c r="F21" i="1"/>
  <c r="D21" i="1"/>
  <c r="M15" i="1"/>
  <c r="E496" i="1"/>
  <c r="E495" i="1"/>
  <c r="F496" i="1"/>
  <c r="F495" i="1"/>
  <c r="F490" i="1"/>
  <c r="F489" i="1"/>
  <c r="F486" i="1"/>
  <c r="F485" i="1" s="1"/>
  <c r="F484" i="1"/>
  <c r="F483" i="1"/>
  <c r="F482" i="1"/>
  <c r="F477" i="1"/>
  <c r="R477" i="1"/>
  <c r="P477" i="1" s="1"/>
  <c r="D477" i="1" s="1"/>
  <c r="F476" i="1"/>
  <c r="C445" i="1"/>
  <c r="C444" i="1" s="1"/>
  <c r="C392" i="1"/>
  <c r="C316" i="1"/>
  <c r="C315" i="1" s="1"/>
  <c r="C310" i="1"/>
  <c r="C292" i="1"/>
  <c r="C230" i="1"/>
  <c r="C162" i="1"/>
  <c r="C115" i="1"/>
  <c r="C110" i="1"/>
  <c r="C77" i="1"/>
  <c r="X331" i="8"/>
  <c r="X330" i="8"/>
  <c r="F19" i="12"/>
  <c r="F18" i="12"/>
  <c r="F16" i="11"/>
  <c r="F13" i="11"/>
  <c r="Q134" i="8"/>
  <c r="P134" i="8"/>
  <c r="Q133" i="8"/>
  <c r="P133" i="8"/>
  <c r="Q132" i="8"/>
  <c r="P132" i="8"/>
  <c r="Q131" i="8"/>
  <c r="P131" i="8"/>
  <c r="Q300" i="8"/>
  <c r="Q245" i="8"/>
  <c r="P245" i="8"/>
  <c r="P244" i="8"/>
  <c r="P243" i="8"/>
  <c r="Q197" i="8"/>
  <c r="P197" i="8"/>
  <c r="Q213" i="8"/>
  <c r="P213" i="8"/>
  <c r="Q212" i="8"/>
  <c r="P212" i="8"/>
  <c r="Q211" i="8"/>
  <c r="P211" i="8"/>
  <c r="Q210" i="8"/>
  <c r="P210" i="8"/>
  <c r="Q106" i="8"/>
  <c r="P106" i="8"/>
  <c r="P94" i="8"/>
  <c r="AK497" i="1"/>
  <c r="AJ497" i="1"/>
  <c r="AI497" i="1"/>
  <c r="AH497" i="1"/>
  <c r="AH493" i="1" s="1"/>
  <c r="AH492" i="1" s="1"/>
  <c r="AC497" i="1"/>
  <c r="Z185" i="1"/>
  <c r="Z190" i="1"/>
  <c r="Y190" i="1"/>
  <c r="Z256" i="1"/>
  <c r="Z260" i="1"/>
  <c r="Y260" i="1"/>
  <c r="Z279" i="1"/>
  <c r="Y279" i="1" s="1"/>
  <c r="P380" i="1"/>
  <c r="P379" i="1"/>
  <c r="F379" i="1"/>
  <c r="D379" i="1"/>
  <c r="P378" i="1"/>
  <c r="R35" i="1"/>
  <c r="P35" i="1"/>
  <c r="D35" i="1"/>
  <c r="Q35" i="1"/>
  <c r="O35" i="1" s="1"/>
  <c r="R18" i="1"/>
  <c r="P18" i="1"/>
  <c r="R17" i="1"/>
  <c r="P17" i="1" s="1"/>
  <c r="F17" i="1"/>
  <c r="D17" i="1" s="1"/>
  <c r="R16" i="1"/>
  <c r="P16" i="1" s="1"/>
  <c r="R509" i="1"/>
  <c r="P509" i="1" s="1"/>
  <c r="D509" i="1" s="1"/>
  <c r="Q509" i="1"/>
  <c r="O509" i="1"/>
  <c r="R508" i="1"/>
  <c r="P508" i="1" s="1"/>
  <c r="D508" i="1" s="1"/>
  <c r="Q508" i="1"/>
  <c r="O508" i="1" s="1"/>
  <c r="R507" i="1"/>
  <c r="P507" i="1" s="1"/>
  <c r="D507" i="1"/>
  <c r="Q507" i="1"/>
  <c r="O507" i="1" s="1"/>
  <c r="R506" i="1"/>
  <c r="P506" i="1"/>
  <c r="D506" i="1"/>
  <c r="Q506" i="1"/>
  <c r="O506" i="1" s="1"/>
  <c r="R505" i="1"/>
  <c r="P505" i="1"/>
  <c r="D505" i="1" s="1"/>
  <c r="Q505" i="1"/>
  <c r="O505" i="1"/>
  <c r="R504" i="1"/>
  <c r="P504" i="1" s="1"/>
  <c r="D504" i="1" s="1"/>
  <c r="Q504" i="1"/>
  <c r="O504" i="1"/>
  <c r="R503" i="1"/>
  <c r="P503" i="1" s="1"/>
  <c r="D503" i="1" s="1"/>
  <c r="Q503" i="1"/>
  <c r="O503" i="1" s="1"/>
  <c r="R502" i="1"/>
  <c r="P502" i="1"/>
  <c r="D502" i="1" s="1"/>
  <c r="Q502" i="1"/>
  <c r="O502" i="1" s="1"/>
  <c r="R501" i="1"/>
  <c r="P501" i="1" s="1"/>
  <c r="D501" i="1" s="1"/>
  <c r="Q501" i="1"/>
  <c r="O501" i="1"/>
  <c r="R500" i="1"/>
  <c r="P500" i="1" s="1"/>
  <c r="Q500" i="1"/>
  <c r="O500" i="1" s="1"/>
  <c r="R499" i="1"/>
  <c r="P499" i="1" s="1"/>
  <c r="D499" i="1"/>
  <c r="Q499" i="1"/>
  <c r="O499" i="1" s="1"/>
  <c r="R498" i="1"/>
  <c r="P498" i="1"/>
  <c r="D498" i="1"/>
  <c r="Q498" i="1"/>
  <c r="R496" i="1"/>
  <c r="P496" i="1"/>
  <c r="Q496" i="1"/>
  <c r="R495" i="1"/>
  <c r="Q495" i="1"/>
  <c r="O495" i="1"/>
  <c r="R490" i="1"/>
  <c r="Q490" i="1"/>
  <c r="R489" i="1"/>
  <c r="P489" i="1"/>
  <c r="D489" i="1" s="1"/>
  <c r="Q489" i="1"/>
  <c r="O489" i="1"/>
  <c r="R486" i="1"/>
  <c r="P486" i="1" s="1"/>
  <c r="Q486" i="1"/>
  <c r="R484" i="1"/>
  <c r="P484" i="1" s="1"/>
  <c r="Q484" i="1"/>
  <c r="O484" i="1" s="1"/>
  <c r="R483" i="1"/>
  <c r="P483" i="1"/>
  <c r="Q483" i="1"/>
  <c r="R482" i="1"/>
  <c r="P482" i="1"/>
  <c r="D482" i="1"/>
  <c r="Q482" i="1"/>
  <c r="O482" i="1" s="1"/>
  <c r="R479" i="1"/>
  <c r="P479" i="1"/>
  <c r="D479" i="1" s="1"/>
  <c r="Q479" i="1"/>
  <c r="O479" i="1"/>
  <c r="R478" i="1"/>
  <c r="P478" i="1" s="1"/>
  <c r="D478" i="1" s="1"/>
  <c r="Q478" i="1"/>
  <c r="O478" i="1"/>
  <c r="Q477" i="1"/>
  <c r="O477" i="1" s="1"/>
  <c r="R476" i="1"/>
  <c r="P476" i="1"/>
  <c r="Q476" i="1"/>
  <c r="O476" i="1" s="1"/>
  <c r="R473" i="1"/>
  <c r="P473" i="1" s="1"/>
  <c r="Q473" i="1"/>
  <c r="O473" i="1" s="1"/>
  <c r="R472" i="1"/>
  <c r="Q472" i="1"/>
  <c r="O472" i="1" s="1"/>
  <c r="R471" i="1"/>
  <c r="P471" i="1"/>
  <c r="Q471" i="1"/>
  <c r="O471" i="1" s="1"/>
  <c r="R470" i="1"/>
  <c r="Q470" i="1"/>
  <c r="O470" i="1" s="1"/>
  <c r="R469" i="1"/>
  <c r="Q469" i="1"/>
  <c r="R466" i="1"/>
  <c r="R465" i="1" s="1"/>
  <c r="Q466" i="1"/>
  <c r="Q465" i="1"/>
  <c r="R464" i="1"/>
  <c r="P464" i="1" s="1"/>
  <c r="Q464" i="1"/>
  <c r="O464" i="1"/>
  <c r="R463" i="1"/>
  <c r="Q463" i="1"/>
  <c r="R462" i="1"/>
  <c r="Q462" i="1"/>
  <c r="O462" i="1" s="1"/>
  <c r="R459" i="1"/>
  <c r="P459" i="1"/>
  <c r="Q459" i="1"/>
  <c r="O459" i="1" s="1"/>
  <c r="R458" i="1"/>
  <c r="P458" i="1"/>
  <c r="Q458" i="1"/>
  <c r="R453" i="1"/>
  <c r="R452" i="1"/>
  <c r="Q453" i="1"/>
  <c r="Q452" i="1" s="1"/>
  <c r="R451" i="1"/>
  <c r="R450" i="1" s="1"/>
  <c r="Q451" i="1"/>
  <c r="Q450" i="1"/>
  <c r="R446" i="1"/>
  <c r="R445" i="1" s="1"/>
  <c r="R444" i="1" s="1"/>
  <c r="Q446" i="1"/>
  <c r="Q445" i="1" s="1"/>
  <c r="Q444" i="1" s="1"/>
  <c r="R443" i="1"/>
  <c r="Q443" i="1"/>
  <c r="R442" i="1"/>
  <c r="Q442" i="1"/>
  <c r="R441" i="1"/>
  <c r="Q441" i="1"/>
  <c r="R440" i="1"/>
  <c r="Q440" i="1"/>
  <c r="R439" i="1"/>
  <c r="Q439" i="1"/>
  <c r="R438" i="1"/>
  <c r="Q438" i="1"/>
  <c r="O438" i="1"/>
  <c r="R437" i="1"/>
  <c r="Q437" i="1"/>
  <c r="O437" i="1" s="1"/>
  <c r="R436" i="1"/>
  <c r="Q436" i="1"/>
  <c r="O436" i="1" s="1"/>
  <c r="R435" i="1"/>
  <c r="Q435" i="1"/>
  <c r="Q434" i="1"/>
  <c r="R434" i="1"/>
  <c r="O434" i="1"/>
  <c r="R432" i="1"/>
  <c r="Q432" i="1"/>
  <c r="Q431" i="1"/>
  <c r="Q430" i="1"/>
  <c r="R431" i="1"/>
  <c r="R426" i="1"/>
  <c r="Q426" i="1"/>
  <c r="Q425" i="1"/>
  <c r="Q424" i="1" s="1"/>
  <c r="Q423" i="1" s="1"/>
  <c r="Q422" i="1" s="1"/>
  <c r="Q421" i="1" s="1"/>
  <c r="R425" i="1"/>
  <c r="R420" i="1"/>
  <c r="Q420" i="1"/>
  <c r="Q419" i="1"/>
  <c r="Q418" i="1"/>
  <c r="R417" i="1"/>
  <c r="Q417" i="1"/>
  <c r="Q416" i="1"/>
  <c r="R415" i="1"/>
  <c r="Q415" i="1"/>
  <c r="R414" i="1"/>
  <c r="Q414" i="1"/>
  <c r="R413" i="1"/>
  <c r="R412" i="1" s="1"/>
  <c r="Q413" i="1"/>
  <c r="Q412" i="1" s="1"/>
  <c r="R408" i="1"/>
  <c r="R407" i="1"/>
  <c r="R406" i="1" s="1"/>
  <c r="R405" i="1" s="1"/>
  <c r="R404" i="1"/>
  <c r="Q408" i="1"/>
  <c r="Q407" i="1" s="1"/>
  <c r="Q406" i="1" s="1"/>
  <c r="Q405" i="1" s="1"/>
  <c r="Q404" i="1" s="1"/>
  <c r="R403" i="1"/>
  <c r="R402" i="1" s="1"/>
  <c r="R401" i="1" s="1"/>
  <c r="Q403" i="1"/>
  <c r="Q402" i="1" s="1"/>
  <c r="Q401" i="1" s="1"/>
  <c r="R400" i="1"/>
  <c r="R399" i="1"/>
  <c r="Q400" i="1"/>
  <c r="Q399" i="1" s="1"/>
  <c r="R398" i="1"/>
  <c r="Q398" i="1"/>
  <c r="R397" i="1"/>
  <c r="Q397" i="1"/>
  <c r="R390" i="1"/>
  <c r="Q390" i="1"/>
  <c r="R389" i="1"/>
  <c r="R388" i="1"/>
  <c r="R387" i="1"/>
  <c r="Q389" i="1"/>
  <c r="Q388" i="1"/>
  <c r="R386" i="1"/>
  <c r="P386" i="1"/>
  <c r="Q386" i="1"/>
  <c r="O386" i="1" s="1"/>
  <c r="R385" i="1"/>
  <c r="Q385" i="1"/>
  <c r="O385" i="1" s="1"/>
  <c r="E385" i="1"/>
  <c r="R384" i="1"/>
  <c r="Q384" i="1"/>
  <c r="R376" i="1"/>
  <c r="P376" i="1"/>
  <c r="Q376" i="1"/>
  <c r="O376" i="1" s="1"/>
  <c r="R375" i="1"/>
  <c r="P375" i="1"/>
  <c r="Q375" i="1"/>
  <c r="O375" i="1" s="1"/>
  <c r="R374" i="1"/>
  <c r="P374" i="1"/>
  <c r="Q374" i="1"/>
  <c r="O374" i="1" s="1"/>
  <c r="R373" i="1"/>
  <c r="P373" i="1"/>
  <c r="Q373" i="1"/>
  <c r="R372" i="1"/>
  <c r="P372" i="1"/>
  <c r="Q372" i="1"/>
  <c r="O372" i="1" s="1"/>
  <c r="C372" i="1" s="1"/>
  <c r="R367" i="1"/>
  <c r="P367" i="1"/>
  <c r="F367" i="1"/>
  <c r="D367" i="1" s="1"/>
  <c r="Q367" i="1"/>
  <c r="O367" i="1"/>
  <c r="R366" i="1"/>
  <c r="P366" i="1" s="1"/>
  <c r="Q366" i="1"/>
  <c r="O366" i="1"/>
  <c r="R365" i="1"/>
  <c r="P365" i="1" s="1"/>
  <c r="Q365" i="1"/>
  <c r="O365" i="1"/>
  <c r="R364" i="1"/>
  <c r="P364" i="1" s="1"/>
  <c r="Q364" i="1"/>
  <c r="O364" i="1"/>
  <c r="R363" i="1"/>
  <c r="P363" i="1" s="1"/>
  <c r="Q363" i="1"/>
  <c r="O363" i="1"/>
  <c r="R362" i="1"/>
  <c r="Q362" i="1"/>
  <c r="O362" i="1"/>
  <c r="O361" i="1"/>
  <c r="R360" i="1"/>
  <c r="P360" i="1" s="1"/>
  <c r="Q360" i="1"/>
  <c r="O360" i="1"/>
  <c r="R359" i="1"/>
  <c r="P359" i="1" s="1"/>
  <c r="Q359" i="1"/>
  <c r="O359" i="1"/>
  <c r="R358" i="1"/>
  <c r="P358" i="1" s="1"/>
  <c r="F358" i="1"/>
  <c r="D358" i="1"/>
  <c r="Q358" i="1"/>
  <c r="O358" i="1" s="1"/>
  <c r="R357" i="1"/>
  <c r="P357" i="1"/>
  <c r="Q357" i="1"/>
  <c r="O357" i="1" s="1"/>
  <c r="R356" i="1"/>
  <c r="P356" i="1"/>
  <c r="Q356" i="1"/>
  <c r="O356" i="1" s="1"/>
  <c r="R355" i="1"/>
  <c r="P355" i="1"/>
  <c r="Q355" i="1"/>
  <c r="O355" i="1" s="1"/>
  <c r="R354" i="1"/>
  <c r="P354" i="1"/>
  <c r="Q354" i="1"/>
  <c r="O354" i="1" s="1"/>
  <c r="R353" i="1"/>
  <c r="Q353" i="1"/>
  <c r="M346" i="1"/>
  <c r="M345" i="1" s="1"/>
  <c r="M344" i="1" s="1"/>
  <c r="M343" i="1" s="1"/>
  <c r="M323" i="1" s="1"/>
  <c r="M320" i="1" s="1"/>
  <c r="K346" i="1"/>
  <c r="K345" i="1" s="1"/>
  <c r="K344" i="1" s="1"/>
  <c r="K343" i="1"/>
  <c r="K323" i="1" s="1"/>
  <c r="K320" i="1" s="1"/>
  <c r="R348" i="1"/>
  <c r="P348" i="1" s="1"/>
  <c r="Q348" i="1"/>
  <c r="O348" i="1"/>
  <c r="R347" i="1"/>
  <c r="Q347" i="1"/>
  <c r="Q346" i="1" s="1"/>
  <c r="Q345" i="1" s="1"/>
  <c r="R342" i="1"/>
  <c r="P342" i="1"/>
  <c r="D342" i="1" s="1"/>
  <c r="Q342" i="1"/>
  <c r="O342" i="1"/>
  <c r="R341" i="1"/>
  <c r="P341" i="1"/>
  <c r="D341" i="1" s="1"/>
  <c r="Q341" i="1"/>
  <c r="O341" i="1"/>
  <c r="R340" i="1"/>
  <c r="P340" i="1"/>
  <c r="Q340" i="1"/>
  <c r="O340" i="1"/>
  <c r="R339" i="1"/>
  <c r="P339" i="1"/>
  <c r="Q339" i="1"/>
  <c r="O339" i="1"/>
  <c r="R338" i="1"/>
  <c r="P338" i="1"/>
  <c r="Q338" i="1"/>
  <c r="O338" i="1"/>
  <c r="R337" i="1"/>
  <c r="P337" i="1"/>
  <c r="Q337" i="1"/>
  <c r="R336" i="1"/>
  <c r="P336" i="1"/>
  <c r="Q336" i="1"/>
  <c r="O336" i="1" s="1"/>
  <c r="C336" i="1" s="1"/>
  <c r="R333" i="1"/>
  <c r="P333" i="1"/>
  <c r="Q333" i="1"/>
  <c r="O333" i="1" s="1"/>
  <c r="R332" i="1"/>
  <c r="Q332" i="1"/>
  <c r="R329" i="1"/>
  <c r="P329" i="1" s="1"/>
  <c r="Q329" i="1"/>
  <c r="O329" i="1"/>
  <c r="R328" i="1"/>
  <c r="P328" i="1" s="1"/>
  <c r="Q328" i="1"/>
  <c r="O328" i="1"/>
  <c r="R327" i="1"/>
  <c r="Q327" i="1"/>
  <c r="R326" i="1"/>
  <c r="P326" i="1"/>
  <c r="Q326" i="1"/>
  <c r="O326" i="1" s="1"/>
  <c r="R322" i="1"/>
  <c r="Q322" i="1"/>
  <c r="R318" i="1"/>
  <c r="Q318" i="1"/>
  <c r="O318" i="1"/>
  <c r="R317" i="1"/>
  <c r="P317" i="1"/>
  <c r="Q317" i="1"/>
  <c r="O317" i="1"/>
  <c r="R302" i="1"/>
  <c r="P302" i="1"/>
  <c r="Q302" i="1"/>
  <c r="O302" i="1"/>
  <c r="R301" i="1"/>
  <c r="Q301" i="1"/>
  <c r="O301" i="1" s="1"/>
  <c r="R300" i="1"/>
  <c r="P300" i="1"/>
  <c r="Q300" i="1"/>
  <c r="R298" i="1"/>
  <c r="P298" i="1"/>
  <c r="Q298" i="1"/>
  <c r="O298" i="1" s="1"/>
  <c r="C298" i="1" s="1"/>
  <c r="AM298" i="1" s="1"/>
  <c r="R297" i="1"/>
  <c r="P297" i="1"/>
  <c r="Q297" i="1"/>
  <c r="O297" i="1" s="1"/>
  <c r="R296" i="1"/>
  <c r="P296" i="1"/>
  <c r="F296" i="1"/>
  <c r="D296" i="1" s="1"/>
  <c r="Q296" i="1"/>
  <c r="O296" i="1"/>
  <c r="R295" i="1"/>
  <c r="P295" i="1" s="1"/>
  <c r="Q295" i="1"/>
  <c r="O295" i="1"/>
  <c r="R294" i="1"/>
  <c r="Q294" i="1"/>
  <c r="R293" i="1"/>
  <c r="Q293" i="1"/>
  <c r="R291" i="1"/>
  <c r="P291" i="1"/>
  <c r="Q291" i="1"/>
  <c r="O291" i="1"/>
  <c r="R290" i="1"/>
  <c r="P290" i="1" s="1"/>
  <c r="Q290" i="1"/>
  <c r="O290" i="1" s="1"/>
  <c r="R289" i="1"/>
  <c r="P289" i="1"/>
  <c r="Q289" i="1"/>
  <c r="O289" i="1" s="1"/>
  <c r="O287" i="1" s="1"/>
  <c r="R288" i="1"/>
  <c r="Q288" i="1"/>
  <c r="R284" i="1"/>
  <c r="Q284" i="1"/>
  <c r="R280" i="1"/>
  <c r="Q280" i="1"/>
  <c r="O280" i="1"/>
  <c r="R279" i="1"/>
  <c r="Q279" i="1"/>
  <c r="O279" i="1" s="1"/>
  <c r="R275" i="1"/>
  <c r="P275" i="1" s="1"/>
  <c r="Q275" i="1"/>
  <c r="O275" i="1" s="1"/>
  <c r="R274" i="1"/>
  <c r="P274" i="1"/>
  <c r="D274" i="1" s="1"/>
  <c r="Q274" i="1"/>
  <c r="O274" i="1" s="1"/>
  <c r="R273" i="1"/>
  <c r="Q273" i="1"/>
  <c r="R272" i="1"/>
  <c r="P272" i="1" s="1"/>
  <c r="F272" i="1"/>
  <c r="Q272" i="1"/>
  <c r="R269" i="1"/>
  <c r="Q269" i="1"/>
  <c r="O269" i="1" s="1"/>
  <c r="R265" i="1"/>
  <c r="Q265" i="1"/>
  <c r="O265" i="1"/>
  <c r="O264" i="1" s="1"/>
  <c r="R263" i="1"/>
  <c r="P263" i="1" s="1"/>
  <c r="Q263" i="1"/>
  <c r="R261" i="1"/>
  <c r="P261" i="1" s="1"/>
  <c r="Q261" i="1"/>
  <c r="O261" i="1"/>
  <c r="R260" i="1"/>
  <c r="P260" i="1" s="1"/>
  <c r="Q260" i="1"/>
  <c r="O260" i="1" s="1"/>
  <c r="R259" i="1"/>
  <c r="P259" i="1" s="1"/>
  <c r="F259" i="1"/>
  <c r="Q259" i="1"/>
  <c r="O259" i="1" s="1"/>
  <c r="R258" i="1"/>
  <c r="Q258" i="1"/>
  <c r="O258" i="1" s="1"/>
  <c r="R257" i="1"/>
  <c r="Q257" i="1"/>
  <c r="R256" i="1"/>
  <c r="P256" i="1" s="1"/>
  <c r="Q256" i="1"/>
  <c r="O256" i="1" s="1"/>
  <c r="R252" i="1"/>
  <c r="P252" i="1" s="1"/>
  <c r="Q252" i="1"/>
  <c r="O252" i="1" s="1"/>
  <c r="R251" i="1"/>
  <c r="Q251" i="1"/>
  <c r="O251" i="1"/>
  <c r="R250" i="1"/>
  <c r="P250" i="1" s="1"/>
  <c r="Q250" i="1"/>
  <c r="R237" i="1"/>
  <c r="P237" i="1" s="1"/>
  <c r="Q237" i="1"/>
  <c r="O237" i="1" s="1"/>
  <c r="R236" i="1"/>
  <c r="P236" i="1"/>
  <c r="Q236" i="1"/>
  <c r="O236" i="1" s="1"/>
  <c r="R235" i="1"/>
  <c r="P235" i="1" s="1"/>
  <c r="Q235" i="1"/>
  <c r="O235" i="1" s="1"/>
  <c r="R234" i="1"/>
  <c r="P234" i="1" s="1"/>
  <c r="Q234" i="1"/>
  <c r="O234" i="1" s="1"/>
  <c r="R233" i="1"/>
  <c r="P233" i="1" s="1"/>
  <c r="Q233" i="1"/>
  <c r="O233" i="1" s="1"/>
  <c r="R232" i="1"/>
  <c r="P232" i="1"/>
  <c r="D232" i="1" s="1"/>
  <c r="AN232" i="1" s="1"/>
  <c r="Q232" i="1"/>
  <c r="O232" i="1" s="1"/>
  <c r="R231" i="1"/>
  <c r="Q231" i="1"/>
  <c r="R229" i="1"/>
  <c r="P229" i="1" s="1"/>
  <c r="D229" i="1" s="1"/>
  <c r="Q229" i="1"/>
  <c r="O229" i="1" s="1"/>
  <c r="C229" i="1" s="1"/>
  <c r="R228" i="1"/>
  <c r="P228" i="1" s="1"/>
  <c r="Q228" i="1"/>
  <c r="O228" i="1" s="1"/>
  <c r="R227" i="1"/>
  <c r="P227" i="1" s="1"/>
  <c r="Q227" i="1"/>
  <c r="O227" i="1"/>
  <c r="R226" i="1"/>
  <c r="P226" i="1" s="1"/>
  <c r="Q226" i="1"/>
  <c r="O226" i="1" s="1"/>
  <c r="E226" i="1"/>
  <c r="R225" i="1"/>
  <c r="P225" i="1" s="1"/>
  <c r="D225" i="1" s="1"/>
  <c r="Q225" i="1"/>
  <c r="O225" i="1" s="1"/>
  <c r="R224" i="1"/>
  <c r="Q224" i="1"/>
  <c r="R222" i="1"/>
  <c r="P222" i="1" s="1"/>
  <c r="F222" i="1"/>
  <c r="D222" i="1"/>
  <c r="Q222" i="1"/>
  <c r="O222" i="1"/>
  <c r="R221" i="1"/>
  <c r="P221" i="1" s="1"/>
  <c r="Q221" i="1"/>
  <c r="O221" i="1"/>
  <c r="E221" i="1"/>
  <c r="Z221" i="1"/>
  <c r="Y221" i="1"/>
  <c r="R220" i="1"/>
  <c r="P220" i="1" s="1"/>
  <c r="Q220" i="1"/>
  <c r="O220" i="1"/>
  <c r="C220" i="1" s="1"/>
  <c r="R219" i="1"/>
  <c r="P219" i="1" s="1"/>
  <c r="Q219" i="1"/>
  <c r="O219" i="1" s="1"/>
  <c r="R218" i="1"/>
  <c r="P218" i="1" s="1"/>
  <c r="D218" i="1" s="1"/>
  <c r="AN218" i="1" s="1"/>
  <c r="Q218" i="1"/>
  <c r="O218" i="1" s="1"/>
  <c r="R217" i="1"/>
  <c r="Q217" i="1"/>
  <c r="O217" i="1"/>
  <c r="R214" i="1"/>
  <c r="P214" i="1" s="1"/>
  <c r="F214" i="1"/>
  <c r="D214" i="1" s="1"/>
  <c r="Q214" i="1"/>
  <c r="R212" i="1"/>
  <c r="P212" i="1"/>
  <c r="Q212" i="1"/>
  <c r="O212" i="1" s="1"/>
  <c r="R211" i="1"/>
  <c r="P211" i="1"/>
  <c r="Q211" i="1"/>
  <c r="O211" i="1" s="1"/>
  <c r="R209" i="1"/>
  <c r="P209" i="1"/>
  <c r="Q209" i="1"/>
  <c r="O209" i="1" s="1"/>
  <c r="R208" i="1"/>
  <c r="P208" i="1"/>
  <c r="Q208" i="1"/>
  <c r="O208" i="1" s="1"/>
  <c r="R207" i="1"/>
  <c r="P207" i="1"/>
  <c r="Q207" i="1"/>
  <c r="R206" i="1"/>
  <c r="P206" i="1" s="1"/>
  <c r="Q206" i="1"/>
  <c r="O206" i="1"/>
  <c r="R204" i="1"/>
  <c r="P204" i="1" s="1"/>
  <c r="Q204" i="1"/>
  <c r="O204" i="1" s="1"/>
  <c r="E204" i="1"/>
  <c r="C204" i="1" s="1"/>
  <c r="R203" i="1"/>
  <c r="P203" i="1" s="1"/>
  <c r="Q203" i="1"/>
  <c r="O203" i="1" s="1"/>
  <c r="R202" i="1"/>
  <c r="P202" i="1" s="1"/>
  <c r="Q202" i="1"/>
  <c r="O202" i="1" s="1"/>
  <c r="E202" i="1"/>
  <c r="C202" i="1"/>
  <c r="AM202" i="1" s="1"/>
  <c r="R201" i="1"/>
  <c r="P201" i="1" s="1"/>
  <c r="Q201" i="1"/>
  <c r="O201" i="1" s="1"/>
  <c r="R200" i="1"/>
  <c r="P200" i="1" s="1"/>
  <c r="Q200" i="1"/>
  <c r="O200" i="1" s="1"/>
  <c r="E200" i="1"/>
  <c r="R199" i="1"/>
  <c r="P199" i="1" s="1"/>
  <c r="F199" i="1"/>
  <c r="Q199" i="1"/>
  <c r="O199" i="1"/>
  <c r="R198" i="1"/>
  <c r="P198" i="1" s="1"/>
  <c r="Q198" i="1"/>
  <c r="R196" i="1"/>
  <c r="P196" i="1" s="1"/>
  <c r="Q196" i="1"/>
  <c r="R193" i="1"/>
  <c r="P193" i="1" s="1"/>
  <c r="Q193" i="1"/>
  <c r="O193" i="1" s="1"/>
  <c r="R192" i="1"/>
  <c r="P192" i="1" s="1"/>
  <c r="Q192" i="1"/>
  <c r="O192" i="1" s="1"/>
  <c r="R191" i="1"/>
  <c r="P191" i="1"/>
  <c r="Q191" i="1"/>
  <c r="O191" i="1" s="1"/>
  <c r="R190" i="1"/>
  <c r="P190" i="1"/>
  <c r="Q190" i="1"/>
  <c r="O190" i="1" s="1"/>
  <c r="R189" i="1"/>
  <c r="P189" i="1" s="1"/>
  <c r="D189" i="1" s="1"/>
  <c r="Q189" i="1"/>
  <c r="O189" i="1" s="1"/>
  <c r="R188" i="1"/>
  <c r="Q188" i="1"/>
  <c r="R186" i="1"/>
  <c r="Q186" i="1"/>
  <c r="O186" i="1"/>
  <c r="R185" i="1"/>
  <c r="P185" i="1" s="1"/>
  <c r="Q185" i="1"/>
  <c r="R183" i="1"/>
  <c r="P183" i="1"/>
  <c r="Q183" i="1"/>
  <c r="O183" i="1" s="1"/>
  <c r="R182" i="1"/>
  <c r="P182" i="1"/>
  <c r="Q182" i="1"/>
  <c r="O182" i="1" s="1"/>
  <c r="R181" i="1"/>
  <c r="P181" i="1" s="1"/>
  <c r="Q181" i="1"/>
  <c r="O181" i="1" s="1"/>
  <c r="E181" i="1"/>
  <c r="C181" i="1" s="1"/>
  <c r="R180" i="1"/>
  <c r="P180" i="1"/>
  <c r="Q180" i="1"/>
  <c r="O180" i="1" s="1"/>
  <c r="R179" i="1"/>
  <c r="P179" i="1"/>
  <c r="Q179" i="1"/>
  <c r="O179" i="1" s="1"/>
  <c r="E179" i="1"/>
  <c r="C179" i="1"/>
  <c r="R178" i="1"/>
  <c r="P178" i="1" s="1"/>
  <c r="F178" i="1"/>
  <c r="D178" i="1" s="1"/>
  <c r="Q178" i="1"/>
  <c r="O178" i="1"/>
  <c r="R177" i="1"/>
  <c r="P177" i="1" s="1"/>
  <c r="Q177" i="1"/>
  <c r="O177" i="1"/>
  <c r="R176" i="1"/>
  <c r="P176" i="1" s="1"/>
  <c r="Q176" i="1"/>
  <c r="O176" i="1"/>
  <c r="R175" i="1"/>
  <c r="P175" i="1" s="1"/>
  <c r="Q175" i="1"/>
  <c r="O175" i="1"/>
  <c r="R174" i="1"/>
  <c r="P174" i="1" s="1"/>
  <c r="Q174" i="1"/>
  <c r="O174" i="1"/>
  <c r="R173" i="1"/>
  <c r="P173" i="1" s="1"/>
  <c r="Q173" i="1"/>
  <c r="O173" i="1"/>
  <c r="R172" i="1"/>
  <c r="P172" i="1" s="1"/>
  <c r="Q172" i="1"/>
  <c r="O172" i="1"/>
  <c r="R171" i="1"/>
  <c r="P171" i="1" s="1"/>
  <c r="Q171" i="1"/>
  <c r="O171" i="1"/>
  <c r="R170" i="1"/>
  <c r="P170" i="1" s="1"/>
  <c r="Q170" i="1"/>
  <c r="O170" i="1"/>
  <c r="R169" i="1"/>
  <c r="P169" i="1" s="1"/>
  <c r="Q169" i="1"/>
  <c r="O169" i="1"/>
  <c r="R168" i="1"/>
  <c r="P168" i="1" s="1"/>
  <c r="Q168" i="1"/>
  <c r="O168" i="1"/>
  <c r="R167" i="1"/>
  <c r="P167" i="1" s="1"/>
  <c r="Q167" i="1"/>
  <c r="O167" i="1"/>
  <c r="R166" i="1"/>
  <c r="P166" i="1" s="1"/>
  <c r="Q166" i="1"/>
  <c r="O166" i="1"/>
  <c r="R165" i="1"/>
  <c r="P165" i="1" s="1"/>
  <c r="Q165" i="1"/>
  <c r="O165" i="1"/>
  <c r="R164" i="1"/>
  <c r="P164" i="1" s="1"/>
  <c r="F164" i="1"/>
  <c r="D164" i="1"/>
  <c r="Q164" i="1"/>
  <c r="O164" i="1"/>
  <c r="R163" i="1"/>
  <c r="P163" i="1" s="1"/>
  <c r="Q163" i="1"/>
  <c r="R161" i="1"/>
  <c r="P161" i="1"/>
  <c r="Q161" i="1"/>
  <c r="O161" i="1" s="1"/>
  <c r="R160" i="1"/>
  <c r="P160" i="1"/>
  <c r="Q160" i="1"/>
  <c r="O160" i="1" s="1"/>
  <c r="R159" i="1"/>
  <c r="P159" i="1"/>
  <c r="Q159" i="1"/>
  <c r="O159" i="1" s="1"/>
  <c r="C159" i="1" s="1"/>
  <c r="AM159" i="1" s="1"/>
  <c r="R158" i="1"/>
  <c r="P158" i="1"/>
  <c r="Q158" i="1"/>
  <c r="O158" i="1" s="1"/>
  <c r="E158" i="1"/>
  <c r="C158" i="1"/>
  <c r="R157" i="1"/>
  <c r="P157" i="1" s="1"/>
  <c r="Q157" i="1"/>
  <c r="O157" i="1"/>
  <c r="R156" i="1"/>
  <c r="P156" i="1" s="1"/>
  <c r="Q156" i="1"/>
  <c r="O156" i="1"/>
  <c r="R155" i="1"/>
  <c r="P155" i="1" s="1"/>
  <c r="Q155" i="1"/>
  <c r="O155" i="1"/>
  <c r="R154" i="1"/>
  <c r="P154" i="1" s="1"/>
  <c r="Q154" i="1"/>
  <c r="O154" i="1"/>
  <c r="E154" i="1"/>
  <c r="R153" i="1"/>
  <c r="P153" i="1"/>
  <c r="Q153" i="1"/>
  <c r="O153" i="1" s="1"/>
  <c r="R152" i="1"/>
  <c r="P152" i="1"/>
  <c r="Q152" i="1"/>
  <c r="R150" i="1"/>
  <c r="P150" i="1"/>
  <c r="Q150" i="1"/>
  <c r="R148" i="1"/>
  <c r="P148" i="1"/>
  <c r="Q148" i="1"/>
  <c r="O148" i="1" s="1"/>
  <c r="O147" i="1" s="1"/>
  <c r="R146" i="1"/>
  <c r="Q146" i="1"/>
  <c r="O146" i="1" s="1"/>
  <c r="R143" i="1"/>
  <c r="P143" i="1"/>
  <c r="Q143" i="1"/>
  <c r="O143" i="1" s="1"/>
  <c r="R142" i="1"/>
  <c r="P142" i="1"/>
  <c r="Q142" i="1"/>
  <c r="O142" i="1" s="1"/>
  <c r="R141" i="1"/>
  <c r="P141" i="1"/>
  <c r="Q141" i="1"/>
  <c r="O141" i="1" s="1"/>
  <c r="E141" i="1"/>
  <c r="C141" i="1"/>
  <c r="R140" i="1"/>
  <c r="P140" i="1" s="1"/>
  <c r="Q140" i="1"/>
  <c r="O140" i="1"/>
  <c r="R139" i="1"/>
  <c r="P139" i="1" s="1"/>
  <c r="Q139" i="1"/>
  <c r="O139" i="1"/>
  <c r="E139" i="1"/>
  <c r="C139" i="1" s="1"/>
  <c r="AM139" i="1" s="1"/>
  <c r="Z139" i="1"/>
  <c r="Y139" i="1"/>
  <c r="R136" i="1"/>
  <c r="P136" i="1"/>
  <c r="Q136" i="1"/>
  <c r="O136" i="1" s="1"/>
  <c r="R135" i="1"/>
  <c r="P135" i="1"/>
  <c r="Q135" i="1"/>
  <c r="R117" i="1"/>
  <c r="P117" i="1" s="1"/>
  <c r="Q117" i="1"/>
  <c r="O117" i="1"/>
  <c r="R116" i="1"/>
  <c r="Q116" i="1"/>
  <c r="Q115" i="1"/>
  <c r="R114" i="1"/>
  <c r="P114" i="1" s="1"/>
  <c r="Q114" i="1"/>
  <c r="O114" i="1"/>
  <c r="R113" i="1"/>
  <c r="P113" i="1" s="1"/>
  <c r="Q113" i="1"/>
  <c r="O113" i="1"/>
  <c r="R112" i="1"/>
  <c r="P112" i="1" s="1"/>
  <c r="D112" i="1" s="1"/>
  <c r="Q112" i="1"/>
  <c r="O112" i="1"/>
  <c r="R111" i="1"/>
  <c r="Q111" i="1"/>
  <c r="R109" i="1"/>
  <c r="P109" i="1"/>
  <c r="Q109" i="1"/>
  <c r="O109" i="1" s="1"/>
  <c r="R108" i="1"/>
  <c r="P108" i="1"/>
  <c r="Q108" i="1"/>
  <c r="O108" i="1" s="1"/>
  <c r="R107" i="1"/>
  <c r="P107" i="1"/>
  <c r="Q107" i="1"/>
  <c r="O107" i="1" s="1"/>
  <c r="R106" i="1"/>
  <c r="P106" i="1"/>
  <c r="Q106" i="1"/>
  <c r="O106" i="1" s="1"/>
  <c r="R105" i="1"/>
  <c r="P105" i="1"/>
  <c r="Q105" i="1"/>
  <c r="O105" i="1" s="1"/>
  <c r="R104" i="1"/>
  <c r="P104" i="1"/>
  <c r="Q104" i="1"/>
  <c r="O104" i="1" s="1"/>
  <c r="R103" i="1"/>
  <c r="P103" i="1"/>
  <c r="Q103" i="1"/>
  <c r="O103" i="1" s="1"/>
  <c r="R102" i="1"/>
  <c r="P102" i="1"/>
  <c r="Q102" i="1"/>
  <c r="O102" i="1" s="1"/>
  <c r="R101" i="1"/>
  <c r="P101" i="1"/>
  <c r="Q101" i="1"/>
  <c r="O101" i="1" s="1"/>
  <c r="R100" i="1"/>
  <c r="P100" i="1"/>
  <c r="Q100" i="1"/>
  <c r="O100" i="1" s="1"/>
  <c r="R99" i="1"/>
  <c r="P99" i="1"/>
  <c r="Q99" i="1"/>
  <c r="O99" i="1" s="1"/>
  <c r="C99" i="1" s="1"/>
  <c r="R98" i="1"/>
  <c r="P98" i="1" s="1"/>
  <c r="Q98" i="1"/>
  <c r="O98" i="1" s="1"/>
  <c r="E98" i="1"/>
  <c r="R97" i="1"/>
  <c r="P97" i="1"/>
  <c r="Q97" i="1"/>
  <c r="O97" i="1" s="1"/>
  <c r="C97" i="1" s="1"/>
  <c r="R96" i="1"/>
  <c r="P96" i="1" s="1"/>
  <c r="Q96" i="1"/>
  <c r="O96" i="1" s="1"/>
  <c r="O94" i="1" s="1"/>
  <c r="E96" i="1"/>
  <c r="R95" i="1"/>
  <c r="P95" i="1" s="1"/>
  <c r="F95" i="1"/>
  <c r="Q95" i="1"/>
  <c r="R92" i="1"/>
  <c r="P92" i="1"/>
  <c r="Q92" i="1"/>
  <c r="O92" i="1" s="1"/>
  <c r="R91" i="1"/>
  <c r="P91" i="1"/>
  <c r="Q91" i="1"/>
  <c r="O91" i="1" s="1"/>
  <c r="R90" i="1"/>
  <c r="P90" i="1"/>
  <c r="Q90" i="1"/>
  <c r="O90" i="1" s="1"/>
  <c r="R89" i="1"/>
  <c r="P89" i="1"/>
  <c r="Q89" i="1"/>
  <c r="O89" i="1" s="1"/>
  <c r="R88" i="1"/>
  <c r="P88" i="1"/>
  <c r="Q88" i="1"/>
  <c r="O88" i="1" s="1"/>
  <c r="C88" i="1" s="1"/>
  <c r="E88" i="1"/>
  <c r="R86" i="1"/>
  <c r="P86" i="1" s="1"/>
  <c r="Q86" i="1"/>
  <c r="O86" i="1"/>
  <c r="R78" i="1"/>
  <c r="P78" i="1"/>
  <c r="Q78" i="1"/>
  <c r="R76" i="1"/>
  <c r="P76" i="1"/>
  <c r="F76" i="1"/>
  <c r="D76" i="1" s="1"/>
  <c r="Q76" i="1"/>
  <c r="R73" i="1"/>
  <c r="P73" i="1" s="1"/>
  <c r="D73" i="1" s="1"/>
  <c r="Q73" i="1"/>
  <c r="O73" i="1"/>
  <c r="R72" i="1"/>
  <c r="P72" i="1" s="1"/>
  <c r="Q72" i="1"/>
  <c r="Q67" i="1"/>
  <c r="O67" i="1"/>
  <c r="R64" i="1"/>
  <c r="P64" i="1" s="1"/>
  <c r="Q64" i="1"/>
  <c r="O64" i="1"/>
  <c r="R63" i="1"/>
  <c r="P63" i="1" s="1"/>
  <c r="Q63" i="1"/>
  <c r="O63" i="1"/>
  <c r="R62" i="1"/>
  <c r="Q62" i="1"/>
  <c r="O62" i="1"/>
  <c r="R61" i="1"/>
  <c r="P61" i="1" s="1"/>
  <c r="Q61" i="1"/>
  <c r="F18" i="1"/>
  <c r="E18" i="1"/>
  <c r="E17" i="1"/>
  <c r="F514" i="1"/>
  <c r="E514" i="1"/>
  <c r="E53" i="1"/>
  <c r="F513" i="1"/>
  <c r="E513" i="1"/>
  <c r="F512" i="1"/>
  <c r="F51" i="1"/>
  <c r="D51" i="1" s="1"/>
  <c r="E512" i="1"/>
  <c r="E51" i="1"/>
  <c r="F473" i="1"/>
  <c r="E473" i="1"/>
  <c r="C473" i="1"/>
  <c r="F472" i="1"/>
  <c r="E472" i="1"/>
  <c r="F471" i="1"/>
  <c r="E471" i="1"/>
  <c r="C471" i="1" s="1"/>
  <c r="F470" i="1"/>
  <c r="E470" i="1"/>
  <c r="F469" i="1"/>
  <c r="D469" i="1" s="1"/>
  <c r="E469" i="1"/>
  <c r="F466" i="1"/>
  <c r="F465" i="1"/>
  <c r="E466" i="1"/>
  <c r="E465" i="1" s="1"/>
  <c r="F464" i="1"/>
  <c r="E464" i="1"/>
  <c r="C464" i="1"/>
  <c r="F463" i="1"/>
  <c r="E463" i="1"/>
  <c r="F462" i="1"/>
  <c r="E462" i="1"/>
  <c r="F459" i="1"/>
  <c r="E459" i="1"/>
  <c r="C459" i="1" s="1"/>
  <c r="F458" i="1"/>
  <c r="E458" i="1"/>
  <c r="F446" i="1"/>
  <c r="E446" i="1"/>
  <c r="E445" i="1" s="1"/>
  <c r="E444" i="1" s="1"/>
  <c r="F443" i="1"/>
  <c r="E443" i="1"/>
  <c r="F442" i="1"/>
  <c r="D442" i="1"/>
  <c r="E442" i="1"/>
  <c r="E441" i="1"/>
  <c r="F440" i="1"/>
  <c r="D440" i="1"/>
  <c r="E440" i="1"/>
  <c r="F439" i="1"/>
  <c r="D439" i="1" s="1"/>
  <c r="E439" i="1"/>
  <c r="F438" i="1"/>
  <c r="D438" i="1" s="1"/>
  <c r="AN438" i="1" s="1"/>
  <c r="Z438" i="1"/>
  <c r="Y438" i="1"/>
  <c r="E438" i="1"/>
  <c r="F437" i="1"/>
  <c r="D437" i="1"/>
  <c r="E437" i="1"/>
  <c r="F436" i="1"/>
  <c r="D436" i="1" s="1"/>
  <c r="E436" i="1"/>
  <c r="F435" i="1"/>
  <c r="D435" i="1" s="1"/>
  <c r="E435" i="1"/>
  <c r="F434" i="1"/>
  <c r="D434" i="1" s="1"/>
  <c r="E434" i="1"/>
  <c r="F432" i="1"/>
  <c r="E432" i="1"/>
  <c r="E431" i="1"/>
  <c r="F431" i="1"/>
  <c r="D431" i="1" s="1"/>
  <c r="F426" i="1"/>
  <c r="D426" i="1" s="1"/>
  <c r="E426" i="1"/>
  <c r="F425" i="1"/>
  <c r="D425" i="1" s="1"/>
  <c r="E425" i="1"/>
  <c r="C425" i="1" s="1"/>
  <c r="F420" i="1"/>
  <c r="F419" i="1" s="1"/>
  <c r="F418" i="1" s="1"/>
  <c r="E420" i="1"/>
  <c r="F417" i="1"/>
  <c r="E417" i="1"/>
  <c r="E416" i="1"/>
  <c r="F415" i="1"/>
  <c r="E415" i="1"/>
  <c r="C415" i="1"/>
  <c r="F414" i="1"/>
  <c r="E414" i="1"/>
  <c r="F413" i="1"/>
  <c r="D413" i="1"/>
  <c r="E413" i="1"/>
  <c r="F408" i="1"/>
  <c r="E408" i="1"/>
  <c r="F400" i="1"/>
  <c r="E400" i="1"/>
  <c r="F403" i="1"/>
  <c r="E403" i="1"/>
  <c r="C403" i="1"/>
  <c r="F398" i="1"/>
  <c r="E398" i="1"/>
  <c r="F397" i="1"/>
  <c r="D397" i="1"/>
  <c r="E397" i="1"/>
  <c r="F393" i="1"/>
  <c r="D393" i="1"/>
  <c r="AN393" i="1"/>
  <c r="E393" i="1"/>
  <c r="E392" i="1" s="1"/>
  <c r="F390" i="1"/>
  <c r="D390" i="1"/>
  <c r="E390" i="1"/>
  <c r="F389" i="1"/>
  <c r="E389" i="1"/>
  <c r="C389" i="1"/>
  <c r="F388" i="1"/>
  <c r="D388" i="1" s="1"/>
  <c r="E388" i="1"/>
  <c r="F386" i="1"/>
  <c r="E386" i="1"/>
  <c r="F385" i="1"/>
  <c r="F384" i="1"/>
  <c r="E384" i="1"/>
  <c r="F380" i="1"/>
  <c r="E380" i="1"/>
  <c r="E379" i="1"/>
  <c r="E378" i="1"/>
  <c r="E377" i="1" s="1"/>
  <c r="F378" i="1"/>
  <c r="D378" i="1"/>
  <c r="F376" i="1"/>
  <c r="D376" i="1" s="1"/>
  <c r="E376" i="1"/>
  <c r="C376" i="1" s="1"/>
  <c r="F375" i="1"/>
  <c r="D375" i="1"/>
  <c r="E375" i="1"/>
  <c r="C375" i="1" s="1"/>
  <c r="F374" i="1"/>
  <c r="E374" i="1"/>
  <c r="F373" i="1"/>
  <c r="D373" i="1"/>
  <c r="AN373" i="1" s="1"/>
  <c r="E373" i="1"/>
  <c r="F372" i="1"/>
  <c r="E372" i="1"/>
  <c r="F370" i="1"/>
  <c r="F369" i="1" s="1"/>
  <c r="F44" i="1" s="1"/>
  <c r="E370" i="1"/>
  <c r="E369" i="1" s="1"/>
  <c r="E44" i="1" s="1"/>
  <c r="E367" i="1"/>
  <c r="F366" i="1"/>
  <c r="E366" i="1"/>
  <c r="F365" i="1"/>
  <c r="E365" i="1"/>
  <c r="F364" i="1"/>
  <c r="E364" i="1"/>
  <c r="F363" i="1"/>
  <c r="E363" i="1"/>
  <c r="E362" i="1"/>
  <c r="E361" i="1" s="1"/>
  <c r="F362" i="1"/>
  <c r="F360" i="1"/>
  <c r="E360" i="1"/>
  <c r="F359" i="1"/>
  <c r="E359" i="1"/>
  <c r="E358" i="1"/>
  <c r="F357" i="1"/>
  <c r="D357" i="1" s="1"/>
  <c r="AN357" i="1" s="1"/>
  <c r="Z357" i="1"/>
  <c r="Y357" i="1"/>
  <c r="E357" i="1"/>
  <c r="F356" i="1"/>
  <c r="E356" i="1"/>
  <c r="C356" i="1"/>
  <c r="F355" i="1"/>
  <c r="E355" i="1"/>
  <c r="F354" i="1"/>
  <c r="E354" i="1"/>
  <c r="F353" i="1"/>
  <c r="E353" i="1"/>
  <c r="F348" i="1"/>
  <c r="E348" i="1"/>
  <c r="F347" i="1"/>
  <c r="F346" i="1" s="1"/>
  <c r="F345" i="1" s="1"/>
  <c r="E347" i="1"/>
  <c r="E346" i="1" s="1"/>
  <c r="E345" i="1" s="1"/>
  <c r="F342" i="1"/>
  <c r="E342" i="1"/>
  <c r="F341" i="1"/>
  <c r="E341" i="1"/>
  <c r="C341" i="1" s="1"/>
  <c r="F340" i="1"/>
  <c r="E340" i="1"/>
  <c r="F339" i="1"/>
  <c r="E339" i="1"/>
  <c r="F338" i="1"/>
  <c r="E338" i="1"/>
  <c r="F337" i="1"/>
  <c r="E337" i="1"/>
  <c r="F336" i="1"/>
  <c r="E336" i="1"/>
  <c r="F333" i="1"/>
  <c r="D333" i="1" s="1"/>
  <c r="E333" i="1"/>
  <c r="F332" i="1"/>
  <c r="E332" i="1"/>
  <c r="F329" i="1"/>
  <c r="D329" i="1" s="1"/>
  <c r="E329" i="1"/>
  <c r="F328" i="1"/>
  <c r="F327" i="1"/>
  <c r="E327" i="1"/>
  <c r="F326" i="1"/>
  <c r="E326" i="1"/>
  <c r="F322" i="1"/>
  <c r="F321" i="1" s="1"/>
  <c r="E322" i="1"/>
  <c r="E321" i="1" s="1"/>
  <c r="F318" i="1"/>
  <c r="E318" i="1"/>
  <c r="F317" i="1"/>
  <c r="F316" i="1" s="1"/>
  <c r="F315" i="1" s="1"/>
  <c r="E317" i="1"/>
  <c r="F314" i="1"/>
  <c r="D314" i="1" s="1"/>
  <c r="E314" i="1"/>
  <c r="F313" i="1"/>
  <c r="F308" i="1"/>
  <c r="F307" i="1"/>
  <c r="F311" i="1"/>
  <c r="E313" i="1"/>
  <c r="C313" i="1" s="1"/>
  <c r="D311" i="1"/>
  <c r="E311" i="1"/>
  <c r="E310" i="1" s="1"/>
  <c r="E308" i="1"/>
  <c r="E307" i="1"/>
  <c r="F302" i="1"/>
  <c r="D302" i="1" s="1"/>
  <c r="E302" i="1"/>
  <c r="F301" i="1"/>
  <c r="E301" i="1"/>
  <c r="F300" i="1"/>
  <c r="F299" i="1" s="1"/>
  <c r="E300" i="1"/>
  <c r="F298" i="1"/>
  <c r="E298" i="1"/>
  <c r="Z298" i="1"/>
  <c r="Y298" i="1"/>
  <c r="F297" i="1"/>
  <c r="E297" i="1"/>
  <c r="E296" i="1"/>
  <c r="F295" i="1"/>
  <c r="E295" i="1"/>
  <c r="F294" i="1"/>
  <c r="E294" i="1"/>
  <c r="F293" i="1"/>
  <c r="E293" i="1"/>
  <c r="F291" i="1"/>
  <c r="E291" i="1"/>
  <c r="C291" i="1" s="1"/>
  <c r="Z291" i="1"/>
  <c r="Y291" i="1"/>
  <c r="AM291" i="1" s="1"/>
  <c r="F290" i="1"/>
  <c r="E290" i="1"/>
  <c r="F289" i="1"/>
  <c r="D289" i="1" s="1"/>
  <c r="F288" i="1"/>
  <c r="E289" i="1"/>
  <c r="E288" i="1"/>
  <c r="C288" i="1" s="1"/>
  <c r="F284" i="1"/>
  <c r="F283" i="1"/>
  <c r="F282" i="1"/>
  <c r="E284" i="1"/>
  <c r="E283" i="1" s="1"/>
  <c r="E282" i="1" s="1"/>
  <c r="F280" i="1"/>
  <c r="E280" i="1"/>
  <c r="F279" i="1"/>
  <c r="E279" i="1"/>
  <c r="F275" i="1"/>
  <c r="E275" i="1"/>
  <c r="F274" i="1"/>
  <c r="E274" i="1"/>
  <c r="F273" i="1"/>
  <c r="E273" i="1"/>
  <c r="E272" i="1"/>
  <c r="F269" i="1"/>
  <c r="F267" i="1"/>
  <c r="F266" i="1"/>
  <c r="E269" i="1"/>
  <c r="F265" i="1"/>
  <c r="F264" i="1"/>
  <c r="F263" i="1"/>
  <c r="F262" i="1" s="1"/>
  <c r="E265" i="1"/>
  <c r="E263" i="1"/>
  <c r="F261" i="1"/>
  <c r="E261" i="1"/>
  <c r="F260" i="1"/>
  <c r="E260" i="1"/>
  <c r="E259" i="1"/>
  <c r="C259" i="1" s="1"/>
  <c r="Z259" i="1"/>
  <c r="Y259" i="1"/>
  <c r="F258" i="1"/>
  <c r="E258" i="1"/>
  <c r="F257" i="1"/>
  <c r="E257" i="1"/>
  <c r="E255" i="1" s="1"/>
  <c r="E256" i="1"/>
  <c r="F256" i="1"/>
  <c r="F252" i="1"/>
  <c r="E252" i="1"/>
  <c r="F251" i="1"/>
  <c r="E251" i="1"/>
  <c r="F250" i="1"/>
  <c r="F249" i="1" s="1"/>
  <c r="E250" i="1"/>
  <c r="F247" i="1"/>
  <c r="E247" i="1"/>
  <c r="F245" i="1"/>
  <c r="D245" i="1" s="1"/>
  <c r="AN245" i="1" s="1"/>
  <c r="E245" i="1"/>
  <c r="AM245" i="1"/>
  <c r="F244" i="1"/>
  <c r="E244" i="1"/>
  <c r="F243" i="1"/>
  <c r="E243" i="1"/>
  <c r="F242" i="1"/>
  <c r="E242" i="1"/>
  <c r="F241" i="1"/>
  <c r="D241" i="1"/>
  <c r="AN241" i="1" s="1"/>
  <c r="E241" i="1"/>
  <c r="F240" i="1"/>
  <c r="E240" i="1"/>
  <c r="F239" i="1"/>
  <c r="E239" i="1"/>
  <c r="F237" i="1"/>
  <c r="E237" i="1"/>
  <c r="F236" i="1"/>
  <c r="E236" i="1"/>
  <c r="F235" i="1"/>
  <c r="E235" i="1"/>
  <c r="F234" i="1"/>
  <c r="E234" i="1"/>
  <c r="F233" i="1"/>
  <c r="E233" i="1"/>
  <c r="F232" i="1"/>
  <c r="F231" i="1"/>
  <c r="F230" i="1"/>
  <c r="E232" i="1"/>
  <c r="E231" i="1"/>
  <c r="F229" i="1"/>
  <c r="Z229" i="1"/>
  <c r="Y229" i="1" s="1"/>
  <c r="E229" i="1"/>
  <c r="F228" i="1"/>
  <c r="E228" i="1"/>
  <c r="F227" i="1"/>
  <c r="D227" i="1" s="1"/>
  <c r="E227" i="1"/>
  <c r="F226" i="1"/>
  <c r="F225" i="1"/>
  <c r="E225" i="1"/>
  <c r="C225" i="1"/>
  <c r="F224" i="1"/>
  <c r="E224" i="1"/>
  <c r="E222" i="1"/>
  <c r="F221" i="1"/>
  <c r="F220" i="1"/>
  <c r="E220" i="1"/>
  <c r="F219" i="1"/>
  <c r="E219" i="1"/>
  <c r="F218" i="1"/>
  <c r="E218" i="1"/>
  <c r="F217" i="1"/>
  <c r="E217" i="1"/>
  <c r="E214" i="1"/>
  <c r="F212" i="1"/>
  <c r="E212" i="1"/>
  <c r="F211" i="1"/>
  <c r="D211" i="1"/>
  <c r="AN211" i="1" s="1"/>
  <c r="E211" i="1"/>
  <c r="F209" i="1"/>
  <c r="E209" i="1"/>
  <c r="F208" i="1"/>
  <c r="E208" i="1"/>
  <c r="C208" i="1" s="1"/>
  <c r="Z208" i="1"/>
  <c r="F207" i="1"/>
  <c r="E207" i="1"/>
  <c r="F206" i="1"/>
  <c r="D206" i="1" s="1"/>
  <c r="E206" i="1"/>
  <c r="F204" i="1"/>
  <c r="F203" i="1"/>
  <c r="D203" i="1"/>
  <c r="Z203" i="1"/>
  <c r="Y203" i="1" s="1"/>
  <c r="AN203" i="1" s="1"/>
  <c r="E203" i="1"/>
  <c r="C203" i="1" s="1"/>
  <c r="F202" i="1"/>
  <c r="F201" i="1"/>
  <c r="D201" i="1" s="1"/>
  <c r="E201" i="1"/>
  <c r="F200" i="1"/>
  <c r="E199" i="1"/>
  <c r="Z199" i="1"/>
  <c r="Y199" i="1"/>
  <c r="F198" i="1"/>
  <c r="E198" i="1"/>
  <c r="F196" i="1"/>
  <c r="D196" i="1"/>
  <c r="E196" i="1"/>
  <c r="F193" i="1"/>
  <c r="E193" i="1"/>
  <c r="F192" i="1"/>
  <c r="E192" i="1"/>
  <c r="F191" i="1"/>
  <c r="E191" i="1"/>
  <c r="F190" i="1"/>
  <c r="D190" i="1" s="1"/>
  <c r="E190" i="1"/>
  <c r="F189" i="1"/>
  <c r="E189" i="1"/>
  <c r="F188" i="1"/>
  <c r="F187" i="1" s="1"/>
  <c r="E188" i="1"/>
  <c r="F186" i="1"/>
  <c r="E186" i="1"/>
  <c r="F185" i="1"/>
  <c r="F184" i="1"/>
  <c r="E185" i="1"/>
  <c r="F183" i="1"/>
  <c r="D183" i="1" s="1"/>
  <c r="E183" i="1"/>
  <c r="F182" i="1"/>
  <c r="D182" i="1" s="1"/>
  <c r="E182" i="1"/>
  <c r="C182" i="1" s="1"/>
  <c r="F181" i="1"/>
  <c r="F180" i="1"/>
  <c r="D180" i="1" s="1"/>
  <c r="E180" i="1"/>
  <c r="F179" i="1"/>
  <c r="E178" i="1"/>
  <c r="C178" i="1" s="1"/>
  <c r="F177" i="1"/>
  <c r="E177" i="1"/>
  <c r="F176" i="1"/>
  <c r="D176" i="1" s="1"/>
  <c r="AN176" i="1" s="1"/>
  <c r="E176" i="1"/>
  <c r="F175" i="1"/>
  <c r="E175" i="1"/>
  <c r="F174" i="1"/>
  <c r="D174" i="1" s="1"/>
  <c r="AN174" i="1"/>
  <c r="E174" i="1"/>
  <c r="F173" i="1"/>
  <c r="E173" i="1"/>
  <c r="F172" i="1"/>
  <c r="D172" i="1" s="1"/>
  <c r="AN172" i="1" s="1"/>
  <c r="E172" i="1"/>
  <c r="F171" i="1"/>
  <c r="E171" i="1"/>
  <c r="F170" i="1"/>
  <c r="D170" i="1" s="1"/>
  <c r="E170" i="1"/>
  <c r="F169" i="1"/>
  <c r="E169" i="1"/>
  <c r="F168" i="1"/>
  <c r="E168" i="1"/>
  <c r="F167" i="1"/>
  <c r="E167" i="1"/>
  <c r="F166" i="1"/>
  <c r="E166" i="1"/>
  <c r="F165" i="1"/>
  <c r="E165" i="1"/>
  <c r="E164" i="1"/>
  <c r="F163" i="1"/>
  <c r="E163" i="1"/>
  <c r="F161" i="1"/>
  <c r="D161" i="1" s="1"/>
  <c r="E161" i="1"/>
  <c r="F160" i="1"/>
  <c r="E160" i="1"/>
  <c r="C160" i="1" s="1"/>
  <c r="F159" i="1"/>
  <c r="E159" i="1"/>
  <c r="F158" i="1"/>
  <c r="D158" i="1" s="1"/>
  <c r="F157" i="1"/>
  <c r="D157" i="1" s="1"/>
  <c r="E157" i="1"/>
  <c r="F156" i="1"/>
  <c r="E156" i="1"/>
  <c r="F155" i="1"/>
  <c r="E155" i="1"/>
  <c r="F154" i="1"/>
  <c r="F153" i="1"/>
  <c r="E153" i="1"/>
  <c r="C153" i="1"/>
  <c r="F152" i="1"/>
  <c r="D152" i="1" s="1"/>
  <c r="E152" i="1"/>
  <c r="F150" i="1"/>
  <c r="F149" i="1"/>
  <c r="F146" i="1"/>
  <c r="F145" i="1" s="1"/>
  <c r="F144" i="1" s="1"/>
  <c r="F148" i="1"/>
  <c r="F147" i="1"/>
  <c r="F139" i="1"/>
  <c r="F140" i="1"/>
  <c r="F141" i="1"/>
  <c r="F142" i="1"/>
  <c r="F143" i="1"/>
  <c r="E150" i="1"/>
  <c r="E149" i="1" s="1"/>
  <c r="E148" i="1"/>
  <c r="E146" i="1"/>
  <c r="E145" i="1"/>
  <c r="E143" i="1"/>
  <c r="E142" i="1"/>
  <c r="C142" i="1" s="1"/>
  <c r="E140" i="1"/>
  <c r="C140" i="1" s="1"/>
  <c r="F136" i="1"/>
  <c r="D136" i="1" s="1"/>
  <c r="E136" i="1"/>
  <c r="E134" i="1" s="1"/>
  <c r="F135" i="1"/>
  <c r="E135" i="1"/>
  <c r="F130" i="1"/>
  <c r="D130" i="1"/>
  <c r="AN130" i="1" s="1"/>
  <c r="E130" i="1"/>
  <c r="F129" i="1"/>
  <c r="E129" i="1"/>
  <c r="F128" i="1"/>
  <c r="D128" i="1" s="1"/>
  <c r="E128" i="1"/>
  <c r="E127" i="1"/>
  <c r="F126" i="1"/>
  <c r="D126" i="1" s="1"/>
  <c r="E126" i="1"/>
  <c r="F125" i="1"/>
  <c r="D125" i="1"/>
  <c r="E125" i="1"/>
  <c r="F124" i="1"/>
  <c r="E124" i="1"/>
  <c r="F123" i="1"/>
  <c r="D123" i="1" s="1"/>
  <c r="F122" i="1"/>
  <c r="D122" i="1" s="1"/>
  <c r="AN122" i="1" s="1"/>
  <c r="E122" i="1"/>
  <c r="C122" i="1"/>
  <c r="AM122" i="1" s="1"/>
  <c r="F121" i="1"/>
  <c r="E121" i="1"/>
  <c r="C121" i="1"/>
  <c r="AM121" i="1" s="1"/>
  <c r="F120" i="1"/>
  <c r="D120" i="1" s="1"/>
  <c r="E120" i="1"/>
  <c r="C120" i="1" s="1"/>
  <c r="F119" i="1"/>
  <c r="E119" i="1"/>
  <c r="F117" i="1"/>
  <c r="E117" i="1"/>
  <c r="F116" i="1"/>
  <c r="F115" i="1" s="1"/>
  <c r="E116" i="1"/>
  <c r="F114" i="1"/>
  <c r="E114" i="1"/>
  <c r="F113" i="1"/>
  <c r="E113" i="1"/>
  <c r="F112" i="1"/>
  <c r="E112" i="1"/>
  <c r="F111" i="1"/>
  <c r="E111" i="1"/>
  <c r="F109" i="1"/>
  <c r="D109" i="1" s="1"/>
  <c r="AN109" i="1"/>
  <c r="E109" i="1"/>
  <c r="F108" i="1"/>
  <c r="E108" i="1"/>
  <c r="F107" i="1"/>
  <c r="D107" i="1" s="1"/>
  <c r="E107" i="1"/>
  <c r="F106" i="1"/>
  <c r="E106" i="1"/>
  <c r="F105" i="1"/>
  <c r="D105" i="1" s="1"/>
  <c r="E105" i="1"/>
  <c r="F104" i="1"/>
  <c r="D104" i="1" s="1"/>
  <c r="AN104" i="1" s="1"/>
  <c r="E104" i="1"/>
  <c r="F103" i="1"/>
  <c r="E103" i="1"/>
  <c r="F102" i="1"/>
  <c r="D102" i="1" s="1"/>
  <c r="E102" i="1"/>
  <c r="F101" i="1"/>
  <c r="E101" i="1"/>
  <c r="F100" i="1"/>
  <c r="E100" i="1"/>
  <c r="F99" i="1"/>
  <c r="E99" i="1"/>
  <c r="F98" i="1"/>
  <c r="D98" i="1" s="1"/>
  <c r="AN98" i="1" s="1"/>
  <c r="F97" i="1"/>
  <c r="D97" i="1" s="1"/>
  <c r="Z97" i="1"/>
  <c r="Y97" i="1"/>
  <c r="AN97" i="1" s="1"/>
  <c r="E97" i="1"/>
  <c r="F96" i="1"/>
  <c r="E95" i="1"/>
  <c r="F92" i="1"/>
  <c r="D92" i="1" s="1"/>
  <c r="AN92" i="1" s="1"/>
  <c r="E92" i="1"/>
  <c r="F91" i="1"/>
  <c r="D91" i="1" s="1"/>
  <c r="Z91" i="1"/>
  <c r="Y91" i="1" s="1"/>
  <c r="AN91" i="1" s="1"/>
  <c r="E91" i="1"/>
  <c r="C91" i="1"/>
  <c r="F90" i="1"/>
  <c r="E90" i="1"/>
  <c r="F89" i="1"/>
  <c r="D89" i="1"/>
  <c r="E89" i="1"/>
  <c r="F88" i="1"/>
  <c r="F86" i="1"/>
  <c r="E86" i="1"/>
  <c r="E85" i="1" s="1"/>
  <c r="F81" i="1"/>
  <c r="E81" i="1"/>
  <c r="F78" i="1"/>
  <c r="E78" i="1"/>
  <c r="E77" i="1" s="1"/>
  <c r="E76" i="1"/>
  <c r="E75" i="1" s="1"/>
  <c r="E74" i="1" s="1"/>
  <c r="F73" i="1"/>
  <c r="E73" i="1"/>
  <c r="C73" i="1" s="1"/>
  <c r="F72" i="1"/>
  <c r="E72" i="1"/>
  <c r="J66" i="1"/>
  <c r="J65" i="1" s="1"/>
  <c r="E67" i="1"/>
  <c r="E66" i="1" s="1"/>
  <c r="E65" i="1" s="1"/>
  <c r="F64" i="1"/>
  <c r="F63" i="1"/>
  <c r="F62" i="1"/>
  <c r="F61" i="1"/>
  <c r="E64" i="1"/>
  <c r="E63" i="1"/>
  <c r="E62" i="1"/>
  <c r="C62" i="1" s="1"/>
  <c r="AM62" i="1" s="1"/>
  <c r="E61" i="1"/>
  <c r="J511" i="1"/>
  <c r="I511" i="1"/>
  <c r="H511" i="1"/>
  <c r="H44" i="1"/>
  <c r="C80" i="1"/>
  <c r="AI130" i="8"/>
  <c r="AI228" i="8"/>
  <c r="Q92" i="8"/>
  <c r="P92" i="8"/>
  <c r="Q484" i="8"/>
  <c r="Z250" i="1"/>
  <c r="Z300" i="1"/>
  <c r="Z96" i="1"/>
  <c r="Y96" i="1" s="1"/>
  <c r="Z18" i="1"/>
  <c r="Y18" i="1" s="1"/>
  <c r="AA277" i="8"/>
  <c r="AA274" i="8"/>
  <c r="AA273" i="8"/>
  <c r="AA272" i="8"/>
  <c r="Z277" i="8"/>
  <c r="Z274" i="8"/>
  <c r="Z273" i="8"/>
  <c r="Z272" i="8"/>
  <c r="Y277" i="8"/>
  <c r="Y274" i="8"/>
  <c r="Y273" i="8"/>
  <c r="Y272" i="8"/>
  <c r="X277" i="8"/>
  <c r="X274" i="8"/>
  <c r="X273" i="8"/>
  <c r="X272" i="8"/>
  <c r="V277" i="8"/>
  <c r="V274" i="8"/>
  <c r="V273" i="8"/>
  <c r="V272" i="8"/>
  <c r="N277" i="8"/>
  <c r="N274" i="8"/>
  <c r="N273" i="8"/>
  <c r="N272" i="8"/>
  <c r="L277" i="8"/>
  <c r="L274" i="8"/>
  <c r="K277" i="8"/>
  <c r="K274" i="8"/>
  <c r="K273" i="8"/>
  <c r="K272" i="8"/>
  <c r="I277" i="8"/>
  <c r="I274" i="8"/>
  <c r="I273" i="8"/>
  <c r="I272" i="8"/>
  <c r="H277" i="8"/>
  <c r="H274" i="8"/>
  <c r="G277" i="8"/>
  <c r="G274" i="8"/>
  <c r="Q279" i="8"/>
  <c r="P279" i="8"/>
  <c r="AB196" i="8"/>
  <c r="AB195" i="8"/>
  <c r="AA196" i="8"/>
  <c r="AA195" i="8"/>
  <c r="Z196" i="8"/>
  <c r="Z195" i="8"/>
  <c r="Y196" i="8"/>
  <c r="Y195" i="8"/>
  <c r="X196" i="8"/>
  <c r="X195" i="8"/>
  <c r="W196" i="8"/>
  <c r="W195" i="8"/>
  <c r="V196" i="8"/>
  <c r="V195" i="8"/>
  <c r="O196" i="8"/>
  <c r="N196" i="8"/>
  <c r="M196" i="8"/>
  <c r="L196" i="8"/>
  <c r="K196" i="8"/>
  <c r="J196" i="8"/>
  <c r="I196" i="8"/>
  <c r="H196" i="8"/>
  <c r="G196" i="8"/>
  <c r="O225" i="8"/>
  <c r="N225" i="8"/>
  <c r="M225" i="8"/>
  <c r="L225" i="8"/>
  <c r="K225" i="8"/>
  <c r="J225" i="8"/>
  <c r="I225" i="8"/>
  <c r="H225" i="8"/>
  <c r="G225" i="8"/>
  <c r="Q228" i="8"/>
  <c r="P228" i="8"/>
  <c r="Z143" i="1"/>
  <c r="Y143" i="1" s="1"/>
  <c r="W14" i="8"/>
  <c r="AB14" i="8"/>
  <c r="AA402" i="8"/>
  <c r="Z402" i="8"/>
  <c r="Y402" i="8"/>
  <c r="X402" i="8"/>
  <c r="V402" i="8"/>
  <c r="Q402" i="8"/>
  <c r="P402" i="8"/>
  <c r="N402" i="8"/>
  <c r="L402" i="8"/>
  <c r="K402" i="8"/>
  <c r="I402" i="8"/>
  <c r="H402" i="8"/>
  <c r="G402" i="8"/>
  <c r="AA404" i="8"/>
  <c r="Z404" i="8"/>
  <c r="Y404" i="8"/>
  <c r="X404" i="8"/>
  <c r="V404" i="8"/>
  <c r="N404" i="8"/>
  <c r="L404" i="8"/>
  <c r="K404" i="8"/>
  <c r="I404" i="8"/>
  <c r="H404" i="8"/>
  <c r="G404" i="8"/>
  <c r="Q405" i="8"/>
  <c r="Q404" i="8"/>
  <c r="AB392" i="8"/>
  <c r="AA392" i="8"/>
  <c r="Z392" i="8"/>
  <c r="Y392" i="8"/>
  <c r="X392" i="8"/>
  <c r="W392" i="8"/>
  <c r="V392" i="8"/>
  <c r="O392" i="8"/>
  <c r="N392" i="8"/>
  <c r="L392" i="8"/>
  <c r="K392" i="8"/>
  <c r="I392" i="8"/>
  <c r="H392" i="8"/>
  <c r="G392" i="8"/>
  <c r="Q395" i="8"/>
  <c r="P395" i="8"/>
  <c r="P392" i="8"/>
  <c r="AB373" i="8"/>
  <c r="AA373" i="8"/>
  <c r="Z373" i="8"/>
  <c r="Y373" i="8"/>
  <c r="X373" i="8"/>
  <c r="W373" i="8"/>
  <c r="V373" i="8"/>
  <c r="O373" i="8"/>
  <c r="N373" i="8"/>
  <c r="L373" i="8"/>
  <c r="K373" i="8"/>
  <c r="I373" i="8"/>
  <c r="H373" i="8"/>
  <c r="G373" i="8"/>
  <c r="Q375" i="8"/>
  <c r="P375" i="8"/>
  <c r="Q349" i="8"/>
  <c r="Q344" i="8"/>
  <c r="AA239" i="8"/>
  <c r="Z239" i="8"/>
  <c r="Y239" i="8"/>
  <c r="X239" i="8"/>
  <c r="AA435" i="8"/>
  <c r="AA434" i="8"/>
  <c r="AA433" i="8"/>
  <c r="AA432" i="8"/>
  <c r="Z435" i="8"/>
  <c r="Z434" i="8"/>
  <c r="Z433" i="8"/>
  <c r="Z432" i="8"/>
  <c r="Y435" i="8"/>
  <c r="Y434" i="8"/>
  <c r="Y433" i="8"/>
  <c r="Y432" i="8"/>
  <c r="AA344" i="8"/>
  <c r="Z344" i="8"/>
  <c r="Y344" i="8"/>
  <c r="X344" i="8"/>
  <c r="AA342" i="8"/>
  <c r="Z342" i="8"/>
  <c r="Z341" i="8"/>
  <c r="Y342" i="8"/>
  <c r="X342" i="8"/>
  <c r="Z92" i="1"/>
  <c r="Y92" i="1" s="1"/>
  <c r="N477" i="8"/>
  <c r="N476" i="8"/>
  <c r="L477" i="8"/>
  <c r="L476" i="8"/>
  <c r="K477" i="8"/>
  <c r="K476" i="8"/>
  <c r="H477" i="8"/>
  <c r="H476" i="8"/>
  <c r="G477" i="8"/>
  <c r="G476" i="8"/>
  <c r="Q478" i="8"/>
  <c r="AA483" i="8"/>
  <c r="AA482" i="8"/>
  <c r="AA475" i="8"/>
  <c r="AA474" i="8"/>
  <c r="Z483" i="8"/>
  <c r="Z482" i="8"/>
  <c r="Z475" i="8"/>
  <c r="Z474" i="8"/>
  <c r="Y483" i="8"/>
  <c r="Y482" i="8"/>
  <c r="Y475" i="8"/>
  <c r="Y474" i="8"/>
  <c r="X483" i="8"/>
  <c r="X482" i="8"/>
  <c r="O483" i="8"/>
  <c r="N483" i="8"/>
  <c r="N482" i="8"/>
  <c r="T20" i="17"/>
  <c r="K483" i="8"/>
  <c r="H483" i="8"/>
  <c r="H482" i="8"/>
  <c r="G483" i="8"/>
  <c r="G482" i="8"/>
  <c r="D486" i="8"/>
  <c r="D485" i="8"/>
  <c r="AK481" i="1"/>
  <c r="AK480" i="1" s="1"/>
  <c r="AJ481" i="1"/>
  <c r="AJ480" i="1" s="1"/>
  <c r="AI481" i="1"/>
  <c r="AI480" i="1" s="1"/>
  <c r="AH481" i="1"/>
  <c r="AH480" i="1" s="1"/>
  <c r="N79" i="8"/>
  <c r="N76" i="8"/>
  <c r="N75" i="8"/>
  <c r="L79" i="8"/>
  <c r="L76" i="8"/>
  <c r="L75" i="8"/>
  <c r="K79" i="8"/>
  <c r="K76" i="8"/>
  <c r="I79" i="8"/>
  <c r="I76" i="8"/>
  <c r="I75" i="8"/>
  <c r="AA73" i="8"/>
  <c r="AA35" i="8"/>
  <c r="Z73" i="8"/>
  <c r="Z35" i="8"/>
  <c r="Y73" i="8"/>
  <c r="Y35" i="8"/>
  <c r="X73" i="8"/>
  <c r="X35" i="8"/>
  <c r="V73" i="8"/>
  <c r="V35" i="8"/>
  <c r="N73" i="8"/>
  <c r="L73" i="8"/>
  <c r="L35" i="8"/>
  <c r="K73" i="8"/>
  <c r="K35" i="8"/>
  <c r="I73" i="8"/>
  <c r="I35" i="8"/>
  <c r="H73" i="8"/>
  <c r="H35" i="8"/>
  <c r="G73" i="8"/>
  <c r="G35" i="8"/>
  <c r="AA84" i="8"/>
  <c r="Z84" i="8"/>
  <c r="Y84" i="8"/>
  <c r="X84" i="8"/>
  <c r="V84" i="8"/>
  <c r="AA123" i="8"/>
  <c r="Z123" i="8"/>
  <c r="Y123" i="8"/>
  <c r="X123" i="8"/>
  <c r="V123" i="8"/>
  <c r="U18" i="8"/>
  <c r="U14" i="8"/>
  <c r="T18" i="8"/>
  <c r="T14" i="8"/>
  <c r="S18" i="8"/>
  <c r="S14" i="8"/>
  <c r="R18" i="8"/>
  <c r="R14" i="8"/>
  <c r="I16" i="3"/>
  <c r="N18" i="8"/>
  <c r="N14" i="8"/>
  <c r="L18" i="8"/>
  <c r="L14" i="8"/>
  <c r="K18" i="8"/>
  <c r="K14" i="8"/>
  <c r="I18" i="8"/>
  <c r="I14" i="8"/>
  <c r="H18" i="8"/>
  <c r="H14" i="8"/>
  <c r="G18" i="8"/>
  <c r="G14" i="8"/>
  <c r="AA446" i="8"/>
  <c r="AA445" i="8"/>
  <c r="AA444" i="8"/>
  <c r="AA443" i="8"/>
  <c r="Z446" i="8"/>
  <c r="Z445" i="8"/>
  <c r="Z444" i="8"/>
  <c r="Z443" i="8"/>
  <c r="Y446" i="8"/>
  <c r="Y445" i="8"/>
  <c r="Y444" i="8"/>
  <c r="Y443" i="8"/>
  <c r="X446" i="8"/>
  <c r="X445" i="8"/>
  <c r="X444" i="8"/>
  <c r="X443" i="8"/>
  <c r="V446" i="8"/>
  <c r="V445" i="8"/>
  <c r="V444" i="8"/>
  <c r="V443" i="8"/>
  <c r="AK66" i="1"/>
  <c r="AK65" i="1" s="1"/>
  <c r="AJ66" i="1"/>
  <c r="AJ65" i="1"/>
  <c r="AI66" i="1"/>
  <c r="AI65" i="1" s="1"/>
  <c r="AI58" i="1" s="1"/>
  <c r="AI57" i="1" s="1"/>
  <c r="AH66" i="1"/>
  <c r="AH65" i="1"/>
  <c r="AF66" i="1"/>
  <c r="AF65" i="1" s="1"/>
  <c r="AC66" i="1"/>
  <c r="AC65" i="1"/>
  <c r="Z288" i="1"/>
  <c r="Y288" i="1" s="1"/>
  <c r="Z297" i="1"/>
  <c r="Y297" i="1"/>
  <c r="Z332" i="1"/>
  <c r="Z360" i="1"/>
  <c r="Y360" i="1" s="1"/>
  <c r="AM360" i="1" s="1"/>
  <c r="Z359" i="1"/>
  <c r="Y359" i="1" s="1"/>
  <c r="N239" i="8"/>
  <c r="L239" i="8"/>
  <c r="K239" i="8"/>
  <c r="N236" i="8"/>
  <c r="L236" i="8"/>
  <c r="K236" i="8"/>
  <c r="H236" i="8"/>
  <c r="G236" i="8"/>
  <c r="K331" i="8"/>
  <c r="K330" i="8"/>
  <c r="H331" i="8"/>
  <c r="H330" i="8"/>
  <c r="G331" i="8"/>
  <c r="G330" i="8"/>
  <c r="AA331" i="8"/>
  <c r="Z331" i="8"/>
  <c r="Z330" i="8"/>
  <c r="Y331" i="8"/>
  <c r="Y330" i="8"/>
  <c r="I53" i="8"/>
  <c r="I52" i="8"/>
  <c r="O41" i="8"/>
  <c r="I481" i="8"/>
  <c r="I478" i="8"/>
  <c r="I477" i="8"/>
  <c r="I476" i="8"/>
  <c r="I371" i="8"/>
  <c r="C371" i="8"/>
  <c r="I370" i="8"/>
  <c r="C370" i="8"/>
  <c r="I369" i="8"/>
  <c r="C369" i="8"/>
  <c r="I368" i="8"/>
  <c r="C368" i="8"/>
  <c r="I241" i="8"/>
  <c r="D241" i="8"/>
  <c r="C241" i="8"/>
  <c r="I240" i="8"/>
  <c r="D240" i="8"/>
  <c r="C240" i="8"/>
  <c r="I340" i="8"/>
  <c r="C340" i="8"/>
  <c r="I339" i="8"/>
  <c r="C339" i="8"/>
  <c r="I338" i="8"/>
  <c r="C338" i="8"/>
  <c r="I337" i="8"/>
  <c r="C343" i="8"/>
  <c r="C342" i="8"/>
  <c r="N344" i="8"/>
  <c r="L344" i="8"/>
  <c r="K344" i="8"/>
  <c r="H344" i="8"/>
  <c r="G344" i="8"/>
  <c r="D344" i="8"/>
  <c r="X435" i="8"/>
  <c r="X434" i="8"/>
  <c r="X433" i="8"/>
  <c r="X432" i="8"/>
  <c r="Q435" i="8"/>
  <c r="Q434" i="8"/>
  <c r="Q433" i="8"/>
  <c r="Q432" i="8"/>
  <c r="N435" i="8"/>
  <c r="N434" i="8"/>
  <c r="N433" i="8"/>
  <c r="N432" i="8"/>
  <c r="L435" i="8"/>
  <c r="L434" i="8"/>
  <c r="L433" i="8"/>
  <c r="L432" i="8"/>
  <c r="K435" i="8"/>
  <c r="K434" i="8"/>
  <c r="K433" i="8"/>
  <c r="K432" i="8"/>
  <c r="H435" i="8"/>
  <c r="H434" i="8"/>
  <c r="H433" i="8"/>
  <c r="H432" i="8"/>
  <c r="G435" i="8"/>
  <c r="G434" i="8"/>
  <c r="G433" i="8"/>
  <c r="G432" i="8"/>
  <c r="D435" i="8"/>
  <c r="D434" i="8"/>
  <c r="D433" i="8"/>
  <c r="D432" i="8"/>
  <c r="C436" i="8"/>
  <c r="AA367" i="8"/>
  <c r="Z367" i="8"/>
  <c r="Y367" i="8"/>
  <c r="X367" i="8"/>
  <c r="V367" i="8"/>
  <c r="Q367" i="8"/>
  <c r="P367" i="8"/>
  <c r="N367" i="8"/>
  <c r="L367" i="8"/>
  <c r="K367" i="8"/>
  <c r="H367" i="8"/>
  <c r="G367" i="8"/>
  <c r="D367" i="8"/>
  <c r="C359" i="8"/>
  <c r="C358" i="8"/>
  <c r="C365" i="8"/>
  <c r="C364" i="8"/>
  <c r="C363" i="8"/>
  <c r="C362" i="8"/>
  <c r="C386" i="8"/>
  <c r="AA387" i="8"/>
  <c r="Z387" i="8"/>
  <c r="Y387" i="8"/>
  <c r="X387" i="8"/>
  <c r="V387" i="8"/>
  <c r="Q387" i="8"/>
  <c r="P387" i="8"/>
  <c r="N387" i="8"/>
  <c r="L387" i="8"/>
  <c r="K387" i="8"/>
  <c r="H387" i="8"/>
  <c r="G387" i="8"/>
  <c r="D387" i="8"/>
  <c r="V342" i="8"/>
  <c r="Q342" i="8"/>
  <c r="P342" i="8"/>
  <c r="N342" i="8"/>
  <c r="L342" i="8"/>
  <c r="K342" i="8"/>
  <c r="H342" i="8"/>
  <c r="G342" i="8"/>
  <c r="D342" i="8"/>
  <c r="Q194" i="8"/>
  <c r="P194" i="8"/>
  <c r="Q128" i="8"/>
  <c r="P128" i="8"/>
  <c r="Q125" i="8"/>
  <c r="P125" i="8"/>
  <c r="Q124" i="8"/>
  <c r="P124" i="8"/>
  <c r="Q129" i="8"/>
  <c r="P129" i="8"/>
  <c r="Q130" i="8"/>
  <c r="P130" i="8"/>
  <c r="Q447" i="8"/>
  <c r="Q446" i="8"/>
  <c r="Q445" i="8"/>
  <c r="Q444" i="8"/>
  <c r="Q443" i="8"/>
  <c r="E26" i="3"/>
  <c r="C26" i="3"/>
  <c r="D334" i="8"/>
  <c r="D333" i="8"/>
  <c r="D332" i="8"/>
  <c r="D242" i="8"/>
  <c r="D238" i="8"/>
  <c r="AA14" i="8"/>
  <c r="Z14" i="8"/>
  <c r="Y14" i="8"/>
  <c r="X14" i="8"/>
  <c r="V14" i="8"/>
  <c r="AA236" i="8"/>
  <c r="Z236" i="8"/>
  <c r="Y236" i="8"/>
  <c r="X236" i="8"/>
  <c r="Q236" i="8"/>
  <c r="V486" i="8"/>
  <c r="V485" i="8"/>
  <c r="V484" i="8"/>
  <c r="C45" i="8"/>
  <c r="C44" i="8"/>
  <c r="C32" i="8"/>
  <c r="C16" i="8"/>
  <c r="C13" i="8"/>
  <c r="X477" i="8"/>
  <c r="X476" i="8"/>
  <c r="X480" i="8"/>
  <c r="X479" i="8"/>
  <c r="N480" i="8"/>
  <c r="N479" i="8"/>
  <c r="L480" i="8"/>
  <c r="L479" i="8"/>
  <c r="K480" i="8"/>
  <c r="K479" i="8"/>
  <c r="H480" i="8"/>
  <c r="H479" i="8"/>
  <c r="G480" i="8"/>
  <c r="G479" i="8"/>
  <c r="X58" i="8"/>
  <c r="X57" i="8"/>
  <c r="P58" i="8"/>
  <c r="P57" i="8"/>
  <c r="P53" i="8"/>
  <c r="P52" i="8"/>
  <c r="N58" i="8"/>
  <c r="N57" i="8"/>
  <c r="L58" i="8"/>
  <c r="L57" i="8"/>
  <c r="K58" i="8"/>
  <c r="K57" i="8"/>
  <c r="H58" i="8"/>
  <c r="H57" i="8"/>
  <c r="H53" i="8"/>
  <c r="H52" i="8"/>
  <c r="G58" i="8"/>
  <c r="G57" i="8"/>
  <c r="G53" i="8"/>
  <c r="G52" i="8"/>
  <c r="C184" i="8"/>
  <c r="C183" i="8"/>
  <c r="C214" i="8"/>
  <c r="C374" i="8"/>
  <c r="C398" i="8"/>
  <c r="C397" i="8"/>
  <c r="C396" i="8"/>
  <c r="C394" i="8"/>
  <c r="C393" i="8"/>
  <c r="C473" i="8"/>
  <c r="C472" i="8"/>
  <c r="C471" i="8"/>
  <c r="C470" i="8"/>
  <c r="Z98" i="1"/>
  <c r="Y98" i="1" s="1"/>
  <c r="Z135" i="1"/>
  <c r="Y135" i="1"/>
  <c r="Z257" i="1"/>
  <c r="Y257" i="1" s="1"/>
  <c r="Z76" i="1"/>
  <c r="Y76" i="1"/>
  <c r="Y75" i="1" s="1"/>
  <c r="Z403" i="1"/>
  <c r="Y403" i="1" s="1"/>
  <c r="AK416" i="1"/>
  <c r="AJ416" i="1"/>
  <c r="AI416" i="1"/>
  <c r="AH416" i="1"/>
  <c r="AF416" i="1"/>
  <c r="AC416" i="1"/>
  <c r="O416" i="1"/>
  <c r="Z417" i="1"/>
  <c r="Y417" i="1" s="1"/>
  <c r="H12" i="14"/>
  <c r="G12" i="14"/>
  <c r="F12" i="14"/>
  <c r="E12" i="14"/>
  <c r="D12" i="14"/>
  <c r="C17" i="14"/>
  <c r="C16" i="14"/>
  <c r="C15" i="14"/>
  <c r="C14" i="14"/>
  <c r="C13" i="14"/>
  <c r="H19" i="14"/>
  <c r="H18" i="14"/>
  <c r="G19" i="14"/>
  <c r="G18" i="14"/>
  <c r="F19" i="14"/>
  <c r="F18" i="14"/>
  <c r="E19" i="14"/>
  <c r="E18" i="14"/>
  <c r="D19" i="14"/>
  <c r="D18" i="14"/>
  <c r="C22" i="14"/>
  <c r="C21" i="14"/>
  <c r="C20" i="14"/>
  <c r="H24" i="14"/>
  <c r="H23" i="14"/>
  <c r="G24" i="14"/>
  <c r="G23" i="14"/>
  <c r="F24" i="14"/>
  <c r="F23" i="14"/>
  <c r="E24" i="14"/>
  <c r="E23" i="14"/>
  <c r="D24" i="14"/>
  <c r="D23" i="14"/>
  <c r="C27" i="14"/>
  <c r="C26" i="14"/>
  <c r="C24" i="14"/>
  <c r="C23" i="14"/>
  <c r="C25" i="14"/>
  <c r="H28" i="14"/>
  <c r="G28" i="14"/>
  <c r="F28" i="14"/>
  <c r="E28" i="14"/>
  <c r="D28" i="14"/>
  <c r="C29" i="14"/>
  <c r="C28" i="14"/>
  <c r="H31" i="14"/>
  <c r="H30" i="14"/>
  <c r="G31" i="14"/>
  <c r="G30" i="14"/>
  <c r="F31" i="14"/>
  <c r="F30" i="14"/>
  <c r="E31" i="14"/>
  <c r="E30" i="14"/>
  <c r="D31" i="14"/>
  <c r="D30" i="14"/>
  <c r="C32" i="14"/>
  <c r="C31" i="14"/>
  <c r="C30" i="14"/>
  <c r="H12" i="13"/>
  <c r="G12" i="13"/>
  <c r="F12" i="13"/>
  <c r="F19" i="13"/>
  <c r="F18" i="13"/>
  <c r="F25" i="13"/>
  <c r="F24" i="13"/>
  <c r="F11" i="13"/>
  <c r="F10" i="13"/>
  <c r="F29" i="13"/>
  <c r="F31" i="13"/>
  <c r="E12" i="13"/>
  <c r="D12" i="13"/>
  <c r="C17" i="13"/>
  <c r="C16" i="13"/>
  <c r="C15" i="13"/>
  <c r="C14" i="13"/>
  <c r="C13" i="13"/>
  <c r="D19" i="13"/>
  <c r="D18" i="13"/>
  <c r="H19" i="13"/>
  <c r="H18" i="13"/>
  <c r="G19" i="13"/>
  <c r="G18" i="13"/>
  <c r="E19" i="13"/>
  <c r="E18" i="13"/>
  <c r="C23" i="13"/>
  <c r="C22" i="13"/>
  <c r="C21" i="13"/>
  <c r="C20" i="13"/>
  <c r="H25" i="13"/>
  <c r="H24" i="13"/>
  <c r="G25" i="13"/>
  <c r="G24" i="13"/>
  <c r="E25" i="13"/>
  <c r="E24" i="13"/>
  <c r="D25" i="13"/>
  <c r="D24" i="13"/>
  <c r="C27" i="13"/>
  <c r="C26" i="13"/>
  <c r="C28" i="13"/>
  <c r="H29" i="13"/>
  <c r="G29" i="13"/>
  <c r="E29" i="13"/>
  <c r="D29" i="13"/>
  <c r="C30" i="13"/>
  <c r="C29" i="13"/>
  <c r="H31" i="13"/>
  <c r="G31" i="13"/>
  <c r="E31" i="13"/>
  <c r="D31" i="13"/>
  <c r="C32" i="13"/>
  <c r="C31" i="13"/>
  <c r="G13" i="12"/>
  <c r="F13" i="12"/>
  <c r="D13" i="12"/>
  <c r="C14" i="12"/>
  <c r="C15" i="12"/>
  <c r="C13" i="12"/>
  <c r="G17" i="12"/>
  <c r="F17" i="12"/>
  <c r="D17" i="12"/>
  <c r="C19" i="12"/>
  <c r="C18" i="12"/>
  <c r="C20" i="12"/>
  <c r="G21" i="12"/>
  <c r="F21" i="12"/>
  <c r="D21" i="12"/>
  <c r="C22" i="12"/>
  <c r="C21" i="12"/>
  <c r="C13" i="11"/>
  <c r="C12" i="11"/>
  <c r="H12" i="11"/>
  <c r="H15" i="11"/>
  <c r="H14" i="11"/>
  <c r="G12" i="11"/>
  <c r="F12" i="11"/>
  <c r="E12" i="11"/>
  <c r="D12" i="11"/>
  <c r="G15" i="11"/>
  <c r="G14" i="11"/>
  <c r="F15" i="11"/>
  <c r="F14" i="11"/>
  <c r="E15" i="11"/>
  <c r="E14" i="11"/>
  <c r="D15" i="11"/>
  <c r="D14" i="11"/>
  <c r="C16" i="11"/>
  <c r="C15" i="11"/>
  <c r="C14" i="11"/>
  <c r="H13" i="10"/>
  <c r="G13" i="10"/>
  <c r="F13" i="10"/>
  <c r="E13" i="10"/>
  <c r="D13" i="10"/>
  <c r="H104" i="10"/>
  <c r="G104" i="10"/>
  <c r="F104" i="10"/>
  <c r="E104" i="10"/>
  <c r="D104" i="10"/>
  <c r="D12" i="10"/>
  <c r="D110" i="10"/>
  <c r="D125" i="10"/>
  <c r="D11" i="10"/>
  <c r="H110" i="10"/>
  <c r="G110" i="10"/>
  <c r="F110" i="10"/>
  <c r="E110" i="10"/>
  <c r="H125" i="10"/>
  <c r="G125" i="10"/>
  <c r="F125" i="10"/>
  <c r="E125" i="10"/>
  <c r="C90" i="10"/>
  <c r="C89" i="10"/>
  <c r="C88" i="10"/>
  <c r="C87" i="10"/>
  <c r="C86" i="10"/>
  <c r="C85" i="10"/>
  <c r="C84" i="10"/>
  <c r="C83" i="10"/>
  <c r="C82" i="10"/>
  <c r="C81" i="10"/>
  <c r="C80" i="10"/>
  <c r="C79" i="10"/>
  <c r="C78" i="10"/>
  <c r="C77" i="10"/>
  <c r="C76" i="10"/>
  <c r="C75" i="10"/>
  <c r="C74" i="10"/>
  <c r="C73" i="10"/>
  <c r="C72" i="10"/>
  <c r="C71" i="10"/>
  <c r="C70" i="10"/>
  <c r="C69" i="10"/>
  <c r="C68" i="10"/>
  <c r="C67" i="10"/>
  <c r="C66" i="10"/>
  <c r="C65" i="10"/>
  <c r="C64" i="10"/>
  <c r="C63" i="10"/>
  <c r="C62" i="10"/>
  <c r="C61" i="10"/>
  <c r="C60" i="10"/>
  <c r="C59" i="10"/>
  <c r="C58" i="10"/>
  <c r="C57" i="10"/>
  <c r="C56" i="10"/>
  <c r="C55" i="10"/>
  <c r="C54" i="10"/>
  <c r="C53" i="10"/>
  <c r="C52" i="10"/>
  <c r="C51" i="10"/>
  <c r="C50" i="10"/>
  <c r="C49" i="10"/>
  <c r="C48" i="10"/>
  <c r="C47" i="10"/>
  <c r="C46" i="10"/>
  <c r="C45" i="10"/>
  <c r="C44" i="10"/>
  <c r="C43" i="10"/>
  <c r="C42" i="10"/>
  <c r="C41" i="10"/>
  <c r="C40" i="10"/>
  <c r="C39" i="10"/>
  <c r="C38" i="10"/>
  <c r="C37" i="10"/>
  <c r="C36" i="10"/>
  <c r="C35" i="10"/>
  <c r="C34" i="10"/>
  <c r="C33" i="10"/>
  <c r="C32" i="10"/>
  <c r="C31" i="10"/>
  <c r="C30" i="10"/>
  <c r="C29" i="10"/>
  <c r="C28" i="10"/>
  <c r="C27" i="10"/>
  <c r="C26" i="10"/>
  <c r="C25" i="10"/>
  <c r="C24" i="10"/>
  <c r="C23" i="10"/>
  <c r="C22" i="10"/>
  <c r="C21" i="10"/>
  <c r="C20" i="10"/>
  <c r="C19" i="10"/>
  <c r="C18" i="10"/>
  <c r="C17" i="10"/>
  <c r="C16" i="10"/>
  <c r="C15" i="10"/>
  <c r="C14" i="10"/>
  <c r="C103" i="10"/>
  <c r="C102" i="10"/>
  <c r="C101" i="10"/>
  <c r="C100" i="10"/>
  <c r="C99" i="10"/>
  <c r="C98" i="10"/>
  <c r="C97" i="10"/>
  <c r="C96" i="10"/>
  <c r="C95" i="10"/>
  <c r="C94" i="10"/>
  <c r="C93" i="10"/>
  <c r="C92" i="10"/>
  <c r="C91" i="10"/>
  <c r="C109" i="10"/>
  <c r="C108" i="10"/>
  <c r="C107" i="10"/>
  <c r="C106" i="10"/>
  <c r="C105" i="10"/>
  <c r="C124" i="10"/>
  <c r="C123" i="10"/>
  <c r="C122" i="10"/>
  <c r="C121" i="10"/>
  <c r="C120" i="10"/>
  <c r="C119" i="10"/>
  <c r="C118" i="10"/>
  <c r="C117" i="10"/>
  <c r="C116" i="10"/>
  <c r="C115" i="10"/>
  <c r="C114" i="10"/>
  <c r="C113" i="10"/>
  <c r="C112" i="10"/>
  <c r="C111" i="10"/>
  <c r="C129" i="10"/>
  <c r="C128" i="10"/>
  <c r="C127" i="10"/>
  <c r="C126" i="10"/>
  <c r="E18" i="8"/>
  <c r="E14" i="8"/>
  <c r="D62" i="8"/>
  <c r="C62" i="8"/>
  <c r="AC62" i="8"/>
  <c r="D61" i="8"/>
  <c r="D60" i="8"/>
  <c r="D59" i="8"/>
  <c r="C59" i="8"/>
  <c r="D74" i="8"/>
  <c r="D73" i="8"/>
  <c r="D35" i="8"/>
  <c r="H84" i="8"/>
  <c r="G84" i="8"/>
  <c r="D93" i="8"/>
  <c r="C93" i="8"/>
  <c r="AC93" i="8"/>
  <c r="D92" i="8"/>
  <c r="C92" i="8"/>
  <c r="D91" i="8"/>
  <c r="C91" i="8"/>
  <c r="H94" i="8"/>
  <c r="G94" i="8"/>
  <c r="D110" i="8"/>
  <c r="C110" i="8"/>
  <c r="AC110" i="8"/>
  <c r="D109" i="8"/>
  <c r="C109" i="8"/>
  <c r="D108" i="8"/>
  <c r="C108" i="8"/>
  <c r="D107" i="8"/>
  <c r="C107" i="8"/>
  <c r="D106" i="8"/>
  <c r="C106" i="8"/>
  <c r="H112" i="8"/>
  <c r="G112" i="8"/>
  <c r="D113" i="8"/>
  <c r="H123" i="8"/>
  <c r="G123" i="8"/>
  <c r="D136" i="8"/>
  <c r="C136" i="8"/>
  <c r="D135" i="8"/>
  <c r="C135" i="8"/>
  <c r="D134" i="8"/>
  <c r="C134" i="8"/>
  <c r="D133" i="8"/>
  <c r="C133" i="8"/>
  <c r="D132" i="8"/>
  <c r="C132" i="8"/>
  <c r="D131" i="8"/>
  <c r="C131" i="8"/>
  <c r="D130" i="8"/>
  <c r="C130" i="8"/>
  <c r="D129" i="8"/>
  <c r="C129" i="8"/>
  <c r="D128" i="8"/>
  <c r="C128" i="8"/>
  <c r="D127" i="8"/>
  <c r="C127" i="8"/>
  <c r="D126" i="8"/>
  <c r="C126" i="8"/>
  <c r="D125" i="8"/>
  <c r="C125" i="8"/>
  <c r="D124" i="8"/>
  <c r="C124" i="8"/>
  <c r="D185" i="8"/>
  <c r="C185" i="8"/>
  <c r="D202" i="8"/>
  <c r="C202" i="8"/>
  <c r="D201" i="8"/>
  <c r="C201" i="8"/>
  <c r="D200" i="8"/>
  <c r="C200" i="8"/>
  <c r="D199" i="8"/>
  <c r="C199" i="8"/>
  <c r="D198" i="8"/>
  <c r="C198" i="8"/>
  <c r="D197" i="8"/>
  <c r="C197" i="8"/>
  <c r="D207" i="8"/>
  <c r="C207" i="8"/>
  <c r="D206" i="8"/>
  <c r="C206" i="8"/>
  <c r="H208" i="8"/>
  <c r="G208" i="8"/>
  <c r="D213" i="8"/>
  <c r="C213" i="8"/>
  <c r="D212" i="8"/>
  <c r="C212" i="8"/>
  <c r="D211" i="8"/>
  <c r="C211" i="8"/>
  <c r="D210" i="8"/>
  <c r="C210" i="8"/>
  <c r="D194" i="8"/>
  <c r="C194" i="8"/>
  <c r="D193" i="8"/>
  <c r="C193" i="8"/>
  <c r="AC193" i="8"/>
  <c r="D205" i="8"/>
  <c r="C205" i="8"/>
  <c r="D204" i="8"/>
  <c r="C204" i="8"/>
  <c r="D203" i="8"/>
  <c r="C203" i="8"/>
  <c r="D209" i="8"/>
  <c r="C209" i="8"/>
  <c r="D228" i="8"/>
  <c r="C228" i="8"/>
  <c r="D227" i="8"/>
  <c r="C227" i="8"/>
  <c r="AC227" i="8"/>
  <c r="D226" i="8"/>
  <c r="C226" i="8"/>
  <c r="H244" i="8"/>
  <c r="H243" i="8"/>
  <c r="H239" i="8"/>
  <c r="G244" i="8"/>
  <c r="G243" i="8"/>
  <c r="G239" i="8"/>
  <c r="D246" i="8"/>
  <c r="C246" i="8"/>
  <c r="D245" i="8"/>
  <c r="C245" i="8"/>
  <c r="D265" i="8"/>
  <c r="D264" i="8"/>
  <c r="D268" i="8"/>
  <c r="C268" i="8"/>
  <c r="C267" i="8"/>
  <c r="D279" i="8"/>
  <c r="C279" i="8"/>
  <c r="D278" i="8"/>
  <c r="C278" i="8"/>
  <c r="H299" i="8"/>
  <c r="H292" i="8"/>
  <c r="H291" i="8"/>
  <c r="G299" i="8"/>
  <c r="G292" i="8"/>
  <c r="G291" i="8"/>
  <c r="D300" i="8"/>
  <c r="C300" i="8"/>
  <c r="C299" i="8"/>
  <c r="H360" i="8"/>
  <c r="G360" i="8"/>
  <c r="F360" i="8"/>
  <c r="E360" i="8"/>
  <c r="D361" i="8"/>
  <c r="D360" i="8"/>
  <c r="D356" i="8"/>
  <c r="D383" i="8"/>
  <c r="C383" i="8"/>
  <c r="D382" i="8"/>
  <c r="C382" i="8"/>
  <c r="D381" i="8"/>
  <c r="C381" i="8"/>
  <c r="D380" i="8"/>
  <c r="C380" i="8"/>
  <c r="D379" i="8"/>
  <c r="C379" i="8"/>
  <c r="D378" i="8"/>
  <c r="C378" i="8"/>
  <c r="D377" i="8"/>
  <c r="C377" i="8"/>
  <c r="D376" i="8"/>
  <c r="C376" i="8"/>
  <c r="D375" i="8"/>
  <c r="C375" i="8"/>
  <c r="D395" i="8"/>
  <c r="D392" i="8"/>
  <c r="D403" i="8"/>
  <c r="D402" i="8"/>
  <c r="D405" i="8"/>
  <c r="C405" i="8"/>
  <c r="C404" i="8"/>
  <c r="H446" i="8"/>
  <c r="H445" i="8"/>
  <c r="H444" i="8"/>
  <c r="H443" i="8"/>
  <c r="G446" i="8"/>
  <c r="G445" i="8"/>
  <c r="G444" i="8"/>
  <c r="G443" i="8"/>
  <c r="D447" i="8"/>
  <c r="C447" i="8"/>
  <c r="C446" i="8"/>
  <c r="C445" i="8"/>
  <c r="D478" i="8"/>
  <c r="C478" i="8"/>
  <c r="D481" i="8"/>
  <c r="D480" i="8"/>
  <c r="D479" i="8"/>
  <c r="AF257" i="6"/>
  <c r="AF240" i="6"/>
  <c r="AF217" i="6"/>
  <c r="AF172" i="6"/>
  <c r="AF204" i="6"/>
  <c r="AF292" i="6"/>
  <c r="AF291" i="6"/>
  <c r="AF254" i="6"/>
  <c r="AF253" i="6"/>
  <c r="AF252" i="6"/>
  <c r="AF251" i="6"/>
  <c r="AF248" i="6"/>
  <c r="AF243" i="6"/>
  <c r="AF242" i="6"/>
  <c r="AF237" i="6"/>
  <c r="AF232" i="6"/>
  <c r="AF231" i="6"/>
  <c r="AF230" i="6"/>
  <c r="AF229" i="6"/>
  <c r="AF227" i="6"/>
  <c r="AF224" i="6"/>
  <c r="AF211" i="6"/>
  <c r="AF209" i="6"/>
  <c r="AF195" i="6"/>
  <c r="AF194" i="6"/>
  <c r="AF186" i="6"/>
  <c r="AF185" i="6"/>
  <c r="AF183" i="6"/>
  <c r="AF180" i="6"/>
  <c r="AF176" i="6"/>
  <c r="AF165" i="6"/>
  <c r="AF161" i="6"/>
  <c r="AF160" i="6"/>
  <c r="AF164" i="6"/>
  <c r="AF163" i="6"/>
  <c r="AF156" i="6"/>
  <c r="AF153" i="6"/>
  <c r="AF152" i="6"/>
  <c r="AF150" i="6"/>
  <c r="AF148" i="6"/>
  <c r="AF140" i="6"/>
  <c r="AF141" i="6"/>
  <c r="AF137" i="6"/>
  <c r="AF129" i="6"/>
  <c r="AF126" i="6"/>
  <c r="AF108" i="6"/>
  <c r="AF106" i="6"/>
  <c r="AF102" i="6"/>
  <c r="AF101" i="6"/>
  <c r="AF104" i="6"/>
  <c r="AF55" i="6"/>
  <c r="AF54" i="6"/>
  <c r="AF53" i="6"/>
  <c r="AF52" i="6"/>
  <c r="AF102" i="5"/>
  <c r="AF101" i="5"/>
  <c r="AF100" i="5"/>
  <c r="AF99" i="5"/>
  <c r="AF92" i="5"/>
  <c r="AF91" i="5"/>
  <c r="AF90" i="5"/>
  <c r="AF89" i="5"/>
  <c r="AF87" i="5"/>
  <c r="AF86" i="5"/>
  <c r="AF85" i="5"/>
  <c r="AF84" i="5"/>
  <c r="AF83" i="5"/>
  <c r="AF82" i="5"/>
  <c r="AF81" i="5"/>
  <c r="AF78" i="5"/>
  <c r="AF76" i="5"/>
  <c r="AF75" i="5"/>
  <c r="AF74" i="5"/>
  <c r="AF73" i="5"/>
  <c r="AF70" i="5"/>
  <c r="AF69" i="5"/>
  <c r="AF68" i="5"/>
  <c r="AF67" i="5"/>
  <c r="AF59" i="5"/>
  <c r="AB59" i="5"/>
  <c r="AA59" i="5"/>
  <c r="Z59" i="5"/>
  <c r="Y59" i="5"/>
  <c r="X59" i="5"/>
  <c r="W59" i="5"/>
  <c r="V59" i="5"/>
  <c r="U59" i="5"/>
  <c r="T59" i="5"/>
  <c r="S59" i="5"/>
  <c r="R59" i="5"/>
  <c r="Q59" i="5"/>
  <c r="P59" i="5"/>
  <c r="O59" i="5"/>
  <c r="N59" i="5"/>
  <c r="M59" i="5"/>
  <c r="L59" i="5"/>
  <c r="K59" i="5"/>
  <c r="J59" i="5"/>
  <c r="I59" i="5"/>
  <c r="H59" i="5"/>
  <c r="G59" i="5"/>
  <c r="AF52" i="5"/>
  <c r="AF46" i="5"/>
  <c r="AF41" i="5"/>
  <c r="AF33" i="5"/>
  <c r="AF26" i="5"/>
  <c r="AF25" i="5"/>
  <c r="AF24" i="5"/>
  <c r="AF23" i="5"/>
  <c r="AB26" i="5"/>
  <c r="AA26" i="5"/>
  <c r="AA25" i="5"/>
  <c r="AA24" i="5"/>
  <c r="Z26" i="5"/>
  <c r="Z25" i="5"/>
  <c r="Z24" i="5"/>
  <c r="Z23" i="5"/>
  <c r="Y26" i="5"/>
  <c r="Y25" i="5"/>
  <c r="Y24" i="5"/>
  <c r="Y23" i="5"/>
  <c r="X26" i="5"/>
  <c r="W26" i="5"/>
  <c r="W25" i="5"/>
  <c r="V26" i="5"/>
  <c r="V25" i="5"/>
  <c r="V24" i="5"/>
  <c r="V23" i="5"/>
  <c r="U26" i="5"/>
  <c r="U25" i="5"/>
  <c r="U24" i="5"/>
  <c r="T26" i="5"/>
  <c r="S26" i="5"/>
  <c r="S25" i="5"/>
  <c r="R26" i="5"/>
  <c r="R25" i="5"/>
  <c r="R24" i="5"/>
  <c r="R23" i="5"/>
  <c r="O26" i="5"/>
  <c r="O25" i="5"/>
  <c r="N26" i="5"/>
  <c r="M26" i="5"/>
  <c r="M25" i="5"/>
  <c r="M24" i="5"/>
  <c r="L26" i="5"/>
  <c r="L25" i="5"/>
  <c r="L24" i="5"/>
  <c r="K26" i="5"/>
  <c r="K25" i="5"/>
  <c r="J26" i="5"/>
  <c r="I26" i="5"/>
  <c r="I25" i="5"/>
  <c r="I24" i="5"/>
  <c r="H26" i="5"/>
  <c r="H25" i="5"/>
  <c r="H24" i="5"/>
  <c r="G26" i="5"/>
  <c r="G25" i="5"/>
  <c r="F26" i="5"/>
  <c r="F25" i="5"/>
  <c r="F24" i="5"/>
  <c r="F23" i="5"/>
  <c r="Q324" i="6"/>
  <c r="P324" i="6"/>
  <c r="D324" i="6"/>
  <c r="D48" i="6"/>
  <c r="Q323" i="6"/>
  <c r="P323" i="6"/>
  <c r="D323" i="6"/>
  <c r="C323" i="6"/>
  <c r="C47" i="6"/>
  <c r="Q322" i="6"/>
  <c r="P322" i="6"/>
  <c r="D322" i="6"/>
  <c r="C322" i="6"/>
  <c r="C46" i="6"/>
  <c r="AB321" i="6"/>
  <c r="AA321" i="6"/>
  <c r="Z321" i="6"/>
  <c r="Y321" i="6"/>
  <c r="X321" i="6"/>
  <c r="W321" i="6"/>
  <c r="V321" i="6"/>
  <c r="U321" i="6"/>
  <c r="T321" i="6"/>
  <c r="S321" i="6"/>
  <c r="R321" i="6"/>
  <c r="O321" i="6"/>
  <c r="K321" i="6"/>
  <c r="H321" i="6"/>
  <c r="G321" i="6"/>
  <c r="F321" i="6"/>
  <c r="E321" i="6"/>
  <c r="Q319" i="6"/>
  <c r="P319" i="6"/>
  <c r="J319" i="6"/>
  <c r="I319" i="6"/>
  <c r="D319" i="6"/>
  <c r="W318" i="6"/>
  <c r="V318" i="6"/>
  <c r="Q318" i="6"/>
  <c r="J318" i="6"/>
  <c r="I318" i="6"/>
  <c r="D318" i="6"/>
  <c r="W317" i="6"/>
  <c r="V317" i="6"/>
  <c r="Q317" i="6"/>
  <c r="J317" i="6"/>
  <c r="D317" i="6"/>
  <c r="W316" i="6"/>
  <c r="V316" i="6"/>
  <c r="Q316" i="6"/>
  <c r="P316" i="6"/>
  <c r="J316" i="6"/>
  <c r="I316" i="6"/>
  <c r="D316" i="6"/>
  <c r="W315" i="6"/>
  <c r="V315" i="6"/>
  <c r="Q315" i="6"/>
  <c r="J315" i="6"/>
  <c r="I315" i="6"/>
  <c r="D315" i="6"/>
  <c r="W314" i="6"/>
  <c r="V314" i="6"/>
  <c r="Q314" i="6"/>
  <c r="J314" i="6"/>
  <c r="I314" i="6"/>
  <c r="D314" i="6"/>
  <c r="W313" i="6"/>
  <c r="V313" i="6"/>
  <c r="Q313" i="6"/>
  <c r="J313" i="6"/>
  <c r="I313" i="6"/>
  <c r="D313" i="6"/>
  <c r="W312" i="6"/>
  <c r="V312" i="6"/>
  <c r="Q312" i="6"/>
  <c r="J312" i="6"/>
  <c r="I312" i="6"/>
  <c r="D312" i="6"/>
  <c r="W311" i="6"/>
  <c r="V311" i="6"/>
  <c r="Q311" i="6"/>
  <c r="J311" i="6"/>
  <c r="I311" i="6"/>
  <c r="D311" i="6"/>
  <c r="W310" i="6"/>
  <c r="V310" i="6"/>
  <c r="Q310" i="6"/>
  <c r="J310" i="6"/>
  <c r="I310" i="6"/>
  <c r="D310" i="6"/>
  <c r="W309" i="6"/>
  <c r="V309" i="6"/>
  <c r="Q309" i="6"/>
  <c r="J309" i="6"/>
  <c r="D309" i="6"/>
  <c r="W308" i="6"/>
  <c r="Q308" i="6"/>
  <c r="J308" i="6"/>
  <c r="I308" i="6"/>
  <c r="D308" i="6"/>
  <c r="AB307" i="6"/>
  <c r="AA307" i="6"/>
  <c r="AA304" i="6"/>
  <c r="Z307" i="6"/>
  <c r="Y307" i="6"/>
  <c r="X307" i="6"/>
  <c r="U307" i="6"/>
  <c r="T307" i="6"/>
  <c r="S307" i="6"/>
  <c r="R307" i="6"/>
  <c r="O307" i="6"/>
  <c r="O304" i="6"/>
  <c r="O303" i="6"/>
  <c r="O302" i="6"/>
  <c r="N307" i="6"/>
  <c r="M307" i="6"/>
  <c r="L307" i="6"/>
  <c r="K307" i="6"/>
  <c r="K303" i="6"/>
  <c r="K302" i="6"/>
  <c r="K304" i="6"/>
  <c r="H307" i="6"/>
  <c r="G307" i="6"/>
  <c r="F307" i="6"/>
  <c r="E307" i="6"/>
  <c r="W306" i="6"/>
  <c r="V306" i="6"/>
  <c r="Q306" i="6"/>
  <c r="J306" i="6"/>
  <c r="D306" i="6"/>
  <c r="W305" i="6"/>
  <c r="Q305" i="6"/>
  <c r="J305" i="6"/>
  <c r="I305" i="6"/>
  <c r="C305" i="6"/>
  <c r="D305" i="6"/>
  <c r="AB304" i="6"/>
  <c r="AB303" i="6"/>
  <c r="Z304" i="6"/>
  <c r="Y304" i="6"/>
  <c r="X304" i="6"/>
  <c r="U304" i="6"/>
  <c r="T304" i="6"/>
  <c r="T303" i="6"/>
  <c r="S304" i="6"/>
  <c r="R304" i="6"/>
  <c r="R303" i="6"/>
  <c r="N304" i="6"/>
  <c r="N303" i="6"/>
  <c r="N302" i="6"/>
  <c r="M304" i="6"/>
  <c r="L304" i="6"/>
  <c r="H304" i="6"/>
  <c r="H303" i="6"/>
  <c r="G304" i="6"/>
  <c r="F304" i="6"/>
  <c r="E304" i="6"/>
  <c r="W301" i="6"/>
  <c r="V301" i="6"/>
  <c r="Q301" i="6"/>
  <c r="J301" i="6"/>
  <c r="I301" i="6"/>
  <c r="D301" i="6"/>
  <c r="W300" i="6"/>
  <c r="Q300" i="6"/>
  <c r="J300" i="6"/>
  <c r="I300" i="6"/>
  <c r="D300" i="6"/>
  <c r="AB299" i="6"/>
  <c r="AB298" i="6"/>
  <c r="AA299" i="6"/>
  <c r="AA298" i="6"/>
  <c r="Z299" i="6"/>
  <c r="Z298" i="6"/>
  <c r="Y299" i="6"/>
  <c r="Y298" i="6"/>
  <c r="X299" i="6"/>
  <c r="X298" i="6"/>
  <c r="U299" i="6"/>
  <c r="U298" i="6"/>
  <c r="T299" i="6"/>
  <c r="T298" i="6"/>
  <c r="S299" i="6"/>
  <c r="S298" i="6"/>
  <c r="R299" i="6"/>
  <c r="R298" i="6"/>
  <c r="O299" i="6"/>
  <c r="O298" i="6"/>
  <c r="N299" i="6"/>
  <c r="N298" i="6"/>
  <c r="M299" i="6"/>
  <c r="M298" i="6"/>
  <c r="L299" i="6"/>
  <c r="L298" i="6"/>
  <c r="K299" i="6"/>
  <c r="K298" i="6"/>
  <c r="H299" i="6"/>
  <c r="H298" i="6"/>
  <c r="G299" i="6"/>
  <c r="G298" i="6"/>
  <c r="F299" i="6"/>
  <c r="F298" i="6"/>
  <c r="E299" i="6"/>
  <c r="E298" i="6"/>
  <c r="Q297" i="6"/>
  <c r="J297" i="6"/>
  <c r="I297" i="6"/>
  <c r="D297" i="6"/>
  <c r="D296" i="6"/>
  <c r="AB296" i="6"/>
  <c r="AA296" i="6"/>
  <c r="Z296" i="6"/>
  <c r="Z279" i="6"/>
  <c r="Z286" i="6"/>
  <c r="Z285" i="6"/>
  <c r="Z292" i="6"/>
  <c r="Z291" i="6"/>
  <c r="Z278" i="6"/>
  <c r="Y296" i="6"/>
  <c r="X296" i="6"/>
  <c r="W296" i="6"/>
  <c r="V296" i="6"/>
  <c r="U296" i="6"/>
  <c r="T296" i="6"/>
  <c r="S296" i="6"/>
  <c r="R296" i="6"/>
  <c r="R279" i="6"/>
  <c r="R286" i="6"/>
  <c r="R285" i="6"/>
  <c r="R278" i="6"/>
  <c r="R292" i="6"/>
  <c r="R291" i="6"/>
  <c r="O296" i="6"/>
  <c r="N296" i="6"/>
  <c r="M296" i="6"/>
  <c r="L296" i="6"/>
  <c r="L279" i="6"/>
  <c r="L286" i="6"/>
  <c r="L285" i="6"/>
  <c r="L292" i="6"/>
  <c r="L291" i="6"/>
  <c r="K296" i="6"/>
  <c r="H296" i="6"/>
  <c r="G296" i="6"/>
  <c r="F296" i="6"/>
  <c r="E296" i="6"/>
  <c r="W295" i="6"/>
  <c r="V295" i="6"/>
  <c r="Q295" i="6"/>
  <c r="J295" i="6"/>
  <c r="D295" i="6"/>
  <c r="W294" i="6"/>
  <c r="V294" i="6"/>
  <c r="Q294" i="6"/>
  <c r="J294" i="6"/>
  <c r="I294" i="6"/>
  <c r="D294" i="6"/>
  <c r="W293" i="6"/>
  <c r="Q293" i="6"/>
  <c r="J293" i="6"/>
  <c r="I293" i="6"/>
  <c r="D293" i="6"/>
  <c r="AB292" i="6"/>
  <c r="AB291" i="6"/>
  <c r="AA292" i="6"/>
  <c r="AA291" i="6"/>
  <c r="Y292" i="6"/>
  <c r="Y291" i="6"/>
  <c r="X292" i="6"/>
  <c r="X291" i="6"/>
  <c r="U292" i="6"/>
  <c r="U291" i="6"/>
  <c r="T292" i="6"/>
  <c r="T291" i="6"/>
  <c r="S292" i="6"/>
  <c r="S291" i="6"/>
  <c r="O292" i="6"/>
  <c r="O291" i="6"/>
  <c r="N292" i="6"/>
  <c r="N291" i="6"/>
  <c r="M292" i="6"/>
  <c r="M291" i="6"/>
  <c r="K292" i="6"/>
  <c r="K291" i="6"/>
  <c r="H292" i="6"/>
  <c r="H291" i="6"/>
  <c r="G292" i="6"/>
  <c r="G291" i="6"/>
  <c r="F292" i="6"/>
  <c r="F291" i="6"/>
  <c r="E292" i="6"/>
  <c r="E291" i="6"/>
  <c r="W290" i="6"/>
  <c r="V290" i="6"/>
  <c r="Q290" i="6"/>
  <c r="J290" i="6"/>
  <c r="I290" i="6"/>
  <c r="D290" i="6"/>
  <c r="W289" i="6"/>
  <c r="V289" i="6"/>
  <c r="Q289" i="6"/>
  <c r="J289" i="6"/>
  <c r="I289" i="6"/>
  <c r="D289" i="6"/>
  <c r="W288" i="6"/>
  <c r="V288" i="6"/>
  <c r="Q288" i="6"/>
  <c r="J288" i="6"/>
  <c r="I288" i="6"/>
  <c r="D288" i="6"/>
  <c r="W287" i="6"/>
  <c r="V287" i="6"/>
  <c r="Q287" i="6"/>
  <c r="J287" i="6"/>
  <c r="D287" i="6"/>
  <c r="AB286" i="6"/>
  <c r="AB285" i="6"/>
  <c r="AA286" i="6"/>
  <c r="AA285" i="6"/>
  <c r="Y286" i="6"/>
  <c r="Y285" i="6"/>
  <c r="X286" i="6"/>
  <c r="X285" i="6"/>
  <c r="U286" i="6"/>
  <c r="U285" i="6"/>
  <c r="T286" i="6"/>
  <c r="T285" i="6"/>
  <c r="S286" i="6"/>
  <c r="S285" i="6"/>
  <c r="O286" i="6"/>
  <c r="O285" i="6"/>
  <c r="N286" i="6"/>
  <c r="N285" i="6"/>
  <c r="M286" i="6"/>
  <c r="M285" i="6"/>
  <c r="K286" i="6"/>
  <c r="K285" i="6"/>
  <c r="H286" i="6"/>
  <c r="H285" i="6"/>
  <c r="G286" i="6"/>
  <c r="G285" i="6"/>
  <c r="F286" i="6"/>
  <c r="F285" i="6"/>
  <c r="E286" i="6"/>
  <c r="E285" i="6"/>
  <c r="W284" i="6"/>
  <c r="V284" i="6"/>
  <c r="Q284" i="6"/>
  <c r="J284" i="6"/>
  <c r="I284" i="6"/>
  <c r="D284" i="6"/>
  <c r="W283" i="6"/>
  <c r="Q283" i="6"/>
  <c r="J283" i="6"/>
  <c r="I283" i="6"/>
  <c r="D283" i="6"/>
  <c r="W282" i="6"/>
  <c r="V282" i="6"/>
  <c r="Q282" i="6"/>
  <c r="J282" i="6"/>
  <c r="D282" i="6"/>
  <c r="W281" i="6"/>
  <c r="V281" i="6"/>
  <c r="Q281" i="6"/>
  <c r="J281" i="6"/>
  <c r="I281" i="6"/>
  <c r="D281" i="6"/>
  <c r="W280" i="6"/>
  <c r="V280" i="6"/>
  <c r="Q280" i="6"/>
  <c r="J280" i="6"/>
  <c r="I280" i="6"/>
  <c r="D280" i="6"/>
  <c r="AB279" i="6"/>
  <c r="AA279" i="6"/>
  <c r="Y279" i="6"/>
  <c r="X279" i="6"/>
  <c r="U279" i="6"/>
  <c r="T279" i="6"/>
  <c r="S279" i="6"/>
  <c r="O279" i="6"/>
  <c r="N279" i="6"/>
  <c r="M279" i="6"/>
  <c r="K279" i="6"/>
  <c r="H279" i="6"/>
  <c r="G279" i="6"/>
  <c r="F279" i="6"/>
  <c r="E279" i="6"/>
  <c r="W277" i="6"/>
  <c r="Q277" i="6"/>
  <c r="Q276" i="6"/>
  <c r="J277" i="6"/>
  <c r="J276" i="6"/>
  <c r="D277" i="6"/>
  <c r="D276" i="6"/>
  <c r="AB276" i="6"/>
  <c r="AA276" i="6"/>
  <c r="Z276" i="6"/>
  <c r="Y276" i="6"/>
  <c r="X276" i="6"/>
  <c r="U276" i="6"/>
  <c r="T276" i="6"/>
  <c r="S276" i="6"/>
  <c r="S272" i="6"/>
  <c r="R276" i="6"/>
  <c r="O276" i="6"/>
  <c r="N276" i="6"/>
  <c r="M276" i="6"/>
  <c r="L276" i="6"/>
  <c r="K276" i="6"/>
  <c r="H276" i="6"/>
  <c r="G276" i="6"/>
  <c r="G272" i="6"/>
  <c r="G271" i="6"/>
  <c r="G267" i="6"/>
  <c r="G268" i="6"/>
  <c r="F276" i="6"/>
  <c r="E276" i="6"/>
  <c r="W275" i="6"/>
  <c r="V275" i="6"/>
  <c r="Q275" i="6"/>
  <c r="J275" i="6"/>
  <c r="I275" i="6"/>
  <c r="D275" i="6"/>
  <c r="W274" i="6"/>
  <c r="V274" i="6"/>
  <c r="Q274" i="6"/>
  <c r="J274" i="6"/>
  <c r="D274" i="6"/>
  <c r="W273" i="6"/>
  <c r="V273" i="6"/>
  <c r="Q273" i="6"/>
  <c r="J273" i="6"/>
  <c r="D273" i="6"/>
  <c r="AB272" i="6"/>
  <c r="AA272" i="6"/>
  <c r="Z272" i="6"/>
  <c r="Z271" i="6"/>
  <c r="Z268" i="6"/>
  <c r="Y272" i="6"/>
  <c r="X272" i="6"/>
  <c r="U272" i="6"/>
  <c r="T272" i="6"/>
  <c r="R272" i="6"/>
  <c r="O272" i="6"/>
  <c r="N272" i="6"/>
  <c r="M272" i="6"/>
  <c r="L272" i="6"/>
  <c r="K272" i="6"/>
  <c r="H272" i="6"/>
  <c r="F272" i="6"/>
  <c r="E272" i="6"/>
  <c r="W270" i="6"/>
  <c r="V270" i="6"/>
  <c r="Q270" i="6"/>
  <c r="J270" i="6"/>
  <c r="I270" i="6"/>
  <c r="D270" i="6"/>
  <c r="W269" i="6"/>
  <c r="V269" i="6"/>
  <c r="Q269" i="6"/>
  <c r="Q268" i="6"/>
  <c r="J269" i="6"/>
  <c r="D269" i="6"/>
  <c r="AB268" i="6"/>
  <c r="AA268" i="6"/>
  <c r="Y268" i="6"/>
  <c r="X268" i="6"/>
  <c r="U268" i="6"/>
  <c r="T268" i="6"/>
  <c r="S268" i="6"/>
  <c r="R268" i="6"/>
  <c r="O268" i="6"/>
  <c r="N268" i="6"/>
  <c r="M268" i="6"/>
  <c r="L268" i="6"/>
  <c r="K268" i="6"/>
  <c r="H268" i="6"/>
  <c r="F268" i="6"/>
  <c r="E268" i="6"/>
  <c r="Q262" i="6"/>
  <c r="P262" i="6"/>
  <c r="D262" i="6"/>
  <c r="J262" i="6"/>
  <c r="I262" i="6"/>
  <c r="Q261" i="6"/>
  <c r="J261" i="6"/>
  <c r="I261" i="6"/>
  <c r="D261" i="6"/>
  <c r="Q260" i="6"/>
  <c r="P260" i="6"/>
  <c r="J260" i="6"/>
  <c r="D260" i="6"/>
  <c r="Q259" i="6"/>
  <c r="P259" i="6"/>
  <c r="J259" i="6"/>
  <c r="I259" i="6"/>
  <c r="D259" i="6"/>
  <c r="Q258" i="6"/>
  <c r="J258" i="6"/>
  <c r="I258" i="6"/>
  <c r="D258" i="6"/>
  <c r="AB257" i="6"/>
  <c r="AA257" i="6"/>
  <c r="Z257" i="6"/>
  <c r="Z254" i="6"/>
  <c r="Y257" i="6"/>
  <c r="X257" i="6"/>
  <c r="W257" i="6"/>
  <c r="V257" i="6"/>
  <c r="U257" i="6"/>
  <c r="T257" i="6"/>
  <c r="S257" i="6"/>
  <c r="R257" i="6"/>
  <c r="R254" i="6"/>
  <c r="O257" i="6"/>
  <c r="N257" i="6"/>
  <c r="M257" i="6"/>
  <c r="L257" i="6"/>
  <c r="L253" i="6"/>
  <c r="L252" i="6"/>
  <c r="L251" i="6"/>
  <c r="L254" i="6"/>
  <c r="K257" i="6"/>
  <c r="H257" i="6"/>
  <c r="G257" i="6"/>
  <c r="F257" i="6"/>
  <c r="E257" i="6"/>
  <c r="Q256" i="6"/>
  <c r="P256" i="6"/>
  <c r="D256" i="6"/>
  <c r="C256" i="6"/>
  <c r="AC256" i="6"/>
  <c r="AG255" i="6"/>
  <c r="Q255" i="6"/>
  <c r="P255" i="6"/>
  <c r="D255" i="6"/>
  <c r="AB254" i="6"/>
  <c r="AB253" i="6"/>
  <c r="AB252" i="6"/>
  <c r="AB251" i="6"/>
  <c r="AA254" i="6"/>
  <c r="Y254" i="6"/>
  <c r="X254" i="6"/>
  <c r="W254" i="6"/>
  <c r="V254" i="6"/>
  <c r="U254" i="6"/>
  <c r="T254" i="6"/>
  <c r="T61" i="6"/>
  <c r="T70" i="6"/>
  <c r="T141" i="6"/>
  <c r="T161" i="6"/>
  <c r="T180" i="6"/>
  <c r="T195" i="6"/>
  <c r="T224" i="6"/>
  <c r="T237" i="6"/>
  <c r="S254" i="6"/>
  <c r="O254" i="6"/>
  <c r="N254" i="6"/>
  <c r="M254" i="6"/>
  <c r="K254" i="6"/>
  <c r="J254" i="6"/>
  <c r="I254" i="6"/>
  <c r="H254" i="6"/>
  <c r="G254" i="6"/>
  <c r="G253" i="6"/>
  <c r="G252" i="6"/>
  <c r="G251" i="6"/>
  <c r="F254" i="6"/>
  <c r="E254" i="6"/>
  <c r="D250" i="6"/>
  <c r="D249" i="6"/>
  <c r="C249" i="6"/>
  <c r="AB248" i="6"/>
  <c r="AB247" i="6"/>
  <c r="AB246" i="6"/>
  <c r="AB245" i="6"/>
  <c r="AA248" i="6"/>
  <c r="AA247" i="6"/>
  <c r="AA246" i="6"/>
  <c r="AA245" i="6"/>
  <c r="Z248" i="6"/>
  <c r="Z247" i="6"/>
  <c r="Z246" i="6"/>
  <c r="Z245" i="6"/>
  <c r="Y248" i="6"/>
  <c r="Y247" i="6"/>
  <c r="Y246" i="6"/>
  <c r="Y245" i="6"/>
  <c r="X248" i="6"/>
  <c r="X247" i="6"/>
  <c r="X246" i="6"/>
  <c r="X245" i="6"/>
  <c r="W248" i="6"/>
  <c r="W247" i="6"/>
  <c r="W246" i="6"/>
  <c r="W245" i="6"/>
  <c r="V248" i="6"/>
  <c r="V247" i="6"/>
  <c r="V246" i="6"/>
  <c r="V245" i="6"/>
  <c r="U248" i="6"/>
  <c r="U247" i="6"/>
  <c r="U246" i="6"/>
  <c r="U245" i="6"/>
  <c r="T248" i="6"/>
  <c r="T247" i="6"/>
  <c r="T246" i="6"/>
  <c r="T245" i="6"/>
  <c r="S248" i="6"/>
  <c r="S247" i="6"/>
  <c r="S246" i="6"/>
  <c r="S245" i="6"/>
  <c r="R248" i="6"/>
  <c r="R247" i="6"/>
  <c r="R246" i="6"/>
  <c r="R245" i="6"/>
  <c r="Q248" i="6"/>
  <c r="Q247" i="6"/>
  <c r="Q246" i="6"/>
  <c r="Q245" i="6"/>
  <c r="P248" i="6"/>
  <c r="P247" i="6"/>
  <c r="O248" i="6"/>
  <c r="O247" i="6"/>
  <c r="O246" i="6"/>
  <c r="O245" i="6"/>
  <c r="N248" i="6"/>
  <c r="N247" i="6"/>
  <c r="N246" i="6"/>
  <c r="N245" i="6"/>
  <c r="M248" i="6"/>
  <c r="M247" i="6"/>
  <c r="M246" i="6"/>
  <c r="M245" i="6"/>
  <c r="L248" i="6"/>
  <c r="L247" i="6"/>
  <c r="L246" i="6"/>
  <c r="L245" i="6"/>
  <c r="K248" i="6"/>
  <c r="K247" i="6"/>
  <c r="K246" i="6"/>
  <c r="K245" i="6"/>
  <c r="J248" i="6"/>
  <c r="J247" i="6"/>
  <c r="J246" i="6"/>
  <c r="J245" i="6"/>
  <c r="I248" i="6"/>
  <c r="I247" i="6"/>
  <c r="I246" i="6"/>
  <c r="I245" i="6"/>
  <c r="H248" i="6"/>
  <c r="H247" i="6"/>
  <c r="H246" i="6"/>
  <c r="H245" i="6"/>
  <c r="G248" i="6"/>
  <c r="G247" i="6"/>
  <c r="G246" i="6"/>
  <c r="G245" i="6"/>
  <c r="F248" i="6"/>
  <c r="F247" i="6"/>
  <c r="F246" i="6"/>
  <c r="F245" i="6"/>
  <c r="E248" i="6"/>
  <c r="E247" i="6"/>
  <c r="E246" i="6"/>
  <c r="E245" i="6"/>
  <c r="AG247" i="6"/>
  <c r="D244" i="6"/>
  <c r="D243" i="6"/>
  <c r="D242" i="6"/>
  <c r="D238" i="6"/>
  <c r="D239" i="6"/>
  <c r="O243" i="6"/>
  <c r="O242" i="6"/>
  <c r="N243" i="6"/>
  <c r="N242" i="6"/>
  <c r="M243" i="6"/>
  <c r="M242" i="6"/>
  <c r="M237" i="6"/>
  <c r="M236" i="6"/>
  <c r="L243" i="6"/>
  <c r="L242" i="6"/>
  <c r="K243" i="6"/>
  <c r="K242" i="6"/>
  <c r="J243" i="6"/>
  <c r="J242" i="6"/>
  <c r="J237" i="6"/>
  <c r="J236" i="6"/>
  <c r="I243" i="6"/>
  <c r="I242" i="6"/>
  <c r="H243" i="6"/>
  <c r="H242" i="6"/>
  <c r="G243" i="6"/>
  <c r="G242" i="6"/>
  <c r="F243" i="6"/>
  <c r="F242" i="6"/>
  <c r="E243" i="6"/>
  <c r="E242" i="6"/>
  <c r="D241" i="6"/>
  <c r="C241" i="6"/>
  <c r="AC241" i="6"/>
  <c r="O240" i="6"/>
  <c r="K240" i="6"/>
  <c r="H240" i="6"/>
  <c r="G240" i="6"/>
  <c r="F240" i="6"/>
  <c r="E240" i="6"/>
  <c r="AB237" i="6"/>
  <c r="AB236" i="6"/>
  <c r="AB235" i="6"/>
  <c r="AB234" i="6"/>
  <c r="AA237" i="6"/>
  <c r="AA236" i="6"/>
  <c r="AA235" i="6"/>
  <c r="AA234" i="6"/>
  <c r="Z237" i="6"/>
  <c r="Z236" i="6"/>
  <c r="Z235" i="6"/>
  <c r="Z234" i="6"/>
  <c r="Y237" i="6"/>
  <c r="Y236" i="6"/>
  <c r="Y235" i="6"/>
  <c r="Y234" i="6"/>
  <c r="X237" i="6"/>
  <c r="X236" i="6"/>
  <c r="X235" i="6"/>
  <c r="X234" i="6"/>
  <c r="W237" i="6"/>
  <c r="W236" i="6"/>
  <c r="V237" i="6"/>
  <c r="V236" i="6"/>
  <c r="V235" i="6"/>
  <c r="V234" i="6"/>
  <c r="U237" i="6"/>
  <c r="U236" i="6"/>
  <c r="U235" i="6"/>
  <c r="U234" i="6"/>
  <c r="T236" i="6"/>
  <c r="T235" i="6"/>
  <c r="T234" i="6"/>
  <c r="S237" i="6"/>
  <c r="R237" i="6"/>
  <c r="R236" i="6"/>
  <c r="R235" i="6"/>
  <c r="R234" i="6"/>
  <c r="Q237" i="6"/>
  <c r="Q236" i="6"/>
  <c r="Q235" i="6"/>
  <c r="Q234" i="6"/>
  <c r="P237" i="6"/>
  <c r="P236" i="6"/>
  <c r="O237" i="6"/>
  <c r="N237" i="6"/>
  <c r="N236" i="6"/>
  <c r="L237" i="6"/>
  <c r="L236" i="6"/>
  <c r="K237" i="6"/>
  <c r="I237" i="6"/>
  <c r="I236" i="6"/>
  <c r="H237" i="6"/>
  <c r="G237" i="6"/>
  <c r="G236" i="6"/>
  <c r="F237" i="6"/>
  <c r="E237" i="6"/>
  <c r="W235" i="6"/>
  <c r="W234" i="6"/>
  <c r="S236" i="6"/>
  <c r="S235" i="6"/>
  <c r="S234" i="6"/>
  <c r="D233" i="6"/>
  <c r="O232" i="6"/>
  <c r="O231" i="6"/>
  <c r="O230" i="6"/>
  <c r="O229" i="6"/>
  <c r="N232" i="6"/>
  <c r="N231" i="6"/>
  <c r="N230" i="6"/>
  <c r="N229" i="6"/>
  <c r="M232" i="6"/>
  <c r="M231" i="6"/>
  <c r="M230" i="6"/>
  <c r="M229" i="6"/>
  <c r="L232" i="6"/>
  <c r="L231" i="6"/>
  <c r="L230" i="6"/>
  <c r="L229" i="6"/>
  <c r="K232" i="6"/>
  <c r="K231" i="6"/>
  <c r="K230" i="6"/>
  <c r="K229" i="6"/>
  <c r="J232" i="6"/>
  <c r="J231" i="6"/>
  <c r="J230" i="6"/>
  <c r="J229" i="6"/>
  <c r="I232" i="6"/>
  <c r="I231" i="6"/>
  <c r="I230" i="6"/>
  <c r="I229" i="6"/>
  <c r="H232" i="6"/>
  <c r="H231" i="6"/>
  <c r="H230" i="6"/>
  <c r="H229" i="6"/>
  <c r="G232" i="6"/>
  <c r="G231" i="6"/>
  <c r="G230" i="6"/>
  <c r="G229" i="6"/>
  <c r="F232" i="6"/>
  <c r="F231" i="6"/>
  <c r="F230" i="6"/>
  <c r="F229" i="6"/>
  <c r="E232" i="6"/>
  <c r="E231" i="6"/>
  <c r="E230" i="6"/>
  <c r="E229" i="6"/>
  <c r="Q228" i="6"/>
  <c r="P228" i="6"/>
  <c r="D228" i="6"/>
  <c r="AB227" i="6"/>
  <c r="AA227" i="6"/>
  <c r="Z227" i="6"/>
  <c r="Y227" i="6"/>
  <c r="X227" i="6"/>
  <c r="W227" i="6"/>
  <c r="W224" i="6"/>
  <c r="V227" i="6"/>
  <c r="U227" i="6"/>
  <c r="T227" i="6"/>
  <c r="S227" i="6"/>
  <c r="S224" i="6"/>
  <c r="S223" i="6"/>
  <c r="R227" i="6"/>
  <c r="O227" i="6"/>
  <c r="N227" i="6"/>
  <c r="M227" i="6"/>
  <c r="M224" i="6"/>
  <c r="L227" i="6"/>
  <c r="K227" i="6"/>
  <c r="J227" i="6"/>
  <c r="I227" i="6"/>
  <c r="H227" i="6"/>
  <c r="G227" i="6"/>
  <c r="F227" i="6"/>
  <c r="E227" i="6"/>
  <c r="E224" i="6"/>
  <c r="Q226" i="6"/>
  <c r="J226" i="6"/>
  <c r="D226" i="6"/>
  <c r="J225" i="6"/>
  <c r="D225" i="6"/>
  <c r="AB224" i="6"/>
  <c r="AA224" i="6"/>
  <c r="Z224" i="6"/>
  <c r="Y224" i="6"/>
  <c r="X224" i="6"/>
  <c r="V224" i="6"/>
  <c r="U224" i="6"/>
  <c r="U223" i="6"/>
  <c r="U222" i="6"/>
  <c r="R224" i="6"/>
  <c r="O224" i="6"/>
  <c r="N224" i="6"/>
  <c r="L224" i="6"/>
  <c r="K224" i="6"/>
  <c r="H224" i="6"/>
  <c r="G224" i="6"/>
  <c r="F224" i="6"/>
  <c r="Q220" i="6"/>
  <c r="J220" i="6"/>
  <c r="I220" i="6"/>
  <c r="D220" i="6"/>
  <c r="Q219" i="6"/>
  <c r="P219" i="6"/>
  <c r="J219" i="6"/>
  <c r="I219" i="6"/>
  <c r="D219" i="6"/>
  <c r="D218" i="6"/>
  <c r="Q218" i="6"/>
  <c r="P218" i="6"/>
  <c r="J218" i="6"/>
  <c r="AB217" i="6"/>
  <c r="AB209" i="6"/>
  <c r="AB208" i="6"/>
  <c r="AB211" i="6"/>
  <c r="AA217" i="6"/>
  <c r="Z217" i="6"/>
  <c r="Y217" i="6"/>
  <c r="X217" i="6"/>
  <c r="X209" i="6"/>
  <c r="X211" i="6"/>
  <c r="W217" i="6"/>
  <c r="V217" i="6"/>
  <c r="U217" i="6"/>
  <c r="T217" i="6"/>
  <c r="T209" i="6"/>
  <c r="T211" i="6"/>
  <c r="S217" i="6"/>
  <c r="R217" i="6"/>
  <c r="O217" i="6"/>
  <c r="N217" i="6"/>
  <c r="M217" i="6"/>
  <c r="L217" i="6"/>
  <c r="K217" i="6"/>
  <c r="H217" i="6"/>
  <c r="G217" i="6"/>
  <c r="F217" i="6"/>
  <c r="E217" i="6"/>
  <c r="W216" i="6"/>
  <c r="Q216" i="6"/>
  <c r="J216" i="6"/>
  <c r="I216" i="6"/>
  <c r="D216" i="6"/>
  <c r="Q215" i="6"/>
  <c r="P215" i="6"/>
  <c r="J215" i="6"/>
  <c r="I215" i="6"/>
  <c r="D215" i="6"/>
  <c r="Q214" i="6"/>
  <c r="J214" i="6"/>
  <c r="I214" i="6"/>
  <c r="D214" i="6"/>
  <c r="Q213" i="6"/>
  <c r="P213" i="6"/>
  <c r="J213" i="6"/>
  <c r="D213" i="6"/>
  <c r="Q212" i="6"/>
  <c r="J212" i="6"/>
  <c r="D212" i="6"/>
  <c r="AA211" i="6"/>
  <c r="Z211" i="6"/>
  <c r="Y211" i="6"/>
  <c r="U211" i="6"/>
  <c r="S211" i="6"/>
  <c r="R211" i="6"/>
  <c r="O211" i="6"/>
  <c r="N211" i="6"/>
  <c r="M211" i="6"/>
  <c r="L211" i="6"/>
  <c r="K211" i="6"/>
  <c r="H211" i="6"/>
  <c r="G211" i="6"/>
  <c r="F211" i="6"/>
  <c r="E211" i="6"/>
  <c r="W210" i="6"/>
  <c r="Q210" i="6"/>
  <c r="Q209" i="6"/>
  <c r="Q42" i="6"/>
  <c r="J210" i="6"/>
  <c r="D210" i="6"/>
  <c r="D209" i="6"/>
  <c r="D42" i="6"/>
  <c r="AB42" i="6"/>
  <c r="AA209" i="6"/>
  <c r="AA42" i="6"/>
  <c r="Z209" i="6"/>
  <c r="Y209" i="6"/>
  <c r="Y42" i="6"/>
  <c r="U209" i="6"/>
  <c r="U42" i="6"/>
  <c r="T42" i="6"/>
  <c r="S209" i="6"/>
  <c r="R209" i="6"/>
  <c r="R42" i="6"/>
  <c r="O209" i="6"/>
  <c r="O42" i="6"/>
  <c r="N209" i="6"/>
  <c r="N42" i="6"/>
  <c r="M209" i="6"/>
  <c r="M42" i="6"/>
  <c r="L209" i="6"/>
  <c r="L42" i="6"/>
  <c r="K209" i="6"/>
  <c r="K42" i="6"/>
  <c r="H209" i="6"/>
  <c r="H42" i="6"/>
  <c r="G209" i="6"/>
  <c r="F209" i="6"/>
  <c r="F42" i="6"/>
  <c r="E209" i="6"/>
  <c r="E42" i="6"/>
  <c r="Q207" i="6"/>
  <c r="D207" i="6"/>
  <c r="C207" i="6"/>
  <c r="W206" i="6"/>
  <c r="Q206" i="6"/>
  <c r="D206" i="6"/>
  <c r="Q205" i="6"/>
  <c r="P205" i="6"/>
  <c r="D205" i="6"/>
  <c r="AB204" i="6"/>
  <c r="AA204" i="6"/>
  <c r="Z204" i="6"/>
  <c r="Z195" i="6"/>
  <c r="Z194" i="6"/>
  <c r="Y204" i="6"/>
  <c r="X204" i="6"/>
  <c r="U204" i="6"/>
  <c r="T204" i="6"/>
  <c r="S204" i="6"/>
  <c r="R204" i="6"/>
  <c r="O204" i="6"/>
  <c r="N204" i="6"/>
  <c r="M204" i="6"/>
  <c r="L204" i="6"/>
  <c r="K204" i="6"/>
  <c r="H204" i="6"/>
  <c r="G204" i="6"/>
  <c r="F204" i="6"/>
  <c r="E204" i="6"/>
  <c r="J203" i="6"/>
  <c r="I203" i="6"/>
  <c r="D203" i="6"/>
  <c r="J202" i="6"/>
  <c r="I202" i="6"/>
  <c r="D202" i="6"/>
  <c r="W201" i="6"/>
  <c r="V201" i="6"/>
  <c r="Q201" i="6"/>
  <c r="J201" i="6"/>
  <c r="I201" i="6"/>
  <c r="C201" i="6"/>
  <c r="D201" i="6"/>
  <c r="J200" i="6"/>
  <c r="I200" i="6"/>
  <c r="D200" i="6"/>
  <c r="W199" i="6"/>
  <c r="V199" i="6"/>
  <c r="Q199" i="6"/>
  <c r="J199" i="6"/>
  <c r="I199" i="6"/>
  <c r="D199" i="6"/>
  <c r="C199" i="6"/>
  <c r="Q198" i="6"/>
  <c r="P198" i="6"/>
  <c r="AC198" i="6"/>
  <c r="J198" i="6"/>
  <c r="I198" i="6"/>
  <c r="C198" i="6"/>
  <c r="D198" i="6"/>
  <c r="W197" i="6"/>
  <c r="V197" i="6"/>
  <c r="Q197" i="6"/>
  <c r="J197" i="6"/>
  <c r="D197" i="6"/>
  <c r="Q196" i="6"/>
  <c r="J196" i="6"/>
  <c r="I196" i="6"/>
  <c r="D196" i="6"/>
  <c r="AB195" i="6"/>
  <c r="AA195" i="6"/>
  <c r="AA194" i="6"/>
  <c r="Y195" i="6"/>
  <c r="X195" i="6"/>
  <c r="U195" i="6"/>
  <c r="U194" i="6"/>
  <c r="U193" i="6"/>
  <c r="U208" i="6"/>
  <c r="S195" i="6"/>
  <c r="R195" i="6"/>
  <c r="O195" i="6"/>
  <c r="N195" i="6"/>
  <c r="M195" i="6"/>
  <c r="L195" i="6"/>
  <c r="K195" i="6"/>
  <c r="H195" i="6"/>
  <c r="G195" i="6"/>
  <c r="F195" i="6"/>
  <c r="E195" i="6"/>
  <c r="W191" i="6"/>
  <c r="V191" i="6"/>
  <c r="Q191" i="6"/>
  <c r="J191" i="6"/>
  <c r="I191" i="6"/>
  <c r="D191" i="6"/>
  <c r="W190" i="6"/>
  <c r="V190" i="6"/>
  <c r="Q190" i="6"/>
  <c r="J190" i="6"/>
  <c r="D190" i="6"/>
  <c r="J189" i="6"/>
  <c r="D189" i="6"/>
  <c r="J188" i="6"/>
  <c r="I188" i="6"/>
  <c r="D188" i="6"/>
  <c r="J187" i="6"/>
  <c r="I187" i="6"/>
  <c r="D187" i="6"/>
  <c r="AB186" i="6"/>
  <c r="AB185" i="6"/>
  <c r="AA186" i="6"/>
  <c r="AA185" i="6"/>
  <c r="Z186" i="6"/>
  <c r="Z185" i="6"/>
  <c r="Y186" i="6"/>
  <c r="Y185" i="6"/>
  <c r="X186" i="6"/>
  <c r="X185" i="6"/>
  <c r="U186" i="6"/>
  <c r="U185" i="6"/>
  <c r="T186" i="6"/>
  <c r="T185" i="6"/>
  <c r="S186" i="6"/>
  <c r="S185" i="6"/>
  <c r="R186" i="6"/>
  <c r="R185" i="6"/>
  <c r="O186" i="6"/>
  <c r="O185" i="6"/>
  <c r="N186" i="6"/>
  <c r="N185" i="6"/>
  <c r="M186" i="6"/>
  <c r="M185" i="6"/>
  <c r="L186" i="6"/>
  <c r="L185" i="6"/>
  <c r="K186" i="6"/>
  <c r="K185" i="6"/>
  <c r="H186" i="6"/>
  <c r="H185" i="6"/>
  <c r="G186" i="6"/>
  <c r="G185" i="6"/>
  <c r="F186" i="6"/>
  <c r="F185" i="6"/>
  <c r="E186" i="6"/>
  <c r="E185" i="6"/>
  <c r="D184" i="6"/>
  <c r="AB183" i="6"/>
  <c r="AA183" i="6"/>
  <c r="AA180" i="6"/>
  <c r="AA179" i="6"/>
  <c r="AA178" i="6"/>
  <c r="Z183" i="6"/>
  <c r="Y183" i="6"/>
  <c r="X183" i="6"/>
  <c r="W183" i="6"/>
  <c r="W179" i="6"/>
  <c r="W180" i="6"/>
  <c r="V183" i="6"/>
  <c r="U183" i="6"/>
  <c r="T183" i="6"/>
  <c r="S183" i="6"/>
  <c r="R183" i="6"/>
  <c r="Q183" i="6"/>
  <c r="P183" i="6"/>
  <c r="O183" i="6"/>
  <c r="N183" i="6"/>
  <c r="M183" i="6"/>
  <c r="L183" i="6"/>
  <c r="K183" i="6"/>
  <c r="K179" i="6"/>
  <c r="K180" i="6"/>
  <c r="J183" i="6"/>
  <c r="I183" i="6"/>
  <c r="H183" i="6"/>
  <c r="G183" i="6"/>
  <c r="F183" i="6"/>
  <c r="E183" i="6"/>
  <c r="Q182" i="6"/>
  <c r="P182" i="6"/>
  <c r="D182" i="6"/>
  <c r="Q181" i="6"/>
  <c r="D181" i="6"/>
  <c r="C181" i="6"/>
  <c r="AB180" i="6"/>
  <c r="Z180" i="6"/>
  <c r="Z179" i="6"/>
  <c r="Y180" i="6"/>
  <c r="X180" i="6"/>
  <c r="V180" i="6"/>
  <c r="V179" i="6"/>
  <c r="U180" i="6"/>
  <c r="S180" i="6"/>
  <c r="R180" i="6"/>
  <c r="R179" i="6"/>
  <c r="O180" i="6"/>
  <c r="N180" i="6"/>
  <c r="M180" i="6"/>
  <c r="L180" i="6"/>
  <c r="J180" i="6"/>
  <c r="I180" i="6"/>
  <c r="H180" i="6"/>
  <c r="G180" i="6"/>
  <c r="F180" i="6"/>
  <c r="E180" i="6"/>
  <c r="D177" i="6"/>
  <c r="AB176" i="6"/>
  <c r="AA176" i="6"/>
  <c r="Z176" i="6"/>
  <c r="Y176" i="6"/>
  <c r="X176" i="6"/>
  <c r="W176" i="6"/>
  <c r="V176" i="6"/>
  <c r="U176" i="6"/>
  <c r="T176" i="6"/>
  <c r="S176" i="6"/>
  <c r="R176" i="6"/>
  <c r="Q176" i="6"/>
  <c r="P176" i="6"/>
  <c r="O176" i="6"/>
  <c r="N176" i="6"/>
  <c r="M176" i="6"/>
  <c r="L176" i="6"/>
  <c r="K176" i="6"/>
  <c r="J176" i="6"/>
  <c r="I176" i="6"/>
  <c r="H176" i="6"/>
  <c r="G176" i="6"/>
  <c r="F176" i="6"/>
  <c r="E176" i="6"/>
  <c r="D173" i="6"/>
  <c r="C173" i="6"/>
  <c r="C172" i="6"/>
  <c r="AB172" i="6"/>
  <c r="AA172" i="6"/>
  <c r="Z172" i="6"/>
  <c r="Y172" i="6"/>
  <c r="Y164" i="6"/>
  <c r="Y163" i="6"/>
  <c r="Y165" i="6"/>
  <c r="Y161" i="6"/>
  <c r="Y160" i="6"/>
  <c r="X172" i="6"/>
  <c r="W172" i="6"/>
  <c r="V172" i="6"/>
  <c r="U172" i="6"/>
  <c r="T172" i="6"/>
  <c r="S172" i="6"/>
  <c r="R172" i="6"/>
  <c r="Q172" i="6"/>
  <c r="P172" i="6"/>
  <c r="O172" i="6"/>
  <c r="N172" i="6"/>
  <c r="M172" i="6"/>
  <c r="L172" i="6"/>
  <c r="K172" i="6"/>
  <c r="J172" i="6"/>
  <c r="I172" i="6"/>
  <c r="H172" i="6"/>
  <c r="G172" i="6"/>
  <c r="F172" i="6"/>
  <c r="E172" i="6"/>
  <c r="D171" i="6"/>
  <c r="C171" i="6"/>
  <c r="AC171" i="6"/>
  <c r="D170" i="6"/>
  <c r="C170" i="6"/>
  <c r="AC170" i="6"/>
  <c r="Q169" i="6"/>
  <c r="P169" i="6"/>
  <c r="D169" i="6"/>
  <c r="C169" i="6"/>
  <c r="Q168" i="6"/>
  <c r="P168" i="6"/>
  <c r="D168" i="6"/>
  <c r="C168" i="6"/>
  <c r="Q167" i="6"/>
  <c r="P167" i="6"/>
  <c r="D167" i="6"/>
  <c r="C167" i="6"/>
  <c r="D166" i="6"/>
  <c r="AB165" i="6"/>
  <c r="AA165" i="6"/>
  <c r="AA164" i="6"/>
  <c r="AA163" i="6"/>
  <c r="AA161" i="6"/>
  <c r="AA160" i="6"/>
  <c r="AA156" i="6"/>
  <c r="Z165" i="6"/>
  <c r="X165" i="6"/>
  <c r="W165" i="6"/>
  <c r="W164" i="6"/>
  <c r="W163" i="6"/>
  <c r="W161" i="6"/>
  <c r="W160" i="6"/>
  <c r="W156" i="6"/>
  <c r="V165" i="6"/>
  <c r="U165" i="6"/>
  <c r="T165" i="6"/>
  <c r="S165" i="6"/>
  <c r="R165" i="6"/>
  <c r="O165" i="6"/>
  <c r="N165" i="6"/>
  <c r="N164" i="6"/>
  <c r="N163" i="6"/>
  <c r="M165" i="6"/>
  <c r="M164" i="6"/>
  <c r="M163" i="6"/>
  <c r="L165" i="6"/>
  <c r="K165" i="6"/>
  <c r="J165" i="6"/>
  <c r="J164" i="6"/>
  <c r="J163" i="6"/>
  <c r="I165" i="6"/>
  <c r="I164" i="6"/>
  <c r="I163" i="6"/>
  <c r="H165" i="6"/>
  <c r="G165" i="6"/>
  <c r="F165" i="6"/>
  <c r="F164" i="6"/>
  <c r="E165" i="6"/>
  <c r="E164" i="6"/>
  <c r="E163" i="6"/>
  <c r="E161" i="6"/>
  <c r="E160" i="6"/>
  <c r="E156" i="6"/>
  <c r="Q162" i="6"/>
  <c r="P162" i="6"/>
  <c r="D162" i="6"/>
  <c r="AB161" i="6"/>
  <c r="AB160" i="6"/>
  <c r="Z161" i="6"/>
  <c r="Z160" i="6"/>
  <c r="X161" i="6"/>
  <c r="X160" i="6"/>
  <c r="V161" i="6"/>
  <c r="V160" i="6"/>
  <c r="U161" i="6"/>
  <c r="U160" i="6"/>
  <c r="T160" i="6"/>
  <c r="S161" i="6"/>
  <c r="S160" i="6"/>
  <c r="R161" i="6"/>
  <c r="R160" i="6"/>
  <c r="O161" i="6"/>
  <c r="O160" i="6"/>
  <c r="N161" i="6"/>
  <c r="N160" i="6"/>
  <c r="N159" i="6"/>
  <c r="N155" i="6"/>
  <c r="N156" i="6"/>
  <c r="M161" i="6"/>
  <c r="M160" i="6"/>
  <c r="L161" i="6"/>
  <c r="L160" i="6"/>
  <c r="K161" i="6"/>
  <c r="K160" i="6"/>
  <c r="J161" i="6"/>
  <c r="J160" i="6"/>
  <c r="J159" i="6"/>
  <c r="J155" i="6"/>
  <c r="J156" i="6"/>
  <c r="I161" i="6"/>
  <c r="I160" i="6"/>
  <c r="H161" i="6"/>
  <c r="H160" i="6"/>
  <c r="G161" i="6"/>
  <c r="G160" i="6"/>
  <c r="F161" i="6"/>
  <c r="F160" i="6"/>
  <c r="D158" i="6"/>
  <c r="D157" i="6"/>
  <c r="AB156" i="6"/>
  <c r="Z156" i="6"/>
  <c r="Y156" i="6"/>
  <c r="X156" i="6"/>
  <c r="X36" i="6"/>
  <c r="X137" i="6"/>
  <c r="V156" i="6"/>
  <c r="U156" i="6"/>
  <c r="T156" i="6"/>
  <c r="T137" i="6"/>
  <c r="S156" i="6"/>
  <c r="R156" i="6"/>
  <c r="Q156" i="6"/>
  <c r="P156" i="6"/>
  <c r="O156" i="6"/>
  <c r="M156" i="6"/>
  <c r="L156" i="6"/>
  <c r="K156" i="6"/>
  <c r="I156" i="6"/>
  <c r="H156" i="6"/>
  <c r="H137" i="6"/>
  <c r="H36" i="6"/>
  <c r="G156" i="6"/>
  <c r="F156" i="6"/>
  <c r="Q154" i="6"/>
  <c r="P154" i="6"/>
  <c r="P153" i="6"/>
  <c r="D154" i="6"/>
  <c r="D153" i="6"/>
  <c r="D152" i="6"/>
  <c r="AB153" i="6"/>
  <c r="AB152" i="6"/>
  <c r="AA153" i="6"/>
  <c r="AA152" i="6"/>
  <c r="Z153" i="6"/>
  <c r="Z152" i="6"/>
  <c r="Y153" i="6"/>
  <c r="Y152" i="6"/>
  <c r="X153" i="6"/>
  <c r="X152" i="6"/>
  <c r="W153" i="6"/>
  <c r="W152" i="6"/>
  <c r="V153" i="6"/>
  <c r="V152" i="6"/>
  <c r="U153" i="6"/>
  <c r="U152" i="6"/>
  <c r="T153" i="6"/>
  <c r="T152" i="6"/>
  <c r="S153" i="6"/>
  <c r="S152" i="6"/>
  <c r="R153" i="6"/>
  <c r="R152" i="6"/>
  <c r="O153" i="6"/>
  <c r="O152" i="6"/>
  <c r="N153" i="6"/>
  <c r="N152" i="6"/>
  <c r="M153" i="6"/>
  <c r="M152" i="6"/>
  <c r="L153" i="6"/>
  <c r="L152" i="6"/>
  <c r="L141" i="6"/>
  <c r="L150" i="6"/>
  <c r="L148" i="6"/>
  <c r="L137" i="6"/>
  <c r="K153" i="6"/>
  <c r="K152" i="6"/>
  <c r="J153" i="6"/>
  <c r="J152" i="6"/>
  <c r="I153" i="6"/>
  <c r="I152" i="6"/>
  <c r="H153" i="6"/>
  <c r="H152" i="6"/>
  <c r="G153" i="6"/>
  <c r="G152" i="6"/>
  <c r="F153" i="6"/>
  <c r="F152" i="6"/>
  <c r="E153" i="6"/>
  <c r="E152" i="6"/>
  <c r="Q151" i="6"/>
  <c r="D151" i="6"/>
  <c r="C151" i="6"/>
  <c r="C150" i="6"/>
  <c r="AB150" i="6"/>
  <c r="AB148" i="6"/>
  <c r="AB140" i="6"/>
  <c r="AB141" i="6"/>
  <c r="AB137" i="6"/>
  <c r="AA150" i="6"/>
  <c r="AA148" i="6"/>
  <c r="Z150" i="6"/>
  <c r="Z148" i="6"/>
  <c r="Y150" i="6"/>
  <c r="Y148" i="6"/>
  <c r="X150" i="6"/>
  <c r="X148" i="6"/>
  <c r="W150" i="6"/>
  <c r="W148" i="6"/>
  <c r="V150" i="6"/>
  <c r="V148" i="6"/>
  <c r="U150" i="6"/>
  <c r="U148" i="6"/>
  <c r="T150" i="6"/>
  <c r="T148" i="6"/>
  <c r="S150" i="6"/>
  <c r="S148" i="6"/>
  <c r="S141" i="6"/>
  <c r="R150" i="6"/>
  <c r="R148" i="6"/>
  <c r="O150" i="6"/>
  <c r="O148" i="6"/>
  <c r="N150" i="6"/>
  <c r="N148" i="6"/>
  <c r="N141" i="6"/>
  <c r="M150" i="6"/>
  <c r="M148" i="6"/>
  <c r="K150" i="6"/>
  <c r="K148" i="6"/>
  <c r="K141" i="6"/>
  <c r="K140" i="6"/>
  <c r="K139" i="6"/>
  <c r="K136" i="6"/>
  <c r="K137" i="6"/>
  <c r="J150" i="6"/>
  <c r="J148" i="6"/>
  <c r="I150" i="6"/>
  <c r="I148" i="6"/>
  <c r="H150" i="6"/>
  <c r="H148" i="6"/>
  <c r="G150" i="6"/>
  <c r="G148" i="6"/>
  <c r="G141" i="6"/>
  <c r="G140" i="6"/>
  <c r="F150" i="6"/>
  <c r="F148" i="6"/>
  <c r="E150" i="6"/>
  <c r="E148" i="6"/>
  <c r="Q149" i="6"/>
  <c r="P149" i="6"/>
  <c r="D149" i="6"/>
  <c r="C149" i="6"/>
  <c r="Q147" i="6"/>
  <c r="P147" i="6"/>
  <c r="J147" i="6"/>
  <c r="D147" i="6"/>
  <c r="J146" i="6"/>
  <c r="I146" i="6"/>
  <c r="D146" i="6"/>
  <c r="Q145" i="6"/>
  <c r="J145" i="6"/>
  <c r="I145" i="6"/>
  <c r="D145" i="6"/>
  <c r="J144" i="6"/>
  <c r="I144" i="6"/>
  <c r="D144" i="6"/>
  <c r="J143" i="6"/>
  <c r="I143" i="6"/>
  <c r="D143" i="6"/>
  <c r="J142" i="6"/>
  <c r="I142" i="6"/>
  <c r="D142" i="6"/>
  <c r="AA141" i="6"/>
  <c r="Z141" i="6"/>
  <c r="Y141" i="6"/>
  <c r="X141" i="6"/>
  <c r="W141" i="6"/>
  <c r="V141" i="6"/>
  <c r="U141" i="6"/>
  <c r="R141" i="6"/>
  <c r="O141" i="6"/>
  <c r="M141" i="6"/>
  <c r="H141" i="6"/>
  <c r="F141" i="6"/>
  <c r="E141" i="6"/>
  <c r="D138" i="6"/>
  <c r="D137" i="6"/>
  <c r="AA137" i="6"/>
  <c r="Z137" i="6"/>
  <c r="Y137" i="6"/>
  <c r="W137" i="6"/>
  <c r="V137" i="6"/>
  <c r="U137" i="6"/>
  <c r="S137" i="6"/>
  <c r="R137" i="6"/>
  <c r="Q137" i="6"/>
  <c r="P137" i="6"/>
  <c r="O137" i="6"/>
  <c r="N137" i="6"/>
  <c r="M137" i="6"/>
  <c r="J137" i="6"/>
  <c r="I137" i="6"/>
  <c r="G137" i="6"/>
  <c r="F137" i="6"/>
  <c r="E137" i="6"/>
  <c r="Q135" i="6"/>
  <c r="D135" i="6"/>
  <c r="C135" i="6"/>
  <c r="Q134" i="6"/>
  <c r="P134" i="6"/>
  <c r="D134" i="6"/>
  <c r="C134" i="6"/>
  <c r="Q133" i="6"/>
  <c r="P133" i="6"/>
  <c r="D133" i="6"/>
  <c r="C133" i="6"/>
  <c r="D132" i="6"/>
  <c r="C132" i="6"/>
  <c r="D131" i="6"/>
  <c r="C131" i="6"/>
  <c r="AC131" i="6"/>
  <c r="D130" i="6"/>
  <c r="C130" i="6"/>
  <c r="AC130" i="6"/>
  <c r="AB129" i="6"/>
  <c r="AA129" i="6"/>
  <c r="Z129" i="6"/>
  <c r="Y129" i="6"/>
  <c r="X129" i="6"/>
  <c r="W129" i="6"/>
  <c r="V129" i="6"/>
  <c r="U129" i="6"/>
  <c r="T129" i="6"/>
  <c r="S129" i="6"/>
  <c r="R129" i="6"/>
  <c r="O129" i="6"/>
  <c r="N129" i="6"/>
  <c r="M129" i="6"/>
  <c r="L129" i="6"/>
  <c r="K129" i="6"/>
  <c r="J129" i="6"/>
  <c r="I129" i="6"/>
  <c r="H129" i="6"/>
  <c r="G129" i="6"/>
  <c r="F129" i="6"/>
  <c r="E129" i="6"/>
  <c r="Q128" i="6"/>
  <c r="P128" i="6"/>
  <c r="D128" i="6"/>
  <c r="C128" i="6"/>
  <c r="D127" i="6"/>
  <c r="AB126" i="6"/>
  <c r="AA126" i="6"/>
  <c r="Z126" i="6"/>
  <c r="Z108" i="6"/>
  <c r="Y126" i="6"/>
  <c r="X126" i="6"/>
  <c r="W126" i="6"/>
  <c r="V126" i="6"/>
  <c r="U126" i="6"/>
  <c r="T126" i="6"/>
  <c r="S126" i="6"/>
  <c r="R126" i="6"/>
  <c r="R108" i="6"/>
  <c r="O126" i="6"/>
  <c r="N126" i="6"/>
  <c r="M126" i="6"/>
  <c r="L126" i="6"/>
  <c r="K126" i="6"/>
  <c r="J126" i="6"/>
  <c r="I126" i="6"/>
  <c r="H126" i="6"/>
  <c r="G126" i="6"/>
  <c r="F126" i="6"/>
  <c r="E126" i="6"/>
  <c r="D125" i="6"/>
  <c r="C125" i="6"/>
  <c r="AC125" i="6"/>
  <c r="D124" i="6"/>
  <c r="C124" i="6"/>
  <c r="AC124" i="6"/>
  <c r="D123" i="6"/>
  <c r="C123" i="6"/>
  <c r="AC123" i="6"/>
  <c r="D122" i="6"/>
  <c r="C122" i="6"/>
  <c r="AC122" i="6"/>
  <c r="D121" i="6"/>
  <c r="C121" i="6"/>
  <c r="AC121" i="6"/>
  <c r="D120" i="6"/>
  <c r="C120" i="6"/>
  <c r="AC120" i="6"/>
  <c r="D119" i="6"/>
  <c r="C119" i="6"/>
  <c r="AC119" i="6"/>
  <c r="D118" i="6"/>
  <c r="C118" i="6"/>
  <c r="AC118" i="6"/>
  <c r="Q117" i="6"/>
  <c r="P117" i="6"/>
  <c r="D117" i="6"/>
  <c r="C117" i="6"/>
  <c r="Q116" i="6"/>
  <c r="P116" i="6"/>
  <c r="D116" i="6"/>
  <c r="C116" i="6"/>
  <c r="Q115" i="6"/>
  <c r="P115" i="6"/>
  <c r="D115" i="6"/>
  <c r="C115" i="6"/>
  <c r="Q114" i="6"/>
  <c r="P114" i="6"/>
  <c r="D114" i="6"/>
  <c r="C114" i="6"/>
  <c r="Q113" i="6"/>
  <c r="P113" i="6"/>
  <c r="D113" i="6"/>
  <c r="C113" i="6"/>
  <c r="Q112" i="6"/>
  <c r="P112" i="6"/>
  <c r="D112" i="6"/>
  <c r="C112" i="6"/>
  <c r="Q111" i="6"/>
  <c r="D111" i="6"/>
  <c r="Q110" i="6"/>
  <c r="P110" i="6"/>
  <c r="D110" i="6"/>
  <c r="C110" i="6"/>
  <c r="Q109" i="6"/>
  <c r="P109" i="6"/>
  <c r="P111" i="6"/>
  <c r="P126" i="6"/>
  <c r="P135" i="6"/>
  <c r="D109" i="6"/>
  <c r="Q107" i="6"/>
  <c r="D107" i="6"/>
  <c r="AB106" i="6"/>
  <c r="AA106" i="6"/>
  <c r="Z106" i="6"/>
  <c r="Y106" i="6"/>
  <c r="X106" i="6"/>
  <c r="W106" i="6"/>
  <c r="V106" i="6"/>
  <c r="U106" i="6"/>
  <c r="T106" i="6"/>
  <c r="S106" i="6"/>
  <c r="R106" i="6"/>
  <c r="O106" i="6"/>
  <c r="N106" i="6"/>
  <c r="N102" i="6"/>
  <c r="N104" i="6"/>
  <c r="N101" i="6"/>
  <c r="N95" i="6"/>
  <c r="N43" i="6"/>
  <c r="N65" i="6"/>
  <c r="M106" i="6"/>
  <c r="L106" i="6"/>
  <c r="K106" i="6"/>
  <c r="J106" i="6"/>
  <c r="J102" i="6"/>
  <c r="J104" i="6"/>
  <c r="I106" i="6"/>
  <c r="H106" i="6"/>
  <c r="G106" i="6"/>
  <c r="F106" i="6"/>
  <c r="F102" i="6"/>
  <c r="F104" i="6"/>
  <c r="F108" i="6"/>
  <c r="E106" i="6"/>
  <c r="D105" i="6"/>
  <c r="C105" i="6"/>
  <c r="C104" i="6"/>
  <c r="AC104" i="6"/>
  <c r="AB104" i="6"/>
  <c r="AB102" i="6"/>
  <c r="AB101" i="6"/>
  <c r="AB95" i="6"/>
  <c r="AA104" i="6"/>
  <c r="Z104" i="6"/>
  <c r="Y104" i="6"/>
  <c r="X104" i="6"/>
  <c r="X102" i="6"/>
  <c r="X101" i="6"/>
  <c r="X95" i="6"/>
  <c r="W104" i="6"/>
  <c r="V104" i="6"/>
  <c r="U104" i="6"/>
  <c r="T104" i="6"/>
  <c r="T101" i="6"/>
  <c r="T95" i="6"/>
  <c r="T102" i="6"/>
  <c r="S104" i="6"/>
  <c r="R104" i="6"/>
  <c r="Q104" i="6"/>
  <c r="P104" i="6"/>
  <c r="O104" i="6"/>
  <c r="M104" i="6"/>
  <c r="L104" i="6"/>
  <c r="K104" i="6"/>
  <c r="I104" i="6"/>
  <c r="H104" i="6"/>
  <c r="G104" i="6"/>
  <c r="E104" i="6"/>
  <c r="Q103" i="6"/>
  <c r="D103" i="6"/>
  <c r="C103" i="6"/>
  <c r="C102" i="6"/>
  <c r="AA102" i="6"/>
  <c r="Z102" i="6"/>
  <c r="Z101" i="6"/>
  <c r="Z95" i="6"/>
  <c r="Y102" i="6"/>
  <c r="W102" i="6"/>
  <c r="V102" i="6"/>
  <c r="V101" i="6"/>
  <c r="V95" i="6"/>
  <c r="V94" i="6"/>
  <c r="V108" i="6"/>
  <c r="V70" i="6"/>
  <c r="V78" i="6"/>
  <c r="V84" i="6"/>
  <c r="V92" i="6"/>
  <c r="U102" i="6"/>
  <c r="S102" i="6"/>
  <c r="R102" i="6"/>
  <c r="R101" i="6"/>
  <c r="R95" i="6"/>
  <c r="R43" i="6"/>
  <c r="R65" i="6"/>
  <c r="O102" i="6"/>
  <c r="M102" i="6"/>
  <c r="L102" i="6"/>
  <c r="K102" i="6"/>
  <c r="I102" i="6"/>
  <c r="H102" i="6"/>
  <c r="H101" i="6"/>
  <c r="H95" i="6"/>
  <c r="G102" i="6"/>
  <c r="E102" i="6"/>
  <c r="D100" i="6"/>
  <c r="C100" i="6"/>
  <c r="AC100" i="6"/>
  <c r="Q99" i="6"/>
  <c r="P99" i="6"/>
  <c r="D99" i="6"/>
  <c r="Q98" i="6"/>
  <c r="P98" i="6"/>
  <c r="AC98" i="6"/>
  <c r="D98" i="6"/>
  <c r="C98" i="6"/>
  <c r="Q97" i="6"/>
  <c r="D97" i="6"/>
  <c r="C97" i="6"/>
  <c r="Q96" i="6"/>
  <c r="P96" i="6"/>
  <c r="D96" i="6"/>
  <c r="C96" i="6"/>
  <c r="D93" i="6"/>
  <c r="C93" i="6"/>
  <c r="AF92" i="6"/>
  <c r="AB92" i="6"/>
  <c r="AA92" i="6"/>
  <c r="Z92" i="6"/>
  <c r="Y92" i="6"/>
  <c r="X92" i="6"/>
  <c r="W92" i="6"/>
  <c r="U92" i="6"/>
  <c r="T92" i="6"/>
  <c r="S92" i="6"/>
  <c r="R92" i="6"/>
  <c r="Q92" i="6"/>
  <c r="P92" i="6"/>
  <c r="O92" i="6"/>
  <c r="N92" i="6"/>
  <c r="M92" i="6"/>
  <c r="L92" i="6"/>
  <c r="K92" i="6"/>
  <c r="J92" i="6"/>
  <c r="I92" i="6"/>
  <c r="H92" i="6"/>
  <c r="G92" i="6"/>
  <c r="F92" i="6"/>
  <c r="E92" i="6"/>
  <c r="Q91" i="6"/>
  <c r="P91" i="6"/>
  <c r="D91" i="6"/>
  <c r="C91" i="6"/>
  <c r="P90" i="6"/>
  <c r="D90" i="6"/>
  <c r="C90" i="6"/>
  <c r="Q89" i="6"/>
  <c r="P89" i="6"/>
  <c r="D89" i="6"/>
  <c r="Q88" i="6"/>
  <c r="P88" i="6"/>
  <c r="D88" i="6"/>
  <c r="C88" i="6"/>
  <c r="Q87" i="6"/>
  <c r="D87" i="6"/>
  <c r="C87" i="6"/>
  <c r="Q86" i="6"/>
  <c r="P86" i="6"/>
  <c r="D86" i="6"/>
  <c r="C86" i="6"/>
  <c r="Q85" i="6"/>
  <c r="P85" i="6"/>
  <c r="D85" i="6"/>
  <c r="C85" i="6"/>
  <c r="AF84" i="6"/>
  <c r="AB84" i="6"/>
  <c r="AA84" i="6"/>
  <c r="Z84" i="6"/>
  <c r="Y84" i="6"/>
  <c r="X84" i="6"/>
  <c r="W84" i="6"/>
  <c r="U84" i="6"/>
  <c r="T84" i="6"/>
  <c r="S84" i="6"/>
  <c r="R84" i="6"/>
  <c r="O84" i="6"/>
  <c r="N84" i="6"/>
  <c r="M84" i="6"/>
  <c r="L84" i="6"/>
  <c r="K84" i="6"/>
  <c r="J84" i="6"/>
  <c r="I84" i="6"/>
  <c r="H84" i="6"/>
  <c r="G84" i="6"/>
  <c r="F84" i="6"/>
  <c r="E84" i="6"/>
  <c r="Q83" i="6"/>
  <c r="P83" i="6"/>
  <c r="D83" i="6"/>
  <c r="C83" i="6"/>
  <c r="P82" i="6"/>
  <c r="D82" i="6"/>
  <c r="C82" i="6"/>
  <c r="AC82" i="6"/>
  <c r="Q81" i="6"/>
  <c r="D81" i="6"/>
  <c r="C81" i="6"/>
  <c r="P80" i="6"/>
  <c r="D80" i="6"/>
  <c r="C80" i="6"/>
  <c r="Q79" i="6"/>
  <c r="P79" i="6"/>
  <c r="D79" i="6"/>
  <c r="AF78" i="6"/>
  <c r="AB78" i="6"/>
  <c r="AA78" i="6"/>
  <c r="Z78" i="6"/>
  <c r="Y78" i="6"/>
  <c r="X78" i="6"/>
  <c r="W78" i="6"/>
  <c r="U78" i="6"/>
  <c r="T78" i="6"/>
  <c r="S78" i="6"/>
  <c r="R78" i="6"/>
  <c r="O78" i="6"/>
  <c r="N78" i="6"/>
  <c r="M78" i="6"/>
  <c r="L78" i="6"/>
  <c r="K78" i="6"/>
  <c r="J78" i="6"/>
  <c r="I78" i="6"/>
  <c r="H78" i="6"/>
  <c r="G78" i="6"/>
  <c r="F78" i="6"/>
  <c r="E78" i="6"/>
  <c r="P76" i="6"/>
  <c r="D76" i="6"/>
  <c r="C76" i="6"/>
  <c r="Q75" i="6"/>
  <c r="P75" i="6"/>
  <c r="D75" i="6"/>
  <c r="C75" i="6"/>
  <c r="Q74" i="6"/>
  <c r="P74" i="6"/>
  <c r="D74" i="6"/>
  <c r="C74" i="6"/>
  <c r="Q73" i="6"/>
  <c r="P73" i="6"/>
  <c r="D73" i="6"/>
  <c r="C73" i="6"/>
  <c r="Q71" i="6"/>
  <c r="D71" i="6"/>
  <c r="C71" i="6"/>
  <c r="C70" i="6"/>
  <c r="AF70" i="6"/>
  <c r="AB70" i="6"/>
  <c r="AA70" i="6"/>
  <c r="Z70" i="6"/>
  <c r="Y70" i="6"/>
  <c r="X70" i="6"/>
  <c r="W70" i="6"/>
  <c r="U70" i="6"/>
  <c r="S70" i="6"/>
  <c r="R70" i="6"/>
  <c r="O70" i="6"/>
  <c r="N70" i="6"/>
  <c r="M70" i="6"/>
  <c r="L70" i="6"/>
  <c r="K70" i="6"/>
  <c r="J70" i="6"/>
  <c r="I70" i="6"/>
  <c r="H70" i="6"/>
  <c r="G70" i="6"/>
  <c r="F70" i="6"/>
  <c r="E70" i="6"/>
  <c r="D66" i="6"/>
  <c r="C66" i="6"/>
  <c r="AF65" i="6"/>
  <c r="AF64" i="6"/>
  <c r="AE65" i="6"/>
  <c r="AE64" i="6"/>
  <c r="AB65" i="6"/>
  <c r="AB64" i="6"/>
  <c r="AA65" i="6"/>
  <c r="AA64" i="6"/>
  <c r="Z65" i="6"/>
  <c r="Z64" i="6"/>
  <c r="Y65" i="6"/>
  <c r="Y64" i="6"/>
  <c r="X65" i="6"/>
  <c r="W65" i="6"/>
  <c r="W64" i="6"/>
  <c r="V65" i="6"/>
  <c r="V64" i="6"/>
  <c r="U65" i="6"/>
  <c r="U64" i="6"/>
  <c r="T65" i="6"/>
  <c r="T64" i="6"/>
  <c r="S65" i="6"/>
  <c r="S64" i="6"/>
  <c r="R64" i="6"/>
  <c r="Q65" i="6"/>
  <c r="Q64" i="6"/>
  <c r="P65" i="6"/>
  <c r="P64" i="6"/>
  <c r="O65" i="6"/>
  <c r="O64" i="6"/>
  <c r="N64" i="6"/>
  <c r="M65" i="6"/>
  <c r="M64" i="6"/>
  <c r="L65" i="6"/>
  <c r="L64" i="6"/>
  <c r="K65" i="6"/>
  <c r="K64" i="6"/>
  <c r="J65" i="6"/>
  <c r="J64" i="6"/>
  <c r="I65" i="6"/>
  <c r="I64" i="6"/>
  <c r="H65" i="6"/>
  <c r="H64" i="6"/>
  <c r="G65" i="6"/>
  <c r="G64" i="6"/>
  <c r="F65" i="6"/>
  <c r="F64" i="6"/>
  <c r="F59" i="6"/>
  <c r="F58" i="6"/>
  <c r="E65" i="6"/>
  <c r="E64" i="6"/>
  <c r="X64" i="6"/>
  <c r="Q63" i="6"/>
  <c r="P63" i="6"/>
  <c r="D63" i="6"/>
  <c r="C63" i="6"/>
  <c r="Q62" i="6"/>
  <c r="P62" i="6"/>
  <c r="D62" i="6"/>
  <c r="C62" i="6"/>
  <c r="C61" i="6"/>
  <c r="AF61" i="6"/>
  <c r="AF60" i="6"/>
  <c r="AB61" i="6"/>
  <c r="AA61" i="6"/>
  <c r="Z61" i="6"/>
  <c r="Z60" i="6"/>
  <c r="Y61" i="6"/>
  <c r="Y60" i="6"/>
  <c r="X61" i="6"/>
  <c r="X60" i="6"/>
  <c r="W61" i="6"/>
  <c r="W60" i="6"/>
  <c r="V61" i="6"/>
  <c r="V60" i="6"/>
  <c r="U61" i="6"/>
  <c r="U60" i="6"/>
  <c r="T60" i="6"/>
  <c r="S61" i="6"/>
  <c r="R61" i="6"/>
  <c r="R60" i="6"/>
  <c r="O61" i="6"/>
  <c r="O60" i="6"/>
  <c r="N61" i="6"/>
  <c r="N60" i="6"/>
  <c r="M61" i="6"/>
  <c r="L61" i="6"/>
  <c r="L60" i="6"/>
  <c r="K61" i="6"/>
  <c r="K60" i="6"/>
  <c r="K59" i="6"/>
  <c r="K58" i="6"/>
  <c r="J61" i="6"/>
  <c r="J60" i="6"/>
  <c r="J59" i="6"/>
  <c r="J58" i="6"/>
  <c r="I61" i="6"/>
  <c r="I60" i="6"/>
  <c r="I59" i="6"/>
  <c r="I58" i="6"/>
  <c r="H61" i="6"/>
  <c r="H60" i="6"/>
  <c r="G61" i="6"/>
  <c r="F61" i="6"/>
  <c r="F60" i="6"/>
  <c r="E61" i="6"/>
  <c r="E60" i="6"/>
  <c r="E59" i="6"/>
  <c r="E58" i="6"/>
  <c r="Q57" i="6"/>
  <c r="P57" i="6"/>
  <c r="D57" i="6"/>
  <c r="C57" i="6"/>
  <c r="Q56" i="6"/>
  <c r="P56" i="6"/>
  <c r="D56" i="6"/>
  <c r="AB55" i="6"/>
  <c r="AB54" i="6"/>
  <c r="AB53" i="6"/>
  <c r="AB52" i="6"/>
  <c r="AA55" i="6"/>
  <c r="AA54" i="6"/>
  <c r="AA53" i="6"/>
  <c r="AA52" i="6"/>
  <c r="Z55" i="6"/>
  <c r="Z54" i="6"/>
  <c r="Z53" i="6"/>
  <c r="Y55" i="6"/>
  <c r="Y54" i="6"/>
  <c r="X55" i="6"/>
  <c r="X54" i="6"/>
  <c r="W55" i="6"/>
  <c r="W54" i="6"/>
  <c r="W53" i="6"/>
  <c r="W52" i="6"/>
  <c r="V55" i="6"/>
  <c r="V54" i="6"/>
  <c r="V53" i="6"/>
  <c r="U55" i="6"/>
  <c r="U54" i="6"/>
  <c r="U53" i="6"/>
  <c r="U52" i="6"/>
  <c r="T55" i="6"/>
  <c r="T54" i="6"/>
  <c r="T53" i="6"/>
  <c r="T52" i="6"/>
  <c r="S55" i="6"/>
  <c r="S54" i="6"/>
  <c r="S53" i="6"/>
  <c r="S52" i="6"/>
  <c r="R55" i="6"/>
  <c r="R54" i="6"/>
  <c r="R53" i="6"/>
  <c r="O55" i="6"/>
  <c r="O54" i="6"/>
  <c r="O53" i="6"/>
  <c r="O52" i="6"/>
  <c r="N55" i="6"/>
  <c r="N54" i="6"/>
  <c r="N53" i="6"/>
  <c r="M55" i="6"/>
  <c r="M54" i="6"/>
  <c r="M53" i="6"/>
  <c r="L55" i="6"/>
  <c r="L54" i="6"/>
  <c r="L53" i="6"/>
  <c r="L52" i="6"/>
  <c r="K55" i="6"/>
  <c r="K54" i="6"/>
  <c r="K53" i="6"/>
  <c r="K52" i="6"/>
  <c r="J55" i="6"/>
  <c r="J54" i="6"/>
  <c r="I55" i="6"/>
  <c r="I54" i="6"/>
  <c r="H55" i="6"/>
  <c r="H54" i="6"/>
  <c r="G55" i="6"/>
  <c r="G54" i="6"/>
  <c r="G53" i="6"/>
  <c r="G52" i="6"/>
  <c r="F55" i="6"/>
  <c r="F54" i="6"/>
  <c r="F53" i="6"/>
  <c r="E55" i="6"/>
  <c r="E54" i="6"/>
  <c r="E53" i="6"/>
  <c r="E52" i="6"/>
  <c r="R48" i="6"/>
  <c r="Q48" i="6"/>
  <c r="O48" i="6"/>
  <c r="K48" i="6"/>
  <c r="J48" i="6"/>
  <c r="H48" i="6"/>
  <c r="G48" i="6"/>
  <c r="F48" i="6"/>
  <c r="E48" i="6"/>
  <c r="R47" i="6"/>
  <c r="O47" i="6"/>
  <c r="K47" i="6"/>
  <c r="H47" i="6"/>
  <c r="G47" i="6"/>
  <c r="F47" i="6"/>
  <c r="F46" i="6"/>
  <c r="F45" i="6"/>
  <c r="E47" i="6"/>
  <c r="R46" i="6"/>
  <c r="Q46" i="6"/>
  <c r="P46" i="6"/>
  <c r="O46" i="6"/>
  <c r="K46" i="6"/>
  <c r="J46" i="6"/>
  <c r="H46" i="6"/>
  <c r="G46" i="6"/>
  <c r="E46" i="6"/>
  <c r="E45" i="6"/>
  <c r="AB45" i="6"/>
  <c r="AA45" i="6"/>
  <c r="Z45" i="6"/>
  <c r="Y45" i="6"/>
  <c r="X45" i="6"/>
  <c r="W45" i="6"/>
  <c r="V45" i="6"/>
  <c r="U45" i="6"/>
  <c r="T45" i="6"/>
  <c r="S45" i="6"/>
  <c r="N45" i="6"/>
  <c r="M45" i="6"/>
  <c r="L45" i="6"/>
  <c r="Z42" i="6"/>
  <c r="T31" i="6"/>
  <c r="G31" i="6"/>
  <c r="Q30" i="6"/>
  <c r="P30" i="6"/>
  <c r="D30" i="6"/>
  <c r="C30" i="6"/>
  <c r="Q29" i="6"/>
  <c r="P29" i="6"/>
  <c r="AC29" i="6"/>
  <c r="D29" i="6"/>
  <c r="C29" i="6"/>
  <c r="Q28" i="6"/>
  <c r="P28" i="6"/>
  <c r="AC28" i="6"/>
  <c r="D28" i="6"/>
  <c r="C28" i="6"/>
  <c r="Q27" i="6"/>
  <c r="P27" i="6"/>
  <c r="D27" i="6"/>
  <c r="C27" i="6"/>
  <c r="Q26" i="6"/>
  <c r="P26" i="6"/>
  <c r="D26" i="6"/>
  <c r="C26" i="6"/>
  <c r="Q25" i="6"/>
  <c r="P25" i="6"/>
  <c r="D25" i="6"/>
  <c r="C25" i="6"/>
  <c r="Q24" i="6"/>
  <c r="P24" i="6"/>
  <c r="D24" i="6"/>
  <c r="C24" i="6"/>
  <c r="Q23" i="6"/>
  <c r="P23" i="6"/>
  <c r="D23" i="6"/>
  <c r="Q22" i="6"/>
  <c r="D22" i="6"/>
  <c r="C22" i="6"/>
  <c r="Q21" i="6"/>
  <c r="D21" i="6"/>
  <c r="C21" i="6"/>
  <c r="Q20" i="6"/>
  <c r="P20" i="6"/>
  <c r="D20" i="6"/>
  <c r="C20" i="6"/>
  <c r="AB19" i="6"/>
  <c r="AA19" i="6"/>
  <c r="Z19" i="6"/>
  <c r="Y19" i="6"/>
  <c r="X19" i="6"/>
  <c r="W19" i="6"/>
  <c r="V19" i="6"/>
  <c r="U19" i="6"/>
  <c r="T19" i="6"/>
  <c r="S19" i="6"/>
  <c r="R19" i="6"/>
  <c r="O19" i="6"/>
  <c r="K19" i="6"/>
  <c r="J19" i="6"/>
  <c r="I19" i="6"/>
  <c r="H19" i="6"/>
  <c r="G19" i="6"/>
  <c r="G15" i="6"/>
  <c r="F19" i="6"/>
  <c r="E19" i="6"/>
  <c r="J17" i="6"/>
  <c r="I17" i="6"/>
  <c r="D17" i="6"/>
  <c r="J16" i="6"/>
  <c r="I16" i="6"/>
  <c r="D16" i="6"/>
  <c r="J15" i="6"/>
  <c r="I15" i="6"/>
  <c r="D103" i="5"/>
  <c r="D102" i="5"/>
  <c r="D101" i="5"/>
  <c r="D100" i="5"/>
  <c r="D99" i="5"/>
  <c r="AB102" i="5"/>
  <c r="AA102" i="5"/>
  <c r="AA101" i="5"/>
  <c r="AA100" i="5"/>
  <c r="AA99" i="5"/>
  <c r="Z102" i="5"/>
  <c r="Z101" i="5"/>
  <c r="Z100" i="5"/>
  <c r="Z99" i="5"/>
  <c r="Y102" i="5"/>
  <c r="Y101" i="5"/>
  <c r="Y100" i="5"/>
  <c r="Y99" i="5"/>
  <c r="X102" i="5"/>
  <c r="X101" i="5"/>
  <c r="X100" i="5"/>
  <c r="W102" i="5"/>
  <c r="W101" i="5"/>
  <c r="W100" i="5"/>
  <c r="W99" i="5"/>
  <c r="V102" i="5"/>
  <c r="V101" i="5"/>
  <c r="V100" i="5"/>
  <c r="V99" i="5"/>
  <c r="U102" i="5"/>
  <c r="U101" i="5"/>
  <c r="U100" i="5"/>
  <c r="U99" i="5"/>
  <c r="T102" i="5"/>
  <c r="T101" i="5"/>
  <c r="T100" i="5"/>
  <c r="S102" i="5"/>
  <c r="S101" i="5"/>
  <c r="S100" i="5"/>
  <c r="R102" i="5"/>
  <c r="R101" i="5"/>
  <c r="R100" i="5"/>
  <c r="R99" i="5"/>
  <c r="Q102" i="5"/>
  <c r="Q101" i="5"/>
  <c r="Q100" i="5"/>
  <c r="Q99" i="5"/>
  <c r="P102" i="5"/>
  <c r="P101" i="5"/>
  <c r="P100" i="5"/>
  <c r="O102" i="5"/>
  <c r="O101" i="5"/>
  <c r="O100" i="5"/>
  <c r="O99" i="5"/>
  <c r="N102" i="5"/>
  <c r="N101" i="5"/>
  <c r="N100" i="5"/>
  <c r="N99" i="5"/>
  <c r="M102" i="5"/>
  <c r="M101" i="5"/>
  <c r="M100" i="5"/>
  <c r="M99" i="5"/>
  <c r="L102" i="5"/>
  <c r="L101" i="5"/>
  <c r="L100" i="5"/>
  <c r="L99" i="5"/>
  <c r="K102" i="5"/>
  <c r="K101" i="5"/>
  <c r="K100" i="5"/>
  <c r="K99" i="5"/>
  <c r="J102" i="5"/>
  <c r="J101" i="5"/>
  <c r="J100" i="5"/>
  <c r="J99" i="5"/>
  <c r="I102" i="5"/>
  <c r="I101" i="5"/>
  <c r="I100" i="5"/>
  <c r="H102" i="5"/>
  <c r="H101" i="5"/>
  <c r="H100" i="5"/>
  <c r="H99" i="5"/>
  <c r="G102" i="5"/>
  <c r="G101" i="5"/>
  <c r="G100" i="5"/>
  <c r="G99" i="5"/>
  <c r="F102" i="5"/>
  <c r="F101" i="5"/>
  <c r="F100" i="5"/>
  <c r="F99" i="5"/>
  <c r="E102" i="5"/>
  <c r="E101" i="5"/>
  <c r="E100" i="5"/>
  <c r="E99" i="5"/>
  <c r="AB101" i="5"/>
  <c r="AB100" i="5"/>
  <c r="Q98" i="5"/>
  <c r="D98" i="5"/>
  <c r="C98" i="5"/>
  <c r="P97" i="5"/>
  <c r="D97" i="5"/>
  <c r="AB96" i="5"/>
  <c r="AA96" i="5"/>
  <c r="Z96" i="5"/>
  <c r="Y96" i="5"/>
  <c r="X96" i="5"/>
  <c r="W96" i="5"/>
  <c r="V96" i="5"/>
  <c r="U96" i="5"/>
  <c r="T96" i="5"/>
  <c r="S96" i="5"/>
  <c r="R96" i="5"/>
  <c r="O96" i="5"/>
  <c r="N96" i="5"/>
  <c r="M96" i="5"/>
  <c r="L96" i="5"/>
  <c r="K96" i="5"/>
  <c r="K92" i="5"/>
  <c r="K91" i="5"/>
  <c r="K90" i="5"/>
  <c r="J96" i="5"/>
  <c r="I96" i="5"/>
  <c r="H96" i="5"/>
  <c r="G96" i="5"/>
  <c r="F96" i="5"/>
  <c r="E96" i="5"/>
  <c r="W95" i="5"/>
  <c r="V95" i="5"/>
  <c r="Q95" i="5"/>
  <c r="J95" i="5"/>
  <c r="I95" i="5"/>
  <c r="C95" i="5"/>
  <c r="D95" i="5"/>
  <c r="W94" i="5"/>
  <c r="Q94" i="5"/>
  <c r="J94" i="5"/>
  <c r="D94" i="5"/>
  <c r="J93" i="5"/>
  <c r="I93" i="5"/>
  <c r="D93" i="5"/>
  <c r="D92" i="5"/>
  <c r="D91" i="5"/>
  <c r="D90" i="5"/>
  <c r="D89" i="5"/>
  <c r="D96" i="5"/>
  <c r="D88" i="5"/>
  <c r="D87" i="5"/>
  <c r="D86" i="5"/>
  <c r="D85" i="5"/>
  <c r="D84" i="5"/>
  <c r="D83" i="5"/>
  <c r="D82" i="5"/>
  <c r="AB92" i="5"/>
  <c r="AA92" i="5"/>
  <c r="Z92" i="5"/>
  <c r="Y92" i="5"/>
  <c r="X92" i="5"/>
  <c r="U92" i="5"/>
  <c r="T92" i="5"/>
  <c r="S92" i="5"/>
  <c r="S91" i="5"/>
  <c r="S90" i="5"/>
  <c r="S89" i="5"/>
  <c r="R92" i="5"/>
  <c r="O92" i="5"/>
  <c r="N92" i="5"/>
  <c r="M92" i="5"/>
  <c r="M91" i="5"/>
  <c r="M90" i="5"/>
  <c r="M89" i="5"/>
  <c r="M81" i="5"/>
  <c r="L92" i="5"/>
  <c r="H92" i="5"/>
  <c r="G92" i="5"/>
  <c r="F92" i="5"/>
  <c r="E92" i="5"/>
  <c r="AB87" i="5"/>
  <c r="AB86" i="5"/>
  <c r="AB85" i="5"/>
  <c r="AA87" i="5"/>
  <c r="AA86" i="5"/>
  <c r="AA85" i="5"/>
  <c r="AA84" i="5"/>
  <c r="AA83" i="5"/>
  <c r="AA82" i="5"/>
  <c r="Z87" i="5"/>
  <c r="Z86" i="5"/>
  <c r="Z85" i="5"/>
  <c r="Z84" i="5"/>
  <c r="Z83" i="5"/>
  <c r="Z82" i="5"/>
  <c r="Y87" i="5"/>
  <c r="Y86" i="5"/>
  <c r="Y85" i="5"/>
  <c r="Y84" i="5"/>
  <c r="Y83" i="5"/>
  <c r="Y82" i="5"/>
  <c r="X87" i="5"/>
  <c r="X86" i="5"/>
  <c r="X85" i="5"/>
  <c r="X84" i="5"/>
  <c r="X83" i="5"/>
  <c r="X82" i="5"/>
  <c r="W87" i="5"/>
  <c r="W86" i="5"/>
  <c r="W85" i="5"/>
  <c r="V87" i="5"/>
  <c r="V86" i="5"/>
  <c r="V85" i="5"/>
  <c r="U87" i="5"/>
  <c r="U86" i="5"/>
  <c r="U85" i="5"/>
  <c r="U84" i="5"/>
  <c r="U83" i="5"/>
  <c r="U82" i="5"/>
  <c r="T87" i="5"/>
  <c r="T86" i="5"/>
  <c r="T85" i="5"/>
  <c r="T84" i="5"/>
  <c r="T83" i="5"/>
  <c r="T82" i="5"/>
  <c r="S87" i="5"/>
  <c r="S86" i="5"/>
  <c r="S85" i="5"/>
  <c r="S84" i="5"/>
  <c r="S83" i="5"/>
  <c r="S82" i="5"/>
  <c r="R87" i="5"/>
  <c r="R86" i="5"/>
  <c r="R85" i="5"/>
  <c r="R84" i="5"/>
  <c r="R83" i="5"/>
  <c r="R82" i="5"/>
  <c r="Q87" i="5"/>
  <c r="Q86" i="5"/>
  <c r="Q85" i="5"/>
  <c r="Q84" i="5"/>
  <c r="Q83" i="5"/>
  <c r="Q82" i="5"/>
  <c r="P87" i="5"/>
  <c r="O87" i="5"/>
  <c r="O86" i="5"/>
  <c r="O85" i="5"/>
  <c r="O84" i="5"/>
  <c r="O83" i="5"/>
  <c r="O82" i="5"/>
  <c r="N87" i="5"/>
  <c r="N86" i="5"/>
  <c r="N85" i="5"/>
  <c r="N84" i="5"/>
  <c r="N83" i="5"/>
  <c r="N82" i="5"/>
  <c r="M87" i="5"/>
  <c r="M86" i="5"/>
  <c r="M85" i="5"/>
  <c r="M84" i="5"/>
  <c r="M83" i="5"/>
  <c r="M82" i="5"/>
  <c r="L87" i="5"/>
  <c r="L86" i="5"/>
  <c r="L85" i="5"/>
  <c r="L84" i="5"/>
  <c r="L83" i="5"/>
  <c r="L82" i="5"/>
  <c r="K87" i="5"/>
  <c r="K86" i="5"/>
  <c r="K85" i="5"/>
  <c r="K84" i="5"/>
  <c r="K83" i="5"/>
  <c r="K82" i="5"/>
  <c r="K81" i="5"/>
  <c r="J87" i="5"/>
  <c r="J86" i="5"/>
  <c r="J85" i="5"/>
  <c r="J84" i="5"/>
  <c r="J83" i="5"/>
  <c r="J82" i="5"/>
  <c r="I87" i="5"/>
  <c r="I86" i="5"/>
  <c r="I85" i="5"/>
  <c r="I84" i="5"/>
  <c r="I83" i="5"/>
  <c r="I82" i="5"/>
  <c r="H87" i="5"/>
  <c r="H86" i="5"/>
  <c r="H85" i="5"/>
  <c r="H84" i="5"/>
  <c r="H83" i="5"/>
  <c r="H82" i="5"/>
  <c r="G87" i="5"/>
  <c r="G86" i="5"/>
  <c r="G85" i="5"/>
  <c r="G84" i="5"/>
  <c r="G83" i="5"/>
  <c r="G82" i="5"/>
  <c r="F87" i="5"/>
  <c r="F86" i="5"/>
  <c r="F85" i="5"/>
  <c r="F84" i="5"/>
  <c r="F83" i="5"/>
  <c r="F82" i="5"/>
  <c r="E87" i="5"/>
  <c r="E86" i="5"/>
  <c r="E85" i="5"/>
  <c r="E84" i="5"/>
  <c r="E83" i="5"/>
  <c r="E82" i="5"/>
  <c r="Q80" i="5"/>
  <c r="P80" i="5"/>
  <c r="Q79" i="5"/>
  <c r="P79" i="5"/>
  <c r="AC79" i="5"/>
  <c r="D80" i="5"/>
  <c r="D79" i="5"/>
  <c r="C79" i="5"/>
  <c r="AB78" i="5"/>
  <c r="AA78" i="5"/>
  <c r="Z78" i="5"/>
  <c r="Y78" i="5"/>
  <c r="X78" i="5"/>
  <c r="W78" i="5"/>
  <c r="V78" i="5"/>
  <c r="V76" i="5"/>
  <c r="V75" i="5"/>
  <c r="V74" i="5"/>
  <c r="V73" i="5"/>
  <c r="V72" i="5"/>
  <c r="U78" i="5"/>
  <c r="T78" i="5"/>
  <c r="S78" i="5"/>
  <c r="R78" i="5"/>
  <c r="O78" i="5"/>
  <c r="N78" i="5"/>
  <c r="M78" i="5"/>
  <c r="L78" i="5"/>
  <c r="K78" i="5"/>
  <c r="J78" i="5"/>
  <c r="I78" i="5"/>
  <c r="H78" i="5"/>
  <c r="G78" i="5"/>
  <c r="F78" i="5"/>
  <c r="E78" i="5"/>
  <c r="Q77" i="5"/>
  <c r="P77" i="5"/>
  <c r="P76" i="5"/>
  <c r="D77" i="5"/>
  <c r="C77" i="5"/>
  <c r="C76" i="5"/>
  <c r="AB76" i="5"/>
  <c r="AA76" i="5"/>
  <c r="AA75" i="5"/>
  <c r="AA74" i="5"/>
  <c r="AA73" i="5"/>
  <c r="AA72" i="5"/>
  <c r="Z76" i="5"/>
  <c r="Z75" i="5"/>
  <c r="Z74" i="5"/>
  <c r="Z73" i="5"/>
  <c r="Z72" i="5"/>
  <c r="Y76" i="5"/>
  <c r="X76" i="5"/>
  <c r="X75" i="5"/>
  <c r="X74" i="5"/>
  <c r="X73" i="5"/>
  <c r="X72" i="5"/>
  <c r="W76" i="5"/>
  <c r="W75" i="5"/>
  <c r="W74" i="5"/>
  <c r="W73" i="5"/>
  <c r="W72" i="5"/>
  <c r="U76" i="5"/>
  <c r="T76" i="5"/>
  <c r="T75" i="5"/>
  <c r="T74" i="5"/>
  <c r="T73" i="5"/>
  <c r="T72" i="5"/>
  <c r="S76" i="5"/>
  <c r="S75" i="5"/>
  <c r="S74" i="5"/>
  <c r="S73" i="5"/>
  <c r="S72" i="5"/>
  <c r="R76" i="5"/>
  <c r="O76" i="5"/>
  <c r="N76" i="5"/>
  <c r="N75" i="5"/>
  <c r="N74" i="5"/>
  <c r="N73" i="5"/>
  <c r="N72" i="5"/>
  <c r="M76" i="5"/>
  <c r="L76" i="5"/>
  <c r="K76" i="5"/>
  <c r="J76" i="5"/>
  <c r="J75" i="5"/>
  <c r="J74" i="5"/>
  <c r="J73" i="5"/>
  <c r="J72" i="5"/>
  <c r="I76" i="5"/>
  <c r="H76" i="5"/>
  <c r="G76" i="5"/>
  <c r="F76" i="5"/>
  <c r="E76" i="5"/>
  <c r="Q71" i="5"/>
  <c r="D71" i="5"/>
  <c r="AB70" i="5"/>
  <c r="AB69" i="5"/>
  <c r="AB68" i="5"/>
  <c r="AB67" i="5"/>
  <c r="AA70" i="5"/>
  <c r="AA69" i="5"/>
  <c r="AA68" i="5"/>
  <c r="AA67" i="5"/>
  <c r="Z70" i="5"/>
  <c r="Z69" i="5"/>
  <c r="Z68" i="5"/>
  <c r="Z67" i="5"/>
  <c r="Y70" i="5"/>
  <c r="Y69" i="5"/>
  <c r="Y68" i="5"/>
  <c r="Y67" i="5"/>
  <c r="X70" i="5"/>
  <c r="X69" i="5"/>
  <c r="X68" i="5"/>
  <c r="X67" i="5"/>
  <c r="W70" i="5"/>
  <c r="W69" i="5"/>
  <c r="W68" i="5"/>
  <c r="W67" i="5"/>
  <c r="V70" i="5"/>
  <c r="V69" i="5"/>
  <c r="V68" i="5"/>
  <c r="V67" i="5"/>
  <c r="U70" i="5"/>
  <c r="U69" i="5"/>
  <c r="U68" i="5"/>
  <c r="U67" i="5"/>
  <c r="T70" i="5"/>
  <c r="T69" i="5"/>
  <c r="T68" i="5"/>
  <c r="T67" i="5"/>
  <c r="S70" i="5"/>
  <c r="S69" i="5"/>
  <c r="S68" i="5"/>
  <c r="S67" i="5"/>
  <c r="R70" i="5"/>
  <c r="R69" i="5"/>
  <c r="R68" i="5"/>
  <c r="R67" i="5"/>
  <c r="O70" i="5"/>
  <c r="N70" i="5"/>
  <c r="N69" i="5"/>
  <c r="N68" i="5"/>
  <c r="N67" i="5"/>
  <c r="M70" i="5"/>
  <c r="M69" i="5"/>
  <c r="M68" i="5"/>
  <c r="M67" i="5"/>
  <c r="L70" i="5"/>
  <c r="L69" i="5"/>
  <c r="L68" i="5"/>
  <c r="L67" i="5"/>
  <c r="K70" i="5"/>
  <c r="K69" i="5"/>
  <c r="K68" i="5"/>
  <c r="K67" i="5"/>
  <c r="J70" i="5"/>
  <c r="J69" i="5"/>
  <c r="J68" i="5"/>
  <c r="J67" i="5"/>
  <c r="I70" i="5"/>
  <c r="I69" i="5"/>
  <c r="I68" i="5"/>
  <c r="I67" i="5"/>
  <c r="H70" i="5"/>
  <c r="H69" i="5"/>
  <c r="H68" i="5"/>
  <c r="H67" i="5"/>
  <c r="G70" i="5"/>
  <c r="G69" i="5"/>
  <c r="G68" i="5"/>
  <c r="G67" i="5"/>
  <c r="F70" i="5"/>
  <c r="F69" i="5"/>
  <c r="F68" i="5"/>
  <c r="F67" i="5"/>
  <c r="E70" i="5"/>
  <c r="E69" i="5"/>
  <c r="E68" i="5"/>
  <c r="E67" i="5"/>
  <c r="D66" i="5"/>
  <c r="D65" i="5"/>
  <c r="C65" i="5"/>
  <c r="AC65" i="5"/>
  <c r="D64" i="5"/>
  <c r="C64" i="5"/>
  <c r="AC64" i="5"/>
  <c r="D63" i="5"/>
  <c r="C63" i="5"/>
  <c r="AC63" i="5"/>
  <c r="D62" i="5"/>
  <c r="C62" i="5"/>
  <c r="AC62" i="5"/>
  <c r="D61" i="5"/>
  <c r="C61" i="5"/>
  <c r="AC61" i="5"/>
  <c r="D60" i="5"/>
  <c r="C60" i="5"/>
  <c r="F59" i="5"/>
  <c r="E59" i="5"/>
  <c r="Q58" i="5"/>
  <c r="P58" i="5"/>
  <c r="D58" i="5"/>
  <c r="C58" i="5"/>
  <c r="Q57" i="5"/>
  <c r="P57" i="5"/>
  <c r="D57" i="5"/>
  <c r="C57" i="5"/>
  <c r="D56" i="5"/>
  <c r="C56" i="5"/>
  <c r="AC56" i="5"/>
  <c r="Q55" i="5"/>
  <c r="D55" i="5"/>
  <c r="C55" i="5"/>
  <c r="Q54" i="5"/>
  <c r="D54" i="5"/>
  <c r="C54" i="5"/>
  <c r="Q53" i="5"/>
  <c r="P53" i="5"/>
  <c r="D53" i="5"/>
  <c r="AB52" i="5"/>
  <c r="AB46" i="5"/>
  <c r="AA52" i="5"/>
  <c r="Z52" i="5"/>
  <c r="Z46" i="5"/>
  <c r="Y52" i="5"/>
  <c r="Y46" i="5"/>
  <c r="X52" i="5"/>
  <c r="X46" i="5"/>
  <c r="X19" i="5"/>
  <c r="W52" i="5"/>
  <c r="W46" i="5"/>
  <c r="V52" i="5"/>
  <c r="V46" i="5"/>
  <c r="U52" i="5"/>
  <c r="U46" i="5"/>
  <c r="T52" i="5"/>
  <c r="T46" i="5"/>
  <c r="S52" i="5"/>
  <c r="R52" i="5"/>
  <c r="R46" i="5"/>
  <c r="O52" i="5"/>
  <c r="N52" i="5"/>
  <c r="M52" i="5"/>
  <c r="M46" i="5"/>
  <c r="L52" i="5"/>
  <c r="K52" i="5"/>
  <c r="J52" i="5"/>
  <c r="I52" i="5"/>
  <c r="I46" i="5"/>
  <c r="H52" i="5"/>
  <c r="H46" i="5"/>
  <c r="G52" i="5"/>
  <c r="F52" i="5"/>
  <c r="E52" i="5"/>
  <c r="D51" i="5"/>
  <c r="C51" i="5"/>
  <c r="AC51" i="5"/>
  <c r="Q50" i="5"/>
  <c r="P50" i="5"/>
  <c r="D50" i="5"/>
  <c r="C50" i="5"/>
  <c r="Q49" i="5"/>
  <c r="P49" i="5"/>
  <c r="D49" i="5"/>
  <c r="C49" i="5"/>
  <c r="Q48" i="5"/>
  <c r="P48" i="5"/>
  <c r="D48" i="5"/>
  <c r="C48" i="5"/>
  <c r="D47" i="5"/>
  <c r="Q45" i="5"/>
  <c r="P45" i="5"/>
  <c r="D45" i="5"/>
  <c r="Q44" i="5"/>
  <c r="P44" i="5"/>
  <c r="P41" i="5"/>
  <c r="D44" i="5"/>
  <c r="C44" i="5"/>
  <c r="Q43" i="5"/>
  <c r="D43" i="5"/>
  <c r="C43" i="5"/>
  <c r="Q42" i="5"/>
  <c r="P42" i="5"/>
  <c r="D42" i="5"/>
  <c r="C42" i="5"/>
  <c r="AB41" i="5"/>
  <c r="AA41" i="5"/>
  <c r="Z41" i="5"/>
  <c r="Y41" i="5"/>
  <c r="X41" i="5"/>
  <c r="W41" i="5"/>
  <c r="V41" i="5"/>
  <c r="U41" i="5"/>
  <c r="T41" i="5"/>
  <c r="T31" i="5"/>
  <c r="T18" i="5"/>
  <c r="T33" i="5"/>
  <c r="S41" i="5"/>
  <c r="R41" i="5"/>
  <c r="O41" i="5"/>
  <c r="N41" i="5"/>
  <c r="N33" i="5"/>
  <c r="M41" i="5"/>
  <c r="L41" i="5"/>
  <c r="K41" i="5"/>
  <c r="J41" i="5"/>
  <c r="J33" i="5"/>
  <c r="J31" i="5"/>
  <c r="I41" i="5"/>
  <c r="H41" i="5"/>
  <c r="G41" i="5"/>
  <c r="F41" i="5"/>
  <c r="F33" i="5"/>
  <c r="E41" i="5"/>
  <c r="Q40" i="5"/>
  <c r="P40" i="5"/>
  <c r="D40" i="5"/>
  <c r="C40" i="5"/>
  <c r="Q39" i="5"/>
  <c r="P39" i="5"/>
  <c r="D39" i="5"/>
  <c r="C39" i="5"/>
  <c r="Q38" i="5"/>
  <c r="P38" i="5"/>
  <c r="D38" i="5"/>
  <c r="C38" i="5"/>
  <c r="Q37" i="5"/>
  <c r="D37" i="5"/>
  <c r="C37" i="5"/>
  <c r="Q36" i="5"/>
  <c r="P36" i="5"/>
  <c r="D36" i="5"/>
  <c r="C36" i="5"/>
  <c r="Q35" i="5"/>
  <c r="P35" i="5"/>
  <c r="D35" i="5"/>
  <c r="Q34" i="5"/>
  <c r="P34" i="5"/>
  <c r="D34" i="5"/>
  <c r="C34" i="5"/>
  <c r="AC34" i="5"/>
  <c r="AB33" i="5"/>
  <c r="AA33" i="5"/>
  <c r="AA31" i="5"/>
  <c r="AA18" i="5"/>
  <c r="Z33" i="5"/>
  <c r="Z31" i="5"/>
  <c r="Y33" i="5"/>
  <c r="Y31" i="5"/>
  <c r="X33" i="5"/>
  <c r="W33" i="5"/>
  <c r="W31" i="5"/>
  <c r="W30" i="5"/>
  <c r="V33" i="5"/>
  <c r="V31" i="5"/>
  <c r="V30" i="5"/>
  <c r="V29" i="5"/>
  <c r="V28" i="5"/>
  <c r="U33" i="5"/>
  <c r="U31" i="5"/>
  <c r="U30" i="5"/>
  <c r="S33" i="5"/>
  <c r="S31" i="5"/>
  <c r="R33" i="5"/>
  <c r="R31" i="5"/>
  <c r="R30" i="5"/>
  <c r="R29" i="5"/>
  <c r="O33" i="5"/>
  <c r="M33" i="5"/>
  <c r="M31" i="5"/>
  <c r="L33" i="5"/>
  <c r="L31" i="5"/>
  <c r="K33" i="5"/>
  <c r="I33" i="5"/>
  <c r="I31" i="5"/>
  <c r="H33" i="5"/>
  <c r="H31" i="5"/>
  <c r="H18" i="5"/>
  <c r="G33" i="5"/>
  <c r="E33" i="5"/>
  <c r="E31" i="5"/>
  <c r="E18" i="5"/>
  <c r="D32" i="5"/>
  <c r="C32" i="5"/>
  <c r="AC32" i="5"/>
  <c r="Q27" i="5"/>
  <c r="P27" i="5"/>
  <c r="P26" i="5"/>
  <c r="D27" i="5"/>
  <c r="C27" i="5"/>
  <c r="C26" i="5"/>
  <c r="C25" i="5"/>
  <c r="C24" i="5"/>
  <c r="C23" i="5"/>
  <c r="AB25" i="5"/>
  <c r="AB24" i="5"/>
  <c r="X25" i="5"/>
  <c r="N25" i="5"/>
  <c r="N24" i="5"/>
  <c r="N23" i="5"/>
  <c r="J25" i="5"/>
  <c r="J24" i="5"/>
  <c r="J23" i="5"/>
  <c r="E26" i="5"/>
  <c r="AQ138" i="1"/>
  <c r="AQ137" i="1" s="1"/>
  <c r="AQ134" i="1"/>
  <c r="AQ93" i="1" s="1"/>
  <c r="AQ87" i="1" s="1"/>
  <c r="AQ84" i="1" s="1"/>
  <c r="AQ118" i="1"/>
  <c r="AQ94" i="1"/>
  <c r="AQ66" i="1"/>
  <c r="AQ65" i="1"/>
  <c r="AQ75" i="1"/>
  <c r="AQ74" i="1" s="1"/>
  <c r="AP75" i="1"/>
  <c r="AP74" i="1"/>
  <c r="AK75" i="1"/>
  <c r="AK74" i="1" s="1"/>
  <c r="AJ75" i="1"/>
  <c r="AJ74" i="1"/>
  <c r="AI75" i="1"/>
  <c r="AI74" i="1" s="1"/>
  <c r="AH75" i="1"/>
  <c r="AH74" i="1"/>
  <c r="AF75" i="1"/>
  <c r="AF74" i="1" s="1"/>
  <c r="AC75" i="1"/>
  <c r="K75" i="1"/>
  <c r="AQ85" i="1"/>
  <c r="AQ71" i="1"/>
  <c r="AQ70" i="1"/>
  <c r="AF236" i="6"/>
  <c r="AF235" i="6"/>
  <c r="AF234" i="6"/>
  <c r="P315" i="6"/>
  <c r="F194" i="6"/>
  <c r="E303" i="6"/>
  <c r="E302" i="6"/>
  <c r="P309" i="6"/>
  <c r="L36" i="6"/>
  <c r="P36" i="6"/>
  <c r="AB36" i="6"/>
  <c r="G179" i="6"/>
  <c r="G178" i="6"/>
  <c r="G175" i="6"/>
  <c r="O179" i="6"/>
  <c r="O178" i="6"/>
  <c r="O175" i="6"/>
  <c r="U164" i="6"/>
  <c r="U163" i="6"/>
  <c r="U159" i="6"/>
  <c r="AF223" i="6"/>
  <c r="AF222" i="6"/>
  <c r="AF221" i="6"/>
  <c r="AF208" i="6"/>
  <c r="AF95" i="6"/>
  <c r="AF94" i="6"/>
  <c r="AF41" i="6"/>
  <c r="AG41" i="6"/>
  <c r="AF266" i="6"/>
  <c r="AF265" i="6"/>
  <c r="AF72" i="5"/>
  <c r="AF31" i="5"/>
  <c r="AF30" i="5"/>
  <c r="AF29" i="5"/>
  <c r="AF28" i="5"/>
  <c r="D76" i="5"/>
  <c r="T91" i="5"/>
  <c r="T90" i="5"/>
  <c r="Q26" i="5"/>
  <c r="Q25" i="5"/>
  <c r="Q24" i="5"/>
  <c r="E46" i="5"/>
  <c r="E30" i="5"/>
  <c r="E29" i="5"/>
  <c r="R91" i="5"/>
  <c r="R90" i="5"/>
  <c r="R89" i="5"/>
  <c r="S99" i="5"/>
  <c r="E91" i="5"/>
  <c r="E90" i="5"/>
  <c r="O91" i="5"/>
  <c r="O90" i="5"/>
  <c r="O89" i="5"/>
  <c r="O81" i="5"/>
  <c r="U91" i="5"/>
  <c r="U90" i="5"/>
  <c r="G24" i="5"/>
  <c r="K24" i="5"/>
  <c r="S24" i="5"/>
  <c r="W24" i="5"/>
  <c r="G31" i="5"/>
  <c r="O31" i="5"/>
  <c r="O18" i="5"/>
  <c r="X24" i="5"/>
  <c r="F75" i="5"/>
  <c r="F74" i="5"/>
  <c r="F73" i="5"/>
  <c r="F72" i="5"/>
  <c r="H91" i="5"/>
  <c r="H90" i="5"/>
  <c r="H75" i="5"/>
  <c r="H74" i="5"/>
  <c r="H73" i="5"/>
  <c r="H72" i="5"/>
  <c r="Q76" i="5"/>
  <c r="O75" i="5"/>
  <c r="O74" i="5"/>
  <c r="O73" i="5"/>
  <c r="O72" i="5"/>
  <c r="U23" i="5"/>
  <c r="AA91" i="5"/>
  <c r="AA90" i="5"/>
  <c r="AA89" i="5"/>
  <c r="AA23" i="5"/>
  <c r="AB75" i="5"/>
  <c r="AB74" i="5"/>
  <c r="AB73" i="5"/>
  <c r="AB72" i="5"/>
  <c r="T99" i="5"/>
  <c r="X99" i="5"/>
  <c r="AB99" i="5"/>
  <c r="H23" i="5"/>
  <c r="P71" i="5"/>
  <c r="Q70" i="5"/>
  <c r="Q69" i="5"/>
  <c r="Q68" i="5"/>
  <c r="Q67" i="5"/>
  <c r="I23" i="5"/>
  <c r="L46" i="5"/>
  <c r="C97" i="5"/>
  <c r="AC97" i="5"/>
  <c r="F46" i="5"/>
  <c r="J46" i="5"/>
  <c r="N46" i="5"/>
  <c r="L91" i="5"/>
  <c r="L90" i="5"/>
  <c r="E236" i="6"/>
  <c r="E235" i="6"/>
  <c r="E234" i="6"/>
  <c r="O236" i="6"/>
  <c r="O235" i="6"/>
  <c r="O234" i="6"/>
  <c r="G194" i="6"/>
  <c r="M194" i="6"/>
  <c r="S194" i="6"/>
  <c r="Y194" i="6"/>
  <c r="S77" i="6"/>
  <c r="S72" i="6"/>
  <c r="S69" i="6"/>
  <c r="Q153" i="6"/>
  <c r="Q152" i="6"/>
  <c r="Y223" i="6"/>
  <c r="Y222" i="6"/>
  <c r="Y221" i="6"/>
  <c r="D299" i="6"/>
  <c r="D298" i="6"/>
  <c r="E108" i="6"/>
  <c r="I108" i="6"/>
  <c r="M108" i="6"/>
  <c r="G108" i="6"/>
  <c r="K108" i="6"/>
  <c r="O108" i="6"/>
  <c r="Y108" i="6"/>
  <c r="D224" i="6"/>
  <c r="Q272" i="6"/>
  <c r="Q271" i="6"/>
  <c r="Q267" i="6"/>
  <c r="D102" i="6"/>
  <c r="D150" i="6"/>
  <c r="H194" i="6"/>
  <c r="H208" i="6"/>
  <c r="H179" i="6"/>
  <c r="H178" i="6"/>
  <c r="H175" i="6"/>
  <c r="H223" i="6"/>
  <c r="H222" i="6"/>
  <c r="H221" i="6"/>
  <c r="H236" i="6"/>
  <c r="H235" i="6"/>
  <c r="H234" i="6"/>
  <c r="G235" i="6"/>
  <c r="G234" i="6"/>
  <c r="F303" i="6"/>
  <c r="F302" i="6"/>
  <c r="U303" i="6"/>
  <c r="U302" i="6"/>
  <c r="M303" i="6"/>
  <c r="M302" i="6"/>
  <c r="E77" i="6"/>
  <c r="E72" i="6"/>
  <c r="E69" i="6"/>
  <c r="I77" i="6"/>
  <c r="I72" i="6"/>
  <c r="I69" i="6"/>
  <c r="Z164" i="6"/>
  <c r="Z163" i="6"/>
  <c r="C261" i="6"/>
  <c r="J108" i="6"/>
  <c r="O140" i="6"/>
  <c r="Y140" i="6"/>
  <c r="C148" i="6"/>
  <c r="AA271" i="6"/>
  <c r="AA267" i="6"/>
  <c r="D47" i="6"/>
  <c r="I48" i="6"/>
  <c r="Q126" i="6"/>
  <c r="W195" i="6"/>
  <c r="W39" i="6"/>
  <c r="Y208" i="6"/>
  <c r="R302" i="6"/>
  <c r="AB302" i="6"/>
  <c r="Y77" i="6"/>
  <c r="Y72" i="6"/>
  <c r="Y69" i="6"/>
  <c r="Q161" i="6"/>
  <c r="Q160" i="6"/>
  <c r="D172" i="6"/>
  <c r="K36" i="6"/>
  <c r="S36" i="6"/>
  <c r="C188" i="6"/>
  <c r="AC188" i="6"/>
  <c r="Y253" i="6"/>
  <c r="Y252" i="6"/>
  <c r="Y251" i="6"/>
  <c r="R271" i="6"/>
  <c r="R267" i="6"/>
  <c r="R266" i="6"/>
  <c r="R265" i="6"/>
  <c r="R264" i="6"/>
  <c r="R263" i="6"/>
  <c r="X271" i="6"/>
  <c r="X267" i="6"/>
  <c r="AB271" i="6"/>
  <c r="AB267" i="6"/>
  <c r="AC134" i="6"/>
  <c r="C138" i="6"/>
  <c r="C137" i="6"/>
  <c r="AC137" i="6"/>
  <c r="AA140" i="6"/>
  <c r="H140" i="6"/>
  <c r="H139" i="6"/>
  <c r="M271" i="6"/>
  <c r="M267" i="6"/>
  <c r="M266" i="6"/>
  <c r="M44" i="6"/>
  <c r="R164" i="6"/>
  <c r="R163" i="6"/>
  <c r="V164" i="6"/>
  <c r="V163" i="6"/>
  <c r="F208" i="6"/>
  <c r="L208" i="6"/>
  <c r="M253" i="6"/>
  <c r="M252" i="6"/>
  <c r="M251" i="6"/>
  <c r="U271" i="6"/>
  <c r="U267" i="6"/>
  <c r="U266" i="6"/>
  <c r="P282" i="6"/>
  <c r="P295" i="6"/>
  <c r="G303" i="6"/>
  <c r="G302" i="6"/>
  <c r="G266" i="6"/>
  <c r="P306" i="6"/>
  <c r="H302" i="6"/>
  <c r="H45" i="6"/>
  <c r="G77" i="6"/>
  <c r="G72" i="6"/>
  <c r="G40" i="6"/>
  <c r="K77" i="6"/>
  <c r="K72" i="6"/>
  <c r="K69" i="6"/>
  <c r="K68" i="6"/>
  <c r="K67" i="6"/>
  <c r="O77" i="6"/>
  <c r="O72" i="6"/>
  <c r="U77" i="6"/>
  <c r="U72" i="6"/>
  <c r="E140" i="6"/>
  <c r="E139" i="6"/>
  <c r="E136" i="6"/>
  <c r="M140" i="6"/>
  <c r="T140" i="6"/>
  <c r="G36" i="6"/>
  <c r="O36" i="6"/>
  <c r="W36" i="6"/>
  <c r="AA36" i="6"/>
  <c r="L179" i="6"/>
  <c r="P201" i="6"/>
  <c r="V253" i="6"/>
  <c r="V252" i="6"/>
  <c r="V251" i="6"/>
  <c r="E271" i="6"/>
  <c r="E267" i="6"/>
  <c r="T271" i="6"/>
  <c r="T267" i="6"/>
  <c r="J296" i="6"/>
  <c r="S303" i="6"/>
  <c r="S302" i="6"/>
  <c r="Y303" i="6"/>
  <c r="Y302" i="6"/>
  <c r="X39" i="6"/>
  <c r="D70" i="6"/>
  <c r="AC75" i="6"/>
  <c r="AC90" i="6"/>
  <c r="M77" i="6"/>
  <c r="M72" i="6"/>
  <c r="M69" i="6"/>
  <c r="D104" i="6"/>
  <c r="K208" i="6"/>
  <c r="L235" i="6"/>
  <c r="L234" i="6"/>
  <c r="Y53" i="6"/>
  <c r="Y52" i="6"/>
  <c r="X53" i="6"/>
  <c r="X52" i="6"/>
  <c r="D65" i="6"/>
  <c r="D64" i="6"/>
  <c r="Y39" i="6"/>
  <c r="U108" i="6"/>
  <c r="F140" i="6"/>
  <c r="N235" i="6"/>
  <c r="N234" i="6"/>
  <c r="P281" i="6"/>
  <c r="Y59" i="6"/>
  <c r="Y58" i="6"/>
  <c r="D46" i="6"/>
  <c r="J53" i="6"/>
  <c r="J52" i="6"/>
  <c r="U59" i="6"/>
  <c r="U58" i="6"/>
  <c r="W77" i="6"/>
  <c r="W72" i="6"/>
  <c r="W69" i="6"/>
  <c r="AA77" i="6"/>
  <c r="AA72" i="6"/>
  <c r="AA69" i="6"/>
  <c r="W140" i="6"/>
  <c r="D148" i="6"/>
  <c r="C206" i="6"/>
  <c r="P207" i="6"/>
  <c r="AC207" i="6"/>
  <c r="Q204" i="6"/>
  <c r="C238" i="6"/>
  <c r="AC238" i="6"/>
  <c r="M52" i="6"/>
  <c r="V277" i="6"/>
  <c r="V276" i="6"/>
  <c r="W276" i="6"/>
  <c r="H53" i="6"/>
  <c r="H52" i="6"/>
  <c r="AC85" i="6"/>
  <c r="C143" i="6"/>
  <c r="AC143" i="6"/>
  <c r="C154" i="6"/>
  <c r="C153" i="6"/>
  <c r="C152" i="6"/>
  <c r="X194" i="6"/>
  <c r="AB194" i="6"/>
  <c r="K271" i="6"/>
  <c r="K267" i="6"/>
  <c r="O271" i="6"/>
  <c r="O267" i="6"/>
  <c r="O266" i="6"/>
  <c r="O278" i="6"/>
  <c r="V305" i="6"/>
  <c r="V304" i="6"/>
  <c r="W304" i="6"/>
  <c r="I53" i="6"/>
  <c r="I52" i="6"/>
  <c r="W186" i="6"/>
  <c r="W185" i="6"/>
  <c r="W178" i="6"/>
  <c r="W175" i="6"/>
  <c r="V186" i="6"/>
  <c r="V185" i="6"/>
  <c r="C202" i="6"/>
  <c r="AC202" i="6"/>
  <c r="G223" i="6"/>
  <c r="K223" i="6"/>
  <c r="O223" i="6"/>
  <c r="AB223" i="6"/>
  <c r="AB222" i="6"/>
  <c r="AB221" i="6"/>
  <c r="Q254" i="6"/>
  <c r="F271" i="6"/>
  <c r="F267" i="6"/>
  <c r="C290" i="6"/>
  <c r="N278" i="6"/>
  <c r="C312" i="6"/>
  <c r="F163" i="6"/>
  <c r="AC173" i="6"/>
  <c r="F179" i="6"/>
  <c r="F178" i="6"/>
  <c r="J179" i="6"/>
  <c r="N179" i="6"/>
  <c r="E194" i="6"/>
  <c r="AA208" i="6"/>
  <c r="AA193" i="6"/>
  <c r="C219" i="6"/>
  <c r="AC219" i="6"/>
  <c r="Q227" i="6"/>
  <c r="P227" i="6"/>
  <c r="S253" i="6"/>
  <c r="S252" i="6"/>
  <c r="S251" i="6"/>
  <c r="W253" i="6"/>
  <c r="W252" i="6"/>
  <c r="W251" i="6"/>
  <c r="AA253" i="6"/>
  <c r="AA252" i="6"/>
  <c r="AA251" i="6"/>
  <c r="E253" i="6"/>
  <c r="E252" i="6"/>
  <c r="E251" i="6"/>
  <c r="U253" i="6"/>
  <c r="U252" i="6"/>
  <c r="U251" i="6"/>
  <c r="P273" i="6"/>
  <c r="AB278" i="6"/>
  <c r="P290" i="6"/>
  <c r="I299" i="6"/>
  <c r="I298" i="6"/>
  <c r="P310" i="6"/>
  <c r="P311" i="6"/>
  <c r="H164" i="6"/>
  <c r="H163" i="6"/>
  <c r="L164" i="6"/>
  <c r="L163" i="6"/>
  <c r="R194" i="6"/>
  <c r="S278" i="6"/>
  <c r="Y278" i="6"/>
  <c r="Q299" i="6"/>
  <c r="Q298" i="6"/>
  <c r="T302" i="6"/>
  <c r="T278" i="6"/>
  <c r="C319" i="6"/>
  <c r="AC323" i="6"/>
  <c r="AC57" i="6"/>
  <c r="C56" i="6"/>
  <c r="C55" i="6"/>
  <c r="C54" i="6"/>
  <c r="D55" i="6"/>
  <c r="D54" i="6"/>
  <c r="AC66" i="6"/>
  <c r="AC65" i="6"/>
  <c r="AC64" i="6"/>
  <c r="C65" i="6"/>
  <c r="C64" i="6"/>
  <c r="C184" i="6"/>
  <c r="C183" i="6"/>
  <c r="D183" i="6"/>
  <c r="AC26" i="6"/>
  <c r="AC30" i="6"/>
  <c r="E36" i="6"/>
  <c r="O45" i="6"/>
  <c r="S60" i="6"/>
  <c r="S59" i="6"/>
  <c r="S58" i="6"/>
  <c r="N39" i="6"/>
  <c r="AF59" i="6"/>
  <c r="AF58" i="6"/>
  <c r="D92" i="6"/>
  <c r="E101" i="6"/>
  <c r="E95" i="6"/>
  <c r="I101" i="6"/>
  <c r="I95" i="6"/>
  <c r="I94" i="6"/>
  <c r="M101" i="6"/>
  <c r="M95" i="6"/>
  <c r="AC112" i="6"/>
  <c r="C158" i="6"/>
  <c r="AC158" i="6"/>
  <c r="C177" i="6"/>
  <c r="AC177" i="6"/>
  <c r="D176" i="6"/>
  <c r="P269" i="6"/>
  <c r="I317" i="6"/>
  <c r="C317" i="6"/>
  <c r="G45" i="6"/>
  <c r="T77" i="6"/>
  <c r="T72" i="6"/>
  <c r="X77" i="6"/>
  <c r="X72" i="6"/>
  <c r="AB77" i="6"/>
  <c r="AB72" i="6"/>
  <c r="AF77" i="6"/>
  <c r="AF72" i="6"/>
  <c r="AF69" i="6"/>
  <c r="AC169" i="6"/>
  <c r="C182" i="6"/>
  <c r="C180" i="6"/>
  <c r="AC180" i="6"/>
  <c r="D180" i="6"/>
  <c r="Y36" i="6"/>
  <c r="P107" i="6"/>
  <c r="Q106" i="6"/>
  <c r="I147" i="6"/>
  <c r="I141" i="6"/>
  <c r="I140" i="6"/>
  <c r="I139" i="6"/>
  <c r="I136" i="6"/>
  <c r="J141" i="6"/>
  <c r="J140" i="6"/>
  <c r="D161" i="6"/>
  <c r="D160" i="6"/>
  <c r="C162" i="6"/>
  <c r="C161" i="6"/>
  <c r="C160" i="6"/>
  <c r="AC249" i="6"/>
  <c r="S101" i="6"/>
  <c r="S95" i="6"/>
  <c r="W101" i="6"/>
  <c r="W95" i="6"/>
  <c r="AA101" i="6"/>
  <c r="AA95" i="6"/>
  <c r="T108" i="6"/>
  <c r="X108" i="6"/>
  <c r="AB108" i="6"/>
  <c r="R140" i="6"/>
  <c r="V140" i="6"/>
  <c r="Z140" i="6"/>
  <c r="C142" i="6"/>
  <c r="AC142" i="6"/>
  <c r="AC172" i="6"/>
  <c r="U179" i="6"/>
  <c r="U178" i="6"/>
  <c r="U175" i="6"/>
  <c r="Y179" i="6"/>
  <c r="Y178" i="6"/>
  <c r="Y175" i="6"/>
  <c r="G101" i="6"/>
  <c r="G95" i="6"/>
  <c r="K101" i="6"/>
  <c r="K95" i="6"/>
  <c r="K94" i="6"/>
  <c r="O101" i="6"/>
  <c r="O95" i="6"/>
  <c r="S108" i="6"/>
  <c r="W108" i="6"/>
  <c r="AA108" i="6"/>
  <c r="Q165" i="6"/>
  <c r="Q164" i="6"/>
  <c r="Q163" i="6"/>
  <c r="I197" i="6"/>
  <c r="C197" i="6"/>
  <c r="C250" i="6"/>
  <c r="AC250" i="6"/>
  <c r="D248" i="6"/>
  <c r="D247" i="6"/>
  <c r="D246" i="6"/>
  <c r="D245" i="6"/>
  <c r="I269" i="6"/>
  <c r="C269" i="6"/>
  <c r="J268" i="6"/>
  <c r="I274" i="6"/>
  <c r="F278" i="6"/>
  <c r="H108" i="6"/>
  <c r="L108" i="6"/>
  <c r="C145" i="6"/>
  <c r="G164" i="6"/>
  <c r="K164" i="6"/>
  <c r="K163" i="6"/>
  <c r="O164" i="6"/>
  <c r="E179" i="6"/>
  <c r="E178" i="6"/>
  <c r="E175" i="6"/>
  <c r="I179" i="6"/>
  <c r="M179" i="6"/>
  <c r="T179" i="6"/>
  <c r="X179" i="6"/>
  <c r="X178" i="6"/>
  <c r="X175" i="6"/>
  <c r="AB179" i="6"/>
  <c r="AB178" i="6"/>
  <c r="P190" i="6"/>
  <c r="P212" i="6"/>
  <c r="I212" i="6"/>
  <c r="C212" i="6"/>
  <c r="AC212" i="6"/>
  <c r="P220" i="6"/>
  <c r="P217" i="6"/>
  <c r="Q217" i="6"/>
  <c r="I226" i="6"/>
  <c r="D254" i="6"/>
  <c r="C255" i="6"/>
  <c r="C254" i="6"/>
  <c r="P289" i="6"/>
  <c r="P294" i="6"/>
  <c r="AC319" i="6"/>
  <c r="R208" i="6"/>
  <c r="C214" i="6"/>
  <c r="C215" i="6"/>
  <c r="AC215" i="6"/>
  <c r="U221" i="6"/>
  <c r="T223" i="6"/>
  <c r="X223" i="6"/>
  <c r="N271" i="6"/>
  <c r="N267" i="6"/>
  <c r="N266" i="6"/>
  <c r="N265" i="6"/>
  <c r="N264" i="6"/>
  <c r="N263" i="6"/>
  <c r="P274" i="6"/>
  <c r="AA278" i="6"/>
  <c r="W286" i="6"/>
  <c r="W285" i="6"/>
  <c r="C289" i="6"/>
  <c r="I287" i="6"/>
  <c r="C287" i="6"/>
  <c r="C286" i="6"/>
  <c r="C285" i="6"/>
  <c r="C288" i="6"/>
  <c r="C294" i="6"/>
  <c r="P312" i="6"/>
  <c r="C315" i="6"/>
  <c r="P317" i="6"/>
  <c r="AC317" i="6"/>
  <c r="N208" i="6"/>
  <c r="F236" i="6"/>
  <c r="C240" i="6"/>
  <c r="AC240" i="6"/>
  <c r="L271" i="6"/>
  <c r="L267" i="6"/>
  <c r="U278" i="6"/>
  <c r="C281" i="6"/>
  <c r="Z303" i="6"/>
  <c r="Z302" i="6"/>
  <c r="P314" i="6"/>
  <c r="AA175" i="6"/>
  <c r="P199" i="6"/>
  <c r="AA223" i="6"/>
  <c r="K236" i="6"/>
  <c r="K235" i="6"/>
  <c r="K234" i="6"/>
  <c r="K253" i="6"/>
  <c r="K252" i="6"/>
  <c r="K251" i="6"/>
  <c r="O253" i="6"/>
  <c r="O252" i="6"/>
  <c r="O251" i="6"/>
  <c r="H271" i="6"/>
  <c r="P287" i="6"/>
  <c r="G278" i="6"/>
  <c r="X278" i="6"/>
  <c r="J299" i="6"/>
  <c r="J298" i="6"/>
  <c r="C314" i="6"/>
  <c r="P318" i="6"/>
  <c r="C16" i="6"/>
  <c r="AC24" i="6"/>
  <c r="Q47" i="6"/>
  <c r="R45" i="6"/>
  <c r="P55" i="6"/>
  <c r="P61" i="6"/>
  <c r="N59" i="6"/>
  <c r="N58" i="6"/>
  <c r="R59" i="6"/>
  <c r="R58" i="6"/>
  <c r="V59" i="6"/>
  <c r="V58" i="6"/>
  <c r="Z59" i="6"/>
  <c r="Z58" i="6"/>
  <c r="AC73" i="6"/>
  <c r="J47" i="6"/>
  <c r="K45" i="6"/>
  <c r="R52" i="6"/>
  <c r="V52" i="6"/>
  <c r="Z52" i="6"/>
  <c r="O59" i="6"/>
  <c r="O58" i="6"/>
  <c r="W59" i="6"/>
  <c r="W58" i="6"/>
  <c r="P22" i="6"/>
  <c r="AC22" i="6"/>
  <c r="F52" i="6"/>
  <c r="N52" i="6"/>
  <c r="AC128" i="6"/>
  <c r="AC149" i="6"/>
  <c r="P181" i="6"/>
  <c r="Q180" i="6"/>
  <c r="Q179" i="6"/>
  <c r="P226" i="6"/>
  <c r="Q224" i="6"/>
  <c r="D227" i="6"/>
  <c r="D223" i="6"/>
  <c r="D222" i="6"/>
  <c r="D221" i="6"/>
  <c r="C228" i="6"/>
  <c r="AC88" i="6"/>
  <c r="P97" i="6"/>
  <c r="AC97" i="6"/>
  <c r="C99" i="6"/>
  <c r="AC99" i="6"/>
  <c r="AC105" i="6"/>
  <c r="P145" i="6"/>
  <c r="P141" i="6"/>
  <c r="Q141" i="6"/>
  <c r="M208" i="6"/>
  <c r="F36" i="6"/>
  <c r="N36" i="6"/>
  <c r="R36" i="6"/>
  <c r="V36" i="6"/>
  <c r="Z36" i="6"/>
  <c r="E39" i="6"/>
  <c r="Q55" i="6"/>
  <c r="Q54" i="6"/>
  <c r="Q53" i="6"/>
  <c r="H59" i="6"/>
  <c r="L59" i="6"/>
  <c r="T59" i="6"/>
  <c r="T58" i="6"/>
  <c r="X59" i="6"/>
  <c r="D61" i="6"/>
  <c r="AC93" i="6"/>
  <c r="C92" i="6"/>
  <c r="AC92" i="6"/>
  <c r="AC96" i="6"/>
  <c r="C107" i="6"/>
  <c r="C106" i="6"/>
  <c r="D106" i="6"/>
  <c r="C109" i="6"/>
  <c r="C127" i="6"/>
  <c r="D126" i="6"/>
  <c r="D129" i="6"/>
  <c r="AC133" i="6"/>
  <c r="Q129" i="6"/>
  <c r="Q108" i="6"/>
  <c r="D141" i="6"/>
  <c r="C146" i="6"/>
  <c r="AC146" i="6"/>
  <c r="P152" i="6"/>
  <c r="P161" i="6"/>
  <c r="Q61" i="6"/>
  <c r="P81" i="6"/>
  <c r="AC81" i="6"/>
  <c r="Q78" i="6"/>
  <c r="P87" i="6"/>
  <c r="Q84" i="6"/>
  <c r="U101" i="6"/>
  <c r="U95" i="6"/>
  <c r="Y101" i="6"/>
  <c r="Y95" i="6"/>
  <c r="C129" i="6"/>
  <c r="AC132" i="6"/>
  <c r="C144" i="6"/>
  <c r="AC144" i="6"/>
  <c r="V206" i="6"/>
  <c r="W204" i="6"/>
  <c r="W40" i="6"/>
  <c r="P165" i="6"/>
  <c r="C187" i="6"/>
  <c r="D186" i="6"/>
  <c r="D185" i="6"/>
  <c r="D178" i="6"/>
  <c r="D175" i="6"/>
  <c r="D179" i="6"/>
  <c r="I189" i="6"/>
  <c r="C189" i="6"/>
  <c r="AC189" i="6"/>
  <c r="L194" i="6"/>
  <c r="L193" i="6"/>
  <c r="L192" i="6"/>
  <c r="V210" i="6"/>
  <c r="W209" i="6"/>
  <c r="I218" i="6"/>
  <c r="J217" i="6"/>
  <c r="C280" i="6"/>
  <c r="D279" i="6"/>
  <c r="P196" i="6"/>
  <c r="C166" i="6"/>
  <c r="D165" i="6"/>
  <c r="D164" i="6"/>
  <c r="D163" i="6"/>
  <c r="P191" i="6"/>
  <c r="Q186" i="6"/>
  <c r="Q185" i="6"/>
  <c r="C196" i="6"/>
  <c r="V195" i="6"/>
  <c r="V39" i="6"/>
  <c r="I210" i="6"/>
  <c r="J209" i="6"/>
  <c r="C244" i="6"/>
  <c r="AC244" i="6"/>
  <c r="D257" i="6"/>
  <c r="N223" i="6"/>
  <c r="N222" i="6"/>
  <c r="N221" i="6"/>
  <c r="W279" i="6"/>
  <c r="V283" i="6"/>
  <c r="V279" i="6"/>
  <c r="P284" i="6"/>
  <c r="Q279" i="6"/>
  <c r="Q278" i="6"/>
  <c r="P235" i="6"/>
  <c r="I235" i="6"/>
  <c r="I234" i="6"/>
  <c r="D268" i="6"/>
  <c r="K278" i="6"/>
  <c r="C233" i="6"/>
  <c r="D232" i="6"/>
  <c r="D231" i="6"/>
  <c r="D230" i="6"/>
  <c r="D229" i="6"/>
  <c r="P258" i="6"/>
  <c r="D292" i="6"/>
  <c r="D291" i="6"/>
  <c r="H278" i="6"/>
  <c r="Q304" i="6"/>
  <c r="P305" i="6"/>
  <c r="J286" i="6"/>
  <c r="J285" i="6"/>
  <c r="I286" i="6"/>
  <c r="I285" i="6"/>
  <c r="D286" i="6"/>
  <c r="D285" i="6"/>
  <c r="D278" i="6"/>
  <c r="W292" i="6"/>
  <c r="W291" i="6"/>
  <c r="W299" i="6"/>
  <c r="W298" i="6"/>
  <c r="V293" i="6"/>
  <c r="V292" i="6"/>
  <c r="V291" i="6"/>
  <c r="Q296" i="6"/>
  <c r="P297" i="6"/>
  <c r="D304" i="6"/>
  <c r="C308" i="6"/>
  <c r="P321" i="6"/>
  <c r="C324" i="6"/>
  <c r="C48" i="6"/>
  <c r="D321" i="6"/>
  <c r="W268" i="6"/>
  <c r="M278" i="6"/>
  <c r="I282" i="6"/>
  <c r="C282" i="6"/>
  <c r="AC282" i="6"/>
  <c r="J279" i="6"/>
  <c r="V300" i="6"/>
  <c r="Q321" i="6"/>
  <c r="AC322" i="6"/>
  <c r="P246" i="6"/>
  <c r="D272" i="6"/>
  <c r="D271" i="6"/>
  <c r="W272" i="6"/>
  <c r="W271" i="6"/>
  <c r="W267" i="6"/>
  <c r="E278" i="6"/>
  <c r="P280" i="6"/>
  <c r="C283" i="6"/>
  <c r="V286" i="6"/>
  <c r="V285" i="6"/>
  <c r="Q286" i="6"/>
  <c r="Q285" i="6"/>
  <c r="Q292" i="6"/>
  <c r="Q291" i="6"/>
  <c r="P301" i="6"/>
  <c r="P313" i="6"/>
  <c r="C284" i="6"/>
  <c r="P288" i="6"/>
  <c r="AC288" i="6"/>
  <c r="C293" i="6"/>
  <c r="C301" i="6"/>
  <c r="V308" i="6"/>
  <c r="W307" i="6"/>
  <c r="W303" i="6"/>
  <c r="W302" i="6"/>
  <c r="C310" i="6"/>
  <c r="AC310" i="6"/>
  <c r="C313" i="6"/>
  <c r="C318" i="6"/>
  <c r="E25" i="5"/>
  <c r="E24" i="5"/>
  <c r="C66" i="5"/>
  <c r="AC66" i="5"/>
  <c r="D59" i="5"/>
  <c r="W29" i="5"/>
  <c r="AC27" i="5"/>
  <c r="O69" i="5"/>
  <c r="O68" i="5"/>
  <c r="O67" i="5"/>
  <c r="P43" i="5"/>
  <c r="Q41" i="5"/>
  <c r="AC48" i="5"/>
  <c r="C71" i="5"/>
  <c r="C70" i="5"/>
  <c r="C69" i="5"/>
  <c r="C68" i="5"/>
  <c r="C67" i="5"/>
  <c r="D70" i="5"/>
  <c r="D69" i="5"/>
  <c r="D68" i="5"/>
  <c r="D67" i="5"/>
  <c r="C45" i="5"/>
  <c r="D41" i="5"/>
  <c r="C47" i="5"/>
  <c r="AC60" i="5"/>
  <c r="AC39" i="5"/>
  <c r="AC42" i="5"/>
  <c r="C53" i="5"/>
  <c r="D52" i="5"/>
  <c r="P55" i="5"/>
  <c r="AC55" i="5"/>
  <c r="E75" i="5"/>
  <c r="I75" i="5"/>
  <c r="I74" i="5"/>
  <c r="I73" i="5"/>
  <c r="I72" i="5"/>
  <c r="M75" i="5"/>
  <c r="M74" i="5"/>
  <c r="M73" i="5"/>
  <c r="AC77" i="5"/>
  <c r="I94" i="5"/>
  <c r="I92" i="5"/>
  <c r="I91" i="5"/>
  <c r="I90" i="5"/>
  <c r="I89" i="5"/>
  <c r="I81" i="5"/>
  <c r="J92" i="5"/>
  <c r="J91" i="5"/>
  <c r="J90" i="5"/>
  <c r="Q78" i="5"/>
  <c r="Q75" i="5"/>
  <c r="Q74" i="5"/>
  <c r="Q73" i="5"/>
  <c r="Q72" i="5"/>
  <c r="C88" i="5"/>
  <c r="P86" i="5"/>
  <c r="Q92" i="5"/>
  <c r="I99" i="5"/>
  <c r="C147" i="6"/>
  <c r="AC147" i="6"/>
  <c r="AC154" i="6"/>
  <c r="AC182" i="6"/>
  <c r="P277" i="6"/>
  <c r="AC315" i="6"/>
  <c r="K222" i="6"/>
  <c r="K221" i="6"/>
  <c r="W139" i="6"/>
  <c r="W136" i="6"/>
  <c r="H136" i="6"/>
  <c r="M159" i="6"/>
  <c r="M155" i="6"/>
  <c r="O139" i="6"/>
  <c r="O136" i="6"/>
  <c r="S222" i="6"/>
  <c r="S221" i="6"/>
  <c r="M193" i="6"/>
  <c r="R193" i="6"/>
  <c r="R192" i="6"/>
  <c r="O222" i="6"/>
  <c r="O221" i="6"/>
  <c r="M139" i="6"/>
  <c r="M136" i="6"/>
  <c r="X222" i="6"/>
  <c r="X221" i="6"/>
  <c r="T178" i="6"/>
  <c r="T175" i="6"/>
  <c r="G222" i="6"/>
  <c r="G221" i="6"/>
  <c r="D45" i="6"/>
  <c r="AA139" i="6"/>
  <c r="AA136" i="6"/>
  <c r="F193" i="6"/>
  <c r="F192" i="6"/>
  <c r="V178" i="6"/>
  <c r="V175" i="6"/>
  <c r="AC138" i="6"/>
  <c r="AA222" i="6"/>
  <c r="AA221" i="6"/>
  <c r="AA174" i="6"/>
  <c r="T222" i="6"/>
  <c r="T221" i="6"/>
  <c r="M178" i="6"/>
  <c r="M175" i="6"/>
  <c r="M192" i="6"/>
  <c r="G139" i="6"/>
  <c r="G136" i="6"/>
  <c r="N178" i="6"/>
  <c r="N175" i="6"/>
  <c r="AB193" i="6"/>
  <c r="L178" i="6"/>
  <c r="L175" i="6"/>
  <c r="T139" i="6"/>
  <c r="T136" i="6"/>
  <c r="Y139" i="6"/>
  <c r="Y136" i="6"/>
  <c r="F159" i="6"/>
  <c r="F155" i="6"/>
  <c r="AF264" i="6"/>
  <c r="AF263" i="6"/>
  <c r="W23" i="5"/>
  <c r="AB23" i="5"/>
  <c r="S23" i="5"/>
  <c r="G23" i="5"/>
  <c r="X23" i="5"/>
  <c r="K23" i="5"/>
  <c r="U89" i="5"/>
  <c r="T89" i="5"/>
  <c r="T81" i="5"/>
  <c r="K89" i="5"/>
  <c r="AC71" i="5"/>
  <c r="J30" i="5"/>
  <c r="U18" i="5"/>
  <c r="C96" i="5"/>
  <c r="P70" i="5"/>
  <c r="C94" i="5"/>
  <c r="H89" i="5"/>
  <c r="E89" i="5"/>
  <c r="E81" i="5"/>
  <c r="D46" i="5"/>
  <c r="L89" i="5"/>
  <c r="L81" i="5"/>
  <c r="D253" i="6"/>
  <c r="D252" i="6"/>
  <c r="D251" i="6"/>
  <c r="P283" i="6"/>
  <c r="AC281" i="6"/>
  <c r="AC199" i="6"/>
  <c r="E40" i="6"/>
  <c r="AC318" i="6"/>
  <c r="D140" i="6"/>
  <c r="D139" i="6"/>
  <c r="Y40" i="6"/>
  <c r="D101" i="6"/>
  <c r="AB192" i="6"/>
  <c r="AC56" i="6"/>
  <c r="AB266" i="6"/>
  <c r="AB265" i="6"/>
  <c r="W194" i="6"/>
  <c r="AA192" i="6"/>
  <c r="AC255" i="6"/>
  <c r="C274" i="6"/>
  <c r="AC274" i="6"/>
  <c r="W94" i="6"/>
  <c r="W68" i="6"/>
  <c r="AC269" i="6"/>
  <c r="M40" i="6"/>
  <c r="E266" i="6"/>
  <c r="E265" i="6"/>
  <c r="E264" i="6"/>
  <c r="E263" i="6"/>
  <c r="AC107" i="6"/>
  <c r="AC324" i="6"/>
  <c r="AC153" i="6"/>
  <c r="G69" i="6"/>
  <c r="AC201" i="6"/>
  <c r="AB175" i="6"/>
  <c r="AB174" i="6"/>
  <c r="C321" i="6"/>
  <c r="AC321" i="6"/>
  <c r="AC312" i="6"/>
  <c r="C53" i="6"/>
  <c r="C52" i="6"/>
  <c r="I268" i="6"/>
  <c r="C176" i="6"/>
  <c r="AC176" i="6"/>
  <c r="P106" i="6"/>
  <c r="C226" i="6"/>
  <c r="Q223" i="6"/>
  <c r="Q222" i="6"/>
  <c r="Q221" i="6"/>
  <c r="D53" i="6"/>
  <c r="D52" i="6"/>
  <c r="F235" i="6"/>
  <c r="F234" i="6"/>
  <c r="K266" i="6"/>
  <c r="K44" i="6"/>
  <c r="AC314" i="6"/>
  <c r="G163" i="6"/>
  <c r="C248" i="6"/>
  <c r="C247" i="6"/>
  <c r="C246" i="6"/>
  <c r="AC246" i="6"/>
  <c r="T69" i="6"/>
  <c r="P254" i="6"/>
  <c r="AC184" i="6"/>
  <c r="O43" i="6"/>
  <c r="O94" i="6"/>
  <c r="AB69" i="6"/>
  <c r="AB40" i="6"/>
  <c r="P276" i="6"/>
  <c r="AC294" i="6"/>
  <c r="O163" i="6"/>
  <c r="O159" i="6"/>
  <c r="O155" i="6"/>
  <c r="K43" i="6"/>
  <c r="U192" i="6"/>
  <c r="AC187" i="6"/>
  <c r="P164" i="6"/>
  <c r="U94" i="6"/>
  <c r="U43" i="6"/>
  <c r="Q77" i="6"/>
  <c r="Q72" i="6"/>
  <c r="Q60" i="6"/>
  <c r="AC135" i="6"/>
  <c r="AC127" i="6"/>
  <c r="C126" i="6"/>
  <c r="AC126" i="6"/>
  <c r="X58" i="6"/>
  <c r="AC145" i="6"/>
  <c r="P180" i="6"/>
  <c r="AC181" i="6"/>
  <c r="P47" i="6"/>
  <c r="V307" i="6"/>
  <c r="V303" i="6"/>
  <c r="V302" i="6"/>
  <c r="P308" i="6"/>
  <c r="AC313" i="6"/>
  <c r="C232" i="6"/>
  <c r="C231" i="6"/>
  <c r="AC233" i="6"/>
  <c r="D267" i="6"/>
  <c r="I279" i="6"/>
  <c r="F175" i="6"/>
  <c r="C279" i="6"/>
  <c r="W42" i="6"/>
  <c r="V204" i="6"/>
  <c r="P206" i="6"/>
  <c r="P204" i="6"/>
  <c r="AC55" i="6"/>
  <c r="P54" i="6"/>
  <c r="P53" i="6"/>
  <c r="C45" i="6"/>
  <c r="P245" i="6"/>
  <c r="P300" i="6"/>
  <c r="V299" i="6"/>
  <c r="V298" i="6"/>
  <c r="P296" i="6"/>
  <c r="AC287" i="6"/>
  <c r="AC284" i="6"/>
  <c r="P210" i="6"/>
  <c r="V209" i="6"/>
  <c r="V42" i="6"/>
  <c r="P78" i="6"/>
  <c r="D60" i="6"/>
  <c r="D59" i="6"/>
  <c r="D58" i="6"/>
  <c r="L58" i="6"/>
  <c r="AC228" i="6"/>
  <c r="C227" i="6"/>
  <c r="AC227" i="6"/>
  <c r="P224" i="6"/>
  <c r="AC280" i="6"/>
  <c r="P234" i="6"/>
  <c r="C243" i="6"/>
  <c r="C242" i="6"/>
  <c r="C210" i="6"/>
  <c r="C209" i="6"/>
  <c r="C42" i="6"/>
  <c r="I209" i="6"/>
  <c r="AC166" i="6"/>
  <c r="C165" i="6"/>
  <c r="C164" i="6"/>
  <c r="C218" i="6"/>
  <c r="I217" i="6"/>
  <c r="P186" i="6"/>
  <c r="Y94" i="6"/>
  <c r="Y68" i="6"/>
  <c r="Y67" i="6"/>
  <c r="Y43" i="6"/>
  <c r="AC87" i="6"/>
  <c r="P84" i="6"/>
  <c r="AC161" i="6"/>
  <c r="P160" i="6"/>
  <c r="AC160" i="6"/>
  <c r="H58" i="6"/>
  <c r="C141" i="6"/>
  <c r="C140" i="6"/>
  <c r="C139" i="6"/>
  <c r="C136" i="6"/>
  <c r="P60" i="6"/>
  <c r="C41" i="5"/>
  <c r="AC47" i="5"/>
  <c r="AC43" i="5"/>
  <c r="P85" i="5"/>
  <c r="P84" i="5"/>
  <c r="AC88" i="5"/>
  <c r="C87" i="5"/>
  <c r="C86" i="5"/>
  <c r="C59" i="5"/>
  <c r="AC59" i="5"/>
  <c r="P25" i="5"/>
  <c r="P24" i="5"/>
  <c r="P23" i="5"/>
  <c r="AC23" i="5"/>
  <c r="AC26" i="5"/>
  <c r="M23" i="5"/>
  <c r="D136" i="6"/>
  <c r="K265" i="6"/>
  <c r="K264" i="6"/>
  <c r="G159" i="6"/>
  <c r="G155" i="6"/>
  <c r="U174" i="6"/>
  <c r="J29" i="5"/>
  <c r="J28" i="5"/>
  <c r="P69" i="5"/>
  <c r="P68" i="5"/>
  <c r="AC68" i="5"/>
  <c r="AC226" i="6"/>
  <c r="V194" i="6"/>
  <c r="P59" i="6"/>
  <c r="P58" i="6"/>
  <c r="AC54" i="6"/>
  <c r="AC206" i="6"/>
  <c r="P223" i="6"/>
  <c r="Q52" i="6"/>
  <c r="AC47" i="6"/>
  <c r="P163" i="6"/>
  <c r="AC218" i="6"/>
  <c r="AC243" i="6"/>
  <c r="AC308" i="6"/>
  <c r="AC165" i="6"/>
  <c r="P185" i="6"/>
  <c r="AC232" i="6"/>
  <c r="P179" i="6"/>
  <c r="P178" i="6"/>
  <c r="P175" i="6"/>
  <c r="E28" i="5"/>
  <c r="Q23" i="5"/>
  <c r="AC25" i="5"/>
  <c r="R28" i="5"/>
  <c r="E23" i="5"/>
  <c r="P159" i="6"/>
  <c r="P155" i="6"/>
  <c r="P99" i="5"/>
  <c r="W28" i="5"/>
  <c r="AC24" i="5"/>
  <c r="AQ60" i="1"/>
  <c r="AQ59" i="1" s="1"/>
  <c r="Z290" i="1"/>
  <c r="Y290" i="1"/>
  <c r="Z200" i="1"/>
  <c r="Y200" i="1" s="1"/>
  <c r="Z198" i="1"/>
  <c r="Z272" i="1"/>
  <c r="Y272" i="1" s="1"/>
  <c r="Z228" i="1"/>
  <c r="Y228" i="1"/>
  <c r="Z209" i="1"/>
  <c r="Y209" i="1" s="1"/>
  <c r="Z207" i="1"/>
  <c r="Y207" i="1" s="1"/>
  <c r="Z206" i="1"/>
  <c r="Y206" i="1" s="1"/>
  <c r="AN206" i="1" s="1"/>
  <c r="Z226" i="1"/>
  <c r="Y226" i="1" s="1"/>
  <c r="Z90" i="1"/>
  <c r="Y90" i="1" s="1"/>
  <c r="Z269" i="1"/>
  <c r="AK50" i="1"/>
  <c r="AJ50" i="1"/>
  <c r="AI50" i="1"/>
  <c r="AH50" i="1"/>
  <c r="AF50" i="1"/>
  <c r="Z514" i="1"/>
  <c r="Y514" i="1" s="1"/>
  <c r="Z513" i="1"/>
  <c r="Y513" i="1" s="1"/>
  <c r="Z512" i="1"/>
  <c r="Z509" i="1"/>
  <c r="Y509" i="1" s="1"/>
  <c r="Z508" i="1"/>
  <c r="Z507" i="1"/>
  <c r="Y507" i="1" s="1"/>
  <c r="Z506" i="1"/>
  <c r="Z505" i="1"/>
  <c r="Z504" i="1"/>
  <c r="Z503" i="1"/>
  <c r="Z502" i="1"/>
  <c r="Z501" i="1"/>
  <c r="AF501" i="1"/>
  <c r="Y501" i="1"/>
  <c r="Z500" i="1"/>
  <c r="Z499" i="1"/>
  <c r="Z498" i="1"/>
  <c r="Z496" i="1"/>
  <c r="Z495" i="1"/>
  <c r="Z490" i="1"/>
  <c r="Z489" i="1"/>
  <c r="Z486" i="1"/>
  <c r="Z484" i="1"/>
  <c r="Z483" i="1"/>
  <c r="Z482" i="1"/>
  <c r="Z479" i="1"/>
  <c r="Y479" i="1" s="1"/>
  <c r="Z478" i="1"/>
  <c r="Z477" i="1"/>
  <c r="Z476" i="1"/>
  <c r="Z473" i="1"/>
  <c r="Y473" i="1" s="1"/>
  <c r="Z472" i="1"/>
  <c r="Z471" i="1"/>
  <c r="Z470" i="1"/>
  <c r="Z469" i="1"/>
  <c r="Z466" i="1"/>
  <c r="Z465" i="1" s="1"/>
  <c r="Z464" i="1"/>
  <c r="Z463" i="1"/>
  <c r="Z462" i="1"/>
  <c r="Z459" i="1"/>
  <c r="Z458" i="1"/>
  <c r="Z354" i="1"/>
  <c r="AF489" i="1"/>
  <c r="Y489" i="1" s="1"/>
  <c r="AF507" i="1"/>
  <c r="AF499" i="1"/>
  <c r="AJ59" i="1"/>
  <c r="AJ147" i="1"/>
  <c r="AJ149" i="1"/>
  <c r="AJ346" i="1"/>
  <c r="AJ345" i="1" s="1"/>
  <c r="AJ344" i="1"/>
  <c r="AJ343" i="1" s="1"/>
  <c r="AJ323" i="1" s="1"/>
  <c r="AJ320" i="1" s="1"/>
  <c r="AJ44" i="1"/>
  <c r="AJ424" i="1"/>
  <c r="AJ423" i="1"/>
  <c r="AJ422" i="1" s="1"/>
  <c r="AJ421" i="1" s="1"/>
  <c r="AJ457" i="1"/>
  <c r="AJ475" i="1"/>
  <c r="AJ474" i="1" s="1"/>
  <c r="AJ485" i="1"/>
  <c r="AJ487" i="1"/>
  <c r="AJ494" i="1"/>
  <c r="AJ493" i="1" s="1"/>
  <c r="AJ492" i="1" s="1"/>
  <c r="AJ20" i="1"/>
  <c r="AJ511" i="1"/>
  <c r="AH147" i="1"/>
  <c r="AH149" i="1"/>
  <c r="AH144" i="1" s="1"/>
  <c r="AH346" i="1"/>
  <c r="AH345" i="1" s="1"/>
  <c r="AH344" i="1" s="1"/>
  <c r="AH343" i="1" s="1"/>
  <c r="AH323" i="1" s="1"/>
  <c r="AH424" i="1"/>
  <c r="AH423" i="1" s="1"/>
  <c r="AH422" i="1" s="1"/>
  <c r="AH421" i="1"/>
  <c r="AH457" i="1"/>
  <c r="AH475" i="1"/>
  <c r="AH474" i="1"/>
  <c r="AH485" i="1"/>
  <c r="AH467" i="1" s="1"/>
  <c r="AH488" i="1"/>
  <c r="AH487" i="1" s="1"/>
  <c r="AH494" i="1"/>
  <c r="Z201" i="1"/>
  <c r="Y201" i="1" s="1"/>
  <c r="Z202" i="1"/>
  <c r="Y202" i="1"/>
  <c r="Z204" i="1"/>
  <c r="Y204" i="1" s="1"/>
  <c r="Z219" i="1"/>
  <c r="Y219" i="1" s="1"/>
  <c r="Z220" i="1"/>
  <c r="Y220" i="1" s="1"/>
  <c r="Z224" i="1"/>
  <c r="Y224" i="1" s="1"/>
  <c r="Z225" i="1"/>
  <c r="Y225" i="1"/>
  <c r="AF385" i="1"/>
  <c r="Z385" i="1"/>
  <c r="Z386" i="1"/>
  <c r="Y386" i="1" s="1"/>
  <c r="Z389" i="1"/>
  <c r="Y389" i="1" s="1"/>
  <c r="Y388" i="1"/>
  <c r="Z437" i="1"/>
  <c r="Y437" i="1" s="1"/>
  <c r="Z436" i="1"/>
  <c r="Y436" i="1" s="1"/>
  <c r="AN436" i="1" s="1"/>
  <c r="Z435" i="1"/>
  <c r="Z434" i="1"/>
  <c r="Y434" i="1" s="1"/>
  <c r="Z432" i="1"/>
  <c r="Y432" i="1"/>
  <c r="Z431" i="1"/>
  <c r="Y431" i="1" s="1"/>
  <c r="AN431" i="1" s="1"/>
  <c r="Z72" i="1"/>
  <c r="Y72" i="1"/>
  <c r="Z73" i="1"/>
  <c r="Y73" i="1" s="1"/>
  <c r="AF59" i="1"/>
  <c r="AF58" i="1" s="1"/>
  <c r="AF57" i="1" s="1"/>
  <c r="AC59" i="1"/>
  <c r="Z61" i="1"/>
  <c r="Z62" i="1"/>
  <c r="Y62" i="1" s="1"/>
  <c r="AA44" i="1"/>
  <c r="AL44" i="1"/>
  <c r="AK147" i="1"/>
  <c r="AK149" i="1"/>
  <c r="AK346" i="1"/>
  <c r="AK345" i="1"/>
  <c r="AK344" i="1" s="1"/>
  <c r="AK424" i="1"/>
  <c r="AK423" i="1" s="1"/>
  <c r="AK422" i="1" s="1"/>
  <c r="AK421" i="1" s="1"/>
  <c r="AK457" i="1"/>
  <c r="AK475" i="1"/>
  <c r="AK474" i="1" s="1"/>
  <c r="AK485" i="1"/>
  <c r="AK488" i="1"/>
  <c r="AK487" i="1"/>
  <c r="AK494" i="1"/>
  <c r="AI147" i="1"/>
  <c r="AI149" i="1"/>
  <c r="AI346" i="1"/>
  <c r="AI345" i="1" s="1"/>
  <c r="AI344" i="1" s="1"/>
  <c r="AI343" i="1"/>
  <c r="AI424" i="1"/>
  <c r="AI423" i="1" s="1"/>
  <c r="AI422" i="1" s="1"/>
  <c r="AI421" i="1" s="1"/>
  <c r="AI457" i="1"/>
  <c r="AI475" i="1"/>
  <c r="AI474" i="1" s="1"/>
  <c r="AI467" i="1" s="1"/>
  <c r="AI485" i="1"/>
  <c r="AI488" i="1"/>
  <c r="AI487" i="1" s="1"/>
  <c r="AI494" i="1"/>
  <c r="AF147" i="1"/>
  <c r="AF144" i="1" s="1"/>
  <c r="AF138" i="1" s="1"/>
  <c r="AF149" i="1"/>
  <c r="AF346" i="1"/>
  <c r="AF345" i="1" s="1"/>
  <c r="AF344" i="1"/>
  <c r="AF343" i="1"/>
  <c r="AF424" i="1"/>
  <c r="AF423" i="1" s="1"/>
  <c r="AF422" i="1" s="1"/>
  <c r="AF421" i="1" s="1"/>
  <c r="AF485" i="1"/>
  <c r="AC346" i="1"/>
  <c r="AC345" i="1"/>
  <c r="AC344" i="1"/>
  <c r="AC343" i="1" s="1"/>
  <c r="AC457" i="1"/>
  <c r="AC475" i="1"/>
  <c r="AC474" i="1"/>
  <c r="AC481" i="1"/>
  <c r="AC480" i="1" s="1"/>
  <c r="AC485" i="1"/>
  <c r="AC467" i="1" s="1"/>
  <c r="AC488" i="1"/>
  <c r="AC487" i="1" s="1"/>
  <c r="AC494" i="1"/>
  <c r="Z152" i="1"/>
  <c r="Y152" i="1"/>
  <c r="Z153" i="1"/>
  <c r="Y153" i="1" s="1"/>
  <c r="Z154" i="1"/>
  <c r="Y154" i="1"/>
  <c r="Z155" i="1"/>
  <c r="Y155" i="1" s="1"/>
  <c r="Z156" i="1"/>
  <c r="Y156" i="1" s="1"/>
  <c r="AM156" i="1" s="1"/>
  <c r="Z157" i="1"/>
  <c r="Y157" i="1" s="1"/>
  <c r="Z158" i="1"/>
  <c r="Y158" i="1" s="1"/>
  <c r="AM158" i="1" s="1"/>
  <c r="Z159" i="1"/>
  <c r="Y159" i="1" s="1"/>
  <c r="Z160" i="1"/>
  <c r="Y160" i="1"/>
  <c r="Z186" i="1"/>
  <c r="Y186" i="1" s="1"/>
  <c r="Z191" i="1"/>
  <c r="Y191" i="1"/>
  <c r="Z192" i="1"/>
  <c r="Y192" i="1" s="1"/>
  <c r="Z193" i="1"/>
  <c r="Y193" i="1" s="1"/>
  <c r="AN193" i="1" s="1"/>
  <c r="Z289" i="1"/>
  <c r="Z341" i="1"/>
  <c r="Z342" i="1"/>
  <c r="Z378" i="1"/>
  <c r="Y378" i="1" s="1"/>
  <c r="Z379" i="1"/>
  <c r="Y379" i="1"/>
  <c r="Z380" i="1"/>
  <c r="Y380" i="1" s="1"/>
  <c r="AC147" i="1"/>
  <c r="AC149" i="1"/>
  <c r="Z140" i="1"/>
  <c r="Z141" i="1"/>
  <c r="Y141" i="1"/>
  <c r="Z142" i="1"/>
  <c r="Y142" i="1" s="1"/>
  <c r="Z146" i="1"/>
  <c r="Z147" i="1"/>
  <c r="Z150" i="1"/>
  <c r="Y150" i="1" s="1"/>
  <c r="Z372" i="1"/>
  <c r="Y372" i="1"/>
  <c r="AM372" i="1" s="1"/>
  <c r="Z373" i="1"/>
  <c r="Y373" i="1" s="1"/>
  <c r="Z374" i="1"/>
  <c r="Y374" i="1"/>
  <c r="Z375" i="1"/>
  <c r="Z376" i="1"/>
  <c r="Y147" i="1"/>
  <c r="Z370" i="1"/>
  <c r="Z369" i="1" s="1"/>
  <c r="Z44" i="1" s="1"/>
  <c r="AC424" i="1"/>
  <c r="AC423" i="1" s="1"/>
  <c r="AC422" i="1" s="1"/>
  <c r="AC421" i="1" s="1"/>
  <c r="Z88" i="1"/>
  <c r="Y88" i="1"/>
  <c r="Z95" i="1"/>
  <c r="Y95" i="1" s="1"/>
  <c r="Z99" i="1"/>
  <c r="Y99" i="1" s="1"/>
  <c r="Z263" i="1"/>
  <c r="Y263" i="1" s="1"/>
  <c r="Z265" i="1"/>
  <c r="Z362" i="1"/>
  <c r="Y362" i="1" s="1"/>
  <c r="Z363" i="1"/>
  <c r="Z364" i="1"/>
  <c r="Z400" i="1"/>
  <c r="Z399" i="1"/>
  <c r="Z424" i="1"/>
  <c r="Z423" i="1" s="1"/>
  <c r="Z422" i="1" s="1"/>
  <c r="Z421" i="1"/>
  <c r="Y424" i="1"/>
  <c r="Y423" i="1" s="1"/>
  <c r="Y422" i="1" s="1"/>
  <c r="Y421" i="1" s="1"/>
  <c r="Z86" i="1"/>
  <c r="Z85" i="1" s="1"/>
  <c r="Z261" i="1"/>
  <c r="Y261" i="1"/>
  <c r="Z284" i="1"/>
  <c r="Z283" i="1" s="1"/>
  <c r="Z282" i="1" s="1"/>
  <c r="Z327" i="1"/>
  <c r="Y327" i="1"/>
  <c r="Y325" i="1" s="1"/>
  <c r="Z329" i="1"/>
  <c r="Y329" i="1" s="1"/>
  <c r="Z353" i="1"/>
  <c r="Y353" i="1"/>
  <c r="Z355" i="1"/>
  <c r="Y355" i="1" s="1"/>
  <c r="AN355" i="1" s="1"/>
  <c r="Z356" i="1"/>
  <c r="Z358" i="1"/>
  <c r="Z398" i="1"/>
  <c r="Z396" i="1" s="1"/>
  <c r="AL511" i="1"/>
  <c r="AK511" i="1"/>
  <c r="AI511" i="1"/>
  <c r="AH511" i="1"/>
  <c r="AG511" i="1"/>
  <c r="AF511" i="1"/>
  <c r="AD511" i="1"/>
  <c r="AC511" i="1"/>
  <c r="AB511" i="1"/>
  <c r="AA511" i="1"/>
  <c r="AK20" i="1"/>
  <c r="AI20" i="1"/>
  <c r="AH20" i="1"/>
  <c r="AF20" i="1"/>
  <c r="Z21" i="1"/>
  <c r="Y21" i="1" s="1"/>
  <c r="Z22" i="1"/>
  <c r="Y22" i="1"/>
  <c r="AM22" i="1" s="1"/>
  <c r="Z23" i="1"/>
  <c r="Y23" i="1" s="1"/>
  <c r="AN23" i="1" s="1"/>
  <c r="Z24" i="1"/>
  <c r="Y24" i="1" s="1"/>
  <c r="AN24" i="1" s="1"/>
  <c r="Z25" i="1"/>
  <c r="Y25" i="1"/>
  <c r="Z26" i="1"/>
  <c r="Y26" i="1" s="1"/>
  <c r="Z27" i="1"/>
  <c r="Y27" i="1"/>
  <c r="AN27" i="1" s="1"/>
  <c r="Z28" i="1"/>
  <c r="Y28" i="1" s="1"/>
  <c r="AN28" i="1" s="1"/>
  <c r="Z29" i="1"/>
  <c r="Y29" i="1"/>
  <c r="Z30" i="1"/>
  <c r="Y30" i="1" s="1"/>
  <c r="Z31" i="1"/>
  <c r="Y31" i="1"/>
  <c r="V421" i="1"/>
  <c r="O52" i="1"/>
  <c r="L44" i="1"/>
  <c r="L421" i="1"/>
  <c r="AR431" i="1"/>
  <c r="K149" i="1"/>
  <c r="K147" i="1"/>
  <c r="F70" i="2"/>
  <c r="Q18" i="1"/>
  <c r="O18" i="1"/>
  <c r="C18" i="1"/>
  <c r="Q17" i="1"/>
  <c r="O17" i="1"/>
  <c r="C17" i="1" s="1"/>
  <c r="Q16" i="1"/>
  <c r="O16" i="1" s="1"/>
  <c r="K59" i="1"/>
  <c r="K66" i="1"/>
  <c r="K65" i="1"/>
  <c r="K58" i="1" s="1"/>
  <c r="K57" i="1" s="1"/>
  <c r="Q380" i="1"/>
  <c r="O380" i="1" s="1"/>
  <c r="Q379" i="1"/>
  <c r="O379" i="1"/>
  <c r="Q378" i="1"/>
  <c r="O378" i="1" s="1"/>
  <c r="C378" i="1" s="1"/>
  <c r="AM378" i="1" s="1"/>
  <c r="O419" i="1"/>
  <c r="O418" i="1" s="1"/>
  <c r="O424" i="1"/>
  <c r="O423" i="1" s="1"/>
  <c r="O422" i="1"/>
  <c r="O421" i="1" s="1"/>
  <c r="K424" i="1"/>
  <c r="K423" i="1" s="1"/>
  <c r="K422" i="1"/>
  <c r="K421" i="1"/>
  <c r="I421" i="1"/>
  <c r="O435" i="1"/>
  <c r="C435" i="1"/>
  <c r="K457" i="1"/>
  <c r="K456" i="1" s="1"/>
  <c r="K475" i="1"/>
  <c r="K474" i="1" s="1"/>
  <c r="E479" i="1"/>
  <c r="E478" i="1"/>
  <c r="C478" i="1" s="1"/>
  <c r="E477" i="1"/>
  <c r="E476" i="1"/>
  <c r="K481" i="1"/>
  <c r="K480" i="1" s="1"/>
  <c r="E484" i="1"/>
  <c r="C484" i="1"/>
  <c r="AM484" i="1" s="1"/>
  <c r="E483" i="1"/>
  <c r="E482" i="1"/>
  <c r="K485" i="1"/>
  <c r="E486" i="1"/>
  <c r="K488" i="1"/>
  <c r="K487" i="1" s="1"/>
  <c r="E490" i="1"/>
  <c r="E489" i="1"/>
  <c r="K494" i="1"/>
  <c r="K497" i="1"/>
  <c r="E509" i="1"/>
  <c r="E508" i="1"/>
  <c r="E507" i="1"/>
  <c r="C507" i="1" s="1"/>
  <c r="E506" i="1"/>
  <c r="E505" i="1"/>
  <c r="C505" i="1" s="1"/>
  <c r="E504" i="1"/>
  <c r="E503" i="1"/>
  <c r="C503" i="1"/>
  <c r="E502" i="1"/>
  <c r="E501" i="1"/>
  <c r="E500" i="1"/>
  <c r="C500" i="1"/>
  <c r="E499" i="1"/>
  <c r="E498" i="1"/>
  <c r="C28" i="1"/>
  <c r="C24" i="1"/>
  <c r="AR423" i="1"/>
  <c r="AQ424" i="1"/>
  <c r="AR424" i="1" s="1"/>
  <c r="AQ421" i="1"/>
  <c r="K33" i="1"/>
  <c r="Q20" i="1"/>
  <c r="O20" i="1" s="1"/>
  <c r="C432" i="1"/>
  <c r="X511" i="1"/>
  <c r="S511" i="1"/>
  <c r="K51" i="1"/>
  <c r="K52" i="1"/>
  <c r="K50" i="1" s="1"/>
  <c r="K53" i="1"/>
  <c r="L511" i="1"/>
  <c r="K511" i="1"/>
  <c r="G511" i="1"/>
  <c r="Z75" i="1"/>
  <c r="AF363" i="1"/>
  <c r="D512" i="1"/>
  <c r="F310" i="1"/>
  <c r="F75" i="1"/>
  <c r="D348" i="1"/>
  <c r="AN348" i="1" s="1"/>
  <c r="F392" i="1"/>
  <c r="F11" i="11"/>
  <c r="F10" i="11"/>
  <c r="V44" i="1"/>
  <c r="E267" i="1"/>
  <c r="E266" i="1"/>
  <c r="C417" i="1"/>
  <c r="E402" i="1"/>
  <c r="E401" i="1" s="1"/>
  <c r="O397" i="1"/>
  <c r="E147" i="1"/>
  <c r="E144" i="1" s="1"/>
  <c r="E494" i="1"/>
  <c r="C495" i="1"/>
  <c r="C402" i="1"/>
  <c r="C401" i="1"/>
  <c r="Q475" i="1"/>
  <c r="Q474" i="1" s="1"/>
  <c r="AM425" i="1"/>
  <c r="C470" i="1"/>
  <c r="Z346" i="1"/>
  <c r="Z345" i="1"/>
  <c r="F71" i="1"/>
  <c r="F70" i="1" s="1"/>
  <c r="C374" i="1"/>
  <c r="AM374" i="1" s="1"/>
  <c r="Z494" i="1"/>
  <c r="C514" i="1"/>
  <c r="C53" i="1" s="1"/>
  <c r="Z457" i="1"/>
  <c r="Y269" i="1"/>
  <c r="Y267" i="1" s="1"/>
  <c r="Y250" i="1"/>
  <c r="Y499" i="1"/>
  <c r="Q66" i="1"/>
  <c r="Q65" i="1"/>
  <c r="C512" i="1"/>
  <c r="C51" i="1" s="1"/>
  <c r="AK58" i="1"/>
  <c r="AK57" i="1"/>
  <c r="C245" i="6"/>
  <c r="AC245" i="6"/>
  <c r="AC210" i="6"/>
  <c r="M265" i="6"/>
  <c r="M264" i="6"/>
  <c r="M263" i="6"/>
  <c r="AC141" i="6"/>
  <c r="AB84" i="5"/>
  <c r="AB83" i="5"/>
  <c r="AB82" i="5"/>
  <c r="AB19" i="5"/>
  <c r="G91" i="5"/>
  <c r="G90" i="5"/>
  <c r="G89" i="5"/>
  <c r="G81" i="5"/>
  <c r="G18" i="5"/>
  <c r="Y91" i="5"/>
  <c r="Y90" i="5"/>
  <c r="Y89" i="5"/>
  <c r="Y81" i="5"/>
  <c r="Y18" i="5"/>
  <c r="D15" i="6"/>
  <c r="C15" i="6"/>
  <c r="G14" i="6"/>
  <c r="G60" i="6"/>
  <c r="G38" i="6"/>
  <c r="G39" i="6"/>
  <c r="H43" i="6"/>
  <c r="H94" i="6"/>
  <c r="Z43" i="6"/>
  <c r="Z94" i="6"/>
  <c r="L101" i="6"/>
  <c r="L95" i="6"/>
  <c r="T43" i="6"/>
  <c r="T94" i="6"/>
  <c r="X43" i="6"/>
  <c r="X94" i="6"/>
  <c r="AB43" i="6"/>
  <c r="AB94" i="6"/>
  <c r="AB68" i="6"/>
  <c r="AB67" i="6"/>
  <c r="C111" i="6"/>
  <c r="D108" i="6"/>
  <c r="P151" i="6"/>
  <c r="Q150" i="6"/>
  <c r="Q148" i="6"/>
  <c r="Q140" i="6"/>
  <c r="C157" i="6"/>
  <c r="D156" i="6"/>
  <c r="N194" i="6"/>
  <c r="N193" i="6"/>
  <c r="N192" i="6"/>
  <c r="N174" i="6"/>
  <c r="J204" i="6"/>
  <c r="I204" i="6"/>
  <c r="T194" i="6"/>
  <c r="T40" i="6"/>
  <c r="O24" i="5"/>
  <c r="O23" i="5"/>
  <c r="T25" i="5"/>
  <c r="T19" i="5"/>
  <c r="AC247" i="6"/>
  <c r="AC242" i="6"/>
  <c r="Q59" i="6"/>
  <c r="Q58" i="6"/>
  <c r="I195" i="6"/>
  <c r="F19" i="5"/>
  <c r="R94" i="6"/>
  <c r="R41" i="6"/>
  <c r="C103" i="5"/>
  <c r="AC103" i="5"/>
  <c r="C93" i="5"/>
  <c r="AC76" i="5"/>
  <c r="E74" i="5"/>
  <c r="E19" i="5"/>
  <c r="C52" i="5"/>
  <c r="AC53" i="5"/>
  <c r="S43" i="6"/>
  <c r="S94" i="6"/>
  <c r="P307" i="6"/>
  <c r="AC248" i="6"/>
  <c r="E44" i="6"/>
  <c r="AC254" i="6"/>
  <c r="J195" i="6"/>
  <c r="J194" i="6"/>
  <c r="O44" i="6"/>
  <c r="O265" i="6"/>
  <c r="O264" i="6"/>
  <c r="O263" i="6"/>
  <c r="Y193" i="6"/>
  <c r="Y192" i="6"/>
  <c r="Y174" i="6"/>
  <c r="Y38" i="6"/>
  <c r="P209" i="6"/>
  <c r="P42" i="6"/>
  <c r="P222" i="6"/>
  <c r="P221" i="6"/>
  <c r="AC41" i="5"/>
  <c r="T68" i="6"/>
  <c r="W67" i="6"/>
  <c r="P279" i="6"/>
  <c r="AC279" i="6"/>
  <c r="AC283" i="6"/>
  <c r="AC301" i="6"/>
  <c r="P299" i="6"/>
  <c r="P304" i="6"/>
  <c r="P303" i="6"/>
  <c r="P302" i="6"/>
  <c r="AC305" i="6"/>
  <c r="V159" i="6"/>
  <c r="V155" i="6"/>
  <c r="D95" i="6"/>
  <c r="D94" i="6"/>
  <c r="V139" i="6"/>
  <c r="V136" i="6"/>
  <c r="P37" i="5"/>
  <c r="P33" i="5"/>
  <c r="Q33" i="5"/>
  <c r="Q31" i="5"/>
  <c r="Z19" i="5"/>
  <c r="H81" i="5"/>
  <c r="S81" i="5"/>
  <c r="P71" i="6"/>
  <c r="AC71" i="6"/>
  <c r="Q70" i="6"/>
  <c r="C79" i="6"/>
  <c r="C78" i="6"/>
  <c r="D78" i="6"/>
  <c r="Q195" i="6"/>
  <c r="Q194" i="6"/>
  <c r="Q193" i="6"/>
  <c r="Q192" i="6"/>
  <c r="Q211" i="6"/>
  <c r="Q208" i="6"/>
  <c r="P197" i="6"/>
  <c r="AC197" i="6"/>
  <c r="D195" i="6"/>
  <c r="C200" i="6"/>
  <c r="AC200" i="6"/>
  <c r="I309" i="6"/>
  <c r="J307" i="6"/>
  <c r="C311" i="6"/>
  <c r="AC311" i="6"/>
  <c r="D307" i="6"/>
  <c r="D303" i="6"/>
  <c r="D302" i="6"/>
  <c r="D266" i="6"/>
  <c r="D265" i="6"/>
  <c r="D264" i="6"/>
  <c r="D263" i="6"/>
  <c r="R44" i="6"/>
  <c r="P286" i="6"/>
  <c r="P285" i="6"/>
  <c r="C23" i="6"/>
  <c r="D19" i="6"/>
  <c r="C19" i="6"/>
  <c r="M60" i="6"/>
  <c r="M39" i="6"/>
  <c r="J39" i="6"/>
  <c r="AA60" i="6"/>
  <c r="AA39" i="6"/>
  <c r="I190" i="6"/>
  <c r="I186" i="6"/>
  <c r="I185" i="6"/>
  <c r="I178" i="6"/>
  <c r="I175" i="6"/>
  <c r="J186" i="6"/>
  <c r="J185" i="6"/>
  <c r="J178" i="6"/>
  <c r="J175" i="6"/>
  <c r="K194" i="6"/>
  <c r="K39" i="6"/>
  <c r="L39" i="6"/>
  <c r="O39" i="6"/>
  <c r="O194" i="6"/>
  <c r="G42" i="6"/>
  <c r="G208" i="6"/>
  <c r="I213" i="6"/>
  <c r="J211" i="6"/>
  <c r="J208" i="6"/>
  <c r="P214" i="6"/>
  <c r="D211" i="6"/>
  <c r="C216" i="6"/>
  <c r="V216" i="6"/>
  <c r="W211" i="6"/>
  <c r="W208" i="6"/>
  <c r="F223" i="6"/>
  <c r="F222" i="6"/>
  <c r="F221" i="6"/>
  <c r="F174" i="6"/>
  <c r="F39" i="6"/>
  <c r="L223" i="6"/>
  <c r="L222" i="6"/>
  <c r="L221" i="6"/>
  <c r="R39" i="6"/>
  <c r="R223" i="6"/>
  <c r="R222" i="6"/>
  <c r="R221" i="6"/>
  <c r="Z39" i="6"/>
  <c r="Z223" i="6"/>
  <c r="Z222" i="6"/>
  <c r="Z221" i="6"/>
  <c r="I225" i="6"/>
  <c r="J224" i="6"/>
  <c r="J223" i="6"/>
  <c r="J222" i="6"/>
  <c r="J221" i="6"/>
  <c r="C258" i="6"/>
  <c r="I260" i="6"/>
  <c r="C260" i="6"/>
  <c r="AC260" i="6"/>
  <c r="J257" i="6"/>
  <c r="J253" i="6"/>
  <c r="J252" i="6"/>
  <c r="J251" i="6"/>
  <c r="P261" i="6"/>
  <c r="AC261" i="6"/>
  <c r="P257" i="6"/>
  <c r="Q257" i="6"/>
  <c r="Q253" i="6"/>
  <c r="Q252" i="6"/>
  <c r="Q251" i="6"/>
  <c r="H267" i="6"/>
  <c r="H266" i="6"/>
  <c r="P270" i="6"/>
  <c r="P268" i="6"/>
  <c r="V268" i="6"/>
  <c r="I273" i="6"/>
  <c r="C273" i="6"/>
  <c r="AC273" i="6"/>
  <c r="J272" i="6"/>
  <c r="J271" i="6"/>
  <c r="J267" i="6"/>
  <c r="V272" i="6"/>
  <c r="V271" i="6"/>
  <c r="V267" i="6"/>
  <c r="P275" i="6"/>
  <c r="I295" i="6"/>
  <c r="C295" i="6"/>
  <c r="C292" i="6"/>
  <c r="J292" i="6"/>
  <c r="J291" i="6"/>
  <c r="I296" i="6"/>
  <c r="C297" i="6"/>
  <c r="Z159" i="6"/>
  <c r="Z155" i="6"/>
  <c r="P21" i="6"/>
  <c r="AC21" i="6"/>
  <c r="Q19" i="6"/>
  <c r="C205" i="6"/>
  <c r="AC205" i="6"/>
  <c r="D204" i="6"/>
  <c r="I47" i="6"/>
  <c r="J278" i="6"/>
  <c r="R139" i="6"/>
  <c r="R136" i="6"/>
  <c r="J139" i="6"/>
  <c r="J136" i="6"/>
  <c r="S40" i="6"/>
  <c r="AF22" i="5"/>
  <c r="AF21" i="5"/>
  <c r="S18" i="5"/>
  <c r="T30" i="5"/>
  <c r="X31" i="5"/>
  <c r="AB31" i="5"/>
  <c r="G75" i="5"/>
  <c r="G74" i="5"/>
  <c r="G73" i="5"/>
  <c r="G72" i="5"/>
  <c r="P98" i="5"/>
  <c r="Q96" i="5"/>
  <c r="Q91" i="5"/>
  <c r="Q90" i="5"/>
  <c r="Q89" i="5"/>
  <c r="Q81" i="5"/>
  <c r="AC109" i="6"/>
  <c r="AC214" i="6"/>
  <c r="Z139" i="6"/>
  <c r="Z136" i="6"/>
  <c r="I68" i="6"/>
  <c r="I67" i="6"/>
  <c r="L159" i="6"/>
  <c r="L155" i="6"/>
  <c r="AC152" i="6"/>
  <c r="AA40" i="6"/>
  <c r="R159" i="6"/>
  <c r="R155" i="6"/>
  <c r="I30" i="5"/>
  <c r="I29" i="5"/>
  <c r="AC74" i="6"/>
  <c r="AC91" i="6"/>
  <c r="H159" i="6"/>
  <c r="H155" i="6"/>
  <c r="F139" i="6"/>
  <c r="F136" i="6"/>
  <c r="K40" i="6"/>
  <c r="D26" i="5"/>
  <c r="D25" i="5"/>
  <c r="D24" i="5"/>
  <c r="AC36" i="5"/>
  <c r="AC20" i="6"/>
  <c r="AC80" i="6"/>
  <c r="AC86" i="6"/>
  <c r="J42" i="6"/>
  <c r="I42" i="6"/>
  <c r="AF193" i="6"/>
  <c r="AF192" i="6"/>
  <c r="E11" i="13"/>
  <c r="E10" i="13"/>
  <c r="F16" i="12"/>
  <c r="K31" i="5"/>
  <c r="AC38" i="5"/>
  <c r="S46" i="5"/>
  <c r="AA46" i="5"/>
  <c r="AA30" i="5"/>
  <c r="L75" i="5"/>
  <c r="L74" i="5"/>
  <c r="R75" i="5"/>
  <c r="R74" i="5"/>
  <c r="R17" i="5"/>
  <c r="U75" i="5"/>
  <c r="U74" i="5"/>
  <c r="Y75" i="5"/>
  <c r="Y19" i="5"/>
  <c r="AA81" i="5"/>
  <c r="Z91" i="5"/>
  <c r="Z90" i="5"/>
  <c r="Z89" i="5"/>
  <c r="Z81" i="5"/>
  <c r="AC23" i="6"/>
  <c r="AC27" i="6"/>
  <c r="S39" i="6"/>
  <c r="M36" i="6"/>
  <c r="J36" i="6"/>
  <c r="I36" i="6"/>
  <c r="Q36" i="6"/>
  <c r="I159" i="6"/>
  <c r="I155" i="6"/>
  <c r="T164" i="6"/>
  <c r="X164" i="6"/>
  <c r="X163" i="6"/>
  <c r="X159" i="6"/>
  <c r="X155" i="6"/>
  <c r="AB164" i="6"/>
  <c r="AC168" i="6"/>
  <c r="Z178" i="6"/>
  <c r="Z175" i="6"/>
  <c r="I277" i="6"/>
  <c r="C277" i="6"/>
  <c r="E12" i="10"/>
  <c r="E11" i="10"/>
  <c r="G12" i="10"/>
  <c r="G11" i="10"/>
  <c r="E11" i="11"/>
  <c r="E10" i="11"/>
  <c r="G11" i="13"/>
  <c r="G10" i="13"/>
  <c r="AC49" i="5"/>
  <c r="G46" i="5"/>
  <c r="K46" i="5"/>
  <c r="O46" i="5"/>
  <c r="O30" i="5"/>
  <c r="P95" i="5"/>
  <c r="AC95" i="5"/>
  <c r="F91" i="5"/>
  <c r="F90" i="5"/>
  <c r="F89" i="5"/>
  <c r="F81" i="5"/>
  <c r="N91" i="5"/>
  <c r="X91" i="5"/>
  <c r="X90" i="5"/>
  <c r="X89" i="5"/>
  <c r="X81" i="5"/>
  <c r="AB91" i="5"/>
  <c r="AB90" i="5"/>
  <c r="AB89" i="5"/>
  <c r="T15" i="6"/>
  <c r="AC46" i="6"/>
  <c r="AC76" i="6"/>
  <c r="H77" i="6"/>
  <c r="H72" i="6"/>
  <c r="L77" i="6"/>
  <c r="L72" i="6"/>
  <c r="R77" i="6"/>
  <c r="R72" i="6"/>
  <c r="Z77" i="6"/>
  <c r="Z72" i="6"/>
  <c r="F77" i="6"/>
  <c r="F72" i="6"/>
  <c r="J77" i="6"/>
  <c r="J72" i="6"/>
  <c r="J69" i="6"/>
  <c r="N77" i="6"/>
  <c r="N72" i="6"/>
  <c r="N108" i="6"/>
  <c r="U140" i="6"/>
  <c r="U139" i="6"/>
  <c r="X140" i="6"/>
  <c r="F253" i="6"/>
  <c r="F252" i="6"/>
  <c r="F251" i="6"/>
  <c r="C300" i="6"/>
  <c r="AC300" i="6"/>
  <c r="C110" i="10"/>
  <c r="C104" i="10"/>
  <c r="C19" i="13"/>
  <c r="C18" i="13"/>
  <c r="U39" i="6"/>
  <c r="Z208" i="6"/>
  <c r="Z193" i="6"/>
  <c r="Z192" i="6"/>
  <c r="Z174" i="6"/>
  <c r="E208" i="6"/>
  <c r="E193" i="6"/>
  <c r="E192" i="6"/>
  <c r="O208" i="6"/>
  <c r="O41" i="6"/>
  <c r="H39" i="6"/>
  <c r="H253" i="6"/>
  <c r="H252" i="6"/>
  <c r="H251" i="6"/>
  <c r="N253" i="6"/>
  <c r="N252" i="6"/>
  <c r="N251" i="6"/>
  <c r="T253" i="6"/>
  <c r="T252" i="6"/>
  <c r="T251" i="6"/>
  <c r="X253" i="6"/>
  <c r="X252" i="6"/>
  <c r="X251" i="6"/>
  <c r="Y271" i="6"/>
  <c r="Y267" i="6"/>
  <c r="Y266" i="6"/>
  <c r="Y44" i="6"/>
  <c r="C12" i="14"/>
  <c r="Z52" i="1"/>
  <c r="Y52" i="1" s="1"/>
  <c r="AC70" i="1"/>
  <c r="AF458" i="1"/>
  <c r="AK324" i="1"/>
  <c r="AH411" i="1"/>
  <c r="AH410" i="1" s="1"/>
  <c r="AH409" i="1" s="1"/>
  <c r="T45" i="1"/>
  <c r="AI351" i="1"/>
  <c r="AC286" i="1"/>
  <c r="AC285" i="1" s="1"/>
  <c r="M460" i="1"/>
  <c r="M456" i="1"/>
  <c r="M455" i="1" s="1"/>
  <c r="M454" i="1" s="1"/>
  <c r="M195" i="1"/>
  <c r="M151" i="1"/>
  <c r="M137" i="1"/>
  <c r="AH151" i="1"/>
  <c r="AJ368" i="1"/>
  <c r="K151" i="1"/>
  <c r="AJ324" i="1"/>
  <c r="AH213" i="1"/>
  <c r="K195" i="1"/>
  <c r="M286" i="1"/>
  <c r="M285" i="1" s="1"/>
  <c r="M449" i="1"/>
  <c r="C438" i="1"/>
  <c r="AH254" i="1"/>
  <c r="AH253" i="1" s="1"/>
  <c r="AH248" i="1" s="1"/>
  <c r="P429" i="1"/>
  <c r="P428" i="1"/>
  <c r="P427" i="1"/>
  <c r="M213" i="1"/>
  <c r="AI304" i="1"/>
  <c r="AI303" i="1" s="1"/>
  <c r="AK151" i="1"/>
  <c r="AH195" i="1"/>
  <c r="AH48" i="1" s="1"/>
  <c r="AF286" i="1"/>
  <c r="AF285" i="1"/>
  <c r="AJ286" i="1"/>
  <c r="AJ285" i="1" s="1"/>
  <c r="AF370" i="1"/>
  <c r="AF369" i="1" s="1"/>
  <c r="AF44" i="1" s="1"/>
  <c r="AF354" i="1"/>
  <c r="Y198" i="1"/>
  <c r="Z402" i="1"/>
  <c r="Z401" i="1" s="1"/>
  <c r="Z394" i="1" s="1"/>
  <c r="Z391" i="1" s="1"/>
  <c r="O185" i="1"/>
  <c r="O188" i="1"/>
  <c r="C188" i="1"/>
  <c r="AM188" i="1" s="1"/>
  <c r="O196" i="1"/>
  <c r="O214" i="1"/>
  <c r="O250" i="1"/>
  <c r="O249" i="1" s="1"/>
  <c r="P332" i="1"/>
  <c r="Y278" i="1"/>
  <c r="Z278" i="1"/>
  <c r="Y185" i="1"/>
  <c r="Q264" i="1"/>
  <c r="Y332" i="1"/>
  <c r="Y331" i="1" s="1"/>
  <c r="Q278" i="1"/>
  <c r="O284" i="1"/>
  <c r="Q283" i="1"/>
  <c r="Q282" i="1"/>
  <c r="Q316" i="1"/>
  <c r="Q315" i="1" s="1"/>
  <c r="O322" i="1"/>
  <c r="O321" i="1"/>
  <c r="Q321" i="1"/>
  <c r="Q38" i="1" s="1"/>
  <c r="Y189" i="1"/>
  <c r="Y326" i="1"/>
  <c r="Q85" i="1"/>
  <c r="Q370" i="1"/>
  <c r="O370" i="1" s="1"/>
  <c r="O369" i="1" s="1"/>
  <c r="P279" i="1"/>
  <c r="D279" i="1" s="1"/>
  <c r="Y256" i="1"/>
  <c r="K87" i="1"/>
  <c r="R370" i="1"/>
  <c r="T44" i="1"/>
  <c r="O293" i="1"/>
  <c r="O384" i="1"/>
  <c r="O383" i="1" s="1"/>
  <c r="O382" i="1" s="1"/>
  <c r="Q383" i="1"/>
  <c r="O466" i="1"/>
  <c r="O465" i="1"/>
  <c r="Q145" i="1"/>
  <c r="AI254" i="1"/>
  <c r="AK286" i="1"/>
  <c r="AK285" i="1"/>
  <c r="K254" i="1"/>
  <c r="K253" i="1" s="1"/>
  <c r="K248" i="1" s="1"/>
  <c r="AJ395" i="1"/>
  <c r="AJ394" i="1" s="1"/>
  <c r="AJ391" i="1" s="1"/>
  <c r="O411" i="1"/>
  <c r="O410" i="1" s="1"/>
  <c r="AJ411" i="1"/>
  <c r="AJ410" i="1" s="1"/>
  <c r="AJ409" i="1" s="1"/>
  <c r="AI460" i="1"/>
  <c r="AI429" i="1"/>
  <c r="AI428" i="1" s="1"/>
  <c r="AI427" i="1" s="1"/>
  <c r="AI286" i="1"/>
  <c r="AI285" i="1" s="1"/>
  <c r="AI195" i="1"/>
  <c r="AI151" i="1"/>
  <c r="AI93" i="1"/>
  <c r="AI87" i="1"/>
  <c r="D476" i="1"/>
  <c r="Z77" i="1"/>
  <c r="O51" i="1"/>
  <c r="AB264" i="6"/>
  <c r="AB263" i="6"/>
  <c r="AC53" i="6"/>
  <c r="P52" i="6"/>
  <c r="K263" i="6"/>
  <c r="AA43" i="6"/>
  <c r="AA94" i="6"/>
  <c r="AF68" i="6"/>
  <c r="AC183" i="6"/>
  <c r="C179" i="6"/>
  <c r="E94" i="6"/>
  <c r="E43" i="6"/>
  <c r="U29" i="5"/>
  <c r="U28" i="5"/>
  <c r="AB18" i="5"/>
  <c r="AB30" i="5"/>
  <c r="Q178" i="6"/>
  <c r="Q175" i="6"/>
  <c r="Q174" i="6"/>
  <c r="M43" i="6"/>
  <c r="M94" i="6"/>
  <c r="Q159" i="6"/>
  <c r="Q155" i="6"/>
  <c r="AA19" i="5"/>
  <c r="G30" i="5"/>
  <c r="G17" i="5"/>
  <c r="R18" i="5"/>
  <c r="M30" i="5"/>
  <c r="M18" i="5"/>
  <c r="D33" i="5"/>
  <c r="D31" i="5"/>
  <c r="D30" i="5"/>
  <c r="D17" i="5"/>
  <c r="C35" i="5"/>
  <c r="AC44" i="5"/>
  <c r="U19" i="5"/>
  <c r="P54" i="5"/>
  <c r="P52" i="5"/>
  <c r="Q52" i="5"/>
  <c r="Q46" i="5"/>
  <c r="Q19" i="5"/>
  <c r="D78" i="5"/>
  <c r="D75" i="5"/>
  <c r="D74" i="5"/>
  <c r="C80" i="5"/>
  <c r="AC80" i="5"/>
  <c r="V94" i="5"/>
  <c r="W92" i="5"/>
  <c r="P96" i="5"/>
  <c r="AC96" i="5"/>
  <c r="AC98" i="5"/>
  <c r="C89" i="6"/>
  <c r="D84" i="6"/>
  <c r="D77" i="6"/>
  <c r="D72" i="6"/>
  <c r="AC162" i="6"/>
  <c r="Z18" i="5"/>
  <c r="Z30" i="5"/>
  <c r="Z17" i="5"/>
  <c r="AC50" i="5"/>
  <c r="V84" i="5"/>
  <c r="V19" i="5"/>
  <c r="AC25" i="6"/>
  <c r="P103" i="6"/>
  <c r="Q102" i="6"/>
  <c r="Q101" i="6"/>
  <c r="Q95" i="6"/>
  <c r="Y30" i="5"/>
  <c r="AB60" i="6"/>
  <c r="AB39" i="6"/>
  <c r="R19" i="5"/>
  <c r="U36" i="6"/>
  <c r="U155" i="6"/>
  <c r="S42" i="6"/>
  <c r="S208" i="6"/>
  <c r="L23" i="5"/>
  <c r="D484" i="8"/>
  <c r="K75" i="5"/>
  <c r="I306" i="6"/>
  <c r="J304" i="6"/>
  <c r="J303" i="6"/>
  <c r="J302" i="6"/>
  <c r="R178" i="6"/>
  <c r="S179" i="6"/>
  <c r="F12" i="12"/>
  <c r="F11" i="12"/>
  <c r="C17" i="12"/>
  <c r="C16" i="12"/>
  <c r="C12" i="12"/>
  <c r="C11" i="12"/>
  <c r="G16" i="12"/>
  <c r="G12" i="12"/>
  <c r="G11" i="12"/>
  <c r="G11" i="14"/>
  <c r="G10" i="14"/>
  <c r="D11" i="14"/>
  <c r="D10" i="14"/>
  <c r="H11" i="14"/>
  <c r="H10" i="14"/>
  <c r="D11" i="11"/>
  <c r="D10" i="11"/>
  <c r="C125" i="10"/>
  <c r="C13" i="10"/>
  <c r="F12" i="10"/>
  <c r="F11" i="10"/>
  <c r="E11" i="14"/>
  <c r="E10" i="14"/>
  <c r="F5" i="14"/>
  <c r="AF247" i="6"/>
  <c r="AF246" i="6"/>
  <c r="AF245" i="6"/>
  <c r="AG248" i="6"/>
  <c r="C11" i="11"/>
  <c r="C10" i="11"/>
  <c r="C12" i="13"/>
  <c r="H12" i="10"/>
  <c r="H11" i="10"/>
  <c r="C25" i="13"/>
  <c r="C24" i="13"/>
  <c r="D11" i="13"/>
  <c r="D10" i="13"/>
  <c r="F11" i="14"/>
  <c r="F10" i="14"/>
  <c r="G70" i="2"/>
  <c r="S41" i="1"/>
  <c r="C244" i="1"/>
  <c r="F450" i="1"/>
  <c r="Q53" i="1"/>
  <c r="O53" i="1"/>
  <c r="W41" i="1"/>
  <c r="D18" i="1"/>
  <c r="AN18" i="1"/>
  <c r="C434" i="1"/>
  <c r="C355" i="1"/>
  <c r="C364" i="1"/>
  <c r="D139" i="1"/>
  <c r="AN139" i="1"/>
  <c r="D154" i="1"/>
  <c r="D208" i="1"/>
  <c r="C242" i="1"/>
  <c r="AM242" i="1"/>
  <c r="AN302" i="1"/>
  <c r="D471" i="1"/>
  <c r="AN471" i="1" s="1"/>
  <c r="K41" i="1"/>
  <c r="O347" i="1"/>
  <c r="C124" i="1"/>
  <c r="D142" i="1"/>
  <c r="AN142" i="1" s="1"/>
  <c r="D338" i="1"/>
  <c r="AN338" i="1" s="1"/>
  <c r="D63" i="1"/>
  <c r="N16" i="3"/>
  <c r="E20" i="1"/>
  <c r="D354" i="1"/>
  <c r="AN314" i="1"/>
  <c r="P469" i="1"/>
  <c r="D275" i="1"/>
  <c r="AN275" i="1"/>
  <c r="F488" i="1"/>
  <c r="F487" i="1"/>
  <c r="D212" i="1"/>
  <c r="AN212" i="1"/>
  <c r="C222" i="1"/>
  <c r="AM222" i="1"/>
  <c r="D328" i="1"/>
  <c r="D242" i="1"/>
  <c r="AN242" i="1" s="1"/>
  <c r="D459" i="1"/>
  <c r="D464" i="1"/>
  <c r="Y116" i="1"/>
  <c r="Y115" i="1" s="1"/>
  <c r="R475" i="1"/>
  <c r="R474" i="1"/>
  <c r="O76" i="1"/>
  <c r="Q75" i="1"/>
  <c r="D200" i="1"/>
  <c r="AN240" i="1"/>
  <c r="D143" i="1"/>
  <c r="P353" i="1"/>
  <c r="P352" i="1" s="1"/>
  <c r="D169" i="1"/>
  <c r="AN169" i="1" s="1"/>
  <c r="D72" i="1"/>
  <c r="D121" i="1"/>
  <c r="D124" i="1"/>
  <c r="AN126" i="1"/>
  <c r="D129" i="1"/>
  <c r="AN123" i="1"/>
  <c r="C125" i="1"/>
  <c r="D166" i="1"/>
  <c r="AN166" i="1" s="1"/>
  <c r="D179" i="1"/>
  <c r="AN179" i="1"/>
  <c r="D496" i="1"/>
  <c r="F481" i="1"/>
  <c r="F480" i="1" s="1"/>
  <c r="C20" i="8"/>
  <c r="D374" i="1"/>
  <c r="C280" i="1"/>
  <c r="AM280" i="1" s="1"/>
  <c r="O116" i="1"/>
  <c r="O115" i="1"/>
  <c r="O272" i="1"/>
  <c r="C239" i="1"/>
  <c r="H69" i="6"/>
  <c r="H38" i="6"/>
  <c r="H40" i="6"/>
  <c r="T163" i="6"/>
  <c r="T159" i="6"/>
  <c r="T155" i="6"/>
  <c r="L73" i="5"/>
  <c r="L72" i="5"/>
  <c r="K18" i="5"/>
  <c r="K30" i="5"/>
  <c r="K29" i="5"/>
  <c r="K28" i="5"/>
  <c r="C299" i="6"/>
  <c r="C298" i="6"/>
  <c r="AC295" i="6"/>
  <c r="I224" i="6"/>
  <c r="I223" i="6"/>
  <c r="I222" i="6"/>
  <c r="I221" i="6"/>
  <c r="C225" i="6"/>
  <c r="C224" i="6"/>
  <c r="C213" i="6"/>
  <c r="I211" i="6"/>
  <c r="I208" i="6"/>
  <c r="C190" i="6"/>
  <c r="AC190" i="6"/>
  <c r="P70" i="6"/>
  <c r="D43" i="6"/>
  <c r="AC209" i="6"/>
  <c r="AC42" i="6"/>
  <c r="C92" i="5"/>
  <c r="C91" i="5"/>
  <c r="C90" i="5"/>
  <c r="C89" i="5"/>
  <c r="AC93" i="5"/>
  <c r="D36" i="6"/>
  <c r="N44" i="6"/>
  <c r="N94" i="6"/>
  <c r="N41" i="6"/>
  <c r="Z69" i="6"/>
  <c r="Z40" i="6"/>
  <c r="C204" i="6"/>
  <c r="AC204" i="6"/>
  <c r="I257" i="6"/>
  <c r="I253" i="6"/>
  <c r="I252" i="6"/>
  <c r="I251" i="6"/>
  <c r="G193" i="6"/>
  <c r="G192" i="6"/>
  <c r="G174" i="6"/>
  <c r="AC285" i="6"/>
  <c r="AC286" i="6"/>
  <c r="AC37" i="5"/>
  <c r="P31" i="5"/>
  <c r="T67" i="6"/>
  <c r="C102" i="5"/>
  <c r="AC157" i="6"/>
  <c r="C156" i="6"/>
  <c r="AC111" i="6"/>
  <c r="C108" i="6"/>
  <c r="P19" i="6"/>
  <c r="R69" i="6"/>
  <c r="R40" i="6"/>
  <c r="N90" i="5"/>
  <c r="I292" i="6"/>
  <c r="I291" i="6"/>
  <c r="I278" i="6"/>
  <c r="AB163" i="6"/>
  <c r="AB41" i="6"/>
  <c r="AB44" i="6"/>
  <c r="W43" i="6"/>
  <c r="X139" i="6"/>
  <c r="X136" i="6"/>
  <c r="P272" i="6"/>
  <c r="AC258" i="6"/>
  <c r="K193" i="6"/>
  <c r="K192" i="6"/>
  <c r="K38" i="6"/>
  <c r="AA38" i="6"/>
  <c r="AA59" i="6"/>
  <c r="AA58" i="6"/>
  <c r="D194" i="6"/>
  <c r="AC79" i="6"/>
  <c r="AC78" i="6"/>
  <c r="I194" i="6"/>
  <c r="I193" i="6"/>
  <c r="I192" i="6"/>
  <c r="T24" i="5"/>
  <c r="T38" i="6"/>
  <c r="Y265" i="6"/>
  <c r="Y41" i="6"/>
  <c r="Q15" i="6"/>
  <c r="T14" i="6"/>
  <c r="G19" i="5"/>
  <c r="I276" i="6"/>
  <c r="I272" i="6"/>
  <c r="X30" i="5"/>
  <c r="X18" i="5"/>
  <c r="O193" i="6"/>
  <c r="O192" i="6"/>
  <c r="O174" i="6"/>
  <c r="P253" i="6"/>
  <c r="AG44" i="1"/>
  <c r="C306" i="6"/>
  <c r="I304" i="6"/>
  <c r="V83" i="5"/>
  <c r="V82" i="5"/>
  <c r="D73" i="5"/>
  <c r="D72" i="5"/>
  <c r="D19" i="5"/>
  <c r="M29" i="5"/>
  <c r="M17" i="5"/>
  <c r="S178" i="6"/>
  <c r="K74" i="5"/>
  <c r="K73" i="5"/>
  <c r="S193" i="6"/>
  <c r="S192" i="6"/>
  <c r="AB59" i="6"/>
  <c r="AB38" i="6"/>
  <c r="P102" i="6"/>
  <c r="AC103" i="6"/>
  <c r="C78" i="5"/>
  <c r="Z29" i="5"/>
  <c r="Z16" i="5"/>
  <c r="Z15" i="5"/>
  <c r="Z14" i="5"/>
  <c r="W91" i="5"/>
  <c r="W18" i="5"/>
  <c r="AC35" i="5"/>
  <c r="C33" i="5"/>
  <c r="M41" i="6"/>
  <c r="M68" i="6"/>
  <c r="AF67" i="6"/>
  <c r="R73" i="5"/>
  <c r="R72" i="5"/>
  <c r="Y29" i="5"/>
  <c r="E68" i="6"/>
  <c r="E67" i="6"/>
  <c r="E41" i="6"/>
  <c r="R175" i="6"/>
  <c r="AC89" i="6"/>
  <c r="C84" i="6"/>
  <c r="P94" i="5"/>
  <c r="AC94" i="5"/>
  <c r="V92" i="5"/>
  <c r="V91" i="5"/>
  <c r="AC54" i="5"/>
  <c r="D18" i="5"/>
  <c r="AC179" i="6"/>
  <c r="AA68" i="6"/>
  <c r="D20" i="3"/>
  <c r="AC225" i="6"/>
  <c r="C291" i="6"/>
  <c r="P252" i="6"/>
  <c r="AB159" i="6"/>
  <c r="AB155" i="6"/>
  <c r="AC102" i="5"/>
  <c r="C101" i="5"/>
  <c r="C100" i="5"/>
  <c r="C99" i="5"/>
  <c r="AC99" i="5"/>
  <c r="P271" i="6"/>
  <c r="T23" i="5"/>
  <c r="N89" i="5"/>
  <c r="N81" i="5"/>
  <c r="AC213" i="6"/>
  <c r="C211" i="6"/>
  <c r="AC33" i="5"/>
  <c r="C31" i="5"/>
  <c r="C75" i="5"/>
  <c r="AB58" i="6"/>
  <c r="K17" i="5"/>
  <c r="AA67" i="6"/>
  <c r="V18" i="5"/>
  <c r="P92" i="5"/>
  <c r="P91" i="5"/>
  <c r="M67" i="6"/>
  <c r="AC102" i="6"/>
  <c r="P101" i="6"/>
  <c r="P95" i="6"/>
  <c r="S175" i="6"/>
  <c r="S174" i="6"/>
  <c r="M28" i="5"/>
  <c r="P46" i="5"/>
  <c r="AC84" i="6"/>
  <c r="W90" i="5"/>
  <c r="Z28" i="5"/>
  <c r="P251" i="6"/>
  <c r="AC31" i="5"/>
  <c r="V90" i="5"/>
  <c r="V89" i="5"/>
  <c r="V17" i="5"/>
  <c r="P18" i="5"/>
  <c r="K72" i="5"/>
  <c r="AC100" i="5"/>
  <c r="P257" i="1"/>
  <c r="D257" i="1"/>
  <c r="Y333" i="1"/>
  <c r="AN333" i="1" s="1"/>
  <c r="D446" i="1"/>
  <c r="F445" i="1"/>
  <c r="F444" i="1" s="1"/>
  <c r="P85" i="1"/>
  <c r="R85" i="1"/>
  <c r="P284" i="1"/>
  <c r="D284" i="1" s="1"/>
  <c r="D283" i="1" s="1"/>
  <c r="R283" i="1"/>
  <c r="R282" i="1" s="1"/>
  <c r="D484" i="1"/>
  <c r="AC93" i="1"/>
  <c r="AC87" i="1" s="1"/>
  <c r="AC84" i="1"/>
  <c r="U70" i="1"/>
  <c r="U41" i="1"/>
  <c r="D99" i="1"/>
  <c r="D117" i="1"/>
  <c r="AN117" i="1" s="1"/>
  <c r="D234" i="1"/>
  <c r="D261" i="1"/>
  <c r="AN261" i="1" s="1"/>
  <c r="D298" i="1"/>
  <c r="AN298" i="1" s="1"/>
  <c r="C400" i="1"/>
  <c r="C399" i="1"/>
  <c r="E399" i="1"/>
  <c r="E457" i="1"/>
  <c r="E511" i="1"/>
  <c r="C513" i="1"/>
  <c r="C511" i="1" s="1"/>
  <c r="E52" i="1"/>
  <c r="P62" i="1"/>
  <c r="R60" i="1"/>
  <c r="O78" i="1"/>
  <c r="O77" i="1" s="1"/>
  <c r="Q77" i="1"/>
  <c r="Q74" i="1" s="1"/>
  <c r="O111" i="1"/>
  <c r="O110" i="1" s="1"/>
  <c r="Q110" i="1"/>
  <c r="O135" i="1"/>
  <c r="Q134" i="1"/>
  <c r="O163" i="1"/>
  <c r="Q162" i="1"/>
  <c r="O198" i="1"/>
  <c r="C198" i="1" s="1"/>
  <c r="Q197" i="1"/>
  <c r="O207" i="1"/>
  <c r="Q205" i="1"/>
  <c r="O224" i="1"/>
  <c r="O223" i="1" s="1"/>
  <c r="Q223" i="1"/>
  <c r="O231" i="1"/>
  <c r="O230" i="1"/>
  <c r="Q230" i="1"/>
  <c r="O273" i="1"/>
  <c r="Q271" i="1"/>
  <c r="Q270" i="1"/>
  <c r="O288" i="1"/>
  <c r="Q287" i="1"/>
  <c r="O300" i="1"/>
  <c r="C300" i="1" s="1"/>
  <c r="Q299" i="1"/>
  <c r="Q331" i="1"/>
  <c r="Q324" i="1" s="1"/>
  <c r="O332" i="1"/>
  <c r="Q361" i="1"/>
  <c r="O398" i="1"/>
  <c r="Q396" i="1"/>
  <c r="Q395" i="1" s="1"/>
  <c r="Q394" i="1"/>
  <c r="Q391" i="1" s="1"/>
  <c r="C437" i="1"/>
  <c r="O458" i="1"/>
  <c r="C458" i="1"/>
  <c r="C457" i="1" s="1"/>
  <c r="Q457" i="1"/>
  <c r="C462" i="1"/>
  <c r="O469" i="1"/>
  <c r="O468" i="1" s="1"/>
  <c r="Q468" i="1"/>
  <c r="O483" i="1"/>
  <c r="Q481" i="1"/>
  <c r="Q480" i="1" s="1"/>
  <c r="Q467" i="1" s="1"/>
  <c r="O486" i="1"/>
  <c r="O485" i="1" s="1"/>
  <c r="Q485" i="1"/>
  <c r="O490" i="1"/>
  <c r="Q488" i="1"/>
  <c r="Q487" i="1"/>
  <c r="Y413" i="1"/>
  <c r="Z412" i="1"/>
  <c r="Y67" i="1"/>
  <c r="Y66" i="1" s="1"/>
  <c r="Z66" i="1"/>
  <c r="Z331" i="1"/>
  <c r="M69" i="1"/>
  <c r="M68" i="1" s="1"/>
  <c r="AI70" i="1"/>
  <c r="AI69" i="1" s="1"/>
  <c r="AI68" i="1"/>
  <c r="AI41" i="1"/>
  <c r="AC38" i="1"/>
  <c r="K324" i="1"/>
  <c r="AC351" i="1"/>
  <c r="AK351" i="1"/>
  <c r="K368" i="1"/>
  <c r="AI44" i="1"/>
  <c r="AI368" i="1"/>
  <c r="AC411" i="1"/>
  <c r="AC410" i="1" s="1"/>
  <c r="AC409" i="1" s="1"/>
  <c r="AL70" i="1"/>
  <c r="AG371" i="1"/>
  <c r="AF376" i="1"/>
  <c r="AF371" i="1" s="1"/>
  <c r="AB41" i="1"/>
  <c r="F402" i="1"/>
  <c r="F401" i="1" s="1"/>
  <c r="D403" i="1"/>
  <c r="D402" i="1"/>
  <c r="D401" i="1"/>
  <c r="D414" i="1"/>
  <c r="F53" i="1"/>
  <c r="D514" i="1"/>
  <c r="AN514" i="1"/>
  <c r="P188" i="1"/>
  <c r="P265" i="1"/>
  <c r="P264" i="1"/>
  <c r="P262" i="1"/>
  <c r="R264" i="1"/>
  <c r="R262" i="1"/>
  <c r="AA41" i="1"/>
  <c r="G41" i="1"/>
  <c r="R457" i="1"/>
  <c r="F396" i="1"/>
  <c r="Y463" i="1"/>
  <c r="Y476" i="1"/>
  <c r="Y498" i="1"/>
  <c r="AN498" i="1" s="1"/>
  <c r="F85" i="1"/>
  <c r="D101" i="1"/>
  <c r="AN101" i="1" s="1"/>
  <c r="AN107" i="1"/>
  <c r="D114" i="1"/>
  <c r="AN114" i="1" s="1"/>
  <c r="D153" i="1"/>
  <c r="AN153" i="1" s="1"/>
  <c r="D159" i="1"/>
  <c r="D236" i="1"/>
  <c r="AN236" i="1" s="1"/>
  <c r="F271" i="1"/>
  <c r="F270" i="1"/>
  <c r="D291" i="1"/>
  <c r="AN291" i="1" s="1"/>
  <c r="C354" i="1"/>
  <c r="C398" i="1"/>
  <c r="C426" i="1"/>
  <c r="E424" i="1"/>
  <c r="E423" i="1"/>
  <c r="E422" i="1" s="1"/>
  <c r="E421" i="1" s="1"/>
  <c r="O20" i="3"/>
  <c r="D67" i="1"/>
  <c r="R497" i="1"/>
  <c r="R493" i="1" s="1"/>
  <c r="R492" i="1" s="1"/>
  <c r="AH41" i="1"/>
  <c r="AC16" i="1"/>
  <c r="R205" i="1"/>
  <c r="R197" i="1"/>
  <c r="R195" i="1" s="1"/>
  <c r="Q216" i="1"/>
  <c r="E396" i="1"/>
  <c r="E395" i="1"/>
  <c r="E394" i="1" s="1"/>
  <c r="E391" i="1" s="1"/>
  <c r="Q267" i="1"/>
  <c r="Q266" i="1" s="1"/>
  <c r="D486" i="1"/>
  <c r="D485" i="1"/>
  <c r="C265" i="1"/>
  <c r="C264" i="1"/>
  <c r="E264" i="1"/>
  <c r="E262" i="1"/>
  <c r="D408" i="1"/>
  <c r="F407" i="1"/>
  <c r="F406" i="1" s="1"/>
  <c r="F405" i="1" s="1"/>
  <c r="F404" i="1"/>
  <c r="P146" i="1"/>
  <c r="P145" i="1" s="1"/>
  <c r="P144" i="1" s="1"/>
  <c r="P138" i="1" s="1"/>
  <c r="R145" i="1"/>
  <c r="R144" i="1" s="1"/>
  <c r="R138" i="1" s="1"/>
  <c r="P301" i="1"/>
  <c r="R299" i="1"/>
  <c r="R321" i="1"/>
  <c r="P322" i="1"/>
  <c r="P321" i="1" s="1"/>
  <c r="P470" i="1"/>
  <c r="P495" i="1"/>
  <c r="P494" i="1"/>
  <c r="R494" i="1"/>
  <c r="D453" i="1"/>
  <c r="D452" i="1" s="1"/>
  <c r="D449" i="1" s="1"/>
  <c r="F452" i="1"/>
  <c r="AG396" i="1"/>
  <c r="AF398" i="1"/>
  <c r="AF396" i="1"/>
  <c r="AF395" i="1"/>
  <c r="I41" i="1"/>
  <c r="T41" i="1"/>
  <c r="N41" i="1"/>
  <c r="J41" i="1"/>
  <c r="H70" i="1"/>
  <c r="H41" i="1"/>
  <c r="Y470" i="1"/>
  <c r="Y512" i="1"/>
  <c r="Y511" i="1"/>
  <c r="D103" i="1"/>
  <c r="AN103" i="1"/>
  <c r="F118" i="1"/>
  <c r="D140" i="1"/>
  <c r="D150" i="1"/>
  <c r="D149" i="1"/>
  <c r="D168" i="1"/>
  <c r="D239" i="1"/>
  <c r="D252" i="1"/>
  <c r="AN252" i="1" s="1"/>
  <c r="C413" i="1"/>
  <c r="C412" i="1"/>
  <c r="E412" i="1"/>
  <c r="C420" i="1"/>
  <c r="C419" i="1" s="1"/>
  <c r="AM419" i="1" s="1"/>
  <c r="E419" i="1"/>
  <c r="E418" i="1"/>
  <c r="P466" i="1"/>
  <c r="D466" i="1" s="1"/>
  <c r="D465" i="1" s="1"/>
  <c r="L41" i="1"/>
  <c r="AH44" i="1"/>
  <c r="Q147" i="1"/>
  <c r="Q187" i="1"/>
  <c r="Z416" i="1"/>
  <c r="AC493" i="1"/>
  <c r="AC492" i="1" s="1"/>
  <c r="AK281" i="1"/>
  <c r="AK277" i="1"/>
  <c r="C214" i="1"/>
  <c r="AM214" i="1" s="1"/>
  <c r="AN129" i="1"/>
  <c r="AN328" i="1"/>
  <c r="C20" i="1"/>
  <c r="AI253" i="1"/>
  <c r="C477" i="1"/>
  <c r="Z145" i="1"/>
  <c r="Y146" i="1"/>
  <c r="C479" i="1"/>
  <c r="C119" i="1"/>
  <c r="K16" i="1"/>
  <c r="C379" i="1"/>
  <c r="AN439" i="1"/>
  <c r="AA29" i="5"/>
  <c r="AA17" i="5"/>
  <c r="U73" i="5"/>
  <c r="U17" i="5"/>
  <c r="H44" i="6"/>
  <c r="H265" i="6"/>
  <c r="H264" i="6"/>
  <c r="H263" i="6"/>
  <c r="Z22" i="5"/>
  <c r="Z21" i="5"/>
  <c r="C12" i="10"/>
  <c r="C11" i="10"/>
  <c r="M12" i="10"/>
  <c r="C11" i="13"/>
  <c r="C10" i="13"/>
  <c r="K159" i="6"/>
  <c r="K155" i="6"/>
  <c r="K41" i="6"/>
  <c r="U69" i="6"/>
  <c r="U40" i="6"/>
  <c r="G265" i="6"/>
  <c r="G264" i="6"/>
  <c r="G263" i="6"/>
  <c r="G44" i="6"/>
  <c r="W84" i="5"/>
  <c r="W19" i="5"/>
  <c r="P48" i="6"/>
  <c r="AC48" i="6"/>
  <c r="Q45" i="6"/>
  <c r="I271" i="6"/>
  <c r="I267" i="6"/>
  <c r="K22" i="5"/>
  <c r="K21" i="5"/>
  <c r="K19" i="5"/>
  <c r="J19" i="5"/>
  <c r="AC52" i="5"/>
  <c r="AB81" i="5"/>
  <c r="X69" i="6"/>
  <c r="X38" i="6"/>
  <c r="X40" i="6"/>
  <c r="I46" i="6"/>
  <c r="I45" i="6"/>
  <c r="J45" i="6"/>
  <c r="I39" i="6"/>
  <c r="J193" i="6"/>
  <c r="J192" i="6"/>
  <c r="AC60" i="6"/>
  <c r="C163" i="6"/>
  <c r="AC164" i="6"/>
  <c r="AC106" i="6"/>
  <c r="C101" i="6"/>
  <c r="G94" i="6"/>
  <c r="G43" i="6"/>
  <c r="C60" i="6"/>
  <c r="C59" i="6"/>
  <c r="C58" i="6"/>
  <c r="AC61" i="6"/>
  <c r="AC101" i="5"/>
  <c r="R174" i="6"/>
  <c r="AC19" i="6"/>
  <c r="C77" i="6"/>
  <c r="C72" i="6"/>
  <c r="U44" i="6"/>
  <c r="U265" i="6"/>
  <c r="H30" i="5"/>
  <c r="H19" i="5"/>
  <c r="AC87" i="5"/>
  <c r="P77" i="6"/>
  <c r="H193" i="6"/>
  <c r="H192" i="6"/>
  <c r="F31" i="5"/>
  <c r="P78" i="5"/>
  <c r="P75" i="5"/>
  <c r="P74" i="5"/>
  <c r="P73" i="5"/>
  <c r="P72" i="5"/>
  <c r="AC69" i="5"/>
  <c r="AC70" i="5"/>
  <c r="T266" i="6"/>
  <c r="AC58" i="5"/>
  <c r="D81" i="5"/>
  <c r="AC58" i="6"/>
  <c r="U81" i="5"/>
  <c r="W278" i="6"/>
  <c r="W266" i="6"/>
  <c r="F266" i="6"/>
  <c r="AC40" i="5"/>
  <c r="AC57" i="5"/>
  <c r="AC62" i="6"/>
  <c r="Q139" i="6"/>
  <c r="Q136" i="6"/>
  <c r="AC59" i="6"/>
  <c r="P45" i="6"/>
  <c r="AC45" i="6"/>
  <c r="AC196" i="6"/>
  <c r="N31" i="5"/>
  <c r="AC167" i="6"/>
  <c r="AC110" i="6"/>
  <c r="AC114" i="6"/>
  <c r="E159" i="6"/>
  <c r="C259" i="6"/>
  <c r="X303" i="6"/>
  <c r="X302" i="6"/>
  <c r="X266" i="6"/>
  <c r="J101" i="6"/>
  <c r="J95" i="6"/>
  <c r="J94" i="6"/>
  <c r="S140" i="6"/>
  <c r="C220" i="6"/>
  <c r="E223" i="6"/>
  <c r="W223" i="6"/>
  <c r="D237" i="6"/>
  <c r="Z253" i="6"/>
  <c r="Z252" i="6"/>
  <c r="Z251" i="6"/>
  <c r="AF139" i="6"/>
  <c r="D16" i="12"/>
  <c r="D12" i="12"/>
  <c r="D11" i="12"/>
  <c r="P129" i="6"/>
  <c r="AC129" i="6"/>
  <c r="AC116" i="6"/>
  <c r="S164" i="6"/>
  <c r="S163" i="6"/>
  <c r="S159" i="6"/>
  <c r="S155" i="6"/>
  <c r="AC83" i="6"/>
  <c r="V77" i="6"/>
  <c r="V72" i="6"/>
  <c r="F101" i="6"/>
  <c r="F95" i="6"/>
  <c r="N140" i="6"/>
  <c r="N139" i="6"/>
  <c r="N136" i="6"/>
  <c r="L140" i="6"/>
  <c r="T36" i="6"/>
  <c r="T208" i="6"/>
  <c r="T193" i="6"/>
  <c r="M223" i="6"/>
  <c r="M222" i="6"/>
  <c r="M221" i="6"/>
  <c r="R253" i="6"/>
  <c r="R252" i="6"/>
  <c r="R251" i="6"/>
  <c r="AC259" i="6"/>
  <c r="C262" i="6"/>
  <c r="AC262" i="6"/>
  <c r="S369" i="1"/>
  <c r="BB18" i="17"/>
  <c r="AT20" i="15"/>
  <c r="G341" i="8"/>
  <c r="N341" i="8"/>
  <c r="D341" i="8"/>
  <c r="T16" i="17"/>
  <c r="T15" i="17"/>
  <c r="R20" i="17"/>
  <c r="Q20" i="17"/>
  <c r="Z24" i="19"/>
  <c r="N24" i="19"/>
  <c r="O58" i="18"/>
  <c r="N57" i="18"/>
  <c r="O55" i="18"/>
  <c r="P52" i="18"/>
  <c r="P50" i="18"/>
  <c r="O44" i="18"/>
  <c r="O43" i="18"/>
  <c r="O41" i="18"/>
  <c r="N39" i="18"/>
  <c r="N37" i="18"/>
  <c r="N33" i="18"/>
  <c r="AB25" i="18"/>
  <c r="P25" i="18"/>
  <c r="AA24" i="18"/>
  <c r="O24" i="18"/>
  <c r="Z23" i="18"/>
  <c r="N23" i="18"/>
  <c r="AB21" i="18"/>
  <c r="P21" i="18"/>
  <c r="AB21" i="17"/>
  <c r="O21" i="17"/>
  <c r="AC20" i="17"/>
  <c r="M20" i="17"/>
  <c r="AC19" i="17"/>
  <c r="M19" i="17"/>
  <c r="AB18" i="17"/>
  <c r="P18" i="17"/>
  <c r="O24" i="19"/>
  <c r="O57" i="18"/>
  <c r="O39" i="18"/>
  <c r="O37" i="18"/>
  <c r="O33" i="18"/>
  <c r="M25" i="18"/>
  <c r="AA23" i="18"/>
  <c r="M21" i="18"/>
  <c r="N20" i="17"/>
  <c r="S18" i="17"/>
  <c r="AC24" i="19"/>
  <c r="M24" i="19"/>
  <c r="N58" i="18"/>
  <c r="M57" i="18"/>
  <c r="N55" i="18"/>
  <c r="O52" i="18"/>
  <c r="O50" i="18"/>
  <c r="N44" i="18"/>
  <c r="N43" i="18"/>
  <c r="N41" i="18"/>
  <c r="M39" i="18"/>
  <c r="AA25" i="18"/>
  <c r="O25" i="18"/>
  <c r="Z24" i="18"/>
  <c r="N24" i="18"/>
  <c r="AC23" i="18"/>
  <c r="M23" i="18"/>
  <c r="AA21" i="18"/>
  <c r="O21" i="18"/>
  <c r="AA21" i="17"/>
  <c r="N21" i="17"/>
  <c r="AB20" i="17"/>
  <c r="P20" i="17"/>
  <c r="AB19" i="17"/>
  <c r="P19" i="17"/>
  <c r="AA18" i="17"/>
  <c r="O18" i="17"/>
  <c r="AA24" i="19"/>
  <c r="P55" i="18"/>
  <c r="P44" i="18"/>
  <c r="P43" i="18"/>
  <c r="P41" i="18"/>
  <c r="AB24" i="18"/>
  <c r="O23" i="18"/>
  <c r="AC21" i="17"/>
  <c r="Z19" i="17"/>
  <c r="M18" i="17"/>
  <c r="AB24" i="19"/>
  <c r="P24" i="19"/>
  <c r="M58" i="18"/>
  <c r="P57" i="18"/>
  <c r="M55" i="18"/>
  <c r="N52" i="18"/>
  <c r="N50" i="18"/>
  <c r="M44" i="18"/>
  <c r="P39" i="18"/>
  <c r="P37" i="18"/>
  <c r="P33" i="18"/>
  <c r="Z25" i="18"/>
  <c r="N25" i="18"/>
  <c r="AC24" i="18"/>
  <c r="M24" i="18"/>
  <c r="AB23" i="18"/>
  <c r="P23" i="18"/>
  <c r="Z21" i="18"/>
  <c r="N21" i="18"/>
  <c r="Z21" i="17"/>
  <c r="M21" i="17"/>
  <c r="O20" i="17"/>
  <c r="AA19" i="17"/>
  <c r="O19" i="17"/>
  <c r="Z18" i="17"/>
  <c r="N18" i="17"/>
  <c r="P58" i="18"/>
  <c r="M52" i="18"/>
  <c r="AC25" i="18"/>
  <c r="P24" i="18"/>
  <c r="AC21" i="18"/>
  <c r="P21" i="17"/>
  <c r="N19" i="17"/>
  <c r="AC18" i="17"/>
  <c r="Q27" i="19"/>
  <c r="Q46" i="18"/>
  <c r="Q30" i="18"/>
  <c r="P47" i="18"/>
  <c r="P113" i="8"/>
  <c r="P112" i="8"/>
  <c r="Q112" i="8"/>
  <c r="R102" i="15"/>
  <c r="F86" i="15"/>
  <c r="F84" i="15"/>
  <c r="H81" i="15"/>
  <c r="H79" i="15"/>
  <c r="G75" i="15"/>
  <c r="G73" i="15"/>
  <c r="H69" i="15"/>
  <c r="H65" i="15"/>
  <c r="H49" i="15"/>
  <c r="E48" i="15"/>
  <c r="E46" i="15"/>
  <c r="E45" i="15"/>
  <c r="S42" i="15"/>
  <c r="T41" i="15"/>
  <c r="S40" i="15"/>
  <c r="S39" i="15"/>
  <c r="S38" i="15"/>
  <c r="S37" i="15"/>
  <c r="S36" i="15"/>
  <c r="U34" i="15"/>
  <c r="U33" i="15"/>
  <c r="U32" i="15"/>
  <c r="T31" i="15"/>
  <c r="R29" i="15"/>
  <c r="U28" i="15"/>
  <c r="T27" i="15"/>
  <c r="U22" i="15"/>
  <c r="T21" i="15"/>
  <c r="S20" i="15"/>
  <c r="R18" i="15"/>
  <c r="T102" i="15"/>
  <c r="T100" i="15"/>
  <c r="T98" i="15"/>
  <c r="T44" i="15"/>
  <c r="G100" i="15"/>
  <c r="G98" i="15"/>
  <c r="G94" i="15"/>
  <c r="H86" i="15"/>
  <c r="H84" i="15"/>
  <c r="F81" i="15"/>
  <c r="F79" i="15"/>
  <c r="F69" i="15"/>
  <c r="F65" i="15"/>
  <c r="G61" i="15"/>
  <c r="G57" i="15"/>
  <c r="F49" i="15"/>
  <c r="G48" i="15"/>
  <c r="G46" i="15"/>
  <c r="G45" i="15"/>
  <c r="U42" i="15"/>
  <c r="U40" i="15"/>
  <c r="U39" i="15"/>
  <c r="U38" i="15"/>
  <c r="U37" i="15"/>
  <c r="U36" i="15"/>
  <c r="S34" i="15"/>
  <c r="S33" i="15"/>
  <c r="S32" i="15"/>
  <c r="R31" i="15"/>
  <c r="T29" i="15"/>
  <c r="S28" i="15"/>
  <c r="R27" i="15"/>
  <c r="T24" i="15"/>
  <c r="S23" i="15"/>
  <c r="S22" i="15"/>
  <c r="F112" i="15"/>
  <c r="S102" i="15"/>
  <c r="S100" i="15"/>
  <c r="S98" i="15"/>
  <c r="S44" i="15"/>
  <c r="F100" i="15"/>
  <c r="F98" i="15"/>
  <c r="F94" i="15"/>
  <c r="G86" i="15"/>
  <c r="G84" i="15"/>
  <c r="H75" i="15"/>
  <c r="H73" i="15"/>
  <c r="F61" i="15"/>
  <c r="F57" i="15"/>
  <c r="E49" i="15"/>
  <c r="F48" i="15"/>
  <c r="F46" i="15"/>
  <c r="F45" i="15"/>
  <c r="T42" i="15"/>
  <c r="U41" i="15"/>
  <c r="T40" i="15"/>
  <c r="T39" i="15"/>
  <c r="T38" i="15"/>
  <c r="T37" i="15"/>
  <c r="T36" i="15"/>
  <c r="R34" i="15"/>
  <c r="R33" i="15"/>
  <c r="R32" i="15"/>
  <c r="U31" i="15"/>
  <c r="S29" i="15"/>
  <c r="R28" i="15"/>
  <c r="U27" i="15"/>
  <c r="S24" i="15"/>
  <c r="R23" i="15"/>
  <c r="R22" i="15"/>
  <c r="U21" i="15"/>
  <c r="T20" i="15"/>
  <c r="S18" i="15"/>
  <c r="R24" i="15"/>
  <c r="U23" i="15"/>
  <c r="H112" i="15"/>
  <c r="F75" i="15"/>
  <c r="F73" i="15"/>
  <c r="G49" i="15"/>
  <c r="R42" i="15"/>
  <c r="H43" i="2"/>
  <c r="I43" i="2" s="1"/>
  <c r="U29" i="15"/>
  <c r="U24" i="15"/>
  <c r="R20" i="15"/>
  <c r="H100" i="15"/>
  <c r="H98" i="15"/>
  <c r="H48" i="15"/>
  <c r="S31" i="15"/>
  <c r="U18" i="15"/>
  <c r="H61" i="15"/>
  <c r="H57" i="15"/>
  <c r="R40" i="15"/>
  <c r="R38" i="15"/>
  <c r="R36" i="15"/>
  <c r="T22" i="15"/>
  <c r="U20" i="15"/>
  <c r="T18" i="15"/>
  <c r="U102" i="15"/>
  <c r="U100" i="15"/>
  <c r="U98" i="15"/>
  <c r="U44" i="15"/>
  <c r="H94" i="15"/>
  <c r="G81" i="15"/>
  <c r="G79" i="15"/>
  <c r="G69" i="15"/>
  <c r="G65" i="15"/>
  <c r="R39" i="15"/>
  <c r="Q39" i="15"/>
  <c r="P39" i="15"/>
  <c r="R37" i="15"/>
  <c r="T34" i="15"/>
  <c r="T32" i="15"/>
  <c r="T28" i="15"/>
  <c r="T23" i="15"/>
  <c r="S21" i="15"/>
  <c r="H46" i="15"/>
  <c r="H45" i="15"/>
  <c r="S27" i="15"/>
  <c r="R21" i="15"/>
  <c r="T33" i="15"/>
  <c r="M15" i="15"/>
  <c r="M14" i="15"/>
  <c r="G85" i="2"/>
  <c r="J91" i="15"/>
  <c r="K90" i="15"/>
  <c r="V238" i="8"/>
  <c r="P238" i="8"/>
  <c r="P236" i="8"/>
  <c r="AC224" i="6"/>
  <c r="C223" i="6"/>
  <c r="D40" i="6"/>
  <c r="D69" i="6"/>
  <c r="I174" i="6"/>
  <c r="I28" i="5"/>
  <c r="I22" i="5"/>
  <c r="I21" i="5"/>
  <c r="I16" i="5"/>
  <c r="I15" i="5"/>
  <c r="I14" i="5"/>
  <c r="V16" i="5"/>
  <c r="V15" i="5"/>
  <c r="V14" i="5"/>
  <c r="C18" i="5"/>
  <c r="AC18" i="5"/>
  <c r="W89" i="5"/>
  <c r="AC91" i="5"/>
  <c r="P195" i="6"/>
  <c r="AC156" i="6"/>
  <c r="C36" i="6"/>
  <c r="Z38" i="6"/>
  <c r="Z68" i="6"/>
  <c r="AB29" i="5"/>
  <c r="AB17" i="5"/>
  <c r="N40" i="6"/>
  <c r="N69" i="6"/>
  <c r="F40" i="6"/>
  <c r="F69" i="6"/>
  <c r="L40" i="6"/>
  <c r="J40" i="6"/>
  <c r="L69" i="6"/>
  <c r="V211" i="6"/>
  <c r="P216" i="6"/>
  <c r="P30" i="5"/>
  <c r="P19" i="5"/>
  <c r="AC92" i="5"/>
  <c r="C69" i="6"/>
  <c r="D29" i="5"/>
  <c r="D28" i="5"/>
  <c r="C74" i="5"/>
  <c r="C73" i="5"/>
  <c r="AC75" i="5"/>
  <c r="R16" i="5"/>
  <c r="R15" i="5"/>
  <c r="R14" i="5"/>
  <c r="Y264" i="6"/>
  <c r="Y263" i="6"/>
  <c r="V81" i="5"/>
  <c r="V22" i="5"/>
  <c r="V21" i="5"/>
  <c r="AC306" i="6"/>
  <c r="C304" i="6"/>
  <c r="P15" i="6"/>
  <c r="R68" i="6"/>
  <c r="G59" i="6"/>
  <c r="O19" i="5"/>
  <c r="I19" i="5"/>
  <c r="M59" i="6"/>
  <c r="U136" i="6"/>
  <c r="J68" i="6"/>
  <c r="J67" i="6"/>
  <c r="Y74" i="5"/>
  <c r="S30" i="5"/>
  <c r="S19" i="5"/>
  <c r="T29" i="5"/>
  <c r="T17" i="5"/>
  <c r="Q39" i="6"/>
  <c r="Q69" i="6"/>
  <c r="P298" i="6"/>
  <c r="AC298" i="6"/>
  <c r="AC299" i="6"/>
  <c r="E17" i="5"/>
  <c r="E73" i="5"/>
  <c r="P150" i="6"/>
  <c r="AC151" i="6"/>
  <c r="X68" i="6"/>
  <c r="L94" i="6"/>
  <c r="L43" i="6"/>
  <c r="J43" i="6"/>
  <c r="I43" i="6"/>
  <c r="H41" i="6"/>
  <c r="H68" i="6"/>
  <c r="X29" i="5"/>
  <c r="X17" i="5"/>
  <c r="P39" i="6"/>
  <c r="AC70" i="6"/>
  <c r="O29" i="5"/>
  <c r="O17" i="5"/>
  <c r="C296" i="6"/>
  <c r="AC297" i="6"/>
  <c r="C309" i="6"/>
  <c r="I307" i="6"/>
  <c r="I303" i="6"/>
  <c r="I302" i="6"/>
  <c r="I266" i="6"/>
  <c r="I265" i="6"/>
  <c r="I264" i="6"/>
  <c r="I263" i="6"/>
  <c r="P90" i="5"/>
  <c r="K16" i="5"/>
  <c r="K15" i="5"/>
  <c r="K14" i="5"/>
  <c r="G29" i="5"/>
  <c r="Y28" i="5"/>
  <c r="Q40" i="6"/>
  <c r="Q43" i="6"/>
  <c r="Q94" i="6"/>
  <c r="AC52" i="6"/>
  <c r="AC277" i="6"/>
  <c r="C276" i="6"/>
  <c r="AC276" i="6"/>
  <c r="Q18" i="5"/>
  <c r="Q30" i="5"/>
  <c r="S68" i="6"/>
  <c r="C46" i="5"/>
  <c r="P83" i="5"/>
  <c r="P72" i="6"/>
  <c r="AC77" i="6"/>
  <c r="L174" i="6"/>
  <c r="J89" i="5"/>
  <c r="J81" i="5"/>
  <c r="J22" i="5"/>
  <c r="J21" i="5"/>
  <c r="J16" i="5"/>
  <c r="J15" i="5"/>
  <c r="J14" i="5"/>
  <c r="V278" i="6"/>
  <c r="V266" i="6"/>
  <c r="D16" i="5"/>
  <c r="D15" i="5"/>
  <c r="D14" i="5"/>
  <c r="D23" i="5"/>
  <c r="J266" i="6"/>
  <c r="J265" i="6"/>
  <c r="J264" i="6"/>
  <c r="J263" i="6"/>
  <c r="AC231" i="6"/>
  <c r="C230" i="6"/>
  <c r="M72" i="5"/>
  <c r="M22" i="5"/>
  <c r="M21" i="5"/>
  <c r="M16" i="5"/>
  <c r="M15" i="5"/>
  <c r="M14" i="5"/>
  <c r="P267" i="6"/>
  <c r="W193" i="6"/>
  <c r="W192" i="6"/>
  <c r="AC74" i="5"/>
  <c r="AC86" i="5"/>
  <c r="C85" i="5"/>
  <c r="P67" i="5"/>
  <c r="AC67" i="5"/>
  <c r="D159" i="6"/>
  <c r="D155" i="6"/>
  <c r="L30" i="5"/>
  <c r="L18" i="5"/>
  <c r="R81" i="5"/>
  <c r="R22" i="5"/>
  <c r="R21" i="5"/>
  <c r="H174" i="6"/>
  <c r="AC45" i="5"/>
  <c r="O40" i="6"/>
  <c r="O69" i="6"/>
  <c r="P293" i="6"/>
  <c r="C17" i="6"/>
  <c r="AC63" i="6"/>
  <c r="AC113" i="6"/>
  <c r="AC117" i="6"/>
  <c r="AC115" i="6"/>
  <c r="AB139" i="6"/>
  <c r="AB37" i="6"/>
  <c r="AB35" i="6"/>
  <c r="AB34" i="6"/>
  <c r="AB32" i="6"/>
  <c r="AB31" i="6"/>
  <c r="AB18" i="6"/>
  <c r="AB14" i="6"/>
  <c r="W159" i="6"/>
  <c r="Y159" i="6"/>
  <c r="D217" i="6"/>
  <c r="D44" i="6"/>
  <c r="K178" i="6"/>
  <c r="X208" i="6"/>
  <c r="X193" i="6"/>
  <c r="X192" i="6"/>
  <c r="X174" i="6"/>
  <c r="X42" i="6"/>
  <c r="L139" i="6"/>
  <c r="L136" i="6"/>
  <c r="AA155" i="6"/>
  <c r="C191" i="6"/>
  <c r="C203" i="6"/>
  <c r="V223" i="6"/>
  <c r="V222" i="6"/>
  <c r="V221" i="6"/>
  <c r="W155" i="6"/>
  <c r="AA159" i="6"/>
  <c r="M235" i="6"/>
  <c r="M234" i="6"/>
  <c r="M174" i="6"/>
  <c r="C239" i="6"/>
  <c r="S271" i="6"/>
  <c r="S267" i="6"/>
  <c r="S266" i="6"/>
  <c r="L278" i="6"/>
  <c r="L266" i="6"/>
  <c r="AA303" i="6"/>
  <c r="AA302" i="6"/>
  <c r="AA266" i="6"/>
  <c r="T39" i="6"/>
  <c r="J235" i="6"/>
  <c r="J234" i="6"/>
  <c r="J174" i="6"/>
  <c r="C270" i="6"/>
  <c r="C316" i="6"/>
  <c r="AC316" i="6"/>
  <c r="AF155" i="6"/>
  <c r="Z267" i="6"/>
  <c r="Z266" i="6"/>
  <c r="L303" i="6"/>
  <c r="L302" i="6"/>
  <c r="AF179" i="6"/>
  <c r="G11" i="11"/>
  <c r="G10" i="11"/>
  <c r="C19" i="14"/>
  <c r="C18" i="14"/>
  <c r="C11" i="14"/>
  <c r="C10" i="14"/>
  <c r="AF136" i="6"/>
  <c r="AF36" i="6"/>
  <c r="C275" i="6"/>
  <c r="C272" i="6"/>
  <c r="Q307" i="6"/>
  <c r="Q303" i="6"/>
  <c r="Q302" i="6"/>
  <c r="Q266" i="6"/>
  <c r="AF159" i="6"/>
  <c r="H11" i="11"/>
  <c r="H10" i="11"/>
  <c r="H11" i="13"/>
  <c r="H10" i="13"/>
  <c r="E235" i="8"/>
  <c r="D119" i="1"/>
  <c r="Z383" i="1"/>
  <c r="AF411" i="1"/>
  <c r="AF410" i="1" s="1"/>
  <c r="AF409" i="1" s="1"/>
  <c r="AK411" i="1"/>
  <c r="AK410" i="1" s="1"/>
  <c r="AK409" i="1" s="1"/>
  <c r="AM415" i="1"/>
  <c r="AN374" i="1"/>
  <c r="Z223" i="1"/>
  <c r="AM153" i="1"/>
  <c r="AN157" i="1"/>
  <c r="AC429" i="1"/>
  <c r="AC428" i="1"/>
  <c r="AC427" i="1" s="1"/>
  <c r="AJ427" i="1"/>
  <c r="AC460" i="1"/>
  <c r="AC456" i="1"/>
  <c r="M351" i="1"/>
  <c r="K449" i="1"/>
  <c r="AC449" i="1"/>
  <c r="AJ449" i="1"/>
  <c r="AK460" i="1"/>
  <c r="AK456" i="1"/>
  <c r="Y483" i="1"/>
  <c r="Y471" i="1"/>
  <c r="AM471" i="1"/>
  <c r="AF429" i="1"/>
  <c r="AF428" i="1"/>
  <c r="AF427" i="1" s="1"/>
  <c r="AK429" i="1"/>
  <c r="AK428" i="1"/>
  <c r="AK427" i="1"/>
  <c r="AH460" i="1"/>
  <c r="AH456" i="1"/>
  <c r="F87" i="2"/>
  <c r="J18" i="2"/>
  <c r="F80" i="1"/>
  <c r="AE41" i="1"/>
  <c r="AM88" i="1"/>
  <c r="AC74" i="1"/>
  <c r="AC69" i="1" s="1"/>
  <c r="AJ69" i="1"/>
  <c r="AJ68" i="1"/>
  <c r="AN442" i="1"/>
  <c r="Y358" i="1"/>
  <c r="AN358" i="1"/>
  <c r="R42" i="8"/>
  <c r="E42" i="8"/>
  <c r="V384" i="8"/>
  <c r="G329" i="8"/>
  <c r="G328" i="8"/>
  <c r="K366" i="8"/>
  <c r="Y366" i="8"/>
  <c r="Z42" i="8"/>
  <c r="Y401" i="8"/>
  <c r="Y400" i="8"/>
  <c r="Y399" i="8"/>
  <c r="V242" i="8"/>
  <c r="P242" i="8"/>
  <c r="P239" i="8"/>
  <c r="C486" i="8"/>
  <c r="F38" i="8"/>
  <c r="C265" i="8"/>
  <c r="C264" i="8"/>
  <c r="Q73" i="8"/>
  <c r="Q35" i="8"/>
  <c r="Q277" i="8"/>
  <c r="Q274" i="8"/>
  <c r="AC210" i="8"/>
  <c r="D267" i="8"/>
  <c r="D263" i="8"/>
  <c r="D262" i="8"/>
  <c r="D257" i="8"/>
  <c r="V41" i="8"/>
  <c r="J41" i="8"/>
  <c r="F41" i="8"/>
  <c r="Q94" i="8"/>
  <c r="P373" i="8"/>
  <c r="P366" i="8"/>
  <c r="L366" i="8"/>
  <c r="AB42" i="8"/>
  <c r="C395" i="8"/>
  <c r="C392" i="8"/>
  <c r="AC392" i="8"/>
  <c r="C58" i="8"/>
  <c r="C57" i="8"/>
  <c r="C53" i="8"/>
  <c r="AC53" i="8"/>
  <c r="L41" i="8"/>
  <c r="AA83" i="8"/>
  <c r="AA79" i="8"/>
  <c r="AA76" i="8"/>
  <c r="AA75" i="8"/>
  <c r="AA72" i="8"/>
  <c r="AC212" i="8"/>
  <c r="C74" i="8"/>
  <c r="AC74" i="8"/>
  <c r="AC278" i="8"/>
  <c r="AC124" i="8"/>
  <c r="Y83" i="8"/>
  <c r="Y79" i="8"/>
  <c r="Y76" i="8"/>
  <c r="Y75" i="8"/>
  <c r="Y72" i="8"/>
  <c r="U41" i="8"/>
  <c r="S41" i="8"/>
  <c r="N46" i="8"/>
  <c r="U42" i="8"/>
  <c r="T384" i="8"/>
  <c r="H475" i="8"/>
  <c r="H474" i="8"/>
  <c r="M41" i="8"/>
  <c r="D404" i="8"/>
  <c r="D401" i="8"/>
  <c r="D400" i="8"/>
  <c r="D399" i="8"/>
  <c r="C361" i="8"/>
  <c r="C360" i="8"/>
  <c r="C356" i="8"/>
  <c r="V366" i="8"/>
  <c r="N401" i="8"/>
  <c r="N400" i="8"/>
  <c r="N399" i="8"/>
  <c r="W235" i="8"/>
  <c r="W234" i="8"/>
  <c r="C333" i="8"/>
  <c r="AC333" i="8"/>
  <c r="E38" i="8"/>
  <c r="W39" i="8"/>
  <c r="AC265" i="8"/>
  <c r="O38" i="8"/>
  <c r="Q392" i="8"/>
  <c r="Q384" i="8"/>
  <c r="Z384" i="8"/>
  <c r="Z41" i="8"/>
  <c r="Y42" i="8"/>
  <c r="Z235" i="8"/>
  <c r="W42" i="8"/>
  <c r="N384" i="8"/>
  <c r="N43" i="8"/>
  <c r="G263" i="8"/>
  <c r="G262" i="8"/>
  <c r="G257" i="8"/>
  <c r="U401" i="8"/>
  <c r="U400" i="8"/>
  <c r="U399" i="8"/>
  <c r="Z329" i="8"/>
  <c r="Z328" i="8"/>
  <c r="G41" i="8"/>
  <c r="Y235" i="8"/>
  <c r="Y234" i="8"/>
  <c r="Y233" i="8"/>
  <c r="D384" i="8"/>
  <c r="C403" i="8"/>
  <c r="AC403" i="8"/>
  <c r="D299" i="8"/>
  <c r="D292" i="8"/>
  <c r="D291" i="8"/>
  <c r="I483" i="8"/>
  <c r="I482" i="8"/>
  <c r="I43" i="8"/>
  <c r="K42" i="8"/>
  <c r="Z83" i="8"/>
  <c r="Z79" i="8"/>
  <c r="Z76" i="8"/>
  <c r="Z75" i="8"/>
  <c r="Z72" i="8"/>
  <c r="C485" i="8"/>
  <c r="X41" i="8"/>
  <c r="V437" i="8"/>
  <c r="P437" i="8"/>
  <c r="P435" i="8"/>
  <c r="P434" i="8"/>
  <c r="P433" i="8"/>
  <c r="P432" i="8"/>
  <c r="V401" i="8"/>
  <c r="V400" i="8"/>
  <c r="V399" i="8"/>
  <c r="AC228" i="8"/>
  <c r="M195" i="8"/>
  <c r="Z366" i="8"/>
  <c r="Z40" i="8"/>
  <c r="H83" i="8"/>
  <c r="H79" i="8"/>
  <c r="H76" i="8"/>
  <c r="G83" i="8"/>
  <c r="G79" i="8"/>
  <c r="G39" i="8"/>
  <c r="AC19" i="8"/>
  <c r="V83" i="8"/>
  <c r="V79" i="8"/>
  <c r="V76" i="8"/>
  <c r="V75" i="8"/>
  <c r="V72" i="8"/>
  <c r="I72" i="8"/>
  <c r="P484" i="8"/>
  <c r="M72" i="8"/>
  <c r="T401" i="8"/>
  <c r="T400" i="8"/>
  <c r="T399" i="8"/>
  <c r="R235" i="8"/>
  <c r="R234" i="8"/>
  <c r="R233" i="8"/>
  <c r="J72" i="8"/>
  <c r="N42" i="8"/>
  <c r="N329" i="8"/>
  <c r="N328" i="8"/>
  <c r="S38" i="8"/>
  <c r="L39" i="8"/>
  <c r="T341" i="8"/>
  <c r="T329" i="8"/>
  <c r="T328" i="8"/>
  <c r="O72" i="8"/>
  <c r="F401" i="8"/>
  <c r="F400" i="8"/>
  <c r="F399" i="8"/>
  <c r="F273" i="8"/>
  <c r="F272" i="8"/>
  <c r="D196" i="8"/>
  <c r="I242" i="8"/>
  <c r="X46" i="8"/>
  <c r="I437" i="8"/>
  <c r="Q341" i="8"/>
  <c r="H195" i="8"/>
  <c r="H182" i="8"/>
  <c r="H165" i="8"/>
  <c r="G195" i="8"/>
  <c r="G182" i="8"/>
  <c r="G165" i="8"/>
  <c r="T42" i="8"/>
  <c r="S42" i="8"/>
  <c r="R41" i="8"/>
  <c r="O39" i="8"/>
  <c r="F42" i="8"/>
  <c r="C484" i="8"/>
  <c r="U38" i="8"/>
  <c r="T41" i="8"/>
  <c r="C208" i="8"/>
  <c r="AC125" i="8"/>
  <c r="L341" i="8"/>
  <c r="L329" i="8"/>
  <c r="L328" i="8"/>
  <c r="K235" i="8"/>
  <c r="K234" i="8"/>
  <c r="K233" i="8"/>
  <c r="G42" i="8"/>
  <c r="D112" i="8"/>
  <c r="C113" i="8"/>
  <c r="C112" i="8"/>
  <c r="AC29" i="8"/>
  <c r="H366" i="8"/>
  <c r="H42" i="8"/>
  <c r="M38" i="8"/>
  <c r="G38" i="8"/>
  <c r="P300" i="8"/>
  <c r="P299" i="8"/>
  <c r="P292" i="8"/>
  <c r="P291" i="8"/>
  <c r="Q299" i="8"/>
  <c r="Q292" i="8"/>
  <c r="Q291" i="8"/>
  <c r="P207" i="8"/>
  <c r="P196" i="8"/>
  <c r="Q196" i="8"/>
  <c r="O341" i="8"/>
  <c r="O40" i="8"/>
  <c r="O42" i="8"/>
  <c r="C344" i="8"/>
  <c r="C341" i="8"/>
  <c r="Z38" i="8"/>
  <c r="Q225" i="8"/>
  <c r="P225" i="8"/>
  <c r="X341" i="8"/>
  <c r="G475" i="8"/>
  <c r="G474" i="8"/>
  <c r="N475" i="8"/>
  <c r="N474" i="8"/>
  <c r="X38" i="8"/>
  <c r="X235" i="8"/>
  <c r="X234" i="8"/>
  <c r="X233" i="8"/>
  <c r="AA330" i="8"/>
  <c r="AA38" i="8"/>
  <c r="H273" i="8"/>
  <c r="H272" i="8"/>
  <c r="R38" i="8"/>
  <c r="J39" i="8"/>
  <c r="D483" i="8"/>
  <c r="D482" i="8"/>
  <c r="L46" i="8"/>
  <c r="D208" i="8"/>
  <c r="Q208" i="8"/>
  <c r="Q244" i="8"/>
  <c r="Q243" i="8"/>
  <c r="Q239" i="8"/>
  <c r="Q235" i="8"/>
  <c r="D94" i="8"/>
  <c r="Q123" i="8"/>
  <c r="M46" i="8"/>
  <c r="H41" i="8"/>
  <c r="H341" i="8"/>
  <c r="H329" i="8"/>
  <c r="H328" i="8"/>
  <c r="D41" i="8"/>
  <c r="L235" i="8"/>
  <c r="L234" i="8"/>
  <c r="L233" i="8"/>
  <c r="K482" i="8"/>
  <c r="K475" i="8"/>
  <c r="K474" i="8"/>
  <c r="K46" i="8"/>
  <c r="Q477" i="8"/>
  <c r="Q476" i="8"/>
  <c r="P478" i="8"/>
  <c r="P477" i="8"/>
  <c r="P476" i="8"/>
  <c r="AA41" i="8"/>
  <c r="L42" i="8"/>
  <c r="AB46" i="8"/>
  <c r="Q401" i="8"/>
  <c r="Q400" i="8"/>
  <c r="Q399" i="8"/>
  <c r="T38" i="8"/>
  <c r="S366" i="8"/>
  <c r="C35" i="8"/>
  <c r="AC35" i="8"/>
  <c r="K41" i="8"/>
  <c r="H38" i="8"/>
  <c r="N39" i="8"/>
  <c r="X83" i="8"/>
  <c r="X79" i="8"/>
  <c r="AC213" i="8"/>
  <c r="M366" i="8"/>
  <c r="U235" i="8"/>
  <c r="U234" i="8"/>
  <c r="U233" i="8"/>
  <c r="F195" i="8"/>
  <c r="F182" i="8"/>
  <c r="F165" i="8"/>
  <c r="E366" i="8"/>
  <c r="G235" i="8"/>
  <c r="L475" i="8"/>
  <c r="L474" i="8"/>
  <c r="AA235" i="8"/>
  <c r="AA234" i="8"/>
  <c r="AA233" i="8"/>
  <c r="C334" i="8"/>
  <c r="AC334" i="8"/>
  <c r="K38" i="8"/>
  <c r="P336" i="8"/>
  <c r="P485" i="8"/>
  <c r="M42" i="8"/>
  <c r="P84" i="8"/>
  <c r="AC92" i="8"/>
  <c r="C277" i="8"/>
  <c r="C274" i="8"/>
  <c r="AC279" i="8"/>
  <c r="C123" i="8"/>
  <c r="K75" i="8"/>
  <c r="K72" i="8"/>
  <c r="M39" i="8"/>
  <c r="J236" i="8"/>
  <c r="J235" i="8"/>
  <c r="J234" i="8"/>
  <c r="J233" i="8"/>
  <c r="I238" i="8"/>
  <c r="C238" i="8"/>
  <c r="C387" i="8"/>
  <c r="I344" i="8"/>
  <c r="I341" i="8"/>
  <c r="D58" i="8"/>
  <c r="D277" i="8"/>
  <c r="D274" i="8"/>
  <c r="D244" i="8"/>
  <c r="D243" i="8"/>
  <c r="D239" i="8"/>
  <c r="K401" i="8"/>
  <c r="K400" i="8"/>
  <c r="K399" i="8"/>
  <c r="AA401" i="8"/>
  <c r="AA400" i="8"/>
  <c r="AA399" i="8"/>
  <c r="L195" i="8"/>
  <c r="J401" i="8"/>
  <c r="J400" i="8"/>
  <c r="J399" i="8"/>
  <c r="D373" i="8"/>
  <c r="D123" i="8"/>
  <c r="I331" i="8"/>
  <c r="I330" i="8"/>
  <c r="D331" i="8"/>
  <c r="D330" i="8"/>
  <c r="D329" i="8"/>
  <c r="D328" i="8"/>
  <c r="N41" i="8"/>
  <c r="L38" i="8"/>
  <c r="E41" i="8"/>
  <c r="D446" i="8"/>
  <c r="D445" i="8"/>
  <c r="D444" i="8"/>
  <c r="D443" i="8"/>
  <c r="AB39" i="8"/>
  <c r="G366" i="8"/>
  <c r="AB38" i="8"/>
  <c r="G273" i="8"/>
  <c r="G272" i="8"/>
  <c r="H384" i="8"/>
  <c r="Y384" i="8"/>
  <c r="I372" i="8"/>
  <c r="N366" i="8"/>
  <c r="X366" i="8"/>
  <c r="V349" i="8"/>
  <c r="S341" i="8"/>
  <c r="S329" i="8"/>
  <c r="S328" i="8"/>
  <c r="S83" i="8"/>
  <c r="S79" i="8"/>
  <c r="O401" i="8"/>
  <c r="O400" i="8"/>
  <c r="O399" i="8"/>
  <c r="F263" i="8"/>
  <c r="F262" i="8"/>
  <c r="C373" i="8"/>
  <c r="D225" i="8"/>
  <c r="P447" i="8"/>
  <c r="D84" i="8"/>
  <c r="D236" i="8"/>
  <c r="Q483" i="8"/>
  <c r="Q482" i="8"/>
  <c r="P208" i="8"/>
  <c r="W331" i="8"/>
  <c r="V335" i="8"/>
  <c r="S475" i="8"/>
  <c r="S474" i="8"/>
  <c r="R83" i="8"/>
  <c r="R79" i="8"/>
  <c r="C332" i="8"/>
  <c r="O46" i="8"/>
  <c r="AA341" i="8"/>
  <c r="P384" i="8"/>
  <c r="P355" i="8"/>
  <c r="P354" i="8"/>
  <c r="H401" i="8"/>
  <c r="H400" i="8"/>
  <c r="H399" i="8"/>
  <c r="X401" i="8"/>
  <c r="X400" i="8"/>
  <c r="X399" i="8"/>
  <c r="AC197" i="8"/>
  <c r="M341" i="8"/>
  <c r="R401" i="8"/>
  <c r="R400" i="8"/>
  <c r="R399" i="8"/>
  <c r="E273" i="8"/>
  <c r="E272" i="8"/>
  <c r="E263" i="8"/>
  <c r="E262" i="8"/>
  <c r="E257" i="8"/>
  <c r="P486" i="8"/>
  <c r="X384" i="8"/>
  <c r="X43" i="8"/>
  <c r="AA366" i="8"/>
  <c r="N235" i="8"/>
  <c r="Y341" i="8"/>
  <c r="X42" i="8"/>
  <c r="G384" i="8"/>
  <c r="L384" i="8"/>
  <c r="AA384" i="8"/>
  <c r="Z401" i="8"/>
  <c r="I401" i="8"/>
  <c r="I400" i="8"/>
  <c r="I399" i="8"/>
  <c r="Y38" i="8"/>
  <c r="K195" i="8"/>
  <c r="O195" i="8"/>
  <c r="J195" i="8"/>
  <c r="N195" i="8"/>
  <c r="M475" i="8"/>
  <c r="M474" i="8"/>
  <c r="H263" i="8"/>
  <c r="H262" i="8"/>
  <c r="H257" i="8"/>
  <c r="AB234" i="8"/>
  <c r="AB233" i="8"/>
  <c r="U384" i="8"/>
  <c r="J483" i="8"/>
  <c r="F384" i="8"/>
  <c r="E475" i="8"/>
  <c r="E474" i="8"/>
  <c r="E341" i="8"/>
  <c r="E83" i="8"/>
  <c r="E79" i="8"/>
  <c r="C477" i="8"/>
  <c r="C196" i="8"/>
  <c r="N53" i="8"/>
  <c r="N52" i="8"/>
  <c r="D477" i="8"/>
  <c r="D476" i="8"/>
  <c r="K39" i="8"/>
  <c r="K341" i="8"/>
  <c r="V483" i="8"/>
  <c r="L273" i="8"/>
  <c r="L272" i="8"/>
  <c r="X329" i="8"/>
  <c r="X328" i="8"/>
  <c r="N38" i="8"/>
  <c r="AA46" i="8"/>
  <c r="P481" i="8"/>
  <c r="P480" i="8"/>
  <c r="Q480" i="8"/>
  <c r="Z257" i="8"/>
  <c r="Z46" i="8"/>
  <c r="W341" i="8"/>
  <c r="W40" i="8"/>
  <c r="Y41" i="8"/>
  <c r="N35" i="8"/>
  <c r="N72" i="8"/>
  <c r="U475" i="8"/>
  <c r="U474" i="8"/>
  <c r="U341" i="8"/>
  <c r="U329" i="8"/>
  <c r="U328" i="8"/>
  <c r="T366" i="8"/>
  <c r="T195" i="8"/>
  <c r="T182" i="8"/>
  <c r="S384" i="8"/>
  <c r="R384" i="8"/>
  <c r="O235" i="8"/>
  <c r="J366" i="8"/>
  <c r="F366" i="8"/>
  <c r="E401" i="8"/>
  <c r="AA42" i="8"/>
  <c r="C244" i="8"/>
  <c r="C243" i="8"/>
  <c r="X475" i="8"/>
  <c r="X474" i="8"/>
  <c r="AC129" i="8"/>
  <c r="K384" i="8"/>
  <c r="K355" i="8"/>
  <c r="K354" i="8"/>
  <c r="L72" i="8"/>
  <c r="Q331" i="8"/>
  <c r="Q330" i="8"/>
  <c r="M401" i="8"/>
  <c r="M400" i="8"/>
  <c r="M399" i="8"/>
  <c r="Q264" i="8"/>
  <c r="Q263" i="8"/>
  <c r="Q262" i="8"/>
  <c r="Q257" i="8"/>
  <c r="F74" i="2"/>
  <c r="C225" i="8"/>
  <c r="C94" i="8"/>
  <c r="AC94" i="8"/>
  <c r="Y46" i="8"/>
  <c r="G401" i="8"/>
  <c r="G400" i="8"/>
  <c r="G399" i="8"/>
  <c r="L401" i="8"/>
  <c r="L400" i="8"/>
  <c r="L399" i="8"/>
  <c r="I195" i="8"/>
  <c r="W401" i="8"/>
  <c r="U366" i="8"/>
  <c r="U83" i="8"/>
  <c r="U79" i="8"/>
  <c r="S401" i="8"/>
  <c r="S400" i="8"/>
  <c r="S399" i="8"/>
  <c r="S195" i="8"/>
  <c r="S182" i="8"/>
  <c r="R366" i="8"/>
  <c r="F475" i="8"/>
  <c r="F474" i="8"/>
  <c r="F235" i="8"/>
  <c r="E384" i="8"/>
  <c r="G91" i="2"/>
  <c r="AC379" i="8"/>
  <c r="AC130" i="8"/>
  <c r="Q373" i="8"/>
  <c r="U195" i="8"/>
  <c r="U182" i="8"/>
  <c r="T235" i="8"/>
  <c r="T234" i="8"/>
  <c r="T233" i="8"/>
  <c r="R475" i="8"/>
  <c r="R474" i="8"/>
  <c r="R273" i="8"/>
  <c r="R272" i="8"/>
  <c r="R195" i="8"/>
  <c r="R182" i="8"/>
  <c r="J387" i="8"/>
  <c r="J384" i="8"/>
  <c r="L53" i="8"/>
  <c r="AC211" i="8"/>
  <c r="H235" i="8"/>
  <c r="AC194" i="8"/>
  <c r="AC128" i="8"/>
  <c r="P123" i="8"/>
  <c r="C292" i="8"/>
  <c r="C291" i="8"/>
  <c r="K53" i="8"/>
  <c r="X53" i="8"/>
  <c r="C444" i="8"/>
  <c r="C443" i="8"/>
  <c r="AC91" i="8"/>
  <c r="C84" i="8"/>
  <c r="C481" i="8"/>
  <c r="Q84" i="8"/>
  <c r="P277" i="8"/>
  <c r="M52" i="8"/>
  <c r="P405" i="8"/>
  <c r="AC226" i="8"/>
  <c r="M384" i="8"/>
  <c r="M43" i="8"/>
  <c r="M235" i="8"/>
  <c r="S235" i="8"/>
  <c r="T475" i="8"/>
  <c r="T474" i="8"/>
  <c r="S273" i="8"/>
  <c r="S272" i="8"/>
  <c r="AB341" i="8"/>
  <c r="W483" i="8"/>
  <c r="T83" i="8"/>
  <c r="T79" i="8"/>
  <c r="Q18" i="8"/>
  <c r="J331" i="8"/>
  <c r="F83" i="8"/>
  <c r="F79" i="8"/>
  <c r="D18" i="8"/>
  <c r="AB401" i="8"/>
  <c r="R341" i="8"/>
  <c r="F341" i="8"/>
  <c r="J344" i="8"/>
  <c r="J42" i="8"/>
  <c r="E195" i="8"/>
  <c r="E182" i="8"/>
  <c r="Z149" i="1"/>
  <c r="Z144" i="1"/>
  <c r="C240" i="1"/>
  <c r="AM240" i="1" s="1"/>
  <c r="AN158" i="1"/>
  <c r="AN154" i="1"/>
  <c r="D483" i="1"/>
  <c r="D481" i="1"/>
  <c r="D480" i="1"/>
  <c r="AC213" i="1"/>
  <c r="AK382" i="1"/>
  <c r="AH395" i="1"/>
  <c r="AH394" i="1" s="1"/>
  <c r="AH391" i="1" s="1"/>
  <c r="AF93" i="1"/>
  <c r="AF87" i="1"/>
  <c r="AJ213" i="1"/>
  <c r="AK493" i="1"/>
  <c r="AK492" i="1" s="1"/>
  <c r="Y500" i="1"/>
  <c r="Y477" i="1"/>
  <c r="AM477" i="1" s="1"/>
  <c r="Y342" i="1"/>
  <c r="AN342" i="1"/>
  <c r="AF488" i="1"/>
  <c r="AF487" i="1" s="1"/>
  <c r="Y490" i="1"/>
  <c r="F60" i="1"/>
  <c r="F59" i="1"/>
  <c r="E71" i="1"/>
  <c r="E70" i="1" s="1"/>
  <c r="E69" i="1" s="1"/>
  <c r="E68" i="1" s="1"/>
  <c r="C90" i="1"/>
  <c r="AM90" i="1" s="1"/>
  <c r="C92" i="1"/>
  <c r="AM92" i="1"/>
  <c r="E94" i="1"/>
  <c r="E110" i="1"/>
  <c r="E115" i="1"/>
  <c r="C143" i="1"/>
  <c r="AM143" i="1" s="1"/>
  <c r="C148" i="1"/>
  <c r="C147" i="1"/>
  <c r="AM147" i="1"/>
  <c r="C156" i="1"/>
  <c r="C177" i="1"/>
  <c r="AM177" i="1"/>
  <c r="C183" i="1"/>
  <c r="AM183" i="1" s="1"/>
  <c r="C186" i="1"/>
  <c r="AM186" i="1"/>
  <c r="E187" i="1"/>
  <c r="E197" i="1"/>
  <c r="C207" i="1"/>
  <c r="AM207" i="1"/>
  <c r="C209" i="1"/>
  <c r="AM209" i="1" s="1"/>
  <c r="E216" i="1"/>
  <c r="C219" i="1"/>
  <c r="AM219" i="1" s="1"/>
  <c r="E223" i="1"/>
  <c r="E230" i="1"/>
  <c r="E249" i="1"/>
  <c r="C258" i="1"/>
  <c r="E271" i="1"/>
  <c r="E270" i="1"/>
  <c r="E278" i="1"/>
  <c r="E287" i="1"/>
  <c r="C290" i="1"/>
  <c r="AM290" i="1"/>
  <c r="E292" i="1"/>
  <c r="C297" i="1"/>
  <c r="AM297" i="1"/>
  <c r="E299" i="1"/>
  <c r="AM142" i="1"/>
  <c r="Z461" i="1"/>
  <c r="Z460" i="1" s="1"/>
  <c r="Z456" i="1" s="1"/>
  <c r="D64" i="1"/>
  <c r="AN64" i="1" s="1"/>
  <c r="F110" i="1"/>
  <c r="F134" i="1"/>
  <c r="F162" i="1"/>
  <c r="F197" i="1"/>
  <c r="F205" i="1"/>
  <c r="F216" i="1"/>
  <c r="F223" i="1"/>
  <c r="F255" i="1"/>
  <c r="F254" i="1"/>
  <c r="F278" i="1"/>
  <c r="F292" i="1"/>
  <c r="E331" i="1"/>
  <c r="C359" i="1"/>
  <c r="AM359" i="1"/>
  <c r="E371" i="1"/>
  <c r="E368" i="1" s="1"/>
  <c r="E383" i="1"/>
  <c r="E433" i="1"/>
  <c r="E461" i="1"/>
  <c r="E460" i="1"/>
  <c r="Q184" i="1"/>
  <c r="O205" i="1"/>
  <c r="C227" i="1"/>
  <c r="AM227" i="1" s="1"/>
  <c r="Q249" i="1"/>
  <c r="C261" i="1"/>
  <c r="AM261" i="1" s="1"/>
  <c r="C358" i="1"/>
  <c r="C363" i="1"/>
  <c r="C361" i="1" s="1"/>
  <c r="Q387" i="1"/>
  <c r="Q382" i="1" s="1"/>
  <c r="O457" i="1"/>
  <c r="O475" i="1"/>
  <c r="O474" i="1" s="1"/>
  <c r="Z488" i="1"/>
  <c r="Z487" i="1"/>
  <c r="AC41" i="1"/>
  <c r="E316" i="1"/>
  <c r="E315" i="1" s="1"/>
  <c r="F331" i="1"/>
  <c r="F335" i="1"/>
  <c r="F334" i="1" s="1"/>
  <c r="F352" i="1"/>
  <c r="D356" i="1"/>
  <c r="D360" i="1"/>
  <c r="AT360" i="1" s="1"/>
  <c r="F361" i="1"/>
  <c r="D365" i="1"/>
  <c r="F371" i="1"/>
  <c r="F368" i="1" s="1"/>
  <c r="F377" i="1"/>
  <c r="F383" i="1"/>
  <c r="D424" i="1"/>
  <c r="D423" i="1" s="1"/>
  <c r="D422" i="1" s="1"/>
  <c r="D421" i="1" s="1"/>
  <c r="F457" i="1"/>
  <c r="F461" i="1"/>
  <c r="F460" i="1" s="1"/>
  <c r="F468" i="1"/>
  <c r="P71" i="1"/>
  <c r="P70" i="1" s="1"/>
  <c r="D88" i="1"/>
  <c r="AN88" i="1"/>
  <c r="P94" i="1"/>
  <c r="D106" i="1"/>
  <c r="AN106" i="1"/>
  <c r="D108" i="1"/>
  <c r="AN108" i="1"/>
  <c r="R115" i="1"/>
  <c r="P134" i="1"/>
  <c r="D148" i="1"/>
  <c r="D147" i="1"/>
  <c r="AN147" i="1"/>
  <c r="D160" i="1"/>
  <c r="D165" i="1"/>
  <c r="D173" i="1"/>
  <c r="AN173" i="1"/>
  <c r="D177" i="1"/>
  <c r="D202" i="1"/>
  <c r="AN202" i="1"/>
  <c r="D204" i="1"/>
  <c r="AN204" i="1" s="1"/>
  <c r="D207" i="1"/>
  <c r="AN207" i="1"/>
  <c r="D209" i="1"/>
  <c r="AN209" i="1" s="1"/>
  <c r="D219" i="1"/>
  <c r="AN219" i="1"/>
  <c r="D221" i="1"/>
  <c r="D228" i="1"/>
  <c r="AN228" i="1" s="1"/>
  <c r="D235" i="1"/>
  <c r="AN235" i="1"/>
  <c r="D290" i="1"/>
  <c r="AN290" i="1" s="1"/>
  <c r="D295" i="1"/>
  <c r="AN295" i="1"/>
  <c r="D297" i="1"/>
  <c r="AN297" i="1"/>
  <c r="R331" i="1"/>
  <c r="R352" i="1"/>
  <c r="D355" i="1"/>
  <c r="D359" i="1"/>
  <c r="AN359" i="1" s="1"/>
  <c r="R361" i="1"/>
  <c r="D364" i="1"/>
  <c r="D366" i="1"/>
  <c r="AN366" i="1"/>
  <c r="R411" i="1"/>
  <c r="R410" i="1" s="1"/>
  <c r="R409" i="1" s="1"/>
  <c r="R430" i="1"/>
  <c r="R433" i="1"/>
  <c r="P475" i="1"/>
  <c r="P474" i="1" s="1"/>
  <c r="AN509" i="1"/>
  <c r="P377" i="1"/>
  <c r="F475" i="1"/>
  <c r="F474" i="1"/>
  <c r="F467" i="1" s="1"/>
  <c r="AM26" i="1"/>
  <c r="AN440" i="1"/>
  <c r="Y343" i="1"/>
  <c r="AJ93" i="1"/>
  <c r="AJ87" i="1" s="1"/>
  <c r="M254" i="1"/>
  <c r="M253" i="1"/>
  <c r="M248" i="1" s="1"/>
  <c r="AJ253" i="1"/>
  <c r="AJ248" i="1"/>
  <c r="K38" i="1"/>
  <c r="AH38" i="1"/>
  <c r="AH281" i="1"/>
  <c r="AH277" i="1"/>
  <c r="AJ38" i="1"/>
  <c r="K351" i="1"/>
  <c r="M368" i="1"/>
  <c r="K382" i="1"/>
  <c r="M395" i="1"/>
  <c r="M394" i="1" s="1"/>
  <c r="E162" i="1"/>
  <c r="D389" i="1"/>
  <c r="D387" i="1" s="1"/>
  <c r="F387" i="1"/>
  <c r="F399" i="1"/>
  <c r="F395" i="1"/>
  <c r="F394" i="1" s="1"/>
  <c r="F391" i="1" s="1"/>
  <c r="D400" i="1"/>
  <c r="D399" i="1"/>
  <c r="F52" i="1"/>
  <c r="D52" i="1"/>
  <c r="AN52" i="1"/>
  <c r="D513" i="1"/>
  <c r="AN513" i="1" s="1"/>
  <c r="F511" i="1"/>
  <c r="O61" i="1"/>
  <c r="Q60" i="1"/>
  <c r="Q59" i="1" s="1"/>
  <c r="Q58" i="1" s="1"/>
  <c r="Q57" i="1" s="1"/>
  <c r="O66" i="1"/>
  <c r="O65" i="1" s="1"/>
  <c r="C67" i="1"/>
  <c r="C66" i="1"/>
  <c r="C65" i="1"/>
  <c r="P111" i="1"/>
  <c r="R110" i="1"/>
  <c r="D163" i="1"/>
  <c r="AN163" i="1"/>
  <c r="P162" i="1"/>
  <c r="P186" i="1"/>
  <c r="D186" i="1"/>
  <c r="AN186" i="1"/>
  <c r="R184" i="1"/>
  <c r="P217" i="1"/>
  <c r="P216" i="1"/>
  <c r="R216" i="1"/>
  <c r="P231" i="1"/>
  <c r="P230" i="1" s="1"/>
  <c r="R230" i="1"/>
  <c r="P251" i="1"/>
  <c r="D251" i="1" s="1"/>
  <c r="R249" i="1"/>
  <c r="R267" i="1"/>
  <c r="R266" i="1"/>
  <c r="P269" i="1"/>
  <c r="P267" i="1" s="1"/>
  <c r="P266" i="1" s="1"/>
  <c r="P273" i="1"/>
  <c r="R271" i="1"/>
  <c r="R270" i="1"/>
  <c r="P280" i="1"/>
  <c r="D280" i="1" s="1"/>
  <c r="AN280" i="1" s="1"/>
  <c r="R278" i="1"/>
  <c r="R38" i="1" s="1"/>
  <c r="P288" i="1"/>
  <c r="D288" i="1" s="1"/>
  <c r="R287" i="1"/>
  <c r="P318" i="1"/>
  <c r="D318" i="1" s="1"/>
  <c r="R316" i="1"/>
  <c r="R315" i="1"/>
  <c r="D336" i="1"/>
  <c r="P385" i="1"/>
  <c r="D385" i="1" s="1"/>
  <c r="AN385" i="1" s="1"/>
  <c r="P398" i="1"/>
  <c r="P396" i="1" s="1"/>
  <c r="P395" i="1" s="1"/>
  <c r="P394" i="1" s="1"/>
  <c r="P391" i="1" s="1"/>
  <c r="R396" i="1"/>
  <c r="R395" i="1"/>
  <c r="R394" i="1"/>
  <c r="AN413" i="1"/>
  <c r="Y165" i="1"/>
  <c r="Y162" i="1"/>
  <c r="Z162" i="1"/>
  <c r="Y111" i="1"/>
  <c r="Y110" i="1"/>
  <c r="Z110" i="1"/>
  <c r="Y136" i="1"/>
  <c r="AN136" i="1" s="1"/>
  <c r="Z134" i="1"/>
  <c r="Y234" i="1"/>
  <c r="Y230" i="1" s="1"/>
  <c r="Z230" i="1"/>
  <c r="AC44" i="1"/>
  <c r="AC368" i="1"/>
  <c r="C189" i="1"/>
  <c r="AM189" i="1"/>
  <c r="D96" i="1"/>
  <c r="AN96" i="1" s="1"/>
  <c r="AK41" i="1"/>
  <c r="R77" i="1"/>
  <c r="R74" i="1" s="1"/>
  <c r="R371" i="1"/>
  <c r="Y416" i="1"/>
  <c r="E312" i="1"/>
  <c r="E304" i="1"/>
  <c r="E303" i="1" s="1"/>
  <c r="C314" i="1"/>
  <c r="AM314" i="1"/>
  <c r="D432" i="1"/>
  <c r="D430" i="1" s="1"/>
  <c r="F430" i="1"/>
  <c r="P362" i="1"/>
  <c r="P361" i="1"/>
  <c r="P351" i="1" s="1"/>
  <c r="P462" i="1"/>
  <c r="D462" i="1"/>
  <c r="AN225" i="1"/>
  <c r="R485" i="1"/>
  <c r="P116" i="1"/>
  <c r="D363" i="1"/>
  <c r="R134" i="1"/>
  <c r="R71" i="1"/>
  <c r="R70" i="1"/>
  <c r="P293" i="1"/>
  <c r="D293" i="1" s="1"/>
  <c r="E118" i="1"/>
  <c r="E205" i="1"/>
  <c r="E195" i="1" s="1"/>
  <c r="E184" i="1"/>
  <c r="D420" i="1"/>
  <c r="D419" i="1" s="1"/>
  <c r="D418" i="1" s="1"/>
  <c r="P481" i="1"/>
  <c r="P480" i="1"/>
  <c r="R481" i="1"/>
  <c r="R480" i="1" s="1"/>
  <c r="D300" i="1"/>
  <c r="D380" i="1"/>
  <c r="D377" i="1"/>
  <c r="AJ41" i="1"/>
  <c r="G97" i="2"/>
  <c r="AK368" i="1"/>
  <c r="R94" i="1"/>
  <c r="R162" i="1"/>
  <c r="R335" i="1"/>
  <c r="R334" i="1" s="1"/>
  <c r="K394" i="1"/>
  <c r="K391" i="1"/>
  <c r="E238" i="1"/>
  <c r="AN21" i="1"/>
  <c r="D90" i="1"/>
  <c r="AN90" i="1" s="1"/>
  <c r="D100" i="1"/>
  <c r="AN100" i="1" s="1"/>
  <c r="AN125" i="1"/>
  <c r="D141" i="1"/>
  <c r="AN141" i="1" s="1"/>
  <c r="D167" i="1"/>
  <c r="D171" i="1"/>
  <c r="AN171" i="1"/>
  <c r="D175" i="1"/>
  <c r="AN175" i="1" s="1"/>
  <c r="D181" i="1"/>
  <c r="D191" i="1"/>
  <c r="AN191" i="1" s="1"/>
  <c r="D193" i="1"/>
  <c r="D226" i="1"/>
  <c r="D233" i="1"/>
  <c r="AN233" i="1"/>
  <c r="D247" i="1"/>
  <c r="AN247" i="1" s="1"/>
  <c r="D260" i="1"/>
  <c r="AN260" i="1"/>
  <c r="F325" i="1"/>
  <c r="E325" i="1"/>
  <c r="AI248" i="1"/>
  <c r="C224" i="1"/>
  <c r="AM224" i="1" s="1"/>
  <c r="AI493" i="1"/>
  <c r="AI492" i="1" s="1"/>
  <c r="AI144" i="1"/>
  <c r="AI138" i="1"/>
  <c r="AI45" i="1"/>
  <c r="AH69" i="1"/>
  <c r="AH68" i="1" s="1"/>
  <c r="AI411" i="1"/>
  <c r="AI410" i="1"/>
  <c r="AI409" i="1" s="1"/>
  <c r="AI48" i="1"/>
  <c r="AC391" i="1"/>
  <c r="Y249" i="1"/>
  <c r="Z344" i="1"/>
  <c r="Z343" i="1"/>
  <c r="F344" i="1"/>
  <c r="F343" i="1" s="1"/>
  <c r="K74" i="1"/>
  <c r="AF466" i="1"/>
  <c r="AF465" i="1"/>
  <c r="AF460" i="1" s="1"/>
  <c r="AC58" i="1"/>
  <c r="AC57" i="1"/>
  <c r="Y484" i="1"/>
  <c r="Y385" i="1"/>
  <c r="Y504" i="1"/>
  <c r="AN504" i="1"/>
  <c r="E138" i="1"/>
  <c r="AF383" i="1"/>
  <c r="AF382" i="1" s="1"/>
  <c r="Y300" i="1"/>
  <c r="Y299" i="1"/>
  <c r="Z299" i="1"/>
  <c r="C388" i="1"/>
  <c r="C387" i="1"/>
  <c r="E387" i="1"/>
  <c r="E407" i="1"/>
  <c r="E406" i="1" s="1"/>
  <c r="E405" i="1" s="1"/>
  <c r="E404" i="1" s="1"/>
  <c r="C408" i="1"/>
  <c r="AM408" i="1" s="1"/>
  <c r="O72" i="1"/>
  <c r="C72" i="1"/>
  <c r="AM72" i="1"/>
  <c r="Q71" i="1"/>
  <c r="Q70" i="1"/>
  <c r="O85" i="1"/>
  <c r="C86" i="1"/>
  <c r="C85" i="1" s="1"/>
  <c r="O95" i="1"/>
  <c r="Q94" i="1"/>
  <c r="O150" i="1"/>
  <c r="Q149" i="1"/>
  <c r="Q144" i="1"/>
  <c r="Q138" i="1"/>
  <c r="O257" i="1"/>
  <c r="C257" i="1"/>
  <c r="Q255" i="1"/>
  <c r="O294" i="1"/>
  <c r="O292" i="1"/>
  <c r="Q292" i="1"/>
  <c r="O327" i="1"/>
  <c r="C327" i="1"/>
  <c r="AM327" i="1"/>
  <c r="Q325" i="1"/>
  <c r="O337" i="1"/>
  <c r="O335" i="1"/>
  <c r="O334" i="1" s="1"/>
  <c r="Q335" i="1"/>
  <c r="Q334" i="1"/>
  <c r="O373" i="1"/>
  <c r="C373" i="1" s="1"/>
  <c r="AM373" i="1" s="1"/>
  <c r="Q371" i="1"/>
  <c r="O463" i="1"/>
  <c r="O461" i="1" s="1"/>
  <c r="O460" i="1" s="1"/>
  <c r="O456" i="1" s="1"/>
  <c r="Q461" i="1"/>
  <c r="Q460" i="1"/>
  <c r="Q456" i="1" s="1"/>
  <c r="O498" i="1"/>
  <c r="O497" i="1"/>
  <c r="Q497" i="1"/>
  <c r="AM21" i="1"/>
  <c r="AM220" i="1"/>
  <c r="AI323" i="1"/>
  <c r="AI320" i="1" s="1"/>
  <c r="D263" i="1"/>
  <c r="AN263" i="1"/>
  <c r="O162" i="1"/>
  <c r="AF335" i="1"/>
  <c r="AF334" i="1" s="1"/>
  <c r="AH320" i="1"/>
  <c r="C502" i="1"/>
  <c r="C506" i="1"/>
  <c r="C380" i="1"/>
  <c r="AM380" i="1" s="1"/>
  <c r="AN26" i="1"/>
  <c r="AN22" i="1"/>
  <c r="Z184" i="1"/>
  <c r="K144" i="1"/>
  <c r="K138" i="1"/>
  <c r="K137" i="1"/>
  <c r="AC144" i="1"/>
  <c r="AC138" i="1"/>
  <c r="AC45" i="1"/>
  <c r="AK467" i="1"/>
  <c r="AK455" i="1" s="1"/>
  <c r="AK454" i="1" s="1"/>
  <c r="AF481" i="1"/>
  <c r="AF480" i="1" s="1"/>
  <c r="Z468" i="1"/>
  <c r="Z475" i="1"/>
  <c r="Z474" i="1" s="1"/>
  <c r="Z497" i="1"/>
  <c r="Z493" i="1"/>
  <c r="Z492" i="1"/>
  <c r="AQ83" i="1"/>
  <c r="AQ79" i="1" s="1"/>
  <c r="Y400" i="1"/>
  <c r="Y399" i="1" s="1"/>
  <c r="Z387" i="1"/>
  <c r="AN152" i="1"/>
  <c r="AN329" i="1"/>
  <c r="AH49" i="1"/>
  <c r="Z287" i="1"/>
  <c r="Y459" i="1"/>
  <c r="AN459" i="1"/>
  <c r="AI456" i="1"/>
  <c r="Z325" i="1"/>
  <c r="Z324" i="1" s="1"/>
  <c r="AM28" i="1"/>
  <c r="Y478" i="1"/>
  <c r="AF475" i="1"/>
  <c r="AF474" i="1" s="1"/>
  <c r="AH138" i="1"/>
  <c r="AH45" i="1" s="1"/>
  <c r="D135" i="1"/>
  <c r="AN135" i="1"/>
  <c r="Z430" i="1"/>
  <c r="AF468" i="1"/>
  <c r="AM53" i="1"/>
  <c r="Z271" i="1"/>
  <c r="Z270" i="1"/>
  <c r="AM513" i="1"/>
  <c r="AN201" i="1"/>
  <c r="C482" i="1"/>
  <c r="C476" i="1"/>
  <c r="AM476" i="1" s="1"/>
  <c r="E80" i="1"/>
  <c r="AM204" i="1"/>
  <c r="Z395" i="1"/>
  <c r="AJ144" i="1"/>
  <c r="AJ138" i="1" s="1"/>
  <c r="AJ137" i="1" s="1"/>
  <c r="Y356" i="1"/>
  <c r="AN356" i="1" s="1"/>
  <c r="AK144" i="1"/>
  <c r="AK138" i="1"/>
  <c r="AK45" i="1"/>
  <c r="AN72" i="1"/>
  <c r="AM203" i="1"/>
  <c r="Y289" i="1"/>
  <c r="AJ456" i="1"/>
  <c r="AM27" i="1"/>
  <c r="J85" i="2"/>
  <c r="F111" i="2"/>
  <c r="K493" i="1"/>
  <c r="K492" i="1" s="1"/>
  <c r="AM25" i="1"/>
  <c r="AM23" i="1"/>
  <c r="Y20" i="1"/>
  <c r="AM24" i="1"/>
  <c r="E16" i="3"/>
  <c r="AN31" i="1"/>
  <c r="AM31" i="1"/>
  <c r="Z20" i="1"/>
  <c r="O409" i="1"/>
  <c r="F72" i="2"/>
  <c r="Q377" i="1"/>
  <c r="AM355" i="1"/>
  <c r="J68" i="1"/>
  <c r="U195" i="1"/>
  <c r="U48" i="1"/>
  <c r="G254" i="1"/>
  <c r="G253" i="1" s="1"/>
  <c r="G248" i="1" s="1"/>
  <c r="F99" i="2"/>
  <c r="E481" i="1"/>
  <c r="E480" i="1"/>
  <c r="C247" i="1"/>
  <c r="Y341" i="1"/>
  <c r="D317" i="1"/>
  <c r="AI194" i="1"/>
  <c r="AI47" i="1"/>
  <c r="Y472" i="1"/>
  <c r="D220" i="1"/>
  <c r="AG335" i="1"/>
  <c r="AG334" i="1"/>
  <c r="Y496" i="1"/>
  <c r="AN496" i="1" s="1"/>
  <c r="Y464" i="1"/>
  <c r="AM464" i="1"/>
  <c r="L493" i="1"/>
  <c r="L492" i="1" s="1"/>
  <c r="G324" i="1"/>
  <c r="G323" i="1"/>
  <c r="G320" i="1"/>
  <c r="G80" i="2"/>
  <c r="AK253" i="1"/>
  <c r="AK248" i="1"/>
  <c r="C206" i="1"/>
  <c r="AM206" i="1" s="1"/>
  <c r="AM434" i="1"/>
  <c r="D244" i="1"/>
  <c r="AN244" i="1" s="1"/>
  <c r="AM426" i="1"/>
  <c r="C424" i="1"/>
  <c r="C423" i="1"/>
  <c r="AC253" i="1"/>
  <c r="AC248" i="1" s="1"/>
  <c r="P485" i="1"/>
  <c r="E475" i="1"/>
  <c r="E474" i="1" s="1"/>
  <c r="AN476" i="1"/>
  <c r="Q195" i="1"/>
  <c r="AN403" i="1"/>
  <c r="AA493" i="1"/>
  <c r="AA492" i="1" s="1"/>
  <c r="C362" i="1"/>
  <c r="AM124" i="1"/>
  <c r="C52" i="1"/>
  <c r="C50" i="1"/>
  <c r="E411" i="1"/>
  <c r="E410" i="1" s="1"/>
  <c r="Y508" i="1"/>
  <c r="AN508" i="1" s="1"/>
  <c r="AN119" i="1"/>
  <c r="AD382" i="1"/>
  <c r="S50" i="1"/>
  <c r="S411" i="1"/>
  <c r="S410" i="1"/>
  <c r="S409" i="1"/>
  <c r="T382" i="1"/>
  <c r="AN124" i="1"/>
  <c r="AM244" i="1"/>
  <c r="AD391" i="1"/>
  <c r="AN189" i="1"/>
  <c r="D322" i="1"/>
  <c r="D321" i="1"/>
  <c r="AN321" i="1" s="1"/>
  <c r="C260" i="1"/>
  <c r="AM260" i="1"/>
  <c r="AC304" i="1"/>
  <c r="AC303" i="1" s="1"/>
  <c r="AC281" i="1" s="1"/>
  <c r="AC277" i="1" s="1"/>
  <c r="AA351" i="1"/>
  <c r="S467" i="1"/>
  <c r="I213" i="1"/>
  <c r="N324" i="1"/>
  <c r="N323" i="1"/>
  <c r="N320" i="1" s="1"/>
  <c r="Q369" i="1"/>
  <c r="AM120" i="1"/>
  <c r="AN120" i="1"/>
  <c r="G74" i="2"/>
  <c r="F89" i="2"/>
  <c r="K467" i="1"/>
  <c r="V493" i="1"/>
  <c r="V492" i="1" s="1"/>
  <c r="AN127" i="1"/>
  <c r="C191" i="1"/>
  <c r="AM191" i="1"/>
  <c r="Z80" i="1"/>
  <c r="AD449" i="1"/>
  <c r="X429" i="1"/>
  <c r="X428" i="1"/>
  <c r="X427" i="1" s="1"/>
  <c r="F94" i="2"/>
  <c r="Y505" i="1"/>
  <c r="AN505" i="1" s="1"/>
  <c r="AF497" i="1"/>
  <c r="Q50" i="1"/>
  <c r="Y387" i="1"/>
  <c r="AH194" i="1"/>
  <c r="AM389" i="1"/>
  <c r="Y376" i="1"/>
  <c r="AM376" i="1" s="1"/>
  <c r="AE323" i="1"/>
  <c r="AE39" i="1"/>
  <c r="AE37" i="1"/>
  <c r="AE36" i="1" s="1"/>
  <c r="AE34" i="1" s="1"/>
  <c r="AE33" i="1" s="1"/>
  <c r="AE19" i="1" s="1"/>
  <c r="AE15" i="1" s="1"/>
  <c r="M22" i="3" s="1"/>
  <c r="AE40" i="1"/>
  <c r="AG468" i="1"/>
  <c r="C192" i="1"/>
  <c r="I351" i="1"/>
  <c r="W382" i="1"/>
  <c r="V460" i="1"/>
  <c r="V456" i="1"/>
  <c r="V395" i="1"/>
  <c r="V394" i="1"/>
  <c r="V391" i="1" s="1"/>
  <c r="AM30" i="1"/>
  <c r="AQ69" i="1"/>
  <c r="AQ68" i="1"/>
  <c r="E344" i="1"/>
  <c r="E343" i="1" s="1"/>
  <c r="AM99" i="1"/>
  <c r="Q344" i="1"/>
  <c r="Q343" i="1" s="1"/>
  <c r="O481" i="1"/>
  <c r="O480" i="1"/>
  <c r="AL411" i="1"/>
  <c r="AL410" i="1"/>
  <c r="AL409" i="1"/>
  <c r="AL195" i="1"/>
  <c r="AL48" i="1" s="1"/>
  <c r="AD493" i="1"/>
  <c r="AD492" i="1"/>
  <c r="K20" i="3"/>
  <c r="K18" i="3" s="1"/>
  <c r="C18" i="3" s="1"/>
  <c r="G429" i="1"/>
  <c r="G428" i="1" s="1"/>
  <c r="G427" i="1" s="1"/>
  <c r="G411" i="1"/>
  <c r="G410" i="1"/>
  <c r="G409" i="1" s="1"/>
  <c r="X58" i="1"/>
  <c r="X57" i="1"/>
  <c r="W74" i="1"/>
  <c r="W69" i="1" s="1"/>
  <c r="W68" i="1" s="1"/>
  <c r="T69" i="1"/>
  <c r="T68" i="1"/>
  <c r="J391" i="1"/>
  <c r="H351" i="1"/>
  <c r="AM336" i="1"/>
  <c r="O187" i="1"/>
  <c r="C483" i="1"/>
  <c r="AF258" i="1"/>
  <c r="AF255" i="1"/>
  <c r="AF254" i="1" s="1"/>
  <c r="AF253" i="1" s="1"/>
  <c r="AF248" i="1" s="1"/>
  <c r="Z238" i="1"/>
  <c r="M304" i="1"/>
  <c r="M303" i="1" s="1"/>
  <c r="M281" i="1" s="1"/>
  <c r="M277" i="1" s="1"/>
  <c r="Y311" i="1"/>
  <c r="Y310" i="1" s="1"/>
  <c r="AN310" i="1" s="1"/>
  <c r="W460" i="1"/>
  <c r="W456" i="1" s="1"/>
  <c r="G20" i="3"/>
  <c r="Y469" i="1"/>
  <c r="AN469" i="1" s="1"/>
  <c r="M194" i="1"/>
  <c r="D71" i="1"/>
  <c r="D70" i="1" s="1"/>
  <c r="C384" i="1"/>
  <c r="C322" i="1"/>
  <c r="D326" i="1"/>
  <c r="AN326" i="1" s="1"/>
  <c r="AN499" i="1"/>
  <c r="AM514" i="1"/>
  <c r="D392" i="1"/>
  <c r="AN392" i="1" s="1"/>
  <c r="Y458" i="1"/>
  <c r="AF457" i="1"/>
  <c r="C499" i="1"/>
  <c r="AM499" i="1" s="1"/>
  <c r="AJ58" i="1"/>
  <c r="AJ57" i="1"/>
  <c r="AN89" i="1"/>
  <c r="AN121" i="1"/>
  <c r="O308" i="1"/>
  <c r="AL429" i="1"/>
  <c r="AL428" i="1"/>
  <c r="AL427" i="1" s="1"/>
  <c r="AL304" i="1"/>
  <c r="AL303" i="1"/>
  <c r="AB395" i="1"/>
  <c r="AB394" i="1" s="1"/>
  <c r="AB391" i="1" s="1"/>
  <c r="AA93" i="1"/>
  <c r="AA87" i="1"/>
  <c r="S324" i="1"/>
  <c r="S323" i="1"/>
  <c r="S320" i="1"/>
  <c r="I50" i="1"/>
  <c r="G74" i="1"/>
  <c r="G69" i="1"/>
  <c r="G68" i="1"/>
  <c r="T449" i="1"/>
  <c r="AN388" i="1"/>
  <c r="AN390" i="1"/>
  <c r="C472" i="1"/>
  <c r="C329" i="1"/>
  <c r="AM329" i="1"/>
  <c r="AL449" i="1"/>
  <c r="AL382" i="1"/>
  <c r="L395" i="1"/>
  <c r="L394" i="1"/>
  <c r="L391" i="1"/>
  <c r="L304" i="1"/>
  <c r="L303" i="1" s="1"/>
  <c r="L74" i="1"/>
  <c r="L69" i="1"/>
  <c r="L68" i="1"/>
  <c r="I195" i="1"/>
  <c r="I48" i="1" s="1"/>
  <c r="G38" i="1"/>
  <c r="V58" i="1"/>
  <c r="V57" i="1" s="1"/>
  <c r="U429" i="1"/>
  <c r="U428" i="1"/>
  <c r="U427" i="1"/>
  <c r="T304" i="1"/>
  <c r="T303" i="1" s="1"/>
  <c r="H304" i="1"/>
  <c r="H303" i="1"/>
  <c r="C386" i="1"/>
  <c r="AM386" i="1"/>
  <c r="C228" i="1"/>
  <c r="AM228" i="1" s="1"/>
  <c r="AL324" i="1"/>
  <c r="AL323" i="1" s="1"/>
  <c r="AL320" i="1" s="1"/>
  <c r="AD254" i="1"/>
  <c r="AD253" i="1" s="1"/>
  <c r="AD248" i="1" s="1"/>
  <c r="AB74" i="1"/>
  <c r="AB69" i="1"/>
  <c r="AB68" i="1" s="1"/>
  <c r="S213" i="1"/>
  <c r="S93" i="1"/>
  <c r="S87" i="1"/>
  <c r="L460" i="1"/>
  <c r="L456" i="1"/>
  <c r="G449" i="1"/>
  <c r="G368" i="1"/>
  <c r="G213" i="1"/>
  <c r="W493" i="1"/>
  <c r="W492" i="1"/>
  <c r="V449" i="1"/>
  <c r="V411" i="1"/>
  <c r="V410" i="1" s="1"/>
  <c r="V409" i="1" s="1"/>
  <c r="V351" i="1"/>
  <c r="V74" i="1"/>
  <c r="V69" i="1" s="1"/>
  <c r="V68" i="1" s="1"/>
  <c r="T460" i="1"/>
  <c r="T456" i="1" s="1"/>
  <c r="T455" i="1" s="1"/>
  <c r="N382" i="1"/>
  <c r="AQ58" i="1"/>
  <c r="AQ57" i="1" s="1"/>
  <c r="H50" i="1"/>
  <c r="H411" i="1"/>
  <c r="H410" i="1"/>
  <c r="H409" i="1" s="1"/>
  <c r="AB286" i="1"/>
  <c r="AB285" i="1"/>
  <c r="Y184" i="1"/>
  <c r="Z197" i="1"/>
  <c r="Z267" i="1"/>
  <c r="Z266" i="1"/>
  <c r="AB382" i="1"/>
  <c r="AN190" i="1"/>
  <c r="AM141" i="1"/>
  <c r="Z187" i="1"/>
  <c r="AB324" i="1"/>
  <c r="AB323" i="1"/>
  <c r="AB320" i="1"/>
  <c r="AN159" i="1"/>
  <c r="Z255" i="1"/>
  <c r="Y284" i="1"/>
  <c r="Y283" i="1"/>
  <c r="Y282" i="1" s="1"/>
  <c r="AN282" i="1" s="1"/>
  <c r="Z352" i="1"/>
  <c r="O331" i="1"/>
  <c r="C332" i="1"/>
  <c r="P197" i="1"/>
  <c r="D198" i="1"/>
  <c r="AK48" i="1"/>
  <c r="AK194" i="1"/>
  <c r="M448" i="1"/>
  <c r="M447" i="1" s="1"/>
  <c r="P371" i="1"/>
  <c r="D372" i="1"/>
  <c r="D371" i="1" s="1"/>
  <c r="D250" i="1"/>
  <c r="D185" i="1"/>
  <c r="AN185" i="1"/>
  <c r="R369" i="1"/>
  <c r="P370" i="1"/>
  <c r="P369" i="1" s="1"/>
  <c r="Y354" i="1"/>
  <c r="AN354" i="1"/>
  <c r="AF352" i="1"/>
  <c r="AM225" i="1"/>
  <c r="C76" i="1"/>
  <c r="O75" i="1"/>
  <c r="O74" i="1"/>
  <c r="AN507" i="1"/>
  <c r="AM507" i="1"/>
  <c r="C256" i="1"/>
  <c r="AM256" i="1" s="1"/>
  <c r="Z74" i="1"/>
  <c r="P335" i="1"/>
  <c r="P334" i="1" s="1"/>
  <c r="C193" i="1"/>
  <c r="AM193" i="1"/>
  <c r="C504" i="1"/>
  <c r="Y506" i="1"/>
  <c r="F449" i="1"/>
  <c r="R44" i="1"/>
  <c r="P44" i="1"/>
  <c r="D44" i="1"/>
  <c r="O316" i="1"/>
  <c r="O315" i="1"/>
  <c r="AJ350" i="1"/>
  <c r="AJ349" i="1"/>
  <c r="AJ467" i="1"/>
  <c r="C342" i="1"/>
  <c r="C155" i="1"/>
  <c r="AM155" i="1"/>
  <c r="C161" i="1"/>
  <c r="AM161" i="1" s="1"/>
  <c r="P205" i="1"/>
  <c r="C357" i="1"/>
  <c r="AM357" i="1" s="1"/>
  <c r="Y118" i="1"/>
  <c r="O312" i="1"/>
  <c r="AL493" i="1"/>
  <c r="AL492" i="1" s="1"/>
  <c r="AG427" i="1"/>
  <c r="AG411" i="1"/>
  <c r="AG410" i="1"/>
  <c r="AG409" i="1"/>
  <c r="AG395" i="1"/>
  <c r="AG394" i="1" s="1"/>
  <c r="AG391" i="1" s="1"/>
  <c r="AG304" i="1"/>
  <c r="AG303" i="1"/>
  <c r="AG281" i="1" s="1"/>
  <c r="AG277" i="1" s="1"/>
  <c r="AG286" i="1"/>
  <c r="AG285" i="1" s="1"/>
  <c r="AG195" i="1"/>
  <c r="AG144" i="1"/>
  <c r="AG138" i="1" s="1"/>
  <c r="AG45" i="1" s="1"/>
  <c r="AG494" i="1"/>
  <c r="AD429" i="1"/>
  <c r="AD428" i="1" s="1"/>
  <c r="AD427" i="1" s="1"/>
  <c r="AB429" i="1"/>
  <c r="AB428" i="1" s="1"/>
  <c r="AB427" i="1" s="1"/>
  <c r="AA382" i="1"/>
  <c r="AA304" i="1"/>
  <c r="AA303" i="1" s="1"/>
  <c r="AA74" i="1"/>
  <c r="AA69" i="1"/>
  <c r="AA68" i="1"/>
  <c r="S449" i="1"/>
  <c r="S74" i="1"/>
  <c r="S69" i="1"/>
  <c r="S68" i="1"/>
  <c r="L382" i="1"/>
  <c r="L368" i="1"/>
  <c r="I449" i="1"/>
  <c r="I429" i="1"/>
  <c r="I428" i="1" s="1"/>
  <c r="I427" i="1" s="1"/>
  <c r="I411" i="1"/>
  <c r="I410" i="1"/>
  <c r="I409" i="1" s="1"/>
  <c r="I151" i="1"/>
  <c r="X449" i="1"/>
  <c r="X411" i="1"/>
  <c r="X410" i="1" s="1"/>
  <c r="X409" i="1" s="1"/>
  <c r="X144" i="1"/>
  <c r="X138" i="1"/>
  <c r="X45" i="1" s="1"/>
  <c r="W411" i="1"/>
  <c r="W410" i="1"/>
  <c r="W409" i="1"/>
  <c r="W395" i="1"/>
  <c r="W394" i="1"/>
  <c r="W391" i="1"/>
  <c r="W351" i="1"/>
  <c r="V286" i="1"/>
  <c r="V285" i="1" s="1"/>
  <c r="V151" i="1"/>
  <c r="U382" i="1"/>
  <c r="U304" i="1"/>
  <c r="U303" i="1" s="1"/>
  <c r="T254" i="1"/>
  <c r="T253" i="1"/>
  <c r="T248" i="1" s="1"/>
  <c r="N449" i="1"/>
  <c r="N351" i="1"/>
  <c r="N151" i="1"/>
  <c r="N137" i="1" s="1"/>
  <c r="N38" i="1"/>
  <c r="J409" i="1"/>
  <c r="H254" i="1"/>
  <c r="H253" i="1" s="1"/>
  <c r="H248" i="1" s="1"/>
  <c r="H151" i="1"/>
  <c r="H74" i="1"/>
  <c r="Y453" i="1"/>
  <c r="Y452" i="1" s="1"/>
  <c r="Y449" i="1" s="1"/>
  <c r="Q118" i="1"/>
  <c r="Y239" i="1"/>
  <c r="P312" i="1"/>
  <c r="AL467" i="1"/>
  <c r="AG151" i="1"/>
  <c r="AD151" i="1"/>
  <c r="L144" i="1"/>
  <c r="L138" i="1" s="1"/>
  <c r="L45" i="1" s="1"/>
  <c r="G50" i="1"/>
  <c r="G286" i="1"/>
  <c r="G285" i="1" s="1"/>
  <c r="X50" i="1"/>
  <c r="X493" i="1"/>
  <c r="X492" i="1"/>
  <c r="X395" i="1"/>
  <c r="X394" i="1" s="1"/>
  <c r="X391" i="1" s="1"/>
  <c r="X74" i="1"/>
  <c r="X69" i="1" s="1"/>
  <c r="X68" i="1" s="1"/>
  <c r="W151" i="1"/>
  <c r="U324" i="1"/>
  <c r="U323" i="1" s="1"/>
  <c r="U320" i="1" s="1"/>
  <c r="U58" i="1"/>
  <c r="U57" i="1"/>
  <c r="N195" i="1"/>
  <c r="N48" i="1" s="1"/>
  <c r="H286" i="1"/>
  <c r="H285" i="1"/>
  <c r="R449" i="1"/>
  <c r="P308" i="1"/>
  <c r="AL151" i="1"/>
  <c r="AG324" i="1"/>
  <c r="AG254" i="1"/>
  <c r="AG253" i="1"/>
  <c r="AG248" i="1" s="1"/>
  <c r="AG69" i="1"/>
  <c r="AG68" i="1"/>
  <c r="AG449" i="1"/>
  <c r="AG488" i="1"/>
  <c r="AG487" i="1" s="1"/>
  <c r="AG457" i="1"/>
  <c r="AD411" i="1"/>
  <c r="AD410" i="1" s="1"/>
  <c r="AD409" i="1" s="1"/>
  <c r="AD460" i="1"/>
  <c r="AD456" i="1" s="1"/>
  <c r="AB411" i="1"/>
  <c r="AB410" i="1"/>
  <c r="AB409" i="1"/>
  <c r="AB254" i="1"/>
  <c r="AB253" i="1" s="1"/>
  <c r="AB248" i="1" s="1"/>
  <c r="AB213" i="1"/>
  <c r="AA50" i="1"/>
  <c r="AA144" i="1"/>
  <c r="AA138" i="1"/>
  <c r="AA45" i="1"/>
  <c r="L449" i="1"/>
  <c r="L411" i="1"/>
  <c r="L410" i="1"/>
  <c r="L409" i="1"/>
  <c r="L351" i="1"/>
  <c r="I324" i="1"/>
  <c r="I323" i="1"/>
  <c r="I320" i="1"/>
  <c r="G493" i="1"/>
  <c r="G492" i="1" s="1"/>
  <c r="W286" i="1"/>
  <c r="W285" i="1"/>
  <c r="W195" i="1"/>
  <c r="W48" i="1" s="1"/>
  <c r="U151" i="1"/>
  <c r="T351" i="1"/>
  <c r="J427" i="1"/>
  <c r="H368" i="1"/>
  <c r="AJ304" i="1"/>
  <c r="AJ303" i="1"/>
  <c r="AJ281" i="1" s="1"/>
  <c r="AJ277" i="1" s="1"/>
  <c r="Z118" i="1"/>
  <c r="M84" i="1"/>
  <c r="M42" i="1"/>
  <c r="AF494" i="1"/>
  <c r="Y495" i="1"/>
  <c r="Y187" i="1"/>
  <c r="C279" i="1"/>
  <c r="O278" i="1"/>
  <c r="AK84" i="1"/>
  <c r="AK42" i="1"/>
  <c r="AN489" i="1"/>
  <c r="AC42" i="1"/>
  <c r="O299" i="1"/>
  <c r="D256" i="1"/>
  <c r="D53" i="1"/>
  <c r="AN53" i="1" s="1"/>
  <c r="P465" i="1"/>
  <c r="O377" i="1"/>
  <c r="O283" i="1"/>
  <c r="O282" i="1" s="1"/>
  <c r="C284" i="1"/>
  <c r="C283" i="1"/>
  <c r="AM470" i="1"/>
  <c r="AN512" i="1"/>
  <c r="D511" i="1"/>
  <c r="AF361" i="1"/>
  <c r="Y363" i="1"/>
  <c r="D353" i="1"/>
  <c r="AN353" i="1"/>
  <c r="C250" i="1"/>
  <c r="C466" i="1"/>
  <c r="C465" i="1"/>
  <c r="AN76" i="1"/>
  <c r="D75" i="1"/>
  <c r="O184" i="1"/>
  <c r="C185" i="1"/>
  <c r="AH350" i="1"/>
  <c r="AH349" i="1"/>
  <c r="E254" i="1"/>
  <c r="O396" i="1"/>
  <c r="O395" i="1"/>
  <c r="O394" i="1"/>
  <c r="O391" i="1" s="1"/>
  <c r="C397" i="1"/>
  <c r="P77" i="1"/>
  <c r="P74" i="1"/>
  <c r="D475" i="1"/>
  <c r="D474" i="1"/>
  <c r="C436" i="1"/>
  <c r="AM436" i="1" s="1"/>
  <c r="O433" i="1"/>
  <c r="O429" i="1"/>
  <c r="O428" i="1"/>
  <c r="O427" i="1" s="1"/>
  <c r="Y502" i="1"/>
  <c r="AN502" i="1"/>
  <c r="C360" i="1"/>
  <c r="R41" i="1"/>
  <c r="Q411" i="1"/>
  <c r="Q410" i="1" s="1"/>
  <c r="Q409" i="1" s="1"/>
  <c r="E50" i="1"/>
  <c r="P118" i="1"/>
  <c r="C501" i="1"/>
  <c r="AM501" i="1"/>
  <c r="C509" i="1"/>
  <c r="AM509" i="1" s="1"/>
  <c r="C338" i="1"/>
  <c r="AM338" i="1"/>
  <c r="Y312" i="1"/>
  <c r="AA467" i="1"/>
  <c r="T93" i="1"/>
  <c r="T87" i="1"/>
  <c r="AF304" i="1"/>
  <c r="K304" i="1"/>
  <c r="AL254" i="1"/>
  <c r="AL253" i="1"/>
  <c r="AL248" i="1" s="1"/>
  <c r="AG497" i="1"/>
  <c r="X93" i="1"/>
  <c r="X87" i="1"/>
  <c r="X38" i="1"/>
  <c r="AC324" i="1"/>
  <c r="AC323" i="1"/>
  <c r="AC320" i="1"/>
  <c r="Q238" i="1"/>
  <c r="Q312" i="1"/>
  <c r="Q304" i="1"/>
  <c r="Q303" i="1" s="1"/>
  <c r="Q281" i="1" s="1"/>
  <c r="Q277" i="1" s="1"/>
  <c r="Z312" i="1"/>
  <c r="AD87" i="1"/>
  <c r="AD42" i="1" s="1"/>
  <c r="V467" i="1"/>
  <c r="P81" i="1"/>
  <c r="AL460" i="1"/>
  <c r="AL456" i="1" s="1"/>
  <c r="AL144" i="1"/>
  <c r="AL138" i="1"/>
  <c r="AD324" i="1"/>
  <c r="AD323" i="1" s="1"/>
  <c r="AD320" i="1" s="1"/>
  <c r="AD467" i="1"/>
  <c r="AB93" i="1"/>
  <c r="AB87" i="1" s="1"/>
  <c r="AB58" i="1"/>
  <c r="AB57" i="1"/>
  <c r="AA254" i="1"/>
  <c r="AA253" i="1" s="1"/>
  <c r="AA248" i="1" s="1"/>
  <c r="AA460" i="1"/>
  <c r="AA456" i="1" s="1"/>
  <c r="S395" i="1"/>
  <c r="S394" i="1"/>
  <c r="S391" i="1"/>
  <c r="S351" i="1"/>
  <c r="L286" i="1"/>
  <c r="L285" i="1"/>
  <c r="I460" i="1"/>
  <c r="I456" i="1" s="1"/>
  <c r="I382" i="1"/>
  <c r="V304" i="1"/>
  <c r="V303" i="1"/>
  <c r="V281" i="1" s="1"/>
  <c r="V277" i="1" s="1"/>
  <c r="U411" i="1"/>
  <c r="U410" i="1"/>
  <c r="U409" i="1"/>
  <c r="T151" i="1"/>
  <c r="T137" i="1" s="1"/>
  <c r="AL213" i="1"/>
  <c r="AG352" i="1"/>
  <c r="AB351" i="1"/>
  <c r="AB460" i="1"/>
  <c r="AB456" i="1"/>
  <c r="AA195" i="1"/>
  <c r="AA48" i="1"/>
  <c r="S460" i="1"/>
  <c r="S456" i="1"/>
  <c r="L254" i="1"/>
  <c r="L253" i="1"/>
  <c r="L248" i="1" s="1"/>
  <c r="I304" i="1"/>
  <c r="X213" i="1"/>
  <c r="W368" i="1"/>
  <c r="V368" i="1"/>
  <c r="V324" i="1"/>
  <c r="V323" i="1"/>
  <c r="V320" i="1"/>
  <c r="V213" i="1"/>
  <c r="T38" i="1"/>
  <c r="AG368" i="1"/>
  <c r="AB449" i="1"/>
  <c r="AA324" i="1"/>
  <c r="AA213" i="1"/>
  <c r="S493" i="1"/>
  <c r="S492" i="1" s="1"/>
  <c r="S382" i="1"/>
  <c r="S286" i="1"/>
  <c r="S285" i="1"/>
  <c r="S254" i="1"/>
  <c r="S253" i="1"/>
  <c r="S248" i="1"/>
  <c r="L429" i="1"/>
  <c r="L428" i="1" s="1"/>
  <c r="L427" i="1" s="1"/>
  <c r="L213" i="1"/>
  <c r="I467" i="1"/>
  <c r="I395" i="1"/>
  <c r="I394" i="1" s="1"/>
  <c r="I391" i="1" s="1"/>
  <c r="I254" i="1"/>
  <c r="I253" i="1" s="1"/>
  <c r="I248" i="1" s="1"/>
  <c r="X324" i="1"/>
  <c r="X323" i="1"/>
  <c r="X320" i="1" s="1"/>
  <c r="X304" i="1"/>
  <c r="X303" i="1"/>
  <c r="X151" i="1"/>
  <c r="W449" i="1"/>
  <c r="W213" i="1"/>
  <c r="W93" i="1"/>
  <c r="W87" i="1"/>
  <c r="V429" i="1"/>
  <c r="V428" i="1"/>
  <c r="V427" i="1"/>
  <c r="V382" i="1"/>
  <c r="V254" i="1"/>
  <c r="V253" i="1"/>
  <c r="V248" i="1"/>
  <c r="V93" i="1"/>
  <c r="V87" i="1" s="1"/>
  <c r="U493" i="1"/>
  <c r="U492" i="1"/>
  <c r="U351" i="1"/>
  <c r="T429" i="1"/>
  <c r="T428" i="1" s="1"/>
  <c r="T427" i="1" s="1"/>
  <c r="T395" i="1"/>
  <c r="T394" i="1" s="1"/>
  <c r="T391" i="1" s="1"/>
  <c r="T286" i="1"/>
  <c r="T285" i="1"/>
  <c r="T281" i="1" s="1"/>
  <c r="N460" i="1"/>
  <c r="N456" i="1" s="1"/>
  <c r="N455" i="1" s="1"/>
  <c r="N454" i="1"/>
  <c r="N448" i="1" s="1"/>
  <c r="N447" i="1" s="1"/>
  <c r="N395" i="1"/>
  <c r="N394" i="1" s="1"/>
  <c r="N391" i="1" s="1"/>
  <c r="N69" i="1"/>
  <c r="N68" i="1" s="1"/>
  <c r="H382" i="1"/>
  <c r="L93" i="1"/>
  <c r="L87" i="1" s="1"/>
  <c r="I493" i="1"/>
  <c r="I492" i="1"/>
  <c r="I74" i="1"/>
  <c r="I69" i="1" s="1"/>
  <c r="I68" i="1" s="1"/>
  <c r="G467" i="1"/>
  <c r="G351" i="1"/>
  <c r="G304" i="1"/>
  <c r="G144" i="1"/>
  <c r="G138" i="1"/>
  <c r="G45" i="1"/>
  <c r="G93" i="1"/>
  <c r="G87" i="1" s="1"/>
  <c r="X368" i="1"/>
  <c r="X195" i="1"/>
  <c r="W324" i="1"/>
  <c r="W323" i="1" s="1"/>
  <c r="W320" i="1" s="1"/>
  <c r="W58" i="1"/>
  <c r="W57" i="1" s="1"/>
  <c r="V195" i="1"/>
  <c r="V48" i="1"/>
  <c r="U460" i="1"/>
  <c r="U456" i="1" s="1"/>
  <c r="U395" i="1"/>
  <c r="U394" i="1"/>
  <c r="U391" i="1"/>
  <c r="U286" i="1"/>
  <c r="U285" i="1" s="1"/>
  <c r="U144" i="1"/>
  <c r="U138" i="1"/>
  <c r="U38" i="1"/>
  <c r="T368" i="1"/>
  <c r="T213" i="1"/>
  <c r="N304" i="1"/>
  <c r="N303" i="1" s="1"/>
  <c r="N254" i="1"/>
  <c r="N253" i="1"/>
  <c r="N248" i="1"/>
  <c r="H449" i="1"/>
  <c r="H195" i="1"/>
  <c r="H48" i="1"/>
  <c r="H144" i="1"/>
  <c r="H138" i="1" s="1"/>
  <c r="H45" i="1" s="1"/>
  <c r="N93" i="1"/>
  <c r="N87" i="1"/>
  <c r="L18" i="3"/>
  <c r="D18" i="3" s="1"/>
  <c r="H460" i="1"/>
  <c r="H456" i="1"/>
  <c r="H455" i="1" s="1"/>
  <c r="H395" i="1"/>
  <c r="H394" i="1"/>
  <c r="H391" i="1"/>
  <c r="H213" i="1"/>
  <c r="H93" i="1"/>
  <c r="H87" i="1"/>
  <c r="M18" i="3"/>
  <c r="O18" i="3" s="1"/>
  <c r="N19" i="3"/>
  <c r="O19" i="3"/>
  <c r="E19" i="3"/>
  <c r="AA343" i="1"/>
  <c r="AA323" i="1" s="1"/>
  <c r="Y370" i="1"/>
  <c r="Z377" i="1"/>
  <c r="AA429" i="1"/>
  <c r="AA428" i="1"/>
  <c r="AA427" i="1"/>
  <c r="Z450" i="1"/>
  <c r="Z449" i="1"/>
  <c r="Y86" i="1"/>
  <c r="Z71" i="1"/>
  <c r="Z70" i="1" s="1"/>
  <c r="AA58" i="1"/>
  <c r="AA57" i="1" s="1"/>
  <c r="D282" i="1"/>
  <c r="D66" i="1"/>
  <c r="AM91" i="1"/>
  <c r="Z16" i="1"/>
  <c r="AC15" i="1"/>
  <c r="Y271" i="1"/>
  <c r="Y51" i="1"/>
  <c r="Z50" i="1"/>
  <c r="AM473" i="1"/>
  <c r="D386" i="1"/>
  <c r="F16" i="1"/>
  <c r="D16" i="1" s="1"/>
  <c r="K84" i="1"/>
  <c r="K42" i="1"/>
  <c r="Y462" i="1"/>
  <c r="AF461" i="1"/>
  <c r="AF368" i="1"/>
  <c r="AF350" i="1" s="1"/>
  <c r="AF349" i="1" s="1"/>
  <c r="O271" i="1"/>
  <c r="O270" i="1"/>
  <c r="C272" i="1"/>
  <c r="C271" i="1"/>
  <c r="C270" i="1" s="1"/>
  <c r="AN112" i="1"/>
  <c r="Y65" i="1"/>
  <c r="C196" i="1"/>
  <c r="AM403" i="1"/>
  <c r="Y402" i="1"/>
  <c r="Y223" i="1"/>
  <c r="C269" i="1"/>
  <c r="C267" i="1"/>
  <c r="C266" i="1"/>
  <c r="O267" i="1"/>
  <c r="O266" i="1" s="1"/>
  <c r="Z65" i="1"/>
  <c r="AM417" i="1"/>
  <c r="C416" i="1"/>
  <c r="D310" i="1"/>
  <c r="Y377" i="1"/>
  <c r="AN378" i="1"/>
  <c r="Y412" i="1"/>
  <c r="D188" i="1"/>
  <c r="P187" i="1"/>
  <c r="AN501" i="1"/>
  <c r="F65" i="1"/>
  <c r="AF194" i="1"/>
  <c r="O50" i="1"/>
  <c r="Q41" i="1"/>
  <c r="P331" i="1"/>
  <c r="D332" i="1"/>
  <c r="Z411" i="1"/>
  <c r="Z410" i="1" s="1"/>
  <c r="Z409" i="1" s="1"/>
  <c r="Y149" i="1"/>
  <c r="Y144" i="1" s="1"/>
  <c r="AN150" i="1"/>
  <c r="AM438" i="1"/>
  <c r="AN82" i="1"/>
  <c r="O118" i="1"/>
  <c r="Y503" i="1"/>
  <c r="AG58" i="1"/>
  <c r="AB38" i="1"/>
  <c r="L38" i="1"/>
  <c r="Z249" i="1"/>
  <c r="Z115" i="1"/>
  <c r="Y81" i="1"/>
  <c r="AG383" i="1"/>
  <c r="AG93" i="1"/>
  <c r="AG87" i="1"/>
  <c r="AD286" i="1"/>
  <c r="AB304" i="1"/>
  <c r="AB303" i="1" s="1"/>
  <c r="AB467" i="1"/>
  <c r="AA38" i="1"/>
  <c r="AA395" i="1"/>
  <c r="S304" i="1"/>
  <c r="S303" i="1" s="1"/>
  <c r="L58" i="1"/>
  <c r="W304" i="1"/>
  <c r="W303" i="1"/>
  <c r="T324" i="1"/>
  <c r="T323" i="1" s="1"/>
  <c r="H38" i="1"/>
  <c r="O241" i="1"/>
  <c r="R238" i="1"/>
  <c r="R312" i="1"/>
  <c r="R304" i="1"/>
  <c r="R303" i="1"/>
  <c r="Z307" i="1"/>
  <c r="Y308" i="1"/>
  <c r="AL286" i="1"/>
  <c r="AL69" i="1"/>
  <c r="AL68" i="1" s="1"/>
  <c r="AL58" i="1"/>
  <c r="AG213" i="1"/>
  <c r="AG475" i="1"/>
  <c r="AG474" i="1" s="1"/>
  <c r="AG461" i="1"/>
  <c r="AG460" i="1"/>
  <c r="AD304" i="1"/>
  <c r="AD303" i="1" s="1"/>
  <c r="AD69" i="1"/>
  <c r="AD68" i="1"/>
  <c r="AD58" i="1"/>
  <c r="AB144" i="1"/>
  <c r="AB138" i="1" s="1"/>
  <c r="AB137" i="1" s="1"/>
  <c r="AA411" i="1"/>
  <c r="AA410" i="1"/>
  <c r="AA409" i="1"/>
  <c r="S144" i="1"/>
  <c r="S138" i="1" s="1"/>
  <c r="S45" i="1" s="1"/>
  <c r="L467" i="1"/>
  <c r="I144" i="1"/>
  <c r="I138" i="1" s="1"/>
  <c r="I58" i="1"/>
  <c r="X467" i="1"/>
  <c r="X382" i="1"/>
  <c r="N315" i="1"/>
  <c r="R118" i="1"/>
  <c r="AL351" i="1"/>
  <c r="AL93" i="1"/>
  <c r="AL87" i="1" s="1"/>
  <c r="AL42" i="1" s="1"/>
  <c r="AG481" i="1"/>
  <c r="AG480" i="1"/>
  <c r="AD38" i="1"/>
  <c r="AB368" i="1"/>
  <c r="AA151" i="1"/>
  <c r="S38" i="1"/>
  <c r="I93" i="1"/>
  <c r="I87" i="1" s="1"/>
  <c r="H429" i="1"/>
  <c r="H428" i="1" s="1"/>
  <c r="H427" i="1" s="1"/>
  <c r="AB195" i="1"/>
  <c r="AB151" i="1"/>
  <c r="AB493" i="1"/>
  <c r="AB492" i="1" s="1"/>
  <c r="S429" i="1"/>
  <c r="S195" i="1"/>
  <c r="S48" i="1" s="1"/>
  <c r="S151" i="1"/>
  <c r="L50" i="1"/>
  <c r="L324" i="1"/>
  <c r="I368" i="1"/>
  <c r="I286" i="1"/>
  <c r="I38" i="1"/>
  <c r="G382" i="1"/>
  <c r="G151" i="1"/>
  <c r="G137" i="1" s="1"/>
  <c r="G58" i="1"/>
  <c r="X460" i="1"/>
  <c r="X456" i="1"/>
  <c r="X351" i="1"/>
  <c r="X350" i="1" s="1"/>
  <c r="X349" i="1" s="1"/>
  <c r="X286" i="1"/>
  <c r="X254" i="1"/>
  <c r="W429" i="1"/>
  <c r="W428" i="1"/>
  <c r="W427" i="1" s="1"/>
  <c r="W254" i="1"/>
  <c r="H324" i="1"/>
  <c r="AA368" i="1"/>
  <c r="AA286" i="1"/>
  <c r="AA285" i="1" s="1"/>
  <c r="AA449" i="1"/>
  <c r="L195" i="1"/>
  <c r="L151" i="1"/>
  <c r="G195" i="1"/>
  <c r="W467" i="1"/>
  <c r="G460" i="1"/>
  <c r="G456" i="1" s="1"/>
  <c r="G455" i="1" s="1"/>
  <c r="G395" i="1"/>
  <c r="W144" i="1"/>
  <c r="W138" i="1"/>
  <c r="V38" i="1"/>
  <c r="U467" i="1"/>
  <c r="U368" i="1"/>
  <c r="U213" i="1"/>
  <c r="U194" i="1" s="1"/>
  <c r="U47" i="1" s="1"/>
  <c r="U74" i="1"/>
  <c r="N429" i="1"/>
  <c r="W38" i="1"/>
  <c r="V144" i="1"/>
  <c r="V138" i="1" s="1"/>
  <c r="U449" i="1"/>
  <c r="U254" i="1"/>
  <c r="U253" i="1"/>
  <c r="U248" i="1" s="1"/>
  <c r="U93" i="1"/>
  <c r="U87" i="1"/>
  <c r="T195" i="1"/>
  <c r="N368" i="1"/>
  <c r="N286" i="1"/>
  <c r="N213" i="1"/>
  <c r="H58" i="1"/>
  <c r="AN434" i="1"/>
  <c r="AM413" i="1"/>
  <c r="AN67" i="1"/>
  <c r="Y383" i="1"/>
  <c r="AM420" i="1"/>
  <c r="Y145" i="1"/>
  <c r="AM512" i="1"/>
  <c r="P283" i="1"/>
  <c r="P282" i="1"/>
  <c r="Y398" i="1"/>
  <c r="Y396" i="1" s="1"/>
  <c r="E409" i="1"/>
  <c r="D312" i="1"/>
  <c r="AN312" i="1" s="1"/>
  <c r="Q286" i="1"/>
  <c r="Q285" i="1" s="1"/>
  <c r="AN408" i="1"/>
  <c r="D407" i="1"/>
  <c r="D86" i="1"/>
  <c r="D85" i="1"/>
  <c r="D495" i="1"/>
  <c r="D494" i="1" s="1"/>
  <c r="Q213" i="1"/>
  <c r="D265" i="1"/>
  <c r="C469" i="1"/>
  <c r="E456" i="1"/>
  <c r="F253" i="1"/>
  <c r="F248" i="1" s="1"/>
  <c r="D445" i="1"/>
  <c r="AN445" i="1" s="1"/>
  <c r="AN446" i="1"/>
  <c r="P60" i="1"/>
  <c r="D62" i="1"/>
  <c r="AN62" i="1" s="1"/>
  <c r="AT358" i="1"/>
  <c r="AN477" i="1"/>
  <c r="E286" i="1"/>
  <c r="AN380" i="1"/>
  <c r="AM67" i="1"/>
  <c r="E382" i="1"/>
  <c r="V236" i="8"/>
  <c r="Y488" i="1"/>
  <c r="Y487" i="1" s="1"/>
  <c r="W265" i="6"/>
  <c r="W44" i="6"/>
  <c r="X265" i="6"/>
  <c r="X264" i="6"/>
  <c r="X263" i="6"/>
  <c r="X44" i="6"/>
  <c r="T192" i="6"/>
  <c r="T174" i="6"/>
  <c r="S13" i="16"/>
  <c r="S12" i="16"/>
  <c r="V69" i="6"/>
  <c r="V40" i="6"/>
  <c r="D236" i="6"/>
  <c r="D235" i="6"/>
  <c r="D234" i="6"/>
  <c r="D39" i="6"/>
  <c r="S139" i="6"/>
  <c r="S136" i="6"/>
  <c r="S38" i="6"/>
  <c r="C257" i="6"/>
  <c r="AZ18" i="17"/>
  <c r="BB16" i="17"/>
  <c r="BB15" i="17" s="1"/>
  <c r="W38" i="6"/>
  <c r="W222" i="6"/>
  <c r="W221" i="6"/>
  <c r="P108" i="6"/>
  <c r="E155" i="6"/>
  <c r="N18" i="5"/>
  <c r="J18" i="5"/>
  <c r="I18" i="5"/>
  <c r="N30" i="5"/>
  <c r="F44" i="6"/>
  <c r="F265" i="6"/>
  <c r="F264" i="6"/>
  <c r="F263" i="6"/>
  <c r="H29" i="5"/>
  <c r="H17" i="5"/>
  <c r="M38" i="6"/>
  <c r="G68" i="6"/>
  <c r="G67" i="6"/>
  <c r="G41" i="6"/>
  <c r="C159" i="6"/>
  <c r="AC163" i="6"/>
  <c r="U72" i="5"/>
  <c r="U22" i="5"/>
  <c r="U21" i="5"/>
  <c r="U16" i="5"/>
  <c r="U15" i="5"/>
  <c r="U14" i="5"/>
  <c r="H75" i="8"/>
  <c r="H72" i="8"/>
  <c r="V355" i="8"/>
  <c r="V354" i="8"/>
  <c r="E222" i="6"/>
  <c r="E221" i="6"/>
  <c r="E174" i="6"/>
  <c r="E38" i="6"/>
  <c r="U264" i="6"/>
  <c r="U263" i="6"/>
  <c r="U41" i="6"/>
  <c r="C95" i="6"/>
  <c r="AC101" i="6"/>
  <c r="AC78" i="5"/>
  <c r="D362" i="1"/>
  <c r="Y466" i="1"/>
  <c r="Y465" i="1"/>
  <c r="AN465" i="1" s="1"/>
  <c r="AF137" i="1"/>
  <c r="AM148" i="1"/>
  <c r="AC486" i="8"/>
  <c r="C41" i="8"/>
  <c r="W174" i="6"/>
  <c r="D22" i="5"/>
  <c r="D21" i="5"/>
  <c r="AT15" i="15"/>
  <c r="AT14" i="15" s="1"/>
  <c r="AR20" i="15"/>
  <c r="F94" i="6"/>
  <c r="F41" i="6"/>
  <c r="F43" i="6"/>
  <c r="AC220" i="6"/>
  <c r="C217" i="6"/>
  <c r="T265" i="6"/>
  <c r="T44" i="6"/>
  <c r="F30" i="5"/>
  <c r="F18" i="5"/>
  <c r="R38" i="6"/>
  <c r="W83" i="5"/>
  <c r="W17" i="5"/>
  <c r="U68" i="6"/>
  <c r="U38" i="6"/>
  <c r="AA28" i="5"/>
  <c r="AA22" i="5"/>
  <c r="AA21" i="5"/>
  <c r="AA16" i="5"/>
  <c r="AA15" i="5"/>
  <c r="AA14" i="5"/>
  <c r="D19" i="2"/>
  <c r="O16" i="19"/>
  <c r="Y40" i="8"/>
  <c r="AC16" i="17"/>
  <c r="AC15" i="17"/>
  <c r="L21" i="17"/>
  <c r="K21" i="17"/>
  <c r="AA16" i="19"/>
  <c r="AA15" i="19"/>
  <c r="AB14" i="19"/>
  <c r="Y20" i="17"/>
  <c r="X20" i="17"/>
  <c r="AA16" i="18"/>
  <c r="AA15" i="18"/>
  <c r="AB14" i="18"/>
  <c r="O56" i="18"/>
  <c r="O54" i="18"/>
  <c r="H39" i="8"/>
  <c r="E234" i="8"/>
  <c r="E233" i="8"/>
  <c r="Y21" i="17"/>
  <c r="X21" i="17"/>
  <c r="L55" i="18"/>
  <c r="K55" i="18"/>
  <c r="AB16" i="19"/>
  <c r="AB15" i="19"/>
  <c r="N16" i="17"/>
  <c r="Y25" i="18"/>
  <c r="X25" i="18"/>
  <c r="O16" i="17"/>
  <c r="O15" i="17"/>
  <c r="L23" i="18"/>
  <c r="K23" i="18"/>
  <c r="L24" i="19"/>
  <c r="K24" i="19"/>
  <c r="M16" i="19"/>
  <c r="R18" i="17"/>
  <c r="Q18" i="17"/>
  <c r="S16" i="17"/>
  <c r="L20" i="17"/>
  <c r="K20" i="17"/>
  <c r="P16" i="18"/>
  <c r="N56" i="18"/>
  <c r="N54" i="18"/>
  <c r="C52" i="8"/>
  <c r="AC52" i="8"/>
  <c r="L52" i="18"/>
  <c r="M50" i="18"/>
  <c r="Y18" i="17"/>
  <c r="X18" i="17"/>
  <c r="Z16" i="17"/>
  <c r="N16" i="18"/>
  <c r="L24" i="18"/>
  <c r="K24" i="18"/>
  <c r="P56" i="18"/>
  <c r="P54" i="18"/>
  <c r="Y19" i="17"/>
  <c r="X19" i="17"/>
  <c r="AA16" i="17"/>
  <c r="AA15" i="17"/>
  <c r="AB14" i="17"/>
  <c r="AC16" i="19"/>
  <c r="AC15" i="19"/>
  <c r="L25" i="18"/>
  <c r="K25" i="18"/>
  <c r="AB16" i="18"/>
  <c r="AB15" i="18"/>
  <c r="AC16" i="18"/>
  <c r="AC15" i="18"/>
  <c r="Y21" i="18"/>
  <c r="X21" i="18"/>
  <c r="Z16" i="18"/>
  <c r="L44" i="18"/>
  <c r="M43" i="18"/>
  <c r="M41" i="18"/>
  <c r="L58" i="18"/>
  <c r="K58" i="18"/>
  <c r="AK58" i="18"/>
  <c r="O16" i="18"/>
  <c r="M37" i="18"/>
  <c r="M33" i="18"/>
  <c r="L39" i="18"/>
  <c r="L57" i="18"/>
  <c r="M56" i="18"/>
  <c r="M54" i="18"/>
  <c r="P16" i="17"/>
  <c r="P15" i="17"/>
  <c r="L19" i="17"/>
  <c r="K19" i="17"/>
  <c r="N16" i="19"/>
  <c r="BQ39" i="15"/>
  <c r="P16" i="19"/>
  <c r="L18" i="17"/>
  <c r="M16" i="17"/>
  <c r="Y24" i="18"/>
  <c r="X24" i="18"/>
  <c r="M16" i="18"/>
  <c r="L21" i="18"/>
  <c r="K21" i="18"/>
  <c r="AB16" i="17"/>
  <c r="AB15" i="17"/>
  <c r="Y23" i="18"/>
  <c r="X23" i="18"/>
  <c r="Y24" i="19"/>
  <c r="X24" i="19"/>
  <c r="Z16" i="19"/>
  <c r="R429" i="1"/>
  <c r="R428" i="1"/>
  <c r="R427" i="1" s="1"/>
  <c r="E48" i="1"/>
  <c r="D231" i="1"/>
  <c r="AN231" i="1"/>
  <c r="C71" i="1"/>
  <c r="P27" i="19"/>
  <c r="O47" i="18"/>
  <c r="P46" i="18"/>
  <c r="N15" i="17"/>
  <c r="F351" i="1"/>
  <c r="R351" i="1"/>
  <c r="D36" i="2"/>
  <c r="Q40" i="15"/>
  <c r="P40" i="15"/>
  <c r="D30" i="2"/>
  <c r="F110" i="15"/>
  <c r="Q273" i="8"/>
  <c r="Q272" i="8"/>
  <c r="Y37" i="8"/>
  <c r="T15" i="15"/>
  <c r="T14" i="15"/>
  <c r="Q37" i="15"/>
  <c r="P37" i="15"/>
  <c r="Q36" i="15"/>
  <c r="P36" i="15"/>
  <c r="Q24" i="15"/>
  <c r="P24" i="15"/>
  <c r="Q38" i="15"/>
  <c r="P38" i="15"/>
  <c r="F15" i="15"/>
  <c r="U15" i="15"/>
  <c r="U14" i="15"/>
  <c r="Q20" i="15"/>
  <c r="P20" i="15"/>
  <c r="E69" i="15"/>
  <c r="E65" i="15"/>
  <c r="Q18" i="15"/>
  <c r="P18" i="15"/>
  <c r="BQ18" i="15"/>
  <c r="Q41" i="15"/>
  <c r="P41" i="15"/>
  <c r="K45" i="15"/>
  <c r="E94" i="15"/>
  <c r="E112" i="15"/>
  <c r="E110" i="15"/>
  <c r="K58" i="15"/>
  <c r="K57" i="15"/>
  <c r="K15" i="15"/>
  <c r="G15" i="15"/>
  <c r="Q22" i="15"/>
  <c r="P22" i="15"/>
  <c r="BQ22" i="15"/>
  <c r="Q33" i="15"/>
  <c r="P33" i="15"/>
  <c r="K73" i="15"/>
  <c r="G112" i="15"/>
  <c r="G110" i="15"/>
  <c r="Q29" i="15"/>
  <c r="P29" i="15"/>
  <c r="BQ29" i="15"/>
  <c r="D48" i="15"/>
  <c r="C48" i="15"/>
  <c r="E100" i="15"/>
  <c r="E98" i="15"/>
  <c r="P235" i="8"/>
  <c r="P234" i="8"/>
  <c r="P233" i="8"/>
  <c r="H15" i="15"/>
  <c r="Q21" i="15"/>
  <c r="P21" i="15"/>
  <c r="BQ21" i="15"/>
  <c r="E15" i="15"/>
  <c r="S15" i="15"/>
  <c r="S14" i="15"/>
  <c r="D49" i="15"/>
  <c r="C49" i="15"/>
  <c r="E75" i="15"/>
  <c r="E73" i="15"/>
  <c r="R100" i="15"/>
  <c r="R98" i="15"/>
  <c r="R44" i="15"/>
  <c r="Q102" i="15"/>
  <c r="L15" i="15"/>
  <c r="L14" i="15"/>
  <c r="E86" i="15"/>
  <c r="E84" i="15"/>
  <c r="R15" i="15"/>
  <c r="Q23" i="15"/>
  <c r="P23" i="15"/>
  <c r="BQ23" i="15"/>
  <c r="Q28" i="15"/>
  <c r="P28" i="15"/>
  <c r="BQ28" i="15"/>
  <c r="Q32" i="15"/>
  <c r="P32" i="15"/>
  <c r="Q34" i="15"/>
  <c r="P34" i="15"/>
  <c r="E81" i="15"/>
  <c r="E79" i="15"/>
  <c r="Q27" i="15"/>
  <c r="P27" i="15"/>
  <c r="Q31" i="15"/>
  <c r="P31" i="15"/>
  <c r="E61" i="15"/>
  <c r="E57" i="15"/>
  <c r="H110" i="15"/>
  <c r="J90" i="15"/>
  <c r="I91" i="15"/>
  <c r="Y39" i="8"/>
  <c r="O329" i="8"/>
  <c r="O328" i="8"/>
  <c r="O327" i="8"/>
  <c r="Z355" i="8"/>
  <c r="Z354" i="8"/>
  <c r="AC225" i="8"/>
  <c r="AC300" i="8"/>
  <c r="H355" i="8"/>
  <c r="H354" i="8"/>
  <c r="H327" i="8"/>
  <c r="AC299" i="8"/>
  <c r="Q329" i="8"/>
  <c r="Q328" i="8"/>
  <c r="AC485" i="8"/>
  <c r="X40" i="8"/>
  <c r="I51" i="6"/>
  <c r="I50" i="6"/>
  <c r="AM500" i="1"/>
  <c r="C463" i="1"/>
  <c r="AN336" i="1"/>
  <c r="AK137" i="1"/>
  <c r="AK83" i="1"/>
  <c r="AN148" i="1"/>
  <c r="Q265" i="6"/>
  <c r="Q264" i="6"/>
  <c r="Q263" i="6"/>
  <c r="Q44" i="6"/>
  <c r="Z265" i="6"/>
  <c r="Z44" i="6"/>
  <c r="S265" i="6"/>
  <c r="S44" i="6"/>
  <c r="O68" i="6"/>
  <c r="O38" i="6"/>
  <c r="L265" i="6"/>
  <c r="L264" i="6"/>
  <c r="L263" i="6"/>
  <c r="L44" i="6"/>
  <c r="J44" i="6"/>
  <c r="I44" i="6"/>
  <c r="AC85" i="5"/>
  <c r="C84" i="5"/>
  <c r="C307" i="6"/>
  <c r="AC307" i="6"/>
  <c r="AC309" i="6"/>
  <c r="O28" i="5"/>
  <c r="O22" i="5"/>
  <c r="O21" i="5"/>
  <c r="O16" i="5"/>
  <c r="O15" i="5"/>
  <c r="O14" i="5"/>
  <c r="H37" i="6"/>
  <c r="H35" i="6"/>
  <c r="H34" i="6"/>
  <c r="H32" i="6"/>
  <c r="H31" i="6"/>
  <c r="H18" i="6"/>
  <c r="H14" i="6"/>
  <c r="H67" i="6"/>
  <c r="H51" i="6"/>
  <c r="H50" i="6"/>
  <c r="Y73" i="5"/>
  <c r="Y17" i="5"/>
  <c r="M37" i="6"/>
  <c r="M35" i="6"/>
  <c r="M34" i="6"/>
  <c r="M32" i="6"/>
  <c r="M31" i="6"/>
  <c r="M18" i="6"/>
  <c r="M14" i="6"/>
  <c r="M58" i="6"/>
  <c r="M51" i="6"/>
  <c r="M50" i="6"/>
  <c r="AC216" i="6"/>
  <c r="P211" i="6"/>
  <c r="F68" i="6"/>
  <c r="F38" i="6"/>
  <c r="V265" i="6"/>
  <c r="V264" i="6"/>
  <c r="V263" i="6"/>
  <c r="V44" i="6"/>
  <c r="AC272" i="6"/>
  <c r="C271" i="6"/>
  <c r="AC271" i="6"/>
  <c r="AC239" i="6"/>
  <c r="C237" i="6"/>
  <c r="K175" i="6"/>
  <c r="K174" i="6"/>
  <c r="K51" i="6"/>
  <c r="K50" i="6"/>
  <c r="K37" i="6"/>
  <c r="AC230" i="6"/>
  <c r="C229" i="6"/>
  <c r="AC229" i="6"/>
  <c r="AC72" i="6"/>
  <c r="C19" i="5"/>
  <c r="C30" i="5"/>
  <c r="AC90" i="5"/>
  <c r="P89" i="5"/>
  <c r="AC89" i="5"/>
  <c r="X67" i="6"/>
  <c r="T16" i="5"/>
  <c r="T15" i="5"/>
  <c r="T14" i="5"/>
  <c r="T28" i="5"/>
  <c r="T22" i="5"/>
  <c r="T21" i="5"/>
  <c r="J51" i="6"/>
  <c r="J50" i="6"/>
  <c r="V43" i="6"/>
  <c r="V208" i="6"/>
  <c r="AB16" i="5"/>
  <c r="AB15" i="5"/>
  <c r="AB14" i="5"/>
  <c r="AB28" i="5"/>
  <c r="AB22" i="5"/>
  <c r="AB21" i="5"/>
  <c r="AC36" i="6"/>
  <c r="P194" i="6"/>
  <c r="AF178" i="6"/>
  <c r="AF175" i="6"/>
  <c r="AF174" i="6"/>
  <c r="AF38" i="6"/>
  <c r="AG38" i="6"/>
  <c r="AA265" i="6"/>
  <c r="AA44" i="6"/>
  <c r="AC203" i="6"/>
  <c r="C195" i="6"/>
  <c r="AB136" i="6"/>
  <c r="AB51" i="6"/>
  <c r="AB50" i="6"/>
  <c r="L29" i="5"/>
  <c r="L17" i="5"/>
  <c r="S67" i="6"/>
  <c r="Q41" i="6"/>
  <c r="AC296" i="6"/>
  <c r="C278" i="6"/>
  <c r="P69" i="6"/>
  <c r="E72" i="5"/>
  <c r="E22" i="5"/>
  <c r="E21" i="5"/>
  <c r="E16" i="5"/>
  <c r="E15" i="5"/>
  <c r="E14" i="5"/>
  <c r="Q68" i="6"/>
  <c r="Q38" i="6"/>
  <c r="G37" i="6"/>
  <c r="G35" i="6"/>
  <c r="G34" i="6"/>
  <c r="G58" i="6"/>
  <c r="C303" i="6"/>
  <c r="AC304" i="6"/>
  <c r="C72" i="5"/>
  <c r="AC72" i="5"/>
  <c r="AC73" i="5"/>
  <c r="L68" i="6"/>
  <c r="L38" i="6"/>
  <c r="N68" i="6"/>
  <c r="N38" i="6"/>
  <c r="C222" i="6"/>
  <c r="AC223" i="6"/>
  <c r="AM363" i="1"/>
  <c r="AF51" i="6"/>
  <c r="AF50" i="6"/>
  <c r="C268" i="6"/>
  <c r="AC270" i="6"/>
  <c r="AC191" i="6"/>
  <c r="C186" i="6"/>
  <c r="Y37" i="6"/>
  <c r="Y35" i="6"/>
  <c r="Y34" i="6"/>
  <c r="Y32" i="6"/>
  <c r="Y31" i="6"/>
  <c r="Y18" i="6"/>
  <c r="Y14" i="6"/>
  <c r="Y155" i="6"/>
  <c r="Y51" i="6"/>
  <c r="Y50" i="6"/>
  <c r="AC293" i="6"/>
  <c r="P292" i="6"/>
  <c r="AC275" i="6"/>
  <c r="D208" i="6"/>
  <c r="P82" i="5"/>
  <c r="Q17" i="5"/>
  <c r="Q29" i="5"/>
  <c r="G16" i="5"/>
  <c r="G15" i="5"/>
  <c r="G14" i="5"/>
  <c r="G28" i="5"/>
  <c r="G22" i="5"/>
  <c r="G21" i="5"/>
  <c r="AC46" i="5"/>
  <c r="X28" i="5"/>
  <c r="X22" i="5"/>
  <c r="X21" i="5"/>
  <c r="X16" i="5"/>
  <c r="X15" i="5"/>
  <c r="X14" i="5"/>
  <c r="L41" i="6"/>
  <c r="J41" i="6"/>
  <c r="I41" i="6"/>
  <c r="AC150" i="6"/>
  <c r="P148" i="6"/>
  <c r="S17" i="5"/>
  <c r="S29" i="5"/>
  <c r="R67" i="6"/>
  <c r="R51" i="6"/>
  <c r="R50" i="6"/>
  <c r="R37" i="6"/>
  <c r="R35" i="6"/>
  <c r="R34" i="6"/>
  <c r="R32" i="6"/>
  <c r="AC30" i="5"/>
  <c r="P17" i="5"/>
  <c r="P29" i="5"/>
  <c r="I40" i="6"/>
  <c r="Z67" i="6"/>
  <c r="D38" i="6"/>
  <c r="D68" i="6"/>
  <c r="F195" i="1"/>
  <c r="F48" i="1"/>
  <c r="E151" i="1"/>
  <c r="Z382" i="1"/>
  <c r="AN483" i="1"/>
  <c r="M350" i="1"/>
  <c r="M349" i="1" s="1"/>
  <c r="AN399" i="1"/>
  <c r="F38" i="1"/>
  <c r="E324" i="1"/>
  <c r="R69" i="1"/>
  <c r="R68" i="1"/>
  <c r="AK350" i="1"/>
  <c r="AK349" i="1" s="1"/>
  <c r="D269" i="1"/>
  <c r="D267" i="1"/>
  <c r="D266" i="1" s="1"/>
  <c r="O325" i="1"/>
  <c r="O324" i="1" s="1"/>
  <c r="AM483" i="1"/>
  <c r="C95" i="1"/>
  <c r="AM95" i="1"/>
  <c r="C498" i="1"/>
  <c r="AM498" i="1" s="1"/>
  <c r="R93" i="1"/>
  <c r="R87" i="1" s="1"/>
  <c r="AN464" i="1"/>
  <c r="D205" i="1"/>
  <c r="P69" i="1"/>
  <c r="P68" i="1" s="1"/>
  <c r="AN289" i="1"/>
  <c r="F50" i="1"/>
  <c r="D50" i="1" s="1"/>
  <c r="AM504" i="1"/>
  <c r="Y134" i="1"/>
  <c r="O71" i="1"/>
  <c r="O70" i="1"/>
  <c r="O69" i="1" s="1"/>
  <c r="O68" i="1" s="1"/>
  <c r="AJ319" i="1"/>
  <c r="P278" i="1"/>
  <c r="C184" i="1"/>
  <c r="AM184" i="1"/>
  <c r="AK40" i="1"/>
  <c r="AM342" i="1"/>
  <c r="F456" i="1"/>
  <c r="F455" i="1"/>
  <c r="F454" i="1" s="1"/>
  <c r="F448" i="1" s="1"/>
  <c r="F447" i="1" s="1"/>
  <c r="O255" i="1"/>
  <c r="C223" i="1"/>
  <c r="P184" i="1"/>
  <c r="P151" i="1" s="1"/>
  <c r="P137" i="1"/>
  <c r="C371" i="1"/>
  <c r="AL49" i="1"/>
  <c r="AJ45" i="1"/>
  <c r="E38" i="1"/>
  <c r="AM399" i="1"/>
  <c r="AM358" i="1"/>
  <c r="AH319" i="1"/>
  <c r="AA320" i="1"/>
  <c r="AM459" i="1"/>
  <c r="D316" i="1"/>
  <c r="D315" i="1" s="1"/>
  <c r="AA281" i="1"/>
  <c r="AA277" i="1" s="1"/>
  <c r="C377" i="1"/>
  <c r="AM377" i="1" s="1"/>
  <c r="C407" i="1"/>
  <c r="V239" i="8"/>
  <c r="V39" i="8"/>
  <c r="L355" i="8"/>
  <c r="L354" i="8"/>
  <c r="L327" i="8"/>
  <c r="AA39" i="8"/>
  <c r="I46" i="8"/>
  <c r="L40" i="8"/>
  <c r="G46" i="8"/>
  <c r="D273" i="8"/>
  <c r="D272" i="8"/>
  <c r="Z43" i="8"/>
  <c r="D235" i="8"/>
  <c r="D234" i="8"/>
  <c r="D233" i="8"/>
  <c r="D475" i="8"/>
  <c r="D474" i="8"/>
  <c r="AL437" i="8"/>
  <c r="Q83" i="8"/>
  <c r="Q79" i="8"/>
  <c r="Q76" i="8"/>
  <c r="AC484" i="8"/>
  <c r="C483" i="8"/>
  <c r="C482" i="8"/>
  <c r="I42" i="8"/>
  <c r="G234" i="8"/>
  <c r="G233" i="8"/>
  <c r="AC478" i="8"/>
  <c r="N37" i="8"/>
  <c r="I475" i="8"/>
  <c r="I474" i="8"/>
  <c r="C73" i="8"/>
  <c r="AC73" i="8"/>
  <c r="M40" i="8"/>
  <c r="AC196" i="8"/>
  <c r="G76" i="8"/>
  <c r="G75" i="8"/>
  <c r="G72" i="8"/>
  <c r="S355" i="8"/>
  <c r="S354" i="8"/>
  <c r="S327" i="8"/>
  <c r="E355" i="8"/>
  <c r="E354" i="8"/>
  <c r="Z39" i="8"/>
  <c r="H40" i="8"/>
  <c r="V435" i="8"/>
  <c r="V434" i="8"/>
  <c r="V433" i="8"/>
  <c r="V432" i="8"/>
  <c r="C402" i="8"/>
  <c r="N234" i="8"/>
  <c r="N233" i="8"/>
  <c r="Q234" i="8"/>
  <c r="Q233" i="8"/>
  <c r="S40" i="8"/>
  <c r="C273" i="8"/>
  <c r="C272" i="8"/>
  <c r="R355" i="8"/>
  <c r="R354" i="8"/>
  <c r="F355" i="8"/>
  <c r="F354" i="8"/>
  <c r="C331" i="8"/>
  <c r="C330" i="8"/>
  <c r="C329" i="8"/>
  <c r="J355" i="8"/>
  <c r="J354" i="8"/>
  <c r="L43" i="8"/>
  <c r="I329" i="8"/>
  <c r="I328" i="8"/>
  <c r="AA355" i="8"/>
  <c r="AA354" i="8"/>
  <c r="C384" i="8"/>
  <c r="K37" i="8"/>
  <c r="C242" i="8"/>
  <c r="C239" i="8"/>
  <c r="AC239" i="8"/>
  <c r="I239" i="8"/>
  <c r="I39" i="8"/>
  <c r="P483" i="8"/>
  <c r="P482" i="8"/>
  <c r="D38" i="8"/>
  <c r="Q38" i="8"/>
  <c r="I435" i="8"/>
  <c r="I434" i="8"/>
  <c r="I433" i="8"/>
  <c r="I432" i="8"/>
  <c r="C437" i="8"/>
  <c r="D195" i="8"/>
  <c r="D182" i="8"/>
  <c r="D165" i="8"/>
  <c r="I236" i="8"/>
  <c r="X39" i="8"/>
  <c r="X76" i="8"/>
  <c r="X75" i="8"/>
  <c r="X72" i="8"/>
  <c r="Q195" i="8"/>
  <c r="D83" i="8"/>
  <c r="D79" i="8"/>
  <c r="D76" i="8"/>
  <c r="I99" i="2"/>
  <c r="AC264" i="8"/>
  <c r="C263" i="8"/>
  <c r="F257" i="8"/>
  <c r="F46" i="8"/>
  <c r="V344" i="8"/>
  <c r="P349" i="8"/>
  <c r="Y43" i="8"/>
  <c r="Y355" i="8"/>
  <c r="Y354" i="8"/>
  <c r="E76" i="8"/>
  <c r="E37" i="8"/>
  <c r="E39" i="8"/>
  <c r="J482" i="8"/>
  <c r="J475" i="8"/>
  <c r="J474" i="8"/>
  <c r="J46" i="8"/>
  <c r="V331" i="8"/>
  <c r="V330" i="8"/>
  <c r="P335" i="8"/>
  <c r="E329" i="8"/>
  <c r="E328" i="8"/>
  <c r="E40" i="8"/>
  <c r="R76" i="8"/>
  <c r="R37" i="8"/>
  <c r="R39" i="8"/>
  <c r="W330" i="8"/>
  <c r="W329" i="8"/>
  <c r="W328" i="8"/>
  <c r="W38" i="8"/>
  <c r="X355" i="8"/>
  <c r="X354" i="8"/>
  <c r="X327" i="8"/>
  <c r="H43" i="8"/>
  <c r="G40" i="8"/>
  <c r="G355" i="8"/>
  <c r="G354" i="8"/>
  <c r="G327" i="8"/>
  <c r="D57" i="8"/>
  <c r="D53" i="8"/>
  <c r="D52" i="8"/>
  <c r="AC238" i="8"/>
  <c r="C236" i="8"/>
  <c r="Y329" i="8"/>
  <c r="Y328" i="8"/>
  <c r="G43" i="8"/>
  <c r="P446" i="8"/>
  <c r="AC447" i="8"/>
  <c r="S76" i="8"/>
  <c r="S37" i="8"/>
  <c r="S39" i="8"/>
  <c r="N40" i="8"/>
  <c r="N355" i="8"/>
  <c r="N354" i="8"/>
  <c r="N327" i="8"/>
  <c r="AA37" i="8"/>
  <c r="H46" i="8"/>
  <c r="AA43" i="8"/>
  <c r="AA329" i="8"/>
  <c r="AA328" i="8"/>
  <c r="AA40" i="8"/>
  <c r="M329" i="8"/>
  <c r="M328" i="8"/>
  <c r="C83" i="8"/>
  <c r="C79" i="8"/>
  <c r="C76" i="8"/>
  <c r="K43" i="8"/>
  <c r="U355" i="8"/>
  <c r="U354" i="8"/>
  <c r="U327" i="8"/>
  <c r="Z400" i="8"/>
  <c r="Z399" i="8"/>
  <c r="Z37" i="8"/>
  <c r="C372" i="8"/>
  <c r="C367" i="8"/>
  <c r="C366" i="8"/>
  <c r="I367" i="8"/>
  <c r="D366" i="8"/>
  <c r="D42" i="8"/>
  <c r="C42" i="8"/>
  <c r="AC84" i="8"/>
  <c r="R165" i="8"/>
  <c r="R46" i="8"/>
  <c r="S165" i="8"/>
  <c r="S46" i="8"/>
  <c r="W400" i="8"/>
  <c r="W399" i="8"/>
  <c r="U165" i="8"/>
  <c r="U43" i="8"/>
  <c r="U46" i="8"/>
  <c r="Z234" i="8"/>
  <c r="C195" i="8"/>
  <c r="C182" i="8"/>
  <c r="C165" i="8"/>
  <c r="U76" i="8"/>
  <c r="U39" i="8"/>
  <c r="O234" i="8"/>
  <c r="O37" i="8"/>
  <c r="T355" i="8"/>
  <c r="T354" i="8"/>
  <c r="T327" i="8"/>
  <c r="T40" i="8"/>
  <c r="Q479" i="8"/>
  <c r="Q475" i="8"/>
  <c r="Q474" i="8"/>
  <c r="Q41" i="8"/>
  <c r="V46" i="8"/>
  <c r="V482" i="8"/>
  <c r="C476" i="8"/>
  <c r="AC476" i="8"/>
  <c r="AC477" i="8"/>
  <c r="L37" i="8"/>
  <c r="T165" i="8"/>
  <c r="T43" i="8"/>
  <c r="T46" i="8"/>
  <c r="Q366" i="8"/>
  <c r="Q42" i="8"/>
  <c r="E400" i="8"/>
  <c r="E399" i="8"/>
  <c r="U40" i="8"/>
  <c r="P479" i="8"/>
  <c r="P41" i="8"/>
  <c r="AC41" i="8"/>
  <c r="K329" i="8"/>
  <c r="K328" i="8"/>
  <c r="K327" i="8"/>
  <c r="K40" i="8"/>
  <c r="E165" i="8"/>
  <c r="E46" i="8"/>
  <c r="R329" i="8"/>
  <c r="R328" i="8"/>
  <c r="R40" i="8"/>
  <c r="J330" i="8"/>
  <c r="J38" i="8"/>
  <c r="AB329" i="8"/>
  <c r="AB40" i="8"/>
  <c r="P404" i="8"/>
  <c r="AC405" i="8"/>
  <c r="K52" i="8"/>
  <c r="H234" i="8"/>
  <c r="H37" i="8"/>
  <c r="L52" i="8"/>
  <c r="AB400" i="8"/>
  <c r="AB399" i="8"/>
  <c r="AB37" i="8"/>
  <c r="Q14" i="8"/>
  <c r="P18" i="8"/>
  <c r="J341" i="8"/>
  <c r="J40" i="8"/>
  <c r="M234" i="8"/>
  <c r="M37" i="8"/>
  <c r="AC481" i="8"/>
  <c r="C480" i="8"/>
  <c r="M355" i="8"/>
  <c r="M354" i="8"/>
  <c r="F329" i="8"/>
  <c r="F328" i="8"/>
  <c r="F40" i="8"/>
  <c r="C18" i="8"/>
  <c r="C14" i="8"/>
  <c r="H16" i="3"/>
  <c r="D14" i="8"/>
  <c r="T76" i="8"/>
  <c r="T39" i="8"/>
  <c r="S234" i="8"/>
  <c r="S233" i="8"/>
  <c r="P274" i="8"/>
  <c r="P273" i="8"/>
  <c r="P272" i="8"/>
  <c r="AC277" i="8"/>
  <c r="X52" i="8"/>
  <c r="F76" i="8"/>
  <c r="F39" i="8"/>
  <c r="W482" i="8"/>
  <c r="W46" i="8"/>
  <c r="W233" i="8"/>
  <c r="P83" i="8"/>
  <c r="AC123" i="8"/>
  <c r="AG323" i="1"/>
  <c r="AG320" i="1"/>
  <c r="J46" i="1"/>
  <c r="P316" i="1"/>
  <c r="P315" i="1" s="1"/>
  <c r="AN484" i="1"/>
  <c r="AN400" i="1"/>
  <c r="Y475" i="1"/>
  <c r="Y474" i="1" s="1"/>
  <c r="AN474" i="1"/>
  <c r="AM387" i="1"/>
  <c r="AM400" i="1"/>
  <c r="L281" i="1"/>
  <c r="L277" i="1"/>
  <c r="L49" i="1"/>
  <c r="AD194" i="1"/>
  <c r="AM388" i="1"/>
  <c r="K350" i="1"/>
  <c r="K349" i="1"/>
  <c r="AD84" i="1"/>
  <c r="AD40" i="1" s="1"/>
  <c r="AN432" i="1"/>
  <c r="AC455" i="1"/>
  <c r="AC454" i="1"/>
  <c r="AC448" i="1" s="1"/>
  <c r="AC447" i="1"/>
  <c r="E213" i="1"/>
  <c r="E49" i="1"/>
  <c r="E93" i="1"/>
  <c r="E87" i="1"/>
  <c r="E84" i="1" s="1"/>
  <c r="H281" i="1"/>
  <c r="H277" i="1" s="1"/>
  <c r="Q69" i="1"/>
  <c r="Q68" i="1" s="1"/>
  <c r="G54" i="2"/>
  <c r="F324" i="1"/>
  <c r="F323" i="1"/>
  <c r="F320" i="1" s="1"/>
  <c r="AN387" i="1"/>
  <c r="AN165" i="1"/>
  <c r="F382" i="1"/>
  <c r="AN288" i="1"/>
  <c r="D287" i="1"/>
  <c r="E253" i="1"/>
  <c r="E248" i="1"/>
  <c r="D249" i="1"/>
  <c r="AN249" i="1"/>
  <c r="AM52" i="1"/>
  <c r="AF48" i="1"/>
  <c r="D352" i="1"/>
  <c r="T277" i="1"/>
  <c r="AM424" i="1"/>
  <c r="C312" i="1"/>
  <c r="AM312" i="1" s="1"/>
  <c r="AM511" i="1"/>
  <c r="C255" i="1"/>
  <c r="D217" i="1"/>
  <c r="D134" i="1"/>
  <c r="Z151" i="1"/>
  <c r="P287" i="1"/>
  <c r="AN234" i="1"/>
  <c r="AN389" i="1"/>
  <c r="AH137" i="1"/>
  <c r="P249" i="1"/>
  <c r="AI137" i="1"/>
  <c r="AI43" i="1" s="1"/>
  <c r="W194" i="1"/>
  <c r="W47" i="1"/>
  <c r="AT355" i="1"/>
  <c r="Y468" i="1"/>
  <c r="AF456" i="1"/>
  <c r="U281" i="1"/>
  <c r="U277" i="1" s="1"/>
  <c r="R368" i="1"/>
  <c r="D162" i="1"/>
  <c r="AN162" i="1" s="1"/>
  <c r="AF467" i="1"/>
  <c r="AD455" i="1"/>
  <c r="AD454" i="1" s="1"/>
  <c r="AD448" i="1"/>
  <c r="AD447" i="1" s="1"/>
  <c r="Y382" i="1"/>
  <c r="AM362" i="1"/>
  <c r="D111" i="1"/>
  <c r="AN111" i="1" s="1"/>
  <c r="P110" i="1"/>
  <c r="C61" i="1"/>
  <c r="O60" i="1"/>
  <c r="O59" i="1" s="1"/>
  <c r="O58" i="1"/>
  <c r="O57" i="1" s="1"/>
  <c r="C481" i="1"/>
  <c r="C480" i="1" s="1"/>
  <c r="AN376" i="1"/>
  <c r="O371" i="1"/>
  <c r="O368" i="1"/>
  <c r="D398" i="1"/>
  <c r="D396" i="1"/>
  <c r="D395" i="1" s="1"/>
  <c r="D394" i="1"/>
  <c r="D391" i="1" s="1"/>
  <c r="AI455" i="1"/>
  <c r="AI454" i="1" s="1"/>
  <c r="AI448" i="1"/>
  <c r="AI447" i="1" s="1"/>
  <c r="M83" i="1"/>
  <c r="M79" i="1" s="1"/>
  <c r="Q323" i="1"/>
  <c r="Q320" i="1" s="1"/>
  <c r="G350" i="1"/>
  <c r="G349" i="1" s="1"/>
  <c r="O149" i="1"/>
  <c r="C150" i="1"/>
  <c r="AQ56" i="1"/>
  <c r="AQ55" i="1" s="1"/>
  <c r="L455" i="1"/>
  <c r="L454" i="1" s="1"/>
  <c r="L448" i="1"/>
  <c r="L447" i="1" s="1"/>
  <c r="AC137" i="1"/>
  <c r="C337" i="1"/>
  <c r="E45" i="1"/>
  <c r="Q368" i="1"/>
  <c r="AN300" i="1"/>
  <c r="AM300" i="1"/>
  <c r="Y395" i="1"/>
  <c r="AN341" i="1"/>
  <c r="N49" i="1"/>
  <c r="AM341" i="1"/>
  <c r="AN284" i="1"/>
  <c r="AN283" i="1"/>
  <c r="Y151" i="1"/>
  <c r="AM472" i="1"/>
  <c r="AM502" i="1"/>
  <c r="AF493" i="1"/>
  <c r="AF492" i="1" s="1"/>
  <c r="AN466" i="1"/>
  <c r="K455" i="1"/>
  <c r="K454" i="1" s="1"/>
  <c r="K448" i="1" s="1"/>
  <c r="K447" i="1" s="1"/>
  <c r="D238" i="1"/>
  <c r="AH455" i="1"/>
  <c r="AH454" i="1" s="1"/>
  <c r="AH43" i="1" s="1"/>
  <c r="I350" i="1"/>
  <c r="I349" i="1" s="1"/>
  <c r="I319" i="1" s="1"/>
  <c r="AG194" i="1"/>
  <c r="AM469" i="1"/>
  <c r="AG137" i="1"/>
  <c r="AN322" i="1"/>
  <c r="D264" i="1"/>
  <c r="D262" i="1" s="1"/>
  <c r="C418" i="1"/>
  <c r="AM418" i="1" s="1"/>
  <c r="Y258" i="1"/>
  <c r="AF41" i="1"/>
  <c r="Y352" i="1"/>
  <c r="C205" i="1"/>
  <c r="AC49" i="1"/>
  <c r="AM356" i="1"/>
  <c r="W455" i="1"/>
  <c r="W46" i="1"/>
  <c r="AL194" i="1"/>
  <c r="AL47" i="1"/>
  <c r="X137" i="1"/>
  <c r="AJ455" i="1"/>
  <c r="AE320" i="1"/>
  <c r="AE319" i="1" s="1"/>
  <c r="AE56" i="1" s="1"/>
  <c r="AE55" i="1" s="1"/>
  <c r="P368" i="1"/>
  <c r="AM398" i="1"/>
  <c r="H350" i="1"/>
  <c r="H349" i="1" s="1"/>
  <c r="AM354" i="1"/>
  <c r="AM20" i="1"/>
  <c r="S455" i="1"/>
  <c r="S454" i="1" s="1"/>
  <c r="S448" i="1" s="1"/>
  <c r="S447" i="1" s="1"/>
  <c r="AN363" i="1"/>
  <c r="O286" i="1"/>
  <c r="O285" i="1"/>
  <c r="V455" i="1"/>
  <c r="V454" i="1"/>
  <c r="Y497" i="1"/>
  <c r="AN256" i="1"/>
  <c r="D370" i="1"/>
  <c r="T350" i="1"/>
  <c r="T349" i="1" s="1"/>
  <c r="Q194" i="1"/>
  <c r="AD350" i="1"/>
  <c r="AD349" i="1" s="1"/>
  <c r="AD319" i="1" s="1"/>
  <c r="AN372" i="1"/>
  <c r="AA350" i="1"/>
  <c r="AA349" i="1"/>
  <c r="I194" i="1"/>
  <c r="AG456" i="1"/>
  <c r="W281" i="1"/>
  <c r="W277" i="1"/>
  <c r="D184" i="1"/>
  <c r="AN184" i="1" s="1"/>
  <c r="L350" i="1"/>
  <c r="L349" i="1" s="1"/>
  <c r="C433" i="1"/>
  <c r="C299" i="1"/>
  <c r="AM299" i="1" s="1"/>
  <c r="AA49" i="1"/>
  <c r="C325" i="1"/>
  <c r="AM325" i="1" s="1"/>
  <c r="J349" i="1"/>
  <c r="AM505" i="1"/>
  <c r="W350" i="1"/>
  <c r="W349" i="1"/>
  <c r="W319" i="1" s="1"/>
  <c r="AA455" i="1"/>
  <c r="AA454" i="1" s="1"/>
  <c r="AA448" i="1" s="1"/>
  <c r="AA447" i="1" s="1"/>
  <c r="AM269" i="1"/>
  <c r="AJ49" i="1"/>
  <c r="N20" i="3"/>
  <c r="C20" i="3"/>
  <c r="F20" i="3"/>
  <c r="Y457" i="1"/>
  <c r="AM458" i="1"/>
  <c r="AM384" i="1"/>
  <c r="V194" i="1"/>
  <c r="V47" i="1"/>
  <c r="I455" i="1"/>
  <c r="I454" i="1"/>
  <c r="I448" i="1" s="1"/>
  <c r="I447" i="1" s="1"/>
  <c r="J40" i="1"/>
  <c r="J42" i="1"/>
  <c r="S84" i="1"/>
  <c r="S40" i="1"/>
  <c r="S42" i="1"/>
  <c r="AA194" i="1"/>
  <c r="AA47" i="1" s="1"/>
  <c r="AA84" i="1"/>
  <c r="AA40" i="1" s="1"/>
  <c r="AA42" i="1"/>
  <c r="O307" i="1"/>
  <c r="O304" i="1"/>
  <c r="O303" i="1" s="1"/>
  <c r="C308" i="1"/>
  <c r="N350" i="1"/>
  <c r="N349" i="1" s="1"/>
  <c r="N319" i="1" s="1"/>
  <c r="U350" i="1"/>
  <c r="U349" i="1"/>
  <c r="AG493" i="1"/>
  <c r="AG492" i="1" s="1"/>
  <c r="AG455" i="1" s="1"/>
  <c r="C321" i="1"/>
  <c r="AM322" i="1"/>
  <c r="C468" i="1"/>
  <c r="U455" i="1"/>
  <c r="U46" i="1"/>
  <c r="Z304" i="1"/>
  <c r="Z303" i="1"/>
  <c r="AF351" i="1"/>
  <c r="AM185" i="1"/>
  <c r="AM284" i="1"/>
  <c r="P307" i="1"/>
  <c r="P304" i="1" s="1"/>
  <c r="P303" i="1" s="1"/>
  <c r="D308" i="1"/>
  <c r="D307" i="1"/>
  <c r="D304" i="1" s="1"/>
  <c r="D303" i="1" s="1"/>
  <c r="Y238" i="1"/>
  <c r="AM239" i="1"/>
  <c r="AM506" i="1"/>
  <c r="AN506" i="1"/>
  <c r="AM332" i="1"/>
  <c r="C331" i="1"/>
  <c r="AM331" i="1"/>
  <c r="AL350" i="1"/>
  <c r="AL349" i="1"/>
  <c r="AC40" i="1"/>
  <c r="AL455" i="1"/>
  <c r="P195" i="1"/>
  <c r="AB350" i="1"/>
  <c r="AB349" i="1" s="1"/>
  <c r="AB319" i="1"/>
  <c r="H137" i="1"/>
  <c r="X455" i="1"/>
  <c r="AG49" i="1"/>
  <c r="AN239" i="1"/>
  <c r="C75" i="1"/>
  <c r="AM76" i="1"/>
  <c r="AA46" i="1"/>
  <c r="AG467" i="1"/>
  <c r="N84" i="1"/>
  <c r="N42" i="1"/>
  <c r="J48" i="1"/>
  <c r="G84" i="1"/>
  <c r="G40" i="1" s="1"/>
  <c r="G42" i="1"/>
  <c r="C282" i="1"/>
  <c r="AM283" i="1"/>
  <c r="AM279" i="1"/>
  <c r="C278" i="1"/>
  <c r="AB455" i="1"/>
  <c r="H454" i="1"/>
  <c r="H448" i="1" s="1"/>
  <c r="H447" i="1"/>
  <c r="H46" i="1"/>
  <c r="V84" i="1"/>
  <c r="V40" i="1" s="1"/>
  <c r="V42" i="1"/>
  <c r="W84" i="1"/>
  <c r="W40" i="1"/>
  <c r="W42" i="1"/>
  <c r="X49" i="1"/>
  <c r="AL137" i="1"/>
  <c r="AL45" i="1"/>
  <c r="AF303" i="1"/>
  <c r="AF281" i="1"/>
  <c r="AF277" i="1" s="1"/>
  <c r="AF49" i="1"/>
  <c r="C396" i="1"/>
  <c r="AM397" i="1"/>
  <c r="AM250" i="1"/>
  <c r="C249" i="1"/>
  <c r="AL84" i="1"/>
  <c r="H84" i="1"/>
  <c r="H40" i="1"/>
  <c r="H42" i="1"/>
  <c r="U137" i="1"/>
  <c r="U45" i="1"/>
  <c r="X194" i="1"/>
  <c r="X48" i="1"/>
  <c r="G303" i="1"/>
  <c r="G281" i="1"/>
  <c r="G277" i="1" s="1"/>
  <c r="G49" i="1"/>
  <c r="I303" i="1"/>
  <c r="I49" i="1"/>
  <c r="AG351" i="1"/>
  <c r="AG41" i="1"/>
  <c r="AB84" i="1"/>
  <c r="AB40" i="1"/>
  <c r="AB42" i="1"/>
  <c r="AM423" i="1"/>
  <c r="C422" i="1"/>
  <c r="Y494" i="1"/>
  <c r="AM495" i="1"/>
  <c r="AN495" i="1"/>
  <c r="H194" i="1"/>
  <c r="H47" i="1"/>
  <c r="H49" i="1"/>
  <c r="L84" i="1"/>
  <c r="L42" i="1"/>
  <c r="V350" i="1"/>
  <c r="V349" i="1"/>
  <c r="V319" i="1" s="1"/>
  <c r="P80" i="1"/>
  <c r="D81" i="1"/>
  <c r="D80" i="1"/>
  <c r="X84" i="1"/>
  <c r="X40" i="1"/>
  <c r="X42" i="1"/>
  <c r="K303" i="1"/>
  <c r="K49" i="1"/>
  <c r="T84" i="1"/>
  <c r="T40" i="1" s="1"/>
  <c r="T42" i="1"/>
  <c r="F91" i="2"/>
  <c r="AN269" i="1"/>
  <c r="AN75" i="1"/>
  <c r="AN362" i="1"/>
  <c r="D361" i="1"/>
  <c r="G19" i="3"/>
  <c r="F19" i="3"/>
  <c r="E18" i="3"/>
  <c r="N18" i="3"/>
  <c r="Y369" i="1"/>
  <c r="AM86" i="1"/>
  <c r="Y85" i="1"/>
  <c r="AN86" i="1"/>
  <c r="Z69" i="1"/>
  <c r="Z68" i="1" s="1"/>
  <c r="Z41" i="1"/>
  <c r="J49" i="1"/>
  <c r="AD49" i="1"/>
  <c r="T320" i="1"/>
  <c r="T319" i="1" s="1"/>
  <c r="S281" i="1"/>
  <c r="S277" i="1" s="1"/>
  <c r="S49" i="1"/>
  <c r="Q49" i="1" s="1"/>
  <c r="AG57" i="1"/>
  <c r="AF323" i="1"/>
  <c r="AF320" i="1"/>
  <c r="W253" i="1"/>
  <c r="W248" i="1"/>
  <c r="AB281" i="1"/>
  <c r="AB277" i="1" s="1"/>
  <c r="AB49" i="1"/>
  <c r="K40" i="1"/>
  <c r="G194" i="1"/>
  <c r="G47" i="1" s="1"/>
  <c r="G48" i="1"/>
  <c r="H323" i="1"/>
  <c r="H320" i="1" s="1"/>
  <c r="H319" i="1" s="1"/>
  <c r="S194" i="1"/>
  <c r="Q48" i="1"/>
  <c r="AD137" i="1"/>
  <c r="AD45" i="1"/>
  <c r="AN188" i="1"/>
  <c r="Y411" i="1"/>
  <c r="AM412" i="1"/>
  <c r="AC68" i="1"/>
  <c r="F58" i="1"/>
  <c r="AN293" i="1"/>
  <c r="AI281" i="1"/>
  <c r="AM272" i="1"/>
  <c r="Y270" i="1"/>
  <c r="AM270" i="1" s="1"/>
  <c r="G64" i="2"/>
  <c r="Y16" i="1"/>
  <c r="T194" i="1"/>
  <c r="T47" i="1" s="1"/>
  <c r="T48" i="1"/>
  <c r="R48" i="1" s="1"/>
  <c r="P48" i="1" s="1"/>
  <c r="I57" i="1"/>
  <c r="AB45" i="1"/>
  <c r="Y461" i="1"/>
  <c r="AN462" i="1"/>
  <c r="AM462" i="1"/>
  <c r="D278" i="1"/>
  <c r="AN279" i="1"/>
  <c r="AN386" i="1"/>
  <c r="N285" i="1"/>
  <c r="N281" i="1"/>
  <c r="N277" i="1" s="1"/>
  <c r="N46" i="1"/>
  <c r="AB194" i="1"/>
  <c r="AB48" i="1"/>
  <c r="Z38" i="1"/>
  <c r="Y266" i="1"/>
  <c r="AM267" i="1"/>
  <c r="U69" i="1"/>
  <c r="N428" i="1"/>
  <c r="N427" i="1"/>
  <c r="W137" i="1"/>
  <c r="W45" i="1"/>
  <c r="X253" i="1"/>
  <c r="X248" i="1" s="1"/>
  <c r="G57" i="1"/>
  <c r="L323" i="1"/>
  <c r="L320" i="1" s="1"/>
  <c r="S428" i="1"/>
  <c r="S427" i="1" s="1"/>
  <c r="AD57" i="1"/>
  <c r="AL285" i="1"/>
  <c r="T454" i="1"/>
  <c r="T46" i="1"/>
  <c r="L57" i="1"/>
  <c r="AD285" i="1"/>
  <c r="AG382" i="1"/>
  <c r="AG48" i="1"/>
  <c r="L137" i="1"/>
  <c r="F66" i="2"/>
  <c r="AN377" i="1"/>
  <c r="AM196" i="1"/>
  <c r="V137" i="1"/>
  <c r="V45" i="1"/>
  <c r="N194" i="1"/>
  <c r="N47" i="1"/>
  <c r="I285" i="1"/>
  <c r="S137" i="1"/>
  <c r="I137" i="1"/>
  <c r="I45" i="1"/>
  <c r="AA394" i="1"/>
  <c r="AA391" i="1" s="1"/>
  <c r="AN149" i="1"/>
  <c r="AN332" i="1"/>
  <c r="D331" i="1"/>
  <c r="AN331" i="1" s="1"/>
  <c r="H57" i="1"/>
  <c r="J45" i="1"/>
  <c r="U84" i="1"/>
  <c r="U40" i="1" s="1"/>
  <c r="U42" i="1"/>
  <c r="G394" i="1"/>
  <c r="G391" i="1"/>
  <c r="L194" i="1"/>
  <c r="L47" i="1" s="1"/>
  <c r="L48" i="1"/>
  <c r="X285" i="1"/>
  <c r="AL57" i="1"/>
  <c r="Y307" i="1"/>
  <c r="O238" i="1"/>
  <c r="C241" i="1"/>
  <c r="AG84" i="1"/>
  <c r="AG83" i="1" s="1"/>
  <c r="AG42" i="1"/>
  <c r="Y80" i="1"/>
  <c r="AA137" i="1"/>
  <c r="AN503" i="1"/>
  <c r="AM503" i="1"/>
  <c r="AM416" i="1"/>
  <c r="C411" i="1"/>
  <c r="F56" i="2"/>
  <c r="Y401" i="1"/>
  <c r="AN402" i="1"/>
  <c r="AM402" i="1"/>
  <c r="F64" i="2"/>
  <c r="AM51" i="1"/>
  <c r="AN51" i="1"/>
  <c r="Y50" i="1"/>
  <c r="AN50" i="1" s="1"/>
  <c r="AN66" i="1"/>
  <c r="D65" i="1"/>
  <c r="AN65" i="1" s="1"/>
  <c r="D444" i="1"/>
  <c r="D406" i="1"/>
  <c r="AN407" i="1"/>
  <c r="D230" i="1"/>
  <c r="AN230" i="1" s="1"/>
  <c r="AN134" i="1"/>
  <c r="F350" i="1"/>
  <c r="F349" i="1" s="1"/>
  <c r="E194" i="1"/>
  <c r="E47" i="1" s="1"/>
  <c r="G51" i="6"/>
  <c r="G50" i="6"/>
  <c r="X37" i="6"/>
  <c r="X35" i="6"/>
  <c r="X34" i="6"/>
  <c r="X32" i="6"/>
  <c r="X31" i="6"/>
  <c r="X18" i="6"/>
  <c r="X14" i="6"/>
  <c r="X41" i="6"/>
  <c r="W82" i="5"/>
  <c r="W81" i="5"/>
  <c r="W22" i="5"/>
  <c r="W21" i="5"/>
  <c r="W16" i="5"/>
  <c r="W15" i="5"/>
  <c r="W14" i="5"/>
  <c r="H28" i="5"/>
  <c r="H22" i="5"/>
  <c r="H21" i="5"/>
  <c r="H16" i="5"/>
  <c r="H15" i="5"/>
  <c r="H14" i="5"/>
  <c r="Q13" i="16"/>
  <c r="T264" i="6"/>
  <c r="T41" i="6"/>
  <c r="C94" i="6"/>
  <c r="C68" i="6"/>
  <c r="C43" i="6"/>
  <c r="AC95" i="6"/>
  <c r="C253" i="6"/>
  <c r="AC257" i="6"/>
  <c r="C40" i="6"/>
  <c r="C335" i="1"/>
  <c r="C334" i="1"/>
  <c r="U67" i="6"/>
  <c r="U51" i="6"/>
  <c r="U50" i="6"/>
  <c r="U37" i="6"/>
  <c r="U35" i="6"/>
  <c r="U34" i="6"/>
  <c r="U32" i="6"/>
  <c r="U31" i="6"/>
  <c r="U18" i="6"/>
  <c r="U14" i="6"/>
  <c r="C208" i="6"/>
  <c r="AC217" i="6"/>
  <c r="AP20" i="15"/>
  <c r="AR15" i="15"/>
  <c r="W37" i="6"/>
  <c r="W35" i="6"/>
  <c r="W34" i="6"/>
  <c r="W32" i="6"/>
  <c r="W31" i="6"/>
  <c r="W18" i="6"/>
  <c r="W14" i="6"/>
  <c r="E51" i="6"/>
  <c r="E50" i="6"/>
  <c r="E37" i="6"/>
  <c r="E35" i="6"/>
  <c r="E34" i="6"/>
  <c r="E32" i="6"/>
  <c r="E31" i="6"/>
  <c r="E18" i="6"/>
  <c r="E14" i="6"/>
  <c r="AM466" i="1"/>
  <c r="AM465" i="1"/>
  <c r="J17" i="5"/>
  <c r="I17" i="5"/>
  <c r="X51" i="6"/>
  <c r="X50" i="6"/>
  <c r="F29" i="5"/>
  <c r="F17" i="5"/>
  <c r="C155" i="6"/>
  <c r="AC155" i="6"/>
  <c r="AC159" i="6"/>
  <c r="N29" i="5"/>
  <c r="N17" i="5"/>
  <c r="AC108" i="6"/>
  <c r="P94" i="6"/>
  <c r="AC94" i="6"/>
  <c r="AX18" i="17"/>
  <c r="AZ16" i="17"/>
  <c r="AZ15" i="17" s="1"/>
  <c r="V68" i="6"/>
  <c r="V67" i="6"/>
  <c r="V38" i="6"/>
  <c r="W264" i="6"/>
  <c r="W263" i="6"/>
  <c r="W51" i="6"/>
  <c r="W50" i="6"/>
  <c r="W41" i="6"/>
  <c r="K18" i="17"/>
  <c r="AK18" i="17"/>
  <c r="AK20" i="17"/>
  <c r="L16" i="17"/>
  <c r="P30" i="18"/>
  <c r="P15" i="18"/>
  <c r="C410" i="1"/>
  <c r="C409" i="1" s="1"/>
  <c r="L319" i="1"/>
  <c r="L16" i="18"/>
  <c r="K16" i="18"/>
  <c r="P15" i="19"/>
  <c r="H32" i="2"/>
  <c r="BQ31" i="15"/>
  <c r="H35" i="2"/>
  <c r="J35" i="2" s="1"/>
  <c r="BQ34" i="15"/>
  <c r="BQ16" i="15"/>
  <c r="H36" i="2"/>
  <c r="BQ35" i="15"/>
  <c r="H26" i="2"/>
  <c r="BQ25" i="15"/>
  <c r="H25" i="2"/>
  <c r="BQ24" i="15"/>
  <c r="K44" i="18"/>
  <c r="K43" i="18"/>
  <c r="L43" i="18"/>
  <c r="L41" i="18"/>
  <c r="BQ27" i="15"/>
  <c r="H33" i="2"/>
  <c r="BQ32" i="15"/>
  <c r="BQ19" i="15"/>
  <c r="H34" i="2"/>
  <c r="BQ33" i="15"/>
  <c r="H39" i="2"/>
  <c r="BQ38" i="15"/>
  <c r="H37" i="2"/>
  <c r="BQ36" i="15"/>
  <c r="Y16" i="19"/>
  <c r="X16" i="19"/>
  <c r="Z15" i="19"/>
  <c r="Y15" i="19"/>
  <c r="X15" i="19"/>
  <c r="Y16" i="18"/>
  <c r="X16" i="18"/>
  <c r="AK16" i="18"/>
  <c r="Z15" i="18"/>
  <c r="Y15" i="18"/>
  <c r="X15" i="18"/>
  <c r="K52" i="18"/>
  <c r="K50" i="18"/>
  <c r="AK50" i="18"/>
  <c r="L50" i="18"/>
  <c r="L16" i="19"/>
  <c r="K16" i="19"/>
  <c r="D19" i="17"/>
  <c r="G19" i="17"/>
  <c r="C19" i="17"/>
  <c r="F19" i="17"/>
  <c r="BQ20" i="15"/>
  <c r="H31" i="2"/>
  <c r="BQ30" i="15"/>
  <c r="F43" i="2"/>
  <c r="D21" i="17"/>
  <c r="C21" i="17"/>
  <c r="L56" i="18"/>
  <c r="L54" i="18"/>
  <c r="K57" i="18"/>
  <c r="Z15" i="17"/>
  <c r="Y15" i="17"/>
  <c r="X15" i="17"/>
  <c r="Y16" i="17"/>
  <c r="X16" i="17"/>
  <c r="C58" i="18"/>
  <c r="D58" i="18"/>
  <c r="BQ41" i="15"/>
  <c r="H20" i="17"/>
  <c r="F20" i="2"/>
  <c r="H38" i="2"/>
  <c r="BQ37" i="15"/>
  <c r="H41" i="2"/>
  <c r="BQ40" i="15"/>
  <c r="H19" i="17"/>
  <c r="L37" i="18"/>
  <c r="L33" i="18"/>
  <c r="K39" i="18"/>
  <c r="K37" i="18"/>
  <c r="K33" i="18"/>
  <c r="AK33" i="18"/>
  <c r="R16" i="17"/>
  <c r="Q16" i="17"/>
  <c r="S15" i="17"/>
  <c r="R15" i="17"/>
  <c r="Q15" i="17"/>
  <c r="AC46" i="1"/>
  <c r="AG47" i="1"/>
  <c r="AK46" i="1"/>
  <c r="O27" i="19"/>
  <c r="O15" i="19"/>
  <c r="O46" i="18"/>
  <c r="O30" i="18"/>
  <c r="O15" i="18"/>
  <c r="N47" i="18"/>
  <c r="M15" i="17"/>
  <c r="D43" i="2"/>
  <c r="D20" i="2"/>
  <c r="G20" i="2" s="1"/>
  <c r="D25" i="2"/>
  <c r="G25" i="2" s="1"/>
  <c r="G30" i="2"/>
  <c r="K44" i="15"/>
  <c r="K14" i="15"/>
  <c r="J14" i="15"/>
  <c r="I14" i="15"/>
  <c r="D61" i="15"/>
  <c r="D57" i="15"/>
  <c r="H22" i="2"/>
  <c r="J22" i="2" s="1"/>
  <c r="AC21" i="15"/>
  <c r="D33" i="2"/>
  <c r="G33" i="2" s="1"/>
  <c r="J73" i="15"/>
  <c r="D22" i="2"/>
  <c r="G22" i="2" s="1"/>
  <c r="D112" i="15"/>
  <c r="H19" i="2"/>
  <c r="I19" i="2" s="1"/>
  <c r="AC18" i="15"/>
  <c r="D26" i="2"/>
  <c r="G26" i="2" s="1"/>
  <c r="Q15" i="15"/>
  <c r="P15" i="15"/>
  <c r="BQ15" i="15"/>
  <c r="Q100" i="15"/>
  <c r="Q98" i="15"/>
  <c r="Q44" i="15"/>
  <c r="P102" i="15"/>
  <c r="BQ102" i="15"/>
  <c r="D40" i="2"/>
  <c r="G40" i="2" s="1"/>
  <c r="D29" i="2"/>
  <c r="G29" i="2" s="1"/>
  <c r="H30" i="2"/>
  <c r="J30" i="2" s="1"/>
  <c r="AC29" i="15"/>
  <c r="J45" i="15"/>
  <c r="D41" i="2"/>
  <c r="G41" i="2" s="1"/>
  <c r="D110" i="15"/>
  <c r="D23" i="2"/>
  <c r="G23" i="2" s="1"/>
  <c r="D34" i="2"/>
  <c r="H29" i="2"/>
  <c r="J29" i="2" s="1"/>
  <c r="AC28" i="15"/>
  <c r="D86" i="15"/>
  <c r="D84" i="15"/>
  <c r="R14" i="15"/>
  <c r="Q14" i="15"/>
  <c r="P14" i="15"/>
  <c r="BQ14" i="15"/>
  <c r="D38" i="2"/>
  <c r="G38" i="2" s="1"/>
  <c r="D15" i="15"/>
  <c r="D37" i="2"/>
  <c r="G37" i="2" s="1"/>
  <c r="D24" i="2"/>
  <c r="G24" i="2" s="1"/>
  <c r="J58" i="15"/>
  <c r="J57" i="15"/>
  <c r="H42" i="2"/>
  <c r="AC41" i="15"/>
  <c r="D39" i="2"/>
  <c r="G39" i="2" s="1"/>
  <c r="D32" i="2"/>
  <c r="G32" i="2" s="1"/>
  <c r="F116" i="2"/>
  <c r="D116" i="2"/>
  <c r="J116" i="2" s="1"/>
  <c r="AC114" i="15"/>
  <c r="D81" i="15"/>
  <c r="D79" i="15"/>
  <c r="H24" i="2"/>
  <c r="AC23" i="15"/>
  <c r="D75" i="15"/>
  <c r="D73" i="15"/>
  <c r="D100" i="15"/>
  <c r="D98" i="15"/>
  <c r="D35" i="2"/>
  <c r="G35" i="2" s="1"/>
  <c r="H23" i="2"/>
  <c r="AC22" i="15"/>
  <c r="J15" i="15"/>
  <c r="I15" i="15"/>
  <c r="D94" i="15"/>
  <c r="D69" i="15"/>
  <c r="D65" i="15"/>
  <c r="D28" i="2"/>
  <c r="G28" i="2" s="1"/>
  <c r="J54" i="2"/>
  <c r="H91" i="15"/>
  <c r="I90" i="15"/>
  <c r="L36" i="8"/>
  <c r="L34" i="8"/>
  <c r="L33" i="8"/>
  <c r="L31" i="8"/>
  <c r="L30" i="8"/>
  <c r="L17" i="8"/>
  <c r="L12" i="8"/>
  <c r="H28" i="3"/>
  <c r="Z327" i="8"/>
  <c r="J43" i="8"/>
  <c r="V235" i="8"/>
  <c r="V234" i="8"/>
  <c r="J38" i="6"/>
  <c r="I38" i="6"/>
  <c r="AC69" i="6"/>
  <c r="AC68" i="6"/>
  <c r="C39" i="6"/>
  <c r="AC39" i="6"/>
  <c r="C194" i="6"/>
  <c r="AC194" i="6"/>
  <c r="F37" i="6"/>
  <c r="F35" i="6"/>
  <c r="F34" i="6"/>
  <c r="F32" i="6"/>
  <c r="F67" i="6"/>
  <c r="F51" i="6"/>
  <c r="F50" i="6"/>
  <c r="O67" i="6"/>
  <c r="O51" i="6"/>
  <c r="O50" i="6"/>
  <c r="O37" i="6"/>
  <c r="O35" i="6"/>
  <c r="O34" i="6"/>
  <c r="O32" i="6"/>
  <c r="O31" i="6"/>
  <c r="O18" i="6"/>
  <c r="O14" i="6"/>
  <c r="Z264" i="6"/>
  <c r="Z41" i="6"/>
  <c r="D67" i="6"/>
  <c r="R31" i="6"/>
  <c r="R18" i="6"/>
  <c r="P140" i="6"/>
  <c r="AC148" i="6"/>
  <c r="Q16" i="5"/>
  <c r="Q15" i="5"/>
  <c r="Q14" i="5"/>
  <c r="Q28" i="5"/>
  <c r="Q22" i="5"/>
  <c r="Q21" i="5"/>
  <c r="D41" i="6"/>
  <c r="D193" i="6"/>
  <c r="D192" i="6"/>
  <c r="D174" i="6"/>
  <c r="L67" i="6"/>
  <c r="L51" i="6"/>
  <c r="L50" i="6"/>
  <c r="L37" i="6"/>
  <c r="L35" i="6"/>
  <c r="L34" i="6"/>
  <c r="L32" i="6"/>
  <c r="L31" i="6"/>
  <c r="L18" i="6"/>
  <c r="L14" i="6"/>
  <c r="AC303" i="6"/>
  <c r="C302" i="6"/>
  <c r="AC302" i="6"/>
  <c r="Q37" i="6"/>
  <c r="Q35" i="6"/>
  <c r="Q34" i="6"/>
  <c r="Q67" i="6"/>
  <c r="Q51" i="6"/>
  <c r="Q50" i="6"/>
  <c r="AC195" i="6"/>
  <c r="C67" i="6"/>
  <c r="P40" i="6"/>
  <c r="AC40" i="6"/>
  <c r="K35" i="6"/>
  <c r="P43" i="6"/>
  <c r="AC43" i="6"/>
  <c r="AC211" i="6"/>
  <c r="P208" i="6"/>
  <c r="P16" i="5"/>
  <c r="P28" i="5"/>
  <c r="AC268" i="6"/>
  <c r="C267" i="6"/>
  <c r="L28" i="5"/>
  <c r="L22" i="5"/>
  <c r="L21" i="5"/>
  <c r="L16" i="5"/>
  <c r="L15" i="5"/>
  <c r="L14" i="5"/>
  <c r="Y72" i="5"/>
  <c r="Y22" i="5"/>
  <c r="Y21" i="5"/>
  <c r="Y16" i="5"/>
  <c r="Y15" i="5"/>
  <c r="Y14" i="5"/>
  <c r="S264" i="6"/>
  <c r="S41" i="6"/>
  <c r="S28" i="5"/>
  <c r="S22" i="5"/>
  <c r="S21" i="5"/>
  <c r="S16" i="5"/>
  <c r="S15" i="5"/>
  <c r="S14" i="5"/>
  <c r="P81" i="5"/>
  <c r="AC292" i="6"/>
  <c r="P291" i="6"/>
  <c r="AC186" i="6"/>
  <c r="C185" i="6"/>
  <c r="C221" i="6"/>
  <c r="AC221" i="6"/>
  <c r="AC222" i="6"/>
  <c r="N37" i="6"/>
  <c r="N35" i="6"/>
  <c r="N34" i="6"/>
  <c r="N32" i="6"/>
  <c r="N31" i="6"/>
  <c r="N18" i="6"/>
  <c r="N14" i="6"/>
  <c r="N67" i="6"/>
  <c r="N51" i="6"/>
  <c r="N50" i="6"/>
  <c r="AA41" i="6"/>
  <c r="AA264" i="6"/>
  <c r="AF37" i="6"/>
  <c r="AF35" i="6"/>
  <c r="V41" i="6"/>
  <c r="V193" i="6"/>
  <c r="C29" i="5"/>
  <c r="AC29" i="5"/>
  <c r="C17" i="5"/>
  <c r="AC17" i="5"/>
  <c r="AC237" i="6"/>
  <c r="C236" i="6"/>
  <c r="C83" i="5"/>
  <c r="AC84" i="5"/>
  <c r="AD46" i="1"/>
  <c r="P38" i="1"/>
  <c r="D38" i="1" s="1"/>
  <c r="AM468" i="1"/>
  <c r="W454" i="1"/>
  <c r="W448" i="1"/>
  <c r="W447" i="1" s="1"/>
  <c r="G72" i="2"/>
  <c r="D351" i="1"/>
  <c r="F78" i="2"/>
  <c r="I46" i="1"/>
  <c r="AN475" i="1"/>
  <c r="Q39" i="8"/>
  <c r="R327" i="8"/>
  <c r="D37" i="8"/>
  <c r="C75" i="8"/>
  <c r="C72" i="8"/>
  <c r="G37" i="8"/>
  <c r="G51" i="8"/>
  <c r="G50" i="8"/>
  <c r="N51" i="8"/>
  <c r="N50" i="8"/>
  <c r="D75" i="8"/>
  <c r="D72" i="8"/>
  <c r="AA327" i="8"/>
  <c r="AA51" i="8"/>
  <c r="AA50" i="8"/>
  <c r="D46" i="8"/>
  <c r="C46" i="8"/>
  <c r="F327" i="8"/>
  <c r="L51" i="8"/>
  <c r="L50" i="8"/>
  <c r="AC402" i="8"/>
  <c r="C401" i="8"/>
  <c r="C400" i="8"/>
  <c r="C399" i="8"/>
  <c r="D43" i="8"/>
  <c r="D39" i="8"/>
  <c r="C39" i="8"/>
  <c r="I235" i="8"/>
  <c r="I234" i="8"/>
  <c r="I233" i="8"/>
  <c r="W327" i="8"/>
  <c r="V38" i="8"/>
  <c r="Y36" i="8"/>
  <c r="Y34" i="8"/>
  <c r="Y33" i="8"/>
  <c r="Y31" i="8"/>
  <c r="Y30" i="8"/>
  <c r="Y17" i="8"/>
  <c r="Y12" i="8"/>
  <c r="I28" i="3"/>
  <c r="C235" i="8"/>
  <c r="AC483" i="8"/>
  <c r="W37" i="8"/>
  <c r="E327" i="8"/>
  <c r="I38" i="8"/>
  <c r="K36" i="8"/>
  <c r="K34" i="8"/>
  <c r="K33" i="8"/>
  <c r="K31" i="8"/>
  <c r="K30" i="8"/>
  <c r="K17" i="8"/>
  <c r="K12" i="8"/>
  <c r="H25" i="3"/>
  <c r="X36" i="8"/>
  <c r="X34" i="8"/>
  <c r="X33" i="8"/>
  <c r="X31" i="8"/>
  <c r="X30" i="8"/>
  <c r="X15" i="8"/>
  <c r="C38" i="8"/>
  <c r="X37" i="8"/>
  <c r="C435" i="8"/>
  <c r="AC437" i="8"/>
  <c r="G36" i="8"/>
  <c r="G34" i="8"/>
  <c r="G33" i="8"/>
  <c r="G31" i="8"/>
  <c r="G30" i="8"/>
  <c r="G17" i="8"/>
  <c r="G12" i="8"/>
  <c r="AC263" i="8"/>
  <c r="C262" i="8"/>
  <c r="Q182" i="8"/>
  <c r="Q165" i="8"/>
  <c r="Q43" i="8"/>
  <c r="P195" i="8"/>
  <c r="X51" i="8"/>
  <c r="X50" i="8"/>
  <c r="N36" i="8"/>
  <c r="N34" i="8"/>
  <c r="N33" i="8"/>
  <c r="N31" i="8"/>
  <c r="N30" i="8"/>
  <c r="D40" i="8"/>
  <c r="C40" i="8"/>
  <c r="D355" i="8"/>
  <c r="D354" i="8"/>
  <c r="D327" i="8"/>
  <c r="AC446" i="8"/>
  <c r="P445" i="8"/>
  <c r="Y327" i="8"/>
  <c r="Y51" i="8"/>
  <c r="Y50" i="8"/>
  <c r="F43" i="8"/>
  <c r="F234" i="8"/>
  <c r="F233" i="8"/>
  <c r="I366" i="8"/>
  <c r="I41" i="8"/>
  <c r="AC335" i="8"/>
  <c r="P331" i="8"/>
  <c r="P344" i="8"/>
  <c r="AC349" i="8"/>
  <c r="M327" i="8"/>
  <c r="AC366" i="8"/>
  <c r="C355" i="8"/>
  <c r="C354" i="8"/>
  <c r="V42" i="8"/>
  <c r="V341" i="8"/>
  <c r="V40" i="8"/>
  <c r="AA36" i="8"/>
  <c r="AA34" i="8"/>
  <c r="AA33" i="8"/>
  <c r="AA31" i="8"/>
  <c r="AA30" i="8"/>
  <c r="O233" i="8"/>
  <c r="O36" i="8"/>
  <c r="O34" i="8"/>
  <c r="O33" i="8"/>
  <c r="O31" i="8"/>
  <c r="O30" i="8"/>
  <c r="R43" i="8"/>
  <c r="R75" i="8"/>
  <c r="V475" i="8"/>
  <c r="V474" i="8"/>
  <c r="V43" i="8"/>
  <c r="Z233" i="8"/>
  <c r="Z36" i="8"/>
  <c r="Z34" i="8"/>
  <c r="Z33" i="8"/>
  <c r="Z31" i="8"/>
  <c r="Z30" i="8"/>
  <c r="U75" i="8"/>
  <c r="U37" i="8"/>
  <c r="S43" i="8"/>
  <c r="S75" i="8"/>
  <c r="S72" i="8"/>
  <c r="S51" i="8"/>
  <c r="S50" i="8"/>
  <c r="K51" i="8"/>
  <c r="K50" i="8"/>
  <c r="Q355" i="8"/>
  <c r="Q354" i="8"/>
  <c r="Q327" i="8"/>
  <c r="Q40" i="8"/>
  <c r="Q46" i="8"/>
  <c r="AC18" i="8"/>
  <c r="P14" i="8"/>
  <c r="AC14" i="8"/>
  <c r="P475" i="8"/>
  <c r="AC482" i="8"/>
  <c r="W475" i="8"/>
  <c r="W43" i="8"/>
  <c r="J16" i="3"/>
  <c r="C16" i="3"/>
  <c r="F16" i="3"/>
  <c r="C328" i="8"/>
  <c r="AB328" i="8"/>
  <c r="AB327" i="8"/>
  <c r="AB51" i="8"/>
  <c r="AB50" i="8"/>
  <c r="AB36" i="8"/>
  <c r="AB34" i="8"/>
  <c r="AB33" i="8"/>
  <c r="AB31" i="8"/>
  <c r="AB30" i="8"/>
  <c r="T75" i="8"/>
  <c r="T37" i="8"/>
  <c r="C479" i="8"/>
  <c r="AC480" i="8"/>
  <c r="M233" i="8"/>
  <c r="M36" i="8"/>
  <c r="M34" i="8"/>
  <c r="M33" i="8"/>
  <c r="M31" i="8"/>
  <c r="M30" i="8"/>
  <c r="P401" i="8"/>
  <c r="AC404" i="8"/>
  <c r="Q37" i="8"/>
  <c r="H233" i="8"/>
  <c r="H51" i="8"/>
  <c r="H50" i="8"/>
  <c r="H36" i="8"/>
  <c r="H34" i="8"/>
  <c r="H33" i="8"/>
  <c r="H31" i="8"/>
  <c r="H30" i="8"/>
  <c r="P79" i="8"/>
  <c r="AC83" i="8"/>
  <c r="F75" i="8"/>
  <c r="F37" i="8"/>
  <c r="J329" i="8"/>
  <c r="J37" i="8"/>
  <c r="E43" i="8"/>
  <c r="E75" i="8"/>
  <c r="AC43" i="1"/>
  <c r="AF455" i="1"/>
  <c r="AF454" i="1" s="1"/>
  <c r="S46" i="1"/>
  <c r="AN395" i="1"/>
  <c r="AN398" i="1"/>
  <c r="D216" i="1"/>
  <c r="C60" i="1"/>
  <c r="AI46" i="1"/>
  <c r="C149" i="1"/>
  <c r="AM150" i="1"/>
  <c r="AH46" i="1"/>
  <c r="AN238" i="1"/>
  <c r="T83" i="1"/>
  <c r="T79" i="1" s="1"/>
  <c r="I47" i="1"/>
  <c r="R47" i="1"/>
  <c r="U454" i="1"/>
  <c r="U43" i="1"/>
  <c r="G83" i="1"/>
  <c r="G79" i="1" s="1"/>
  <c r="AH448" i="1"/>
  <c r="AH447" i="1" s="1"/>
  <c r="I281" i="1"/>
  <c r="I277" i="1" s="1"/>
  <c r="V46" i="1"/>
  <c r="R46" i="1"/>
  <c r="AG46" i="1"/>
  <c r="C324" i="1"/>
  <c r="AL83" i="1"/>
  <c r="AL79" i="1" s="1"/>
  <c r="AN308" i="1"/>
  <c r="AN267" i="1"/>
  <c r="AM457" i="1"/>
  <c r="D48" i="1"/>
  <c r="O49" i="1"/>
  <c r="H43" i="1"/>
  <c r="AK43" i="1"/>
  <c r="H83" i="1"/>
  <c r="O48" i="1"/>
  <c r="AB47" i="1"/>
  <c r="F97" i="2"/>
  <c r="F103" i="2"/>
  <c r="C395" i="1"/>
  <c r="AM282" i="1"/>
  <c r="AN81" i="1"/>
  <c r="I43" i="1"/>
  <c r="AN494" i="1"/>
  <c r="AG350" i="1"/>
  <c r="AG349" i="1" s="1"/>
  <c r="AG319" i="1" s="1"/>
  <c r="AF47" i="1"/>
  <c r="S47" i="1"/>
  <c r="Q47" i="1" s="1"/>
  <c r="Y493" i="1"/>
  <c r="C421" i="1"/>
  <c r="AM421" i="1"/>
  <c r="AM422" i="1"/>
  <c r="AM249" i="1"/>
  <c r="AM278" i="1"/>
  <c r="Q45" i="1"/>
  <c r="O45" i="1" s="1"/>
  <c r="G18" i="3"/>
  <c r="F18" i="3"/>
  <c r="Y44" i="1"/>
  <c r="AM85" i="1"/>
  <c r="AN85" i="1"/>
  <c r="I56" i="2"/>
  <c r="W83" i="1"/>
  <c r="AN278" i="1"/>
  <c r="AN16" i="1"/>
  <c r="F57" i="1"/>
  <c r="I66" i="2"/>
  <c r="AN401" i="1"/>
  <c r="AM401" i="1"/>
  <c r="Y394" i="1"/>
  <c r="AG40" i="1"/>
  <c r="U83" i="1"/>
  <c r="U79" i="1"/>
  <c r="Q40" i="1"/>
  <c r="O40" i="1" s="1"/>
  <c r="J43" i="1"/>
  <c r="S83" i="1"/>
  <c r="AL281" i="1"/>
  <c r="U68" i="1"/>
  <c r="AD43" i="1"/>
  <c r="N43" i="1"/>
  <c r="AM50" i="1"/>
  <c r="J99" i="2"/>
  <c r="AM241" i="1"/>
  <c r="C238" i="1"/>
  <c r="Y304" i="1"/>
  <c r="AN307" i="1"/>
  <c r="L43" i="1"/>
  <c r="AI277" i="1"/>
  <c r="G109" i="2"/>
  <c r="G108" i="2" s="1"/>
  <c r="AM411" i="1"/>
  <c r="Y410" i="1"/>
  <c r="AD83" i="1"/>
  <c r="J277" i="1"/>
  <c r="AA43" i="1"/>
  <c r="AA83" i="1"/>
  <c r="AN80" i="1"/>
  <c r="Y38" i="1"/>
  <c r="X281" i="1"/>
  <c r="X277" i="1"/>
  <c r="AK79" i="1"/>
  <c r="V43" i="1"/>
  <c r="V83" i="1"/>
  <c r="AM266" i="1"/>
  <c r="AN266" i="1"/>
  <c r="Y460" i="1"/>
  <c r="G105" i="2"/>
  <c r="AB83" i="1"/>
  <c r="AN406" i="1"/>
  <c r="D405" i="1"/>
  <c r="AN444" i="1"/>
  <c r="G34" i="2"/>
  <c r="D51" i="6"/>
  <c r="D50" i="6"/>
  <c r="I46" i="2"/>
  <c r="T263" i="6"/>
  <c r="T51" i="6"/>
  <c r="T50" i="6"/>
  <c r="T37" i="6"/>
  <c r="T35" i="6"/>
  <c r="T34" i="6"/>
  <c r="Z51" i="8"/>
  <c r="Z50" i="8"/>
  <c r="P68" i="6"/>
  <c r="AX16" i="17"/>
  <c r="AX15" i="17"/>
  <c r="N28" i="5"/>
  <c r="N22" i="5"/>
  <c r="N21" i="5"/>
  <c r="N16" i="5"/>
  <c r="N15" i="5"/>
  <c r="N14" i="5"/>
  <c r="F16" i="5"/>
  <c r="F15" i="5"/>
  <c r="F14" i="5"/>
  <c r="F28" i="5"/>
  <c r="F22" i="5"/>
  <c r="F21" i="5"/>
  <c r="AD20" i="15"/>
  <c r="C252" i="6"/>
  <c r="AC253" i="6"/>
  <c r="K16" i="17"/>
  <c r="AK16" i="17"/>
  <c r="J25" i="2"/>
  <c r="L15" i="8"/>
  <c r="C20" i="17"/>
  <c r="F20" i="17"/>
  <c r="F21" i="17"/>
  <c r="I21" i="17"/>
  <c r="AK16" i="19"/>
  <c r="AK43" i="18"/>
  <c r="K41" i="18"/>
  <c r="AK41" i="18"/>
  <c r="C55" i="18"/>
  <c r="J19" i="17"/>
  <c r="I19" i="17"/>
  <c r="G58" i="18"/>
  <c r="J58" i="18"/>
  <c r="AK57" i="18"/>
  <c r="K56" i="18"/>
  <c r="G21" i="17"/>
  <c r="J21" i="17"/>
  <c r="J23" i="18"/>
  <c r="C39" i="18"/>
  <c r="C52" i="18"/>
  <c r="D52" i="18"/>
  <c r="AC20" i="15"/>
  <c r="C16" i="19"/>
  <c r="C15" i="19" s="1"/>
  <c r="F58" i="18"/>
  <c r="I58" i="18"/>
  <c r="J25" i="18"/>
  <c r="C44" i="18"/>
  <c r="C57" i="18"/>
  <c r="N27" i="19"/>
  <c r="N15" i="19"/>
  <c r="N46" i="18"/>
  <c r="N30" i="18"/>
  <c r="N15" i="18"/>
  <c r="M47" i="18"/>
  <c r="L15" i="17"/>
  <c r="K15" i="17"/>
  <c r="AK15" i="17"/>
  <c r="BR13" i="15"/>
  <c r="J33" i="2"/>
  <c r="J44" i="15"/>
  <c r="C112" i="15"/>
  <c r="C110" i="15"/>
  <c r="AC110" i="15"/>
  <c r="I73" i="15"/>
  <c r="C100" i="15"/>
  <c r="D104" i="2"/>
  <c r="I58" i="15"/>
  <c r="I57" i="15"/>
  <c r="C46" i="15"/>
  <c r="I45" i="15"/>
  <c r="D46" i="2"/>
  <c r="J46" i="2" s="1"/>
  <c r="C69" i="15"/>
  <c r="D98" i="2"/>
  <c r="G98" i="2" s="1"/>
  <c r="G96" i="2" s="1"/>
  <c r="C94" i="15"/>
  <c r="C75" i="15"/>
  <c r="D79" i="2"/>
  <c r="C15" i="15"/>
  <c r="AC15" i="15"/>
  <c r="D65" i="2"/>
  <c r="D63" i="2" s="1"/>
  <c r="C61" i="15"/>
  <c r="C81" i="15"/>
  <c r="D90" i="2"/>
  <c r="D88" i="2" s="1"/>
  <c r="C86" i="15"/>
  <c r="H104" i="2"/>
  <c r="H102" i="2" s="1"/>
  <c r="AC102" i="15"/>
  <c r="P100" i="15"/>
  <c r="BQ100" i="15"/>
  <c r="G91" i="15"/>
  <c r="H90" i="15"/>
  <c r="H44" i="15"/>
  <c r="H14" i="15"/>
  <c r="V37" i="8"/>
  <c r="C43" i="8"/>
  <c r="J28" i="3"/>
  <c r="AC208" i="6"/>
  <c r="J35" i="6"/>
  <c r="I35" i="6"/>
  <c r="K34" i="6"/>
  <c r="P139" i="6"/>
  <c r="AC140" i="6"/>
  <c r="AC236" i="6"/>
  <c r="C235" i="6"/>
  <c r="V192" i="6"/>
  <c r="V174" i="6"/>
  <c r="V51" i="6"/>
  <c r="V50" i="6"/>
  <c r="V37" i="6"/>
  <c r="V35" i="6"/>
  <c r="V34" i="6"/>
  <c r="V32" i="6"/>
  <c r="V31" i="6"/>
  <c r="V18" i="6"/>
  <c r="V14" i="6"/>
  <c r="AC291" i="6"/>
  <c r="P278" i="6"/>
  <c r="Z263" i="6"/>
  <c r="Z51" i="6"/>
  <c r="Z50" i="6"/>
  <c r="Z37" i="6"/>
  <c r="Z35" i="6"/>
  <c r="Z34" i="6"/>
  <c r="Z32" i="6"/>
  <c r="Z31" i="6"/>
  <c r="Z18" i="6"/>
  <c r="Z14" i="6"/>
  <c r="F31" i="6"/>
  <c r="F18" i="6"/>
  <c r="D32" i="6"/>
  <c r="P67" i="6"/>
  <c r="AC185" i="6"/>
  <c r="C178" i="6"/>
  <c r="S263" i="6"/>
  <c r="S51" i="6"/>
  <c r="S50" i="6"/>
  <c r="S37" i="6"/>
  <c r="S35" i="6"/>
  <c r="S34" i="6"/>
  <c r="S32" i="6"/>
  <c r="P193" i="6"/>
  <c r="C266" i="6"/>
  <c r="AC267" i="6"/>
  <c r="P15" i="5"/>
  <c r="J37" i="6"/>
  <c r="I37" i="6"/>
  <c r="D37" i="6"/>
  <c r="D35" i="6"/>
  <c r="D34" i="6"/>
  <c r="C193" i="6"/>
  <c r="C192" i="6"/>
  <c r="C38" i="6"/>
  <c r="C82" i="5"/>
  <c r="AC83" i="5"/>
  <c r="C16" i="5"/>
  <c r="C15" i="5"/>
  <c r="C14" i="5"/>
  <c r="C28" i="5"/>
  <c r="AC28" i="5"/>
  <c r="AA263" i="6"/>
  <c r="AA51" i="6"/>
  <c r="AA50" i="6"/>
  <c r="AA37" i="6"/>
  <c r="AA35" i="6"/>
  <c r="AA34" i="6"/>
  <c r="AA32" i="6"/>
  <c r="AA31" i="6"/>
  <c r="AA18" i="6"/>
  <c r="AA14" i="6"/>
  <c r="P22" i="5"/>
  <c r="R14" i="6"/>
  <c r="P38" i="6"/>
  <c r="W43" i="1"/>
  <c r="J37" i="2"/>
  <c r="AF46" i="1"/>
  <c r="G15" i="8"/>
  <c r="J32" i="2"/>
  <c r="C37" i="8"/>
  <c r="Y15" i="8"/>
  <c r="M51" i="8"/>
  <c r="M50" i="8"/>
  <c r="K15" i="8"/>
  <c r="I116" i="2"/>
  <c r="X17" i="8"/>
  <c r="X12" i="8"/>
  <c r="I25" i="3"/>
  <c r="J25" i="3"/>
  <c r="D36" i="8"/>
  <c r="D34" i="8"/>
  <c r="I37" i="8"/>
  <c r="D51" i="8"/>
  <c r="D50" i="8"/>
  <c r="S36" i="8"/>
  <c r="S34" i="8"/>
  <c r="S33" i="8"/>
  <c r="S31" i="8"/>
  <c r="S30" i="8"/>
  <c r="S15" i="8"/>
  <c r="C434" i="8"/>
  <c r="AC435" i="8"/>
  <c r="Q75" i="8"/>
  <c r="Q72" i="8"/>
  <c r="Q51" i="8"/>
  <c r="Q50" i="8"/>
  <c r="P182" i="8"/>
  <c r="AC195" i="8"/>
  <c r="AC262" i="8"/>
  <c r="C257" i="8"/>
  <c r="C234" i="8"/>
  <c r="C233" i="8"/>
  <c r="AA15" i="8"/>
  <c r="AA17" i="8"/>
  <c r="AA12" i="8"/>
  <c r="I30" i="3"/>
  <c r="V329" i="8"/>
  <c r="V328" i="8"/>
  <c r="V327" i="8"/>
  <c r="P341" i="8"/>
  <c r="P40" i="8"/>
  <c r="AC40" i="8"/>
  <c r="P42" i="8"/>
  <c r="AC42" i="8"/>
  <c r="I355" i="8"/>
  <c r="I40" i="8"/>
  <c r="P444" i="8"/>
  <c r="AC445" i="8"/>
  <c r="N17" i="8"/>
  <c r="N12" i="8"/>
  <c r="H30" i="3"/>
  <c r="N15" i="8"/>
  <c r="P330" i="8"/>
  <c r="AC331" i="8"/>
  <c r="P38" i="8"/>
  <c r="AC38" i="8"/>
  <c r="R36" i="8"/>
  <c r="R34" i="8"/>
  <c r="R33" i="8"/>
  <c r="R31" i="8"/>
  <c r="R30" i="8"/>
  <c r="R15" i="8"/>
  <c r="I15" i="3"/>
  <c r="R72" i="8"/>
  <c r="R51" i="8"/>
  <c r="R50" i="8"/>
  <c r="Z15" i="8"/>
  <c r="Z17" i="8"/>
  <c r="Z12" i="8"/>
  <c r="I29" i="3"/>
  <c r="U72" i="8"/>
  <c r="U51" i="8"/>
  <c r="U50" i="8"/>
  <c r="U36" i="8"/>
  <c r="U34" i="8"/>
  <c r="U33" i="8"/>
  <c r="U31" i="8"/>
  <c r="U30" i="8"/>
  <c r="O17" i="8"/>
  <c r="O12" i="8"/>
  <c r="H31" i="3"/>
  <c r="O15" i="8"/>
  <c r="J328" i="8"/>
  <c r="J327" i="8"/>
  <c r="J51" i="8"/>
  <c r="J50" i="8"/>
  <c r="J36" i="8"/>
  <c r="J34" i="8"/>
  <c r="J33" i="8"/>
  <c r="J31" i="8"/>
  <c r="J30" i="8"/>
  <c r="E36" i="8"/>
  <c r="E34" i="8"/>
  <c r="E33" i="8"/>
  <c r="E31" i="8"/>
  <c r="E30" i="8"/>
  <c r="E72" i="8"/>
  <c r="E51" i="8"/>
  <c r="E50" i="8"/>
  <c r="V233" i="8"/>
  <c r="T72" i="8"/>
  <c r="T51" i="8"/>
  <c r="T50" i="8"/>
  <c r="T36" i="8"/>
  <c r="T34" i="8"/>
  <c r="T33" i="8"/>
  <c r="T31" i="8"/>
  <c r="T30" i="8"/>
  <c r="AB17" i="8"/>
  <c r="AB12" i="8"/>
  <c r="I31" i="3"/>
  <c r="AB15" i="8"/>
  <c r="M17" i="8"/>
  <c r="M12" i="8"/>
  <c r="H29" i="3"/>
  <c r="M15" i="8"/>
  <c r="W474" i="8"/>
  <c r="W51" i="8"/>
  <c r="W50" i="8"/>
  <c r="W36" i="8"/>
  <c r="W34" i="8"/>
  <c r="W33" i="8"/>
  <c r="W31" i="8"/>
  <c r="W30" i="8"/>
  <c r="P474" i="8"/>
  <c r="F72" i="8"/>
  <c r="F51" i="8"/>
  <c r="F50" i="8"/>
  <c r="F36" i="8"/>
  <c r="F34" i="8"/>
  <c r="F33" i="8"/>
  <c r="F31" i="8"/>
  <c r="F30" i="8"/>
  <c r="AC79" i="8"/>
  <c r="P76" i="8"/>
  <c r="P39" i="8"/>
  <c r="AC39" i="8"/>
  <c r="H15" i="8"/>
  <c r="H17" i="8"/>
  <c r="H12" i="8"/>
  <c r="P400" i="8"/>
  <c r="AC401" i="8"/>
  <c r="AC479" i="8"/>
  <c r="C475" i="8"/>
  <c r="C474" i="8"/>
  <c r="C59" i="1"/>
  <c r="AM149" i="1"/>
  <c r="AF448" i="1"/>
  <c r="AF43" i="1"/>
  <c r="Y492" i="1"/>
  <c r="AG454" i="1"/>
  <c r="AG448" i="1"/>
  <c r="AG447" i="1" s="1"/>
  <c r="U448" i="1"/>
  <c r="U447" i="1"/>
  <c r="Q46" i="1"/>
  <c r="H79" i="1"/>
  <c r="R40" i="1"/>
  <c r="P40" i="1" s="1"/>
  <c r="F85" i="2"/>
  <c r="G94" i="2"/>
  <c r="F110" i="2"/>
  <c r="C394" i="1"/>
  <c r="C391" i="1" s="1"/>
  <c r="AM395" i="1"/>
  <c r="F57" i="2"/>
  <c r="F55" i="2" s="1"/>
  <c r="I57" i="2"/>
  <c r="AN44" i="1"/>
  <c r="Y456" i="1"/>
  <c r="AN38" i="1"/>
  <c r="F19" i="2"/>
  <c r="Y303" i="1"/>
  <c r="AN304" i="1"/>
  <c r="AN394" i="1"/>
  <c r="Y391" i="1"/>
  <c r="F105" i="2"/>
  <c r="V79" i="1"/>
  <c r="AM238" i="1"/>
  <c r="S79" i="1"/>
  <c r="AG79" i="1"/>
  <c r="F54" i="2"/>
  <c r="I54" i="2"/>
  <c r="AA79" i="1"/>
  <c r="AA39" i="1"/>
  <c r="AA37" i="1" s="1"/>
  <c r="AA36" i="1" s="1"/>
  <c r="AA34" i="1" s="1"/>
  <c r="Y409" i="1"/>
  <c r="AM410" i="1"/>
  <c r="AB79" i="1"/>
  <c r="AD79" i="1"/>
  <c r="AL277" i="1"/>
  <c r="W79" i="1"/>
  <c r="W56" i="1" s="1"/>
  <c r="W55" i="1" s="1"/>
  <c r="W39" i="1"/>
  <c r="W37" i="1" s="1"/>
  <c r="W36" i="1" s="1"/>
  <c r="W34" i="1" s="1"/>
  <c r="W33" i="1" s="1"/>
  <c r="W19" i="1" s="1"/>
  <c r="W15" i="1" s="1"/>
  <c r="K30" i="3" s="1"/>
  <c r="C30" i="3" s="1"/>
  <c r="F82" i="2"/>
  <c r="I82" i="2"/>
  <c r="G66" i="2"/>
  <c r="J66" i="2"/>
  <c r="AN405" i="1"/>
  <c r="D404" i="1"/>
  <c r="AN404" i="1"/>
  <c r="BN20" i="15"/>
  <c r="F21" i="2"/>
  <c r="AC38" i="6"/>
  <c r="F73" i="2"/>
  <c r="C18" i="17"/>
  <c r="C16" i="17"/>
  <c r="AC252" i="6"/>
  <c r="C251" i="6"/>
  <c r="AC251" i="6"/>
  <c r="F15" i="19"/>
  <c r="I20" i="17"/>
  <c r="F44" i="18"/>
  <c r="F43" i="18" s="1"/>
  <c r="F41" i="18" s="1"/>
  <c r="C43" i="18"/>
  <c r="I44" i="18"/>
  <c r="F39" i="18"/>
  <c r="F37" i="18"/>
  <c r="F33" i="18"/>
  <c r="C37" i="18"/>
  <c r="G52" i="18"/>
  <c r="G50" i="18"/>
  <c r="J52" i="18"/>
  <c r="D50" i="18"/>
  <c r="F57" i="18"/>
  <c r="F56" i="18"/>
  <c r="F54" i="18" s="1"/>
  <c r="F30" i="18" s="1"/>
  <c r="C56" i="18"/>
  <c r="I57" i="18"/>
  <c r="F52" i="18"/>
  <c r="F50" i="18"/>
  <c r="I52" i="18"/>
  <c r="C50" i="18"/>
  <c r="AK56" i="18"/>
  <c r="K54" i="18"/>
  <c r="AK54" i="18"/>
  <c r="C15" i="17"/>
  <c r="F55" i="18"/>
  <c r="M27" i="19"/>
  <c r="M15" i="19"/>
  <c r="L47" i="18"/>
  <c r="M46" i="18"/>
  <c r="M30" i="18"/>
  <c r="M15" i="18"/>
  <c r="F65" i="2"/>
  <c r="F63" i="2" s="1"/>
  <c r="G104" i="2"/>
  <c r="G79" i="2"/>
  <c r="I44" i="15"/>
  <c r="J79" i="2"/>
  <c r="C65" i="15"/>
  <c r="AC65" i="15"/>
  <c r="AC46" i="15"/>
  <c r="C45" i="15"/>
  <c r="AC45" i="15"/>
  <c r="C98" i="15"/>
  <c r="AC112" i="15"/>
  <c r="I65" i="2"/>
  <c r="C79" i="15"/>
  <c r="AC79" i="15"/>
  <c r="AC81" i="15"/>
  <c r="AC61" i="15"/>
  <c r="AC94" i="15"/>
  <c r="D62" i="2"/>
  <c r="C58" i="15"/>
  <c r="AC86" i="15"/>
  <c r="C84" i="15"/>
  <c r="AC84" i="15"/>
  <c r="P98" i="15"/>
  <c r="BQ98" i="15"/>
  <c r="AC100" i="15"/>
  <c r="AC75" i="15"/>
  <c r="AC74" i="15"/>
  <c r="C73" i="15"/>
  <c r="AC73" i="15"/>
  <c r="F91" i="15"/>
  <c r="G90" i="15"/>
  <c r="G44" i="15"/>
  <c r="G14" i="15"/>
  <c r="S17" i="8"/>
  <c r="S12" i="8"/>
  <c r="I17" i="3"/>
  <c r="AC16" i="5"/>
  <c r="S31" i="6"/>
  <c r="S18" i="6"/>
  <c r="Q32" i="6"/>
  <c r="F14" i="6"/>
  <c r="D14" i="6"/>
  <c r="D18" i="6"/>
  <c r="AC278" i="6"/>
  <c r="P266" i="6"/>
  <c r="AC235" i="6"/>
  <c r="C234" i="6"/>
  <c r="AC234" i="6"/>
  <c r="J34" i="6"/>
  <c r="I34" i="6"/>
  <c r="K32" i="6"/>
  <c r="P21" i="5"/>
  <c r="C81" i="5"/>
  <c r="AC81" i="5"/>
  <c r="AC82" i="5"/>
  <c r="C265" i="6"/>
  <c r="C44" i="6"/>
  <c r="AC67" i="6"/>
  <c r="C22" i="5"/>
  <c r="C21" i="5"/>
  <c r="AC15" i="5"/>
  <c r="P14" i="5"/>
  <c r="AC193" i="6"/>
  <c r="P192" i="6"/>
  <c r="AC178" i="6"/>
  <c r="C175" i="6"/>
  <c r="D31" i="6"/>
  <c r="AC139" i="6"/>
  <c r="P136" i="6"/>
  <c r="AC136" i="6"/>
  <c r="V51" i="8"/>
  <c r="V50" i="8"/>
  <c r="J31" i="3"/>
  <c r="V36" i="8"/>
  <c r="V34" i="8"/>
  <c r="V33" i="8"/>
  <c r="V31" i="8"/>
  <c r="V30" i="8"/>
  <c r="V17" i="8"/>
  <c r="V12" i="8"/>
  <c r="J29" i="3"/>
  <c r="I27" i="3"/>
  <c r="J104" i="2"/>
  <c r="Q36" i="8"/>
  <c r="Q34" i="8"/>
  <c r="Q33" i="8"/>
  <c r="AC434" i="8"/>
  <c r="C433" i="8"/>
  <c r="C36" i="8"/>
  <c r="P46" i="8"/>
  <c r="AC46" i="8"/>
  <c r="P165" i="8"/>
  <c r="P75" i="8"/>
  <c r="AC182" i="8"/>
  <c r="Q31" i="8"/>
  <c r="Q30" i="8"/>
  <c r="Q15" i="8"/>
  <c r="R17" i="8"/>
  <c r="R12" i="8"/>
  <c r="I354" i="8"/>
  <c r="I327" i="8"/>
  <c r="I51" i="8"/>
  <c r="I50" i="8"/>
  <c r="I36" i="8"/>
  <c r="I34" i="8"/>
  <c r="I33" i="8"/>
  <c r="I31" i="8"/>
  <c r="I30" i="8"/>
  <c r="F90" i="2"/>
  <c r="F88" i="2" s="1"/>
  <c r="I90" i="2"/>
  <c r="P329" i="8"/>
  <c r="AC330" i="8"/>
  <c r="P443" i="8"/>
  <c r="AC443" i="8"/>
  <c r="AC444" i="8"/>
  <c r="J98" i="2"/>
  <c r="J30" i="3"/>
  <c r="H27" i="3"/>
  <c r="U15" i="8"/>
  <c r="U17" i="8"/>
  <c r="U12" i="8"/>
  <c r="AC474" i="8"/>
  <c r="W17" i="8"/>
  <c r="W12" i="8"/>
  <c r="I24" i="3"/>
  <c r="W15" i="8"/>
  <c r="I14" i="3"/>
  <c r="T17" i="8"/>
  <c r="T12" i="8"/>
  <c r="T15" i="8"/>
  <c r="F15" i="8"/>
  <c r="F17" i="8"/>
  <c r="F12" i="8"/>
  <c r="H17" i="3"/>
  <c r="C34" i="8"/>
  <c r="D33" i="8"/>
  <c r="E15" i="8"/>
  <c r="H15" i="3"/>
  <c r="H14" i="3"/>
  <c r="E17" i="8"/>
  <c r="E12" i="8"/>
  <c r="J17" i="8"/>
  <c r="J12" i="8"/>
  <c r="H24" i="3"/>
  <c r="H23" i="3"/>
  <c r="J15" i="8"/>
  <c r="P399" i="8"/>
  <c r="AC400" i="8"/>
  <c r="P37" i="8"/>
  <c r="AC37" i="8"/>
  <c r="AC76" i="8"/>
  <c r="AC475" i="8"/>
  <c r="C58" i="1"/>
  <c r="C57" i="1" s="1"/>
  <c r="AF447" i="1"/>
  <c r="AG43" i="1"/>
  <c r="U39" i="1"/>
  <c r="U37" i="1" s="1"/>
  <c r="U36" i="1" s="1"/>
  <c r="U34" i="1" s="1"/>
  <c r="U33" i="1" s="1"/>
  <c r="U19" i="1" s="1"/>
  <c r="U15" i="1" s="1"/>
  <c r="AM394" i="1"/>
  <c r="AG39" i="1"/>
  <c r="AG37" i="1" s="1"/>
  <c r="AG36" i="1" s="1"/>
  <c r="AG34" i="1" s="1"/>
  <c r="AG33" i="1" s="1"/>
  <c r="AG19" i="1" s="1"/>
  <c r="AG15" i="1" s="1"/>
  <c r="M24" i="3" s="1"/>
  <c r="AG56" i="1"/>
  <c r="AG55" i="1" s="1"/>
  <c r="G19" i="2"/>
  <c r="J19" i="2"/>
  <c r="AN303" i="1"/>
  <c r="AM409" i="1"/>
  <c r="AN391" i="1"/>
  <c r="AM391" i="1"/>
  <c r="L30" i="3"/>
  <c r="D30" i="3" s="1"/>
  <c r="AA33" i="1"/>
  <c r="AA19" i="1" s="1"/>
  <c r="F18" i="17"/>
  <c r="C54" i="18"/>
  <c r="I56" i="18"/>
  <c r="C33" i="18"/>
  <c r="C30" i="18" s="1"/>
  <c r="C41" i="18"/>
  <c r="I41" i="18" s="1"/>
  <c r="I43" i="18"/>
  <c r="L27" i="19"/>
  <c r="L15" i="19"/>
  <c r="K15" i="19"/>
  <c r="AK15" i="19"/>
  <c r="K47" i="18"/>
  <c r="K46" i="18"/>
  <c r="L46" i="18"/>
  <c r="L30" i="18"/>
  <c r="L15" i="18"/>
  <c r="K15" i="18"/>
  <c r="AK15" i="18"/>
  <c r="F76" i="2"/>
  <c r="I76" i="2"/>
  <c r="AC98" i="15"/>
  <c r="P44" i="15"/>
  <c r="BQ44" i="15"/>
  <c r="BS42" i="15"/>
  <c r="AC58" i="15"/>
  <c r="C57" i="15"/>
  <c r="AC57" i="15"/>
  <c r="F90" i="15"/>
  <c r="F44" i="15"/>
  <c r="F14" i="15"/>
  <c r="E91" i="15"/>
  <c r="AC192" i="6"/>
  <c r="P174" i="6"/>
  <c r="C264" i="6"/>
  <c r="C41" i="6"/>
  <c r="AC22" i="5"/>
  <c r="K31" i="6"/>
  <c r="K18" i="6"/>
  <c r="J32" i="6"/>
  <c r="P265" i="6"/>
  <c r="P44" i="6"/>
  <c r="AC44" i="6"/>
  <c r="AC266" i="6"/>
  <c r="Q31" i="6"/>
  <c r="P32" i="6"/>
  <c r="C174" i="6"/>
  <c r="AC175" i="6"/>
  <c r="S14" i="6"/>
  <c r="Q18" i="6"/>
  <c r="AC21" i="5"/>
  <c r="V15" i="8"/>
  <c r="P15" i="8"/>
  <c r="J27" i="3"/>
  <c r="C432" i="8"/>
  <c r="AC433" i="8"/>
  <c r="H13" i="3"/>
  <c r="H12" i="3"/>
  <c r="H11" i="3"/>
  <c r="Q15" i="3"/>
  <c r="P43" i="8"/>
  <c r="AC43" i="8"/>
  <c r="AC165" i="8"/>
  <c r="G62" i="2"/>
  <c r="J62" i="2"/>
  <c r="Q17" i="8"/>
  <c r="Q12" i="8"/>
  <c r="P12" i="8"/>
  <c r="P328" i="8"/>
  <c r="AC328" i="8"/>
  <c r="AC329" i="8"/>
  <c r="I15" i="8"/>
  <c r="I17" i="8"/>
  <c r="I12" i="8"/>
  <c r="J14" i="3"/>
  <c r="J17" i="3"/>
  <c r="D31" i="8"/>
  <c r="C33" i="8"/>
  <c r="AC399" i="8"/>
  <c r="P36" i="8"/>
  <c r="AC75" i="8"/>
  <c r="P72" i="8"/>
  <c r="I23" i="3"/>
  <c r="J23" i="3"/>
  <c r="J24" i="3"/>
  <c r="J15" i="3"/>
  <c r="M15" i="3"/>
  <c r="E15" i="3" s="1"/>
  <c r="F16" i="17"/>
  <c r="F15" i="17"/>
  <c r="K27" i="19"/>
  <c r="AK27" i="19"/>
  <c r="AK46" i="18"/>
  <c r="K30" i="18"/>
  <c r="AK30" i="18"/>
  <c r="D91" i="15"/>
  <c r="E90" i="15"/>
  <c r="E44" i="15"/>
  <c r="E14" i="15"/>
  <c r="C263" i="6"/>
  <c r="C51" i="6"/>
  <c r="C50" i="6"/>
  <c r="C37" i="6"/>
  <c r="C35" i="6"/>
  <c r="C34" i="6"/>
  <c r="P18" i="6"/>
  <c r="Q14" i="6"/>
  <c r="P31" i="6"/>
  <c r="P264" i="6"/>
  <c r="AC265" i="6"/>
  <c r="P41" i="6"/>
  <c r="AC41" i="6"/>
  <c r="AC174" i="6"/>
  <c r="I32" i="6"/>
  <c r="J31" i="6"/>
  <c r="K14" i="6"/>
  <c r="J14" i="6"/>
  <c r="I14" i="6"/>
  <c r="C14" i="6"/>
  <c r="J18" i="6"/>
  <c r="I18" i="6"/>
  <c r="C18" i="6"/>
  <c r="I13" i="3"/>
  <c r="J13" i="3"/>
  <c r="P327" i="8"/>
  <c r="P51" i="8"/>
  <c r="AC432" i="8"/>
  <c r="C327" i="8"/>
  <c r="C51" i="8"/>
  <c r="C50" i="8"/>
  <c r="P34" i="8"/>
  <c r="AC36" i="8"/>
  <c r="AC72" i="8"/>
  <c r="C31" i="8"/>
  <c r="D30" i="8"/>
  <c r="M14" i="3"/>
  <c r="E14" i="3" s="1"/>
  <c r="C91" i="15"/>
  <c r="D90" i="15"/>
  <c r="D44" i="15"/>
  <c r="D14" i="15"/>
  <c r="C14" i="15"/>
  <c r="I31" i="6"/>
  <c r="C31" i="6"/>
  <c r="C32" i="6"/>
  <c r="AC32" i="6"/>
  <c r="AC264" i="6"/>
  <c r="P263" i="6"/>
  <c r="P37" i="6"/>
  <c r="AC18" i="6"/>
  <c r="P14" i="6"/>
  <c r="AC14" i="6"/>
  <c r="AC31" i="6"/>
  <c r="I12" i="3"/>
  <c r="J12" i="3"/>
  <c r="AC327" i="8"/>
  <c r="C30" i="8"/>
  <c r="C15" i="8"/>
  <c r="AC15" i="8"/>
  <c r="D15" i="8"/>
  <c r="D17" i="8"/>
  <c r="AC51" i="8"/>
  <c r="P50" i="8"/>
  <c r="P33" i="8"/>
  <c r="AC34" i="8"/>
  <c r="AC50" i="8"/>
  <c r="AC14" i="15"/>
  <c r="C90" i="15"/>
  <c r="I11" i="3"/>
  <c r="J11" i="3"/>
  <c r="AC263" i="6"/>
  <c r="P51" i="6"/>
  <c r="P35" i="6"/>
  <c r="AC37" i="6"/>
  <c r="AC33" i="8"/>
  <c r="P31" i="8"/>
  <c r="C17" i="8"/>
  <c r="D12" i="8"/>
  <c r="C12" i="8"/>
  <c r="AC12" i="8"/>
  <c r="C44" i="15"/>
  <c r="AC90" i="15"/>
  <c r="AC35" i="6"/>
  <c r="P34" i="6"/>
  <c r="P50" i="6"/>
  <c r="AC50" i="6"/>
  <c r="AC51" i="6"/>
  <c r="AC31" i="8"/>
  <c r="P30" i="8"/>
  <c r="AC44" i="15"/>
  <c r="AC30" i="8"/>
  <c r="P17" i="8"/>
  <c r="AC17" i="8"/>
  <c r="AD24" i="20" l="1"/>
  <c r="CZ22" i="20"/>
  <c r="CY22" i="20"/>
  <c r="L24" i="20"/>
  <c r="BA13" i="20"/>
  <c r="BB12" i="20"/>
  <c r="CZ18" i="20"/>
  <c r="C26" i="20"/>
  <c r="AM26" i="20" s="1"/>
  <c r="E24" i="20"/>
  <c r="CZ17" i="20"/>
  <c r="CK14" i="20"/>
  <c r="D14" i="20"/>
  <c r="H13" i="20"/>
  <c r="H12" i="20" s="1"/>
  <c r="C18" i="20"/>
  <c r="D36" i="20"/>
  <c r="W19" i="20"/>
  <c r="BO18" i="20"/>
  <c r="CY18" i="20" s="1"/>
  <c r="P40" i="20"/>
  <c r="O46" i="20"/>
  <c r="R40" i="20"/>
  <c r="O48" i="20"/>
  <c r="AA44" i="20"/>
  <c r="AA42" i="20"/>
  <c r="W16" i="20"/>
  <c r="U16" i="20" s="1"/>
  <c r="AM16" i="20" s="1"/>
  <c r="BR16" i="20"/>
  <c r="BP16" i="20" s="1"/>
  <c r="CZ16" i="20" s="1"/>
  <c r="L17" i="20"/>
  <c r="Z13" i="20"/>
  <c r="Z12" i="20" s="1"/>
  <c r="V18" i="20"/>
  <c r="CZ21" i="20"/>
  <c r="Q24" i="20"/>
  <c r="S13" i="20"/>
  <c r="S12" i="20" s="1"/>
  <c r="Q14" i="20"/>
  <c r="I14" i="20"/>
  <c r="BR14" i="20"/>
  <c r="CH13" i="20"/>
  <c r="CH12" i="20" s="1"/>
  <c r="CD14" i="20"/>
  <c r="L15" i="20"/>
  <c r="C22" i="20"/>
  <c r="K24" i="20"/>
  <c r="K12" i="20" s="1"/>
  <c r="AN13" i="20"/>
  <c r="AN12" i="20" s="1"/>
  <c r="CC13" i="20"/>
  <c r="CC12" i="20" s="1"/>
  <c r="G13" i="20"/>
  <c r="G12" i="20" s="1"/>
  <c r="CA17" i="20"/>
  <c r="BO17" i="20" s="1"/>
  <c r="CY17" i="20" s="1"/>
  <c r="AD14" i="20"/>
  <c r="BO14" i="20"/>
  <c r="BO13" i="20" s="1"/>
  <c r="BO12" i="20" s="1"/>
  <c r="AD16" i="20"/>
  <c r="V19" i="20"/>
  <c r="U19" i="20" s="1"/>
  <c r="AM19" i="20" s="1"/>
  <c r="N13" i="20"/>
  <c r="N12" i="20" s="1"/>
  <c r="AA14" i="20"/>
  <c r="AI19" i="20"/>
  <c r="AD19" i="20" s="1"/>
  <c r="X22" i="20"/>
  <c r="V22" i="20" s="1"/>
  <c r="U22" i="20" s="1"/>
  <c r="AM22" i="20" s="1"/>
  <c r="Q22" i="20"/>
  <c r="L22" i="20" s="1"/>
  <c r="AI22" i="20"/>
  <c r="AD22" i="20" s="1"/>
  <c r="AA27" i="20"/>
  <c r="E92" i="2"/>
  <c r="E67" i="2"/>
  <c r="E59" i="2"/>
  <c r="G60" i="2"/>
  <c r="I79" i="2"/>
  <c r="G93" i="2"/>
  <c r="G92" i="2" s="1"/>
  <c r="F38" i="2"/>
  <c r="I70" i="2"/>
  <c r="J36" i="2"/>
  <c r="D60" i="2"/>
  <c r="I42" i="2"/>
  <c r="I34" i="2"/>
  <c r="I74" i="2"/>
  <c r="J64" i="2"/>
  <c r="H63" i="2"/>
  <c r="I63" i="2" s="1"/>
  <c r="I117" i="2"/>
  <c r="G65" i="2"/>
  <c r="G63" i="2" s="1"/>
  <c r="G59" i="2" s="1"/>
  <c r="J43" i="2"/>
  <c r="J41" i="2"/>
  <c r="J34" i="2"/>
  <c r="J26" i="2"/>
  <c r="F71" i="2"/>
  <c r="D96" i="2"/>
  <c r="D92" i="2" s="1"/>
  <c r="D93" i="2"/>
  <c r="D59" i="2"/>
  <c r="J63" i="2"/>
  <c r="E45" i="2"/>
  <c r="E15" i="2" s="1"/>
  <c r="I62" i="2"/>
  <c r="J90" i="2"/>
  <c r="F79" i="2"/>
  <c r="F77" i="2" s="1"/>
  <c r="F75" i="2" s="1"/>
  <c r="J39" i="2"/>
  <c r="J38" i="2"/>
  <c r="I41" i="2"/>
  <c r="I25" i="2"/>
  <c r="G36" i="2"/>
  <c r="J72" i="2"/>
  <c r="H81" i="2"/>
  <c r="D108" i="2"/>
  <c r="G90" i="2"/>
  <c r="G88" i="2" s="1"/>
  <c r="F86" i="2"/>
  <c r="J65" i="2"/>
  <c r="G116" i="2"/>
  <c r="G43" i="2"/>
  <c r="I30" i="2"/>
  <c r="J24" i="2"/>
  <c r="J23" i="2"/>
  <c r="L28" i="3"/>
  <c r="K28" i="3"/>
  <c r="AA15" i="1"/>
  <c r="E24" i="3"/>
  <c r="R45" i="1"/>
  <c r="P45" i="1" s="1"/>
  <c r="AL454" i="1"/>
  <c r="AL46" i="1"/>
  <c r="AJ46" i="1"/>
  <c r="AJ454" i="1"/>
  <c r="C70" i="1"/>
  <c r="AN396" i="1"/>
  <c r="AM396" i="1"/>
  <c r="G454" i="1"/>
  <c r="G448" i="1" s="1"/>
  <c r="G46" i="1"/>
  <c r="I42" i="1"/>
  <c r="I84" i="1"/>
  <c r="AD47" i="1"/>
  <c r="AD281" i="1"/>
  <c r="AM223" i="1"/>
  <c r="AM271" i="1"/>
  <c r="U319" i="1"/>
  <c r="U56" i="1" s="1"/>
  <c r="U55" i="1" s="1"/>
  <c r="L40" i="1"/>
  <c r="L83" i="1"/>
  <c r="N40" i="1"/>
  <c r="N83" i="1"/>
  <c r="AM75" i="1"/>
  <c r="C74" i="1"/>
  <c r="X46" i="1"/>
  <c r="P46" i="1" s="1"/>
  <c r="X454" i="1"/>
  <c r="AM321" i="1"/>
  <c r="C38" i="1"/>
  <c r="AN370" i="1"/>
  <c r="D369" i="1"/>
  <c r="AN352" i="1"/>
  <c r="G319" i="1"/>
  <c r="C461" i="1"/>
  <c r="AM463" i="1"/>
  <c r="AM308" i="1"/>
  <c r="C307" i="1"/>
  <c r="O281" i="1"/>
  <c r="O277" i="1" s="1"/>
  <c r="AA319" i="1"/>
  <c r="AA56" i="1" s="1"/>
  <c r="E285" i="1"/>
  <c r="E281" i="1" s="1"/>
  <c r="E277" i="1" s="1"/>
  <c r="G43" i="1"/>
  <c r="X319" i="1"/>
  <c r="V448" i="1"/>
  <c r="AM198" i="1"/>
  <c r="T448" i="1"/>
  <c r="T43" i="1"/>
  <c r="R43" i="1" s="1"/>
  <c r="X47" i="1"/>
  <c r="O47" i="1" s="1"/>
  <c r="X83" i="1"/>
  <c r="AB46" i="1"/>
  <c r="AB454" i="1"/>
  <c r="Y255" i="1"/>
  <c r="AM258" i="1"/>
  <c r="C406" i="1"/>
  <c r="AM407" i="1"/>
  <c r="R42" i="1"/>
  <c r="R84" i="1"/>
  <c r="C475" i="1"/>
  <c r="C474" i="1" s="1"/>
  <c r="Q93" i="1"/>
  <c r="Q87" i="1" s="1"/>
  <c r="D116" i="1"/>
  <c r="P115" i="1"/>
  <c r="P93" i="1" s="1"/>
  <c r="P87" i="1" s="1"/>
  <c r="D273" i="1"/>
  <c r="AN273" i="1" s="1"/>
  <c r="P271" i="1"/>
  <c r="P270" i="1" s="1"/>
  <c r="S44" i="1"/>
  <c r="Q44" i="1" s="1"/>
  <c r="O44" i="1" s="1"/>
  <c r="S368" i="1"/>
  <c r="S350" i="1" s="1"/>
  <c r="AC350" i="1"/>
  <c r="AC349" i="1" s="1"/>
  <c r="AC319" i="1" s="1"/>
  <c r="Y364" i="1"/>
  <c r="Z361" i="1"/>
  <c r="Z351" i="1" s="1"/>
  <c r="AM192" i="1"/>
  <c r="AN160" i="1"/>
  <c r="AM160" i="1"/>
  <c r="AF45" i="1"/>
  <c r="Y71" i="1"/>
  <c r="AN73" i="1"/>
  <c r="AM73" i="1"/>
  <c r="Y430" i="1"/>
  <c r="AM432" i="1"/>
  <c r="F77" i="1"/>
  <c r="D78" i="1"/>
  <c r="AN511" i="1"/>
  <c r="H69" i="1"/>
  <c r="E485" i="1"/>
  <c r="C486" i="1"/>
  <c r="C485" i="1" s="1"/>
  <c r="Y324" i="1"/>
  <c r="AN99" i="1"/>
  <c r="Y375" i="1"/>
  <c r="Z371" i="1"/>
  <c r="Z368" i="1" s="1"/>
  <c r="Y140" i="1"/>
  <c r="Z138" i="1"/>
  <c r="AM379" i="1"/>
  <c r="AN379" i="1"/>
  <c r="Y61" i="1"/>
  <c r="Z60" i="1"/>
  <c r="AN437" i="1"/>
  <c r="AM437" i="1"/>
  <c r="Y482" i="1"/>
  <c r="Z481" i="1"/>
  <c r="Z480" i="1" s="1"/>
  <c r="AN226" i="1"/>
  <c r="AN200" i="1"/>
  <c r="Y197" i="1"/>
  <c r="AN257" i="1"/>
  <c r="AM257" i="1"/>
  <c r="Y287" i="1"/>
  <c r="AM288" i="1"/>
  <c r="AH58" i="1"/>
  <c r="AH47" i="1"/>
  <c r="AM259" i="1"/>
  <c r="C289" i="1"/>
  <c r="AN102" i="1"/>
  <c r="L46" i="1"/>
  <c r="O197" i="1"/>
  <c r="O195" i="1" s="1"/>
  <c r="E137" i="1"/>
  <c r="E16" i="1"/>
  <c r="C16" i="1" s="1"/>
  <c r="AM16" i="1" s="1"/>
  <c r="K15" i="1"/>
  <c r="O488" i="1"/>
  <c r="O487" i="1" s="1"/>
  <c r="O467" i="1" s="1"/>
  <c r="C490" i="1"/>
  <c r="AM490" i="1" s="1"/>
  <c r="O346" i="1"/>
  <c r="O345" i="1" s="1"/>
  <c r="O344" i="1" s="1"/>
  <c r="O343" i="1" s="1"/>
  <c r="O323" i="1" s="1"/>
  <c r="O320" i="1" s="1"/>
  <c r="C347" i="1"/>
  <c r="AI84" i="1"/>
  <c r="AI42" i="1"/>
  <c r="K194" i="1"/>
  <c r="K48" i="1"/>
  <c r="AI350" i="1"/>
  <c r="AI349" i="1" s="1"/>
  <c r="AI319" i="1" s="1"/>
  <c r="C508" i="1"/>
  <c r="E497" i="1"/>
  <c r="E493" i="1" s="1"/>
  <c r="E492" i="1" s="1"/>
  <c r="E488" i="1"/>
  <c r="E487" i="1" s="1"/>
  <c r="C489" i="1"/>
  <c r="Y94" i="1"/>
  <c r="AK343" i="1"/>
  <c r="AK49" i="1"/>
  <c r="AN220" i="1"/>
  <c r="Y208" i="1"/>
  <c r="Z205" i="1"/>
  <c r="Z195" i="1" s="1"/>
  <c r="D443" i="1"/>
  <c r="F433" i="1"/>
  <c r="F429" i="1" s="1"/>
  <c r="F428" i="1" s="1"/>
  <c r="F427" i="1" s="1"/>
  <c r="O145" i="1"/>
  <c r="O144" i="1" s="1"/>
  <c r="O138" i="1" s="1"/>
  <c r="C146" i="1"/>
  <c r="C145" i="1" s="1"/>
  <c r="O152" i="1"/>
  <c r="Q151" i="1"/>
  <c r="Q137" i="1" s="1"/>
  <c r="AN221" i="1"/>
  <c r="P224" i="1"/>
  <c r="R223" i="1"/>
  <c r="R213" i="1" s="1"/>
  <c r="R194" i="1" s="1"/>
  <c r="P294" i="1"/>
  <c r="R292" i="1"/>
  <c r="R286" i="1" s="1"/>
  <c r="R285" i="1" s="1"/>
  <c r="R281" i="1" s="1"/>
  <c r="R277" i="1" s="1"/>
  <c r="P347" i="1"/>
  <c r="R346" i="1"/>
  <c r="R345" i="1" s="1"/>
  <c r="R344" i="1" s="1"/>
  <c r="R343" i="1" s="1"/>
  <c r="P384" i="1"/>
  <c r="R383" i="1"/>
  <c r="R382" i="1" s="1"/>
  <c r="R350" i="1" s="1"/>
  <c r="R349" i="1" s="1"/>
  <c r="D458" i="1"/>
  <c r="P457" i="1"/>
  <c r="P463" i="1"/>
  <c r="R461" i="1"/>
  <c r="R460" i="1" s="1"/>
  <c r="R456" i="1" s="1"/>
  <c r="D500" i="1"/>
  <c r="P497" i="1"/>
  <c r="P493" i="1" s="1"/>
  <c r="P492" i="1" s="1"/>
  <c r="Y337" i="1"/>
  <c r="Z335" i="1"/>
  <c r="Z334" i="1" s="1"/>
  <c r="Z323" i="1" s="1"/>
  <c r="Z320" i="1" s="1"/>
  <c r="K69" i="1"/>
  <c r="M391" i="1"/>
  <c r="M319" i="1" s="1"/>
  <c r="R391" i="1"/>
  <c r="AJ84" i="1"/>
  <c r="AJ42" i="1"/>
  <c r="AF84" i="1"/>
  <c r="AF42" i="1"/>
  <c r="C118" i="1"/>
  <c r="AM118" i="1" s="1"/>
  <c r="AM119" i="1"/>
  <c r="D470" i="1"/>
  <c r="D301" i="1"/>
  <c r="D299" i="1" s="1"/>
  <c r="P299" i="1"/>
  <c r="O134" i="1"/>
  <c r="O93" i="1" s="1"/>
  <c r="O87" i="1" s="1"/>
  <c r="C135" i="1"/>
  <c r="AM29" i="1"/>
  <c r="AN29" i="1"/>
  <c r="Z264" i="1"/>
  <c r="Z262" i="1" s="1"/>
  <c r="Z254" i="1" s="1"/>
  <c r="Z253" i="1" s="1"/>
  <c r="Z248" i="1" s="1"/>
  <c r="Y265" i="1"/>
  <c r="Y435" i="1"/>
  <c r="Z433" i="1"/>
  <c r="Z429" i="1" s="1"/>
  <c r="Z428" i="1" s="1"/>
  <c r="Z427" i="1" s="1"/>
  <c r="AN128" i="1"/>
  <c r="D118" i="1"/>
  <c r="AN118" i="1" s="1"/>
  <c r="F151" i="1"/>
  <c r="D156" i="1"/>
  <c r="AN156" i="1" s="1"/>
  <c r="AF394" i="1"/>
  <c r="AM18" i="1"/>
  <c r="D113" i="1"/>
  <c r="C157" i="1"/>
  <c r="AM157" i="1" s="1"/>
  <c r="D237" i="1"/>
  <c r="AN237" i="1" s="1"/>
  <c r="D95" i="1"/>
  <c r="F94" i="1"/>
  <c r="F93" i="1" s="1"/>
  <c r="F87" i="1" s="1"/>
  <c r="P258" i="1"/>
  <c r="R255" i="1"/>
  <c r="R254" i="1" s="1"/>
  <c r="R253" i="1" s="1"/>
  <c r="R248" i="1" s="1"/>
  <c r="R325" i="1"/>
  <c r="R324" i="1" s="1"/>
  <c r="R323" i="1" s="1"/>
  <c r="R320" i="1" s="1"/>
  <c r="P327" i="1"/>
  <c r="Q449" i="1"/>
  <c r="P490" i="1"/>
  <c r="R488" i="1"/>
  <c r="R487" i="1" s="1"/>
  <c r="O496" i="1"/>
  <c r="Q494" i="1"/>
  <c r="Q493" i="1" s="1"/>
  <c r="Q492" i="1" s="1"/>
  <c r="Q455" i="1" s="1"/>
  <c r="Q454" i="1" s="1"/>
  <c r="AN168" i="1"/>
  <c r="Z216" i="1"/>
  <c r="Z213" i="1" s="1"/>
  <c r="Z49" i="1" s="1"/>
  <c r="Y217" i="1"/>
  <c r="AK315" i="1"/>
  <c r="AK38" i="1"/>
  <c r="AN301" i="1"/>
  <c r="AM182" i="1"/>
  <c r="X41" i="1"/>
  <c r="L16" i="3"/>
  <c r="F20" i="1"/>
  <c r="D20" i="1" s="1"/>
  <c r="AN20" i="1" s="1"/>
  <c r="BN23" i="15"/>
  <c r="BO23" i="15"/>
  <c r="H95" i="2"/>
  <c r="H49" i="18"/>
  <c r="AN91" i="16"/>
  <c r="AM91" i="16"/>
  <c r="W42" i="16"/>
  <c r="AN53" i="16"/>
  <c r="D57" i="2"/>
  <c r="AN35" i="16"/>
  <c r="AM35" i="16"/>
  <c r="AB42" i="16"/>
  <c r="AZ38" i="15"/>
  <c r="BN108" i="15"/>
  <c r="AE88" i="15"/>
  <c r="AG86" i="15"/>
  <c r="O81" i="1"/>
  <c r="O80" i="1" s="1"/>
  <c r="Z94" i="1"/>
  <c r="Z93" i="1" s="1"/>
  <c r="Z87" i="1" s="1"/>
  <c r="Z84" i="1" s="1"/>
  <c r="AL395" i="1"/>
  <c r="M38" i="1"/>
  <c r="Z511" i="1"/>
  <c r="Y74" i="1"/>
  <c r="AN143" i="1"/>
  <c r="D155" i="1"/>
  <c r="C180" i="1"/>
  <c r="C190" i="1"/>
  <c r="D337" i="1"/>
  <c r="D335" i="1" s="1"/>
  <c r="D334" i="1" s="1"/>
  <c r="D339" i="1"/>
  <c r="AN339" i="1" s="1"/>
  <c r="D417" i="1"/>
  <c r="F416" i="1"/>
  <c r="E430" i="1"/>
  <c r="E429" i="1" s="1"/>
  <c r="E428" i="1" s="1"/>
  <c r="E427" i="1" s="1"/>
  <c r="C431" i="1"/>
  <c r="R187" i="1"/>
  <c r="R151" i="1" s="1"/>
  <c r="R137" i="1" s="1"/>
  <c r="O216" i="1"/>
  <c r="O213" i="1" s="1"/>
  <c r="O263" i="1"/>
  <c r="Q262" i="1"/>
  <c r="Q254" i="1" s="1"/>
  <c r="Q253" i="1" s="1"/>
  <c r="Q248" i="1" s="1"/>
  <c r="D272" i="1"/>
  <c r="AK69" i="1"/>
  <c r="AH93" i="1"/>
  <c r="AH87" i="1" s="1"/>
  <c r="K428" i="1"/>
  <c r="K427" i="1" s="1"/>
  <c r="AM125" i="1"/>
  <c r="AN87" i="16"/>
  <c r="H91" i="2"/>
  <c r="BO33" i="15"/>
  <c r="AR91" i="15"/>
  <c r="AR90" i="15" s="1"/>
  <c r="AP92" i="15"/>
  <c r="AF25" i="16"/>
  <c r="AF13" i="16" s="1"/>
  <c r="AG13" i="16"/>
  <c r="D18" i="16"/>
  <c r="F13" i="16"/>
  <c r="Z292" i="1"/>
  <c r="Z286" i="1" s="1"/>
  <c r="P238" i="1"/>
  <c r="AI49" i="1"/>
  <c r="AM146" i="1"/>
  <c r="Z485" i="1"/>
  <c r="Y486" i="1"/>
  <c r="E60" i="1"/>
  <c r="D61" i="1"/>
  <c r="D60" i="1" s="1"/>
  <c r="AM97" i="1"/>
  <c r="F138" i="1"/>
  <c r="D192" i="1"/>
  <c r="D187" i="1" s="1"/>
  <c r="AN187" i="1" s="1"/>
  <c r="E352" i="1"/>
  <c r="D415" i="1"/>
  <c r="F412" i="1"/>
  <c r="C96" i="1"/>
  <c r="C226" i="1"/>
  <c r="AM226" i="1" s="1"/>
  <c r="D259" i="1"/>
  <c r="AN259" i="1" s="1"/>
  <c r="Q352" i="1"/>
  <c r="Q351" i="1" s="1"/>
  <c r="Q350" i="1" s="1"/>
  <c r="Q349" i="1" s="1"/>
  <c r="Q319" i="1" s="1"/>
  <c r="O353" i="1"/>
  <c r="P472" i="1"/>
  <c r="D472" i="1" s="1"/>
  <c r="AN472" i="1" s="1"/>
  <c r="R468" i="1"/>
  <c r="R467" i="1" s="1"/>
  <c r="AN274" i="1"/>
  <c r="AN414" i="1"/>
  <c r="AN170" i="1"/>
  <c r="AM180" i="1"/>
  <c r="AZ104" i="15"/>
  <c r="AZ79" i="15"/>
  <c r="BN80" i="15"/>
  <c r="G40" i="18"/>
  <c r="J40" i="18"/>
  <c r="BG66" i="15"/>
  <c r="BG65" i="15" s="1"/>
  <c r="AZ67" i="15"/>
  <c r="BO71" i="15"/>
  <c r="AZ69" i="15"/>
  <c r="AD105" i="15"/>
  <c r="AP104" i="15"/>
  <c r="AF391" i="1"/>
  <c r="AF319" i="1" s="1"/>
  <c r="AD41" i="1"/>
  <c r="AD59" i="15"/>
  <c r="AP58" i="15"/>
  <c r="AP57" i="15" s="1"/>
  <c r="AE111" i="15"/>
  <c r="AQ110" i="15"/>
  <c r="Z48" i="16"/>
  <c r="Y48" i="16" s="1"/>
  <c r="AA43" i="16"/>
  <c r="BA103" i="15"/>
  <c r="BB98" i="15"/>
  <c r="BB44" i="15" s="1"/>
  <c r="BB14" i="15" s="1"/>
  <c r="BH98" i="15"/>
  <c r="BG99" i="15"/>
  <c r="AQ84" i="15"/>
  <c r="AE85" i="15"/>
  <c r="BC44" i="15"/>
  <c r="AH44" i="15"/>
  <c r="AR44" i="15"/>
  <c r="AR14" i="15" s="1"/>
  <c r="Y104" i="16"/>
  <c r="AM106" i="16"/>
  <c r="H110" i="2"/>
  <c r="AN38" i="16"/>
  <c r="AM38" i="16"/>
  <c r="BO30" i="15"/>
  <c r="BN30" i="15"/>
  <c r="BN77" i="15"/>
  <c r="BO77" i="15"/>
  <c r="J38" i="18"/>
  <c r="I38" i="18"/>
  <c r="AH15" i="15"/>
  <c r="AH14" i="15" s="1"/>
  <c r="AF16" i="15"/>
  <c r="AL15" i="15"/>
  <c r="AL14" i="15" s="1"/>
  <c r="AG16" i="15"/>
  <c r="AU15" i="15"/>
  <c r="AS16" i="15"/>
  <c r="C201" i="1"/>
  <c r="AM201" i="1" s="1"/>
  <c r="E335" i="1"/>
  <c r="E334" i="1" s="1"/>
  <c r="E323" i="1" s="1"/>
  <c r="E320" i="1" s="1"/>
  <c r="D473" i="1"/>
  <c r="AN473" i="1" s="1"/>
  <c r="C200" i="1"/>
  <c r="AM200" i="1" s="1"/>
  <c r="C385" i="1"/>
  <c r="Q433" i="1"/>
  <c r="Q429" i="1" s="1"/>
  <c r="Q428" i="1" s="1"/>
  <c r="Q427" i="1" s="1"/>
  <c r="AC195" i="1"/>
  <c r="AI38" i="1"/>
  <c r="K410" i="1"/>
  <c r="K409" i="1" s="1"/>
  <c r="K319" i="1" s="1"/>
  <c r="AK449" i="1"/>
  <c r="AK448" i="1" s="1"/>
  <c r="AK447" i="1" s="1"/>
  <c r="AN178" i="1"/>
  <c r="AM178" i="1"/>
  <c r="BO39" i="15"/>
  <c r="AN57" i="16"/>
  <c r="AM50" i="16"/>
  <c r="Y49" i="16"/>
  <c r="AN50" i="16"/>
  <c r="C47" i="18"/>
  <c r="C46" i="18" s="1"/>
  <c r="F48" i="18"/>
  <c r="F47" i="18" s="1"/>
  <c r="F46" i="18" s="1"/>
  <c r="BO47" i="15"/>
  <c r="BN47" i="15"/>
  <c r="AZ45" i="15"/>
  <c r="AZ61" i="15"/>
  <c r="AZ57" i="15" s="1"/>
  <c r="BN63" i="15"/>
  <c r="H48" i="18"/>
  <c r="AN90" i="16"/>
  <c r="H94" i="2"/>
  <c r="Y89" i="16"/>
  <c r="R13" i="16"/>
  <c r="Y67" i="16"/>
  <c r="AK12" i="16"/>
  <c r="AM69" i="16"/>
  <c r="AF96" i="16"/>
  <c r="Y97" i="16"/>
  <c r="AN19" i="16"/>
  <c r="Y76" i="16"/>
  <c r="Z71" i="16"/>
  <c r="BO97" i="15"/>
  <c r="BN97" i="15"/>
  <c r="BO56" i="15"/>
  <c r="BN56" i="15"/>
  <c r="BO107" i="15"/>
  <c r="BG93" i="15"/>
  <c r="AZ93" i="15" s="1"/>
  <c r="BH91" i="15"/>
  <c r="BH90" i="15" s="1"/>
  <c r="BH44" i="15" s="1"/>
  <c r="AU44" i="15"/>
  <c r="AI44" i="15"/>
  <c r="AI14" i="15" s="1"/>
  <c r="D146" i="1"/>
  <c r="C370" i="1"/>
  <c r="F238" i="1"/>
  <c r="F213" i="1" s="1"/>
  <c r="F287" i="1"/>
  <c r="F286" i="1" s="1"/>
  <c r="F285" i="1" s="1"/>
  <c r="F312" i="1"/>
  <c r="F304" i="1" s="1"/>
  <c r="F303" i="1" s="1"/>
  <c r="D340" i="1"/>
  <c r="AN340" i="1" s="1"/>
  <c r="E468" i="1"/>
  <c r="E467" i="1" s="1"/>
  <c r="E455" i="1" s="1"/>
  <c r="E454" i="1" s="1"/>
  <c r="E448" i="1" s="1"/>
  <c r="E447" i="1" s="1"/>
  <c r="C98" i="1"/>
  <c r="AM98" i="1" s="1"/>
  <c r="C154" i="1"/>
  <c r="AM154" i="1" s="1"/>
  <c r="D199" i="1"/>
  <c r="D197" i="1" s="1"/>
  <c r="D195" i="1" s="1"/>
  <c r="C221" i="1"/>
  <c r="C213" i="1" s="1"/>
  <c r="AN367" i="1"/>
  <c r="AK394" i="1"/>
  <c r="AK391" i="1" s="1"/>
  <c r="AN222" i="1"/>
  <c r="AM313" i="1"/>
  <c r="H68" i="2"/>
  <c r="H87" i="2"/>
  <c r="AM70" i="16"/>
  <c r="AN70" i="16"/>
  <c r="AS57" i="15"/>
  <c r="Z55" i="16"/>
  <c r="R64" i="16"/>
  <c r="R63" i="16" s="1"/>
  <c r="G49" i="18"/>
  <c r="G47" i="18" s="1"/>
  <c r="D47" i="18"/>
  <c r="AG12" i="16"/>
  <c r="AF12" i="16" s="1"/>
  <c r="AD99" i="15"/>
  <c r="BA86" i="15"/>
  <c r="BA84" i="15" s="1"/>
  <c r="AF79" i="15"/>
  <c r="D58" i="2"/>
  <c r="AN54" i="16"/>
  <c r="F98" i="16"/>
  <c r="D99" i="16"/>
  <c r="D103" i="2" s="1"/>
  <c r="AQ46" i="15"/>
  <c r="AS45" i="15"/>
  <c r="BN31" i="15"/>
  <c r="BO31" i="15"/>
  <c r="AD81" i="15"/>
  <c r="BN82" i="15"/>
  <c r="AF112" i="15"/>
  <c r="AF110" i="15" s="1"/>
  <c r="AD113" i="15"/>
  <c r="AD112" i="15" s="1"/>
  <c r="C199" i="1"/>
  <c r="AM199" i="1" s="1"/>
  <c r="AM229" i="1"/>
  <c r="AN229" i="1"/>
  <c r="AJ195" i="1"/>
  <c r="K286" i="1"/>
  <c r="K285" i="1" s="1"/>
  <c r="AM123" i="1"/>
  <c r="AM101" i="16"/>
  <c r="H105" i="2"/>
  <c r="Y56" i="16"/>
  <c r="H61" i="2"/>
  <c r="AN62" i="16"/>
  <c r="AM62" i="16"/>
  <c r="AO62" i="16"/>
  <c r="BO85" i="15"/>
  <c r="BO52" i="15"/>
  <c r="AQ91" i="15"/>
  <c r="AE92" i="15"/>
  <c r="BO24" i="15"/>
  <c r="P83" i="16"/>
  <c r="R82" i="16"/>
  <c r="H39" i="18"/>
  <c r="H73" i="2"/>
  <c r="H78" i="2"/>
  <c r="AM74" i="16"/>
  <c r="Y73" i="16"/>
  <c r="D65" i="16"/>
  <c r="P64" i="16"/>
  <c r="AE108" i="15"/>
  <c r="BO108" i="15" s="1"/>
  <c r="AG106" i="15"/>
  <c r="AQ57" i="15"/>
  <c r="AE58" i="15"/>
  <c r="AQ79" i="15"/>
  <c r="AE80" i="15"/>
  <c r="AE79" i="15" s="1"/>
  <c r="AD55" i="15"/>
  <c r="AD53" i="15" s="1"/>
  <c r="AF53" i="15"/>
  <c r="AF51" i="15" s="1"/>
  <c r="AF44" i="15" s="1"/>
  <c r="AD52" i="15"/>
  <c r="AP51" i="15"/>
  <c r="D111" i="16"/>
  <c r="F110" i="16"/>
  <c r="D82" i="2"/>
  <c r="D42" i="18"/>
  <c r="G42" i="16"/>
  <c r="G12" i="16" s="1"/>
  <c r="Y47" i="16"/>
  <c r="Z45" i="16"/>
  <c r="Z43" i="16" s="1"/>
  <c r="AN29" i="16"/>
  <c r="H97" i="2"/>
  <c r="H51" i="18"/>
  <c r="Y92" i="16"/>
  <c r="AM93" i="16"/>
  <c r="D69" i="16"/>
  <c r="F67" i="16"/>
  <c r="D53" i="18"/>
  <c r="G53" i="18" s="1"/>
  <c r="D88" i="16"/>
  <c r="D52" i="16"/>
  <c r="F51" i="16"/>
  <c r="W12" i="16"/>
  <c r="AP110" i="15"/>
  <c r="AD111" i="15"/>
  <c r="BO88" i="15"/>
  <c r="AZ86" i="15"/>
  <c r="AE63" i="15"/>
  <c r="BO63" i="15" s="1"/>
  <c r="AG61" i="15"/>
  <c r="AE54" i="15"/>
  <c r="BO54" i="15" s="1"/>
  <c r="AG53" i="15"/>
  <c r="BO32" i="15"/>
  <c r="BN32" i="15"/>
  <c r="AE95" i="15"/>
  <c r="AG94" i="15"/>
  <c r="BC15" i="15"/>
  <c r="BC14" i="15" s="1"/>
  <c r="BA16" i="15"/>
  <c r="D101" i="2"/>
  <c r="D107" i="2"/>
  <c r="AN103" i="16"/>
  <c r="BO64" i="15"/>
  <c r="E42" i="16"/>
  <c r="E12" i="16" s="1"/>
  <c r="AN44" i="16"/>
  <c r="D59" i="16"/>
  <c r="F55" i="16"/>
  <c r="BO105" i="15"/>
  <c r="AN30" i="16"/>
  <c r="BO109" i="15"/>
  <c r="BN109" i="15"/>
  <c r="BO50" i="15"/>
  <c r="BN50" i="15"/>
  <c r="BO72" i="15"/>
  <c r="BL44" i="15"/>
  <c r="BA18" i="15"/>
  <c r="P109" i="16"/>
  <c r="R108" i="16"/>
  <c r="AG108" i="16"/>
  <c r="AG42" i="16" s="1"/>
  <c r="AF109" i="16"/>
  <c r="D46" i="16"/>
  <c r="F45" i="16"/>
  <c r="AB12" i="16"/>
  <c r="BN28" i="15"/>
  <c r="AZ25" i="15"/>
  <c r="AD88" i="15"/>
  <c r="BN88" i="15" s="1"/>
  <c r="AF86" i="15"/>
  <c r="AF84" i="15" s="1"/>
  <c r="AE22" i="15"/>
  <c r="BO22" i="15" s="1"/>
  <c r="AK44" i="15"/>
  <c r="BN37" i="15"/>
  <c r="BO37" i="15"/>
  <c r="AE101" i="15"/>
  <c r="AG100" i="15"/>
  <c r="BW15" i="19"/>
  <c r="BL14" i="15"/>
  <c r="G45" i="18"/>
  <c r="J45" i="18"/>
  <c r="Y45" i="16"/>
  <c r="Y43" i="16" s="1"/>
  <c r="BN53" i="15"/>
  <c r="AZ51" i="15"/>
  <c r="AA102" i="16"/>
  <c r="Z107" i="16"/>
  <c r="AM95" i="16"/>
  <c r="AN95" i="16"/>
  <c r="H53" i="18"/>
  <c r="BN76" i="15"/>
  <c r="AZ75" i="15"/>
  <c r="R71" i="16"/>
  <c r="R42" i="16" s="1"/>
  <c r="P72" i="16"/>
  <c r="V42" i="16"/>
  <c r="D74" i="16"/>
  <c r="D78" i="2" s="1"/>
  <c r="F73" i="16"/>
  <c r="Y37" i="16"/>
  <c r="Y25" i="16"/>
  <c r="Z13" i="16"/>
  <c r="BN35" i="15"/>
  <c r="BO35" i="15"/>
  <c r="AD33" i="15"/>
  <c r="BN33" i="15" s="1"/>
  <c r="BW21" i="18"/>
  <c r="AG18" i="15"/>
  <c r="AE18" i="15" s="1"/>
  <c r="AK15" i="15"/>
  <c r="AP18" i="15"/>
  <c r="AP15" i="15" s="1"/>
  <c r="BA45" i="15"/>
  <c r="AF19" i="15"/>
  <c r="AD19" i="15" s="1"/>
  <c r="Y84" i="16"/>
  <c r="H89" i="2"/>
  <c r="H88" i="2" s="1"/>
  <c r="AD24" i="15"/>
  <c r="BN24" i="15" s="1"/>
  <c r="Y18" i="16"/>
  <c r="X12" i="16"/>
  <c r="H55" i="2"/>
  <c r="AD107" i="15"/>
  <c r="AD106" i="15" s="1"/>
  <c r="BN106" i="15" s="1"/>
  <c r="AF106" i="15"/>
  <c r="AF104" i="15" s="1"/>
  <c r="BD44" i="15"/>
  <c r="BD14" i="15" s="1"/>
  <c r="AD71" i="15"/>
  <c r="AD69" i="15" s="1"/>
  <c r="AD65" i="15" s="1"/>
  <c r="AF69" i="15"/>
  <c r="AF65" i="15" s="1"/>
  <c r="BA104" i="15"/>
  <c r="AD86" i="15"/>
  <c r="AD84" i="15" s="1"/>
  <c r="AD102" i="15"/>
  <c r="BN102" i="15" s="1"/>
  <c r="AF100" i="15"/>
  <c r="AF98" i="15" s="1"/>
  <c r="AD25" i="15"/>
  <c r="D59" i="18"/>
  <c r="D117" i="2"/>
  <c r="AM46" i="18"/>
  <c r="AM41" i="18"/>
  <c r="AW44" i="15"/>
  <c r="AW14" i="15" s="1"/>
  <c r="AE20" i="15"/>
  <c r="BO20" i="15" s="1"/>
  <c r="T12" i="16"/>
  <c r="BA112" i="15"/>
  <c r="BA110" i="15" s="1"/>
  <c r="AZ113" i="15"/>
  <c r="K42" i="16"/>
  <c r="K12" i="16" s="1"/>
  <c r="D80" i="16"/>
  <c r="F79" i="16"/>
  <c r="V12" i="16"/>
  <c r="AZ21" i="15"/>
  <c r="AM14" i="15"/>
  <c r="BK15" i="15"/>
  <c r="BK14" i="15" s="1"/>
  <c r="BH14" i="15" s="1"/>
  <c r="BG14" i="15" s="1"/>
  <c r="BH18" i="15"/>
  <c r="AS19" i="15"/>
  <c r="AQ19" i="15" s="1"/>
  <c r="AE19" i="15" s="1"/>
  <c r="BA19" i="15"/>
  <c r="AZ19" i="15" s="1"/>
  <c r="D39" i="16"/>
  <c r="BN55" i="15"/>
  <c r="BO55" i="15"/>
  <c r="AZ92" i="15"/>
  <c r="BW57" i="18"/>
  <c r="BW39" i="18"/>
  <c r="BV39" i="18"/>
  <c r="BH58" i="18"/>
  <c r="BI56" i="18"/>
  <c r="BI54" i="18" s="1"/>
  <c r="BE15" i="18"/>
  <c r="BW20" i="17"/>
  <c r="BV20" i="17"/>
  <c r="BO42" i="18"/>
  <c r="BP41" i="18"/>
  <c r="BP30" i="18" s="1"/>
  <c r="BV52" i="18"/>
  <c r="BW52" i="18"/>
  <c r="AL21" i="18"/>
  <c r="AL16" i="18" s="1"/>
  <c r="AN16" i="18"/>
  <c r="BF15" i="18"/>
  <c r="AO18" i="17"/>
  <c r="AQ16" i="17"/>
  <c r="AQ15" i="17" s="1"/>
  <c r="AU16" i="17"/>
  <c r="AU15" i="17" s="1"/>
  <c r="AN18" i="17"/>
  <c r="AM20" i="17"/>
  <c r="BW36" i="18"/>
  <c r="BV36" i="18"/>
  <c r="AN43" i="18"/>
  <c r="AN41" i="18" s="1"/>
  <c r="AL44" i="18"/>
  <c r="BO34" i="18"/>
  <c r="BO33" i="18" s="1"/>
  <c r="BW49" i="18"/>
  <c r="BV49" i="18"/>
  <c r="BL15" i="18"/>
  <c r="BH38" i="18"/>
  <c r="BI37" i="18"/>
  <c r="BI33" i="18" s="1"/>
  <c r="BI30" i="18" s="1"/>
  <c r="BI15" i="18" s="1"/>
  <c r="BH15" i="18" s="1"/>
  <c r="AY23" i="18"/>
  <c r="AY16" i="18" s="1"/>
  <c r="AY15" i="18" s="1"/>
  <c r="BA16" i="18"/>
  <c r="BA15" i="18" s="1"/>
  <c r="BB15" i="18"/>
  <c r="BC30" i="18"/>
  <c r="BC15" i="18" s="1"/>
  <c r="AP15" i="18"/>
  <c r="AL38" i="18"/>
  <c r="AL37" i="18" s="1"/>
  <c r="AL33" i="18" s="1"/>
  <c r="AN37" i="18"/>
  <c r="AN33" i="18" s="1"/>
  <c r="AL57" i="18"/>
  <c r="AL56" i="18" s="1"/>
  <c r="AL54" i="18" s="1"/>
  <c r="AN56" i="18"/>
  <c r="AN54" i="18" s="1"/>
  <c r="BH47" i="18"/>
  <c r="AZ54" i="18"/>
  <c r="AZ30" i="18" s="1"/>
  <c r="AZ15" i="18" s="1"/>
  <c r="AN16" i="19"/>
  <c r="AN15" i="19" s="1"/>
  <c r="BP21" i="17"/>
  <c r="BO21" i="17" s="1"/>
  <c r="BH21" i="17" s="1"/>
  <c r="BP18" i="17"/>
  <c r="BC16" i="17"/>
  <c r="BC15" i="17" s="1"/>
  <c r="J83" i="1"/>
  <c r="J79" i="1" s="1"/>
  <c r="J56" i="1" s="1"/>
  <c r="J55" i="1" s="1"/>
  <c r="Y14" i="16"/>
  <c r="C113" i="2"/>
  <c r="C69" i="2"/>
  <c r="C64" i="16"/>
  <c r="C58" i="2"/>
  <c r="C49" i="16"/>
  <c r="AO37" i="18"/>
  <c r="BA18" i="17"/>
  <c r="J448" i="1"/>
  <c r="J447" i="1" s="1"/>
  <c r="J323" i="1"/>
  <c r="J320" i="1" s="1"/>
  <c r="J319" i="1" s="1"/>
  <c r="D14" i="16"/>
  <c r="Y17" i="16"/>
  <c r="C89" i="16"/>
  <c r="C95" i="2"/>
  <c r="G24" i="19"/>
  <c r="G16" i="19" s="1"/>
  <c r="G15" i="19" s="1"/>
  <c r="D16" i="19"/>
  <c r="D15" i="19" s="1"/>
  <c r="C109" i="2"/>
  <c r="C104" i="16"/>
  <c r="C102" i="16" s="1"/>
  <c r="C107" i="2"/>
  <c r="C96" i="16"/>
  <c r="C101" i="2"/>
  <c r="J253" i="1"/>
  <c r="J248" i="1" s="1"/>
  <c r="J194" i="1"/>
  <c r="J47" i="1" s="1"/>
  <c r="J39" i="1"/>
  <c r="J37" i="1" s="1"/>
  <c r="J36" i="1" s="1"/>
  <c r="J34" i="1" s="1"/>
  <c r="J33" i="1" s="1"/>
  <c r="J19" i="1" s="1"/>
  <c r="J15" i="1" s="1"/>
  <c r="L17" i="3" s="1"/>
  <c r="D17" i="3" s="1"/>
  <c r="D28" i="16"/>
  <c r="C115" i="2"/>
  <c r="C110" i="16"/>
  <c r="C108" i="16" s="1"/>
  <c r="C104" i="2"/>
  <c r="C98" i="16"/>
  <c r="AM98" i="16" s="1"/>
  <c r="C98" i="2"/>
  <c r="C96" i="2" s="1"/>
  <c r="C92" i="16"/>
  <c r="C79" i="16"/>
  <c r="AM79" i="16" s="1"/>
  <c r="C84" i="2"/>
  <c r="C86" i="2"/>
  <c r="C77" i="2"/>
  <c r="C75" i="2" s="1"/>
  <c r="C71" i="2"/>
  <c r="C53" i="2"/>
  <c r="C84" i="16"/>
  <c r="C82" i="16" s="1"/>
  <c r="C73" i="16"/>
  <c r="C71" i="16" s="1"/>
  <c r="C44" i="16"/>
  <c r="C23" i="16"/>
  <c r="C77" i="16"/>
  <c r="AM77" i="16" s="1"/>
  <c r="C59" i="16"/>
  <c r="AM59" i="16" s="1"/>
  <c r="Q57" i="16"/>
  <c r="C37" i="16"/>
  <c r="C40" i="2" s="1"/>
  <c r="F40" i="2" s="1"/>
  <c r="O36" i="16"/>
  <c r="C36" i="16" s="1"/>
  <c r="O32" i="16"/>
  <c r="C32" i="16" s="1"/>
  <c r="C29" i="16"/>
  <c r="C32" i="2" s="1"/>
  <c r="O28" i="16"/>
  <c r="C28" i="16" s="1"/>
  <c r="O23" i="16"/>
  <c r="C20" i="16"/>
  <c r="C19" i="16"/>
  <c r="C22" i="2" s="1"/>
  <c r="C14" i="16"/>
  <c r="I59" i="16"/>
  <c r="I55" i="16" s="1"/>
  <c r="I45" i="16"/>
  <c r="I43" i="16" s="1"/>
  <c r="I42" i="16" s="1"/>
  <c r="I12" i="16" s="1"/>
  <c r="C67" i="16"/>
  <c r="C45" i="16"/>
  <c r="C49" i="2" s="1"/>
  <c r="F49" i="2" s="1"/>
  <c r="O37" i="16"/>
  <c r="C34" i="16"/>
  <c r="O33" i="16"/>
  <c r="C33" i="16" s="1"/>
  <c r="C30" i="16"/>
  <c r="C33" i="2" s="1"/>
  <c r="O29" i="16"/>
  <c r="C26" i="16"/>
  <c r="O25" i="16"/>
  <c r="C25" i="16" s="1"/>
  <c r="C28" i="2" s="1"/>
  <c r="F28" i="2" s="1"/>
  <c r="C21" i="16"/>
  <c r="O20" i="16"/>
  <c r="AD13" i="20" l="1"/>
  <c r="AD12" i="20" s="1"/>
  <c r="CD13" i="20"/>
  <c r="CD12" i="20" s="1"/>
  <c r="CB14" i="20"/>
  <c r="CB13" i="20" s="1"/>
  <c r="CB12" i="20" s="1"/>
  <c r="Q13" i="20"/>
  <c r="Q12" i="20" s="1"/>
  <c r="L14" i="20"/>
  <c r="L13" i="20" s="1"/>
  <c r="L12" i="20" s="1"/>
  <c r="V13" i="20"/>
  <c r="V12" i="20" s="1"/>
  <c r="U18" i="20"/>
  <c r="AM18" i="20" s="1"/>
  <c r="W27" i="20"/>
  <c r="AA24" i="20"/>
  <c r="T44" i="20"/>
  <c r="V43" i="20"/>
  <c r="X13" i="20"/>
  <c r="X12" i="20" s="1"/>
  <c r="C14" i="20"/>
  <c r="C13" i="20" s="1"/>
  <c r="C12" i="20" s="1"/>
  <c r="D13" i="20"/>
  <c r="D12" i="20" s="1"/>
  <c r="AA13" i="20"/>
  <c r="AA12" i="20" s="1"/>
  <c r="W14" i="20"/>
  <c r="BR13" i="20"/>
  <c r="BR12" i="20" s="1"/>
  <c r="BP14" i="20"/>
  <c r="BP13" i="20" s="1"/>
  <c r="BP12" i="20" s="1"/>
  <c r="CZ14" i="20"/>
  <c r="CY14" i="20"/>
  <c r="CK13" i="20"/>
  <c r="C24" i="20"/>
  <c r="AI13" i="20"/>
  <c r="AI12" i="20" s="1"/>
  <c r="E14" i="20"/>
  <c r="E13" i="20" s="1"/>
  <c r="E12" i="20" s="1"/>
  <c r="I13" i="20"/>
  <c r="I12" i="20" s="1"/>
  <c r="BA12" i="20"/>
  <c r="BN13" i="20"/>
  <c r="BN12" i="20" s="1"/>
  <c r="C39" i="2"/>
  <c r="AM36" i="16"/>
  <c r="C36" i="2"/>
  <c r="C25" i="18"/>
  <c r="AM33" i="16"/>
  <c r="O84" i="1"/>
  <c r="C31" i="2"/>
  <c r="C24" i="18"/>
  <c r="AM28" i="16"/>
  <c r="C35" i="2"/>
  <c r="AM32" i="16"/>
  <c r="I104" i="2"/>
  <c r="F104" i="2"/>
  <c r="F102" i="2" s="1"/>
  <c r="C37" i="2"/>
  <c r="AM34" i="16"/>
  <c r="C24" i="2"/>
  <c r="AM21" i="16"/>
  <c r="I33" i="2"/>
  <c r="F33" i="2"/>
  <c r="C17" i="2"/>
  <c r="C13" i="16"/>
  <c r="C21" i="18"/>
  <c r="C102" i="2"/>
  <c r="I102" i="2" s="1"/>
  <c r="C83" i="2"/>
  <c r="I84" i="2"/>
  <c r="F84" i="2"/>
  <c r="F83" i="2" s="1"/>
  <c r="F81" i="2" s="1"/>
  <c r="D24" i="18"/>
  <c r="AN28" i="16"/>
  <c r="D31" i="2"/>
  <c r="F107" i="2"/>
  <c r="I107" i="2"/>
  <c r="H24" i="19"/>
  <c r="AN17" i="16"/>
  <c r="AM17" i="16"/>
  <c r="H20" i="2"/>
  <c r="AY18" i="17"/>
  <c r="AY16" i="17" s="1"/>
  <c r="AY15" i="17" s="1"/>
  <c r="BA16" i="17"/>
  <c r="BA15" i="17" s="1"/>
  <c r="C63" i="16"/>
  <c r="AM64" i="16"/>
  <c r="H21" i="18"/>
  <c r="AM14" i="16"/>
  <c r="AN14" i="16"/>
  <c r="Y13" i="16"/>
  <c r="H17" i="2"/>
  <c r="BV21" i="17"/>
  <c r="BW21" i="17"/>
  <c r="AN16" i="17"/>
  <c r="AN15" i="17" s="1"/>
  <c r="AL18" i="17"/>
  <c r="AL16" i="17" s="1"/>
  <c r="AL15" i="17" s="1"/>
  <c r="BV15" i="17" s="1"/>
  <c r="AM23" i="18"/>
  <c r="BO21" i="15"/>
  <c r="BN21" i="15"/>
  <c r="G117" i="2"/>
  <c r="J117" i="2"/>
  <c r="I55" i="2"/>
  <c r="J88" i="2"/>
  <c r="I88" i="2"/>
  <c r="BV21" i="18"/>
  <c r="F71" i="16"/>
  <c r="D73" i="16"/>
  <c r="AN73" i="16" s="1"/>
  <c r="D45" i="16"/>
  <c r="F43" i="16"/>
  <c r="AM30" i="16"/>
  <c r="AN59" i="16"/>
  <c r="D55" i="16"/>
  <c r="AG57" i="15"/>
  <c r="AE61" i="15"/>
  <c r="F49" i="16"/>
  <c r="D51" i="16"/>
  <c r="D67" i="16"/>
  <c r="F63" i="16"/>
  <c r="I51" i="18"/>
  <c r="H50" i="18"/>
  <c r="G42" i="18"/>
  <c r="J42" i="18"/>
  <c r="F108" i="16"/>
  <c r="D110" i="16"/>
  <c r="AN110" i="16" s="1"/>
  <c r="AD51" i="15"/>
  <c r="BN52" i="15"/>
  <c r="Y71" i="16"/>
  <c r="AM73" i="16"/>
  <c r="I39" i="18"/>
  <c r="J105" i="2"/>
  <c r="I105" i="2"/>
  <c r="AJ48" i="1"/>
  <c r="AJ194" i="1"/>
  <c r="AJ47" i="1" s="1"/>
  <c r="AE46" i="15"/>
  <c r="AQ45" i="15"/>
  <c r="G58" i="2"/>
  <c r="J58" i="2"/>
  <c r="F281" i="1"/>
  <c r="F277" i="1" s="1"/>
  <c r="AM19" i="16"/>
  <c r="R12" i="16"/>
  <c r="H47" i="18"/>
  <c r="J48" i="18"/>
  <c r="I48" i="18"/>
  <c r="BN45" i="15"/>
  <c r="AM49" i="16"/>
  <c r="AC194" i="1"/>
  <c r="AC48" i="1"/>
  <c r="AU14" i="15"/>
  <c r="H108" i="2"/>
  <c r="J110" i="2"/>
  <c r="I110" i="2"/>
  <c r="H52" i="2"/>
  <c r="AM48" i="16"/>
  <c r="AN48" i="16"/>
  <c r="AD58" i="15"/>
  <c r="BN59" i="15"/>
  <c r="AD104" i="15"/>
  <c r="BN105" i="15"/>
  <c r="BO67" i="15"/>
  <c r="BN67" i="15"/>
  <c r="AZ66" i="15"/>
  <c r="AM110" i="16"/>
  <c r="E351" i="1"/>
  <c r="E350" i="1" s="1"/>
  <c r="E349" i="1" s="1"/>
  <c r="E41" i="1"/>
  <c r="D59" i="1"/>
  <c r="D58" i="1" s="1"/>
  <c r="D57" i="1" s="1"/>
  <c r="AP91" i="15"/>
  <c r="AP90" i="15" s="1"/>
  <c r="AD92" i="15"/>
  <c r="AD91" i="15" s="1"/>
  <c r="AD90" i="15" s="1"/>
  <c r="BG91" i="15"/>
  <c r="BG90" i="15" s="1"/>
  <c r="C430" i="1"/>
  <c r="C429" i="1" s="1"/>
  <c r="C428" i="1" s="1"/>
  <c r="C427" i="1" s="1"/>
  <c r="AM431" i="1"/>
  <c r="AN155" i="1"/>
  <c r="D151" i="1"/>
  <c r="AN151" i="1" s="1"/>
  <c r="AG84" i="15"/>
  <c r="AE86" i="15"/>
  <c r="BO38" i="15"/>
  <c r="BN38" i="15"/>
  <c r="P41" i="1"/>
  <c r="O41" i="1"/>
  <c r="Q448" i="1"/>
  <c r="Q447" i="1" s="1"/>
  <c r="D258" i="1"/>
  <c r="P255" i="1"/>
  <c r="P254" i="1" s="1"/>
  <c r="P253" i="1" s="1"/>
  <c r="P248" i="1" s="1"/>
  <c r="AN337" i="1"/>
  <c r="Y335" i="1"/>
  <c r="AM337" i="1"/>
  <c r="D463" i="1"/>
  <c r="P461" i="1"/>
  <c r="P460" i="1" s="1"/>
  <c r="P383" i="1"/>
  <c r="P382" i="1" s="1"/>
  <c r="P350" i="1" s="1"/>
  <c r="P349" i="1" s="1"/>
  <c r="D384" i="1"/>
  <c r="D383" i="1" s="1"/>
  <c r="D294" i="1"/>
  <c r="P292" i="1"/>
  <c r="P286" i="1" s="1"/>
  <c r="P285" i="1" s="1"/>
  <c r="P281" i="1" s="1"/>
  <c r="P277" i="1" s="1"/>
  <c r="AM221" i="1"/>
  <c r="AM208" i="1"/>
  <c r="AN208" i="1"/>
  <c r="Y205" i="1"/>
  <c r="K83" i="1"/>
  <c r="K79" i="1" s="1"/>
  <c r="K47" i="1"/>
  <c r="O194" i="1"/>
  <c r="Y195" i="1"/>
  <c r="AN197" i="1"/>
  <c r="AM375" i="1"/>
  <c r="Y371" i="1"/>
  <c r="Y70" i="1"/>
  <c r="AN71" i="1"/>
  <c r="Y41" i="1"/>
  <c r="AM71" i="1"/>
  <c r="AN116" i="1"/>
  <c r="D115" i="1"/>
  <c r="AN115" i="1" s="1"/>
  <c r="AB448" i="1"/>
  <c r="AB43" i="1"/>
  <c r="C197" i="1"/>
  <c r="C195" i="1" s="1"/>
  <c r="AA55" i="1"/>
  <c r="AS56" i="1"/>
  <c r="G447" i="1"/>
  <c r="G39" i="1"/>
  <c r="G37" i="1" s="1"/>
  <c r="G36" i="1" s="1"/>
  <c r="G34" i="1" s="1"/>
  <c r="O46" i="1"/>
  <c r="C28" i="3"/>
  <c r="F22" i="2"/>
  <c r="I22" i="2"/>
  <c r="C100" i="2"/>
  <c r="F101" i="2"/>
  <c r="F100" i="2" s="1"/>
  <c r="D21" i="18"/>
  <c r="D13" i="16"/>
  <c r="D17" i="2"/>
  <c r="AO33" i="18"/>
  <c r="AO30" i="18" s="1"/>
  <c r="AO15" i="18" s="1"/>
  <c r="AM37" i="18"/>
  <c r="AM33" i="18" s="1"/>
  <c r="AM30" i="18" s="1"/>
  <c r="C68" i="2"/>
  <c r="C67" i="2" s="1"/>
  <c r="F69" i="2"/>
  <c r="F68" i="2" s="1"/>
  <c r="F67" i="2" s="1"/>
  <c r="I69" i="2"/>
  <c r="BV58" i="18"/>
  <c r="BW58" i="18"/>
  <c r="BH56" i="18"/>
  <c r="BV57" i="18"/>
  <c r="BG18" i="15"/>
  <c r="BG15" i="15" s="1"/>
  <c r="BH15" i="15"/>
  <c r="BO113" i="15"/>
  <c r="BN113" i="15"/>
  <c r="AZ112" i="15"/>
  <c r="J59" i="18"/>
  <c r="G59" i="18"/>
  <c r="AN84" i="16"/>
  <c r="AM84" i="16"/>
  <c r="G78" i="2"/>
  <c r="G77" i="2" s="1"/>
  <c r="D77" i="2"/>
  <c r="BO75" i="15"/>
  <c r="BN75" i="15"/>
  <c r="BN51" i="15"/>
  <c r="AG98" i="15"/>
  <c r="AE100" i="15"/>
  <c r="BN25" i="15"/>
  <c r="BO25" i="15"/>
  <c r="P108" i="16"/>
  <c r="D109" i="16"/>
  <c r="D106" i="2"/>
  <c r="G107" i="2"/>
  <c r="G106" i="2" s="1"/>
  <c r="J107" i="2"/>
  <c r="AD100" i="15"/>
  <c r="BN100" i="15" s="1"/>
  <c r="AD110" i="15"/>
  <c r="BN111" i="15"/>
  <c r="D56" i="2"/>
  <c r="AN52" i="16"/>
  <c r="D39" i="18"/>
  <c r="J39" i="18" s="1"/>
  <c r="D73" i="2"/>
  <c r="H96" i="2"/>
  <c r="I97" i="2"/>
  <c r="AN47" i="16"/>
  <c r="AM47" i="16"/>
  <c r="G82" i="2"/>
  <c r="J82" i="2"/>
  <c r="AN111" i="16"/>
  <c r="D57" i="18"/>
  <c r="D115" i="2"/>
  <c r="AE57" i="15"/>
  <c r="BO57" i="15" s="1"/>
  <c r="P63" i="16"/>
  <c r="D64" i="16"/>
  <c r="G103" i="2"/>
  <c r="G102" i="2" s="1"/>
  <c r="D102" i="2"/>
  <c r="J102" i="2" s="1"/>
  <c r="D46" i="18"/>
  <c r="Y82" i="16"/>
  <c r="F49" i="1"/>
  <c r="D49" i="1" s="1"/>
  <c r="F194" i="1"/>
  <c r="F47" i="1" s="1"/>
  <c r="BN107" i="15"/>
  <c r="AN89" i="16"/>
  <c r="AM89" i="16"/>
  <c r="Y88" i="16"/>
  <c r="E319" i="1"/>
  <c r="AG15" i="15"/>
  <c r="BN69" i="15"/>
  <c r="BO69" i="15"/>
  <c r="BN104" i="15"/>
  <c r="H53" i="2"/>
  <c r="O352" i="1"/>
  <c r="O351" i="1" s="1"/>
  <c r="O350" i="1" s="1"/>
  <c r="O349" i="1" s="1"/>
  <c r="O319" i="1" s="1"/>
  <c r="C353" i="1"/>
  <c r="AM96" i="1"/>
  <c r="C94" i="1"/>
  <c r="E59" i="1"/>
  <c r="E42" i="1"/>
  <c r="D18" i="17"/>
  <c r="D21" i="2"/>
  <c r="G21" i="2" s="1"/>
  <c r="J91" i="2"/>
  <c r="I91" i="2"/>
  <c r="AH84" i="1"/>
  <c r="AH42" i="1"/>
  <c r="C263" i="1"/>
  <c r="O262" i="1"/>
  <c r="O254" i="1" s="1"/>
  <c r="O253" i="1" s="1"/>
  <c r="O248" i="1" s="1"/>
  <c r="AL394" i="1"/>
  <c r="AL40" i="1"/>
  <c r="G57" i="2"/>
  <c r="J57" i="2"/>
  <c r="Y216" i="1"/>
  <c r="AN217" i="1"/>
  <c r="C496" i="1"/>
  <c r="O494" i="1"/>
  <c r="O493" i="1" s="1"/>
  <c r="O492" i="1" s="1"/>
  <c r="O455" i="1" s="1"/>
  <c r="O454" i="1" s="1"/>
  <c r="O448" i="1" s="1"/>
  <c r="O447" i="1" s="1"/>
  <c r="P325" i="1"/>
  <c r="P324" i="1" s="1"/>
  <c r="D327" i="1"/>
  <c r="F42" i="1"/>
  <c r="AN113" i="1"/>
  <c r="D110" i="1"/>
  <c r="AN110" i="1" s="1"/>
  <c r="AN435" i="1"/>
  <c r="AM435" i="1"/>
  <c r="Y433" i="1"/>
  <c r="Y429" i="1" s="1"/>
  <c r="AN299" i="1"/>
  <c r="D286" i="1"/>
  <c r="D285" i="1" s="1"/>
  <c r="D281" i="1" s="1"/>
  <c r="D277" i="1" s="1"/>
  <c r="AJ83" i="1"/>
  <c r="AJ40" i="1"/>
  <c r="K68" i="1"/>
  <c r="P456" i="1"/>
  <c r="Y93" i="1"/>
  <c r="AM94" i="1"/>
  <c r="C497" i="1"/>
  <c r="AM497" i="1" s="1"/>
  <c r="AM508" i="1"/>
  <c r="Y286" i="1"/>
  <c r="AN287" i="1"/>
  <c r="Z467" i="1"/>
  <c r="Z455" i="1" s="1"/>
  <c r="Z454" i="1" s="1"/>
  <c r="Z448" i="1" s="1"/>
  <c r="Z447" i="1" s="1"/>
  <c r="Z59" i="1"/>
  <c r="Z42" i="1"/>
  <c r="Z137" i="1"/>
  <c r="Z45" i="1"/>
  <c r="AN430" i="1"/>
  <c r="AM430" i="1"/>
  <c r="AN192" i="1"/>
  <c r="Q42" i="1"/>
  <c r="Q84" i="1"/>
  <c r="Q83" i="1" s="1"/>
  <c r="Q79" i="1" s="1"/>
  <c r="AM475" i="1"/>
  <c r="AM255" i="1"/>
  <c r="T39" i="1"/>
  <c r="T447" i="1"/>
  <c r="T56" i="1" s="1"/>
  <c r="C460" i="1"/>
  <c r="AM461" i="1"/>
  <c r="AM38" i="1"/>
  <c r="L39" i="1"/>
  <c r="L37" i="1" s="1"/>
  <c r="L36" i="1" s="1"/>
  <c r="L34" i="1" s="1"/>
  <c r="L33" i="1" s="1"/>
  <c r="L19" i="1" s="1"/>
  <c r="L15" i="1" s="1"/>
  <c r="K21" i="3" s="1"/>
  <c r="C21" i="3" s="1"/>
  <c r="L79" i="1"/>
  <c r="L56" i="1" s="1"/>
  <c r="L55" i="1" s="1"/>
  <c r="I83" i="1"/>
  <c r="I40" i="1"/>
  <c r="C69" i="1"/>
  <c r="D28" i="3"/>
  <c r="C29" i="2"/>
  <c r="AM26" i="16"/>
  <c r="C23" i="2"/>
  <c r="AM20" i="16"/>
  <c r="F32" i="2"/>
  <c r="I32" i="2"/>
  <c r="C26" i="2"/>
  <c r="C23" i="18"/>
  <c r="AM23" i="16"/>
  <c r="C48" i="2"/>
  <c r="C43" i="16"/>
  <c r="C108" i="2"/>
  <c r="C106" i="2" s="1"/>
  <c r="F109" i="2"/>
  <c r="F108" i="2" s="1"/>
  <c r="I109" i="2"/>
  <c r="C93" i="2"/>
  <c r="C92" i="2" s="1"/>
  <c r="F95" i="2"/>
  <c r="F93" i="2" s="1"/>
  <c r="F113" i="2"/>
  <c r="AN30" i="18"/>
  <c r="AN15" i="18" s="1"/>
  <c r="BH37" i="18"/>
  <c r="BV38" i="18"/>
  <c r="BW38" i="18"/>
  <c r="BO30" i="18"/>
  <c r="BV16" i="18"/>
  <c r="BO41" i="18"/>
  <c r="BH42" i="18"/>
  <c r="AN39" i="16"/>
  <c r="D42" i="2"/>
  <c r="D20" i="17"/>
  <c r="D79" i="16"/>
  <c r="F77" i="16"/>
  <c r="AN18" i="16"/>
  <c r="H18" i="17"/>
  <c r="H21" i="2"/>
  <c r="AM18" i="16"/>
  <c r="AK14" i="15"/>
  <c r="AN25" i="16"/>
  <c r="AM25" i="16"/>
  <c r="H28" i="2"/>
  <c r="Z102" i="16"/>
  <c r="Z42" i="16" s="1"/>
  <c r="Z12" i="16" s="1"/>
  <c r="Y12" i="16" s="1"/>
  <c r="Y107" i="16"/>
  <c r="AF108" i="16"/>
  <c r="AF42" i="16" s="1"/>
  <c r="Y109" i="16"/>
  <c r="AD18" i="15"/>
  <c r="AG90" i="15"/>
  <c r="AE94" i="15"/>
  <c r="BO94" i="15" s="1"/>
  <c r="AG51" i="15"/>
  <c r="AE53" i="15"/>
  <c r="BN86" i="15"/>
  <c r="BO86" i="15"/>
  <c r="D69" i="2"/>
  <c r="AN65" i="16"/>
  <c r="D35" i="18"/>
  <c r="H77" i="2"/>
  <c r="I78" i="2"/>
  <c r="J78" i="2"/>
  <c r="P82" i="16"/>
  <c r="D83" i="16"/>
  <c r="AQ90" i="15"/>
  <c r="AE91" i="15"/>
  <c r="AZ84" i="15"/>
  <c r="H60" i="2"/>
  <c r="J61" i="2"/>
  <c r="F96" i="16"/>
  <c r="D98" i="16"/>
  <c r="G46" i="18"/>
  <c r="AZ73" i="15"/>
  <c r="C369" i="1"/>
  <c r="AM370" i="1"/>
  <c r="H101" i="2"/>
  <c r="Y96" i="16"/>
  <c r="AN97" i="16"/>
  <c r="AM97" i="16"/>
  <c r="H93" i="2"/>
  <c r="J94" i="2"/>
  <c r="I94" i="2"/>
  <c r="BO61" i="15"/>
  <c r="BN61" i="15"/>
  <c r="C383" i="1"/>
  <c r="AM385" i="1"/>
  <c r="H37" i="18"/>
  <c r="AN104" i="16"/>
  <c r="AM104" i="16"/>
  <c r="BA98" i="15"/>
  <c r="BA44" i="15" s="1"/>
  <c r="AZ103" i="15"/>
  <c r="AE110" i="15"/>
  <c r="BO111" i="15"/>
  <c r="AN69" i="16"/>
  <c r="BO79" i="15"/>
  <c r="F411" i="1"/>
  <c r="F410" i="1" s="1"/>
  <c r="F409" i="1" s="1"/>
  <c r="F319" i="1" s="1"/>
  <c r="F41" i="1"/>
  <c r="D41" i="1" s="1"/>
  <c r="F45" i="1"/>
  <c r="D45" i="1" s="1"/>
  <c r="F137" i="1"/>
  <c r="Y485" i="1"/>
  <c r="AN486" i="1"/>
  <c r="AM486" i="1"/>
  <c r="AK68" i="1"/>
  <c r="AM190" i="1"/>
  <c r="C187" i="1"/>
  <c r="AM187" i="1" s="1"/>
  <c r="AM74" i="1"/>
  <c r="J49" i="18"/>
  <c r="I49" i="18"/>
  <c r="R319" i="1"/>
  <c r="AN95" i="1"/>
  <c r="D94" i="1"/>
  <c r="D93" i="1" s="1"/>
  <c r="D87" i="1" s="1"/>
  <c r="D84" i="1" s="1"/>
  <c r="AM265" i="1"/>
  <c r="Y264" i="1"/>
  <c r="AN265" i="1"/>
  <c r="C134" i="1"/>
  <c r="AM134" i="1" s="1"/>
  <c r="AM135" i="1"/>
  <c r="P468" i="1"/>
  <c r="AN500" i="1"/>
  <c r="D497" i="1"/>
  <c r="D457" i="1"/>
  <c r="AN458" i="1"/>
  <c r="P346" i="1"/>
  <c r="P345" i="1" s="1"/>
  <c r="P344" i="1" s="1"/>
  <c r="P343" i="1" s="1"/>
  <c r="D347" i="1"/>
  <c r="D224" i="1"/>
  <c r="P223" i="1"/>
  <c r="P213" i="1" s="1"/>
  <c r="P194" i="1" s="1"/>
  <c r="C152" i="1"/>
  <c r="O151" i="1"/>
  <c r="O137" i="1" s="1"/>
  <c r="AN443" i="1"/>
  <c r="D433" i="1"/>
  <c r="D429" i="1" s="1"/>
  <c r="D428" i="1" s="1"/>
  <c r="D427" i="1" s="1"/>
  <c r="AM489" i="1"/>
  <c r="C488" i="1"/>
  <c r="AI40" i="1"/>
  <c r="AI83" i="1"/>
  <c r="AM482" i="1"/>
  <c r="AN482" i="1"/>
  <c r="Y481" i="1"/>
  <c r="AN61" i="1"/>
  <c r="Y60" i="1"/>
  <c r="AM61" i="1"/>
  <c r="AN140" i="1"/>
  <c r="AM140" i="1"/>
  <c r="Y138" i="1"/>
  <c r="AM324" i="1"/>
  <c r="H68" i="1"/>
  <c r="H56" i="1" s="1"/>
  <c r="H55" i="1" s="1"/>
  <c r="H39" i="1"/>
  <c r="H37" i="1" s="1"/>
  <c r="H36" i="1" s="1"/>
  <c r="H34" i="1" s="1"/>
  <c r="H33" i="1" s="1"/>
  <c r="AN78" i="1"/>
  <c r="D77" i="1"/>
  <c r="Z350" i="1"/>
  <c r="Z349" i="1" s="1"/>
  <c r="F84" i="1"/>
  <c r="R83" i="1"/>
  <c r="R79" i="1" s="1"/>
  <c r="AM406" i="1"/>
  <c r="C405" i="1"/>
  <c r="X79" i="1"/>
  <c r="P47" i="1"/>
  <c r="V447" i="1"/>
  <c r="V56" i="1" s="1"/>
  <c r="V55" i="1" s="1"/>
  <c r="V39" i="1"/>
  <c r="V37" i="1" s="1"/>
  <c r="V36" i="1" s="1"/>
  <c r="V34" i="1" s="1"/>
  <c r="V33" i="1" s="1"/>
  <c r="V19" i="1" s="1"/>
  <c r="V15" i="1" s="1"/>
  <c r="E46" i="1"/>
  <c r="C304" i="1"/>
  <c r="AM307" i="1"/>
  <c r="O13" i="16"/>
  <c r="O57" i="16"/>
  <c r="Q56" i="16"/>
  <c r="Q55" i="16" s="1"/>
  <c r="Q42" i="16" s="1"/>
  <c r="Q12" i="16" s="1"/>
  <c r="I98" i="2"/>
  <c r="F98" i="2"/>
  <c r="F96" i="2" s="1"/>
  <c r="C114" i="2"/>
  <c r="I114" i="2" s="1"/>
  <c r="F115" i="2"/>
  <c r="F114" i="2" s="1"/>
  <c r="I115" i="2"/>
  <c r="C88" i="16"/>
  <c r="F58" i="2"/>
  <c r="F53" i="2" s="1"/>
  <c r="I58" i="2"/>
  <c r="BO18" i="17"/>
  <c r="BP16" i="17"/>
  <c r="BV47" i="18"/>
  <c r="BW47" i="18"/>
  <c r="BH46" i="18"/>
  <c r="AL43" i="18"/>
  <c r="BV44" i="18"/>
  <c r="AM18" i="17"/>
  <c r="AM16" i="17" s="1"/>
  <c r="AM15" i="17" s="1"/>
  <c r="BW15" i="17" s="1"/>
  <c r="AO16" i="17"/>
  <c r="AO15" i="17" s="1"/>
  <c r="BO92" i="15"/>
  <c r="AZ91" i="15"/>
  <c r="BN92" i="15"/>
  <c r="BN19" i="15"/>
  <c r="BO19" i="15"/>
  <c r="AN80" i="16"/>
  <c r="D44" i="18"/>
  <c r="D84" i="2"/>
  <c r="AM37" i="16"/>
  <c r="AN37" i="16"/>
  <c r="H40" i="2"/>
  <c r="D72" i="16"/>
  <c r="P71" i="16"/>
  <c r="J53" i="18"/>
  <c r="I53" i="18"/>
  <c r="H49" i="2"/>
  <c r="AM45" i="16"/>
  <c r="AN45" i="16"/>
  <c r="AM44" i="16"/>
  <c r="G101" i="2"/>
  <c r="G100" i="2" s="1"/>
  <c r="AZ16" i="15"/>
  <c r="BA15" i="15"/>
  <c r="AM92" i="16"/>
  <c r="AN92" i="16"/>
  <c r="AM29" i="16"/>
  <c r="AP44" i="15"/>
  <c r="AP14" i="15" s="1"/>
  <c r="AG104" i="15"/>
  <c r="AE106" i="15"/>
  <c r="AN74" i="16"/>
  <c r="H71" i="2"/>
  <c r="I73" i="2"/>
  <c r="J73" i="2"/>
  <c r="AN56" i="16"/>
  <c r="Y55" i="16"/>
  <c r="K281" i="1"/>
  <c r="K277" i="1" s="1"/>
  <c r="K43" i="1"/>
  <c r="BN81" i="15"/>
  <c r="AD79" i="15"/>
  <c r="BN79" i="15" s="1"/>
  <c r="AS44" i="15"/>
  <c r="AD98" i="15"/>
  <c r="H86" i="2"/>
  <c r="I87" i="2"/>
  <c r="D145" i="1"/>
  <c r="AN146" i="1"/>
  <c r="BO93" i="15"/>
  <c r="BN93" i="15"/>
  <c r="H80" i="2"/>
  <c r="AN76" i="16"/>
  <c r="AM76" i="16"/>
  <c r="Y63" i="16"/>
  <c r="AN67" i="16"/>
  <c r="AM67" i="16"/>
  <c r="BO58" i="15"/>
  <c r="AQ16" i="15"/>
  <c r="AQ15" i="15" s="1"/>
  <c r="AS15" i="15"/>
  <c r="AS14" i="15" s="1"/>
  <c r="AD16" i="15"/>
  <c r="AD15" i="15" s="1"/>
  <c r="AF15" i="15"/>
  <c r="AF14" i="15" s="1"/>
  <c r="AE84" i="15"/>
  <c r="BG98" i="15"/>
  <c r="AZ99" i="15"/>
  <c r="AA42" i="16"/>
  <c r="AA12" i="16" s="1"/>
  <c r="BN71" i="15"/>
  <c r="BO80" i="15"/>
  <c r="D412" i="1"/>
  <c r="AN415" i="1"/>
  <c r="Z285" i="1"/>
  <c r="Z281" i="1" s="1"/>
  <c r="Z277" i="1" s="1"/>
  <c r="Z46" i="1"/>
  <c r="AN272" i="1"/>
  <c r="D271" i="1"/>
  <c r="D416" i="1"/>
  <c r="AN416" i="1" s="1"/>
  <c r="AN417" i="1"/>
  <c r="O38" i="1"/>
  <c r="I95" i="2"/>
  <c r="J95" i="2"/>
  <c r="O16" i="3"/>
  <c r="D16" i="3"/>
  <c r="G16" i="3" s="1"/>
  <c r="P488" i="1"/>
  <c r="P487" i="1" s="1"/>
  <c r="D490" i="1"/>
  <c r="D468" i="1"/>
  <c r="AN470" i="1"/>
  <c r="AF40" i="1"/>
  <c r="AF83" i="1"/>
  <c r="Z319" i="1"/>
  <c r="R455" i="1"/>
  <c r="R454" i="1" s="1"/>
  <c r="R448" i="1" s="1"/>
  <c r="R447" i="1" s="1"/>
  <c r="AM145" i="1"/>
  <c r="C144" i="1"/>
  <c r="Z48" i="1"/>
  <c r="Z194" i="1"/>
  <c r="Z47" i="1" s="1"/>
  <c r="AK323" i="1"/>
  <c r="AK320" i="1" s="1"/>
  <c r="AK319" i="1" s="1"/>
  <c r="AK47" i="1"/>
  <c r="C346" i="1"/>
  <c r="AM347" i="1"/>
  <c r="E83" i="1"/>
  <c r="E79" i="1" s="1"/>
  <c r="E43" i="1"/>
  <c r="C287" i="1"/>
  <c r="C286" i="1" s="1"/>
  <c r="C285" i="1" s="1"/>
  <c r="AM289" i="1"/>
  <c r="AH57" i="1"/>
  <c r="F74" i="1"/>
  <c r="F46" i="1"/>
  <c r="D46" i="1" s="1"/>
  <c r="AM364" i="1"/>
  <c r="AN364" i="1"/>
  <c r="Y361" i="1"/>
  <c r="S39" i="1"/>
  <c r="S349" i="1"/>
  <c r="S319" i="1" s="1"/>
  <c r="S56" i="1" s="1"/>
  <c r="P42" i="1"/>
  <c r="P84" i="1"/>
  <c r="P83" i="1" s="1"/>
  <c r="P79" i="1" s="1"/>
  <c r="AM474" i="1"/>
  <c r="G56" i="1"/>
  <c r="G55" i="1" s="1"/>
  <c r="AN369" i="1"/>
  <c r="D368" i="1"/>
  <c r="X43" i="1"/>
  <c r="P43" i="1" s="1"/>
  <c r="X448" i="1"/>
  <c r="X447" i="1" s="1"/>
  <c r="N79" i="1"/>
  <c r="N56" i="1" s="1"/>
  <c r="N55" i="1" s="1"/>
  <c r="N39" i="1"/>
  <c r="N37" i="1" s="1"/>
  <c r="N36" i="1" s="1"/>
  <c r="N34" i="1" s="1"/>
  <c r="N33" i="1" s="1"/>
  <c r="N19" i="1" s="1"/>
  <c r="AD277" i="1"/>
  <c r="AD56" i="1" s="1"/>
  <c r="AD55" i="1" s="1"/>
  <c r="AD39" i="1"/>
  <c r="AD37" i="1" s="1"/>
  <c r="AD36" i="1" s="1"/>
  <c r="AD34" i="1" s="1"/>
  <c r="AD33" i="1" s="1"/>
  <c r="AD19" i="1" s="1"/>
  <c r="AD15" i="1" s="1"/>
  <c r="M21" i="3" s="1"/>
  <c r="AJ448" i="1"/>
  <c r="AJ447" i="1" s="1"/>
  <c r="AJ43" i="1"/>
  <c r="AL448" i="1"/>
  <c r="AL447" i="1" s="1"/>
  <c r="AL43" i="1"/>
  <c r="S43" i="1"/>
  <c r="Q43" i="1" s="1"/>
  <c r="W13" i="20" l="1"/>
  <c r="W12" i="20" s="1"/>
  <c r="U14" i="20"/>
  <c r="U27" i="20"/>
  <c r="W24" i="20"/>
  <c r="CY13" i="20"/>
  <c r="CY12" i="20" s="1"/>
  <c r="CK12" i="20"/>
  <c r="CZ13" i="20"/>
  <c r="CZ12" i="20" s="1"/>
  <c r="D100" i="2"/>
  <c r="Y428" i="1"/>
  <c r="AN429" i="1"/>
  <c r="AM429" i="1"/>
  <c r="Q39" i="1"/>
  <c r="S37" i="1"/>
  <c r="L22" i="3"/>
  <c r="N15" i="1"/>
  <c r="AN361" i="1"/>
  <c r="Y351" i="1"/>
  <c r="AM361" i="1"/>
  <c r="F69" i="1"/>
  <c r="F43" i="1"/>
  <c r="D43" i="1" s="1"/>
  <c r="AM346" i="1"/>
  <c r="C345" i="1"/>
  <c r="AN468" i="1"/>
  <c r="AM63" i="16"/>
  <c r="O43" i="1"/>
  <c r="C138" i="1"/>
  <c r="AM144" i="1"/>
  <c r="AF79" i="1"/>
  <c r="AF56" i="1" s="1"/>
  <c r="AF55" i="1" s="1"/>
  <c r="AF39" i="1"/>
  <c r="AF37" i="1" s="1"/>
  <c r="AF36" i="1" s="1"/>
  <c r="AF34" i="1" s="1"/>
  <c r="AF33" i="1" s="1"/>
  <c r="AF19" i="1" s="1"/>
  <c r="AF15" i="1" s="1"/>
  <c r="D488" i="1"/>
  <c r="AN490" i="1"/>
  <c r="D411" i="1"/>
  <c r="AN412" i="1"/>
  <c r="BN99" i="15"/>
  <c r="BO99" i="15"/>
  <c r="AZ98" i="15"/>
  <c r="I49" i="2"/>
  <c r="H47" i="2"/>
  <c r="D71" i="16"/>
  <c r="AN72" i="16"/>
  <c r="D76" i="2"/>
  <c r="BV43" i="18"/>
  <c r="AL41" i="18"/>
  <c r="AL30" i="18" s="1"/>
  <c r="AL15" i="18" s="1"/>
  <c r="BV15" i="18" s="1"/>
  <c r="C57" i="16"/>
  <c r="O56" i="16"/>
  <c r="O55" i="16" s="1"/>
  <c r="O42" i="16" s="1"/>
  <c r="X39" i="1"/>
  <c r="X37" i="1" s="1"/>
  <c r="X36" i="1" s="1"/>
  <c r="X34" i="1" s="1"/>
  <c r="X33" i="1" s="1"/>
  <c r="X19" i="1" s="1"/>
  <c r="X15" i="1" s="1"/>
  <c r="AN481" i="1"/>
  <c r="Y480" i="1"/>
  <c r="AM481" i="1"/>
  <c r="D223" i="1"/>
  <c r="AN224" i="1"/>
  <c r="AN457" i="1"/>
  <c r="AK39" i="1"/>
  <c r="AK37" i="1" s="1"/>
  <c r="AK36" i="1" s="1"/>
  <c r="AK34" i="1" s="1"/>
  <c r="AK33" i="1" s="1"/>
  <c r="AK19" i="1" s="1"/>
  <c r="AK15" i="1" s="1"/>
  <c r="M30" i="3" s="1"/>
  <c r="AN485" i="1"/>
  <c r="AM485" i="1"/>
  <c r="AM383" i="1"/>
  <c r="C382" i="1"/>
  <c r="AM382" i="1" s="1"/>
  <c r="AM96" i="16"/>
  <c r="BN84" i="15"/>
  <c r="BO84" i="15"/>
  <c r="D34" i="18"/>
  <c r="J35" i="18"/>
  <c r="G35" i="18"/>
  <c r="G34" i="18" s="1"/>
  <c r="H111" i="2"/>
  <c r="AN107" i="16"/>
  <c r="AM107" i="16"/>
  <c r="Y102" i="16"/>
  <c r="H16" i="17"/>
  <c r="J18" i="17"/>
  <c r="I18" i="17"/>
  <c r="G20" i="17"/>
  <c r="J20" i="17"/>
  <c r="F112" i="2"/>
  <c r="C47" i="2"/>
  <c r="F48" i="2"/>
  <c r="F47" i="2" s="1"/>
  <c r="I48" i="2"/>
  <c r="T37" i="1"/>
  <c r="R39" i="1"/>
  <c r="P39" i="1" s="1"/>
  <c r="Z43" i="1"/>
  <c r="AJ79" i="1"/>
  <c r="AJ56" i="1" s="1"/>
  <c r="AJ55" i="1" s="1"/>
  <c r="AJ39" i="1"/>
  <c r="AJ37" i="1" s="1"/>
  <c r="AJ36" i="1" s="1"/>
  <c r="AJ34" i="1" s="1"/>
  <c r="AJ33" i="1" s="1"/>
  <c r="AJ19" i="1" s="1"/>
  <c r="AJ15" i="1" s="1"/>
  <c r="M29" i="3" s="1"/>
  <c r="C494" i="1"/>
  <c r="AM496" i="1"/>
  <c r="C262" i="1"/>
  <c r="C254" i="1" s="1"/>
  <c r="C253" i="1" s="1"/>
  <c r="C248" i="1" s="1"/>
  <c r="AM263" i="1"/>
  <c r="E58" i="1"/>
  <c r="E40" i="1"/>
  <c r="AM82" i="16"/>
  <c r="D63" i="16"/>
  <c r="AN63" i="16" s="1"/>
  <c r="AN64" i="16"/>
  <c r="G57" i="18"/>
  <c r="G56" i="18" s="1"/>
  <c r="J57" i="18"/>
  <c r="D56" i="18"/>
  <c r="J56" i="18" s="1"/>
  <c r="D108" i="16"/>
  <c r="D113" i="2"/>
  <c r="D55" i="18"/>
  <c r="AE98" i="15"/>
  <c r="BO100" i="15"/>
  <c r="BW56" i="18"/>
  <c r="BV56" i="18"/>
  <c r="BH54" i="18"/>
  <c r="AN294" i="1"/>
  <c r="D292" i="1"/>
  <c r="AN292" i="1" s="1"/>
  <c r="AN463" i="1"/>
  <c r="D461" i="1"/>
  <c r="AD57" i="15"/>
  <c r="BN57" i="15" s="1"/>
  <c r="BN58" i="15"/>
  <c r="AZ18" i="15"/>
  <c r="AN13" i="16"/>
  <c r="AM13" i="16"/>
  <c r="J20" i="2"/>
  <c r="I20" i="2"/>
  <c r="I83" i="2"/>
  <c r="C81" i="2"/>
  <c r="I81" i="2" s="1"/>
  <c r="C16" i="2"/>
  <c r="F17" i="2"/>
  <c r="I24" i="2"/>
  <c r="F24" i="2"/>
  <c r="F24" i="18"/>
  <c r="I24" i="18"/>
  <c r="O83" i="1"/>
  <c r="O79" i="1" s="1"/>
  <c r="F36" i="2"/>
  <c r="I36" i="2"/>
  <c r="E21" i="3"/>
  <c r="N21" i="3"/>
  <c r="O21" i="3"/>
  <c r="Q56" i="1"/>
  <c r="S55" i="1"/>
  <c r="I86" i="2"/>
  <c r="AN55" i="16"/>
  <c r="AO56" i="16"/>
  <c r="I71" i="2"/>
  <c r="BA14" i="15"/>
  <c r="AZ14" i="15" s="1"/>
  <c r="I40" i="2"/>
  <c r="J40" i="2"/>
  <c r="D83" i="2"/>
  <c r="G84" i="2"/>
  <c r="G83" i="2" s="1"/>
  <c r="G81" i="2" s="1"/>
  <c r="J84" i="2"/>
  <c r="O12" i="16"/>
  <c r="L29" i="3"/>
  <c r="K29" i="3"/>
  <c r="X56" i="1"/>
  <c r="X55" i="1" s="1"/>
  <c r="F83" i="1"/>
  <c r="F79" i="1" s="1"/>
  <c r="F40" i="1"/>
  <c r="D40" i="1" s="1"/>
  <c r="H19" i="1"/>
  <c r="L15" i="3"/>
  <c r="C487" i="1"/>
  <c r="AM488" i="1"/>
  <c r="D346" i="1"/>
  <c r="AN347" i="1"/>
  <c r="D493" i="1"/>
  <c r="AN497" i="1"/>
  <c r="AK56" i="1"/>
  <c r="AK55" i="1" s="1"/>
  <c r="H92" i="2"/>
  <c r="I93" i="2"/>
  <c r="J93" i="2"/>
  <c r="J101" i="2"/>
  <c r="H100" i="2"/>
  <c r="I101" i="2"/>
  <c r="BN73" i="15"/>
  <c r="BO73" i="15"/>
  <c r="AE90" i="15"/>
  <c r="AE51" i="15"/>
  <c r="BO51" i="15" s="1"/>
  <c r="BO53" i="15"/>
  <c r="J42" i="2"/>
  <c r="G42" i="2"/>
  <c r="C112" i="2"/>
  <c r="F29" i="2"/>
  <c r="I29" i="2"/>
  <c r="C68" i="1"/>
  <c r="Y285" i="1"/>
  <c r="AM286" i="1"/>
  <c r="AN286" i="1"/>
  <c r="K39" i="1"/>
  <c r="K37" i="1" s="1"/>
  <c r="K36" i="1" s="1"/>
  <c r="D325" i="1"/>
  <c r="AN327" i="1"/>
  <c r="C93" i="1"/>
  <c r="C87" i="1" s="1"/>
  <c r="I53" i="2"/>
  <c r="AN88" i="16"/>
  <c r="AM88" i="16"/>
  <c r="D47" i="1"/>
  <c r="P42" i="16"/>
  <c r="P12" i="16" s="1"/>
  <c r="I96" i="2"/>
  <c r="J96" i="2"/>
  <c r="D55" i="2"/>
  <c r="G56" i="2"/>
  <c r="G55" i="2" s="1"/>
  <c r="G53" i="2" s="1"/>
  <c r="J56" i="2"/>
  <c r="D16" i="18"/>
  <c r="G21" i="18"/>
  <c r="Y69" i="1"/>
  <c r="AM70" i="1"/>
  <c r="AN70" i="1"/>
  <c r="AM197" i="1"/>
  <c r="D382" i="1"/>
  <c r="AN382" i="1" s="1"/>
  <c r="AN383" i="1"/>
  <c r="AN258" i="1"/>
  <c r="D255" i="1"/>
  <c r="BG44" i="15"/>
  <c r="D42" i="1"/>
  <c r="AC47" i="1"/>
  <c r="AC83" i="1"/>
  <c r="I47" i="18"/>
  <c r="H46" i="18"/>
  <c r="J47" i="18"/>
  <c r="I68" i="2"/>
  <c r="I50" i="18"/>
  <c r="J50" i="18"/>
  <c r="AN51" i="16"/>
  <c r="D49" i="16"/>
  <c r="AN49" i="16" s="1"/>
  <c r="F42" i="16"/>
  <c r="F12" i="16" s="1"/>
  <c r="F106" i="2"/>
  <c r="G24" i="18"/>
  <c r="J24" i="18"/>
  <c r="F31" i="2"/>
  <c r="I31" i="2"/>
  <c r="J80" i="2"/>
  <c r="I80" i="2"/>
  <c r="D144" i="1"/>
  <c r="AN145" i="1"/>
  <c r="AZ15" i="15"/>
  <c r="BN16" i="15"/>
  <c r="G44" i="18"/>
  <c r="G43" i="18" s="1"/>
  <c r="D43" i="18"/>
  <c r="J44" i="18"/>
  <c r="BV46" i="18"/>
  <c r="BW46" i="18"/>
  <c r="BH18" i="17"/>
  <c r="BO16" i="17"/>
  <c r="C404" i="1"/>
  <c r="AM404" i="1" s="1"/>
  <c r="AM405" i="1"/>
  <c r="Y45" i="1"/>
  <c r="Y137" i="1"/>
  <c r="AM138" i="1"/>
  <c r="Y59" i="1"/>
  <c r="AN60" i="1"/>
  <c r="AM60" i="1"/>
  <c r="C151" i="1"/>
  <c r="AM152" i="1"/>
  <c r="Z83" i="1"/>
  <c r="Z79" i="1" s="1"/>
  <c r="BN103" i="15"/>
  <c r="BO103" i="15"/>
  <c r="I37" i="18"/>
  <c r="H33" i="18"/>
  <c r="D68" i="2"/>
  <c r="G69" i="2"/>
  <c r="G68" i="2" s="1"/>
  <c r="J69" i="2"/>
  <c r="AG44" i="15"/>
  <c r="H113" i="2"/>
  <c r="AM109" i="16"/>
  <c r="H55" i="18"/>
  <c r="AN109" i="16"/>
  <c r="Y108" i="16"/>
  <c r="Y42" i="16" s="1"/>
  <c r="J28" i="2"/>
  <c r="I28" i="2"/>
  <c r="BW37" i="18"/>
  <c r="BH33" i="18"/>
  <c r="BV37" i="18"/>
  <c r="F92" i="2"/>
  <c r="F23" i="18"/>
  <c r="I23" i="18"/>
  <c r="C456" i="1"/>
  <c r="AM460" i="1"/>
  <c r="Z58" i="1"/>
  <c r="Z40" i="1"/>
  <c r="AM287" i="1"/>
  <c r="AM93" i="1"/>
  <c r="Y87" i="1"/>
  <c r="Y42" i="1" s="1"/>
  <c r="AN93" i="1"/>
  <c r="K56" i="1"/>
  <c r="K55" i="1" s="1"/>
  <c r="P323" i="1"/>
  <c r="P320" i="1" s="1"/>
  <c r="P319" i="1" s="1"/>
  <c r="AN216" i="1"/>
  <c r="Y213" i="1"/>
  <c r="AL391" i="1"/>
  <c r="AL319" i="1" s="1"/>
  <c r="AL56" i="1" s="1"/>
  <c r="AL55" i="1" s="1"/>
  <c r="AL39" i="1"/>
  <c r="AL37" i="1" s="1"/>
  <c r="AL36" i="1" s="1"/>
  <c r="AL34" i="1" s="1"/>
  <c r="AL33" i="1" s="1"/>
  <c r="AL19" i="1" s="1"/>
  <c r="AL15" i="1" s="1"/>
  <c r="M31" i="3" s="1"/>
  <c r="AH83" i="1"/>
  <c r="AH40" i="1"/>
  <c r="G18" i="17"/>
  <c r="G16" i="17" s="1"/>
  <c r="G15" i="17" s="1"/>
  <c r="D16" i="17"/>
  <c r="D15" i="17" s="1"/>
  <c r="AG14" i="15"/>
  <c r="D71" i="2"/>
  <c r="J71" i="2" s="1"/>
  <c r="G73" i="2"/>
  <c r="G71" i="2" s="1"/>
  <c r="BN112" i="15"/>
  <c r="AZ110" i="15"/>
  <c r="BO112" i="15"/>
  <c r="AB447" i="1"/>
  <c r="AB56" i="1" s="1"/>
  <c r="AB55" i="1" s="1"/>
  <c r="AB39" i="1"/>
  <c r="AB37" i="1" s="1"/>
  <c r="AB36" i="1" s="1"/>
  <c r="AB34" i="1" s="1"/>
  <c r="AN371" i="1"/>
  <c r="AM371" i="1"/>
  <c r="Y368" i="1"/>
  <c r="Y48" i="1"/>
  <c r="AN195" i="1"/>
  <c r="Y194" i="1"/>
  <c r="AM195" i="1"/>
  <c r="AM205" i="1"/>
  <c r="AN205" i="1"/>
  <c r="Y334" i="1"/>
  <c r="AN335" i="1"/>
  <c r="AM335" i="1"/>
  <c r="BN66" i="15"/>
  <c r="BO66" i="15"/>
  <c r="AZ65" i="15"/>
  <c r="J108" i="2"/>
  <c r="I108" i="2"/>
  <c r="H106" i="2"/>
  <c r="AQ44" i="15"/>
  <c r="AQ14" i="15" s="1"/>
  <c r="AD44" i="15"/>
  <c r="AD14" i="15" s="1"/>
  <c r="D49" i="2"/>
  <c r="J49" i="2" s="1"/>
  <c r="D43" i="16"/>
  <c r="BW23" i="18"/>
  <c r="AM16" i="18"/>
  <c r="F21" i="18"/>
  <c r="C16" i="18"/>
  <c r="C15" i="18" s="1"/>
  <c r="F37" i="2"/>
  <c r="I37" i="2"/>
  <c r="F35" i="2"/>
  <c r="I35" i="2"/>
  <c r="F39" i="2"/>
  <c r="I39" i="2"/>
  <c r="D350" i="1"/>
  <c r="D349" i="1" s="1"/>
  <c r="D270" i="1"/>
  <c r="AN270" i="1" s="1"/>
  <c r="AN271" i="1"/>
  <c r="AE104" i="15"/>
  <c r="BO104" i="15" s="1"/>
  <c r="BO106" i="15"/>
  <c r="AZ90" i="15"/>
  <c r="BN91" i="15"/>
  <c r="BO91" i="15"/>
  <c r="C303" i="1"/>
  <c r="AM303" i="1" s="1"/>
  <c r="AM304" i="1"/>
  <c r="AN77" i="1"/>
  <c r="D74" i="1"/>
  <c r="AI79" i="1"/>
  <c r="AI56" i="1" s="1"/>
  <c r="AI55" i="1" s="1"/>
  <c r="AI39" i="1"/>
  <c r="AI37" i="1" s="1"/>
  <c r="AI36" i="1" s="1"/>
  <c r="AI34" i="1" s="1"/>
  <c r="AI33" i="1" s="1"/>
  <c r="AI19" i="1" s="1"/>
  <c r="AI15" i="1" s="1"/>
  <c r="M28" i="3" s="1"/>
  <c r="P467" i="1"/>
  <c r="P455" i="1" s="1"/>
  <c r="P454" i="1" s="1"/>
  <c r="P448" i="1" s="1"/>
  <c r="P447" i="1" s="1"/>
  <c r="Y262" i="1"/>
  <c r="AM264" i="1"/>
  <c r="AN264" i="1"/>
  <c r="C44" i="1"/>
  <c r="AM44" i="1" s="1"/>
  <c r="C368" i="1"/>
  <c r="AM369" i="1"/>
  <c r="AN98" i="16"/>
  <c r="D96" i="16"/>
  <c r="AN96" i="16" s="1"/>
  <c r="H59" i="2"/>
  <c r="J60" i="2"/>
  <c r="D87" i="2"/>
  <c r="D82" i="16"/>
  <c r="AN82" i="16" s="1"/>
  <c r="AN83" i="16"/>
  <c r="H75" i="2"/>
  <c r="I77" i="2"/>
  <c r="J77" i="2"/>
  <c r="I21" i="2"/>
  <c r="J21" i="2"/>
  <c r="AN79" i="16"/>
  <c r="D77" i="16"/>
  <c r="AN77" i="16" s="1"/>
  <c r="BH41" i="18"/>
  <c r="BW42" i="18"/>
  <c r="BV42" i="18"/>
  <c r="I26" i="2"/>
  <c r="F26" i="2"/>
  <c r="F23" i="2"/>
  <c r="I23" i="2"/>
  <c r="I39" i="1"/>
  <c r="I37" i="1" s="1"/>
  <c r="I36" i="1" s="1"/>
  <c r="I34" i="1" s="1"/>
  <c r="I33" i="1" s="1"/>
  <c r="I19" i="1" s="1"/>
  <c r="I15" i="1" s="1"/>
  <c r="K17" i="3" s="1"/>
  <c r="C17" i="3" s="1"/>
  <c r="I79" i="1"/>
  <c r="I56" i="1" s="1"/>
  <c r="I55" i="1" s="1"/>
  <c r="T55" i="1"/>
  <c r="R56" i="1"/>
  <c r="AN94" i="1"/>
  <c r="AN433" i="1"/>
  <c r="AM433" i="1"/>
  <c r="AM353" i="1"/>
  <c r="C352" i="1"/>
  <c r="AE16" i="15"/>
  <c r="AE15" i="15" s="1"/>
  <c r="G115" i="2"/>
  <c r="G114" i="2" s="1"/>
  <c r="J115" i="2"/>
  <c r="D114" i="2"/>
  <c r="J114" i="2" s="1"/>
  <c r="G39" i="18"/>
  <c r="G37" i="18" s="1"/>
  <c r="D37" i="18"/>
  <c r="J37" i="18" s="1"/>
  <c r="G17" i="2"/>
  <c r="D16" i="2"/>
  <c r="G33" i="1"/>
  <c r="E34" i="1"/>
  <c r="C48" i="1"/>
  <c r="C194" i="1"/>
  <c r="AN41" i="1"/>
  <c r="J52" i="2"/>
  <c r="I52" i="2"/>
  <c r="H67" i="2"/>
  <c r="BO46" i="15"/>
  <c r="AE45" i="15"/>
  <c r="AN71" i="16"/>
  <c r="AM71" i="16"/>
  <c r="AO72" i="16"/>
  <c r="G41" i="18"/>
  <c r="H16" i="2"/>
  <c r="I17" i="2"/>
  <c r="J17" i="2"/>
  <c r="H16" i="18"/>
  <c r="J21" i="18"/>
  <c r="I21" i="18"/>
  <c r="H16" i="19"/>
  <c r="J24" i="19"/>
  <c r="I24" i="19"/>
  <c r="J31" i="2"/>
  <c r="G31" i="2"/>
  <c r="O42" i="1"/>
  <c r="AM43" i="16"/>
  <c r="F25" i="18"/>
  <c r="I25" i="18"/>
  <c r="AM27" i="20" l="1"/>
  <c r="U24" i="20"/>
  <c r="AM24" i="20" s="1"/>
  <c r="U13" i="20"/>
  <c r="AM14" i="20"/>
  <c r="AN42" i="1"/>
  <c r="E33" i="1"/>
  <c r="I75" i="2"/>
  <c r="J75" i="2"/>
  <c r="E28" i="3"/>
  <c r="M27" i="3"/>
  <c r="O28" i="3"/>
  <c r="N28" i="3"/>
  <c r="BO90" i="15"/>
  <c r="BN90" i="15"/>
  <c r="BN65" i="15"/>
  <c r="BO65" i="15"/>
  <c r="AZ44" i="15"/>
  <c r="AN48" i="1"/>
  <c r="AM48" i="1"/>
  <c r="AB33" i="1"/>
  <c r="AB19" i="1" s="1"/>
  <c r="Z34" i="1"/>
  <c r="E31" i="3"/>
  <c r="N31" i="3"/>
  <c r="M23" i="3"/>
  <c r="H54" i="18"/>
  <c r="J55" i="18"/>
  <c r="I55" i="18"/>
  <c r="D138" i="1"/>
  <c r="AN144" i="1"/>
  <c r="C84" i="1"/>
  <c r="C42" i="1"/>
  <c r="AM42" i="1" s="1"/>
  <c r="D29" i="3"/>
  <c r="L27" i="3"/>
  <c r="D27" i="3" s="1"/>
  <c r="J83" i="2"/>
  <c r="D81" i="2"/>
  <c r="J81" i="2" s="1"/>
  <c r="G21" i="3"/>
  <c r="F21" i="3"/>
  <c r="F16" i="2"/>
  <c r="BO18" i="15"/>
  <c r="BN18" i="15"/>
  <c r="BW54" i="18"/>
  <c r="BV54" i="18"/>
  <c r="H15" i="17"/>
  <c r="J16" i="17"/>
  <c r="J111" i="2"/>
  <c r="I111" i="2"/>
  <c r="E30" i="3"/>
  <c r="O30" i="3"/>
  <c r="N30" i="3"/>
  <c r="D213" i="1"/>
  <c r="D194" i="1" s="1"/>
  <c r="AN223" i="1"/>
  <c r="K31" i="3"/>
  <c r="C31" i="3" s="1"/>
  <c r="L31" i="3"/>
  <c r="D31" i="3" s="1"/>
  <c r="I47" i="2"/>
  <c r="BN98" i="15"/>
  <c r="BO98" i="15"/>
  <c r="D410" i="1"/>
  <c r="AN411" i="1"/>
  <c r="C344" i="1"/>
  <c r="AM345" i="1"/>
  <c r="D22" i="3"/>
  <c r="G22" i="3" s="1"/>
  <c r="O22" i="3"/>
  <c r="H15" i="19"/>
  <c r="I16" i="19"/>
  <c r="J16" i="19"/>
  <c r="I67" i="2"/>
  <c r="K15" i="3"/>
  <c r="G19" i="1"/>
  <c r="C351" i="1"/>
  <c r="C350" i="1" s="1"/>
  <c r="C349" i="1" s="1"/>
  <c r="C41" i="1"/>
  <c r="AM41" i="1" s="1"/>
  <c r="AM352" i="1"/>
  <c r="BW41" i="18"/>
  <c r="BV41" i="18"/>
  <c r="C281" i="1"/>
  <c r="C277" i="1" s="1"/>
  <c r="D42" i="16"/>
  <c r="D12" i="16" s="1"/>
  <c r="AN12" i="16" s="1"/>
  <c r="AN43" i="16"/>
  <c r="J106" i="2"/>
  <c r="I106" i="2"/>
  <c r="AM368" i="1"/>
  <c r="AN368" i="1"/>
  <c r="AS79" i="1"/>
  <c r="AS81" i="1"/>
  <c r="AM456" i="1"/>
  <c r="G67" i="2"/>
  <c r="AN45" i="1"/>
  <c r="BO16" i="15"/>
  <c r="J46" i="18"/>
  <c r="I46" i="18"/>
  <c r="J100" i="2"/>
  <c r="I100" i="2"/>
  <c r="I92" i="2"/>
  <c r="J92" i="2"/>
  <c r="D492" i="1"/>
  <c r="AN492" i="1" s="1"/>
  <c r="AN493" i="1"/>
  <c r="AM487" i="1"/>
  <c r="C467" i="1"/>
  <c r="Q55" i="1"/>
  <c r="O56" i="1"/>
  <c r="O55" i="1" s="1"/>
  <c r="G55" i="18"/>
  <c r="G54" i="18" s="1"/>
  <c r="D54" i="18"/>
  <c r="E57" i="1"/>
  <c r="E56" i="1" s="1"/>
  <c r="E55" i="1" s="1"/>
  <c r="E39" i="1"/>
  <c r="E37" i="1" s="1"/>
  <c r="E36" i="1" s="1"/>
  <c r="AM494" i="1"/>
  <c r="C493" i="1"/>
  <c r="AM102" i="16"/>
  <c r="AN102" i="16"/>
  <c r="G33" i="18"/>
  <c r="G76" i="2"/>
  <c r="G75" i="2" s="1"/>
  <c r="D75" i="2"/>
  <c r="J76" i="2"/>
  <c r="AM351" i="1"/>
  <c r="Y350" i="1"/>
  <c r="AN351" i="1"/>
  <c r="S36" i="1"/>
  <c r="Q37" i="1"/>
  <c r="O37" i="1" s="1"/>
  <c r="AN428" i="1"/>
  <c r="AM428" i="1"/>
  <c r="Y427" i="1"/>
  <c r="R55" i="1"/>
  <c r="P56" i="1"/>
  <c r="P55" i="1" s="1"/>
  <c r="J59" i="2"/>
  <c r="AN262" i="1"/>
  <c r="AM262" i="1"/>
  <c r="Y254" i="1"/>
  <c r="D69" i="1"/>
  <c r="D68" i="1" s="1"/>
  <c r="AN74" i="1"/>
  <c r="F16" i="18"/>
  <c r="F15" i="18" s="1"/>
  <c r="G49" i="2"/>
  <c r="G47" i="2" s="1"/>
  <c r="D47" i="2"/>
  <c r="J47" i="2" s="1"/>
  <c r="AM334" i="1"/>
  <c r="AN334" i="1"/>
  <c r="Y323" i="1"/>
  <c r="AN194" i="1"/>
  <c r="AM194" i="1"/>
  <c r="Y47" i="1"/>
  <c r="Y49" i="1"/>
  <c r="AN213" i="1"/>
  <c r="AM213" i="1"/>
  <c r="BH30" i="18"/>
  <c r="BV33" i="18"/>
  <c r="BW33" i="18"/>
  <c r="AN108" i="16"/>
  <c r="AM108" i="16"/>
  <c r="H112" i="2"/>
  <c r="H45" i="2" s="1"/>
  <c r="I113" i="2"/>
  <c r="J113" i="2"/>
  <c r="D67" i="2"/>
  <c r="J67" i="2" s="1"/>
  <c r="J68" i="2"/>
  <c r="AM151" i="1"/>
  <c r="Y58" i="1"/>
  <c r="AN59" i="1"/>
  <c r="AM59" i="1"/>
  <c r="BH16" i="17"/>
  <c r="BW18" i="17"/>
  <c r="BV18" i="17"/>
  <c r="J43" i="18"/>
  <c r="D41" i="18"/>
  <c r="J41" i="18" s="1"/>
  <c r="BO15" i="15"/>
  <c r="BN15" i="15"/>
  <c r="Y68" i="1"/>
  <c r="AN69" i="1"/>
  <c r="AM69" i="1"/>
  <c r="D324" i="1"/>
  <c r="AN325" i="1"/>
  <c r="L14" i="3"/>
  <c r="D15" i="3"/>
  <c r="G15" i="3" s="1"/>
  <c r="O15" i="3"/>
  <c r="D112" i="2"/>
  <c r="G113" i="2"/>
  <c r="G112" i="2" s="1"/>
  <c r="E29" i="3"/>
  <c r="O29" i="3"/>
  <c r="N29" i="3"/>
  <c r="AN480" i="1"/>
  <c r="AM480" i="1"/>
  <c r="Y467" i="1"/>
  <c r="C56" i="16"/>
  <c r="C61" i="2"/>
  <c r="AM57" i="16"/>
  <c r="D487" i="1"/>
  <c r="AN488" i="1"/>
  <c r="C45" i="1"/>
  <c r="AM45" i="1" s="1"/>
  <c r="C137" i="1"/>
  <c r="O39" i="1"/>
  <c r="J16" i="2"/>
  <c r="I16" i="2"/>
  <c r="J16" i="18"/>
  <c r="I16" i="18"/>
  <c r="AE44" i="15"/>
  <c r="AE14" i="15" s="1"/>
  <c r="BO14" i="15" s="1"/>
  <c r="BO45" i="15"/>
  <c r="G16" i="2"/>
  <c r="G87" i="2"/>
  <c r="G86" i="2" s="1"/>
  <c r="D86" i="2"/>
  <c r="J86" i="2" s="1"/>
  <c r="J87" i="2"/>
  <c r="AM15" i="18"/>
  <c r="BW15" i="18" s="1"/>
  <c r="BW16" i="18"/>
  <c r="BO110" i="15"/>
  <c r="BN110" i="15"/>
  <c r="AH79" i="1"/>
  <c r="AH56" i="1" s="1"/>
  <c r="AH55" i="1" s="1"/>
  <c r="AH39" i="1"/>
  <c r="AH37" i="1" s="1"/>
  <c r="AH36" i="1" s="1"/>
  <c r="AH34" i="1" s="1"/>
  <c r="AH33" i="1" s="1"/>
  <c r="AH19" i="1" s="1"/>
  <c r="AH15" i="1" s="1"/>
  <c r="M25" i="3" s="1"/>
  <c r="AM87" i="1"/>
  <c r="Y84" i="1"/>
  <c r="AN87" i="1"/>
  <c r="Z57" i="1"/>
  <c r="Z56" i="1" s="1"/>
  <c r="Z55" i="1" s="1"/>
  <c r="Z39" i="1"/>
  <c r="Z37" i="1" s="1"/>
  <c r="Z36" i="1" s="1"/>
  <c r="H30" i="18"/>
  <c r="J33" i="18"/>
  <c r="I33" i="18"/>
  <c r="AC39" i="1"/>
  <c r="AC37" i="1" s="1"/>
  <c r="AC36" i="1" s="1"/>
  <c r="AC79" i="1"/>
  <c r="AC56" i="1" s="1"/>
  <c r="AC55" i="1" s="1"/>
  <c r="D254" i="1"/>
  <c r="D253" i="1" s="1"/>
  <c r="D248" i="1" s="1"/>
  <c r="AN255" i="1"/>
  <c r="G16" i="18"/>
  <c r="G15" i="18" s="1"/>
  <c r="D53" i="2"/>
  <c r="J53" i="2" s="1"/>
  <c r="J55" i="2"/>
  <c r="AM285" i="1"/>
  <c r="AN285" i="1"/>
  <c r="Y281" i="1"/>
  <c r="AN346" i="1"/>
  <c r="D345" i="1"/>
  <c r="H15" i="1"/>
  <c r="F15" i="1" s="1"/>
  <c r="F19" i="1"/>
  <c r="C29" i="3"/>
  <c r="K27" i="3"/>
  <c r="C27" i="3" s="1"/>
  <c r="BN14" i="15"/>
  <c r="D460" i="1"/>
  <c r="AN461" i="1"/>
  <c r="T36" i="1"/>
  <c r="R37" i="1"/>
  <c r="P37" i="1" s="1"/>
  <c r="J34" i="18"/>
  <c r="D33" i="18"/>
  <c r="D30" i="18" s="1"/>
  <c r="D15" i="18" s="1"/>
  <c r="F68" i="1"/>
  <c r="F56" i="1" s="1"/>
  <c r="F55" i="1" s="1"/>
  <c r="F39" i="1"/>
  <c r="AM13" i="20" l="1"/>
  <c r="U12" i="20"/>
  <c r="AM12" i="20" s="1"/>
  <c r="H15" i="2"/>
  <c r="C455" i="1"/>
  <c r="Y57" i="1"/>
  <c r="AN58" i="1"/>
  <c r="AN47" i="1"/>
  <c r="K14" i="3"/>
  <c r="N15" i="3"/>
  <c r="C15" i="3"/>
  <c r="F15" i="3" s="1"/>
  <c r="D409" i="1"/>
  <c r="AN409" i="1" s="1"/>
  <c r="AN410" i="1"/>
  <c r="G30" i="3"/>
  <c r="F30" i="3"/>
  <c r="F37" i="1"/>
  <c r="D39" i="1"/>
  <c r="Y277" i="1"/>
  <c r="AM281" i="1"/>
  <c r="AN281" i="1"/>
  <c r="I30" i="18"/>
  <c r="J30" i="18"/>
  <c r="AM84" i="1"/>
  <c r="Y83" i="1"/>
  <c r="AN84" i="1"/>
  <c r="H15" i="18"/>
  <c r="AN487" i="1"/>
  <c r="D467" i="1"/>
  <c r="AN467" i="1"/>
  <c r="AM467" i="1"/>
  <c r="Y455" i="1"/>
  <c r="AM68" i="1"/>
  <c r="AN68" i="1"/>
  <c r="Y40" i="1"/>
  <c r="C83" i="1"/>
  <c r="C40" i="1"/>
  <c r="O31" i="3"/>
  <c r="AN460" i="1"/>
  <c r="D456" i="1"/>
  <c r="BV30" i="18"/>
  <c r="BW30" i="18"/>
  <c r="S34" i="1"/>
  <c r="Q36" i="1"/>
  <c r="O36" i="1" s="1"/>
  <c r="J15" i="17"/>
  <c r="I15" i="17"/>
  <c r="T34" i="1"/>
  <c r="R36" i="1"/>
  <c r="P36" i="1" s="1"/>
  <c r="X5" i="1"/>
  <c r="AN324" i="1"/>
  <c r="D45" i="2"/>
  <c r="D15" i="2" s="1"/>
  <c r="Y349" i="1"/>
  <c r="AM350" i="1"/>
  <c r="AN350" i="1"/>
  <c r="I15" i="19"/>
  <c r="J15" i="19"/>
  <c r="AM344" i="1"/>
  <c r="C343" i="1"/>
  <c r="C49" i="1"/>
  <c r="I54" i="18"/>
  <c r="J54" i="18"/>
  <c r="G31" i="3"/>
  <c r="F31" i="3"/>
  <c r="N27" i="3"/>
  <c r="E27" i="3"/>
  <c r="O27" i="3"/>
  <c r="C55" i="16"/>
  <c r="AM56" i="16"/>
  <c r="O14" i="3"/>
  <c r="D14" i="3"/>
  <c r="G14" i="3" s="1"/>
  <c r="L13" i="3"/>
  <c r="BW16" i="17"/>
  <c r="BV16" i="17"/>
  <c r="AM427" i="1"/>
  <c r="AN427" i="1"/>
  <c r="D137" i="1"/>
  <c r="AN138" i="1"/>
  <c r="AB15" i="1"/>
  <c r="M17" i="3" s="1"/>
  <c r="Z19" i="1"/>
  <c r="D344" i="1"/>
  <c r="AN345" i="1"/>
  <c r="E25" i="3"/>
  <c r="C60" i="2"/>
  <c r="F61" i="2"/>
  <c r="F60" i="2" s="1"/>
  <c r="F59" i="2" s="1"/>
  <c r="F45" i="2" s="1"/>
  <c r="F15" i="2" s="1"/>
  <c r="I61" i="2"/>
  <c r="F29" i="3"/>
  <c r="G29" i="3"/>
  <c r="I112" i="2"/>
  <c r="J112" i="2"/>
  <c r="AM49" i="1"/>
  <c r="AN49" i="1"/>
  <c r="Y320" i="1"/>
  <c r="G45" i="2"/>
  <c r="G15" i="2" s="1"/>
  <c r="Y253" i="1"/>
  <c r="AM254" i="1"/>
  <c r="AN254" i="1"/>
  <c r="C492" i="1"/>
  <c r="AM492" i="1" s="1"/>
  <c r="AM493" i="1"/>
  <c r="E19" i="1"/>
  <c r="G15" i="1"/>
  <c r="E15" i="1" s="1"/>
  <c r="AM137" i="1"/>
  <c r="E23" i="3"/>
  <c r="Z33" i="1"/>
  <c r="Y34" i="1"/>
  <c r="BN44" i="15"/>
  <c r="BO44" i="15"/>
  <c r="G28" i="3"/>
  <c r="F28" i="3"/>
  <c r="AN42" i="16"/>
  <c r="Z15" i="1" l="1"/>
  <c r="Y19" i="1"/>
  <c r="D13" i="3"/>
  <c r="AM55" i="16"/>
  <c r="C42" i="16"/>
  <c r="AM349" i="1"/>
  <c r="AN349" i="1"/>
  <c r="D455" i="1"/>
  <c r="D454" i="1" s="1"/>
  <c r="D448" i="1" s="1"/>
  <c r="D447" i="1" s="1"/>
  <c r="AN456" i="1"/>
  <c r="C79" i="1"/>
  <c r="AM83" i="1"/>
  <c r="Y79" i="1"/>
  <c r="K13" i="3"/>
  <c r="N14" i="3"/>
  <c r="C14" i="3"/>
  <c r="F14" i="3" s="1"/>
  <c r="J15" i="2"/>
  <c r="D83" i="1"/>
  <c r="D79" i="1" s="1"/>
  <c r="AN137" i="1"/>
  <c r="G27" i="3"/>
  <c r="F27" i="3"/>
  <c r="Y33" i="1"/>
  <c r="AM34" i="1"/>
  <c r="AN253" i="1"/>
  <c r="AM253" i="1"/>
  <c r="Y248" i="1"/>
  <c r="Y319" i="1"/>
  <c r="O17" i="3"/>
  <c r="N17" i="3"/>
  <c r="E17" i="3"/>
  <c r="M13" i="3"/>
  <c r="R34" i="1"/>
  <c r="P34" i="1" s="1"/>
  <c r="T33" i="1"/>
  <c r="S33" i="1"/>
  <c r="Q34" i="1"/>
  <c r="O34" i="1" s="1"/>
  <c r="C34" i="1" s="1"/>
  <c r="AN455" i="1"/>
  <c r="Y454" i="1"/>
  <c r="AM455" i="1"/>
  <c r="Y46" i="1"/>
  <c r="F36" i="1"/>
  <c r="D37" i="1"/>
  <c r="AN57" i="1"/>
  <c r="J45" i="2"/>
  <c r="AN344" i="1"/>
  <c r="D343" i="1"/>
  <c r="C454" i="1"/>
  <c r="C46" i="1"/>
  <c r="C59" i="2"/>
  <c r="I60" i="2"/>
  <c r="C323" i="1"/>
  <c r="AM343" i="1"/>
  <c r="C47" i="1"/>
  <c r="AM47" i="1" s="1"/>
  <c r="AN40" i="1"/>
  <c r="AM40" i="1"/>
  <c r="J15" i="18"/>
  <c r="I15" i="18"/>
  <c r="AM277" i="1"/>
  <c r="AN277" i="1"/>
  <c r="S19" i="1" l="1"/>
  <c r="Q33" i="1"/>
  <c r="O33" i="1" s="1"/>
  <c r="C33" i="1" s="1"/>
  <c r="AM79" i="1"/>
  <c r="AN79" i="1"/>
  <c r="C320" i="1"/>
  <c r="AM323" i="1"/>
  <c r="C448" i="1"/>
  <c r="C447" i="1" s="1"/>
  <c r="C43" i="1"/>
  <c r="Y448" i="1"/>
  <c r="AM454" i="1"/>
  <c r="AN454" i="1"/>
  <c r="Y43" i="1"/>
  <c r="T19" i="1"/>
  <c r="R33" i="1"/>
  <c r="P33" i="1" s="1"/>
  <c r="AM33" i="1"/>
  <c r="AN83" i="1"/>
  <c r="C12" i="16"/>
  <c r="AM12" i="16" s="1"/>
  <c r="AM42" i="16"/>
  <c r="Y15" i="1"/>
  <c r="F17" i="3"/>
  <c r="G17" i="3"/>
  <c r="AM248" i="1"/>
  <c r="AN248" i="1"/>
  <c r="AN343" i="1"/>
  <c r="D323" i="1"/>
  <c r="F34" i="1"/>
  <c r="D36" i="1"/>
  <c r="I59" i="2"/>
  <c r="C45" i="2"/>
  <c r="AN46" i="1"/>
  <c r="AM46" i="1"/>
  <c r="N13" i="3"/>
  <c r="O13" i="3"/>
  <c r="M12" i="3"/>
  <c r="E13" i="3"/>
  <c r="C13" i="3"/>
  <c r="C39" i="1"/>
  <c r="C37" i="1" s="1"/>
  <c r="C36" i="1" s="1"/>
  <c r="C15" i="2" l="1"/>
  <c r="I15" i="2" s="1"/>
  <c r="I45" i="2"/>
  <c r="G13" i="3"/>
  <c r="F13" i="3"/>
  <c r="AN43" i="1"/>
  <c r="AM43" i="1"/>
  <c r="M11" i="3"/>
  <c r="E12" i="3"/>
  <c r="D320" i="1"/>
  <c r="AN323" i="1"/>
  <c r="F33" i="1"/>
  <c r="D33" i="1" s="1"/>
  <c r="AN33" i="1" s="1"/>
  <c r="D34" i="1"/>
  <c r="AN34" i="1" s="1"/>
  <c r="T15" i="1"/>
  <c r="R19" i="1"/>
  <c r="P19" i="1" s="1"/>
  <c r="D19" i="1" s="1"/>
  <c r="AN19" i="1" s="1"/>
  <c r="Y447" i="1"/>
  <c r="AM448" i="1"/>
  <c r="AN448" i="1"/>
  <c r="Y39" i="1"/>
  <c r="C319" i="1"/>
  <c r="AM320" i="1"/>
  <c r="S15" i="1"/>
  <c r="Q19" i="1"/>
  <c r="O19" i="1" s="1"/>
  <c r="C19" i="1" s="1"/>
  <c r="AM19" i="1" s="1"/>
  <c r="AM319" i="1" l="1"/>
  <c r="C56" i="1"/>
  <c r="C55" i="1" s="1"/>
  <c r="AN447" i="1"/>
  <c r="AM447" i="1"/>
  <c r="Y56" i="1"/>
  <c r="D319" i="1"/>
  <c r="AN320" i="1"/>
  <c r="E11" i="3"/>
  <c r="AM39" i="1"/>
  <c r="AN39" i="1"/>
  <c r="Y37" i="1"/>
  <c r="K25" i="3"/>
  <c r="Q15" i="1"/>
  <c r="R15" i="1"/>
  <c r="L25" i="3"/>
  <c r="D25" i="3" l="1"/>
  <c r="G25" i="3" s="1"/>
  <c r="O25" i="3"/>
  <c r="L24" i="3"/>
  <c r="P15" i="1"/>
  <c r="D15" i="1" s="1"/>
  <c r="AN15" i="1" s="1"/>
  <c r="AN319" i="1"/>
  <c r="D56" i="1"/>
  <c r="D55" i="1" s="1"/>
  <c r="C25" i="3"/>
  <c r="F25" i="3" s="1"/>
  <c r="N25" i="3"/>
  <c r="O15" i="1"/>
  <c r="C15" i="1" s="1"/>
  <c r="AM15" i="1" s="1"/>
  <c r="K24" i="3"/>
  <c r="AM37" i="1"/>
  <c r="AN37" i="1"/>
  <c r="Y36" i="1"/>
  <c r="Y55" i="1"/>
  <c r="AM56" i="1"/>
  <c r="AN56" i="1"/>
  <c r="AM36" i="1" l="1"/>
  <c r="AN36" i="1"/>
  <c r="L23" i="3"/>
  <c r="D24" i="3"/>
  <c r="G24" i="3" s="1"/>
  <c r="O24" i="3"/>
  <c r="AM55" i="1"/>
  <c r="AN55" i="1"/>
  <c r="C24" i="3"/>
  <c r="F24" i="3" s="1"/>
  <c r="K23" i="3"/>
  <c r="N24" i="3"/>
  <c r="D23" i="3" l="1"/>
  <c r="G23" i="3" s="1"/>
  <c r="O23" i="3"/>
  <c r="L12" i="3"/>
  <c r="C23" i="3"/>
  <c r="F23" i="3" s="1"/>
  <c r="N23" i="3"/>
  <c r="K12" i="3"/>
  <c r="L11" i="3" l="1"/>
  <c r="D12" i="3"/>
  <c r="G12" i="3" s="1"/>
  <c r="O12" i="3"/>
  <c r="K11" i="3"/>
  <c r="C12" i="3"/>
  <c r="F12" i="3" s="1"/>
  <c r="N12" i="3"/>
  <c r="C11" i="3" l="1"/>
  <c r="F11" i="3" s="1"/>
  <c r="N11" i="3"/>
  <c r="D11" i="3"/>
  <c r="O11" i="3"/>
  <c r="Q16" i="3" l="1"/>
  <c r="R16" i="3" s="1"/>
  <c r="G11" i="3"/>
</calcChain>
</file>

<file path=xl/sharedStrings.xml><?xml version="1.0" encoding="utf-8"?>
<sst xmlns="http://schemas.openxmlformats.org/spreadsheetml/2006/main" count="5653" uniqueCount="1412">
  <si>
    <t>TT</t>
  </si>
  <si>
    <t>Danh mục dự án</t>
  </si>
  <si>
    <t>TỔNG SỐ</t>
  </si>
  <si>
    <t>-</t>
  </si>
  <si>
    <t>VỐN THU TIỀN SỬ DỤNG ĐẤT</t>
  </si>
  <si>
    <t>VỐN TĂNG THU, TIẾT KIỆM CHI</t>
  </si>
  <si>
    <t>VỐN BỘI CHI NGÂN SÁCH ĐỊA PHƯƠNG</t>
  </si>
  <si>
    <t>VỐN ĐẦU TƯ TẬP TRUNG VÀ XỔ SỐ KIẾN THIẾT</t>
  </si>
  <si>
    <t>I</t>
  </si>
  <si>
    <t>Cấp huyện phân bổ chi tiết (đầu tư tập trung và thu tiền sử dụng đất)</t>
  </si>
  <si>
    <t>TP Long Xuyên</t>
  </si>
  <si>
    <t>TP Châu Đốc</t>
  </si>
  <si>
    <t>TX Tân Châu</t>
  </si>
  <si>
    <t>Thị Xã Tịnh Biên</t>
  </si>
  <si>
    <t>Huyện An Phú</t>
  </si>
  <si>
    <t>Huyện Châu Phú</t>
  </si>
  <si>
    <t>Huyện Châu Thành</t>
  </si>
  <si>
    <t>Huyện Phú Tân</t>
  </si>
  <si>
    <t>Huyện Chợ Mới</t>
  </si>
  <si>
    <t>Huyện Thoại Sơn</t>
  </si>
  <si>
    <t>Huyện Tri Tôn</t>
  </si>
  <si>
    <t>II</t>
  </si>
  <si>
    <t>Cấp tỉnh phân bổ</t>
  </si>
  <si>
    <t>- Thực hiện phân bổ chi tiết</t>
  </si>
  <si>
    <t>Chênh lệch số cân đối</t>
  </si>
  <si>
    <t>TỔNG SỐ PHÂN BỔ CHI TIẾT</t>
  </si>
  <si>
    <t>A</t>
  </si>
  <si>
    <t>Theo ngành, lĩnh vực</t>
  </si>
  <si>
    <t>Chuẩn bị đầu tư</t>
  </si>
  <si>
    <t>Thực hiện dự án</t>
  </si>
  <si>
    <t>(1)</t>
  </si>
  <si>
    <t>Các dự án chuyển tiếp hoàn thành năm 2024</t>
  </si>
  <si>
    <t>Dự án nhóm B</t>
  </si>
  <si>
    <t>Dự án nhóm C</t>
  </si>
  <si>
    <t>(2)</t>
  </si>
  <si>
    <t>Các dự án chuyển tiếp hoàn thành sau năm 2024</t>
  </si>
  <si>
    <t>(3)</t>
  </si>
  <si>
    <t>Các dự án khởi công mới năm 2024</t>
  </si>
  <si>
    <t>B</t>
  </si>
  <si>
    <t>Bố trí thực hiện nhiệm vụ khác</t>
  </si>
  <si>
    <t>Trả nợ gốc và lãi vay</t>
  </si>
  <si>
    <t>Thu hồi vốn ứng trước hoàn trả nguồn ngân sách trung ương</t>
  </si>
  <si>
    <t>Thanh toán công nợ sau quyết toán (bao gồm chi phí quyết toán)</t>
  </si>
  <si>
    <t>PHÂN BỔ CHI TIẾT NGUỒN VỐN NGÂN SÁCH ĐỊA PHƯƠNG DO CẤP TỈNH QUẢN LÝ</t>
  </si>
  <si>
    <t>CHI TIẾT THEO NGÀNH, LĨNH VỰC</t>
  </si>
  <si>
    <t>QUỐC PHÒNG</t>
  </si>
  <si>
    <t>c</t>
  </si>
  <si>
    <t>Xây dựng mới cụm kho hậu cần tỉnh</t>
  </si>
  <si>
    <t>Xây dựng mới khối nhà xe cơ quan, nhà kho và khu nghỉ sĩ quan tại khu vực Sở chỉ huy/Bộ CHQS tỉnh</t>
  </si>
  <si>
    <t>1</t>
  </si>
  <si>
    <t>Hệ thống thu gom và xử lý nước thải CDC; quân nhân BĐBP khu vực biên giới</t>
  </si>
  <si>
    <t>AN NINH VÀ TRẬT TỰ, AN TOÀN XÃ HỘI</t>
  </si>
  <si>
    <t>b</t>
  </si>
  <si>
    <t>Tạo quỹ đất đầu tư xây dựng Trại tạm giam Công an tỉnh</t>
  </si>
  <si>
    <t>2</t>
  </si>
  <si>
    <t>Dự án Cơ sở làm việc Công an tỉnh An Giang</t>
  </si>
  <si>
    <t>Đầu tư xây dựng trụ sở công an xã, thị trấn trên địa bàn tỉnh An Giang</t>
  </si>
  <si>
    <t>III</t>
  </si>
  <si>
    <t>GIÁO DỤC, ĐÀO TẠO VÀ GIÁO DỤC NGHỀ NGHIỆP</t>
  </si>
  <si>
    <t>Nâng cấp, mở rộng trường Trung cấp nghề Châu Đốc</t>
  </si>
  <si>
    <t>Cải tạo, xây dựng mới một số hạng mục thuộc Trường Cao đẳng y tế An Giang</t>
  </si>
  <si>
    <t>THPT Vọng Thê</t>
  </si>
  <si>
    <t>Trường THPT Vĩnh Xương</t>
  </si>
  <si>
    <t>Trường TH D Phú Hữu (điểm chính)</t>
  </si>
  <si>
    <t>Đề án chuẩn quốc gia</t>
  </si>
  <si>
    <t>5.1</t>
  </si>
  <si>
    <t>Trường TH A Hòa Bình Thạnh điểm chính (Hoà Thạnh)</t>
  </si>
  <si>
    <t>(7)</t>
  </si>
  <si>
    <t>Trường MG Vĩnh Lợi</t>
  </si>
  <si>
    <t>(8)</t>
  </si>
  <si>
    <t>Trường MG Tân Phú điểm phụ (Tân Thành)</t>
  </si>
  <si>
    <t>(9)</t>
  </si>
  <si>
    <t>Trường TH Vĩnh Lợi điểm phụ (Hoà Lợi 3)</t>
  </si>
  <si>
    <t>(10)</t>
  </si>
  <si>
    <t>Trường TH A Tân Phú điểm phụ (Tân Thạnh)</t>
  </si>
  <si>
    <t>5.2</t>
  </si>
  <si>
    <t>Thị xã Tân Châu</t>
  </si>
  <si>
    <t>Trường TH Phú Lộc điểm phụ (Phú Quý)</t>
  </si>
  <si>
    <t>Trường MG Tân Thạnh điểm chính mới ( Núi Nổi)</t>
  </si>
  <si>
    <t xml:space="preserve">Trường MG Lê Chánh điểm chính (Phú Hữu 1) </t>
  </si>
  <si>
    <t>(4)</t>
  </si>
  <si>
    <t xml:space="preserve"> Trường TH Tân Thạnh điểm phụ (Tân Đông)</t>
  </si>
  <si>
    <t>(5)</t>
  </si>
  <si>
    <t>Trường MG Phú Lộc điểm chính (ấp Phú Yên)</t>
  </si>
  <si>
    <t>(6)</t>
  </si>
  <si>
    <t>Trường TH Lê Chánh điểm chính (Phú Hữu 2)</t>
  </si>
  <si>
    <t>Trường TH Phú Lộc điểm chính (Phú Yên)</t>
  </si>
  <si>
    <t>5.3</t>
  </si>
  <si>
    <t>Trường TH A Khánh An</t>
  </si>
  <si>
    <t>Trường THPT Nguyễn Bỉnh Khiêm</t>
  </si>
  <si>
    <t>Trường THPT Huỳnh Thị Hưởng</t>
  </si>
  <si>
    <t>Trường MG Họa Mi (điểm chính)</t>
  </si>
  <si>
    <t>Đầu tư cơ sở vật chất, thiết bị dạy học phục vụ Chương trình giáo dục phổ thông mới giai đoạn 2021-2025 thành phố Long Xuyên</t>
  </si>
  <si>
    <t>Mua sắm thiết bị phòng bộ môn ngoại ngữ cho cấp tiểu học và trung học trên địa bàn tỉnh An Giang giai đoạn 2021-2025</t>
  </si>
  <si>
    <t>Đề án trường chuẩn quốc gia</t>
  </si>
  <si>
    <t>7.1</t>
  </si>
  <si>
    <t>Trường THCS Phú Thọ</t>
  </si>
  <si>
    <t>7.2</t>
  </si>
  <si>
    <t>Trường THCS Phước Hưng</t>
  </si>
  <si>
    <t>7.3</t>
  </si>
  <si>
    <t>Trường THCS Thạnh Mỹ Tây</t>
  </si>
  <si>
    <t>Trường tiểu học B Định Mỹ Điểm chính (ấp Mỹ Phú)</t>
  </si>
  <si>
    <t>Trường tiểu học A Vĩnh Khánh Điểm chính (ấp Vĩnh Lợi)</t>
  </si>
  <si>
    <t>Trường tiểu học A Vĩnh Chánh Điểm chính (ấp Đông An)</t>
  </si>
  <si>
    <t>Trường THPT Vĩnh Bình</t>
  </si>
  <si>
    <t>Trường THPT Võ Thành Trinh</t>
  </si>
  <si>
    <t xml:space="preserve">Trường THPT Lương Văn Cù </t>
  </si>
  <si>
    <t xml:space="preserve">Trường TH A Hòa Bình điểm chính (An Thuận) </t>
  </si>
  <si>
    <t xml:space="preserve"> Trường TH A Mỹ An điểm chính (Mỹ An)</t>
  </si>
  <si>
    <t xml:space="preserve">Trường MG Mỹ Hội Đông điểm chính (Mỹ Đức) </t>
  </si>
  <si>
    <t>Trường MG Long Giang điểm chính (Long Thạnh 2)</t>
  </si>
  <si>
    <t>Trường THCS Lê Hưng Nhượng</t>
  </si>
  <si>
    <t>Trường THCS Dương Bình Giang</t>
  </si>
  <si>
    <t>Trường THCS Hoàng Hiệp</t>
  </si>
  <si>
    <t xml:space="preserve">Trường THCS Phan Thành Long </t>
  </si>
  <si>
    <t xml:space="preserve">Trường THCS Nguyễn Kim Nha </t>
  </si>
  <si>
    <t xml:space="preserve"> Trường THCS Long Giang</t>
  </si>
  <si>
    <t>Trường THCS Cái Dầu</t>
  </si>
  <si>
    <t>Chương trình ĐTXD cải tạo, sửa chữa nhà vệ sinh và công trình nước sạch cho các trường trên địa bàn tỉnh giai đoạn 2021-2025</t>
  </si>
  <si>
    <t>1. Dự án ĐTXD cải tạo, sửa chữa nhà vệ sinh và công trình nước sạch cho các trường trên địa bàn huyện Châu Thành giai đoạn 2021-2025</t>
  </si>
  <si>
    <t>2. Dự án ĐTXD cải tạo, sửa chữa nhà vệ sinh và công trình nước sạch cho các trường trên địa bàn huyện Chợ Mới giai đoạn 2021-2025</t>
  </si>
  <si>
    <t>Trường THCS Hoà Bình Thạnh điểm chính (Hoà Thạnh)</t>
  </si>
  <si>
    <t>Trường TH B Bình Thạnh điểm chính (Thạnh Hòa)</t>
  </si>
  <si>
    <t>Trường mẫu giáo Bình Thạnh</t>
  </si>
  <si>
    <t>Trường TH A Thạnh Mỹ Tây (Tây An)</t>
  </si>
  <si>
    <t>Trường MG Thạnh Mỹ Tây điểm chính (Mỹ Bình)</t>
  </si>
  <si>
    <t>Trường TH B Thạnh Mỹ Tây (Ba Xưa)</t>
  </si>
  <si>
    <t>Trường THCS Nguyễn Văn Trỗi</t>
  </si>
  <si>
    <t>2 .Dự án ĐTXD cải tạo, sửa chữa nhà vệ sinh và công trình nước sạch cho các trường trên địa bàn huyện Thoại Sơn giai đoạn 2021-2025</t>
  </si>
  <si>
    <t>3. Dự án ĐTXD cải tạo, sửa chữa nhà vệ sinh và công trình nước sạch cho các trường trên địa bàn thị xã Tân Châu giai đoạn 2021-2025</t>
  </si>
  <si>
    <t>4. Dự án ĐTXD cải tạo, sửa chữa nhà vệ sinh và công trình nước sạch cho các trường trên địa bàn huyện Tỉnh Biên giai đoạn 2021-2025</t>
  </si>
  <si>
    <t>6. Dự án ĐTXD cải tạo, sửa chữa nhà vệ sinh và công trình nước sạch cho các trường trên địa bàn huyện Phú Tân giai đoạn 2021-2025</t>
  </si>
  <si>
    <t>Đầu tư cơ sở vật chất, thiết bị dạy học phục vụ Chương trình giáo dục phổ thông mới giai đoạn 2021-2025:</t>
  </si>
  <si>
    <t>1. Đầu tư cơ sở vật chất thiết bị dạy học phục vụ chương trình giáo dục phổ thông mới giai đoạn 2021-2025 huyện Châu Thành</t>
  </si>
  <si>
    <t>3. Đầu tư cơ sở vật chất, thiết bị dạy học phục vụ Chương trình giáo dục phổ thông mới giai đoạn 2021-2025 huyện Tịnh Biên</t>
  </si>
  <si>
    <t>4. Đầu tư cơ sở vật chất, thiết bị dạy học phục vụ Chương trình giáo dục phổ thông mới giai đoạn 2021-2025 huyện Tri Tôn</t>
  </si>
  <si>
    <t>Trường tiểu học B Vĩnh Phú Điểm chính (ấp Trung Phú 3)</t>
  </si>
  <si>
    <t>Trường mẫu giáo Tân Trung điểm chính (Tân Thạnh)</t>
  </si>
  <si>
    <t>3</t>
  </si>
  <si>
    <t>Trường TH Tân Trung điểm chính (Tân Thạnh)</t>
  </si>
  <si>
    <t>4</t>
  </si>
  <si>
    <t>Trường TH Long Hòa điểm phụ (Long Thạnh 2)</t>
  </si>
  <si>
    <t>Trường tiểu học B Phú Mỳ</t>
  </si>
  <si>
    <t>7</t>
  </si>
  <si>
    <t xml:space="preserve"> Trường THCS Tân Tuyến</t>
  </si>
  <si>
    <t>8</t>
  </si>
  <si>
    <t xml:space="preserve"> Trường THCS Lạc Quới</t>
  </si>
  <si>
    <t>10</t>
  </si>
  <si>
    <t>Trường tiểu học Lạc Qưới điểm chính (Vĩnh Hòa)</t>
  </si>
  <si>
    <t>11</t>
  </si>
  <si>
    <t>Trường tiểu học Lạc Qưới điểm phụ (Vĩnh Thuận)</t>
  </si>
  <si>
    <t xml:space="preserve">Trường TH A Vĩnh An chính (Vĩnh Quới) </t>
  </si>
  <si>
    <t>Trường TH A Tân Phú điểm chính  (Tân Thành)</t>
  </si>
  <si>
    <t xml:space="preserve">Trường TH Vĩnh Lợi điểm chính  (Hòa Lợi 1) </t>
  </si>
  <si>
    <t xml:space="preserve">Trường THCS Vĩnh Hanh </t>
  </si>
  <si>
    <t xml:space="preserve">Trường THCS Bình Thạnh </t>
  </si>
  <si>
    <t xml:space="preserve">Trường THCS Vĩnh Lợi </t>
  </si>
  <si>
    <t xml:space="preserve">Trường THCS Vĩnh An </t>
  </si>
  <si>
    <t>IV</t>
  </si>
  <si>
    <t>Y TẾ, DÂN SỐ VÀ GIA ĐÌNH</t>
  </si>
  <si>
    <t>Dự án Phòng khám và quản lý sức khỏe cán bộ thuộc Ban Bảo vệ, chăm sóc sức khỏe cán bộ tỉnh</t>
  </si>
  <si>
    <t>Bệnh viện y học cổ truyền An Giang</t>
  </si>
  <si>
    <t xml:space="preserve"> Bệnh viện Sản - Nhi An Giang 
(Khối Nhi 200 giường)</t>
  </si>
  <si>
    <t>Nâng cấp trang thiết bị y tế cho Bệnh viện Sản - Nhi An Giang</t>
  </si>
  <si>
    <t>Bệnh viện Mắt -Tai Mũi Họng - Răng Hàm Mặt tỉnh An Giang</t>
  </si>
  <si>
    <t xml:space="preserve">Bệnh viện quân dân y tỉnh An Giang </t>
  </si>
  <si>
    <t>Cải tạo, nâng cấp Trung tâm Y tế huyện Chợ Mới</t>
  </si>
  <si>
    <t>Xây dựng mới Khoa Xét nghiệm và Khoa Giải phẫu bệnh lý thuộc Bệnh viện đa khoa khu vực tỉnh</t>
  </si>
  <si>
    <t xml:space="preserve">Các trạm y tế xã </t>
  </si>
  <si>
    <t xml:space="preserve">Nâng cấp cải tạo trạm y tế xã Tân Phú </t>
  </si>
  <si>
    <t>Mở rộng Bệnh viện Tim mạch An Giang (giai đoạn 2)</t>
  </si>
  <si>
    <t>Nâng cấp, cải tạo Trạm y tế Tân Trung</t>
  </si>
  <si>
    <t>V</t>
  </si>
  <si>
    <t>VĂN HÓA, THÔNG TIN</t>
  </si>
  <si>
    <t>Di tích Đá Nổi</t>
  </si>
  <si>
    <t>Di tích Gò Cây Tung</t>
  </si>
  <si>
    <t>Nhà hát tỉnh An Giang</t>
  </si>
  <si>
    <t>Trung tâm Văn hóa, Thể thao xã:</t>
  </si>
  <si>
    <t>1.Trung tâm Văn hóa, Thể thao xã Tân Thạnh</t>
  </si>
  <si>
    <t>2. Trung tâm Văn hóa, Thể thao xã Tân Trung</t>
  </si>
  <si>
    <t>Trung tâm Văn hóa, Thể thao huyện Châu Thành</t>
  </si>
  <si>
    <t>Trung tâm Văn hóa, Thể thao huyện Chợ Mới</t>
  </si>
  <si>
    <t>Bảo quản, tu bổ, phục hồi di tích lịch sử - văn hoá xếp hạn cấp tỉnh (KH 780)</t>
  </si>
  <si>
    <t>Cải tạo Đình Bình Phú, xã Bình Hòa huyện Châu Thành</t>
  </si>
  <si>
    <t>Trung tâm văn hóa, thể thao xã Lạc Quới</t>
  </si>
  <si>
    <t>CÁC HOẠT ĐỘNG KINH TẾ</t>
  </si>
  <si>
    <t>NÔNG NGHIỆP, LÂM NGHIỆP, DIÊM NGHIỆP, THỦY LỢI VÀ THỦY SẢN</t>
  </si>
  <si>
    <t>Xây dựng hệ thống hồ trữ ngọt gắn với hạ tầng thủy lợi phục vụ liên kết sản xuất tiểu vùng tứ giác Long Xuyên</t>
  </si>
  <si>
    <t>Xây dựng hệ thống thủy lợi vùng cao thích ứng với biến đổi khí hậu nhằm phục vụ tái cơ cấu sản xuất nông nghiệp cho đồng bào vùng Bảy Núi, tỉnh An Giang.</t>
  </si>
  <si>
    <t>Cơ sở hạ tầng vùng sản xuất giống cá tra tập trung tỉnh An Giang</t>
  </si>
  <si>
    <t>Dự án Kè quản lý khu đất bãi bồi tiếp giáp Khu lưu niệm Chủ tịch Tôn Đức Thắng</t>
  </si>
  <si>
    <t>Dự án bảo vệ và phát triển rừng phòng hộ, rừng đặc dụng vùng đồi núi tỉnh An Giang giai đoạn 2021-2025</t>
  </si>
  <si>
    <t>Dự án trồng cây lâm nghiệp phân tán tỉnh An Giang, giai đoạn 2021-2025</t>
  </si>
  <si>
    <t>Cụm công trình thủy lợi vùng cao Bảy Núi</t>
  </si>
  <si>
    <t>Hỗ trợ phát triển kinh tế tập thể, hợp tác xã giai đoạn 2021-2025</t>
  </si>
  <si>
    <t>Hỗ trợ phát triển hợp tác xã sản xuất và tiêu thụ đường thốt nốt Nhơn Hưng</t>
  </si>
  <si>
    <t xml:space="preserve"> GIAO THÔNG</t>
  </si>
  <si>
    <t>Nâng cấp đường Lê Trọng Tấn (đoạn từ cầu Tầm Bót đến đường Phạm Cự Lượng)</t>
  </si>
  <si>
    <t>Nâng cấp, mở rộng Đường tỉnh 941 (đoạn từ cầu số 16 đến ngã 3 giao nhau giữa đường 3 tháng 2 và đường Hùng Vương)</t>
  </si>
  <si>
    <t>Nâng cấp Đường tỉnh 949</t>
  </si>
  <si>
    <t>Xây dựng tuyến đường liên kết vùng, đoạn từ thị xã Tân Châu đến thành phố Châu Đốc, kết nối với tỉnh Kiên Giang và Đồng Tháp</t>
  </si>
  <si>
    <t>5</t>
  </si>
  <si>
    <t>Nâng cấp mở rông khẩn cấp đường tỉnh 948 thuộc tuyến quốc phòng an ninh vùng biên giới và dân tộc</t>
  </si>
  <si>
    <t>6</t>
  </si>
  <si>
    <t>Nâng cấp mở rộng khẩn cấp đường tỉnh 948 thuộc tuyến quốc phòng an ninh vùng biên giới và dân tộc giai đoạn 2</t>
  </si>
  <si>
    <t>Đường đê Kênh Hòa Bình</t>
  </si>
  <si>
    <t>Tuyến ĐH.06 (Mỹ Khánh-ranh Tri Tôn)</t>
  </si>
  <si>
    <t>Tuyến ĐH. 03 (cầu Trà Can - Bình Chánh)</t>
  </si>
  <si>
    <t>Xử lý hạ tầng giao thông đô thị giai đoạn 1 đáp ứng tiêu chí đô thị loại IV-III, thành lập thị xã Tịnh Biên</t>
  </si>
  <si>
    <t>a</t>
  </si>
  <si>
    <t>Dự án nhóm A</t>
  </si>
  <si>
    <t>Đường bộ cao tốc Châu Đốc-Cần Thơ-Sóc Trăng (tham gia công tác GPMB dự án tuyến đường bộ cao tốc Châu Đốc - Cần Thơ - Sóc Trăng, phân đoạn qua địa phận tỉnh An Giang)</t>
  </si>
  <si>
    <t>Dự án Nâng cấp, mở rộng đường vào Khu di tích đặc biệt Óc Eo - Ba Thê thuộc Đường tỉnh 943 (đoạn từ cầu Thoại Giang đến cầu Mướp Văn)</t>
  </si>
  <si>
    <t>Nâng cấp tuyến đường Nam Cần Thảo (từ QL91 đến rừng tràm Trà sư, huyện Tịnh Biên)</t>
  </si>
  <si>
    <t>Nâng cấp, mở rộng đường bờ Đông liên xã</t>
  </si>
  <si>
    <t>Đường Nguyễn Văn Linh (đoạn từ đường Nguyễn Văn Linh hiện hữu đến đường tránh thành phố Long Xuyên)</t>
  </si>
  <si>
    <t>Cầu Phú Vĩnh</t>
  </si>
  <si>
    <t>Tuyến ĐH.12 (cầu Bình Hòa-ranh Tri Tôn)</t>
  </si>
  <si>
    <t>Cầu Đa Phước - Vĩnh Trường</t>
  </si>
  <si>
    <t>Nâng cấp, mở rộng đường Hương lộ 11 (bao gồm tuyến chính và tuyến nhánh đi đến trung tâm xã Tân Lập đấu nối với đường tỉnh 945</t>
  </si>
  <si>
    <t>Tuyến đường kênh E</t>
  </si>
  <si>
    <t>KHU CÔNG NGHIỆP VÀ KHU KINH TẾ</t>
  </si>
  <si>
    <t>Mở rộng Cụm công nghiệp-tiểu thủ công nghiệp Tân Trung</t>
  </si>
  <si>
    <t>Trạm kiểm soát liên hợp cửa khẩu Quốc tế Vĩnh Xương</t>
  </si>
  <si>
    <t>Cụm công nghiệp Lương An Trà (giai đoạn 1)</t>
  </si>
  <si>
    <t>Hàng rào kiên cố bảo vệ hai bên hành lang cầu Long Bình</t>
  </si>
  <si>
    <t xml:space="preserve"> DU LỊCH</t>
  </si>
  <si>
    <t>Trung tâm hội nghị thành phố Châu Đốc</t>
  </si>
  <si>
    <t>CÔNG NGHỆ THÔNG TIN</t>
  </si>
  <si>
    <t>Tạo quỹ đất và đầu tư hạ tầng khu công nghệ thông tin tập trung tỉnh An Giang</t>
  </si>
  <si>
    <t>Xây dựng hệ thống quản lý quy hoạch và phát triển đô thị tỉnh An Giang giai đoạn 2020-2025</t>
  </si>
  <si>
    <t>Chuyển đổi dữ liệu hộ tịch (giai đoạn 2)</t>
  </si>
  <si>
    <t>Xây dựng bản đồ số doanh nghiệp tỉnh An Giang</t>
  </si>
  <si>
    <t>CẤP NƯỚC, THOÁT NƯỚC</t>
  </si>
  <si>
    <t>Tuyến ống cấp nước sạch sinh hoạt cho người dân sinh sống trong phạm vi kênh 10, kênh 11 và kênh 13 (Tiểu vùng kênh 7 - Cần Thảo - Kênh Đào - Kênh ranh CP-TB), xã Ô Long Vĩ, huyện Châu Phú, tỉnh An Giang (giai đoạn 1 + giai đoạn 2)</t>
  </si>
  <si>
    <t>Cấp nước cho các xã thuộc huyện Châu Thành bị ảnh hưởng bởi hai dự án Kiểm soát lũ vùng Tây sông Hậu và Cánh đồng lớn (giai đoạn 1 + giai đoạn 2)</t>
  </si>
  <si>
    <t>HOẠT ĐỘNG CỦA CÁC CƠ QUAN QUẢN LÝ NHÀ NƯỚC, ĐVSNCL, TCCT VÀ CÁC TỔ CHỨC CT-XH</t>
  </si>
  <si>
    <t>Trụ sở làm việc Sở Tài nguyên và Môi trường và các cơ quan trực thuộc</t>
  </si>
  <si>
    <t>Trụ sở làm việc Tòa án nhân dân tỉnh</t>
  </si>
  <si>
    <t>Trụ sở làm việc Văn phòng Đoàn Đại biểu Quốc hội và Hội đồng nhân dân tỉnh</t>
  </si>
  <si>
    <t>Nâng cấp, cải tao trụ sở ủy ban nhân dân thị trấn Chợ Vàm</t>
  </si>
  <si>
    <t>Trụ sở làm việc Chi cục Trồng trọt và bảo vệ thực vật</t>
  </si>
  <si>
    <t>Trụ sở UBND xã Phú An</t>
  </si>
  <si>
    <t>Trụ sở UBND xã Phú Long</t>
  </si>
  <si>
    <t>XÃ HỘI</t>
  </si>
  <si>
    <t>Đối ứng thực hiện Chương trình MTQG giảm nghèo bền vững</t>
  </si>
  <si>
    <t>Đối ứng thực hiện Chương trình MTQG phát triển KTXH vùng đồng bào dân tộc thiểu số và miền núi</t>
  </si>
  <si>
    <t>BỐ TRÍ THỰC HIỆN NHIỆM VỤ KHÁC</t>
  </si>
  <si>
    <t>Chủ đầu tư</t>
  </si>
  <si>
    <t>Ghi chú</t>
  </si>
  <si>
    <t>Tổng số</t>
  </si>
  <si>
    <t>Trong đó:</t>
  </si>
  <si>
    <t>Đầu tư tập trung</t>
  </si>
  <si>
    <t>Xổ số kiến thiết</t>
  </si>
  <si>
    <t>Vốn thu tiền sử dụng đất</t>
  </si>
  <si>
    <t>Bội chi ngân sách địa phương</t>
  </si>
  <si>
    <t>Sở Tài chính</t>
  </si>
  <si>
    <t>Bộ CHQS tỉnh</t>
  </si>
  <si>
    <t>Bộ CH BĐBP tỉnh</t>
  </si>
  <si>
    <t>Ban QLDA ĐTXD&amp;KV PTĐT AG</t>
  </si>
  <si>
    <t>Công an tỉnh</t>
  </si>
  <si>
    <t>Ban QLDA ĐTXD KV huyện An Phú</t>
  </si>
  <si>
    <t>Ban QLDA ĐTXD KV huyện Châu Thành</t>
  </si>
  <si>
    <t>Hoàn tạm ứng</t>
  </si>
  <si>
    <t>Ban QLDA ĐTXD KV huyện Phú Tân</t>
  </si>
  <si>
    <t>Ban QLDA ĐTXD KV huyện Châu Phú</t>
  </si>
  <si>
    <t>Ban QLDA ĐTXD KV huyện Thoại Sơn</t>
  </si>
  <si>
    <t>Ban QLDA ĐTXD KV huyện Chợ Mới</t>
  </si>
  <si>
    <t>Ban QLDA ĐTXD KV huyện Tri Tôn</t>
  </si>
  <si>
    <t>Kể cả hoàn trả tạm ứng</t>
  </si>
  <si>
    <t>Kể cả chuẩn bị đầu tư</t>
  </si>
  <si>
    <t>Ban QLDA ĐTXD CTGT&amp;NN AG</t>
  </si>
  <si>
    <t>Sở NN&amp;PTNT</t>
  </si>
  <si>
    <t>Ban QL Rừng phòng hộ và Đặc dụng tỉnh</t>
  </si>
  <si>
    <t>Chi cục Kiểm lâm</t>
  </si>
  <si>
    <t>UBND huyện Phú Tân</t>
  </si>
  <si>
    <t>Ban QL Khu kinh tế</t>
  </si>
  <si>
    <t>UBND huyện Tri Tôn</t>
  </si>
  <si>
    <t>Sở Xây dựng</t>
  </si>
  <si>
    <t>Sở Tư pháp</t>
  </si>
  <si>
    <t>Sở Kế hoạch và Đầu tư</t>
  </si>
  <si>
    <t>Công ty CP Điện nước AG</t>
  </si>
  <si>
    <t>Tòa án tỉnh</t>
  </si>
  <si>
    <t>Chung các lĩnh vực</t>
  </si>
  <si>
    <t>Kế hoạch đầu tư công năm 2024 nguồn vốn ngân sách nhà nước</t>
  </si>
  <si>
    <t>2. Đầu tư cơ sở vật chất, thiết bị dạy học phục vụ Chương trình giáo dục phổ thông mới giai đoạn 2021-2025 huyện Châu Phú</t>
  </si>
  <si>
    <t>1. Dự án đầu tư xây dựng cải tạo, sửa chữa nhà vệ sinh và công trình nước sạch cho các trường trên địa bàn huyện Tri Tôn giai đoạn 2021-2025</t>
  </si>
  <si>
    <t>2. Dự án đầu tư xây dựng cải tạo, sửa chữa nhà vệ sinh và công trình nước sạch cho các trường trên địa bàn thành phố Châu Đốc giai đoạn 2021-2025</t>
  </si>
  <si>
    <t>1. Di tích Hố thờ An Lợi</t>
  </si>
  <si>
    <t>2. Trùng tu, sửa chữa Đình Bình Mỹ</t>
  </si>
  <si>
    <t>Thực hiện chính sách khuyến khích phát triển hợp tác, liên kết trong sản xuất và tiêu thụ sản phẩm nông nghiệp theo Nghị định 98/2018/NĐ-CP, trong đó:</t>
  </si>
  <si>
    <t>VI</t>
  </si>
  <si>
    <t>VI.1</t>
  </si>
  <si>
    <t>VI.2</t>
  </si>
  <si>
    <t>VI.3</t>
  </si>
  <si>
    <t>VI.4</t>
  </si>
  <si>
    <t>VI.5</t>
  </si>
  <si>
    <t>VI.6</t>
  </si>
  <si>
    <t>VII</t>
  </si>
  <si>
    <t>VIII</t>
  </si>
  <si>
    <t>3. Trung tâm Văn hoá, Thể thao xã Vĩnh Lợi</t>
  </si>
  <si>
    <t>4. Trung tâm Văn hóa, Thể thao xã Tân Phú, huyện Châu Thành</t>
  </si>
  <si>
    <t>Nâng cấp, mở rộng cầu An Phú - Vĩnh Trường và đường dẫn vào cầu, kết nối thông tuyến với Quốc lộ 91C</t>
  </si>
  <si>
    <t>7. Dự án ĐTXD cải tạo, sửa chữa nhà vệ sinh và công trình nước sạch cho các trường trên địa bàn huyện Châu Phú giai đoạn 2021-2025</t>
  </si>
  <si>
    <t>1. Dự án ĐTXD cải tạo, sửa chừa nhà vệ sinh vâ công trình nước sạch cho các trường trên đia bàn huyện Phú Tân giai đoạn 2021-2025</t>
  </si>
  <si>
    <t>PHU LỤC 3</t>
  </si>
  <si>
    <t>KẾ HOẠCH ĐẦU TƯ CÔNG NĂM 2024 NGUỒN NGÂN SÁCH NHÀ NƯỚC</t>
  </si>
  <si>
    <t>(Kèm theo Báo cáo số........../BC-SKHĐT ngày .....tháng......năm 2024 của Sở Kế hoạch và Đầu tư)</t>
  </si>
  <si>
    <t>Đơn vị: Triệu đồng</t>
  </si>
  <si>
    <t>Vốn đầu tư theo ngành, lĩnh vực</t>
  </si>
  <si>
    <t>Vốn ngoài nước</t>
  </si>
  <si>
    <t>UBND TP.Châu Đốc</t>
  </si>
  <si>
    <t>Ban QLDA ĐTXD KV TP.Châu Đốc</t>
  </si>
  <si>
    <t>Ban QLDA ĐTXD KV TX.Tân Châu</t>
  </si>
  <si>
    <t>Ban QLDA ĐTXD KV TP.Long Xuyên</t>
  </si>
  <si>
    <t>Ban QLDA ĐTXD KV TX.Tịnh Biên</t>
  </si>
  <si>
    <t>5. Dự án ĐTXD cải tạo, sửa chữa nhà vệ sinh và công trình nước sạch cho các trường trên địa bàn huyện An Phú giai đoạn 2021-2025</t>
  </si>
  <si>
    <t>STT</t>
  </si>
  <si>
    <t>CHỦ ĐẦU TƯ</t>
  </si>
  <si>
    <t>Tỷ lệ giải ngân (%)</t>
  </si>
  <si>
    <t>PHỤ LỤC 2</t>
  </si>
  <si>
    <t>TỔNG HỢP TÌNH HÌNH GIẢI NGÂN KẾ HOẠCH VỐN ĐẦU TƯ CÔNG NĂM 2024
 NGUỒN VỐN NGÂN SÁCH NHÀ NƯỚC CỦA CÁC CHỦ ĐẦU TƯ</t>
  </si>
  <si>
    <t>KẾ HOẠCH VỐN 2024</t>
  </si>
  <si>
    <t>Kế hoạch vốn đầu tư công năm 2024</t>
  </si>
  <si>
    <t>Nguồn vốn</t>
  </si>
  <si>
    <t>PHỤ LỤC 1</t>
  </si>
  <si>
    <t>TỔNG HỢP TÌNH HÌNH GIẢI NGÂN KẾ HOẠCH VỐN ĐẦU TƯ CÔNG NĂM 2024 
NGUỒN NGÂN SÁCH NHÀ NƯỚC</t>
  </si>
  <si>
    <t>Các Sở, ban ngành cấp tỉnh</t>
  </si>
  <si>
    <t>Các huyện, thị xã, thành phố</t>
  </si>
  <si>
    <t>TP. Long Xuyên</t>
  </si>
  <si>
    <t>1.1</t>
  </si>
  <si>
    <t>1.2</t>
  </si>
  <si>
    <t>TP. Châu Đốc</t>
  </si>
  <si>
    <t>TX. Tân Châu</t>
  </si>
  <si>
    <t>TX. Tịnh Biên</t>
  </si>
  <si>
    <t>a) Nguồn vốn ngân sách trung ương</t>
  </si>
  <si>
    <t xml:space="preserve">b) Nguồn vốn do tỉnh quản lý hỗ trợ cho địa phương </t>
  </si>
  <si>
    <t xml:space="preserve"> c) Nguồn vốn do cấp huyện trực tiếp quản lý phân bổ</t>
  </si>
  <si>
    <t>Dự án Kè chống sạt lở sông Tiền bảo vệ dân cư khu vực thị trấn Phú Mỹ, huyện Phú Tân</t>
  </si>
  <si>
    <t>Tuyến dân cư di dời khẩn cấp vùng sạt lở sông Hậu, xã Châu Phong</t>
  </si>
  <si>
    <t>Đường kênh Long Điền A-B</t>
  </si>
  <si>
    <t>UBND huyện Chợ Mới</t>
  </si>
  <si>
    <t>Dự án Nâng cấp ĐT.958 (Tuyến Tri Tôn - Vàm Rầy)</t>
  </si>
  <si>
    <t xml:space="preserve">Dự án Đường tỉnh 941 (đoạn nối dài) </t>
  </si>
  <si>
    <t>Tuyến tránh Đường tỉnh 951 (Đoạn từ km8+550 đến km15+950)</t>
  </si>
  <si>
    <t>Dự án 1: Hỗ trợ đầu tư phát triển hạ tầng kinh tế xã hội huyện nghèo</t>
  </si>
  <si>
    <t>Tiểu Dự án 1: Hỗ trợ đầu tư phát triển hạ tầng kinh tế xã hội huyện nghèo</t>
  </si>
  <si>
    <t>Tiểu Dự án 2: Triển khai Đề án hỗ trợ một số huyện nghèo thoát khỏi tình trạng nghèo, đặc biệt khó khăn giai đoạn 2022-2025 do Thủ tướng Chính phủ phê duyệt</t>
  </si>
  <si>
    <t>Dự án 4: Phát triển giáo dục nghề nghiệp, việc làm bền vững</t>
  </si>
  <si>
    <t>2.1</t>
  </si>
  <si>
    <t>Tiểu Dự án 1. Phát triển giáo dục nghề nghiệp vùng nghèo, vùng khó khăn</t>
  </si>
  <si>
    <t>- Dự án: Đầu tư phát triển cơ sở vật chất, thiết bị đào tạo</t>
  </si>
  <si>
    <t>2.2</t>
  </si>
  <si>
    <t>Tiểu Dự án 3. Hỗ trợ việc làm bền vững</t>
  </si>
  <si>
    <t>Về cơ sở hạ tầng, trang thiết bị công nghệ thông tin để hiện đại hóa hệ thống thông tin thị trường lao động, hình thành sàn giao dịch việc làm trực tuyến và xây dựng các cơ sở dữ liệu</t>
  </si>
  <si>
    <t>Trường Cao đẳng nghề An Giang</t>
  </si>
  <si>
    <t>Trường Cao đẳng Y tế An Giang</t>
  </si>
  <si>
    <t>Trường Trung cấp nghề dân tộc nội trú tỉnh</t>
  </si>
  <si>
    <t>DỰ ÁN 1: Giải quyết tình trạng thiếu đất ở, nhà ở, đất sản xuất, nước sinh hoạt</t>
  </si>
  <si>
    <t>DỰ ÁN 4:  Đầu tư cơ sở hạ tầng thiết yếu, phục vụ sản xuất, đời sống trong vùng đồng bào dân tộc thiểu số và miền núi và các đơn vị sự nghiệp công lập của lĩnh vực dân tộc</t>
  </si>
  <si>
    <t>Tiểu dự án 1: Đầu tư cơ sở hạ tầng thiết yếu, phục vụ sản xuất, đời sống trong vùng đồng bào dân tộc thiểu số và miền núi</t>
  </si>
  <si>
    <t>DỰ ÁN 5: Phát triển giáo dục đào tạo nâng cao chất lượng nguồn nhân lực</t>
  </si>
  <si>
    <t>Tiểu dự án 1: Đổi mới hoạt động, củng cố phát triển các trường phổ thông dân tộc nội trú, trường phổ thông dân tộc bán trú, trường phổ thông có học sinh ở bán trú và xóa mù chữ cho người dân vùng đồng bào dân tộc thiểu số</t>
  </si>
  <si>
    <t>DỰ ÁN 6: Bảo tồn, phát huy giá trị văn hóa truyền thống tốt đẹp của các dân tộc thiểu số gắn với phát triển du lịch</t>
  </si>
  <si>
    <t>Bảo tồn, phát huy giá trị văn hóa truyền thống tốt đẹp của các dân tộc thiểu số gắn với phát triển du lịch</t>
  </si>
  <si>
    <t>DỰ ÁN 10: Truyền thông, tuyên truyền, vận động trong vùng đồng bào dân tộc thiểu số và miền núi. Kiểm tra, giám sát đánh giá việc tổ chức thực hiện chương trình</t>
  </si>
  <si>
    <t>Tiểu dự án 2: Ứng dụng công nghệ thông tin hỗ trợ phát triển kinh tế - xã hội và đảm bảo an ninh trật tự vùng đồng bào dân tộc thiểu số và miền núi</t>
  </si>
  <si>
    <t>1. Giải quyết tình trạng thiếu đất ở, nhà ở, đất sản xuất, nước sinh hoạt trên địa bàn huyện Tri Tôn</t>
  </si>
  <si>
    <t>2. Giải quyết tình trạng thiếu đất ở, nhà ở, đất sản xuất, nước sinh hoạt trên địa bàn thị xã Tịnh Biên</t>
  </si>
  <si>
    <t>3. Giải quyết tình trạng thiếu đất ở, nhà ở, đất sản xuất, nước sinh hoạt trên địa bàn huyện An Phú</t>
  </si>
  <si>
    <t>4. Giải quyết tình trạng thiếu đất ở, nhà ở, đất sản xuất, nước sinh hoạt trên địa bàn huyện Thoại Sơn</t>
  </si>
  <si>
    <t>5. Giải quyết tình trạng thiếu đất ở, nhà ở, đất sản xuất, nước sinh hoạt trên địa bàn TX Tân Châu</t>
  </si>
  <si>
    <t>1. Đầu tư cơ sở hạ tầng thiết yếu, phục vụ sản xuất, đời sống trong vùng đồng bào dân tộc thiểu số và miền núi trên địa bàn huyện Tri Tôn</t>
  </si>
  <si>
    <t>2. Đầu tư cơ sở hạ tầng thiết yếu, phục vụ sản xuất, đời sống trong vùng đồng bào dân tộc thiểu số và miền núi  trên địa bàn thị xã Tịnh Biên</t>
  </si>
  <si>
    <t>3. Đầu tư cơ sở hạ tầng thiết yếu, phục vụ sản xuất, đời sống trong vùng đồng bào dân tộc thiểu số và miền núi  trên địa bàn huyện An Phú</t>
  </si>
  <si>
    <t>4. Đầu tư cơ sở hạ tầng thiết yếu, phục vụ sản xuất, đời sống trong vùng đồng bào dân tộc thiểu số và miền núi  trên địa bàn huyện Thoại Sơn</t>
  </si>
  <si>
    <t>1. Đầu tư bổ sung, sửa chữa cơ sở vật chất cho Trường phổ thông dân tộc nội trú trung học phổ thông An Giang</t>
  </si>
  <si>
    <t>2. Đầu tư bổ sung, sửa chữa cơ sở vật chất cho Trường phổ thông Dân tộc Nội trú trung học cơ sở Tịnh Biên</t>
  </si>
  <si>
    <t>3. Đầu tư bổ sung, sửa chữa cơ sở vật chất cho Trường Phổ thông Dân tộc Nội trú Trung học cơ sở Tri Tôn, xã Châu Lăng, huyện Tri Tôn</t>
  </si>
  <si>
    <t>1. Hỗ trợ thiết lập các điểm hỗ trợ đồng bào dân tộc thiểu số ứng dụng công nghệ thông tin tại Ủy ban nhân dân cấp xã để phục vụ phát triển kinh tế - xã hội và đảm bảo an ninh trật tự;</t>
  </si>
  <si>
    <t>2. Thiết lập phòng hợp trực tuyến tại Ban Dân tộc</t>
  </si>
  <si>
    <t>UBND huyện An Phú</t>
  </si>
  <si>
    <t>UBND huyện Thoại Sơn</t>
  </si>
  <si>
    <t>Sở Giáo dục và Đào tạo</t>
  </si>
  <si>
    <t>Sở Văn hóa, Thể thao và Du lịch</t>
  </si>
  <si>
    <t>Sở Thông tin và Truyền thông</t>
  </si>
  <si>
    <t>Ban Dân tộc tỉnh</t>
  </si>
  <si>
    <t>Đối ứng thực hiện Chương trình MTQG xây dựng nông thôn mới giai đoạn 2021-2025</t>
  </si>
  <si>
    <t>Huyện thực hiện bộ tiêu chí NTM giai đoạn 2021-2025</t>
  </si>
  <si>
    <t>Huyện NTM Châu Thành</t>
  </si>
  <si>
    <t>Huyện NTM Chợ Mới</t>
  </si>
  <si>
    <t>Huyện thực hiện tiêu chí cho các xã NTM và xã phấn đấu NTM</t>
  </si>
  <si>
    <t>Thành phố Long Xuyên</t>
  </si>
  <si>
    <t>Thành phố Châu Đốc</t>
  </si>
  <si>
    <t>Thị xã Tịnh Biên</t>
  </si>
  <si>
    <t>UBND huyện Châu Thành</t>
  </si>
  <si>
    <t>UBND huyện Châu Phú</t>
  </si>
  <si>
    <t>UBND TP.Long Xuyên</t>
  </si>
  <si>
    <t>UBND TX.Tân Châu</t>
  </si>
  <si>
    <t>UBND TX.Tịnh Biên</t>
  </si>
  <si>
    <t>A. Vốn đầu tư công phân bổ theo hệ số (Nghị quyết số 06/2022/NQ-HĐND ngày 12/7/2022)</t>
  </si>
  <si>
    <t>B. Chương trình mỗi xã một sản phẩm (OCOP)</t>
  </si>
  <si>
    <t>2.3</t>
  </si>
  <si>
    <t>2.4</t>
  </si>
  <si>
    <t>2.5</t>
  </si>
  <si>
    <t>2.6</t>
  </si>
  <si>
    <t>2.7</t>
  </si>
  <si>
    <t>2.8</t>
  </si>
  <si>
    <t>2.9</t>
  </si>
  <si>
    <t>2.10</t>
  </si>
  <si>
    <t>2.11</t>
  </si>
  <si>
    <t>Tổng cộng</t>
  </si>
  <si>
    <t>THỰC HIỆN GIAO VÀ PHÂN BỔ CHI TIẾT</t>
  </si>
  <si>
    <t>Vốn ngân sách địa phương</t>
  </si>
  <si>
    <t>Vốn đầu tư tập trung</t>
  </si>
  <si>
    <t xml:space="preserve">  - Cấp tỉnh quản lý</t>
  </si>
  <si>
    <t xml:space="preserve">  - Cấp huyện quản lý</t>
  </si>
  <si>
    <t>Vốn thu xổ số kiến thiết</t>
  </si>
  <si>
    <t>Vốn thu sử dụng đất</t>
  </si>
  <si>
    <t>Vốn bội chi ngân sách địa phương</t>
  </si>
  <si>
    <t>Vốn ngân sách trung ương</t>
  </si>
  <si>
    <t>Vốn trong nước</t>
  </si>
  <si>
    <t>* 03 Chương trình MTQG</t>
  </si>
  <si>
    <t>Chương trình MTQG giảm nghèo bền vững</t>
  </si>
  <si>
    <t>Chương trình MTQG phát triển KTXH vùng đồng bào dân tộc thiểu số và miền núi</t>
  </si>
  <si>
    <t>- UBND TP.Long Xuyên</t>
  </si>
  <si>
    <t>- Ban QLDA ĐTXD KV TP.Long Xuyên</t>
  </si>
  <si>
    <t>- UBND TP.Châu Đốc</t>
  </si>
  <si>
    <t>- Ban QLDA ĐTXD KV TP.Châu Đốc</t>
  </si>
  <si>
    <t>- UBND TX.Tân Châu</t>
  </si>
  <si>
    <t>- Ban QLDA ĐTXD KV TX.Tân Châu</t>
  </si>
  <si>
    <t>- UBND TX.Tịnh Biên</t>
  </si>
  <si>
    <t>- Ban QLDA ĐTXD KV TX.Tịnh Biên</t>
  </si>
  <si>
    <t>- UBND huyện An Phú</t>
  </si>
  <si>
    <t>- Ban QLDA ĐTXD KV huyện An Phú</t>
  </si>
  <si>
    <t>- Ban QLDA ĐTXD KV huyện Châu Phú</t>
  </si>
  <si>
    <t>- Ban QLDA ĐTXD KV huyện Châu Thành</t>
  </si>
  <si>
    <t>- UBND huyện Phú Tân</t>
  </si>
  <si>
    <t>- Ban QLDA ĐTXD KV huyện Phú Tân</t>
  </si>
  <si>
    <t>c) Nguồn vốn do cấp huyện trực tiếp quản lý phân bổ</t>
  </si>
  <si>
    <t>- UBND huyện Chợ Mới</t>
  </si>
  <si>
    <t>- Ban QLDA ĐTXD KV huyện Chợ Mới</t>
  </si>
  <si>
    <t>- UBND huyện Thoại Sơn</t>
  </si>
  <si>
    <t>- Ban QLDA ĐTXD KV huyện Thoại Sơn</t>
  </si>
  <si>
    <t>- UBND huyện Tri Tôn</t>
  </si>
  <si>
    <t>- Ban QLDA ĐTXD KV huyện Tri Tôn</t>
  </si>
  <si>
    <t xml:space="preserve">Trung tâm Dịch vụ việc làm tỉnh </t>
  </si>
  <si>
    <t>- UBND huyện Châu Thành</t>
  </si>
  <si>
    <t xml:space="preserve">Trong đó: </t>
  </si>
  <si>
    <t>Nguồn ngân sách địa phương</t>
  </si>
  <si>
    <t>Nguồn ngân sách trung ương</t>
  </si>
  <si>
    <t>Vốn CMTQG giảm nghèo bền vững</t>
  </si>
  <si>
    <t xml:space="preserve"> Vốn CTMTQG XD NTM 2021-2025</t>
  </si>
  <si>
    <t>4=5+...+8</t>
  </si>
  <si>
    <t>9=10+15</t>
  </si>
  <si>
    <t>10=11+...+14</t>
  </si>
  <si>
    <t>Vốn CTMTQG PT KTXH vùng đồng bào DTTS&amp;MN</t>
  </si>
  <si>
    <t xml:space="preserve">Tổng Kế hoạch đầu tư công năm 2024 </t>
  </si>
  <si>
    <t>Tổng số ngân sách địa phương</t>
  </si>
  <si>
    <t>Tổng số ngân sách trung ương</t>
  </si>
  <si>
    <t>3=4+9</t>
  </si>
  <si>
    <t>Giá trị giải ngân nguồn ngân sách địa phương</t>
  </si>
  <si>
    <t>Giá trị giải ngân nguồn ngân sách trung ương</t>
  </si>
  <si>
    <t>Chương trình MTQG xây dựng nông thôn mới</t>
  </si>
  <si>
    <t>Tổng giá trị giải ngân đến hết tháng 3/2024</t>
  </si>
  <si>
    <t>Giá trị giải ngân đến hết tháng  3/2024</t>
  </si>
  <si>
    <t>Tỷ lệ giải ngân đến hết tháng 3/2024 (%)</t>
  </si>
  <si>
    <t>PHU LỤC 4</t>
  </si>
  <si>
    <t>KẾ HOẠCH VỐN VÀ DANH MỤC DỰ ÁN NĂM 2023 ĐẾN HẾT 31/01/2024 CHƯA GIẢI NGÂN HẾT
 VÀ KÉO DÀI THỜI GIAN THỰC HIỆN, GIẢI NGÂN SANG NĂM 2024 NGUỒN NGÂN SÁCH ĐỊA PHƯƠNG</t>
  </si>
  <si>
    <t>Cấp huyện quản lý</t>
  </si>
  <si>
    <t>Cấp tỉnh quản lý</t>
  </si>
  <si>
    <t>Cấp huyện phân bổ chi tiết (Đầu tư tập trung)</t>
  </si>
  <si>
    <t>Các dự án chuyển tiếp hoàn thành năm 2023</t>
  </si>
  <si>
    <t>Các dự án chuyển tiếp hoàn thành sau năm 2023</t>
  </si>
  <si>
    <t>Các dự án khởi công mới năm 2023</t>
  </si>
  <si>
    <t>Xây dựng mới khối nhà xe pháo, nhà trung đội công binh và nâng cấp hạ tầng kỹ thuật khu vực Sở chỉ huy thuộc BCHQS tỉnh An Giang</t>
  </si>
  <si>
    <t>Cải tạo, nâng cấp kho vũ khí đạn</t>
  </si>
  <si>
    <t>Nâng cấp, sửa chữa Tiểu đoàn 19 thuộc BCHBĐBP tỉnh An Giang</t>
  </si>
  <si>
    <t>Mua sắm thiết bị thành lập Phòng An ninh mạng và phòng chống tội phạm sử dụng công nghệ cao</t>
  </si>
  <si>
    <t>Trường THPT Cần Đăng</t>
  </si>
  <si>
    <t>Trường Chính trị Tôn Đức thắng</t>
  </si>
  <si>
    <t>Trường trung cấp Kinh tế - Kỹ thuật An Giang</t>
  </si>
  <si>
    <t>Cải tạo, sửa chữa Trường Trung cấp nghề Dân tộc nội  trú tỉnh.</t>
  </si>
  <si>
    <t>Nâng cấp, mở rộng trường Trung cấp nghề Chợ Mới</t>
  </si>
  <si>
    <t>4.1</t>
  </si>
  <si>
    <t>Trường TH A Vĩnh Hòa điểm chính (ấp Vĩnh Thạnh B)</t>
  </si>
  <si>
    <t>Trường TH A Vĩnh Hòa điểm phụ (Vĩnh An)</t>
  </si>
  <si>
    <t>Trường TH B Vĩnh Hòa điểm phụ (Vĩnh Khánh)</t>
  </si>
  <si>
    <t>Trường MG Vĩnh Xương điểm chính (ấp 2)</t>
  </si>
  <si>
    <t>Trường MG Vĩnh Xương điểm phụ (ấp 2)</t>
  </si>
  <si>
    <t>Trường MG Vĩnh Xương điểm phụ (ấp 4)</t>
  </si>
  <si>
    <t xml:space="preserve">Trường TH A Vĩnh Xương điểm chính (ấp 2) </t>
  </si>
  <si>
    <t xml:space="preserve">Trường TH A Vĩnh Xương điểm phụ (ấp 4) </t>
  </si>
  <si>
    <t>Trường TH B Vĩnh Hòa điểm chính (Vĩnh Thạnh Đ)</t>
  </si>
  <si>
    <t>4.2</t>
  </si>
  <si>
    <t>Trường MG Hòa Bình Thạnh điểm chính  (ấp Hoà Thạnh)</t>
  </si>
  <si>
    <t>Trường MG Hòa Bình Thạnh điểm phụ (Hòa Hưng)</t>
  </si>
  <si>
    <t>Trường TH A Hòa Bình Thạnh điểm phụ (ấp Hòa Thuận)</t>
  </si>
  <si>
    <t>Trường TH B Bình Thạnh điểm phụ (Thạnh Phú)</t>
  </si>
  <si>
    <t>Trường TH B Bình Thạnh điểm phụ (Thạnh Hưng)</t>
  </si>
  <si>
    <t>Trường MG Vĩnh Hanh điểm chính (Vĩnh Thuận)</t>
  </si>
  <si>
    <t>Trường MG Vĩnh Hanh điểm phụ (Vĩnh Lợi)</t>
  </si>
  <si>
    <t>Trường MG Vĩnh Hanh điểm phụ (Vĩnh Phúc)</t>
  </si>
  <si>
    <t>(11)</t>
  </si>
  <si>
    <t>Trường MG Vĩnh Hanh điểm phụ (Vĩnh Hòa)</t>
  </si>
  <si>
    <t>(13)</t>
  </si>
  <si>
    <t>Trường TH A Vĩnh An điểm phụ 2 (Vĩnh Quới- Dinh Sơn Trung)</t>
  </si>
  <si>
    <t>(14)</t>
  </si>
  <si>
    <t>Trường TH B Vĩnh An (Vĩnh Thành)</t>
  </si>
  <si>
    <t>(15)</t>
  </si>
  <si>
    <t>Trường TH C Vĩnh Hanh điểm phụ (Vĩnh Lợi)</t>
  </si>
  <si>
    <t>(16)</t>
  </si>
  <si>
    <t>Trường MG Tân Phú điểm phụ (Tân Thạnh)</t>
  </si>
  <si>
    <t>(17)</t>
  </si>
  <si>
    <t>Trường TH A Vĩnh Hanh (Vĩnh Thuận)</t>
  </si>
  <si>
    <t>(18)</t>
  </si>
  <si>
    <t xml:space="preserve"> Trường TH C Vĩnh Hanh điểm chính (Vĩnh Lợi)</t>
  </si>
  <si>
    <t>(19)</t>
  </si>
  <si>
    <t xml:space="preserve">Trường MG Vĩnh Lợi </t>
  </si>
  <si>
    <t>4.3</t>
  </si>
  <si>
    <t>Trường MG Bình Long điểm chính (Chánh Hưng)</t>
  </si>
  <si>
    <t>Trường TH B Bình Long điểm chính (Chánh Hưng)</t>
  </si>
  <si>
    <t>Trường MG Thạnh Mỹ Tây điểm phụ (Bờ Dâu)</t>
  </si>
  <si>
    <t>4.4</t>
  </si>
  <si>
    <t>Trường MN Phú Thọ điểm chính (Phú Mỹ Hạ)</t>
  </si>
  <si>
    <t>Trường TH Phú Thọ điểm chính (Phú Mỹ Hạ)</t>
  </si>
  <si>
    <t xml:space="preserve">Trường MN Phú Thọ điểm phụ (Phú Mỹ Thượng) </t>
  </si>
  <si>
    <t>4.5</t>
  </si>
  <si>
    <t>Trường MG Phước Hưng điểm chính (Phước Khánh)</t>
  </si>
  <si>
    <t>Trường TH Phước Hưng điểm chính (Phước Thạnh)</t>
  </si>
  <si>
    <t>4.6</t>
  </si>
  <si>
    <t xml:space="preserve">Trường MG Hòa Bình điểm phụ (An Thái) </t>
  </si>
  <si>
    <t xml:space="preserve"> Trường MG Hội An điểm chính (ấp Thị 1)</t>
  </si>
  <si>
    <t>7. Trường TH B Hội An điểm chính (An Thới)</t>
  </si>
  <si>
    <t>Trường tiểu học B Mỹ Hội Đông (Mỹ Đức)</t>
  </si>
  <si>
    <t>Trường tiểu học C Mỹ Hội Đông (Mỹ Hòa B)</t>
  </si>
  <si>
    <t>Trường mẫu giáo Nhơn Mỹ điểm chính (Mỹ Hòa)</t>
  </si>
  <si>
    <t>Trường tiểu học C Nhơn Mỹ điểm chính (Nhơn Hiệp)</t>
  </si>
  <si>
    <t>Trường tiểu học A Nhơn Mỹ (Mỹ Hoà)</t>
  </si>
  <si>
    <t>Trường Tiểu học B Long Giang điểm chính (Long Mỹ 1)</t>
  </si>
  <si>
    <t>Trường tiểu học C Long Giang (Long Hòa)</t>
  </si>
  <si>
    <t>(12)</t>
  </si>
  <si>
    <t xml:space="preserve">Trường MG Hòa Bình điểm chính (An Thuận) </t>
  </si>
  <si>
    <t>Trường mẫu giáo Mỹ An điểm chính (Mỹ Long)</t>
  </si>
  <si>
    <t>Trường mẫu giáo An Thạnh Trung điểm chính (An Lạc)</t>
  </si>
  <si>
    <t>Trường  MG An Thạnh Trung điểm phụ (An Bình)</t>
  </si>
  <si>
    <t>Trường TH A An Thạnh Trung điểm chính (An Thị)</t>
  </si>
  <si>
    <t>4.7</t>
  </si>
  <si>
    <t>4. Trường MG thị trấn Óc Eo điểm lẻ (Trung Sơn)</t>
  </si>
  <si>
    <t>Trường TH A Vĩnh Chánh điểm lẻ 1 (Tây Bình A):</t>
  </si>
  <si>
    <t>4.8</t>
  </si>
  <si>
    <t>Trường TH Tân Tuyến điểm phụ (Tân Lợi)</t>
  </si>
  <si>
    <t>Trường TH Tân Tuyến điểm phụ (Tân Bình)</t>
  </si>
  <si>
    <t>Trường mầm non thị trấn Tri Tôn</t>
  </si>
  <si>
    <t>Trường MG Tân Tuyến điểm chính (Tân Đức)</t>
  </si>
  <si>
    <t>Trường TH Tân Tuyến điểm chính (Tân An)</t>
  </si>
  <si>
    <t>4.9</t>
  </si>
  <si>
    <t>Trường MN Tuổi Ngọc điểm chính (Phú Nhứt)</t>
  </si>
  <si>
    <t>Trường TH An Phú điểm chính (Phú nhứt)</t>
  </si>
  <si>
    <t>Trường TH An Phú điểm phụ (Phú Hòa)</t>
  </si>
  <si>
    <t>Trường MG thị trấn Phú Hòa điểm chính (Phú Hữu)</t>
  </si>
  <si>
    <t>Đầu tư cơ sở vật chất, thiết bị dạy học phục vụ Chương trình giáo dục phổ thông mới giai đoạn 2021-2025 huyện Châu Phú</t>
  </si>
  <si>
    <t>Đầu tư cơ sở vật chất, thiết bị dạy học phục vụ Chương trình giáo dục phổ thông mới giai đoạn 2021-2025 huyện Tri Tôn</t>
  </si>
  <si>
    <t>Đầu tư cơ sở vật chất, thiết bị dạy học phục vụ Chương trình giáo dục phổ thông mới giai đoạn 2021-2025 huyện Tịnh Biên</t>
  </si>
  <si>
    <t>7.4</t>
  </si>
  <si>
    <t>Trường THCS Nguyễn Văn Tây</t>
  </si>
  <si>
    <t>Đầu tư cơ sở vật chất, thiết bị dạy học phục vụ Chương trình giáo dục phổ thông mới giai đoạn 2021 -2025 thành phố Châu Đốc</t>
  </si>
  <si>
    <t>Dự án ĐTXD cải tạo, sửa chữa nhà vệ sinh và công trình nước sạch cho các trường trên địa bàn thành phố Long Xuyên giai đoạn 2021-2025</t>
  </si>
  <si>
    <t>Dự án ĐTXD cải tạo, sửa chữa nhà vệ sinh và công trình nước sạch cho các trường trên địa bàn thị xã Tân Châu giai đoạn 2021-2025</t>
  </si>
  <si>
    <t>Dự án ĐTXD cải tạo, sửa chữa nhà vệ sinh và công trình nước sạch cho các trường trên địa bàn huyện Châu Thành giai đoạn 2021-2025</t>
  </si>
  <si>
    <t>Dự án ĐTXD cải tạo, sửa chữa nhà vệ sinh và công trình nước sạch cho các trường trên địa bàn huyện Phú Tân giai đoạn 2021-2025</t>
  </si>
  <si>
    <t>Dự án ĐTXD cải tạo, sửa chữa nhà vệ sinh và công trình nước sạch cho các trường trên địa bàn huyện An Phú giai đoạn 2021-2025</t>
  </si>
  <si>
    <t>Dự án ĐTXD cải tạo, sửa chữa nhà vệ sinh và công trình nước sạch cho các trường trên địa bàn huyện Tri Tôn giai đoạn 2021-2025</t>
  </si>
  <si>
    <t>Dự án ĐTXD cải tạo, sửa chữa nhà vệ sinh và công trình nước sạch cho các trường trên địa bàn huyện Tỉnh Biên giai đoạn 2021-2025</t>
  </si>
  <si>
    <t>Dự án ĐTXD cải tạo, sửa chữa nhà vệ sinh và công trình nước sạch cho các trường trung học phổ thông trên địa bàn tỉnh giai đoạn 2021-2025</t>
  </si>
  <si>
    <t>13.1</t>
  </si>
  <si>
    <t>Trường TH Tân Thạnh điểm phụ (Hòa Tân)</t>
  </si>
  <si>
    <t>Trường TH Tân Thạnh điểm chính (Giồng Trà Dên)</t>
  </si>
  <si>
    <t>Trường TH Phú Lộc điểm phụ (Phú Bình)</t>
  </si>
  <si>
    <t>Trường TH Lê Chánh điểm phụ (Vĩnh Thạnh 1)</t>
  </si>
  <si>
    <t>13.2</t>
  </si>
  <si>
    <t>Trường THCS Hòa Bình Thạnh điểm chính (Hòa Thạnh)</t>
  </si>
  <si>
    <t>Trường MG Bình Thạnh</t>
  </si>
  <si>
    <t>Trường TH Vĩnh Lợi điểm phụ (Hòa Lợi 3)</t>
  </si>
  <si>
    <t>Trường TH A Tân Phú điểm phụ  (Tân Thạnh)</t>
  </si>
  <si>
    <t>13.3</t>
  </si>
  <si>
    <t>13.4</t>
  </si>
  <si>
    <t xml:space="preserve">Trường TH Tân Trung điểm phụ (Trung 2) </t>
  </si>
  <si>
    <t xml:space="preserve">Trường TH Tân Trung điểm phụ (Vàm Nao) </t>
  </si>
  <si>
    <t xml:space="preserve">Trường MG Tân Trung điểm phụ (Trung Hòa) </t>
  </si>
  <si>
    <t xml:space="preserve">Trường TH B Phú Mỹ </t>
  </si>
  <si>
    <t>13.5</t>
  </si>
  <si>
    <t>13.6</t>
  </si>
  <si>
    <t>13.7</t>
  </si>
  <si>
    <t>Trường TH B Định Mỹ điểm chính (Mỹ Phú)</t>
  </si>
  <si>
    <t>Trường TH A Vĩnh Chánh điểm chính (Đông An)</t>
  </si>
  <si>
    <t>Trường TH A Vĩnh Khánh điểm chính (ấp Vĩnh Lợi)</t>
  </si>
  <si>
    <t>Cải tạo, sửa chữa và mua sắm trang thiết bị cho Bệnh viện đa khoa khu vực Tân Châu</t>
  </si>
  <si>
    <t>3.1</t>
  </si>
  <si>
    <t>1. Trạm y tế xã Phú Lộc</t>
  </si>
  <si>
    <t>2. Trạm y tế xã Lê Chánh</t>
  </si>
  <si>
    <t>3. Trạm Y tế phường Long Thạnh</t>
  </si>
  <si>
    <t>3.2</t>
  </si>
  <si>
    <t xml:space="preserve">1. Nâng cấp, sửa chữa trạm y tế xã Lạc Quới </t>
  </si>
  <si>
    <t>2. Nâng cấp, cải tạo trạm y tế thị trấn Tri Tôn</t>
  </si>
  <si>
    <t xml:space="preserve"> Bệnh viện Sản - Nhi An Giang (Khối Nhi 200 giường)</t>
  </si>
  <si>
    <t>Trung Tâm Kiểm nghiệm dược phẩm, mỹ phẩm, thực phẩm tỉnh An Giang</t>
  </si>
  <si>
    <t xml:space="preserve">1. Nâng cấp, cải tạo Trạm Y tế xã Vĩnh Hanh </t>
  </si>
  <si>
    <t xml:space="preserve">2. Nâng cấp, cải tạo trạm y tế xã Tân Phú </t>
  </si>
  <si>
    <t>Trạm y tế xã Bình Thạnh Đông</t>
  </si>
  <si>
    <t>1.3</t>
  </si>
  <si>
    <t>1. Nâng cấp, cải tạo Trạm y tế thị trấn An Phú</t>
  </si>
  <si>
    <t xml:space="preserve"> 2. Nâng cấp, cải tạo Phòng khám đa khoa khu vực Đồng Ky</t>
  </si>
  <si>
    <t>1. Trung tâm Văn hóa, Thể thao xã Hòa Bình Thạnh</t>
  </si>
  <si>
    <t>2. Trung tâm Văn hóa, Thể thao xã Vĩnh Hanh, huyện Châu Thành</t>
  </si>
  <si>
    <t>3. Trung tâm Văn hóa, Thể thao xã Vĩnh An, huyện Châu Thành</t>
  </si>
  <si>
    <t>4. Trung tâm Văn hóa, Thể thao xã Bình Thạnh, huyện Châu Thành</t>
  </si>
  <si>
    <t>5. Trung tâm Văn hóa, Thể thao xã Vĩnh Lợi.</t>
  </si>
  <si>
    <t>6. Trung tâm Văn hóa, Thể thao xã Bình Long</t>
  </si>
  <si>
    <t>7. Trung tâm Văn hóa, Thể thao Thạnh Mỹ Tây</t>
  </si>
  <si>
    <t>Trụ sở tập luyện và sinh hoạt của Trung tâm Văn hóa nghệ thuật tỉnh An Giang</t>
  </si>
  <si>
    <t>Xây dựng hàng rào, vỉa hè và hệ thống cống thoát nước Nhà trưng bày Văn hóa Óc Eo</t>
  </si>
  <si>
    <t>1. Trung tâm Văn hóa, Thể thao xã Phú Lộc</t>
  </si>
  <si>
    <t>2. Trung tâm Văn hóa, Thể thao xã Tân Phú, huyện Châu Thành</t>
  </si>
  <si>
    <t>3. Trung tâm Văn hóa, Thể thao xã Tân Trung</t>
  </si>
  <si>
    <t>4. Trung tâm Văn hóa, Thể thao xã Tân Tuyến</t>
  </si>
  <si>
    <t>Bảo quản, Tu bổ, phục hồi di tích lịch sử-văn hóa xếp hạn cấp tỉnh (KH 780)</t>
  </si>
  <si>
    <t>1. Cải tạo Đình Bình Phú, xã Bình Hòa, huyện Châu Thành</t>
  </si>
  <si>
    <t>2. Cải tạo chùa Phước Trường</t>
  </si>
  <si>
    <t>3. Cải tạo Đình Vĩnh Thành</t>
  </si>
  <si>
    <t xml:space="preserve">4. Cải tạo Chùa Svay ta nấp </t>
  </si>
  <si>
    <t>PHÁT THANH, TRUYỀN HÌNH, THÔNG TẤN</t>
  </si>
  <si>
    <t>Đầu tư bổ sung, nâng cấp hệ thống thiết bị, hệ thống mạng sản xuất chương trình và lưu động theo chuẩn HD</t>
  </si>
  <si>
    <t>Đầu tư bổ sung, nâng cấp các phim trường theo chuẩn HD</t>
  </si>
  <si>
    <t>THỂ DỤC, THỂ THAO</t>
  </si>
  <si>
    <t>Nhà thi đấu huyện Tri Tôn</t>
  </si>
  <si>
    <t>Tạo quỹ đất xây dựng Trung tâm đào tạo huấn luyện và thi đấu thể dục thể thao tỉnh An Giang</t>
  </si>
  <si>
    <t>Sân vận động tỉnh An Giang</t>
  </si>
  <si>
    <t>BẢO VỆ MÔI TRƯỜNG</t>
  </si>
  <si>
    <t>Nâng cấp và bổ sung trang thiết bị quan trắc và phân tích môi trường tỉnh An Giang</t>
  </si>
  <si>
    <t>Đóng cửa, xử lý ô nhiễm môi trường các bãi rác thải sinh hoạt trên địa bàn tỉnh An Giang (xử lý 25 bãi rác ô nhiễm môi trường)</t>
  </si>
  <si>
    <t>IX</t>
  </si>
  <si>
    <t>IX.1</t>
  </si>
  <si>
    <t>Hệ thống thủy lợi vùng cao thích ứng với biến đổi khí hậu nhằm phục vụ tái cơ cấu sản xuất nông nghiệp cho đồng bào vùng Bảy Núi, tỉnh An Giang</t>
  </si>
  <si>
    <t>Tuyến kè đầu kênh Vĩnh An (đoạn từ bờ kè đến Chùa Ông)</t>
  </si>
  <si>
    <t>Chuyển đổi nông nghiệp bền vững tại Việt Nam (VnSAT)</t>
  </si>
  <si>
    <t>Khu dân cư dưới chân Núi Cấm</t>
  </si>
  <si>
    <t>Kè quản lý khu đất bãi bồi tiếp giáp Khu lưu niệm Chủ tịch Tôn Đức Thắng</t>
  </si>
  <si>
    <t>Nâng cấp, cải tạo các trạm bơm Hợp tác xã nông nghiệp Chợ Vàm</t>
  </si>
  <si>
    <t>IX.2</t>
  </si>
  <si>
    <t>Đường tỉnh 943: Đoạn từ ngã 3 đường số 1 đến cầu Phú Hòa</t>
  </si>
  <si>
    <t>Đường số 8 và số 15 thuộc Khu quy hoạch Bắc Hà Hoàng Hổ</t>
  </si>
  <si>
    <t>Cầu số 10 nối Tỉnh lộ 941 huyện Châu Thành với đường Nam kênh 10 huyện Châu Phú</t>
  </si>
  <si>
    <t>Xây dựng cầu Kênh Xáng - ĐT.946</t>
  </si>
  <si>
    <t xml:space="preserve">Dự án Xây dựng cầu Sắt Giữa - ĐT.955B </t>
  </si>
  <si>
    <t>Nâng cấp, mở rộng Đường tỉnh 941 (đoạn từ cầu 16 đến ngã 3 giao nhau giữa đường 3 tháng 2 và đường Hùng Vương)</t>
  </si>
  <si>
    <t>Nâng cấp đường tỉnh 949</t>
  </si>
  <si>
    <t>Đường dẫn vào bệnh viện y học cổ truyền An Giang</t>
  </si>
  <si>
    <t xml:space="preserve">Láng nhựa đường vòng xã Bình Thuỷ </t>
  </si>
  <si>
    <t>Nâng cấp, mở rộng Tuyến đường vòng 03 xã Cù Lao Giêng</t>
  </si>
  <si>
    <t>Xây dựng cầu Mướp Văn - ĐT 943</t>
  </si>
  <si>
    <t>Nâng cấp, cải tạo tuyến đường Đông Rạch Giá - Long Xuyên</t>
  </si>
  <si>
    <t>Nâng cấp, cải tạo tuyến đường Tây Bờ Ao</t>
  </si>
  <si>
    <t>Nâng cấp, cải tạo tuyến Nam Ba Dầu</t>
  </si>
  <si>
    <t>Nâng cấp, mở rộng Đường kênh T4</t>
  </si>
  <si>
    <t>Dự án thành phần 1 thuộc Dự án đầu tư xây dựng đường bộ cao tốc Châu Đốc - Cần Thơ - Sóc Trăng giai đoạn 1</t>
  </si>
  <si>
    <t>Nâng cấp, mở rộng đường vào Khu di tích đặc biệt Óc Eo - Ba Thê thuộc Đường tỉnh 943 (đoạn từ cầu Thoại Giang đến cầu Mướp Văn)</t>
  </si>
  <si>
    <t>Cầu nghĩa trang liệt sĩ bắc qua kênh Thần Nông nối phường Long Châu và xã Long An</t>
  </si>
  <si>
    <t>Tuyến ĐH.08 (cầu đúc Vĩnh Hanh-ranh Bình Chánh)</t>
  </si>
  <si>
    <t>Tuyến ĐH.03 (cầu Trà Can-Bình Chánh)</t>
  </si>
  <si>
    <t>IX.3</t>
  </si>
  <si>
    <t>Hạ tầng khu tái định cư Vĩnh Xương mở rộng</t>
  </si>
  <si>
    <t>Hệ thống xử lý nước thải tập trung Khu Thương mại - Dịch vụ cửa khẩu Khánh Bình (giai đoạn 1) (công suất 700m3 /ngày.đêm)</t>
  </si>
  <si>
    <t>IX.4</t>
  </si>
  <si>
    <t>Cổng chào khu du lịch quốc gia Núi Sam</t>
  </si>
  <si>
    <t>IX.5</t>
  </si>
  <si>
    <t>Trung tâm dữ liệu, điều hành thông minh” (IOC) tỉnh An Giang</t>
  </si>
  <si>
    <t>Số hóa kết quả giải quyết thủ tục hành chính thuộc thẩm quyền giải quyết của các cơ quan, đơn vị và địa phương còn hiệu lực</t>
  </si>
  <si>
    <t>Đầu tư trang thiết bị văn phòng phục vụ ứng dụng công nghệ thông tin trong hoạt động Hội Liên hiệp phụ nữ các cấp trên địa bàn tỉnh</t>
  </si>
  <si>
    <t>Thư viện điện tử tại Thư viện tỉnh An Giang</t>
  </si>
  <si>
    <t>IX.6</t>
  </si>
  <si>
    <t>HT thoát nước và xử lý nước thải TP. Long Xuyên</t>
  </si>
  <si>
    <t>Nâng cấp, cải tạo, lắp mới các tuyến ống cấp nước để chủ động phòng ngừa hạn hán, xâm nhập mặn thuộc huyện Tri Tôn và cấp nước sạch cho các hộ dân bị ảnh hưởng bởi dự án Kiểm soát lũ Tây sông Hậu thuộc huyện Châu Thành</t>
  </si>
  <si>
    <t>IX.7</t>
  </si>
  <si>
    <t>QUY HOẠCH</t>
  </si>
  <si>
    <t>Lập Quy hoạch tỉnh An Giang thời kỳ 2021-2030, tầm nhìn 2050.</t>
  </si>
  <si>
    <t>X</t>
  </si>
  <si>
    <t>Trụ sở Ban tiếp công dân</t>
  </si>
  <si>
    <t xml:space="preserve">Cải tạo, sửa chữa trụ sở Ủy ban nhân dân tỉnh An Giang </t>
  </si>
  <si>
    <t>Trụ sở Ủy ban nhân dân thị xã Tân Châu</t>
  </si>
  <si>
    <t>Trụ sở làm việc Văn phòng Đoàn đại biểu Quốc hội và Hội đồng nhân dân tỉnh</t>
  </si>
  <si>
    <t>Cải tạo khối nhà hiện trạng và xây mới khối nhà làm việc Trung tâm Xúc tiến Thương mại và Đầu tư</t>
  </si>
  <si>
    <t>Trụ sở Ủy ban nhân dân xã Hội An</t>
  </si>
  <si>
    <t>Trụ sở Ủy ban nhân dân xã Bình Long</t>
  </si>
  <si>
    <t>Trụ sở UBND xã Vĩnh Khánh</t>
  </si>
  <si>
    <t>Nâng cấp, cải tạo Trụ sở Ủy ban nhân dân xã An Hảo</t>
  </si>
  <si>
    <t>Nâng cấp, mở rộng Trụ sở Ủy ban nhân dân thị trấn Vĩnh Bình</t>
  </si>
  <si>
    <t xml:space="preserve">Dự án Mua sắm thiết bị bổ sung công trình Kho lưu trữ chuyên dụng tỉnh   
</t>
  </si>
  <si>
    <t>Nâng cấp, cải tạo Trụ sở Ủy ban nhân dân xã Tân Trung</t>
  </si>
  <si>
    <t>Trụ sở Ủy ban nhân dân xã Phú An</t>
  </si>
  <si>
    <t>Trụ sở Ủy ban nhân dân xã Phú Long</t>
  </si>
  <si>
    <t>XI</t>
  </si>
  <si>
    <t>Nâng cấp Trung tâm Bảo trợ Xã hội tỉnh</t>
  </si>
  <si>
    <t>Mở rộng Nghĩa trang liệt sĩ tỉnh</t>
  </si>
  <si>
    <t>Kế hoạch vốn năm 2023 kéo dài giải ngân đến ngày 31/12/2024</t>
  </si>
  <si>
    <t>ĐTTT</t>
  </si>
  <si>
    <t>XSKT</t>
  </si>
  <si>
    <t>Số dự án</t>
  </si>
  <si>
    <t>Số dự án kéo dài</t>
  </si>
  <si>
    <t>Điểm c Khoản 1  Điều 48  NĐ 40/2020/NĐ-CP ngày 06/4/2020</t>
  </si>
  <si>
    <t>Ban QLDA ĐTXD&amp;KVPT ĐT AG</t>
  </si>
  <si>
    <t>Trường CT TĐT</t>
  </si>
  <si>
    <t>Sở LĐTB&amp;XH</t>
  </si>
  <si>
    <t>Ban QLDA ĐTXD KV TX Tân Châu</t>
  </si>
  <si>
    <t>Đối ứng thực hiện CTMTQG XD NTM</t>
  </si>
  <si>
    <t>Ban QLDA ĐTXD KV TX Tịnh Biên</t>
  </si>
  <si>
    <t>Sở GD&amp;ĐT</t>
  </si>
  <si>
    <t>Ban QLDA ĐTXD KV TP Long Xuyên</t>
  </si>
  <si>
    <t>Có trong KHV2024 (QĐ số 2067/QĐ-UBND ngày 21/12/2023)</t>
  </si>
  <si>
    <t>Ban QLDA ĐTXD KV TP Châu Đốc</t>
  </si>
  <si>
    <t>Đài PTTH</t>
  </si>
  <si>
    <t>Sở TN&amp;MT</t>
  </si>
  <si>
    <t>UBND TX Tân Châu</t>
  </si>
  <si>
    <t>Ban QL rừng phòng hộ đặc dụng</t>
  </si>
  <si>
    <t>Dự án có bố trí vốn năm 2024</t>
  </si>
  <si>
    <t>KHn 2024</t>
  </si>
  <si>
    <t>KHV 2024: 43.000trđ</t>
  </si>
  <si>
    <t>UBND TP Châu Đốc</t>
  </si>
  <si>
    <t>KHV 2024: 23.313trđ</t>
  </si>
  <si>
    <t>Sở Thông tin truyền thông</t>
  </si>
  <si>
    <t>Trung tâm Nước sạch và VSMTNT</t>
  </si>
  <si>
    <t>Chi tiết tại phụ lục IV.2</t>
  </si>
  <si>
    <t>Chi tiết tại phụ lục V.2</t>
  </si>
  <si>
    <t>Đơn vị tính: Triệu đồng</t>
  </si>
  <si>
    <t>NGUỒN VỐN NGÂN SÁCH ĐỊA PHƯƠNG</t>
  </si>
  <si>
    <t>Các dự án dự kiến hoàn thành năm 2022</t>
  </si>
  <si>
    <t>Các dự án chuyển tiếp hoàn thành sau năm 2022</t>
  </si>
  <si>
    <t>Các dự án khởi công mới năm 2022</t>
  </si>
  <si>
    <t>Đối ứng thực hiện Chương trình MTQG Nông thôn mới</t>
  </si>
  <si>
    <t>Trường MG Lê Chánh điểm phụ (Vĩnh Thạnh 2)</t>
  </si>
  <si>
    <t xml:space="preserve">Trường TH A Hòa Bình điểm phụ (An Thái) </t>
  </si>
  <si>
    <t xml:space="preserve">Trường MG Mỹ Hội Đông điểm phụ (Mỹ Hội) </t>
  </si>
  <si>
    <t>Trường TH Tân Tuyến điểm phụ (Tân Lập)</t>
  </si>
  <si>
    <t>Hệ thống xử lý nước thải trạm y tế xã Hòa Bình Thạnh, Bình Thạnh, Vĩnh Thành, huyện Châu Thành</t>
  </si>
  <si>
    <t xml:space="preserve">Trạm y tế xã Phú Thọ </t>
  </si>
  <si>
    <t xml:space="preserve"> Hệ thống xử lý nước thải trạm y tế xã Bình Phước Xuân, Mỹ An, Long Giang, Mỹ Hội Đông</t>
  </si>
  <si>
    <t>Nâng cấp, sửa chữa Trạm y tế xã Tân Tuyến</t>
  </si>
  <si>
    <t>Trung tâm Văn hóa, Thể thao xã Mỹ Hội Đông</t>
  </si>
  <si>
    <t>Trung tâm Văn hóa, Thể thao xã Mỹ An</t>
  </si>
  <si>
    <t>Trung tâm Văn hóa, Thể thao xã An Thạnh Trung</t>
  </si>
  <si>
    <t>Trung tâm Văn hóa, Thể thao xã Long Giang</t>
  </si>
  <si>
    <t>Trung tâm Văn hóa, Thể thao xã Hội An</t>
  </si>
  <si>
    <t>Trung tâm Văn hóa, Thể thao xã Nhơn Mỹ</t>
  </si>
  <si>
    <t>Trung tâm Văn hóa, Thể thao xã Hòa Bình</t>
  </si>
  <si>
    <t>Kế hoạch vốn năm 2022 kéo dài giải ngân đến ngày 31/12/2024</t>
  </si>
  <si>
    <t>KẾ HOẠCH VỐN VÀ DANH MỤC DỰ ÁN THỰC HIỆN CHƯƠNG TRÌNH MTQG XÂY DỰNG NÔNG THÔN MỚI NĂM 2022 ĐẾN HẾT NGÀY 31/12/2023 CHƯA GIẢI NGÂN HẾT VÀ KÉO DÀI THỜI GIAN THỰC HIỆN, GIẢI NGÂN SANG NĂM 2024</t>
  </si>
  <si>
    <t>Trạm y tế xã Phú Lộc</t>
  </si>
  <si>
    <t>Trạm y tế xã Lê Chánh</t>
  </si>
  <si>
    <t xml:space="preserve">Nâng cấp, sửa chữa trạm y tế xã Lạc Quới </t>
  </si>
  <si>
    <t xml:space="preserve">Nâng cấp, cải tạo Trạm Y tế xã Vĩnh Hanh </t>
  </si>
  <si>
    <t xml:space="preserve">Nâng cấp, cải tạo trạm y tế xã Tân Phú </t>
  </si>
  <si>
    <t>Trung tâm Văn hóa, Thể thao xã Hòa Bình Thạnh</t>
  </si>
  <si>
    <t>Trung tâm Văn hóa, Thể thao xã Vĩnh Hanh, huyện Châu Thành</t>
  </si>
  <si>
    <t>Trung tâm Văn hóa, Thể thao xã Vĩnh An, huyện Châu Thành</t>
  </si>
  <si>
    <t>Trung tâm Văn hóa, Thể thao xã Bình Thạnh, huyện Châu Thành</t>
  </si>
  <si>
    <t>Trung tâm Văn hóa, Thể thao xã Vĩnh Lợi.</t>
  </si>
  <si>
    <t>Trung tâm Văn hóa, Thể thao xã Bình Long</t>
  </si>
  <si>
    <t>Trung tâm Văn hóa, Thể thao Thạnh Mỹ Tây</t>
  </si>
  <si>
    <t>Cải tạo Đình Bình Phú, xã Bình Hòa, huyện Châu Thành</t>
  </si>
  <si>
    <t>Trung tâm Văn hóa, Thể thao xã Phú Lộc</t>
  </si>
  <si>
    <t>Trung tâm Văn hóa, Thể thao xã Tân Phú, huyện Châu Thành</t>
  </si>
  <si>
    <t>Trung tâm Văn hóa, Thể thao xã Tân Trung</t>
  </si>
  <si>
    <t>Trung tâm Văn hóa, Thể thao xã Tân Tuyến</t>
  </si>
  <si>
    <t>Giá trị giải ngân Kế hoạch vốn năm 2023 kéo dài giải ngân đến ngày 31/12/2024</t>
  </si>
  <si>
    <t xml:space="preserve">TỔNG SỐ </t>
  </si>
  <si>
    <t>Tiểu dự án 1. Phát triển giáo dục nghề nghiệp vùng nghèo, vùng khó khăn</t>
  </si>
  <si>
    <t>Tiểu dự án 3. Hỗ trợ việc làm bền vững</t>
  </si>
  <si>
    <t>Trường Cao đẳng
nghề An Giang</t>
  </si>
  <si>
    <t>Trường Cao đẳng Y tế
An Giang</t>
  </si>
  <si>
    <t>Trường Trung cấp
nghề dân tộc nội trú tỉnh</t>
  </si>
  <si>
    <t xml:space="preserve">Trung tâm Dịch vụ
việc làm tỉnh An
Giang thuộc Sở Lao
động - Thương binh
và Xã hội </t>
  </si>
  <si>
    <t>Tỷ lệ giải ngân đết hết tháng 4/2024</t>
  </si>
  <si>
    <t>Tiểu Dự án 2:Triển khai Đề án hỗ trợ một số huyện nghèo thoát khỏi tình trạng nghèo, đặc biệt khó khăn giai đoạn 2022-2025 do Thủ tướng Chính phủ phê duyệt</t>
  </si>
  <si>
    <t>Giải quyết tình trạng thiếu đất ở, nhà ở, đất sản xuất, nước sinh hoạt trên địa bàn huyện Tri Tôn</t>
  </si>
  <si>
    <t>Giải quyết tình trạng thiếu đất ở, nhà ở, đất sản xuất, nước sinh hoạt trên địa bàn huyện Tịnh Biên</t>
  </si>
  <si>
    <t>Giải quyết tình trạng thiếu đất ở, nhà ở, đất sản xuất, nước sinh hoạt trên địa bàn huyện An Phú</t>
  </si>
  <si>
    <t>Giải quyết tình trạng thiếu đất ở, nhà ở, đất sản xuất, nước sinh hoạt trên địa bàn huyện Thoại Sơn</t>
  </si>
  <si>
    <t>Giải quyết tình trạng thiếu đất ở, nhà ở, đất sản xuất, nước sinh hoạt trên địa bàn TX Tân Châu</t>
  </si>
  <si>
    <t>Tiểu dự án 1: Đầu tư cơ sở hạ tầng thiết yếu, phục vụ sản xuất, đời sống trong vùng đồng bào dân tộc thiểu số và miền núi và các đơn vị sự nghiệp công lập của lĩnh vực dân tộc</t>
  </si>
  <si>
    <t>Đầu tư cơ sở hạ tầng thiết yếu, phục vụ sản xuất, đời sống trong vùng đồng bào dân tộc thiểu số và miền núi trên địa bàn huyện Tri Tôn</t>
  </si>
  <si>
    <t>Đầu tư cơ sở hạ tầng thiết yếu, phục vụ sản xuất, đời sống trong vùng đồng bào dân tộc thiểu số và miền núi  trên địa bàn huyện Tịnh Biên</t>
  </si>
  <si>
    <t>Đầu tư cơ sở hạ tầng thiết yếu, phục vụ sản xuất, đời sống trong vùng đồng bào dân tộc thiểu số và miền núi  trên địa bàn huyện An Phú</t>
  </si>
  <si>
    <t>Đầu tư cơ sở hạ tầng thiết yếu, phục vụ sản xuất, đời sống trong vùng đồng bào dân tộc thiểu số và miền núi  trên địa bàn huyện Thoại Sơn</t>
  </si>
  <si>
    <t>Đầu tư bổ sung, sửa chữa cơ sở vật chất cho Trường Phổ thông Dân tộc Nội trú Trung học cơ sở Tri Tôn, xã Châu Lăng, huyện Tri Tôn</t>
  </si>
  <si>
    <t>Đầu tư bổ sung, sửa chữa cơ sở vật chất cho Trường phổ thông Dân tộc Nội trú trung học cơ sở Tịnh Biên</t>
  </si>
  <si>
    <t>Đầu tư bổ sung, sửa chữa cơ sở vật chất cho Trường phổ thông dân tộc nội trú trung học phổ thông An Giang</t>
  </si>
  <si>
    <t>UBND huyện Tịnh Biên</t>
  </si>
  <si>
    <t>Giải quyết tình trạng thiếu đất ở, nhà ở, đất sản xuất, nước sinh hoạt trên địa bàn thị xã Tân Châu</t>
  </si>
  <si>
    <t>Hỗ trợ thiết lập các điểm hỗ trợ đồng bào dân tộc thiểu số ứng dụng công nghệ thông tin tại Ủy ban nhân dân cấp xã để phục vụ phát triển kinh tế - xã hội và đảm bảo an ninh trật tự</t>
  </si>
  <si>
    <t>PHỤ LỤC 4.1</t>
  </si>
  <si>
    <t>PHỤ LỤC 4.2</t>
  </si>
  <si>
    <t>PHỤ LỤC 4.3</t>
  </si>
  <si>
    <t>PHỤ LỤC 4.4</t>
  </si>
  <si>
    <t>PHỤ LỤC 4.5</t>
  </si>
  <si>
    <t>PHỤ LỤC 4.6</t>
  </si>
  <si>
    <t>KẾ HOẠCH VỐN VÀ DANH MỤC DỰ ÁN THỰC HIỆN CHƯƠNG TRÌNH MTQG GIẢM NGHÈO BỀN VỮNG NĂM 2023 ĐẾN HẾT NGÀY 31/01/2024 CHƯA GIẢI NGÂN HẾT VÀ KÉO DÀI THỜI GIAN THỰC HIỆN, GIẢI NGÂN SANG NĂM 2024</t>
  </si>
  <si>
    <t>KẾ HOẠCH VỐN VÀ DANH MỤC DỰ ÁN THỰC HIỆN CHƯƠNG TRÌNH MTQG XÂY DỰNG NÔNG THÔN MỚI NĂM 2023 ĐẾN HẾT NGÀY 31/01/2024 CHƯA GIẢI NGÂN HẾT VÀ KÉO DÀI THỜI GIAN THỰC HIỆN, GIẢI NGÂN SANG NĂM 2024</t>
  </si>
  <si>
    <t>KẾ HOẠCH VỐN VÀ DANH MỤC DỰ ÁN THỰC HIỆN CHƯƠNG TRÌNH MTQG GIẢM NGHÈO BỀN VỮNG NĂM 2022 ĐẾN HẾT NGÀY 31/12/2023 CHƯA GIẢI NGÂN HẾT VÀ KÉO DÀI THỜI GIAN THỰC HIỆN, 
GIẢI NGÂN SANG NĂM 2024 NGUỒN VỐN NGÂN SÁCH ĐỊA PHƯƠNG</t>
  </si>
  <si>
    <t>KẾ HOẠCH VỐN VÀ DANH MỤC DỰ ÁN ĐỂ THỰC HIỆN CHƯƠNG TRÌNH MTQG PHÁT TRIỂN KTXH VÙNG ĐỒNG BÀO DTTS VÀ MIỀN NÚI NĂM 2022  ĐẾN HẾT NGÀY 31/12/2023 CHƯA GIẢI NGÂN HẾT VÀ KÉO DÀI THỜI GIAN THỰC HIỆN, 
GIẢI NGÂN SANG NĂM 2024 NGUỒN VỐN NGÂN SÁCH ĐỊA PHƯƠNG</t>
  </si>
  <si>
    <t>KẾ HOẠCH VỐN VÀ DANH MỤC DỰ ÁN ĐỂ THỰC HIỆN CHƯƠNG TRÌNH MTQG PHÁT TRIỂN KTXH VÙNG ĐỒNG BÀO DTTS VÀ MIỀN NÚI NĂM 2023 ĐẾN HẾT NGÀY 31/01/2024 CHƯA GIẢI NGÂN HẾT VÀ KÉO DÀI THỜI GIAN THỰC HIỆN, GIẢI NGÂN SANG NĂM 2024 NGUỒN VỐN NGÂN SÁCH ĐỊA PHƯƠNG</t>
  </si>
  <si>
    <t>Xử lý sạt lở khẩn cấp sạt lở bờ sông Hậu đoạn qua xã Vĩnh Thạnh Trung và Bình Mỹ, huyện Châu Phú, tỉnh An Giang</t>
  </si>
  <si>
    <t>Kè chống sạt lở bờ sông Hậu đoạn qua xã Quốc Thái, huyện An Phú, tỉnh An Giang</t>
  </si>
  <si>
    <t>Dự án đầu tư xây mới, cải tạo và nâng cấp 42 Trạm y tế tuyến xã, tỉnh An Giang</t>
  </si>
  <si>
    <t>Đầu tư nâng cấp, cải tạo và mua sắm trang thiết bị cho 03 Trung tâm Y tế tuyến huyện, tỉnh An Giang</t>
  </si>
  <si>
    <t xml:space="preserve">Tổng Kế hoạch vốn năm 2023 kéo dài giải ngân đến ngày 31/12/2024 </t>
  </si>
  <si>
    <t>Tổng số vốn ngân sách địa phương</t>
  </si>
  <si>
    <t>Tổng số vốn ngân sách trung ương</t>
  </si>
  <si>
    <t>9=10+..+13</t>
  </si>
  <si>
    <t>14=15+20</t>
  </si>
  <si>
    <t>15=16+..+19</t>
  </si>
  <si>
    <t>20=21+..24</t>
  </si>
  <si>
    <t>KẾ HOẠCH VỐN KÉO DÀI 2023 SANG 2024</t>
  </si>
  <si>
    <t>Tổng sô Kế hoạch vốn đầu tư công năm 2024</t>
  </si>
  <si>
    <t>Kế hoạch vốn đầu tư công được phép kéo dài năm 2023 sang 2024</t>
  </si>
  <si>
    <t>Kè chống sạt lở sông Tiền bảo vệ dân cư khu vực Thị Trấn Phú Mỹ, huyện Phú Tân.</t>
  </si>
  <si>
    <t>Dự án Nâng cấp Đường tỉnh 958 (Tuyến Tri Tôn - Vàm Rầy)</t>
  </si>
  <si>
    <t>Tổng số vốn ngân sách trung ương trong nước</t>
  </si>
  <si>
    <t>Tổng số vốn ngân sách trung ương ngoài nước</t>
  </si>
  <si>
    <t>Mở rộng Nâng cấp đô thị Việt Nam - Tiểu dự án thành phố Long Xuyên, tỉnh An Giang</t>
  </si>
  <si>
    <t>Tiểu dự án Tăng cường khả năng thích ứng và quản lý nước cho vùng thượng nguồn sông Cửu Long, huyện An Phú thuộc Dự án : Chống chịu biến đổi khí hậu tổng hợp và sinh kế bền vững ĐBSCL (ICRSL)</t>
  </si>
  <si>
    <t>Tuyến kè bảo vệ khu dân cư xã Châu Phong</t>
  </si>
  <si>
    <t>Kè chống sạt lở đường Bắc Kênh Mới</t>
  </si>
  <si>
    <t>NSTW BS ngoài KH</t>
  </si>
  <si>
    <t>Ban QLDA nâng cấp đô thị LX</t>
  </si>
  <si>
    <t>Tổng nguồn vốn NSTW</t>
  </si>
  <si>
    <t>Tổng số vốn NSTW trong nước</t>
  </si>
  <si>
    <t>Tổng NSĐP</t>
  </si>
  <si>
    <t>Tổng NSTW</t>
  </si>
  <si>
    <t>Tổng cộng KH vốn kéo dài 2023 sang 2024</t>
  </si>
  <si>
    <t>Tổng cộng kế hoach vốn đầu tư công năm 2024 (kể cả kéo dài)</t>
  </si>
  <si>
    <t>Tổng giá trị giải ngân vốn NSTW trong nước</t>
  </si>
  <si>
    <t>Vốn NSTW ngoài nước</t>
  </si>
  <si>
    <t>Tổng cộng vốn NSTW</t>
  </si>
  <si>
    <t>25=14/3</t>
  </si>
  <si>
    <t>Vốn ngân sách trung ương ngoài nước</t>
  </si>
  <si>
    <t>Tổng vốn ngân sách trung ương trong nước</t>
  </si>
  <si>
    <t>Đầu năm</t>
  </si>
  <si>
    <t>Cuối năm</t>
  </si>
  <si>
    <t>Dự án: Đường ra trạm kiểm soát Phú Hội (939)</t>
  </si>
  <si>
    <t>Mua sắm trang thiết bị thành lập Phòng an ninh mạng và phòng chống tội phạm công nghệ cao</t>
  </si>
  <si>
    <t>Cải tạo, sửa chữa Trường THPT Thạnh Mỹ Tây</t>
  </si>
  <si>
    <t>Cải tạo, nâng cấp, mua sắm thiết bị Trường trung học phổ thông chuyên Thoại Ngọc Hầu</t>
  </si>
  <si>
    <t>Trường MG Vĩnh Hanh điểm chính  (Vĩnh Thuận)</t>
  </si>
  <si>
    <t>Trường TH C Vĩnh Hanh điểm chính  (Vĩnh Lợi)</t>
  </si>
  <si>
    <t>Trường TH A Vĩnh Xương điểm phụ (ấp 4)</t>
  </si>
  <si>
    <t>Trường TH Phú Lộc Điểm phụ (Phú Bình)</t>
  </si>
  <si>
    <t>Trường TH B Vĩnh Hoà điểm chính (Vĩnh Thạnh Đ)</t>
  </si>
  <si>
    <t>Trường TH A Vĩnh Xương điểm chính (ấp 2)</t>
  </si>
  <si>
    <t>Trường tiểu học Phước Hưng điểm chính (Phước Thạnh)</t>
  </si>
  <si>
    <t>Trường tiểu học Tân Trung điểm phụ (Vàm Nao)</t>
  </si>
  <si>
    <t xml:space="preserve">Huyện  Châu Phú </t>
  </si>
  <si>
    <t xml:space="preserve">Trường tiểu học B Bình Long điểm chính (Chánh Hưng) </t>
  </si>
  <si>
    <t>Trường mẫu giáo Bình Long điểm chính (Chánh Hưng)</t>
  </si>
  <si>
    <t>5.4</t>
  </si>
  <si>
    <t>5.5</t>
  </si>
  <si>
    <t>Các dự án tạm ứng tại Quyết định số 419/QĐ-UBND ngày 20/3/2024 của UBND tỉnh</t>
  </si>
  <si>
    <t xml:space="preserve">1. Trường MG Hòa Bình điểm phụ (An Thái) </t>
  </si>
  <si>
    <t>2. Trường  MG Hội An điểm chính (Ấp thị 1)</t>
  </si>
  <si>
    <t>3. Trường TH B Mỹ Hội Đông (Mỹ Đức)</t>
  </si>
  <si>
    <t>4. Trường TH C Mỹ Hội Đông (Mỹ Hòa B )</t>
  </si>
  <si>
    <t>5. Trường MG Nhơn Mỹ điểm chính (Mỹ Hòa)</t>
  </si>
  <si>
    <t xml:space="preserve">6. Trường TH C Nhơn Mỹ điểm chính (Nhơn Hiệp) </t>
  </si>
  <si>
    <t>7. Trường TH A Nhơn Mỹ (Mỹ Hoà)</t>
  </si>
  <si>
    <t>8. Trường TH B Long Giang điểm chính (Long Mỹ 1)</t>
  </si>
  <si>
    <t>9. Trường TH C Long Giang (Long Hòa)</t>
  </si>
  <si>
    <t>10. Trường MG Hòa Bình điểm chính (An Thuận)</t>
  </si>
  <si>
    <t>11. Trường MG Mỹ An điểm chính (Mỹ Long)</t>
  </si>
  <si>
    <t>12. Trường MG An Thạnh Trung điểm chính (An Lạc)</t>
  </si>
  <si>
    <t>13. Trường MG An Thạnh Trung điểm phụ (An Bình)</t>
  </si>
  <si>
    <t>14. Trường TH A An Thạnh Trung điểm chính (An Thị)</t>
  </si>
  <si>
    <t>Trường tiểu học và THCS nội trú Khánh An</t>
  </si>
  <si>
    <t>Trường Mầm Non Phú Mỹ</t>
  </si>
  <si>
    <t>1. Trường MG thị trấn Óc Eo điểm lẻ (Trung Sơn)</t>
  </si>
  <si>
    <t>2. Trường MG thị trấn Phú Hòa điểm chính (Phú Hữu)</t>
  </si>
  <si>
    <t>12</t>
  </si>
  <si>
    <t>1. Trường TH Tân Tuyến đp (Tân Bình)</t>
  </si>
  <si>
    <t>2. Trường mầm non thị trấn Tri Tôn</t>
  </si>
  <si>
    <t>3. Trường MG Tân Tuyến đc (Tân Đức)</t>
  </si>
  <si>
    <t>4. Trường TH Tân Tuyến đc (Tân An)</t>
  </si>
  <si>
    <t>13</t>
  </si>
  <si>
    <t>Trường MG Tân Phú điểm chính (Tân Lợi)</t>
  </si>
  <si>
    <t>14</t>
  </si>
  <si>
    <t>Trường THCS Tân Trung</t>
  </si>
  <si>
    <t>15</t>
  </si>
  <si>
    <t>Trường TH Long Hòa điểm chính (Long Hòa 1)</t>
  </si>
  <si>
    <t>Trường THCS Vĩnh Hòa</t>
  </si>
  <si>
    <t>Mở rộng Bệnh viện Tim mạch An Giang 600 giường</t>
  </si>
  <si>
    <t>Xây dựng mới Trạm y tế xã Bình Phú</t>
  </si>
  <si>
    <t>Trạm y tế xã Long Hòa</t>
  </si>
  <si>
    <t>Trạm y tế phường Long Thạnh</t>
  </si>
  <si>
    <t>3. Trung tâm Văn hóa, Thể thao xã Vĩnh An huyện Châu Thành</t>
  </si>
  <si>
    <t>4. Trung tâm Văn hóa, Thể thao xã Bình Thạnh huyện Châu Thành</t>
  </si>
  <si>
    <t>2. Trung tâm Văn hóa, Thể thao xã Vĩnh Hanh huyện  Châu Thành</t>
  </si>
  <si>
    <t>1, Cải tạo Đình Bình Phú, xã Bình Hòa huyện Châu Thành</t>
  </si>
  <si>
    <t>2, Trùng tu, sửa chữa Đình Khánh Bình</t>
  </si>
  <si>
    <t>3, Cải tạo chùa Vĩnh Hòa</t>
  </si>
  <si>
    <t xml:space="preserve">Dự án chôn lấp hợp vệ sinh (09 bãi rác) </t>
  </si>
  <si>
    <t>Dự án Đầu tư mới hạ tầng kỹ thuật Nhà máy xử lý CTRSH tại Khu xử lý rác thải Phú Thạnh, Phú Tân (200 tấn/ngày)</t>
  </si>
  <si>
    <t>Tiểu dự án Tăng cường khả năng thích ứng và quản lý nước cho vùng thượng nguồn sông Cửu Long, huyện An Phú thuộc dự án Chống chịu khí hậu tổng hợp và sinh kế bền vững ĐBSCL (MD-ICRSL)-WB9</t>
  </si>
  <si>
    <t>Khắc phục sạt lở bờ Bắc kênh Rạch Giá – Long Xuyên tại khu vực tổ 15, ấp Bình Khánh, xã Mỹ Khánh, thành phố Long Xuyên</t>
  </si>
  <si>
    <t>Dự phòng ngân sách tỉnh năm 2023 và năm 2024</t>
  </si>
  <si>
    <t>Bố trí ổn định dân cư di dân tự do, biên giới khu vực lộ 20, xã An Nông</t>
  </si>
  <si>
    <t>Dự án bố trí ổn định dân cư di dân tự do, thiên tai khu vực ấp Thạnh Phú xã Khánh An</t>
  </si>
  <si>
    <t>Mua sắm trang thiết bị phục vụ cho sản xuất kinh doanh theo chuỗi liên kết sản xuất tại hợp tác xã nông nghiệp Tây Phú</t>
  </si>
  <si>
    <t>Láng nhựa đường vòng xã Bình Thuỷ</t>
  </si>
  <si>
    <t>Lắp đặt hệ thống đèn chiếu sáng tuyến đường liên tỉnh nối từ huyện Châu Phú, tỉnh An Giang qua khu vực tứ giác Long Xuyên nối với huyện Hoàn Đất, tỉnh Kiên Giang (ĐT.945)</t>
  </si>
  <si>
    <t>Hệ thống xử lý nước thải tập trung Khu công nghiệp Xuân Tô (giai đoạn 1) (công suất 750m3/ngày.đêm)</t>
  </si>
  <si>
    <t>Trụ sở UBND xã Bình Long</t>
  </si>
  <si>
    <t>Cải tạo, sửa chữa Trụ sở Ủy ban nhân dân tỉnh An Giang</t>
  </si>
  <si>
    <t>9</t>
  </si>
  <si>
    <t>Cải tạo, sửa chữa Trụ sở làm việc Đài Phát thanh - Truyền hình An Giang</t>
  </si>
  <si>
    <t>Trụ sở Khối vận huyện Ủy An Phú</t>
  </si>
  <si>
    <t>Đầu năm và Cuối năm</t>
  </si>
  <si>
    <t>6=5/3</t>
  </si>
  <si>
    <t>7=5/4</t>
  </si>
  <si>
    <t>3=8+11</t>
  </si>
  <si>
    <t>4=8+12</t>
  </si>
  <si>
    <t>10=9/8</t>
  </si>
  <si>
    <t>14=13/11</t>
  </si>
  <si>
    <t>15=13/12</t>
  </si>
  <si>
    <t>Giá trị giải ngân đến hết tháng 8/2024 Kế hoạch vốn năm 2023 kéo dài giải ngân đến ngày 31/12/2024</t>
  </si>
  <si>
    <t>Giá trị giải ngân hết tháng 8/2024 Kế hoạch vốn năm 2022 kéo dài giải ngân đến ngày 31/12/2024</t>
  </si>
  <si>
    <t>Tỷ lệ giải ngân đết hết tháng 8/2024</t>
  </si>
  <si>
    <t>Giá trị giải ngân đến hết tháng 8/2024 Kế hoạch vốn năm 2022 kéo dài giải ngân đến ngày 31/12/2024</t>
  </si>
  <si>
    <t>Giá trị giảin ngân đến hết tháng 8/2024 Kế hoạch vốn năm 2023 kéo dài giải ngân đến ngày 31/12/2024</t>
  </si>
  <si>
    <t>14=15+..+19</t>
  </si>
  <si>
    <t>20=21+..+26</t>
  </si>
  <si>
    <t>27=13/11</t>
  </si>
  <si>
    <t>28=13/12</t>
  </si>
  <si>
    <t>Tổng cộng giá trị giải ngân KH vốn kéo dài 2023 sang 2024</t>
  </si>
  <si>
    <t>Tỷ lệ giải ngân vốn kéo dài (%)</t>
  </si>
  <si>
    <t>Tỷ lệ giải ngân kế hoạch vốn đầu tư công 2024 đến hết tháng 10/2024(kể cả kéo dài (%)</t>
  </si>
  <si>
    <r>
      <t xml:space="preserve">Tổng cộng giá trị giải ngân kế hoach vốn đầu tư công năm 2024 đến hết tháng </t>
    </r>
    <r>
      <rPr>
        <b/>
        <sz val="18"/>
        <color theme="1"/>
        <rFont val="Times New Roman"/>
        <family val="1"/>
      </rPr>
      <t>10/2024</t>
    </r>
    <r>
      <rPr>
        <b/>
        <sz val="14"/>
        <color theme="1"/>
        <rFont val="Times New Roman"/>
        <family val="1"/>
      </rPr>
      <t xml:space="preserve"> (kể cả kéo dài)</t>
    </r>
  </si>
  <si>
    <t xml:space="preserve">Xây dựng 08 phòng học và thiết bị công trình Trường trung học phổ thông Chi Lăng       </t>
  </si>
  <si>
    <t>Trường TH A Vĩnh Hòa điểm chính (Vĩnh Thạnh B)</t>
  </si>
  <si>
    <t xml:space="preserve"> Trường MG Tân Thạnh điểm phụ (Tân Phú) </t>
  </si>
  <si>
    <t>Trường Mẫu giáo Long Hòa ( Long Hòa 1)</t>
  </si>
  <si>
    <t>Nâng cấp, cải tạo Trung tâm y tế huyện Châu Phú</t>
  </si>
  <si>
    <t>Sửa chữa Nhà thiếu nhi An Giang</t>
  </si>
  <si>
    <t xml:space="preserve"> Cải tạo, sửa chữa một số cơ sở hạ tầng Khu di tích Văn hóa Óc Eo</t>
  </si>
  <si>
    <t>1. Trung tâm văn hóa, thể thao xã Lạc Quới</t>
  </si>
  <si>
    <t>2. Trung tâm Văn hóa, Thể thao xã Long Hòa</t>
  </si>
  <si>
    <t>Kiểm soát lũ vùng Tây sông Hậu</t>
  </si>
  <si>
    <t>Đường vào Nhà máy xử lý rác thị trấn Mỹ Luông</t>
  </si>
  <si>
    <t>5. Đầu tư cơ sở vật chất, thiết bị dạy học phục vụ Chương trình giáo dục phổ thông mới giai đoạn 2021-2025 huyện An Phú</t>
  </si>
  <si>
    <t>Ban QL di tích Văn hóa Óc Eo</t>
  </si>
  <si>
    <t>Tổng Kế hoạch đầu tư công năm 2024</t>
  </si>
  <si>
    <t>Tổng giá trị giải ngân đến hết ngày 27/12/2024</t>
  </si>
  <si>
    <t>Giá trị giải ngân Kế hoạch vốn năm 2023 kéo dài giải ngân đến ngày 31/12/2024 đến hết ngày 27/12/2024</t>
  </si>
  <si>
    <t>(Kèm theo Báo cáo số      /BC-SKHĐT ngày       tháng  02  năm 2025 của Sở Kế hoạch và Đầu tư)</t>
  </si>
  <si>
    <t>Giá trị giải ngân đến ngày 31/01/2025</t>
  </si>
  <si>
    <t>Tổng cộng giá trị giải ngân kế hoach vốn đầu tư công năm 2024 đết ngày 31/01/2025 (kể cả kéo dài)</t>
  </si>
  <si>
    <t>(Kèm theo Báo cáo số        /BC-SKHĐT ngày    tháng 02 năm 2025 của Sở Kế hoạch và Đầu tư)</t>
  </si>
  <si>
    <t>Tổng giá trị giải ngân đến ngày 31/01/2025</t>
  </si>
  <si>
    <t>Giá trị giải ngân đến hết ngày 31/01/2025</t>
  </si>
  <si>
    <t>Tỷ lệ giải ngân đến ngày 31/01/2025 (%)</t>
  </si>
  <si>
    <t>(Kèm theo Báo cáo số        /BC-SKHĐT ngày     tháng 02 năm 2025 của Sở Kế hoạch và Đầu tư)</t>
  </si>
  <si>
    <t xml:space="preserve">Tổng giá trị giải ngân Kế hoạch vốn năm 2023 kéo dài giải ngân đến ngày 31/12/2024 </t>
  </si>
  <si>
    <t>Giá trị giải ngân đến ngày 31/12/2024 Kế hoạch vốn năm 2023 kéo dài giải ngân sang 2024</t>
  </si>
  <si>
    <t>Tỷ lệ giải ngân đến hết ngày 31/12/2024 (%)</t>
  </si>
  <si>
    <t>Tỷ lệ giải ngân kế hoạch vốn đầu tư công 2024 đến ngày 31/01/2025 (kể cả kéo dài (%))</t>
  </si>
  <si>
    <t>Tổng số Giá trị giải ngân đến hết ngày 31/01/2025</t>
  </si>
  <si>
    <t>Giá trị giải ngân kế hoạch vốn kéo dài 2023 sang 2024 đến hết ngày 31/01/2025</t>
  </si>
  <si>
    <t>17=18+..21</t>
  </si>
  <si>
    <t>22=23+28</t>
  </si>
  <si>
    <t>23=24+..27</t>
  </si>
  <si>
    <t>16=17+22</t>
  </si>
  <si>
    <t>10=11+..14</t>
  </si>
  <si>
    <t>4=5+..8</t>
  </si>
  <si>
    <t>Tổng Kế hoạch vốn đầu tư công năm 2024</t>
  </si>
  <si>
    <t>Tỷ lệ giải ngân đến hết 31/01/2025 (%)</t>
  </si>
  <si>
    <t>Tổng giá trị giải ngân đến hết ngày 31/01/2025</t>
  </si>
  <si>
    <t>Giá trị giải ngân kế hoạch vốn đầu tư công năm 2024 đến hết ngày 31/01/2025</t>
  </si>
  <si>
    <t>Tổng số NSĐP</t>
  </si>
  <si>
    <t>Tổng số NSTW</t>
  </si>
  <si>
    <t>Kế hoạch vốn năm 2024  nguồn ngân sách địa phương</t>
  </si>
  <si>
    <t>Kế hoạch vốn năm 2024 nguồn ngân sách trung ương</t>
  </si>
  <si>
    <t>Tổng giá trị giải ngân vốn NSĐP</t>
  </si>
  <si>
    <t>Tổng giá trị giải ngân vốn NSTW</t>
  </si>
  <si>
    <t>Ban QLDA ĐTXD KV TX. Tịnh Biên</t>
  </si>
  <si>
    <t>Ban QLDA ĐTXD KV TP. Long Xuyên</t>
  </si>
  <si>
    <t>Ban QLDA ĐTXD KV TP. Châu Đốc</t>
  </si>
  <si>
    <t>Ban QLDA ĐTXD KV huyệnThoại Sơn</t>
  </si>
  <si>
    <t>Ban QLDA ĐTXD KV TX. Tân Châu</t>
  </si>
  <si>
    <t>PHỤ LỤC 2.1</t>
  </si>
  <si>
    <t>PHỤ LỤC 2.2</t>
  </si>
  <si>
    <t>PHỤ LỤC 2.3</t>
  </si>
  <si>
    <t>PHỤ LỤC 3</t>
  </si>
  <si>
    <t>TỔNG HỢP TÌNH HÌNH GIẢI NGÂN KẾ HOẠCH VỐN ĐẦU TƯ CÔNG NĂM 2024
 NGUỒN VỐN NGÂN SÁCH NHÀ NƯỚC CỦA 03 CHƯƠNG TRÌNH MỤC TIÊU QUỐC GIA THEO CHỦ ĐẦU TƯ</t>
  </si>
  <si>
    <t>Kế hoach vốn đầu tư công năm 2024 của 03 Chương trình MTQG (kể cả kéo dài)</t>
  </si>
  <si>
    <t>Tổng cộng kế hoach vốn đầu tư công năm 2024 của 03 Chương trình MTQG (kể cả kéo dài)</t>
  </si>
  <si>
    <t>Giá trị giải ngân kế hoach vốn đầu tư công năm 2024 của 03 Chương trình MTQG đết ngày 31/01/2025 (kể cả kéo dài)</t>
  </si>
  <si>
    <t>Tổng cộng giá trị giải ngân kế hoach vốn đầu tư công năm 2024 của 03 Chương trình MTQG đết ngày 31/01/2025 (kể cả kéo dài)</t>
  </si>
  <si>
    <t>Tỷ lệ (%)</t>
  </si>
  <si>
    <t>Tổng cộng giá trị giải ngân 03 Chương trình MTQG (kể cả kéo dài)</t>
  </si>
  <si>
    <t xml:space="preserve">Tổng cộng </t>
  </si>
  <si>
    <t>Vốn CTMTQG XD NTM 2021-2025</t>
  </si>
  <si>
    <t xml:space="preserve">Tổng NSĐP </t>
  </si>
  <si>
    <t>NSĐP</t>
  </si>
  <si>
    <t>NSTW</t>
  </si>
  <si>
    <t>3=4+5</t>
  </si>
  <si>
    <t>4=6+8+10</t>
  </si>
  <si>
    <t>5=7+9+11</t>
  </si>
  <si>
    <t>12=13+14</t>
  </si>
  <si>
    <t>13=15+17+19</t>
  </si>
  <si>
    <t>14=16+18+20</t>
  </si>
  <si>
    <t>21=12/3</t>
  </si>
  <si>
    <t>Khác</t>
  </si>
  <si>
    <t>PHỤ LỤC 6</t>
  </si>
  <si>
    <t>ĐỀ XUẤT DANH MỤC DỰ ÁN  VÀ VỐN CHUẨN BỊ ĐẦU TƯ CHO CÁC DỰ ÁN TRỌNG ĐIỂM, ƯU TIÊN ĐẦU TƯ GIAI ĐOẠN 2026-2030</t>
  </si>
  <si>
    <t>Nguồn vốn ngân sách trung ương và ngân sách địa phương do cấp tỉnh quản lý</t>
  </si>
  <si>
    <t>ĐVT: Triệu đồng</t>
  </si>
  <si>
    <t>Số TT</t>
  </si>
  <si>
    <t>Địa điểm XD</t>
  </si>
  <si>
    <t>Năng lực thiết kế</t>
  </si>
  <si>
    <t>Thời gian KC-HT</t>
  </si>
  <si>
    <t>Quyết định chủ trương đầu tư (nếu có)</t>
  </si>
  <si>
    <t>Đề xuất vốn chuẩn bị đầu tư</t>
  </si>
  <si>
    <t>Đơn vị đề xuất/Chủ đầu tư</t>
  </si>
  <si>
    <t>Văn bản chấp thuận chủ trương của Tỉnh ủy /UBND tỉnh</t>
  </si>
  <si>
    <t>Đề nghị các Sở, ngành có ý kiến</t>
  </si>
  <si>
    <t>Số quyết định ngày, tháng, năm ban hành</t>
  </si>
  <si>
    <t>Tổng số (tất cả các nguồn vốn)</t>
  </si>
  <si>
    <t>Ngân sách trung ương</t>
  </si>
  <si>
    <t>Ngân sách tỉnh</t>
  </si>
  <si>
    <t>Nguồn
vốn
khác</t>
  </si>
  <si>
    <t xml:space="preserve">TỔNG CỘNG </t>
  </si>
  <si>
    <t xml:space="preserve">DANH MỤC DỰ ÁN THEO THÔNG BÁO KẾT LUẬN 266/TB-VPCP NGÀY 26/7/2023 </t>
  </si>
  <si>
    <t>Dự án Tuyến nối từ điểm đầu đường cao tốc Châu Đốc - Cần Thơ – Sóc Trăng đến Cửa khẩu Tịnh Biên và điểm đầu đường cao tốc đến điểm đầu Quốc lộ 91C đi cửa khẩu Khánh Bình</t>
  </si>
  <si>
    <t>H. An Phú, TP. Châu Đốc và TX. Châu Đốc</t>
  </si>
  <si>
    <t>- Chiều dài khoảng 24 Km:
- Cấp đường: Cấp III đồng bằng.</t>
  </si>
  <si>
    <t xml:space="preserve">Văn bản số 3092/VPUBND-KTTH ngày 19/6/2024 của Ủy ban nhân dân tỉnh An Giang </t>
  </si>
  <si>
    <t>Sở Giao thông vận tải</t>
  </si>
  <si>
    <t>Dự án Tuyến đường tránh Quốc lộ 91 qua đô thị Cái Dầu – Vĩnh Thạnh Trung</t>
  </si>
  <si>
    <t>Xã Bình Mỹ, xã Bình Long, thị trấn Cái Dầu và thị trấn Vĩnh Thạnh Trung, huyện Châu Phú, tỉnh An Giang.</t>
  </si>
  <si>
    <t>- Phần đường:
 Dự kiến chiều dài toàn tuyến cần thực hiện khoảng 11 km. 
- Phần cầu, cống: Xây dựng mới và nâng cấp toàn bộ các cầu, cống trên tuyến đạt tải trọng HL 93.</t>
  </si>
  <si>
    <t xml:space="preserve">DANH MỤC DỰ ÁN ĐỀ XUẤT VỐN NSTW THỰC HIỆN GIAI ĐOẠN 2026-2030 THEO CÔNG VĂN SỐ 1349/UBND-KTTH NGÀY 30/9/2024 </t>
  </si>
  <si>
    <t>III.1</t>
  </si>
  <si>
    <t>GIAO THÔNG</t>
  </si>
  <si>
    <t>Tuyến đường kết nối từ ranh Châu Thành kết nối tuyến đường tránh Quốc lộ 91 qua đô thị thị trấn Cái Dầu - Vĩnh Thạnh Trung (ĐT 941B)</t>
  </si>
  <si>
    <t>H.Châu Phú</t>
  </si>
  <si>
    <t>- Chiều dài tuyến: 11,4 km;
- Cấp III Đồng bằng;</t>
  </si>
  <si>
    <t>Dự án Đường tỉnh 947 (giai đoạn 2)</t>
  </si>
  <si>
    <t>huyện Châu Thành và  huyện Thoại Sơn, tỉnh An Giang</t>
  </si>
  <si>
    <t xml:space="preserve">- Chiều dài tuyến dự kiến 17,9 km;
- Xây dựng, di dời công trình hạ tầng kỹ thuật trên tuyến (Điện, nước, hệ thống chiếu sáng, hệ thống phòng cháy chữa cháy,... và các hạng mục khác nhằm đảm bảo tính hiệu quả của dự án).
</t>
  </si>
  <si>
    <t>Các dự án khác theo quy hoạch được duyệt của Thủ tướng Chính phủ thời kỳ 2021 – 2030 tại Quyết định số 1369/QĐ-TTg ngày 15/11/2023</t>
  </si>
  <si>
    <t>III.2</t>
  </si>
  <si>
    <t>Mở rộng Bệnh viện Tim mạch An Giang (cơ sở 2) - Phường Bình Đức, thành phố Long Xuyên.</t>
  </si>
  <si>
    <t>Phường Bình Đức, thành phố Long Xuyên</t>
  </si>
  <si>
    <t>Đầu tư xây dựng dựng bệnh viện (giai đoạn I) 350 giường nội trú và các phân khu chức năng, các công trình phụ trợ, san lắp mặt bằng, hạ tầng kỹ thuật; thiết bị</t>
  </si>
  <si>
    <t>Sở Y tế</t>
  </si>
  <si>
    <t xml:space="preserve">Công văn số 1376/VPUBND-KGVX ngày 22 tháng 03 năm 2024  và Công văn số 6620/UBND-KGVX ngày 27 tháng 11 năm 2023 </t>
  </si>
  <si>
    <t>DANH MỤC DỰ ÁN TRỌNG ĐIỂM KHÁC CÓ Ý KIẾN THỐNG NHẤT CHỦ TRƯƠNG CỦA CẤP THẨM QUYỀN</t>
  </si>
  <si>
    <t>Đầu tư nâng cấp trang thiết bị 06 TTYT tuyến huyện của tỉnh An Giang sử dụng vốn vay tín dụng đầu tư công (PIF) của Chính phủ Phần Lan</t>
  </si>
  <si>
    <t>Thông báo số 557/TB-TU ngày 06/8/2024 của TU</t>
  </si>
  <si>
    <t>tranh thủ vốn ODA</t>
  </si>
  <si>
    <t>Dự án Đầu tư các hạng mục còn lại của Trường chính trị Tôn Đức Thắng theo quy hoạch tổng thể mặt bằng 1/500</t>
  </si>
  <si>
    <t>LX</t>
  </si>
  <si>
    <t xml:space="preserve">Ban QLDA ĐTXD và Khu vực phát triển đô thị tỉnh </t>
  </si>
  <si>
    <t>Công văn số 2441/VPUBND-KTTH ngày 12 tháng 5 năm 2023</t>
  </si>
  <si>
    <t>Sở Giáo dục và Đào tạo; Sở Xây dựng</t>
  </si>
  <si>
    <t>III.3</t>
  </si>
  <si>
    <t>Khu công viên văn hóa, thể thao tỉnh An Gang</t>
  </si>
  <si>
    <t>UBND thành phố Long Xuyên</t>
  </si>
  <si>
    <t>Sở Văn hóa, Thể thao và Du lịch; Sở Xây dựng</t>
  </si>
  <si>
    <t>III.4</t>
  </si>
  <si>
    <t>Dự án chôn lấp hợp vệ sinh (09 bãi rác)</t>
  </si>
  <si>
    <t>7 huyện, thị</t>
  </si>
  <si>
    <t>Sở Tài nguyên và Môi trương</t>
  </si>
  <si>
    <t xml:space="preserve">Dự án Đầu tư mới hạ tầng kỹ thuật Nhà máy xử lý CTRSH tại Khu xử lý rác thải Phú Thạnh, Phú Tân (200 tấn/ngày) </t>
  </si>
  <si>
    <t>PT</t>
  </si>
  <si>
    <t>Dự án Nhà công vụ tỉnh</t>
  </si>
  <si>
    <t>P.Mỹ Hoà, TP.LX</t>
  </si>
  <si>
    <t>Tổng diện tích khu đất (khu A2) khoảng: 3.071,55 m2; quy mô bố trí 36 căn hộ, cụ thể:
- Đối tượng 1	: 01 căn (Bí thư tỉnh ủy)
- Đối tượng 2	: 03 căn (Phó bí thư, Nhà khoa học)
- Đối tượng 3	: 12 căn (Giám đốc Sở và tương đương)
- Đối tượng 4	: 20 căn (Phó Giám đốc Sở và tương đương)</t>
  </si>
  <si>
    <t>Công văn số 3374/VPUBND-KTTH ngày 04/7/2024</t>
  </si>
  <si>
    <t>Sở Nội vụ; Sở Xây dựng</t>
  </si>
  <si>
    <t>PHỤ LỤC 7</t>
  </si>
  <si>
    <t>ĐỀ XUẤT DANH MỤC DỰ ÁN TRỌNG ĐIỂM ĐẦU TƯ TRUNG HẠN GIAI ĐOẠN 2026-2030 NGUỒN VỐN NGÂN SÁCH TỈNH (ĐỀ XUẤT CỦA CÁC HUYỆN, THỊ XÃ, THÀNH PHỐ)</t>
  </si>
  <si>
    <t>Đơn vị tính: triệu đồng</t>
  </si>
  <si>
    <t>địa điểm</t>
  </si>
  <si>
    <t>Quyết định đầu tư</t>
  </si>
  <si>
    <t>Lũy kế vốn bố trí từ khởi công đến hết năm 2025</t>
  </si>
  <si>
    <t>Nhu cầu giai đoạn từ năm 2026 đến năm 2030</t>
  </si>
  <si>
    <t>Dự kiến cân đối trong giai đoạn 2026-2030</t>
  </si>
  <si>
    <t>Chủ đầu tư (đơn vị đề xuất)</t>
  </si>
  <si>
    <t>Số lượng dự án</t>
  </si>
  <si>
    <t>Số quyết định; ngày, tháng, năm ban hành</t>
  </si>
  <si>
    <t xml:space="preserve">TMĐT </t>
  </si>
  <si>
    <t>Trong đó: vốn …</t>
  </si>
  <si>
    <t>Trong đó: vốn NST</t>
  </si>
  <si>
    <t>Trong đó</t>
  </si>
  <si>
    <t xml:space="preserve">Thu hồi các khoản ứng trước </t>
  </si>
  <si>
    <t>Đầu tư cơ sở vật chất, thiết bị dạy học phục vụ Chương trình giáo dục phổ thông mới giai đoạn 2021 - 2025 huyện Thoại Sơn</t>
  </si>
  <si>
    <t>TS</t>
  </si>
  <si>
    <t xml:space="preserve">UBND huyện Thoại Sơn </t>
  </si>
  <si>
    <t xml:space="preserve">Xây mới Trung tâm y tế huyện Phú Tân </t>
  </si>
  <si>
    <t>Ban QLDA ĐTXD KV H Phú Tân</t>
  </si>
  <si>
    <t>Trung tâm y tế huyện An Phú</t>
  </si>
  <si>
    <t>AP</t>
  </si>
  <si>
    <t>Ban QLDA ĐTXD KV H An Phú</t>
  </si>
  <si>
    <t>Nâng cấp, xây mới cơ sở vật chất Trung tâm y tế huyện Thoại Sơn</t>
  </si>
  <si>
    <t>Ban QLDA ĐTXD KV H Thoại Sơn</t>
  </si>
  <si>
    <t>Nâng cấp, xây mới cơ sở vật chất Trung tâm Y tế thị xã Tịnh Biên</t>
  </si>
  <si>
    <t>TB</t>
  </si>
  <si>
    <t>Cải tạo, nâng cấp Trung tâm y tế huyện Châu Phú</t>
  </si>
  <si>
    <t>CP</t>
  </si>
  <si>
    <t>Ban QLDA ĐTXD KV H Châu Phú</t>
  </si>
  <si>
    <t>NÔNG NGHIỆP, LÂM NGHIỆP, THỦY SẢN</t>
  </si>
  <si>
    <t>Khu tái định cư (bao gồm quỹ nền bố trí tái định cư hoàn trả cho các hộ sạt lở Cái Sắn và tái định cư cho các dự án khác của tỉnh đầu tư xây dựng trên địa bàn thành phố Long Xuyên)</t>
  </si>
  <si>
    <t>Ban QLDA ĐTXD và KV PTĐT tỉnh An Giang</t>
  </si>
  <si>
    <t>Sở Tài nguyên và Môi trường</t>
  </si>
  <si>
    <t>UBND TP.Long Xuyên (có đề xuất)</t>
  </si>
  <si>
    <t>Xử lý hạ tầng giao thông đô thị giai đoạn 2 đáp ứng tiếu chí đô thị loại IV-III, thành lập thị xã.</t>
  </si>
  <si>
    <t>Cầu kênh 13 (Bình Chánh - Bình Phú)</t>
  </si>
  <si>
    <t>Ưu tiên 2</t>
  </si>
  <si>
    <t>Đường Quang Trung nối dài (đoạn từ Sương Nguyệt Anh đến QL 91.C)</t>
  </si>
  <si>
    <t>CĐ</t>
  </si>
  <si>
    <t>Nâng cấp mở rộng đường Châu Long (đoạn từ đường dẫn Cầu Châu Đốc đến khu Bãi bồi phường Vĩnh Mỹ)</t>
  </si>
  <si>
    <t>Nâng cấp đô thị thành phố thích ứng với Biến đổi khí hậu</t>
  </si>
  <si>
    <t>Dự án đầu tư nâng cấp, mở rộng đường Tôn Đức Thắng nối dài (đoạn từ vòng xoay đến Kênh Thần Nông) dài 4,9km</t>
  </si>
  <si>
    <t>TC</t>
  </si>
  <si>
    <t>Nâng cấp đường ĐH 83</t>
  </si>
  <si>
    <t>Công trình dường trục chính đô thị An Châu 
(mở rộng trung tâm đô thị An Châu kết nối Quốc lộ 91 và tỉnh lộ 941 nối dài)</t>
  </si>
  <si>
    <t>CT</t>
  </si>
  <si>
    <t>Tuyến đường mương Ông Cha</t>
  </si>
  <si>
    <t>CM</t>
  </si>
  <si>
    <t xml:space="preserve">Nút giao đường Phạm Cự Lượng </t>
  </si>
  <si>
    <t>Nút giao với tuyến nối đường tránh Long Xuyên đến Tỉnh lộ 941</t>
  </si>
  <si>
    <t>Đường tỉnh 954: (điểm đầu giao QL.80B tại thị xã Tân Châu (hiện tại ĐT 953), điểm cuối Bửng Chín My thị trấn Phú Mỹ</t>
  </si>
  <si>
    <t>Cầu An Phú - Vĩnh Lộc</t>
  </si>
  <si>
    <t>AP-VL</t>
  </si>
  <si>
    <t>TB 104</t>
  </si>
  <si>
    <t>Nâng cấp, mở rông đường Bờ Đông liên xã giai đoạn 2 (xã Phú Hữu)</t>
  </si>
  <si>
    <t>Phú Hữu</t>
  </si>
  <si>
    <t>16</t>
  </si>
  <si>
    <t>Cầu T6-ĐH 80</t>
  </si>
  <si>
    <t>17</t>
  </si>
  <si>
    <t>Nâng cấp mở rộng đường giao thông đến trung tâm xã Tân Tuyến (đoạn từ Kênh Giáo Luân đến giáp ranh Kiên Giang</t>
  </si>
  <si>
    <t>18</t>
  </si>
  <si>
    <t>Đường nhánh 2 từ lộ bờ đông Phú Cường giáp tỉnh lộ 949 + mở mới đường oằn từ lộ bờ đông Phú Cường giáp đường Phú Cường</t>
  </si>
  <si>
    <t>19</t>
  </si>
  <si>
    <t>Nâng cấp mở rộng đường Tây Trà Sư tuyến kết nối phục vụ phát triển du lịch</t>
  </si>
  <si>
    <t>20</t>
  </si>
  <si>
    <t>Hương lộ 11 (đoạn từ ĐT 949 - ĐT 948</t>
  </si>
  <si>
    <t>QUẢN LÝ NHÀ NƯỚC</t>
  </si>
  <si>
    <t>Đầu tư, nâng cấp, cải tạo trụ sở làm việc, kho lưu trữ của các Chi nhánh Văn phòng Đăng ký đất đai huyện, thị xã, thành phố</t>
  </si>
  <si>
    <t>Các huyện: CM, PT, CT, TS, CP, TT, AP, T.x TC, TB.</t>
  </si>
  <si>
    <t>Sở Xây dựng; Sở Tài nguyên và Môi trường</t>
  </si>
  <si>
    <t>PHỤ LỤC 5</t>
  </si>
  <si>
    <t>CHI TIẾT CÁC DỰ ÁN KẾ HOẠCH ĐẦU TƯ CÔNG TRUNG HẠN CHƯA CÓ QUYẾT ĐỊNH PHÊ DUYỆT</t>
  </si>
  <si>
    <t>Nhóm dự án (A,B,C)</t>
  </si>
  <si>
    <t>Quyết định chủ trương đầu tư 
(kể cả quyết định điều chỉnh nếu có)</t>
  </si>
  <si>
    <t>Quyết định đầu tư 
(kể cả quyết định điều chỉnh nếu có)</t>
  </si>
  <si>
    <t>Lũy kế bố trí kế hoạch vốn từ khi thực hiện dự án đến năm 2020 (kể cả vốn 2020 được kéo dài)</t>
  </si>
  <si>
    <t>Kế hoạch đầu tư công trung hạn 5 năm 2021-2025
(Quyết định số 2066/QĐ-UBND ngày 21 tháng 12 năm 2023)</t>
  </si>
  <si>
    <t>Lũy kế bố trí vốn trung hạn giai đoạn 2021-2025 bố trí đến hết KH 2023 (kể cả vốn kéo dài)</t>
  </si>
  <si>
    <t>Lũy kế giải ngân kế hoạch đầu tư công trung hạn giai đoạn 2021-2025 đến 31/01/2024 (kể cả vốn kéo dài)</t>
  </si>
  <si>
    <t>Kế hoạch đầu tư công năm 2024 (Quyết định số 2067/QĐ-UBND ngày 21/12/2023)</t>
  </si>
  <si>
    <t>Giải ngân kế hoạch đầu tư công năm 2024 đến hết tháng 02/2024</t>
  </si>
  <si>
    <t>Nhu cầu Điều chỉnh, bổ sung kế hoạch đầu tư công trung hạn 5 năm 2021-2025 (của chủ đầu tư và rà soát của phòng)</t>
  </si>
  <si>
    <t xml:space="preserve">Dự kiến điều chỉnh, bổ sung kế hoạch đầu tư công trung hạn 5 năm giai đoạn 2021-2025 </t>
  </si>
  <si>
    <t>Thời gian cam kết/và đề xuất của chủ đầu tư</t>
  </si>
  <si>
    <t>kiểm tra tổng mức</t>
  </si>
  <si>
    <t>Số Quyết định</t>
  </si>
  <si>
    <t>Tổng vốn</t>
  </si>
  <si>
    <t>Tổng số (NST)</t>
  </si>
  <si>
    <t>Nguồn vốn khác</t>
  </si>
  <si>
    <t>Tăng thu, tiết kiệm chi</t>
  </si>
  <si>
    <t>DANH MỤC DỰ ÁN ĐÃ CÓ QUYẾT ĐỊNH PHÊ DUYỆT DỰ ÁN</t>
  </si>
  <si>
    <t xml:space="preserve">Trường THCS Long Hòa </t>
  </si>
  <si>
    <t xml:space="preserve">PT </t>
  </si>
  <si>
    <t>XD 02 p, khối phòng hành chính quản trị, khối phòng học tập, khối phòng hỗ trợ học tập, khối phụ trợ, công trình nước sạch; Cải tạo: 08 p, khối phòng hành chính quản trị, khối phòng học tập, khối phòng hỗ trợ học tập, khối phụ trợ, HTKT; Thiết bị.</t>
  </si>
  <si>
    <t>C</t>
  </si>
  <si>
    <t>2024-2026</t>
  </si>
  <si>
    <t>290/QĐ-UBND 18/02/2022</t>
  </si>
  <si>
    <t>1779/QĐ-UBND ngày 19/11/2024</t>
  </si>
  <si>
    <t>Tuyến tránh sạt lở tỉnh lộ 954 xã Phú An</t>
  </si>
  <si>
    <t>1174m</t>
  </si>
  <si>
    <t>1014/QĐ-UBND 29/6/2023</t>
  </si>
  <si>
    <t>1941/QĐ-UBND ngày 13/12/2024</t>
  </si>
  <si>
    <t>DỰ ÁN DỰ KIẾN CÓ QUYẾT ĐỊNH PHÊ DUYỆT TRONG THÁNG 12/2024 ĐỂ ĐƯA VÀO KẾ HOẠCH VỐN 2025</t>
  </si>
  <si>
    <t xml:space="preserve"> Trường MG Bình Phú điểm phụ (Bình Đức)</t>
  </si>
  <si>
    <t>Xây mới 6 phòng học; Hạ tầng kỹ thuật; Thiết bị; Mua đất 2.500m2</t>
  </si>
  <si>
    <t>2023-2025</t>
  </si>
  <si>
    <t>3236/QĐ-UBND 31/12/2021</t>
  </si>
  <si>
    <t>Tháng 12.2024</t>
  </si>
  <si>
    <t>14. Trung tâm Văn hóa, Thể thao xã Bình Phú</t>
  </si>
  <si>
    <t>3200m2</t>
  </si>
  <si>
    <t>2022-2024</t>
  </si>
  <si>
    <t>2611/QĐ-UBND
08/11/2021</t>
  </si>
  <si>
    <t>DỰ ÁN DỰ KIẾN CÓ QUYẾT ĐỊNH PHÊ DUYỆT TRONG QUÝ I/2025 ĐỂ ĐƯA VÀO KẾ HOẠCH VỐN 2025</t>
  </si>
  <si>
    <t>Cải tạo nhà nghỉ sĩ quan và cơ sở hạ tầng kỹ thuật sở chỉ huy/Bộ Chỉ huy Quân sự tỉnh An Giang</t>
  </si>
  <si>
    <t>6200m2</t>
  </si>
  <si>
    <t>1553/QĐ-UBND ngày 27/9/2023</t>
  </si>
  <si>
    <t>663/QĐ-UBND ngày 17/12/2024</t>
  </si>
  <si>
    <t>Tháng 01/2024</t>
  </si>
  <si>
    <t>Đầu tư xây dựng công trình trụ sở Công an xã Tân Lợi, Văn Giáo, Công an phường Chi Lăng thị xã Tịnh Biên và trụ sở Công an xã Châu Lăng, Vĩnh Gia, Công an thị trấn Tri Tôn huyện Tri Tôn</t>
  </si>
  <si>
    <t>Trên địa bàn huyện An Phú</t>
  </si>
  <si>
    <t>Xây mới, cải tạo</t>
  </si>
  <si>
    <t>2024-2027</t>
  </si>
  <si>
    <t>509/QĐ-UBND 18/6/2024</t>
  </si>
  <si>
    <t>Tháng 2.2024</t>
  </si>
  <si>
    <t>Đầu tư xây dựng công trình trụ sở Công an xã Phú Hữu, Nhơn Hội, Vĩnh Hội Đông, Công an thị trấn Long Bình huyện An Phú</t>
  </si>
  <si>
    <t>Trên địa bàn thị xã Tịnh Biên, huyện Tri Tôn</t>
  </si>
  <si>
    <t>510/QĐ-UBND 18/6/2024</t>
  </si>
  <si>
    <t>Trường THCS Vĩnh Xương</t>
  </si>
  <si>
    <t>Xây dựng mới: 21
phòng học, một số phòng thuộc khối phòng hành chính quản trị, một số phòng thuộc
khối phòng học tập, một số phòng thuộc khối phòng hỗ trợ học tập, một số hạng
mục thuộc khối phụ trợ, công trình nước sạch; Cải tạo: 02 phòng học, một số phòng
thuộc khối phòng hành chính quản trị, một số phòng thuộc khối phòng học tập, một
số phòng thuộc khối phòng hỗ trợ học tập, một số hạng mục thuộc khối phụ trợ, hạ
tầng kỹ thuật; Thiết bị</t>
  </si>
  <si>
    <t>2427/QĐ-UBND 21/10/2021</t>
  </si>
  <si>
    <t>Trường THCS Lê Chánh</t>
  </si>
  <si>
    <t>Xây dựng mới:
06 phòng học, khối phòng hành chính quản trị, khối phòng học tập, khối phòng hỗ
trợ học tập, khối phụ trợ, công trình nước sạch, hạ tầng kỹ thuật; Thiết bị</t>
  </si>
  <si>
    <t>2425/QĐ-UBND 21/10/2021</t>
  </si>
  <si>
    <t xml:space="preserve"> Trường THCS Phú Lộc</t>
  </si>
  <si>
    <t>Xây dựng mới:
10 phòng học, một số phòng thuộc khối phòng học tập, một số phòng thuộc khối
phòng hỗ trợ học tập, một số hạng mục thuộc khối phụ trợ, công trình nước sạch, hạ
tầng kỹ thuật; Cải tạo: khối phòng hành chính quản trị, một số phòng thuộc khối
phòng học tập, một số phòng thuộc khối phòng hỗ trợ học tập, một số hạng mục
thuộc khối phụ trợ; Thiết bị.</t>
  </si>
  <si>
    <t>2423/QĐ-UBND 21/10/2021</t>
  </si>
  <si>
    <t>750m3/ngày.đêm</t>
  </si>
  <si>
    <t>1680/QĐ-UBND ngày 19/10/2023</t>
  </si>
  <si>
    <t>Trong tháng 1/2025</t>
  </si>
  <si>
    <t xml:space="preserve">- Xây dựng mới: 06 phòng học, khối phòng hành chính quản trị, khối phòng tổ chức ăn, khối phụ trợ, công trình nước sạch, hạ tầng kỹ thuật.
- Cải tạo: một số phòng thuộc khối phòng nuôi dưỡng và chăm sóc giáo dục trẻ em.
- Thiết bị.
</t>
  </si>
  <si>
    <t>2342/QĐ-UBBND
12/10/2021</t>
  </si>
  <si>
    <t>Đã được phê duyệt dự án tại Quyết định số  63/QĐ-UBND ngày 05/01/2024; phê duyệt điều chỉnh dự án tại Quyết định số  772/QĐ-UBND ngày 13/5/2024</t>
  </si>
  <si>
    <t>vuong QH su dung dat mo rong them 4000 m vuôn</t>
  </si>
  <si>
    <t xml:space="preserve"> Trường MG Bình Phú điểm chính (Bình An)</t>
  </si>
  <si>
    <t>Xây mới 10 phòng học + 01 Phòng giáo dục thể chất + 01 Phòng giáo dục nghệ thuật + 01 phòng đa năng + 01 nhà bếp, nhà ăn + Khối hành chính quản trị; Khối phụ trợ; Hạ tầng kỹ thuật; Thiết bị; Mua đất 3.300m2</t>
  </si>
  <si>
    <t>116/QĐ-UBND 20/01/2022</t>
  </si>
  <si>
    <t>đang điều chỉnh chủ trương đầu tư</t>
  </si>
  <si>
    <t>Trong quý I/2025</t>
  </si>
  <si>
    <t xml:space="preserve"> Trường TH A Bình Phú (Bình Đức)</t>
  </si>
  <si>
    <t>Xây mới 08 phòng học + Cải tạo 12 phòng học; Khối phòng học tập;  Khối hỗ trợ học tập; Khối hành chính quản trị; Khối phụ trợ; Hạ tầng kỹ thuật; Thiết bị.</t>
  </si>
  <si>
    <t>2526/QĐ-UBND ngày 02/11/2021</t>
  </si>
  <si>
    <t xml:space="preserve">Trụ sở làm việc của các Trạm quản lý rừng Phòng hộ và Đặc dụng </t>
  </si>
  <si>
    <t>TT, TB, TS</t>
  </si>
  <si>
    <t xml:space="preserve">nhà làm việc, công trình phụ trợ, HTKT </t>
  </si>
  <si>
    <t>2021-2023</t>
  </si>
  <si>
    <t>2662/QĐ-UBND 11/11/2021</t>
  </si>
  <si>
    <t>Mua sắm máy phát thanh FM dự phòng</t>
  </si>
  <si>
    <t>Máy phát thanh FM 10kW (01 máy) + Công việc phụ trợ kèm theo</t>
  </si>
  <si>
    <t>393/QĐ-UBND
30/3/2023</t>
  </si>
  <si>
    <t>Đài PTTH AG</t>
  </si>
  <si>
    <t>Quý I-2025</t>
  </si>
  <si>
    <t>Đẩy mạnh ứng dụng công nghệ thông tin trong hoạt động của các cơ quan đảng tỉnh An Giang giai đoạn 2023-2026</t>
  </si>
  <si>
    <t>Toàn tỉnh</t>
  </si>
  <si>
    <t>Nâng cấp hạ tầng kỹ thuật, đầu tư mới, bổ sung hoàn thiện hệ thống đảm bảo an ninh mạng, an toàn thông tin tại trung tâm tích hợp dữ liệu Tỉnh ủy và 11 trung tâm mạng huyện, thị, thành ủy;  Nâng cấp hệ thống truyền hình trực tuyến từ Tỉnh ủy đến 11 huyện, thị, thành ủy; Xây dựng hệ thống quản lý truy cập mạng không dây theo mô hình tập trung tại gồm 18 đơn vị cấp tỉnh và cấp huyện;  Số hóa tài liệu ở các cơ quan đảng toàn tỉnh giai đoạn 2021 - 2025…</t>
  </si>
  <si>
    <t>2023-2026</t>
  </si>
  <si>
    <t>Nghị quyết số 16/NQ-HĐND ngày 19/4/2024</t>
  </si>
  <si>
    <t>Tháng 12/2024 trình thẩm định phê duyệt dự án</t>
  </si>
  <si>
    <t>+ Hợp tác xã nông nghiệp Vĩnh Bình</t>
  </si>
  <si>
    <t>Xưởng sơ chế, chế biến gạo (134,105m2) + thiết bị</t>
  </si>
  <si>
    <t>2022-2023</t>
  </si>
  <si>
    <t>3178/QĐ-UBND 30/12/2022</t>
  </si>
  <si>
    <t>Dự án vướng quy hoạch, huyện đang điều chỉnh quy hoạch, chưa xác định được ngày hoàn thàn. Chưa đủ điều kiện bố trí kế hoạch vốn năm 2025</t>
  </si>
  <si>
    <t>Đã cập nhật quy hoạch đang chờ phê duyệt. Đang trình UBND tỉnh điều chỉnh thời gian thực hiện đến năm.2025. Dự kiến được quyết định phê duyệt dự án trong quý I/2025</t>
  </si>
  <si>
    <t>DỰ ÁN DỰ KIẾN KHÔNG KỊP TRIỂN KHAI TRONG NĂM 2025</t>
  </si>
  <si>
    <t xml:space="preserve"> Trường THCS Nguyễn Văn Ba</t>
  </si>
  <si>
    <t>8069m2</t>
  </si>
  <si>
    <t>89/QĐ-UBND 14/01/2022</t>
  </si>
  <si>
    <t>Vướng quy hoạch (Bố trí thanh toán tạm ứng 30%)</t>
  </si>
  <si>
    <t xml:space="preserve"> Di tích Gò Cây Tung</t>
  </si>
  <si>
    <t>5000m2</t>
  </si>
  <si>
    <t>1958/QĐ-UBND 03/8/2022</t>
  </si>
  <si>
    <t>TB-TT</t>
  </si>
  <si>
    <t>đảm bảo tưới tiêu 13.850 ha, và hạ tầng phục vụ tái cơ cấu NN</t>
  </si>
  <si>
    <t>2024-2029</t>
  </si>
  <si>
    <t xml:space="preserve">dự kiến điều chuyển vốn cho 03 danh mục với số vốn là 444.341 trđ (ĐT 948 giai đoạn 2 là 169.728 trđ, ĐT 949 là 178.740 trđ; Đường Long Điền A-B là 95.873 trđ) </t>
  </si>
  <si>
    <t>Khu dân biên giới mới Đình Nghĩa, xã An Phú, huyện Tịnh Biên</t>
  </si>
  <si>
    <t>136/QĐ-UBND ngày 17/04/2023</t>
  </si>
  <si>
    <t>Vướng quy hoạch</t>
  </si>
  <si>
    <t>giữ lại 1.000 triệu đồng thanh toán chi phí chuẩn bị đầu tư cuối năm 2025.</t>
  </si>
  <si>
    <t>Đầu tư xây dựng công trình trụ sở Công an xã Bình Chánh, Thạnh Mỹ Tây, thị trấn Cái Dầu huyện Châu Phú và trụ sở Công an xã Long Kiến huyện Chợ Mới</t>
  </si>
  <si>
    <t>Trên địa bàn huyện Châu Phú, huyện Chợ Mới</t>
  </si>
  <si>
    <t>Xây mới</t>
  </si>
  <si>
    <t>Trường  TH A An Châu</t>
  </si>
  <si>
    <t>Xây dựng 30 phòng học, PCN, HCQT, PVHT, HTKT, TB</t>
  </si>
  <si>
    <t>04/NQ-HĐND 14/04/2022</t>
  </si>
  <si>
    <t>thay đổi vị trí xây dựng nên chưa được phê duyệt dự án</t>
  </si>
  <si>
    <t>Thay đổi vị trí xây dựng nên chưa được phê duyệt dự án. Không có quyết định phê duyệt kịp để bố trí vốn.</t>
  </si>
  <si>
    <t>vuong QH xd</t>
  </si>
  <si>
    <t>Trường TH A Bình Long (Bình Chánh)</t>
  </si>
  <si>
    <t>03 phòng học, 01 phòng tin học, 01 phòng truyền thống, Đội thiếu niên tiền phong, 01 phòng tổ chức Đảng đoàn thể, 02 phòng nghỉ giáo viên, cải tạo, s/c các khối, HTKT</t>
  </si>
  <si>
    <t>3005/QĐ-UBND 16/12/2021</t>
  </si>
  <si>
    <t>không triển kịp năm 2025</t>
  </si>
  <si>
    <t xml:space="preserve"> Trường TH A Hội An điểm chính  (ấp Thị 1)</t>
  </si>
  <si>
    <t>4407m2</t>
  </si>
  <si>
    <t>87/QĐ-UBND 14/01/2022</t>
  </si>
  <si>
    <t>vuong QH lo gioi</t>
  </si>
  <si>
    <t>Trường THPT Trần Văn Thành</t>
  </si>
  <si>
    <t>Xây mới Khối 12 phòng học 1.758m2 + thiết bị</t>
  </si>
  <si>
    <t>156/QĐ-UBND 27/01/2021</t>
  </si>
  <si>
    <t>đang điều chỉnh chủ trương đầu tư, Theo Công văn số 1503/VPUBND - KGVX ngày 25/3/2022 của UBND tỉnh về việc thống nhất kết thúc dự án và giao cho huyện thực hiện các công việc tiếp theo.</t>
  </si>
  <si>
    <t>Đầu tư cơ sở vật chất, thiết bị dạy học phục vụ Chương trình giáo dục phổ thông mới giai đoạn 2021-2025 thị xã Tân Châu</t>
  </si>
  <si>
    <t>Tân Châu</t>
  </si>
  <si>
    <t>Xây dựng mới và cải tạo phòng học và phòng tin học tại các điểm trường  địa bàn thị xã Tân Châu; Mua sắm bổ sung trang thiết bị.</t>
  </si>
  <si>
    <t>2022-2025</t>
  </si>
  <si>
    <t>(dự kiến tháng 5 phê duyệt dự án) trả vốn lại tỉnh chuyển dự án cho chủ đầu tư khác</t>
  </si>
  <si>
    <t>vuong qh</t>
  </si>
  <si>
    <t xml:space="preserve"> Đầu tư cơ sở vật chất, thiết bị dạy học phục vụ Chương trình giáo dục phổ thông mới giai đoạn 2021-2025 huyện Phú Tân</t>
  </si>
  <si>
    <t>Phú Tân</t>
  </si>
  <si>
    <t>Xây dựng mới và cải tạo phòng học và phòng tin học tại các điểm trường  địa bàn huyện Phú Tân; Mua sắm bổ sung trang thiết bị.</t>
  </si>
  <si>
    <t>Không kịp triển khai năm 2025 (điều hòa 23.048 trđ sang dự án THCS Phú Thọ) phần cỏn lại chhuye6n3 sang gđ 2026-2030</t>
  </si>
  <si>
    <t xml:space="preserve"> Đầu tư cơ sở vật chất, thiết bị dạy học phục vụ Chương trình giáo dục phổ thông mới giai đoạn 2021-2025 huyện Chợ Mới</t>
  </si>
  <si>
    <t>Chợ Mới</t>
  </si>
  <si>
    <t>Xây dựng mới và cải tạo phòng học và phòng tin học tại các điểm trường  địa bàn huyện Chợ Mới; Mua sắm bổ sung trang thiết bị.</t>
  </si>
  <si>
    <t>Đang điều chỉnh Chủ trương đầu tư (Bố trí thanh toán tạm ứng 24%)</t>
  </si>
  <si>
    <t xml:space="preserve"> Đầu tư cơ sở vật chất, thiết bị dạy học phục vụ Chương trình giáo dục phổ thông mới giai đoạn 2021-2025 huyện Thoại Sơn</t>
  </si>
  <si>
    <t>Thoại Sơn</t>
  </si>
  <si>
    <t xml:space="preserve">Xây dựng mới và cải tạo phòng học và phòng tin học tại các điểm trường  địa bàn huyện Thoại Sơn; Mua sắm bổ sung trang thiết bị.
</t>
  </si>
  <si>
    <t>không kịp triển khai năm 2025</t>
  </si>
  <si>
    <t xml:space="preserve"> Trường THCS Tân Thạnh</t>
  </si>
  <si>
    <t>7789m2</t>
  </si>
  <si>
    <t>2339/QĐ-UBND 12/10/2021</t>
  </si>
  <si>
    <t>Dự án đang thẩm định điều chỉnh chủ trương đầu tư và vướng quy hoạch sử dụng đất nên chưa được phê duyệt chủ trương đầu tư điều chỉnh</t>
  </si>
  <si>
    <t>trinh cuoi 2024 moi co qh chung</t>
  </si>
  <si>
    <t>Trường THCS Tân Phú</t>
  </si>
  <si>
    <t>Xây dựng mới:
khối phòng hành chính quản trị, khối phòng học tập, một số phòng thuộc khối phòng
hỗ trợ học tập, một số phòng thuộc khối phụ trợ, công trình nước sạch, hạ tầng kỹ
thuật; Cải tạo: 08 phòng học, một số phòng thuộc khối phòng hỗ trợ học tập, một số
phòng thuộc khối phụ trợ; Thiết bị</t>
  </si>
  <si>
    <t>2691/QĐ-UBND 12/11/2021</t>
  </si>
  <si>
    <t>Đang đề xuất điều chỉnh lại chủ trương đầu tư. Vị trí xây dựng đã được cập nhật quy hoạch và đang trình UBND tỉnh phê duyệt. Dự kiến được quyết định phê duyệt dự án trong quý I/2025</t>
  </si>
  <si>
    <t xml:space="preserve"> Trường THCS Hòa Bình Thạnh điểm phụ (Hòa Hưng)</t>
  </si>
  <si>
    <t>Xây mới 04 phòng học, khối phụ trợ, công trình nước
sạch, hạ tầng kỹ thuật; Cải tạo 04 phòng học, khối phụ trợ; Thiết bị.</t>
  </si>
  <si>
    <t>1175/QĐ-UBND 01/06/2021; 
344/QĐ-UBND 25/02/2022</t>
  </si>
  <si>
    <t>Đang trình thẩm định điều chỉnh chủ trương đầu tư. Dự kiến được quyết định phê duyệt dự án trong quý I/2025</t>
  </si>
  <si>
    <t>Trường THCS An Châu</t>
  </si>
  <si>
    <t>Xây dựng 34 phòng học, PCN, HCQT, PVHT, HTKT, TB</t>
  </si>
  <si>
    <t>04/NQ-HĐND 14/4/2022</t>
  </si>
  <si>
    <t xml:space="preserve"> Trường THCS Bình Long</t>
  </si>
  <si>
    <t>Xây mới: 08 phòng học, khối phòng học tập, khối
phòng hỗ trợ học tập, khối phòng Hành chính quản trị, khối phụ trợ, công trình
nước sạch; Cải tạo: 16 phòng học, hạ tầng kỹ thuật; Thiết bị.</t>
  </si>
  <si>
    <t>1225/QĐ-UBND 04/06/2021</t>
  </si>
  <si>
    <t>Trường THCS Bình Phú</t>
  </si>
  <si>
    <t>Xây mới 08 phòng học + cải tạo 08 phòng học; Khối phòng hành chính quản trị; Khối phòng học tập; Khối phòng hỗ trợ học tập, khối phụ trợ, hạ tầng kỹ thuật và; Thiết bị, mở rộng mua đất 2.000m2</t>
  </si>
  <si>
    <t>3103/QĐ-UBND ngày 28/12/2021</t>
  </si>
  <si>
    <t xml:space="preserve"> Trường THCS thị trấn Phú Hòa</t>
  </si>
  <si>
    <t>21</t>
  </si>
  <si>
    <t xml:space="preserve"> Trường THCS thị trấn Núi Sập</t>
  </si>
  <si>
    <t>22</t>
  </si>
  <si>
    <t>Tạo quỹ đất và xây dựng cơ sở hạ tầng để bố trí trụ sở cơ quan, đơn vị và tái định cư thuộc khu quy hoạch Bắc Hà Hoàng Hổ</t>
  </si>
  <si>
    <t>1,9ha</t>
  </si>
  <si>
    <t>2021-2024</t>
  </si>
  <si>
    <t>42/NQ-HĐND 08/12/2020; 15/NQ-HĐND ngày 15/8/2022</t>
  </si>
  <si>
    <t>đang điều chỉnh chủ trương đầu tư. Giảm 15.865 trđ do  chủ đầu tư đã trình xin chủ trương điều chỉnh chủ trương đầu tư dự án phân kỳ đầu tư dự án đến năm 2026 - 2027: Thực hiện dự án (thi công xây dựng) sẽ sử dụng vốn XSKT để chi trả.</t>
  </si>
  <si>
    <t>23</t>
  </si>
  <si>
    <t>Xây dựng bến tàu du lịch Châu Đốc</t>
  </si>
  <si>
    <t>Diện tích đất 2.700m2</t>
  </si>
  <si>
    <t>2130/QĐ-UBND 15/9/2021</t>
  </si>
  <si>
    <t>Đang lập hồ sơ điều chỉnh chủ trương đầu tư</t>
  </si>
  <si>
    <t>không kịp trie6n3kha năm 2025</t>
  </si>
  <si>
    <t>24</t>
  </si>
  <si>
    <t>156/QĐ-UBND 15/02/2023</t>
  </si>
  <si>
    <t>xin chuyển sang giai đoạn 2026-2030</t>
  </si>
  <si>
    <t>25</t>
  </si>
  <si>
    <t>Xây dựng mới và sửa chữa một số hạng mục Trụ sở làm việc Văn phòng tỉnh ủy</t>
  </si>
  <si>
    <t>4.684m2</t>
  </si>
  <si>
    <t>2021-2025</t>
  </si>
  <si>
    <t>33/NQ-HĐND ngày 19/8/2021</t>
  </si>
  <si>
    <t xml:space="preserve">Công văn số 3916/VPUBND-KTTH ngày 19/7/2023 (do chưa thông qua hội đồng thẩm định phương án thiết) </t>
  </si>
  <si>
    <t>Công văn số 3916/VPUBND-KTTH ngày 19/7/2023 (do chưa thông qua hội đồng thẩm định phương án thiết) Giảm XSKT 23.409 trđ do chưa có ý kiến của đơn vị sử dụng</t>
  </si>
  <si>
    <t>26</t>
  </si>
  <si>
    <t>Trung tâm Hành chính thị trấn An Châu</t>
  </si>
  <si>
    <t>12900m2</t>
  </si>
  <si>
    <t>2575/QĐ-UBND 19/10/2022</t>
  </si>
  <si>
    <t>Do thiếu hạ tầng kết nối với dự án nên chưa được phê duyệt. Không có quyết định phê duyệt kịp để bố trí vốn.</t>
  </si>
  <si>
    <t>27</t>
  </si>
  <si>
    <t>Trụ sở Thị ủy Tân Châu</t>
  </si>
  <si>
    <t>12051m2</t>
  </si>
  <si>
    <t>2335/QĐ-UBND 20/9/2022</t>
  </si>
  <si>
    <t>28</t>
  </si>
  <si>
    <t>Xây dựng khu hành chính huyện Tri Tôn</t>
  </si>
  <si>
    <t>64963m2</t>
  </si>
  <si>
    <t>28/NQ-HĐND 11/11/2022</t>
  </si>
  <si>
    <t>điều chuyển nội bộ</t>
  </si>
  <si>
    <t>46/QĐ-SXD 22/01/2025</t>
  </si>
  <si>
    <t>Chuẩn bị trình Sở XD thẩm định báo cáo KTKT (do chờ thống nhất mẩu BC thẩm định theo Nghị định số 175/2024/NĐ-CP gày 30 tháng 12 năm 2024 của Chính phủ quy định chi tiết một số điều và biện pháp thi hành Luật Xây dựng về quản lý hoạt động xây dựng)</t>
  </si>
  <si>
    <t>Đến nay đã có quyết định phê duyệt</t>
  </si>
  <si>
    <t>Sở Xây dựng đã gửi các ngành thẩm định Báo cáo NCKT (vướng mắc về sự phù hợp quy hoạch các địa phương, chưa được cấp thẩm quyền phê duyệt)</t>
  </si>
  <si>
    <t>Dự án vướng quy hoạch sử dụng đất, chờ cấp thẩm quyền phê duyệt để triển khai thủ tục tiếp theo</t>
  </si>
  <si>
    <t>Điều chỉnh lại chủ trương đầu tư dự án (thời gian thực hiện dự án và cơ cấu vốn)</t>
  </si>
  <si>
    <t>63/QĐ-UBND 05/01/2024; 772/QĐ-UBND 13/5/2024; 2138/QĐ-UBND 30/12/2024</t>
  </si>
  <si>
    <t>Đang thủ tục điều chỉnh chủ trương đầu tư (thời gian thực hiện dự án)</t>
  </si>
  <si>
    <t>đang điều chỉnh chủ trương đầu tư (do thay đổi vị trí thực hiện dự án)</t>
  </si>
  <si>
    <t>đang điều chỉnh chủ trương đầu tư (tăng tổng mức đầu tư do cập nhật suất đầu tư)</t>
  </si>
  <si>
    <t xml:space="preserve">Dự án vướng quy hoạch </t>
  </si>
  <si>
    <t>Đang điều chỉnh chủ trương đầu tư (cập nhật quy mô PCCC dẩn đến tăng tổng mức đầu tư)</t>
  </si>
  <si>
    <t>vướng mắc về sự phù hợp quy hoạch các địa phương, chưa được cấp thẩm quyền phê duyệt)</t>
  </si>
  <si>
    <t>Vướng quy hoạch (quy hoạch sử dụng đất)</t>
  </si>
  <si>
    <t>đang điều chỉnh chủ trương đầu tư (do thay đổi vị trí)</t>
  </si>
  <si>
    <t>Do vướng quy hoạch sử dụng đất nên chưa trình phê duyệt dự án</t>
  </si>
  <si>
    <t>Đang đề xuất điều chỉnh lại chủ trương đầu tư (do diện tích đất tăng, cập nhật suất đầu tư, bổ sung hạng mục về PCCC dẫn đến tăng TMĐT)</t>
  </si>
  <si>
    <t>Vướng đánh giá tác động môi trường</t>
  </si>
  <si>
    <t>đang điều chỉnh chủ trương đầu tư (giảm quy mô dự án)</t>
  </si>
  <si>
    <t>Đang  điều chỉnh chủ trương đầu tư</t>
  </si>
  <si>
    <t>không thực hiện đầu tư; do điều xuất điều chuyển vốn dự án khu hành chính huyện</t>
  </si>
  <si>
    <t>Vướng thi tuyển kiến trúc, phải cập nhật quy mô thi tuyển kiến trúc trong chủ trương đầu tư dự án</t>
  </si>
  <si>
    <t>(Các chủ đầu tư giải ngân trên 83,69% nhưng dươi 95%)</t>
  </si>
  <si>
    <t>(Các chủ đầu tư giải ngân trên 95%)</t>
  </si>
  <si>
    <t xml:space="preserve">(Các chủ đầu tư giải ngân dưới 83,69%) </t>
  </si>
  <si>
    <t>*Giải trình nguyên nhân giải ngân của Ban QLDA ĐTXD&amp;KV PTĐT An Giang</t>
  </si>
  <si>
    <t>Do giá trị giảm thầu nên nhu cầu của dự án chỉ sử dung 2.382 triệu đồng (đã thanh quyết toán kết thúc dự án)</t>
  </si>
  <si>
    <t>Do giá trị giảm thầu nên nhu cầu của dự án chỉ sử dung 887 triệu đồng (đã thanh quyết toán kết thúc dự án)</t>
  </si>
  <si>
    <r>
      <t xml:space="preserve">Tỷ lệ giải ngân của Ban QLDA ĐTXD&amp;KV PTĐT An Giang:
- Nếu chỉ tính giá trị giải ngân từ nguồn ngân sách tỉnh, Ban QLDA ĐTXD&amp;KV PTĐT An Giang đạt tỷ lệ giải ngân </t>
    </r>
    <r>
      <rPr>
        <b/>
        <sz val="14"/>
        <color theme="1"/>
        <rFont val="Times New Roman"/>
        <family val="1"/>
      </rPr>
      <t>86,32%</t>
    </r>
    <r>
      <rPr>
        <sz val="14"/>
        <color theme="1"/>
        <rFont val="Times New Roman"/>
        <family val="2"/>
        <charset val="163"/>
      </rPr>
      <t xml:space="preserve">, cao hơn tỷ lệ bình quân chung của tỉnh.
- Tuy nhiên, nếu tính cả nguồn vốn NSTW, tỷ lệ giải ngân chỉ đạt </t>
    </r>
    <r>
      <rPr>
        <b/>
        <sz val="14"/>
        <color theme="1"/>
        <rFont val="Times New Roman"/>
        <family val="1"/>
      </rPr>
      <t>71,13%</t>
    </r>
    <r>
      <rPr>
        <sz val="14"/>
        <color theme="1"/>
        <rFont val="Times New Roman"/>
        <family val="2"/>
        <charset val="163"/>
      </rPr>
      <t>, thấp hơn bình quân chung của tỉnh. Nguyên nhân chính là do dự án Nâng cấp trang thiết bị y tế cho Bệnh viện Sản - Nhi An Giang gặp vướng mắc trong thủ tục giải ngân vốn vay ODA.
- Chi tiết tiến trình giải ngân vốn vay ODA:
+ Ngày 13/7/2023: Ban QLDA ĐTXD&amp;KV PTĐT An Giang (Chủ đầu tư) ký Hợp đồng cung cấp trang thiết bị số 23/2023/HD-TB với Nhà thầu Áo (Công ty Vamed Engineering GmbH).
+ Ngày 14/7/2023: Chủ đầu tư và UBND tỉnh An Giang báo cáo Đại sứ quán Cộng hòa Áo tại Hà Nội và trình Cục Quản lý nợ - Bộ Tài chính để tiến hành đàm phán, ký Hiệp định tín dụng vay chi tiết cho dự án. Theo Hiệp định chung, Hợp đồng cung cấp trang thiết bị chỉ có hiệu lực giải ngân khi Hiệp định tín dụng vay chi tiết giữa Bộ Tài chính và Ngân hàng tài trợ Áo được ký và có hiệu lực pháp lý.
+ Ngày 14/3/2024: Bộ Tài chính ký Hợp đồng cho vay lại với UBND tỉnh An Giang (Hợp đồng số 01/2024/BTC-QLN).
+ Ngày 07/3/2024: Bộ Tài chính đề nghị Bộ Tư pháp cấp ý kiến pháp lý (Công văn số 2353/BTC-QLN).
+ Ngày 21/5/2024: Bộ Tư pháp ký ý kiến pháp lý về Hiệp định vay cấp cho Ngân hàng RBI.
+ Ngày 09/10/2024: Ngân hàng RBI thông báo với Bộ Tài chính về việc Thỏa thuận vay ICA 11 có hiệu lực từ ngày 09/10/2024.
+ Ngày 11/10/2024: Bộ Tài chính gửi Công văn số 10918/BTC-QLN đến UBND tỉnh An Giang thông báo Thỏa thuận vay ICA 11 có hiệu lực từ ngày 09/10/2024.
+ Ngày 18/10/2024: UBND tỉnh An Giang gửi Công văn số 5555/VPUBND-KTTH đến Ban QLDA ĐTXD&amp;KV PTĐT An Giang về hiệu lực của Thỏa thuận vay ICA 11.
+ Ngày 14/11/2024: Ban QLDA ĐTXD&amp;KV PTĐT An Giang thực hiện thủ tục tạm ứng cho Nhà thầu Áo (Công ty Vamed Engineering GmbH) để triển khai Gói thầu số 13: Cung cấp và lắp đặt trang thiết bị.
-&gt;Đề xuất: Do những vướng mắc trong quá trình giải ngân vốn vay ODA, đề nghị xếp Ban QLDA ĐTXD&amp;KV PTĐT An Giang vào nhóm 2 để "ghi nhận sự nổ lực và cố gắng của Ban QLDA ĐTXD&amp;KV PTĐT An Giang".</t>
    </r>
  </si>
  <si>
    <r>
      <t>Thanh toán nợ XDCB</t>
    </r>
    <r>
      <rPr>
        <b/>
        <i/>
        <vertAlign val="superscript"/>
        <sz val="14"/>
        <color theme="1"/>
        <rFont val="Times New Roman"/>
        <family val="1"/>
      </rPr>
      <t>(3)</t>
    </r>
  </si>
  <si>
    <t>Chung các Lĩnh vực</t>
  </si>
  <si>
    <t>(Kèm theo Báo cáo số  02/BC-STC ngày  04  tháng 3 năm 2025 của Sở Tài chính)</t>
  </si>
  <si>
    <t>(Kèm theo Báo cáo số  02/BC-STC ngày 04 tháng 3 năm 2025 của Sở Tài chính)</t>
  </si>
  <si>
    <t>(Kèm theo Báo cáo số 02/BC-STC ngày  04  tháng 3 năm 2025 của Sở Tài chính)</t>
  </si>
  <si>
    <t>(Kèm theo Báo cáo số  02/BC-STC ngày  04 tháng 3 năm 2025 của Sở Tài chính)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</si>
</sst>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 #,##0.00_-;_-* &quot;-&quot;??_-;_-@_-"/>
    <numFmt numFmtId="164" formatCode="_(* #,##0_);_(* \(#,##0\);_(* &quot;-&quot;_);_(@_)"/>
    <numFmt numFmtId="165" formatCode="_(* #,##0.00_);_(* \(#,##0.00\);_(* &quot;-&quot;??_);_(@_)"/>
    <numFmt numFmtId="166" formatCode="_(* #,##0_);_(* \(#,##0\);_(* &quot;-&quot;??_);_(@_)"/>
    <numFmt numFmtId="167" formatCode="&quot;$&quot;#,##0"/>
    <numFmt numFmtId="168" formatCode="#,##0;[Red]#,##0"/>
    <numFmt numFmtId="169" formatCode="#.0"/>
    <numFmt numFmtId="170" formatCode="_-* #,##0\ _D_M_-;\-* #,##0\ _D_M_-;_-* &quot;-&quot;\ _D_M_-;_-@_-"/>
    <numFmt numFmtId="171" formatCode="_-* #,##0_-;\-* #,##0_-;_-* &quot;-&quot;??_-;_-@_-"/>
    <numFmt numFmtId="172" formatCode="0.000%"/>
    <numFmt numFmtId="173" formatCode="#.##0"/>
    <numFmt numFmtId="174" formatCode="_-* #,##0.00\ _₫_-;\-* #,##0.00\ _₫_-;_-* &quot;-&quot;??\ _₫_-;_-@_-"/>
    <numFmt numFmtId="175" formatCode="#,##0_ ;\-#,##0\ "/>
    <numFmt numFmtId="176" formatCode="_ * #,##0_ ;_ * \-#,##0_ ;_ * &quot;-&quot;??_ ;_ @_ "/>
  </numFmts>
  <fonts count="66">
    <font>
      <sz val="14"/>
      <color theme="1"/>
      <name val="Times New Roman"/>
      <family val="2"/>
      <charset val="163"/>
    </font>
    <font>
      <sz val="11"/>
      <color theme="1"/>
      <name val="Arial"/>
      <family val="2"/>
      <scheme val="minor"/>
    </font>
    <font>
      <b/>
      <sz val="14"/>
      <color theme="1"/>
      <name val="Times New Roman"/>
      <family val="1"/>
    </font>
    <font>
      <i/>
      <sz val="14"/>
      <color theme="1"/>
      <name val="Times New Roman"/>
      <family val="1"/>
    </font>
    <font>
      <b/>
      <i/>
      <sz val="14"/>
      <color theme="1"/>
      <name val="Times New Roman"/>
      <family val="1"/>
    </font>
    <font>
      <sz val="14"/>
      <color theme="1"/>
      <name val="Times New Roman"/>
      <family val="1"/>
    </font>
    <font>
      <i/>
      <sz val="18"/>
      <color theme="1"/>
      <name val="Times New Roman"/>
      <family val="1"/>
    </font>
    <font>
      <b/>
      <sz val="18"/>
      <color theme="1"/>
      <name val="Times New Roman"/>
      <family val="1"/>
    </font>
    <font>
      <b/>
      <i/>
      <sz val="11"/>
      <color theme="1"/>
      <name val="Times New Roman"/>
      <family val="1"/>
    </font>
    <font>
      <sz val="12"/>
      <color theme="1"/>
      <name val="Arial"/>
      <family val="2"/>
      <scheme val="minor"/>
    </font>
    <font>
      <b/>
      <sz val="14"/>
      <name val="Times New Roman"/>
      <family val="1"/>
    </font>
    <font>
      <sz val="14"/>
      <name val="Times New Roman"/>
      <family val="1"/>
    </font>
    <font>
      <sz val="11"/>
      <color theme="1"/>
      <name val="Arial"/>
      <family val="2"/>
    </font>
    <font>
      <b/>
      <sz val="14"/>
      <name val="Times New Roman"/>
      <family val="1"/>
      <charset val="163"/>
    </font>
    <font>
      <i/>
      <sz val="14"/>
      <name val="Times New Roman"/>
      <family val="1"/>
    </font>
    <font>
      <i/>
      <sz val="11"/>
      <color theme="1"/>
      <name val="Times New Roman"/>
      <family val="1"/>
    </font>
    <font>
      <sz val="14"/>
      <color rgb="FF00B050"/>
      <name val="Times New Roman"/>
      <family val="2"/>
      <charset val="163"/>
    </font>
    <font>
      <i/>
      <sz val="14"/>
      <color rgb="FF00B050"/>
      <name val="Times New Roman"/>
      <family val="1"/>
    </font>
    <font>
      <sz val="14"/>
      <color rgb="FF00B050"/>
      <name val="Times New Roman"/>
      <family val="1"/>
    </font>
    <font>
      <sz val="14"/>
      <color rgb="FF7030A0"/>
      <name val="Times New Roman"/>
      <family val="2"/>
      <charset val="163"/>
    </font>
    <font>
      <sz val="14"/>
      <color rgb="FF7030A0"/>
      <name val="Times New Roman"/>
      <family val="1"/>
    </font>
    <font>
      <i/>
      <sz val="14"/>
      <color rgb="FF7030A0"/>
      <name val="Times New Roman"/>
      <family val="1"/>
    </font>
    <font>
      <i/>
      <sz val="14"/>
      <color theme="0"/>
      <name val="Times New Roman"/>
      <family val="1"/>
    </font>
    <font>
      <sz val="14"/>
      <color theme="1"/>
      <name val="Times New Roman"/>
      <family val="2"/>
      <charset val="163"/>
    </font>
    <font>
      <sz val="10"/>
      <name val="Arial"/>
      <family val="2"/>
    </font>
    <font>
      <b/>
      <sz val="12"/>
      <color theme="1"/>
      <name val="Times New Roman"/>
      <family val="1"/>
    </font>
    <font>
      <sz val="12"/>
      <color theme="1"/>
      <name val="Times New Roman"/>
      <family val="1"/>
    </font>
    <font>
      <sz val="9"/>
      <name val="Arial"/>
      <family val="2"/>
    </font>
    <font>
      <sz val="11"/>
      <color theme="1"/>
      <name val="Arial"/>
      <family val="2"/>
      <scheme val="minor"/>
    </font>
    <font>
      <sz val="11"/>
      <color theme="1"/>
      <name val="Times New Roman"/>
      <family val="1"/>
    </font>
    <font>
      <i/>
      <sz val="12"/>
      <color theme="1"/>
      <name val="Times New Roman"/>
      <family val="1"/>
    </font>
    <font>
      <b/>
      <sz val="22"/>
      <color theme="1"/>
      <name val="Times New Roman"/>
      <family val="1"/>
    </font>
    <font>
      <b/>
      <sz val="20"/>
      <color theme="1"/>
      <name val="Times New Roman"/>
      <family val="1"/>
    </font>
    <font>
      <i/>
      <sz val="20"/>
      <color theme="1"/>
      <name val="Times New Roman"/>
      <family val="1"/>
    </font>
    <font>
      <sz val="14"/>
      <color theme="0"/>
      <name val="Times New Roman"/>
      <family val="2"/>
      <charset val="163"/>
    </font>
    <font>
      <b/>
      <i/>
      <sz val="14"/>
      <name val="Times New Roman"/>
      <family val="1"/>
    </font>
    <font>
      <i/>
      <sz val="10"/>
      <color theme="1"/>
      <name val="Times New Roman"/>
      <family val="1"/>
    </font>
    <font>
      <sz val="11"/>
      <color indexed="8"/>
      <name val="Calibri"/>
      <family val="2"/>
    </font>
    <font>
      <sz val="12"/>
      <name val="Times New Roman"/>
      <family val="1"/>
    </font>
    <font>
      <sz val="12"/>
      <name val="VNI-Times"/>
    </font>
    <font>
      <i/>
      <sz val="13"/>
      <color theme="1"/>
      <name val="Times New Roman"/>
      <family val="1"/>
    </font>
    <font>
      <b/>
      <sz val="24"/>
      <color theme="1"/>
      <name val="Times New Roman"/>
      <family val="1"/>
    </font>
    <font>
      <i/>
      <sz val="22"/>
      <color theme="1"/>
      <name val="Times New Roman"/>
      <family val="1"/>
    </font>
    <font>
      <b/>
      <sz val="14"/>
      <color theme="0"/>
      <name val="Times New Roman"/>
      <family val="1"/>
    </font>
    <font>
      <sz val="14"/>
      <color theme="0"/>
      <name val="Times New Roman"/>
      <family val="1"/>
    </font>
    <font>
      <sz val="14"/>
      <color theme="1"/>
      <name val="Times New Roman"/>
      <family val="1"/>
      <charset val="163"/>
    </font>
    <font>
      <i/>
      <sz val="14"/>
      <color theme="1"/>
      <name val="Times New Roman"/>
      <family val="1"/>
      <charset val="163"/>
    </font>
    <font>
      <b/>
      <sz val="22"/>
      <name val="Times New Roman"/>
      <family val="1"/>
    </font>
    <font>
      <i/>
      <sz val="20"/>
      <name val="Times New Roman"/>
      <family val="1"/>
    </font>
    <font>
      <sz val="14"/>
      <color rgb="FFFF0000"/>
      <name val="Times New Roman"/>
      <family val="2"/>
      <charset val="163"/>
    </font>
    <font>
      <sz val="14"/>
      <color theme="5"/>
      <name val="Times New Roman"/>
      <family val="1"/>
    </font>
    <font>
      <i/>
      <sz val="14"/>
      <color theme="5"/>
      <name val="Times New Roman"/>
      <family val="1"/>
    </font>
    <font>
      <b/>
      <sz val="14"/>
      <color theme="5"/>
      <name val="Times New Roman"/>
      <family val="1"/>
    </font>
    <font>
      <sz val="14"/>
      <color rgb="FF0070C0"/>
      <name val="Times New Roman"/>
      <family val="1"/>
    </font>
    <font>
      <sz val="14"/>
      <color rgb="FF0070C0"/>
      <name val="Times New Roman"/>
      <family val="2"/>
      <charset val="163"/>
    </font>
    <font>
      <i/>
      <sz val="14"/>
      <color rgb="FF0070C0"/>
      <name val="Times New Roman"/>
      <family val="1"/>
    </font>
    <font>
      <sz val="14"/>
      <color rgb="FFFF0000"/>
      <name val="Times New Roman"/>
      <family val="1"/>
    </font>
    <font>
      <b/>
      <sz val="16"/>
      <color theme="1"/>
      <name val="Times New Roman"/>
      <family val="1"/>
    </font>
    <font>
      <i/>
      <sz val="16"/>
      <color theme="1"/>
      <name val="Times New Roman"/>
      <family val="1"/>
    </font>
    <font>
      <b/>
      <i/>
      <sz val="16"/>
      <color theme="1"/>
      <name val="Times New Roman"/>
      <family val="1"/>
    </font>
    <font>
      <sz val="14"/>
      <name val="Times New Roman"/>
      <family val="1"/>
    </font>
    <font>
      <b/>
      <sz val="25"/>
      <color theme="1"/>
      <name val="Times New Roman"/>
      <family val="1"/>
    </font>
    <font>
      <i/>
      <sz val="25"/>
      <color theme="1"/>
      <name val="Times New Roman"/>
      <family val="1"/>
    </font>
    <font>
      <sz val="20"/>
      <color theme="1"/>
      <name val="Times New Roman"/>
      <family val="1"/>
    </font>
    <font>
      <sz val="18"/>
      <color theme="1"/>
      <name val="Times New Roman"/>
      <family val="1"/>
    </font>
    <font>
      <b/>
      <i/>
      <vertAlign val="superscript"/>
      <sz val="14"/>
      <color theme="1"/>
      <name val="Times New Roman"/>
      <family val="1"/>
    </font>
  </fonts>
  <fills count="17">
    <fill>
      <patternFill patternType="none"/>
    </fill>
    <fill>
      <patternFill patternType="gray125"/>
    </fill>
    <fill>
      <patternFill patternType="solid">
        <fgColor theme="9" tint="0.59999389629810485"/>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rgb="FFFFC000"/>
        <bgColor indexed="64"/>
      </patternFill>
    </fill>
    <fill>
      <patternFill patternType="solid">
        <fgColor theme="5"/>
        <bgColor indexed="64"/>
      </patternFill>
    </fill>
    <fill>
      <patternFill patternType="solid">
        <fgColor theme="5" tint="0.79998168889431442"/>
        <bgColor indexed="64"/>
      </patternFill>
    </fill>
    <fill>
      <patternFill patternType="solid">
        <fgColor theme="8" tint="0.59999389629810485"/>
        <bgColor indexed="64"/>
      </patternFill>
    </fill>
    <fill>
      <patternFill patternType="solid">
        <fgColor rgb="FF92D050"/>
        <bgColor indexed="64"/>
      </patternFill>
    </fill>
    <fill>
      <patternFill patternType="solid">
        <fgColor theme="7" tint="0.79998168889431442"/>
        <bgColor indexed="64"/>
      </patternFill>
    </fill>
    <fill>
      <patternFill patternType="solid">
        <fgColor rgb="FF00B0F0"/>
        <bgColor indexed="64"/>
      </patternFill>
    </fill>
    <fill>
      <patternFill patternType="solid">
        <fgColor rgb="FFFFFF00"/>
        <bgColor indexed="64"/>
      </patternFill>
    </fill>
    <fill>
      <patternFill patternType="solid">
        <fgColor theme="3" tint="0.89999084444715716"/>
        <bgColor indexed="64"/>
      </patternFill>
    </fill>
    <fill>
      <patternFill patternType="solid">
        <fgColor theme="3" tint="0.749992370372631"/>
        <bgColor indexed="64"/>
      </patternFill>
    </fill>
  </fills>
  <borders count="2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style="thin">
        <color auto="1"/>
      </left>
      <right style="thin">
        <color auto="1"/>
      </right>
      <top/>
      <bottom style="hair">
        <color auto="1"/>
      </bottom>
      <diagonal/>
    </border>
    <border>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diagonal/>
    </border>
    <border>
      <left style="thin">
        <color auto="1"/>
      </left>
      <right style="thin">
        <color auto="1"/>
      </right>
      <top style="hair">
        <color auto="1"/>
      </top>
      <bottom/>
      <diagonal/>
    </border>
    <border>
      <left style="thin">
        <color auto="1"/>
      </left>
      <right style="thin">
        <color auto="1"/>
      </right>
      <top style="hair">
        <color auto="1"/>
      </top>
      <bottom style="double">
        <color auto="1"/>
      </bottom>
      <diagonal/>
    </border>
    <border>
      <left/>
      <right style="thin">
        <color auto="1"/>
      </right>
      <top style="hair">
        <color auto="1"/>
      </top>
      <bottom style="hair">
        <color auto="1"/>
      </bottom>
      <diagonal/>
    </border>
  </borders>
  <cellStyleXfs count="26">
    <xf numFmtId="0" fontId="0" fillId="0" borderId="0"/>
    <xf numFmtId="0" fontId="9" fillId="0" borderId="0"/>
    <xf numFmtId="0" fontId="12" fillId="0" borderId="0"/>
    <xf numFmtId="43" fontId="23" fillId="0" borderId="0" applyFont="0" applyFill="0" applyBorder="0" applyAlignment="0" applyProtection="0"/>
    <xf numFmtId="0" fontId="24" fillId="0" borderId="0"/>
    <xf numFmtId="0" fontId="27" fillId="0" borderId="0" applyProtection="0"/>
    <xf numFmtId="0" fontId="11" fillId="0" borderId="0"/>
    <xf numFmtId="0" fontId="24" fillId="0" borderId="0"/>
    <xf numFmtId="0" fontId="11" fillId="0" borderId="0"/>
    <xf numFmtId="0" fontId="24" fillId="0" borderId="0"/>
    <xf numFmtId="0" fontId="28" fillId="0" borderId="0"/>
    <xf numFmtId="165" fontId="11" fillId="0" borderId="0" applyFont="0" applyFill="0" applyBorder="0" applyAlignment="0" applyProtection="0"/>
    <xf numFmtId="165" fontId="28" fillId="0" borderId="0" applyFont="0" applyFill="0" applyBorder="0" applyAlignment="0" applyProtection="0"/>
    <xf numFmtId="165" fontId="37" fillId="0" borderId="0" applyFont="0" applyFill="0" applyBorder="0" applyAlignment="0" applyProtection="0"/>
    <xf numFmtId="0" fontId="39" fillId="0" borderId="0"/>
    <xf numFmtId="0" fontId="5" fillId="0" borderId="0"/>
    <xf numFmtId="170" fontId="37" fillId="0" borderId="0" applyFont="0" applyFill="0" applyBorder="0" applyAlignment="0" applyProtection="0"/>
    <xf numFmtId="43" fontId="11" fillId="0" borderId="0" applyFont="0" applyFill="0" applyBorder="0" applyAlignment="0" applyProtection="0"/>
    <xf numFmtId="0" fontId="1" fillId="0" borderId="0"/>
    <xf numFmtId="172" fontId="37" fillId="0" borderId="0" applyFont="0" applyFill="0" applyBorder="0" applyAlignment="0" applyProtection="0"/>
    <xf numFmtId="43" fontId="1" fillId="0" borderId="0" applyFont="0" applyFill="0" applyBorder="0" applyAlignment="0" applyProtection="0"/>
    <xf numFmtId="165" fontId="11" fillId="0" borderId="0" applyFont="0" applyFill="0" applyBorder="0" applyAlignment="0" applyProtection="0"/>
    <xf numFmtId="0" fontId="23" fillId="0" borderId="0"/>
    <xf numFmtId="174" fontId="23" fillId="0" borderId="0" applyFont="0" applyFill="0" applyBorder="0" applyAlignment="0" applyProtection="0"/>
    <xf numFmtId="0" fontId="60" fillId="0" borderId="0"/>
    <xf numFmtId="0" fontId="1" fillId="0" borderId="0"/>
  </cellStyleXfs>
  <cellXfs count="998">
    <xf numFmtId="0" fontId="0" fillId="0" borderId="0" xfId="0"/>
    <xf numFmtId="0" fontId="0" fillId="0" borderId="0" xfId="0" applyAlignment="1">
      <alignment horizontal="center"/>
    </xf>
    <xf numFmtId="0" fontId="2" fillId="0" borderId="3" xfId="0" applyFont="1" applyBorder="1" applyAlignment="1">
      <alignment vertical="center" wrapText="1"/>
    </xf>
    <xf numFmtId="0" fontId="0" fillId="0" borderId="3" xfId="0" applyBorder="1" applyAlignment="1">
      <alignment horizontal="center"/>
    </xf>
    <xf numFmtId="0" fontId="0" fillId="0" borderId="3" xfId="0" applyBorder="1"/>
    <xf numFmtId="0" fontId="0" fillId="0" borderId="3" xfId="0" applyBorder="1" applyAlignment="1">
      <alignment vertical="center" wrapText="1"/>
    </xf>
    <xf numFmtId="0" fontId="0" fillId="0" borderId="4" xfId="0" applyBorder="1" applyAlignment="1">
      <alignment horizontal="center"/>
    </xf>
    <xf numFmtId="0" fontId="0" fillId="0" borderId="4" xfId="0" applyBorder="1" applyAlignment="1">
      <alignment vertical="center" wrapText="1"/>
    </xf>
    <xf numFmtId="0" fontId="0" fillId="0" borderId="4" xfId="0" applyBorder="1"/>
    <xf numFmtId="0" fontId="0" fillId="0" borderId="5" xfId="0" applyBorder="1" applyAlignment="1">
      <alignment horizontal="center"/>
    </xf>
    <xf numFmtId="0" fontId="0" fillId="0" borderId="5" xfId="0" applyBorder="1"/>
    <xf numFmtId="0" fontId="2" fillId="0" borderId="1" xfId="0" applyFont="1" applyBorder="1" applyAlignment="1">
      <alignment horizontal="center" vertical="center" wrapText="1"/>
    </xf>
    <xf numFmtId="0" fontId="0" fillId="0" borderId="3" xfId="0" applyBorder="1" applyAlignment="1">
      <alignment horizontal="center" vertical="center" wrapText="1"/>
    </xf>
    <xf numFmtId="0" fontId="2" fillId="2" borderId="3" xfId="0" applyFont="1" applyFill="1" applyBorder="1" applyAlignment="1">
      <alignment horizontal="center"/>
    </xf>
    <xf numFmtId="0" fontId="2" fillId="2" borderId="3" xfId="0" applyFont="1" applyFill="1" applyBorder="1" applyAlignment="1">
      <alignment horizontal="center" vertical="center" wrapText="1"/>
    </xf>
    <xf numFmtId="0" fontId="2" fillId="0" borderId="3" xfId="0" applyFont="1" applyBorder="1" applyAlignment="1">
      <alignment horizontal="center"/>
    </xf>
    <xf numFmtId="0" fontId="2" fillId="0" borderId="3" xfId="0" applyFont="1" applyBorder="1" applyAlignment="1">
      <alignment horizontal="center" vertical="center" wrapText="1"/>
    </xf>
    <xf numFmtId="0" fontId="3" fillId="0" borderId="3" xfId="0" applyFont="1" applyBorder="1" applyAlignment="1">
      <alignment horizontal="center"/>
    </xf>
    <xf numFmtId="0" fontId="3" fillId="0" borderId="3" xfId="0" applyFont="1" applyBorder="1" applyAlignment="1">
      <alignment vertical="center" wrapText="1"/>
    </xf>
    <xf numFmtId="0" fontId="0" fillId="0" borderId="3" xfId="0" applyBorder="1" applyAlignment="1">
      <alignment horizontal="center" vertical="center"/>
    </xf>
    <xf numFmtId="0" fontId="2" fillId="0" borderId="3" xfId="0" applyFont="1" applyBorder="1" applyAlignment="1">
      <alignment horizontal="center" vertical="center"/>
    </xf>
    <xf numFmtId="0" fontId="4" fillId="0" borderId="3" xfId="0" applyFont="1" applyBorder="1" applyAlignment="1">
      <alignment horizontal="center"/>
    </xf>
    <xf numFmtId="0" fontId="2" fillId="3" borderId="3" xfId="0" applyFont="1" applyFill="1" applyBorder="1" applyAlignment="1">
      <alignment horizontal="center"/>
    </xf>
    <xf numFmtId="0" fontId="2" fillId="3" borderId="3" xfId="0" applyFont="1" applyFill="1" applyBorder="1" applyAlignment="1">
      <alignment vertical="center" wrapText="1"/>
    </xf>
    <xf numFmtId="0" fontId="2" fillId="4" borderId="3" xfId="0" applyFont="1" applyFill="1" applyBorder="1" applyAlignment="1">
      <alignment horizontal="center"/>
    </xf>
    <xf numFmtId="0" fontId="2" fillId="4" borderId="3" xfId="0" applyFont="1" applyFill="1" applyBorder="1" applyAlignment="1">
      <alignment vertical="center" wrapText="1"/>
    </xf>
    <xf numFmtId="0" fontId="2" fillId="4" borderId="3" xfId="0" applyFont="1" applyFill="1" applyBorder="1" applyAlignment="1">
      <alignment horizontal="center" vertical="center" wrapText="1"/>
    </xf>
    <xf numFmtId="0" fontId="5" fillId="0" borderId="3" xfId="0" applyFont="1" applyBorder="1" applyAlignment="1">
      <alignment horizontal="center" vertical="center" wrapText="1"/>
    </xf>
    <xf numFmtId="0" fontId="5" fillId="0" borderId="3" xfId="0" applyFont="1" applyBorder="1" applyAlignment="1">
      <alignment vertical="center" wrapText="1"/>
    </xf>
    <xf numFmtId="0" fontId="5" fillId="0" borderId="3" xfId="0" applyFont="1" applyBorder="1" applyAlignment="1">
      <alignment horizontal="center"/>
    </xf>
    <xf numFmtId="0" fontId="3" fillId="0" borderId="3" xfId="0" applyFont="1" applyBorder="1" applyAlignment="1">
      <alignment horizontal="center" vertical="center" wrapText="1"/>
    </xf>
    <xf numFmtId="0" fontId="4" fillId="0" borderId="3" xfId="0" applyFont="1" applyBorder="1" applyAlignment="1">
      <alignment horizontal="center" vertical="center" wrapText="1"/>
    </xf>
    <xf numFmtId="0" fontId="2" fillId="3" borderId="3" xfId="0" applyFont="1" applyFill="1" applyBorder="1" applyAlignment="1">
      <alignment horizontal="center" vertical="center" wrapText="1"/>
    </xf>
    <xf numFmtId="3" fontId="2" fillId="2" borderId="3" xfId="0" applyNumberFormat="1" applyFont="1" applyFill="1" applyBorder="1" applyAlignment="1">
      <alignment vertical="center"/>
    </xf>
    <xf numFmtId="3" fontId="2" fillId="0" borderId="3" xfId="0" applyNumberFormat="1" applyFont="1" applyBorder="1" applyAlignment="1">
      <alignment vertical="center"/>
    </xf>
    <xf numFmtId="3" fontId="0" fillId="0" borderId="3" xfId="0" applyNumberFormat="1" applyBorder="1" applyAlignment="1">
      <alignment vertical="center"/>
    </xf>
    <xf numFmtId="3" fontId="3" fillId="0" borderId="3" xfId="0" applyNumberFormat="1" applyFont="1" applyBorder="1" applyAlignment="1">
      <alignment vertical="center"/>
    </xf>
    <xf numFmtId="3" fontId="2" fillId="4" borderId="3" xfId="0" applyNumberFormat="1" applyFont="1" applyFill="1" applyBorder="1" applyAlignment="1">
      <alignment vertical="center"/>
    </xf>
    <xf numFmtId="3" fontId="4" fillId="0" borderId="3" xfId="0" applyNumberFormat="1" applyFont="1" applyBorder="1" applyAlignment="1">
      <alignment vertical="center"/>
    </xf>
    <xf numFmtId="3" fontId="5" fillId="0" borderId="3" xfId="0" applyNumberFormat="1" applyFont="1" applyBorder="1" applyAlignment="1">
      <alignment vertical="center"/>
    </xf>
    <xf numFmtId="3" fontId="2" fillId="3" borderId="3" xfId="0" applyNumberFormat="1" applyFont="1" applyFill="1" applyBorder="1" applyAlignment="1">
      <alignment vertical="center"/>
    </xf>
    <xf numFmtId="0" fontId="0" fillId="0" borderId="4" xfId="0" applyBorder="1" applyAlignment="1">
      <alignment vertical="center"/>
    </xf>
    <xf numFmtId="0" fontId="2" fillId="2" borderId="3" xfId="0" applyFont="1" applyFill="1" applyBorder="1" applyAlignment="1">
      <alignment horizontal="center" vertical="center"/>
    </xf>
    <xf numFmtId="0" fontId="2" fillId="2" borderId="3" xfId="0" applyFont="1" applyFill="1" applyBorder="1" applyAlignment="1">
      <alignment vertical="center"/>
    </xf>
    <xf numFmtId="0" fontId="2" fillId="0" borderId="3" xfId="0" applyFont="1" applyBorder="1" applyAlignment="1">
      <alignment vertical="center"/>
    </xf>
    <xf numFmtId="0" fontId="0" fillId="0" borderId="3" xfId="0" applyBorder="1" applyAlignment="1">
      <alignment vertical="center"/>
    </xf>
    <xf numFmtId="0" fontId="3" fillId="0" borderId="3" xfId="0" applyFont="1" applyBorder="1" applyAlignment="1">
      <alignment horizontal="center" vertical="center"/>
    </xf>
    <xf numFmtId="0" fontId="3" fillId="0" borderId="3" xfId="0" applyFont="1" applyBorder="1" applyAlignment="1">
      <alignment vertical="center"/>
    </xf>
    <xf numFmtId="0" fontId="2" fillId="4" borderId="3" xfId="0" applyFont="1" applyFill="1" applyBorder="1" applyAlignment="1">
      <alignment horizontal="center" vertical="center"/>
    </xf>
    <xf numFmtId="0" fontId="2" fillId="4" borderId="3" xfId="0" applyFont="1" applyFill="1" applyBorder="1" applyAlignment="1">
      <alignment vertical="center"/>
    </xf>
    <xf numFmtId="0" fontId="4" fillId="0" borderId="3" xfId="0" applyFont="1" applyBorder="1" applyAlignment="1">
      <alignment horizontal="center" vertical="center"/>
    </xf>
    <xf numFmtId="0" fontId="4" fillId="0" borderId="3" xfId="0" applyFont="1" applyBorder="1" applyAlignment="1">
      <alignment vertical="center"/>
    </xf>
    <xf numFmtId="0" fontId="5" fillId="0" borderId="3" xfId="0" applyFont="1" applyBorder="1" applyAlignment="1">
      <alignment vertical="center"/>
    </xf>
    <xf numFmtId="0" fontId="2" fillId="3" borderId="3" xfId="0" applyFont="1" applyFill="1" applyBorder="1" applyAlignment="1">
      <alignment horizontal="center" vertical="center"/>
    </xf>
    <xf numFmtId="0" fontId="2" fillId="3" borderId="3" xfId="0" applyFont="1" applyFill="1" applyBorder="1" applyAlignment="1">
      <alignment vertical="center"/>
    </xf>
    <xf numFmtId="0" fontId="8" fillId="0" borderId="1" xfId="0" applyFont="1" applyBorder="1" applyAlignment="1">
      <alignment horizontal="center" vertical="center" wrapText="1"/>
    </xf>
    <xf numFmtId="0" fontId="4" fillId="0" borderId="3" xfId="0" applyFont="1" applyBorder="1" applyAlignment="1">
      <alignment vertical="center" wrapText="1"/>
    </xf>
    <xf numFmtId="3" fontId="0" fillId="0" borderId="0" xfId="0" applyNumberFormat="1"/>
    <xf numFmtId="3" fontId="10" fillId="0" borderId="3" xfId="1" applyNumberFormat="1" applyFont="1" applyBorder="1" applyAlignment="1">
      <alignment horizontal="right" vertical="center" wrapText="1"/>
    </xf>
    <xf numFmtId="0" fontId="3" fillId="0" borderId="1" xfId="0" applyFont="1" applyBorder="1" applyAlignment="1">
      <alignment horizontal="center" vertical="center"/>
    </xf>
    <xf numFmtId="0" fontId="0" fillId="0" borderId="4" xfId="0" applyBorder="1" applyAlignment="1">
      <alignment horizontal="center" vertical="center"/>
    </xf>
    <xf numFmtId="3" fontId="0" fillId="0" borderId="4" xfId="0" applyNumberFormat="1" applyBorder="1" applyAlignment="1">
      <alignment vertical="center"/>
    </xf>
    <xf numFmtId="0" fontId="5" fillId="0" borderId="0" xfId="0" applyFont="1"/>
    <xf numFmtId="0" fontId="3" fillId="0" borderId="3" xfId="0" quotePrefix="1" applyFont="1" applyBorder="1" applyAlignment="1">
      <alignment horizontal="center" vertical="center" wrapText="1"/>
    </xf>
    <xf numFmtId="0" fontId="2" fillId="6" borderId="3" xfId="0" applyFont="1" applyFill="1" applyBorder="1" applyAlignment="1">
      <alignment horizontal="center" vertical="center" wrapText="1"/>
    </xf>
    <xf numFmtId="0" fontId="2" fillId="6" borderId="3" xfId="0" applyFont="1" applyFill="1" applyBorder="1" applyAlignment="1">
      <alignment vertical="center" wrapText="1"/>
    </xf>
    <xf numFmtId="3" fontId="2" fillId="6" borderId="3" xfId="0" applyNumberFormat="1" applyFont="1" applyFill="1" applyBorder="1" applyAlignment="1">
      <alignment vertical="center"/>
    </xf>
    <xf numFmtId="0" fontId="2" fillId="6" borderId="3" xfId="0" applyFont="1" applyFill="1" applyBorder="1" applyAlignment="1">
      <alignment vertical="center"/>
    </xf>
    <xf numFmtId="0" fontId="13" fillId="5" borderId="3" xfId="2" applyFont="1" applyFill="1" applyBorder="1" applyAlignment="1">
      <alignment horizontal="center" vertical="center" wrapText="1"/>
    </xf>
    <xf numFmtId="0" fontId="13" fillId="5" borderId="3" xfId="2" applyFont="1" applyFill="1" applyBorder="1" applyAlignment="1">
      <alignment horizontal="left" vertical="center" wrapText="1"/>
    </xf>
    <xf numFmtId="0" fontId="11" fillId="5" borderId="3" xfId="2" applyFont="1" applyFill="1" applyBorder="1" applyAlignment="1">
      <alignment horizontal="center" vertical="center" wrapText="1"/>
    </xf>
    <xf numFmtId="0" fontId="11" fillId="5" borderId="3" xfId="2" applyFont="1" applyFill="1" applyBorder="1" applyAlignment="1">
      <alignment horizontal="left" vertical="center" wrapText="1"/>
    </xf>
    <xf numFmtId="0" fontId="14" fillId="5" borderId="3" xfId="2" applyFont="1" applyFill="1" applyBorder="1" applyAlignment="1">
      <alignment horizontal="left" vertical="center" wrapText="1"/>
    </xf>
    <xf numFmtId="0" fontId="3" fillId="0" borderId="3" xfId="0" quotePrefix="1" applyFont="1" applyBorder="1" applyAlignment="1">
      <alignment vertical="center" wrapText="1"/>
    </xf>
    <xf numFmtId="0" fontId="3" fillId="0" borderId="0" xfId="0" applyFont="1"/>
    <xf numFmtId="0" fontId="3" fillId="0" borderId="3" xfId="0" quotePrefix="1" applyFont="1" applyBorder="1" applyAlignment="1">
      <alignment horizontal="left" vertical="center" wrapText="1"/>
    </xf>
    <xf numFmtId="0" fontId="5" fillId="0" borderId="3" xfId="0" applyFont="1" applyBorder="1" applyAlignment="1">
      <alignment horizontal="center" vertical="center"/>
    </xf>
    <xf numFmtId="0" fontId="2" fillId="0" borderId="10" xfId="0" applyFont="1" applyBorder="1" applyAlignment="1">
      <alignment horizontal="center" vertical="center" wrapText="1"/>
    </xf>
    <xf numFmtId="3" fontId="0" fillId="0" borderId="3" xfId="0" applyNumberFormat="1" applyBorder="1"/>
    <xf numFmtId="3" fontId="2" fillId="0" borderId="3" xfId="0" applyNumberFormat="1" applyFont="1" applyBorder="1"/>
    <xf numFmtId="0" fontId="15" fillId="0" borderId="1" xfId="0" applyFont="1" applyBorder="1" applyAlignment="1">
      <alignment horizontal="center" vertical="center" wrapText="1"/>
    </xf>
    <xf numFmtId="0" fontId="0" fillId="0" borderId="3" xfId="0" applyBorder="1" applyAlignment="1">
      <alignment horizontal="left" vertical="center" wrapText="1"/>
    </xf>
    <xf numFmtId="3" fontId="3" fillId="0" borderId="1" xfId="0" applyNumberFormat="1" applyFont="1" applyBorder="1" applyAlignment="1">
      <alignment horizontal="center" vertical="center"/>
    </xf>
    <xf numFmtId="3" fontId="3" fillId="0" borderId="3" xfId="0" applyNumberFormat="1" applyFont="1" applyBorder="1"/>
    <xf numFmtId="2" fontId="0" fillId="0" borderId="3" xfId="0" applyNumberFormat="1" applyBorder="1"/>
    <xf numFmtId="2" fontId="2" fillId="0" borderId="3" xfId="0" applyNumberFormat="1" applyFont="1" applyBorder="1"/>
    <xf numFmtId="2" fontId="3" fillId="0" borderId="3" xfId="0" applyNumberFormat="1" applyFont="1" applyBorder="1"/>
    <xf numFmtId="0" fontId="2" fillId="0" borderId="3" xfId="0" applyFont="1" applyBorder="1"/>
    <xf numFmtId="2" fontId="2" fillId="2" borderId="3" xfId="0" applyNumberFormat="1" applyFont="1" applyFill="1" applyBorder="1" applyAlignment="1">
      <alignment horizontal="center" vertical="center"/>
    </xf>
    <xf numFmtId="3" fontId="2" fillId="0" borderId="3" xfId="0" applyNumberFormat="1" applyFont="1" applyBorder="1" applyAlignment="1">
      <alignment horizontal="center" vertical="center"/>
    </xf>
    <xf numFmtId="4" fontId="2" fillId="0" borderId="3" xfId="0" applyNumberFormat="1" applyFont="1" applyBorder="1" applyAlignment="1">
      <alignment horizontal="center" vertical="center"/>
    </xf>
    <xf numFmtId="4" fontId="5" fillId="0" borderId="3" xfId="0" applyNumberFormat="1" applyFont="1" applyBorder="1" applyAlignment="1">
      <alignment horizontal="center" vertical="center"/>
    </xf>
    <xf numFmtId="3" fontId="3" fillId="0" borderId="3" xfId="0" applyNumberFormat="1" applyFont="1" applyBorder="1" applyAlignment="1">
      <alignment horizontal="center" vertical="center"/>
    </xf>
    <xf numFmtId="4" fontId="2" fillId="4" borderId="3" xfId="0" applyNumberFormat="1" applyFont="1" applyFill="1" applyBorder="1" applyAlignment="1">
      <alignment horizontal="center" vertical="center"/>
    </xf>
    <xf numFmtId="4" fontId="3" fillId="0" borderId="3" xfId="0" applyNumberFormat="1" applyFont="1" applyBorder="1" applyAlignment="1">
      <alignment horizontal="center" vertical="center"/>
    </xf>
    <xf numFmtId="3" fontId="0" fillId="0" borderId="3" xfId="0" applyNumberFormat="1" applyBorder="1" applyAlignment="1">
      <alignment horizontal="center" vertical="center"/>
    </xf>
    <xf numFmtId="4" fontId="4" fillId="0" borderId="3" xfId="0" applyNumberFormat="1" applyFont="1" applyBorder="1" applyAlignment="1">
      <alignment horizontal="center" vertical="center"/>
    </xf>
    <xf numFmtId="4" fontId="2" fillId="3" borderId="3" xfId="0" applyNumberFormat="1" applyFont="1" applyFill="1" applyBorder="1" applyAlignment="1">
      <alignment horizontal="center" vertical="center"/>
    </xf>
    <xf numFmtId="4" fontId="5" fillId="3" borderId="3" xfId="0" applyNumberFormat="1" applyFont="1" applyFill="1" applyBorder="1" applyAlignment="1">
      <alignment horizontal="center" vertical="center"/>
    </xf>
    <xf numFmtId="4" fontId="5" fillId="6" borderId="3" xfId="0" applyNumberFormat="1" applyFont="1" applyFill="1" applyBorder="1" applyAlignment="1">
      <alignment horizontal="center" vertical="center"/>
    </xf>
    <xf numFmtId="4" fontId="2" fillId="6" borderId="3" xfId="0" applyNumberFormat="1" applyFont="1" applyFill="1" applyBorder="1" applyAlignment="1">
      <alignment horizontal="center" vertical="center"/>
    </xf>
    <xf numFmtId="4" fontId="5" fillId="4" borderId="3" xfId="0" applyNumberFormat="1" applyFont="1" applyFill="1" applyBorder="1" applyAlignment="1">
      <alignment horizontal="center" vertical="center"/>
    </xf>
    <xf numFmtId="3" fontId="16" fillId="0" borderId="3" xfId="0" applyNumberFormat="1" applyFont="1" applyBorder="1" applyAlignment="1">
      <alignment vertical="center"/>
    </xf>
    <xf numFmtId="3" fontId="17" fillId="0" borderId="3" xfId="0" applyNumberFormat="1" applyFont="1" applyBorder="1" applyAlignment="1">
      <alignment vertical="center"/>
    </xf>
    <xf numFmtId="3" fontId="18" fillId="0" borderId="3" xfId="0" applyNumberFormat="1" applyFont="1" applyBorder="1" applyAlignment="1">
      <alignment vertical="center"/>
    </xf>
    <xf numFmtId="0" fontId="4" fillId="0" borderId="0" xfId="0" applyFont="1"/>
    <xf numFmtId="3" fontId="0" fillId="0" borderId="5" xfId="0" applyNumberFormat="1" applyBorder="1"/>
    <xf numFmtId="3" fontId="19" fillId="0" borderId="3" xfId="0" applyNumberFormat="1" applyFont="1" applyBorder="1" applyAlignment="1">
      <alignment vertical="center"/>
    </xf>
    <xf numFmtId="3" fontId="20" fillId="0" borderId="3" xfId="0" applyNumberFormat="1" applyFont="1" applyBorder="1" applyAlignment="1">
      <alignment vertical="center"/>
    </xf>
    <xf numFmtId="3" fontId="21" fillId="0" borderId="3" xfId="0" applyNumberFormat="1" applyFont="1" applyBorder="1" applyAlignment="1">
      <alignment vertical="center"/>
    </xf>
    <xf numFmtId="3" fontId="22" fillId="0" borderId="3" xfId="0" applyNumberFormat="1" applyFont="1" applyBorder="1" applyAlignment="1">
      <alignment vertical="center"/>
    </xf>
    <xf numFmtId="2" fontId="2" fillId="0" borderId="3" xfId="0" applyNumberFormat="1" applyFont="1" applyBorder="1" applyAlignment="1">
      <alignment horizontal="center" vertical="center"/>
    </xf>
    <xf numFmtId="2" fontId="0" fillId="0" borderId="3" xfId="0" applyNumberFormat="1" applyBorder="1" applyAlignment="1">
      <alignment horizontal="center" vertical="center"/>
    </xf>
    <xf numFmtId="2" fontId="3" fillId="0" borderId="3" xfId="0" applyNumberFormat="1" applyFont="1" applyBorder="1" applyAlignment="1">
      <alignment horizontal="center" vertical="center"/>
    </xf>
    <xf numFmtId="166" fontId="2" fillId="0" borderId="3" xfId="3" applyNumberFormat="1" applyFont="1" applyFill="1" applyBorder="1" applyAlignment="1">
      <alignment horizontal="right" vertical="center" wrapText="1"/>
    </xf>
    <xf numFmtId="166" fontId="2" fillId="0" borderId="3" xfId="3" applyNumberFormat="1" applyFont="1" applyFill="1" applyBorder="1" applyAlignment="1">
      <alignment horizontal="center" vertical="center" wrapText="1"/>
    </xf>
    <xf numFmtId="166" fontId="2" fillId="0" borderId="3" xfId="3" quotePrefix="1" applyNumberFormat="1" applyFont="1" applyFill="1" applyBorder="1" applyAlignment="1">
      <alignment horizontal="center" vertical="center" wrapText="1"/>
    </xf>
    <xf numFmtId="166" fontId="2" fillId="0" borderId="3" xfId="3" applyNumberFormat="1" applyFont="1" applyFill="1" applyBorder="1" applyAlignment="1">
      <alignment horizontal="left" vertical="center" wrapText="1"/>
    </xf>
    <xf numFmtId="166" fontId="3" fillId="0" borderId="3" xfId="3" quotePrefix="1" applyNumberFormat="1" applyFont="1" applyFill="1" applyBorder="1" applyAlignment="1">
      <alignment horizontal="center" vertical="center" wrapText="1"/>
    </xf>
    <xf numFmtId="166" fontId="3" fillId="0" borderId="3" xfId="3" applyNumberFormat="1" applyFont="1" applyFill="1" applyBorder="1" applyAlignment="1">
      <alignment horizontal="left" vertical="center" wrapText="1"/>
    </xf>
    <xf numFmtId="3" fontId="2" fillId="0" borderId="3" xfId="4" applyNumberFormat="1" applyFont="1" applyBorder="1" applyAlignment="1">
      <alignment horizontal="left" vertical="center" wrapText="1"/>
    </xf>
    <xf numFmtId="167" fontId="5" fillId="0" borderId="3" xfId="5" applyNumberFormat="1" applyFont="1" applyBorder="1" applyAlignment="1">
      <alignment horizontal="left" vertical="center" wrapText="1"/>
    </xf>
    <xf numFmtId="1" fontId="5" fillId="0" borderId="3" xfId="3" applyNumberFormat="1" applyFont="1" applyFill="1" applyBorder="1" applyAlignment="1">
      <alignment horizontal="center" vertical="center" wrapText="1"/>
    </xf>
    <xf numFmtId="1" fontId="5" fillId="0" borderId="3" xfId="3" quotePrefix="1" applyNumberFormat="1" applyFont="1" applyFill="1" applyBorder="1" applyAlignment="1">
      <alignment horizontal="left" vertical="center" wrapText="1"/>
    </xf>
    <xf numFmtId="3" fontId="15" fillId="0" borderId="3" xfId="4" applyNumberFormat="1" applyFont="1" applyBorder="1" applyAlignment="1">
      <alignment horizontal="center" vertical="center" wrapText="1"/>
    </xf>
    <xf numFmtId="166" fontId="2" fillId="0" borderId="3" xfId="3" quotePrefix="1" applyNumberFormat="1" applyFont="1" applyFill="1" applyBorder="1" applyAlignment="1">
      <alignment horizontal="left" vertical="center" wrapText="1"/>
    </xf>
    <xf numFmtId="1" fontId="2" fillId="0" borderId="3" xfId="0" applyNumberFormat="1" applyFont="1" applyBorder="1" applyAlignment="1">
      <alignment horizontal="left" vertical="center" wrapText="1"/>
    </xf>
    <xf numFmtId="0" fontId="2" fillId="0" borderId="3" xfId="0" quotePrefix="1" applyFont="1" applyBorder="1" applyAlignment="1">
      <alignment horizontal="center" vertical="center"/>
    </xf>
    <xf numFmtId="1" fontId="2" fillId="0" borderId="3" xfId="0" applyNumberFormat="1" applyFont="1" applyBorder="1" applyAlignment="1">
      <alignment vertical="center" wrapText="1"/>
    </xf>
    <xf numFmtId="1" fontId="5" fillId="0" borderId="3" xfId="0" applyNumberFormat="1" applyFont="1" applyBorder="1" applyAlignment="1">
      <alignment vertical="center" wrapText="1"/>
    </xf>
    <xf numFmtId="49" fontId="2" fillId="0" borderId="3" xfId="0" applyNumberFormat="1" applyFont="1" applyBorder="1" applyAlignment="1">
      <alignment horizontal="center" vertical="center"/>
    </xf>
    <xf numFmtId="3" fontId="2" fillId="0" borderId="3" xfId="0" applyNumberFormat="1" applyFont="1" applyBorder="1" applyAlignment="1">
      <alignment horizontal="left" vertical="center" wrapText="1"/>
    </xf>
    <xf numFmtId="49" fontId="4" fillId="0" borderId="3" xfId="0" applyNumberFormat="1" applyFont="1" applyBorder="1" applyAlignment="1">
      <alignment horizontal="center" vertical="center"/>
    </xf>
    <xf numFmtId="166" fontId="4" fillId="0" borderId="3" xfId="3" applyNumberFormat="1" applyFont="1" applyFill="1" applyBorder="1" applyAlignment="1">
      <alignment horizontal="left" vertical="center" wrapText="1"/>
    </xf>
    <xf numFmtId="49" fontId="5" fillId="0" borderId="3" xfId="0" applyNumberFormat="1" applyFont="1" applyBorder="1" applyAlignment="1">
      <alignment horizontal="center" vertical="center"/>
    </xf>
    <xf numFmtId="166" fontId="5" fillId="0" borderId="3" xfId="3" applyNumberFormat="1" applyFont="1" applyFill="1" applyBorder="1" applyAlignment="1">
      <alignment horizontal="left" vertical="center" wrapText="1"/>
    </xf>
    <xf numFmtId="3" fontId="2" fillId="0" borderId="3" xfId="0" applyNumberFormat="1" applyFont="1" applyBorder="1" applyAlignment="1">
      <alignment horizontal="center" vertical="center" wrapText="1"/>
    </xf>
    <xf numFmtId="0" fontId="2" fillId="0" borderId="3" xfId="6" applyFont="1" applyBorder="1" applyAlignment="1">
      <alignment vertical="center" wrapText="1"/>
    </xf>
    <xf numFmtId="0" fontId="5" fillId="0" borderId="3" xfId="6" applyFont="1" applyBorder="1" applyAlignment="1">
      <alignment horizontal="center" vertical="center" wrapText="1"/>
    </xf>
    <xf numFmtId="0" fontId="5" fillId="0" borderId="3" xfId="6" applyFont="1" applyBorder="1" applyAlignment="1">
      <alignment vertical="center" wrapText="1"/>
    </xf>
    <xf numFmtId="3" fontId="2" fillId="0" borderId="3" xfId="0" quotePrefix="1" applyNumberFormat="1" applyFont="1" applyBorder="1" applyAlignment="1">
      <alignment horizontal="center" vertical="center" wrapText="1"/>
    </xf>
    <xf numFmtId="3" fontId="4" fillId="0" borderId="3" xfId="0" applyNumberFormat="1" applyFont="1" applyBorder="1" applyAlignment="1">
      <alignment horizontal="center" vertical="center" wrapText="1"/>
    </xf>
    <xf numFmtId="3" fontId="4" fillId="0" borderId="3" xfId="0" applyNumberFormat="1" applyFont="1" applyBorder="1" applyAlignment="1">
      <alignment horizontal="left" vertical="center" wrapText="1"/>
    </xf>
    <xf numFmtId="3" fontId="5" fillId="0" borderId="3" xfId="0" applyNumberFormat="1" applyFont="1" applyBorder="1" applyAlignment="1">
      <alignment horizontal="center" vertical="center" wrapText="1"/>
    </xf>
    <xf numFmtId="3" fontId="5" fillId="0" borderId="3" xfId="7" applyNumberFormat="1" applyFont="1" applyBorder="1" applyAlignment="1">
      <alignment vertical="center" wrapText="1"/>
    </xf>
    <xf numFmtId="3" fontId="3" fillId="0" borderId="3" xfId="0" quotePrefix="1" applyNumberFormat="1" applyFont="1" applyBorder="1" applyAlignment="1">
      <alignment horizontal="center" vertical="center" wrapText="1"/>
    </xf>
    <xf numFmtId="0" fontId="3" fillId="0" borderId="3" xfId="6" applyFont="1" applyBorder="1" applyAlignment="1">
      <alignment vertical="center" wrapText="1"/>
    </xf>
    <xf numFmtId="3" fontId="3" fillId="0" borderId="3" xfId="7" applyNumberFormat="1" applyFont="1" applyBorder="1" applyAlignment="1">
      <alignment horizontal="left" vertical="center" wrapText="1"/>
    </xf>
    <xf numFmtId="0" fontId="3" fillId="0" borderId="3" xfId="0" quotePrefix="1" applyFont="1" applyBorder="1" applyAlignment="1">
      <alignment horizontal="center" vertical="center"/>
    </xf>
    <xf numFmtId="1" fontId="5" fillId="0" borderId="3" xfId="7" quotePrefix="1" applyNumberFormat="1" applyFont="1" applyBorder="1" applyAlignment="1">
      <alignment vertical="center" wrapText="1"/>
    </xf>
    <xf numFmtId="1" fontId="2" fillId="0" borderId="3" xfId="4" applyNumberFormat="1" applyFont="1" applyBorder="1" applyAlignment="1">
      <alignment vertical="center" wrapText="1"/>
    </xf>
    <xf numFmtId="1" fontId="4" fillId="0" borderId="3" xfId="4" applyNumberFormat="1" applyFont="1" applyBorder="1" applyAlignment="1">
      <alignment vertical="center" wrapText="1"/>
    </xf>
    <xf numFmtId="3" fontId="4" fillId="0" borderId="3" xfId="0" applyNumberFormat="1" applyFont="1" applyBorder="1" applyAlignment="1">
      <alignment horizontal="justify" vertical="center" wrapText="1"/>
    </xf>
    <xf numFmtId="3" fontId="3" fillId="0" borderId="3" xfId="0" applyNumberFormat="1" applyFont="1" applyBorder="1" applyAlignment="1">
      <alignment horizontal="center" vertical="center" wrapText="1"/>
    </xf>
    <xf numFmtId="3" fontId="2" fillId="0" borderId="3" xfId="0" applyNumberFormat="1" applyFont="1" applyBorder="1" applyAlignment="1">
      <alignment horizontal="justify" vertical="center" wrapText="1"/>
    </xf>
    <xf numFmtId="0" fontId="5" fillId="0" borderId="3" xfId="6" applyFont="1" applyBorder="1" applyAlignment="1">
      <alignment horizontal="left" vertical="center" wrapText="1"/>
    </xf>
    <xf numFmtId="0" fontId="3" fillId="0" borderId="3" xfId="6" applyFont="1" applyBorder="1" applyAlignment="1">
      <alignment horizontal="center" vertical="center" wrapText="1"/>
    </xf>
    <xf numFmtId="1" fontId="3" fillId="0" borderId="3" xfId="6" applyNumberFormat="1" applyFont="1" applyBorder="1" applyAlignment="1">
      <alignment vertical="center" wrapText="1"/>
    </xf>
    <xf numFmtId="3" fontId="5" fillId="0" borderId="3" xfId="0" applyNumberFormat="1" applyFont="1" applyBorder="1" applyAlignment="1">
      <alignment horizontal="left" vertical="center" wrapText="1"/>
    </xf>
    <xf numFmtId="3" fontId="5" fillId="0" borderId="3" xfId="6" applyNumberFormat="1" applyFont="1" applyBorder="1" applyAlignment="1">
      <alignment horizontal="left" vertical="center" wrapText="1"/>
    </xf>
    <xf numFmtId="0" fontId="5" fillId="0" borderId="3" xfId="0" applyFont="1" applyBorder="1" applyAlignment="1">
      <alignment horizontal="left" vertical="center" wrapText="1"/>
    </xf>
    <xf numFmtId="0" fontId="2" fillId="0" borderId="3" xfId="6" quotePrefix="1" applyFont="1" applyBorder="1" applyAlignment="1">
      <alignment horizontal="center" vertical="center" wrapText="1"/>
    </xf>
    <xf numFmtId="0" fontId="4" fillId="0" borderId="3" xfId="6" applyFont="1" applyBorder="1" applyAlignment="1">
      <alignment horizontal="center" vertical="center" wrapText="1"/>
    </xf>
    <xf numFmtId="0" fontId="4" fillId="0" borderId="3" xfId="6" applyFont="1" applyBorder="1" applyAlignment="1">
      <alignment vertical="center" wrapText="1"/>
    </xf>
    <xf numFmtId="1" fontId="4" fillId="0" borderId="3" xfId="0" applyNumberFormat="1" applyFont="1" applyBorder="1" applyAlignment="1">
      <alignment horizontal="left" vertical="center" wrapText="1"/>
    </xf>
    <xf numFmtId="0" fontId="2" fillId="0" borderId="3" xfId="6" applyFont="1" applyBorder="1" applyAlignment="1">
      <alignment horizontal="center" vertical="center" wrapText="1"/>
    </xf>
    <xf numFmtId="0" fontId="4" fillId="0" borderId="3" xfId="6" quotePrefix="1" applyFont="1" applyBorder="1" applyAlignment="1">
      <alignment horizontal="center" vertical="center" wrapText="1"/>
    </xf>
    <xf numFmtId="3" fontId="5" fillId="0" borderId="3" xfId="4" applyNumberFormat="1" applyFont="1" applyBorder="1" applyAlignment="1">
      <alignment horizontal="left" vertical="center" wrapText="1"/>
    </xf>
    <xf numFmtId="0" fontId="5" fillId="0" borderId="3" xfId="8" applyFont="1" applyBorder="1" applyAlignment="1">
      <alignment vertical="center" wrapText="1"/>
    </xf>
    <xf numFmtId="1" fontId="5" fillId="0" borderId="3" xfId="9" applyNumberFormat="1" applyFont="1" applyBorder="1" applyAlignment="1">
      <alignment vertical="center" wrapText="1"/>
    </xf>
    <xf numFmtId="0" fontId="5" fillId="0" borderId="3" xfId="6" quotePrefix="1" applyFont="1" applyBorder="1" applyAlignment="1">
      <alignment horizontal="center" vertical="center" wrapText="1"/>
    </xf>
    <xf numFmtId="3" fontId="5" fillId="0" borderId="3" xfId="10" applyNumberFormat="1" applyFont="1" applyBorder="1" applyAlignment="1">
      <alignment horizontal="left" vertical="center" wrapText="1"/>
    </xf>
    <xf numFmtId="0" fontId="2" fillId="0" borderId="3" xfId="6" applyFont="1" applyBorder="1" applyAlignment="1">
      <alignment horizontal="left" vertical="center" wrapText="1"/>
    </xf>
    <xf numFmtId="164" fontId="5" fillId="0" borderId="3" xfId="0" applyNumberFormat="1" applyFont="1" applyBorder="1" applyAlignment="1">
      <alignment vertical="center" wrapText="1"/>
    </xf>
    <xf numFmtId="0" fontId="5" fillId="0" borderId="3" xfId="8" applyFont="1" applyBorder="1" applyAlignment="1">
      <alignment horizontal="center" vertical="center" wrapText="1"/>
    </xf>
    <xf numFmtId="0" fontId="4" fillId="0" borderId="3" xfId="8" applyFont="1" applyBorder="1" applyAlignment="1">
      <alignment horizontal="center" vertical="center" wrapText="1"/>
    </xf>
    <xf numFmtId="1" fontId="5" fillId="0" borderId="3" xfId="6" applyNumberFormat="1" applyFont="1" applyBorder="1" applyAlignment="1">
      <alignment vertical="center" wrapText="1"/>
    </xf>
    <xf numFmtId="0" fontId="4" fillId="0" borderId="3" xfId="6" applyFont="1" applyBorder="1" applyAlignment="1">
      <alignment horizontal="left" vertical="center" wrapText="1"/>
    </xf>
    <xf numFmtId="0" fontId="29" fillId="0" borderId="4" xfId="0" applyFont="1" applyBorder="1" applyAlignment="1">
      <alignment vertical="center"/>
    </xf>
    <xf numFmtId="0" fontId="26" fillId="0" borderId="4" xfId="0" applyFont="1" applyBorder="1" applyAlignment="1">
      <alignment vertical="center"/>
    </xf>
    <xf numFmtId="0" fontId="2" fillId="0" borderId="0" xfId="0" applyFont="1"/>
    <xf numFmtId="0" fontId="7" fillId="0" borderId="0" xfId="0" applyFont="1" applyAlignment="1">
      <alignment vertical="center" wrapText="1"/>
    </xf>
    <xf numFmtId="0" fontId="7" fillId="0" borderId="0" xfId="0" applyFont="1"/>
    <xf numFmtId="0" fontId="6" fillId="0" borderId="0" xfId="0" applyFont="1"/>
    <xf numFmtId="0" fontId="0" fillId="0" borderId="1" xfId="0" applyBorder="1"/>
    <xf numFmtId="0" fontId="0" fillId="0" borderId="1" xfId="0" applyBorder="1" applyAlignment="1">
      <alignment horizontal="center"/>
    </xf>
    <xf numFmtId="0" fontId="3" fillId="0" borderId="3" xfId="0" applyFont="1" applyBorder="1"/>
    <xf numFmtId="3" fontId="5" fillId="0" borderId="3" xfId="4" applyNumberFormat="1" applyFont="1" applyBorder="1" applyAlignment="1">
      <alignment horizontal="center" vertical="center" wrapText="1"/>
    </xf>
    <xf numFmtId="3" fontId="30" fillId="0" borderId="2" xfId="4" applyNumberFormat="1" applyFont="1" applyBorder="1" applyAlignment="1">
      <alignment horizontal="center" vertical="center" wrapText="1"/>
    </xf>
    <xf numFmtId="0" fontId="3" fillId="0" borderId="2" xfId="0" applyFont="1" applyBorder="1" applyAlignment="1">
      <alignment horizontal="center" vertical="center"/>
    </xf>
    <xf numFmtId="0" fontId="3" fillId="0" borderId="2" xfId="0" applyFont="1" applyBorder="1" applyAlignment="1">
      <alignment horizontal="center"/>
    </xf>
    <xf numFmtId="0" fontId="0" fillId="0" borderId="9" xfId="0" applyBorder="1"/>
    <xf numFmtId="0" fontId="2" fillId="0" borderId="1" xfId="0" applyFont="1" applyBorder="1" applyAlignment="1">
      <alignment horizontal="center"/>
    </xf>
    <xf numFmtId="0" fontId="4" fillId="0" borderId="3" xfId="0" applyFont="1" applyBorder="1"/>
    <xf numFmtId="3" fontId="0" fillId="0" borderId="5" xfId="0" applyNumberFormat="1" applyBorder="1" applyAlignment="1">
      <alignment vertical="center"/>
    </xf>
    <xf numFmtId="0" fontId="3" fillId="0" borderId="1" xfId="0" applyFont="1" applyBorder="1" applyAlignment="1">
      <alignment horizontal="center"/>
    </xf>
    <xf numFmtId="0" fontId="2" fillId="0" borderId="3" xfId="0" applyFont="1" applyBorder="1" applyAlignment="1">
      <alignment horizontal="center" wrapText="1"/>
    </xf>
    <xf numFmtId="0" fontId="2" fillId="0" borderId="3" xfId="0" applyFont="1" applyBorder="1" applyAlignment="1">
      <alignment wrapText="1"/>
    </xf>
    <xf numFmtId="0" fontId="0" fillId="0" borderId="3" xfId="0" applyBorder="1" applyAlignment="1">
      <alignment horizontal="center" wrapText="1"/>
    </xf>
    <xf numFmtId="0" fontId="2" fillId="10" borderId="3" xfId="0" applyFont="1" applyFill="1" applyBorder="1" applyAlignment="1">
      <alignment horizontal="center"/>
    </xf>
    <xf numFmtId="0" fontId="2" fillId="10" borderId="3" xfId="0" applyFont="1" applyFill="1" applyBorder="1" applyAlignment="1">
      <alignment horizontal="center" wrapText="1"/>
    </xf>
    <xf numFmtId="3" fontId="2" fillId="10" borderId="3" xfId="0" applyNumberFormat="1" applyFont="1" applyFill="1" applyBorder="1" applyAlignment="1">
      <alignment vertical="center"/>
    </xf>
    <xf numFmtId="0" fontId="2" fillId="10" borderId="3" xfId="0" applyFont="1" applyFill="1" applyBorder="1" applyAlignment="1">
      <alignment vertical="center"/>
    </xf>
    <xf numFmtId="0" fontId="2" fillId="10" borderId="3" xfId="0" applyFont="1" applyFill="1" applyBorder="1"/>
    <xf numFmtId="0" fontId="2" fillId="0" borderId="5" xfId="0" applyFont="1" applyBorder="1"/>
    <xf numFmtId="0" fontId="2" fillId="0" borderId="5" xfId="0" applyFont="1" applyBorder="1" applyAlignment="1">
      <alignment horizontal="center" vertical="center" wrapText="1"/>
    </xf>
    <xf numFmtId="3" fontId="2" fillId="0" borderId="5" xfId="0" applyNumberFormat="1" applyFont="1" applyBorder="1" applyAlignment="1">
      <alignment vertical="center"/>
    </xf>
    <xf numFmtId="0" fontId="2" fillId="0" borderId="5" xfId="0" applyFont="1" applyBorder="1" applyAlignment="1">
      <alignment horizontal="center"/>
    </xf>
    <xf numFmtId="0" fontId="2" fillId="10" borderId="5" xfId="0" applyFont="1" applyFill="1" applyBorder="1"/>
    <xf numFmtId="0" fontId="2" fillId="10" borderId="5" xfId="0" applyFont="1" applyFill="1" applyBorder="1" applyAlignment="1">
      <alignment horizontal="center" vertical="center" wrapText="1"/>
    </xf>
    <xf numFmtId="3" fontId="2" fillId="10" borderId="5" xfId="0" applyNumberFormat="1" applyFont="1" applyFill="1" applyBorder="1" applyAlignment="1">
      <alignment vertical="center"/>
    </xf>
    <xf numFmtId="0" fontId="2" fillId="10" borderId="5" xfId="0" applyFont="1" applyFill="1" applyBorder="1" applyAlignment="1">
      <alignment horizontal="center"/>
    </xf>
    <xf numFmtId="0" fontId="2" fillId="0" borderId="1" xfId="0" applyFont="1" applyBorder="1" applyAlignment="1">
      <alignment horizontal="center" vertical="center"/>
    </xf>
    <xf numFmtId="0" fontId="5" fillId="0" borderId="3" xfId="0" applyFont="1" applyBorder="1"/>
    <xf numFmtId="0" fontId="33" fillId="0" borderId="0" xfId="0" applyFont="1" applyAlignment="1">
      <alignment horizontal="center" vertical="center" wrapText="1"/>
    </xf>
    <xf numFmtId="0" fontId="5" fillId="0" borderId="5" xfId="0" applyFont="1" applyBorder="1"/>
    <xf numFmtId="3" fontId="2" fillId="0" borderId="3" xfId="1" applyNumberFormat="1" applyFont="1" applyBorder="1" applyAlignment="1">
      <alignment horizontal="right" vertical="center" wrapText="1"/>
    </xf>
    <xf numFmtId="0" fontId="5" fillId="0" borderId="4" xfId="0" applyFont="1" applyBorder="1" applyAlignment="1">
      <alignment vertical="center"/>
    </xf>
    <xf numFmtId="3" fontId="5" fillId="0" borderId="0" xfId="0" applyNumberFormat="1" applyFont="1"/>
    <xf numFmtId="3" fontId="2" fillId="0" borderId="0" xfId="0" applyNumberFormat="1" applyFont="1"/>
    <xf numFmtId="3" fontId="5" fillId="0" borderId="3" xfId="0" applyNumberFormat="1" applyFont="1" applyBorder="1" applyAlignment="1">
      <alignment vertical="center" wrapText="1"/>
    </xf>
    <xf numFmtId="3" fontId="3" fillId="0" borderId="3" xfId="0" applyNumberFormat="1" applyFont="1" applyBorder="1" applyAlignment="1">
      <alignment vertical="center" wrapText="1"/>
    </xf>
    <xf numFmtId="3" fontId="2" fillId="0" borderId="3" xfId="0" applyNumberFormat="1" applyFont="1" applyBorder="1" applyAlignment="1">
      <alignment vertical="center" wrapText="1"/>
    </xf>
    <xf numFmtId="3" fontId="4" fillId="0" borderId="3" xfId="0" applyNumberFormat="1" applyFont="1" applyBorder="1" applyAlignment="1">
      <alignment vertical="center" wrapText="1"/>
    </xf>
    <xf numFmtId="4" fontId="2" fillId="0" borderId="3" xfId="0" applyNumberFormat="1" applyFont="1" applyBorder="1" applyAlignment="1">
      <alignment vertical="center"/>
    </xf>
    <xf numFmtId="4" fontId="5" fillId="0" borderId="3" xfId="0" applyNumberFormat="1" applyFont="1" applyBorder="1" applyAlignment="1">
      <alignment vertical="center"/>
    </xf>
    <xf numFmtId="0" fontId="13" fillId="5" borderId="3" xfId="2" applyFont="1" applyFill="1" applyBorder="1" applyAlignment="1">
      <alignment horizontal="right" vertical="center" wrapText="1"/>
    </xf>
    <xf numFmtId="0" fontId="14" fillId="5" borderId="3" xfId="2" applyFont="1" applyFill="1" applyBorder="1" applyAlignment="1">
      <alignment horizontal="right" vertical="center" wrapText="1"/>
    </xf>
    <xf numFmtId="3" fontId="13" fillId="5" borderId="3" xfId="2" applyNumberFormat="1" applyFont="1" applyFill="1" applyBorder="1" applyAlignment="1">
      <alignment horizontal="right" vertical="center" wrapText="1"/>
    </xf>
    <xf numFmtId="3" fontId="11" fillId="5" borderId="3" xfId="2" applyNumberFormat="1" applyFont="1" applyFill="1" applyBorder="1" applyAlignment="1">
      <alignment horizontal="right" vertical="center" wrapText="1"/>
    </xf>
    <xf numFmtId="0" fontId="14" fillId="5" borderId="3" xfId="2" applyFont="1" applyFill="1" applyBorder="1" applyAlignment="1">
      <alignment horizontal="center" vertical="center" wrapText="1"/>
    </xf>
    <xf numFmtId="3" fontId="5" fillId="0" borderId="3" xfId="0" applyNumberFormat="1" applyFont="1" applyBorder="1"/>
    <xf numFmtId="2" fontId="5" fillId="0" borderId="3" xfId="0" applyNumberFormat="1" applyFont="1" applyBorder="1"/>
    <xf numFmtId="3" fontId="35" fillId="5" borderId="3" xfId="2" applyNumberFormat="1" applyFont="1" applyFill="1" applyBorder="1" applyAlignment="1">
      <alignment horizontal="right" vertical="center" wrapText="1"/>
    </xf>
    <xf numFmtId="3" fontId="14" fillId="5" borderId="3" xfId="2" applyNumberFormat="1" applyFont="1" applyFill="1" applyBorder="1" applyAlignment="1">
      <alignment horizontal="right" vertical="center" wrapText="1"/>
    </xf>
    <xf numFmtId="0" fontId="35" fillId="5" borderId="3" xfId="2" applyFont="1" applyFill="1" applyBorder="1" applyAlignment="1">
      <alignment horizontal="center" vertical="center" wrapText="1"/>
    </xf>
    <xf numFmtId="0" fontId="35" fillId="5" borderId="3" xfId="2" applyFont="1" applyFill="1" applyBorder="1" applyAlignment="1">
      <alignment horizontal="left" vertical="center" wrapText="1"/>
    </xf>
    <xf numFmtId="2" fontId="34" fillId="0" borderId="3" xfId="0" applyNumberFormat="1" applyFont="1" applyBorder="1" applyAlignment="1">
      <alignment horizontal="center" vertical="center"/>
    </xf>
    <xf numFmtId="3" fontId="5" fillId="0" borderId="3" xfId="0" applyNumberFormat="1" applyFont="1" applyBorder="1" applyAlignment="1">
      <alignment horizontal="right" vertical="center"/>
    </xf>
    <xf numFmtId="3" fontId="2" fillId="0" borderId="3" xfId="0" applyNumberFormat="1" applyFont="1" applyBorder="1" applyAlignment="1">
      <alignment horizontal="right" vertical="center"/>
    </xf>
    <xf numFmtId="2" fontId="5" fillId="0" borderId="3" xfId="0" applyNumberFormat="1" applyFont="1" applyBorder="1" applyAlignment="1">
      <alignment horizontal="center" vertical="center"/>
    </xf>
    <xf numFmtId="3" fontId="2" fillId="0" borderId="5" xfId="0" applyNumberFormat="1" applyFont="1" applyBorder="1" applyAlignment="1">
      <alignment horizontal="right" vertical="center"/>
    </xf>
    <xf numFmtId="0" fontId="30" fillId="0" borderId="1" xfId="0" applyFont="1" applyBorder="1" applyAlignment="1">
      <alignment horizontal="center" vertical="center"/>
    </xf>
    <xf numFmtId="0" fontId="36" fillId="0" borderId="1" xfId="0" applyFont="1" applyBorder="1" applyAlignment="1">
      <alignment horizontal="center" vertical="center" wrapText="1"/>
    </xf>
    <xf numFmtId="0" fontId="2" fillId="0" borderId="11" xfId="0" applyFont="1" applyBorder="1" applyAlignment="1">
      <alignment horizontal="center" vertical="center" wrapText="1"/>
    </xf>
    <xf numFmtId="3" fontId="4" fillId="0" borderId="3" xfId="6" applyNumberFormat="1" applyFont="1" applyBorder="1" applyAlignment="1">
      <alignment vertical="center" wrapText="1"/>
    </xf>
    <xf numFmtId="1" fontId="11" fillId="0" borderId="3" xfId="4" applyNumberFormat="1" applyFont="1" applyBorder="1" applyAlignment="1">
      <alignment vertical="center" wrapText="1"/>
    </xf>
    <xf numFmtId="1" fontId="11" fillId="0" borderId="3" xfId="9" applyNumberFormat="1" applyFont="1" applyBorder="1" applyAlignment="1">
      <alignment vertical="center" wrapText="1"/>
    </xf>
    <xf numFmtId="166" fontId="4" fillId="0" borderId="3" xfId="6" applyNumberFormat="1" applyFont="1" applyBorder="1" applyAlignment="1">
      <alignment vertical="center" wrapText="1"/>
    </xf>
    <xf numFmtId="49" fontId="5" fillId="9" borderId="3" xfId="0" applyNumberFormat="1" applyFont="1" applyFill="1" applyBorder="1" applyAlignment="1">
      <alignment horizontal="center" vertical="center"/>
    </xf>
    <xf numFmtId="166" fontId="5" fillId="9" borderId="3" xfId="3" applyNumberFormat="1" applyFont="1" applyFill="1" applyBorder="1" applyAlignment="1">
      <alignment horizontal="left" vertical="center" wrapText="1"/>
    </xf>
    <xf numFmtId="0" fontId="0" fillId="9" borderId="3" xfId="0" applyFill="1" applyBorder="1"/>
    <xf numFmtId="1" fontId="5" fillId="0" borderId="3" xfId="0" applyNumberFormat="1" applyFont="1" applyBorder="1" applyAlignment="1">
      <alignment horizontal="right" vertical="center"/>
    </xf>
    <xf numFmtId="3" fontId="5" fillId="0" borderId="5" xfId="0" applyNumberFormat="1" applyFont="1" applyBorder="1" applyAlignment="1">
      <alignment horizontal="right" vertical="center"/>
    </xf>
    <xf numFmtId="3" fontId="5" fillId="0" borderId="5" xfId="0" applyNumberFormat="1" applyFont="1" applyBorder="1" applyAlignment="1">
      <alignment vertical="center"/>
    </xf>
    <xf numFmtId="3" fontId="0" fillId="0" borderId="3" xfId="0" applyNumberFormat="1" applyBorder="1" applyAlignment="1">
      <alignment horizontal="right" vertical="center" wrapText="1"/>
    </xf>
    <xf numFmtId="4" fontId="4" fillId="0" borderId="3" xfId="0" applyNumberFormat="1" applyFont="1" applyBorder="1" applyAlignment="1">
      <alignment vertical="center"/>
    </xf>
    <xf numFmtId="3" fontId="3" fillId="0" borderId="0" xfId="0" applyNumberFormat="1" applyFont="1"/>
    <xf numFmtId="0" fontId="5" fillId="0" borderId="4" xfId="0" applyFont="1" applyBorder="1"/>
    <xf numFmtId="2" fontId="0" fillId="0" borderId="0" xfId="0" applyNumberFormat="1"/>
    <xf numFmtId="3" fontId="5" fillId="5" borderId="3" xfId="6" applyNumberFormat="1" applyFont="1" applyFill="1" applyBorder="1" applyAlignment="1">
      <alignment horizontal="left" vertical="center" wrapText="1"/>
    </xf>
    <xf numFmtId="166" fontId="5" fillId="5" borderId="3" xfId="12" applyNumberFormat="1" applyFont="1" applyFill="1" applyBorder="1" applyAlignment="1">
      <alignment horizontal="left" vertical="center" wrapText="1"/>
    </xf>
    <xf numFmtId="3" fontId="11" fillId="5" borderId="3" xfId="12" applyNumberFormat="1" applyFont="1" applyFill="1" applyBorder="1" applyAlignment="1">
      <alignment horizontal="right" vertical="center" wrapText="1"/>
    </xf>
    <xf numFmtId="166" fontId="10" fillId="5" borderId="3" xfId="12" applyNumberFormat="1" applyFont="1" applyFill="1" applyBorder="1" applyAlignment="1">
      <alignment horizontal="left" vertical="center" wrapText="1"/>
    </xf>
    <xf numFmtId="1" fontId="5" fillId="5" borderId="3" xfId="4" applyNumberFormat="1" applyFont="1" applyFill="1" applyBorder="1" applyAlignment="1">
      <alignment vertical="center" wrapText="1"/>
    </xf>
    <xf numFmtId="49" fontId="10" fillId="5" borderId="3" xfId="4" applyNumberFormat="1" applyFont="1" applyFill="1" applyBorder="1" applyAlignment="1">
      <alignment horizontal="center" vertical="center" wrapText="1"/>
    </xf>
    <xf numFmtId="3" fontId="10" fillId="5" borderId="3" xfId="0" applyNumberFormat="1" applyFont="1" applyFill="1" applyBorder="1" applyAlignment="1">
      <alignment horizontal="left" vertical="center" wrapText="1"/>
    </xf>
    <xf numFmtId="49" fontId="11" fillId="5" borderId="3" xfId="4" applyNumberFormat="1" applyFont="1" applyFill="1" applyBorder="1" applyAlignment="1">
      <alignment horizontal="center" vertical="center" wrapText="1"/>
    </xf>
    <xf numFmtId="3" fontId="11" fillId="5" borderId="3" xfId="0" applyNumberFormat="1" applyFont="1" applyFill="1" applyBorder="1" applyAlignment="1">
      <alignment horizontal="left" vertical="center" wrapText="1"/>
    </xf>
    <xf numFmtId="0" fontId="11" fillId="5" borderId="3" xfId="6" applyFill="1" applyBorder="1" applyAlignment="1">
      <alignment horizontal="center" vertical="center" wrapText="1"/>
    </xf>
    <xf numFmtId="166" fontId="11" fillId="5" borderId="3" xfId="12" applyNumberFormat="1" applyFont="1" applyFill="1" applyBorder="1" applyAlignment="1">
      <alignment horizontal="center" vertical="center" wrapText="1"/>
    </xf>
    <xf numFmtId="166" fontId="5" fillId="5" borderId="3" xfId="12" applyNumberFormat="1" applyFont="1" applyFill="1" applyBorder="1" applyAlignment="1">
      <alignment horizontal="center" vertical="center" wrapText="1"/>
    </xf>
    <xf numFmtId="0" fontId="5" fillId="5" borderId="3" xfId="6" applyFont="1" applyFill="1" applyBorder="1" applyAlignment="1">
      <alignment horizontal="center" vertical="center" wrapText="1"/>
    </xf>
    <xf numFmtId="0" fontId="3" fillId="5" borderId="3" xfId="6" applyFont="1" applyFill="1" applyBorder="1" applyAlignment="1">
      <alignment vertical="center" wrapText="1"/>
    </xf>
    <xf numFmtId="168" fontId="3" fillId="5" borderId="3" xfId="0" applyNumberFormat="1" applyFont="1" applyFill="1" applyBorder="1" applyAlignment="1">
      <alignment horizontal="center" vertical="center" wrapText="1"/>
    </xf>
    <xf numFmtId="3" fontId="3" fillId="5" borderId="3" xfId="0" quotePrefix="1" applyNumberFormat="1" applyFont="1" applyFill="1" applyBorder="1" applyAlignment="1">
      <alignment horizontal="center" vertical="center" wrapText="1"/>
    </xf>
    <xf numFmtId="0" fontId="3" fillId="5" borderId="3" xfId="0" quotePrefix="1" applyFont="1" applyFill="1" applyBorder="1" applyAlignment="1">
      <alignment horizontal="center" vertical="center"/>
    </xf>
    <xf numFmtId="168" fontId="14" fillId="5" borderId="3" xfId="0" applyNumberFormat="1" applyFont="1" applyFill="1" applyBorder="1" applyAlignment="1">
      <alignment horizontal="center" vertical="center" wrapText="1"/>
    </xf>
    <xf numFmtId="169" fontId="10" fillId="5" borderId="3" xfId="0" applyNumberFormat="1" applyFont="1" applyFill="1" applyBorder="1" applyAlignment="1">
      <alignment horizontal="center" vertical="center" wrapText="1"/>
    </xf>
    <xf numFmtId="0" fontId="10" fillId="5" borderId="3" xfId="6" applyFont="1" applyFill="1" applyBorder="1" applyAlignment="1">
      <alignment vertical="center" wrapText="1"/>
    </xf>
    <xf numFmtId="0" fontId="10" fillId="5" borderId="3" xfId="0" applyFont="1" applyFill="1" applyBorder="1" applyAlignment="1">
      <alignment horizontal="center" vertical="center"/>
    </xf>
    <xf numFmtId="0" fontId="14" fillId="5" borderId="3" xfId="0" applyFont="1" applyFill="1" applyBorder="1" applyAlignment="1">
      <alignment horizontal="center" vertical="center"/>
    </xf>
    <xf numFmtId="0" fontId="14" fillId="5" borderId="3" xfId="6" applyFont="1" applyFill="1" applyBorder="1" applyAlignment="1">
      <alignment vertical="center" wrapText="1"/>
    </xf>
    <xf numFmtId="0" fontId="14" fillId="5" borderId="3" xfId="6" applyFont="1" applyFill="1" applyBorder="1" applyAlignment="1">
      <alignment horizontal="center" vertical="center" wrapText="1"/>
    </xf>
    <xf numFmtId="49" fontId="5" fillId="5" borderId="3" xfId="4" applyNumberFormat="1" applyFont="1" applyFill="1" applyBorder="1" applyAlignment="1">
      <alignment horizontal="center" vertical="center"/>
    </xf>
    <xf numFmtId="1" fontId="5" fillId="5" borderId="3" xfId="4" quotePrefix="1" applyNumberFormat="1" applyFont="1" applyFill="1" applyBorder="1" applyAlignment="1">
      <alignment vertical="center" wrapText="1"/>
    </xf>
    <xf numFmtId="3" fontId="5" fillId="5" borderId="3" xfId="0" quotePrefix="1" applyNumberFormat="1" applyFont="1" applyFill="1" applyBorder="1" applyAlignment="1">
      <alignment horizontal="center" vertical="center" wrapText="1"/>
    </xf>
    <xf numFmtId="0" fontId="5" fillId="5" borderId="3" xfId="6" applyFont="1" applyFill="1" applyBorder="1" applyAlignment="1">
      <alignment vertical="center" wrapText="1"/>
    </xf>
    <xf numFmtId="0" fontId="14" fillId="5" borderId="3" xfId="0" applyFont="1" applyFill="1" applyBorder="1" applyAlignment="1">
      <alignment horizontal="left" vertical="center" wrapText="1"/>
    </xf>
    <xf numFmtId="49" fontId="10" fillId="5" borderId="3" xfId="4" applyNumberFormat="1" applyFont="1" applyFill="1" applyBorder="1" applyAlignment="1">
      <alignment horizontal="center" vertical="center"/>
    </xf>
    <xf numFmtId="1" fontId="10" fillId="5" borderId="3" xfId="4" quotePrefix="1" applyNumberFormat="1" applyFont="1" applyFill="1" applyBorder="1" applyAlignment="1">
      <alignment vertical="center" wrapText="1"/>
    </xf>
    <xf numFmtId="49" fontId="14" fillId="5" borderId="3" xfId="4" applyNumberFormat="1" applyFont="1" applyFill="1" applyBorder="1" applyAlignment="1">
      <alignment horizontal="center" vertical="center"/>
    </xf>
    <xf numFmtId="1" fontId="14" fillId="5" borderId="3" xfId="4" quotePrefix="1" applyNumberFormat="1" applyFont="1" applyFill="1" applyBorder="1" applyAlignment="1">
      <alignment vertical="center" wrapText="1"/>
    </xf>
    <xf numFmtId="49" fontId="11" fillId="5" borderId="3" xfId="4" applyNumberFormat="1" applyFont="1" applyFill="1" applyBorder="1" applyAlignment="1">
      <alignment horizontal="center" vertical="center"/>
    </xf>
    <xf numFmtId="168" fontId="5" fillId="5" borderId="3" xfId="0" applyNumberFormat="1" applyFont="1" applyFill="1" applyBorder="1" applyAlignment="1">
      <alignment horizontal="center" vertical="center" wrapText="1"/>
    </xf>
    <xf numFmtId="0" fontId="11" fillId="5" borderId="3" xfId="0" applyFont="1" applyFill="1" applyBorder="1" applyAlignment="1">
      <alignment horizontal="center" vertical="center" wrapText="1"/>
    </xf>
    <xf numFmtId="1" fontId="11" fillId="5" borderId="3" xfId="4" applyNumberFormat="1" applyFont="1" applyFill="1" applyBorder="1" applyAlignment="1">
      <alignment vertical="center" wrapText="1"/>
    </xf>
    <xf numFmtId="0" fontId="10" fillId="5" borderId="3" xfId="6" applyFont="1" applyFill="1" applyBorder="1" applyAlignment="1">
      <alignment horizontal="center" vertical="center" wrapText="1"/>
    </xf>
    <xf numFmtId="166" fontId="10" fillId="5" borderId="3" xfId="13" quotePrefix="1" applyNumberFormat="1" applyFont="1" applyFill="1" applyBorder="1" applyAlignment="1">
      <alignment vertical="center" wrapText="1"/>
    </xf>
    <xf numFmtId="166" fontId="14" fillId="5" borderId="3" xfId="13" quotePrefix="1" applyNumberFormat="1" applyFont="1" applyFill="1" applyBorder="1" applyAlignment="1">
      <alignment vertical="center" wrapText="1"/>
    </xf>
    <xf numFmtId="0" fontId="10" fillId="5" borderId="3" xfId="6" quotePrefix="1" applyFont="1" applyFill="1" applyBorder="1" applyAlignment="1">
      <alignment horizontal="center" vertical="center" wrapText="1"/>
    </xf>
    <xf numFmtId="0" fontId="11" fillId="5" borderId="3" xfId="6" quotePrefix="1" applyFill="1" applyBorder="1" applyAlignment="1">
      <alignment horizontal="center" vertical="center" wrapText="1"/>
    </xf>
    <xf numFmtId="0" fontId="11" fillId="5" borderId="3" xfId="6" applyFill="1" applyBorder="1" applyAlignment="1">
      <alignment vertical="center" wrapText="1"/>
    </xf>
    <xf numFmtId="0" fontId="5" fillId="5" borderId="3" xfId="6" applyFont="1" applyFill="1" applyBorder="1" applyAlignment="1">
      <alignment horizontal="left" vertical="center" wrapText="1"/>
    </xf>
    <xf numFmtId="3" fontId="5" fillId="5" borderId="3" xfId="0" applyNumberFormat="1" applyFont="1" applyFill="1" applyBorder="1" applyAlignment="1">
      <alignment horizontal="center" vertical="center" wrapText="1"/>
    </xf>
    <xf numFmtId="0" fontId="5" fillId="5" borderId="3" xfId="0" applyFont="1" applyFill="1" applyBorder="1" applyAlignment="1">
      <alignment vertical="center" wrapText="1"/>
    </xf>
    <xf numFmtId="0" fontId="11" fillId="5" borderId="3" xfId="0" applyFont="1" applyFill="1" applyBorder="1" applyAlignment="1">
      <alignment horizontal="left" vertical="center" wrapText="1"/>
    </xf>
    <xf numFmtId="0" fontId="11" fillId="5" borderId="3" xfId="8" applyFill="1" applyBorder="1" applyAlignment="1">
      <alignment vertical="center" wrapText="1"/>
    </xf>
    <xf numFmtId="0" fontId="38" fillId="5" borderId="3" xfId="6" applyFont="1" applyFill="1" applyBorder="1" applyAlignment="1">
      <alignment horizontal="center" vertical="center" wrapText="1"/>
    </xf>
    <xf numFmtId="166" fontId="11" fillId="5" borderId="3" xfId="11" applyNumberFormat="1" applyFont="1" applyFill="1" applyBorder="1" applyAlignment="1">
      <alignment horizontal="left" vertical="center" wrapText="1"/>
    </xf>
    <xf numFmtId="49" fontId="11" fillId="5" borderId="3" xfId="14" applyNumberFormat="1" applyFont="1" applyFill="1" applyBorder="1" applyAlignment="1">
      <alignment horizontal="left" vertical="center" wrapText="1"/>
    </xf>
    <xf numFmtId="3" fontId="11" fillId="5" borderId="3" xfId="0" quotePrefix="1" applyNumberFormat="1" applyFont="1" applyFill="1" applyBorder="1" applyAlignment="1">
      <alignment horizontal="center" vertical="center" wrapText="1"/>
    </xf>
    <xf numFmtId="0" fontId="11" fillId="5" borderId="3" xfId="0" applyFont="1" applyFill="1" applyBorder="1" applyAlignment="1">
      <alignment vertical="center" wrapText="1"/>
    </xf>
    <xf numFmtId="0" fontId="5" fillId="5" borderId="3" xfId="0" applyFont="1" applyFill="1" applyBorder="1" applyAlignment="1">
      <alignment horizontal="left" vertical="center" wrapText="1"/>
    </xf>
    <xf numFmtId="0" fontId="5" fillId="5" borderId="3" xfId="0" applyFont="1" applyFill="1" applyBorder="1" applyAlignment="1">
      <alignment horizontal="left" vertical="center"/>
    </xf>
    <xf numFmtId="49" fontId="2" fillId="5" borderId="3" xfId="4" applyNumberFormat="1" applyFont="1" applyFill="1" applyBorder="1" applyAlignment="1">
      <alignment horizontal="center" vertical="center"/>
    </xf>
    <xf numFmtId="0" fontId="2" fillId="5" borderId="3" xfId="6" applyFont="1" applyFill="1" applyBorder="1" applyAlignment="1">
      <alignment vertical="center" wrapText="1"/>
    </xf>
    <xf numFmtId="49" fontId="35" fillId="5" borderId="3" xfId="4" applyNumberFormat="1" applyFont="1" applyFill="1" applyBorder="1" applyAlignment="1">
      <alignment horizontal="center" vertical="center"/>
    </xf>
    <xf numFmtId="1" fontId="35" fillId="5" borderId="3" xfId="4" applyNumberFormat="1" applyFont="1" applyFill="1" applyBorder="1" applyAlignment="1">
      <alignment vertical="center" wrapText="1"/>
    </xf>
    <xf numFmtId="3" fontId="2" fillId="5" borderId="3" xfId="0" quotePrefix="1" applyNumberFormat="1" applyFont="1" applyFill="1" applyBorder="1" applyAlignment="1">
      <alignment horizontal="center" vertical="center" wrapText="1"/>
    </xf>
    <xf numFmtId="1" fontId="2" fillId="5" borderId="3" xfId="0" applyNumberFormat="1" applyFont="1" applyFill="1" applyBorder="1" applyAlignment="1">
      <alignment vertical="center" wrapText="1"/>
    </xf>
    <xf numFmtId="1" fontId="5" fillId="5" borderId="3" xfId="4" applyNumberFormat="1" applyFont="1" applyFill="1" applyBorder="1" applyAlignment="1">
      <alignment horizontal="center" vertical="center"/>
    </xf>
    <xf numFmtId="1" fontId="5" fillId="5" borderId="3" xfId="4" applyNumberFormat="1" applyFont="1" applyFill="1" applyBorder="1" applyAlignment="1">
      <alignment horizontal="left" vertical="center" wrapText="1"/>
    </xf>
    <xf numFmtId="3" fontId="3" fillId="0" borderId="3" xfId="0" applyNumberFormat="1" applyFont="1" applyBorder="1" applyAlignment="1">
      <alignment horizontal="right" vertical="center"/>
    </xf>
    <xf numFmtId="3" fontId="3" fillId="0" borderId="5" xfId="0" applyNumberFormat="1" applyFont="1" applyBorder="1" applyAlignment="1">
      <alignment vertical="center"/>
    </xf>
    <xf numFmtId="0" fontId="40" fillId="0" borderId="1" xfId="0" applyFont="1" applyBorder="1" applyAlignment="1">
      <alignment horizontal="center" vertical="center"/>
    </xf>
    <xf numFmtId="2" fontId="0" fillId="0" borderId="3" xfId="0" applyNumberFormat="1" applyBorder="1" applyAlignment="1">
      <alignment horizontal="right" vertical="center"/>
    </xf>
    <xf numFmtId="2" fontId="2" fillId="0" borderId="3" xfId="0" applyNumberFormat="1" applyFont="1" applyBorder="1" applyAlignment="1">
      <alignment horizontal="right" vertical="center"/>
    </xf>
    <xf numFmtId="0" fontId="30" fillId="0" borderId="1" xfId="0" applyFont="1" applyBorder="1" applyAlignment="1">
      <alignment horizontal="center" vertical="center" wrapText="1"/>
    </xf>
    <xf numFmtId="3" fontId="10" fillId="5" borderId="3" xfId="2" applyNumberFormat="1" applyFont="1" applyFill="1" applyBorder="1" applyAlignment="1">
      <alignment horizontal="right" vertical="center" wrapText="1"/>
    </xf>
    <xf numFmtId="2" fontId="13" fillId="5" borderId="3" xfId="2" applyNumberFormat="1" applyFont="1" applyFill="1" applyBorder="1" applyAlignment="1">
      <alignment horizontal="right" vertical="center" wrapText="1"/>
    </xf>
    <xf numFmtId="2" fontId="14" fillId="5" borderId="3" xfId="2" applyNumberFormat="1" applyFont="1" applyFill="1" applyBorder="1" applyAlignment="1">
      <alignment horizontal="right" vertical="center" wrapText="1"/>
    </xf>
    <xf numFmtId="2" fontId="11" fillId="5" borderId="3" xfId="2" applyNumberFormat="1" applyFont="1" applyFill="1" applyBorder="1" applyAlignment="1">
      <alignment horizontal="right" vertical="center" wrapText="1"/>
    </xf>
    <xf numFmtId="2" fontId="35" fillId="5" borderId="3" xfId="2" applyNumberFormat="1" applyFont="1" applyFill="1" applyBorder="1" applyAlignment="1">
      <alignment horizontal="right" vertical="center" wrapText="1"/>
    </xf>
    <xf numFmtId="0" fontId="0" fillId="0" borderId="4" xfId="0" applyBorder="1" applyAlignment="1">
      <alignment horizontal="right"/>
    </xf>
    <xf numFmtId="4" fontId="0" fillId="0" borderId="0" xfId="0" applyNumberFormat="1"/>
    <xf numFmtId="2" fontId="5" fillId="0" borderId="0" xfId="0" applyNumberFormat="1" applyFont="1"/>
    <xf numFmtId="0" fontId="25" fillId="0" borderId="11" xfId="0" applyFont="1" applyBorder="1" applyAlignment="1">
      <alignment horizontal="center" vertical="center" wrapText="1"/>
    </xf>
    <xf numFmtId="0" fontId="3" fillId="0" borderId="1" xfId="0" applyFont="1" applyBorder="1" applyAlignment="1">
      <alignment horizontal="center" vertical="center" wrapText="1"/>
    </xf>
    <xf numFmtId="3" fontId="0" fillId="0" borderId="3" xfId="0" applyNumberFormat="1" applyBorder="1" applyAlignment="1">
      <alignment vertical="center" wrapText="1"/>
    </xf>
    <xf numFmtId="0" fontId="43" fillId="5" borderId="3" xfId="2" applyFont="1" applyFill="1" applyBorder="1" applyAlignment="1">
      <alignment horizontal="right" vertical="center" wrapText="1"/>
    </xf>
    <xf numFmtId="0" fontId="22" fillId="5" borderId="3" xfId="2" applyFont="1" applyFill="1" applyBorder="1" applyAlignment="1">
      <alignment horizontal="right" vertical="center" wrapText="1"/>
    </xf>
    <xf numFmtId="3" fontId="16" fillId="0" borderId="0" xfId="0" applyNumberFormat="1" applyFont="1"/>
    <xf numFmtId="0" fontId="34" fillId="0" borderId="3" xfId="0" applyFont="1" applyBorder="1"/>
    <xf numFmtId="0" fontId="2" fillId="4" borderId="11" xfId="0" applyFont="1" applyFill="1" applyBorder="1" applyAlignment="1">
      <alignment horizontal="center" vertical="center" wrapText="1"/>
    </xf>
    <xf numFmtId="49" fontId="10" fillId="4" borderId="3" xfId="4" applyNumberFormat="1" applyFont="1" applyFill="1" applyBorder="1" applyAlignment="1">
      <alignment horizontal="center" vertical="center" wrapText="1"/>
    </xf>
    <xf numFmtId="3" fontId="10" fillId="4" borderId="3" xfId="0" applyNumberFormat="1" applyFont="1" applyFill="1" applyBorder="1" applyAlignment="1">
      <alignment horizontal="left" vertical="center" wrapText="1"/>
    </xf>
    <xf numFmtId="0" fontId="3" fillId="4" borderId="3" xfId="0" applyFont="1" applyFill="1" applyBorder="1" applyAlignment="1">
      <alignment horizontal="center" vertical="center" wrapText="1"/>
    </xf>
    <xf numFmtId="0" fontId="3" fillId="4" borderId="3" xfId="0" applyFont="1" applyFill="1" applyBorder="1" applyAlignment="1">
      <alignment vertical="center"/>
    </xf>
    <xf numFmtId="2" fontId="13" fillId="5" borderId="3" xfId="2" applyNumberFormat="1" applyFont="1" applyFill="1" applyBorder="1" applyAlignment="1">
      <alignment horizontal="center" vertical="center" wrapText="1"/>
    </xf>
    <xf numFmtId="2" fontId="14" fillId="5" borderId="3" xfId="2" applyNumberFormat="1" applyFont="1" applyFill="1" applyBorder="1" applyAlignment="1">
      <alignment horizontal="center" vertical="center" wrapText="1"/>
    </xf>
    <xf numFmtId="2" fontId="11" fillId="5" borderId="3" xfId="2" applyNumberFormat="1" applyFont="1" applyFill="1" applyBorder="1" applyAlignment="1">
      <alignment horizontal="center" vertical="center" wrapText="1"/>
    </xf>
    <xf numFmtId="2" fontId="35" fillId="5" borderId="3" xfId="2" applyNumberFormat="1" applyFont="1" applyFill="1" applyBorder="1" applyAlignment="1">
      <alignment horizontal="center" vertical="center" wrapText="1"/>
    </xf>
    <xf numFmtId="2" fontId="4" fillId="0" borderId="3" xfId="0" applyNumberFormat="1" applyFont="1" applyBorder="1" applyAlignment="1">
      <alignment horizontal="center" vertical="center"/>
    </xf>
    <xf numFmtId="0" fontId="44" fillId="0" borderId="0" xfId="0" applyFont="1"/>
    <xf numFmtId="0" fontId="3" fillId="0" borderId="3" xfId="0" quotePrefix="1" applyFont="1" applyBorder="1" applyAlignment="1">
      <alignment horizontal="right" vertical="center" wrapText="1"/>
    </xf>
    <xf numFmtId="0" fontId="2" fillId="0" borderId="1" xfId="0" applyFont="1" applyBorder="1" applyAlignment="1">
      <alignment vertical="center"/>
    </xf>
    <xf numFmtId="4" fontId="2" fillId="0" borderId="3" xfId="0" applyNumberFormat="1" applyFont="1" applyBorder="1" applyAlignment="1">
      <alignment horizontal="right" vertical="center"/>
    </xf>
    <xf numFmtId="4" fontId="5" fillId="0" borderId="3" xfId="0" applyNumberFormat="1" applyFont="1" applyBorder="1" applyAlignment="1">
      <alignment horizontal="right" vertical="center"/>
    </xf>
    <xf numFmtId="3" fontId="45" fillId="5" borderId="3" xfId="0" applyNumberFormat="1" applyFont="1" applyFill="1" applyBorder="1" applyAlignment="1">
      <alignment horizontal="left" vertical="center" wrapText="1"/>
    </xf>
    <xf numFmtId="3" fontId="46" fillId="5" borderId="3" xfId="0" quotePrefix="1" applyNumberFormat="1" applyFont="1" applyFill="1" applyBorder="1" applyAlignment="1">
      <alignment horizontal="center" vertical="center" wrapText="1"/>
    </xf>
    <xf numFmtId="0" fontId="46" fillId="5" borderId="3" xfId="6" applyFont="1" applyFill="1" applyBorder="1" applyAlignment="1">
      <alignment vertical="center" wrapText="1"/>
    </xf>
    <xf numFmtId="3" fontId="46" fillId="5" borderId="3" xfId="4" applyNumberFormat="1" applyFont="1" applyFill="1" applyBorder="1" applyAlignment="1">
      <alignment horizontal="right" vertical="center"/>
    </xf>
    <xf numFmtId="0" fontId="45" fillId="5" borderId="3" xfId="0" applyFont="1" applyFill="1" applyBorder="1" applyAlignment="1">
      <alignment horizontal="center" vertical="center"/>
    </xf>
    <xf numFmtId="0" fontId="45" fillId="5" borderId="3" xfId="0" applyFont="1" applyFill="1" applyBorder="1" applyAlignment="1">
      <alignment horizontal="left" vertical="center" wrapText="1"/>
    </xf>
    <xf numFmtId="0" fontId="45" fillId="5" borderId="3" xfId="0" applyFont="1" applyFill="1" applyBorder="1" applyAlignment="1">
      <alignment horizontal="center" vertical="center" wrapText="1"/>
    </xf>
    <xf numFmtId="1" fontId="45" fillId="5" borderId="3" xfId="4" applyNumberFormat="1" applyFont="1" applyFill="1" applyBorder="1" applyAlignment="1">
      <alignment vertical="center" wrapText="1"/>
    </xf>
    <xf numFmtId="49" fontId="45" fillId="0" borderId="3" xfId="4" applyNumberFormat="1" applyFont="1" applyBorder="1" applyAlignment="1">
      <alignment horizontal="center" vertical="center"/>
    </xf>
    <xf numFmtId="1" fontId="45" fillId="0" borderId="3" xfId="4" applyNumberFormat="1" applyFont="1" applyBorder="1" applyAlignment="1">
      <alignment vertical="center" wrapText="1"/>
    </xf>
    <xf numFmtId="49" fontId="45" fillId="5" borderId="3" xfId="4" applyNumberFormat="1" applyFont="1" applyFill="1" applyBorder="1" applyAlignment="1">
      <alignment horizontal="center" vertical="center"/>
    </xf>
    <xf numFmtId="0" fontId="45" fillId="5" borderId="3" xfId="6" applyFont="1" applyFill="1" applyBorder="1" applyAlignment="1">
      <alignment vertical="center" wrapText="1"/>
    </xf>
    <xf numFmtId="1" fontId="46" fillId="5" borderId="3" xfId="4" applyNumberFormat="1" applyFont="1" applyFill="1" applyBorder="1" applyAlignment="1">
      <alignment horizontal="left" vertical="center" wrapText="1"/>
    </xf>
    <xf numFmtId="0" fontId="26" fillId="5" borderId="3" xfId="6" applyFont="1" applyFill="1" applyBorder="1" applyAlignment="1">
      <alignment horizontal="center" vertical="center" wrapText="1"/>
    </xf>
    <xf numFmtId="2" fontId="11" fillId="0" borderId="5" xfId="0" applyNumberFormat="1" applyFont="1" applyBorder="1" applyAlignment="1">
      <alignment horizontal="center" vertical="center"/>
    </xf>
    <xf numFmtId="0" fontId="11" fillId="0" borderId="0" xfId="0" applyFont="1"/>
    <xf numFmtId="0" fontId="11" fillId="0" borderId="4" xfId="0" applyFont="1" applyBorder="1" applyAlignment="1">
      <alignment vertical="center"/>
    </xf>
    <xf numFmtId="3" fontId="40" fillId="0" borderId="1" xfId="0" applyNumberFormat="1" applyFont="1" applyBorder="1" applyAlignment="1">
      <alignment horizontal="center" vertical="center"/>
    </xf>
    <xf numFmtId="0" fontId="14" fillId="0" borderId="1" xfId="0" applyFont="1" applyBorder="1" applyAlignment="1">
      <alignment horizontal="center" vertical="center"/>
    </xf>
    <xf numFmtId="2" fontId="10" fillId="0" borderId="5" xfId="0" applyNumberFormat="1" applyFont="1" applyBorder="1" applyAlignment="1">
      <alignment horizontal="center" vertical="center"/>
    </xf>
    <xf numFmtId="0" fontId="11" fillId="0" borderId="3" xfId="0" applyFont="1" applyBorder="1" applyAlignment="1">
      <alignment vertical="center"/>
    </xf>
    <xf numFmtId="2" fontId="14" fillId="0" borderId="5" xfId="0" applyNumberFormat="1" applyFont="1" applyBorder="1" applyAlignment="1">
      <alignment horizontal="center" vertical="center"/>
    </xf>
    <xf numFmtId="3" fontId="0" fillId="0" borderId="0" xfId="0" applyNumberFormat="1" applyAlignment="1">
      <alignment horizontal="center"/>
    </xf>
    <xf numFmtId="0" fontId="2" fillId="5" borderId="1" xfId="0" applyFont="1" applyFill="1" applyBorder="1" applyAlignment="1">
      <alignment horizontal="center" vertical="center" wrapText="1"/>
    </xf>
    <xf numFmtId="0" fontId="2" fillId="5" borderId="11" xfId="0" applyFont="1" applyFill="1" applyBorder="1" applyAlignment="1">
      <alignment horizontal="center" vertical="center" wrapText="1"/>
    </xf>
    <xf numFmtId="3" fontId="49" fillId="0" borderId="3" xfId="0" applyNumberFormat="1" applyFont="1" applyBorder="1" applyAlignment="1">
      <alignment vertical="center"/>
    </xf>
    <xf numFmtId="4" fontId="3" fillId="0" borderId="3" xfId="0" applyNumberFormat="1" applyFont="1" applyBorder="1" applyAlignment="1">
      <alignment vertical="center"/>
    </xf>
    <xf numFmtId="3" fontId="2" fillId="0" borderId="1" xfId="0" applyNumberFormat="1" applyFont="1" applyBorder="1" applyAlignment="1">
      <alignment vertical="center"/>
    </xf>
    <xf numFmtId="2" fontId="5" fillId="0" borderId="3" xfId="0" applyNumberFormat="1" applyFont="1" applyBorder="1" applyAlignment="1">
      <alignment vertical="center"/>
    </xf>
    <xf numFmtId="2" fontId="2" fillId="0" borderId="3" xfId="0" applyNumberFormat="1" applyFont="1" applyBorder="1" applyAlignment="1">
      <alignment vertical="center"/>
    </xf>
    <xf numFmtId="2" fontId="0" fillId="0" borderId="3" xfId="0" applyNumberFormat="1" applyBorder="1" applyAlignment="1">
      <alignment vertical="center"/>
    </xf>
    <xf numFmtId="0" fontId="10" fillId="0" borderId="11" xfId="0" applyFont="1" applyBorder="1" applyAlignment="1">
      <alignment horizontal="center" vertical="center" wrapText="1"/>
    </xf>
    <xf numFmtId="3" fontId="5" fillId="0" borderId="5" xfId="0" applyNumberFormat="1" applyFont="1" applyBorder="1"/>
    <xf numFmtId="3" fontId="2" fillId="12" borderId="3" xfId="0" applyNumberFormat="1" applyFont="1" applyFill="1" applyBorder="1" applyAlignment="1">
      <alignment vertical="center"/>
    </xf>
    <xf numFmtId="0" fontId="0" fillId="3" borderId="5" xfId="0" applyFill="1" applyBorder="1" applyAlignment="1">
      <alignment vertical="center"/>
    </xf>
    <xf numFmtId="0" fontId="2" fillId="3" borderId="5" xfId="0" applyFont="1" applyFill="1" applyBorder="1" applyAlignment="1">
      <alignment horizontal="center" vertical="center"/>
    </xf>
    <xf numFmtId="3" fontId="2" fillId="3" borderId="3" xfId="0" applyNumberFormat="1" applyFont="1" applyFill="1" applyBorder="1" applyAlignment="1">
      <alignment horizontal="right" vertical="center"/>
    </xf>
    <xf numFmtId="2" fontId="2" fillId="3" borderId="5" xfId="0" applyNumberFormat="1" applyFont="1" applyFill="1" applyBorder="1" applyAlignment="1">
      <alignment horizontal="center" vertical="center"/>
    </xf>
    <xf numFmtId="2" fontId="10" fillId="3" borderId="5" xfId="0" applyNumberFormat="1" applyFont="1" applyFill="1" applyBorder="1" applyAlignment="1">
      <alignment horizontal="center" vertical="center"/>
    </xf>
    <xf numFmtId="3" fontId="2" fillId="3" borderId="5" xfId="0" applyNumberFormat="1" applyFont="1" applyFill="1" applyBorder="1" applyAlignment="1">
      <alignment horizontal="right" vertical="center"/>
    </xf>
    <xf numFmtId="3" fontId="2" fillId="3" borderId="5" xfId="0" applyNumberFormat="1" applyFont="1" applyFill="1" applyBorder="1" applyAlignment="1">
      <alignment vertical="center"/>
    </xf>
    <xf numFmtId="2" fontId="2" fillId="3" borderId="3" xfId="0" applyNumberFormat="1" applyFont="1" applyFill="1" applyBorder="1"/>
    <xf numFmtId="2" fontId="2" fillId="3" borderId="2" xfId="0" applyNumberFormat="1" applyFont="1" applyFill="1" applyBorder="1" applyAlignment="1">
      <alignment horizontal="center" vertical="center"/>
    </xf>
    <xf numFmtId="2" fontId="2" fillId="3" borderId="2" xfId="0" applyNumberFormat="1" applyFont="1" applyFill="1" applyBorder="1"/>
    <xf numFmtId="0" fontId="13" fillId="3" borderId="2" xfId="2" applyFont="1" applyFill="1" applyBorder="1" applyAlignment="1">
      <alignment horizontal="center" vertical="center" wrapText="1"/>
    </xf>
    <xf numFmtId="3" fontId="2" fillId="3" borderId="2" xfId="0" applyNumberFormat="1" applyFont="1" applyFill="1" applyBorder="1" applyAlignment="1">
      <alignment vertical="center"/>
    </xf>
    <xf numFmtId="4" fontId="2" fillId="3" borderId="2" xfId="0" applyNumberFormat="1" applyFont="1" applyFill="1" applyBorder="1" applyAlignment="1">
      <alignment horizontal="center" vertical="center"/>
    </xf>
    <xf numFmtId="4" fontId="2" fillId="3" borderId="2" xfId="0" applyNumberFormat="1" applyFont="1" applyFill="1" applyBorder="1" applyAlignment="1">
      <alignment vertical="center"/>
    </xf>
    <xf numFmtId="3" fontId="50" fillId="0" borderId="3" xfId="0" applyNumberFormat="1" applyFont="1" applyBorder="1" applyAlignment="1">
      <alignment vertical="center"/>
    </xf>
    <xf numFmtId="3" fontId="51" fillId="0" borderId="3" xfId="0" applyNumberFormat="1" applyFont="1" applyBorder="1" applyAlignment="1">
      <alignment vertical="center"/>
    </xf>
    <xf numFmtId="3" fontId="51" fillId="4" borderId="3" xfId="0" applyNumberFormat="1" applyFont="1" applyFill="1" applyBorder="1" applyAlignment="1">
      <alignment vertical="center"/>
    </xf>
    <xf numFmtId="3" fontId="52" fillId="0" borderId="3" xfId="0" applyNumberFormat="1" applyFont="1" applyBorder="1" applyAlignment="1">
      <alignment vertical="center"/>
    </xf>
    <xf numFmtId="0" fontId="53" fillId="0" borderId="3" xfId="0" applyFont="1" applyBorder="1"/>
    <xf numFmtId="3" fontId="54" fillId="0" borderId="3" xfId="0" applyNumberFormat="1" applyFont="1" applyBorder="1" applyAlignment="1">
      <alignment vertical="center"/>
    </xf>
    <xf numFmtId="3" fontId="53" fillId="0" borderId="3" xfId="0" applyNumberFormat="1" applyFont="1" applyBorder="1" applyAlignment="1">
      <alignment vertical="center"/>
    </xf>
    <xf numFmtId="3" fontId="53" fillId="5" borderId="3" xfId="0" applyNumberFormat="1" applyFont="1" applyFill="1" applyBorder="1" applyAlignment="1">
      <alignment vertical="center"/>
    </xf>
    <xf numFmtId="3" fontId="55" fillId="0" borderId="3" xfId="0" applyNumberFormat="1" applyFont="1" applyBorder="1" applyAlignment="1">
      <alignment vertical="center"/>
    </xf>
    <xf numFmtId="0" fontId="55" fillId="0" borderId="3" xfId="0" applyFont="1" applyBorder="1"/>
    <xf numFmtId="3" fontId="0" fillId="13" borderId="3" xfId="0" applyNumberFormat="1" applyFill="1" applyBorder="1" applyAlignment="1">
      <alignment vertical="center"/>
    </xf>
    <xf numFmtId="2" fontId="3" fillId="0" borderId="0" xfId="0" applyNumberFormat="1" applyFont="1"/>
    <xf numFmtId="0" fontId="0" fillId="5" borderId="3" xfId="0" applyFill="1" applyBorder="1" applyAlignment="1">
      <alignment horizontal="center"/>
    </xf>
    <xf numFmtId="0" fontId="0" fillId="5" borderId="3" xfId="0" applyFill="1" applyBorder="1" applyAlignment="1">
      <alignment vertical="center" wrapText="1"/>
    </xf>
    <xf numFmtId="3" fontId="5" fillId="5" borderId="3" xfId="0" applyNumberFormat="1" applyFont="1" applyFill="1" applyBorder="1" applyAlignment="1">
      <alignment vertical="center"/>
    </xf>
    <xf numFmtId="3" fontId="0" fillId="5" borderId="3" xfId="0" applyNumberFormat="1" applyFill="1" applyBorder="1" applyAlignment="1">
      <alignment vertical="center"/>
    </xf>
    <xf numFmtId="3" fontId="3" fillId="5" borderId="3" xfId="0" applyNumberFormat="1" applyFont="1" applyFill="1" applyBorder="1" applyAlignment="1">
      <alignment vertical="center"/>
    </xf>
    <xf numFmtId="3" fontId="50" fillId="5" borderId="3" xfId="0" applyNumberFormat="1" applyFont="1" applyFill="1" applyBorder="1" applyAlignment="1">
      <alignment vertical="center"/>
    </xf>
    <xf numFmtId="4" fontId="5" fillId="5" borderId="3" xfId="0" applyNumberFormat="1" applyFont="1" applyFill="1" applyBorder="1" applyAlignment="1">
      <alignment horizontal="center" vertical="center"/>
    </xf>
    <xf numFmtId="0" fontId="0" fillId="5" borderId="3" xfId="0" applyFill="1" applyBorder="1" applyAlignment="1">
      <alignment horizontal="center" vertical="center"/>
    </xf>
    <xf numFmtId="0" fontId="0" fillId="5" borderId="3" xfId="0" applyFill="1" applyBorder="1" applyAlignment="1">
      <alignment vertical="center"/>
    </xf>
    <xf numFmtId="0" fontId="0" fillId="5" borderId="0" xfId="0" applyFill="1"/>
    <xf numFmtId="3" fontId="0" fillId="5" borderId="0" xfId="0" applyNumberFormat="1" applyFill="1"/>
    <xf numFmtId="3" fontId="56" fillId="0" borderId="5" xfId="0" applyNumberFormat="1" applyFont="1" applyBorder="1" applyAlignment="1">
      <alignment vertical="center"/>
    </xf>
    <xf numFmtId="0" fontId="58" fillId="0" borderId="0" xfId="0" applyFont="1" applyAlignment="1">
      <alignment horizontal="center" vertical="center" wrapText="1"/>
    </xf>
    <xf numFmtId="0" fontId="2" fillId="14" borderId="1" xfId="0" applyFont="1" applyFill="1" applyBorder="1" applyAlignment="1">
      <alignment horizontal="center" vertical="center" wrapText="1"/>
    </xf>
    <xf numFmtId="0" fontId="36" fillId="0" borderId="1" xfId="0" applyFont="1" applyBorder="1" applyAlignment="1">
      <alignment horizontal="center" vertical="center"/>
    </xf>
    <xf numFmtId="0" fontId="3" fillId="0" borderId="11" xfId="0" applyFont="1" applyBorder="1" applyAlignment="1">
      <alignment horizontal="center" vertical="center"/>
    </xf>
    <xf numFmtId="0" fontId="30" fillId="0" borderId="11" xfId="0" applyFont="1" applyBorder="1" applyAlignment="1">
      <alignment horizontal="center" vertical="center"/>
    </xf>
    <xf numFmtId="0" fontId="3" fillId="0" borderId="11" xfId="0" applyFont="1" applyBorder="1" applyAlignment="1">
      <alignment horizontal="center" vertical="center" wrapText="1"/>
    </xf>
    <xf numFmtId="0" fontId="15" fillId="0" borderId="11" xfId="0" applyFont="1" applyBorder="1" applyAlignment="1">
      <alignment horizontal="center" vertical="center" wrapText="1"/>
    </xf>
    <xf numFmtId="3" fontId="3" fillId="0" borderId="11" xfId="0" applyNumberFormat="1" applyFont="1" applyBorder="1" applyAlignment="1">
      <alignment horizontal="center" vertical="center"/>
    </xf>
    <xf numFmtId="0" fontId="36" fillId="0" borderId="11" xfId="0" applyFont="1" applyBorder="1" applyAlignment="1">
      <alignment horizontal="center" vertical="center" wrapText="1"/>
    </xf>
    <xf numFmtId="0" fontId="10" fillId="0" borderId="1" xfId="0" quotePrefix="1" applyFont="1" applyBorder="1" applyAlignment="1">
      <alignment horizontal="center" vertical="center" wrapText="1"/>
    </xf>
    <xf numFmtId="0" fontId="25" fillId="0" borderId="1" xfId="0" applyFont="1" applyBorder="1" applyAlignment="1">
      <alignment horizontal="center" vertical="center" wrapText="1"/>
    </xf>
    <xf numFmtId="3" fontId="44" fillId="0" borderId="3" xfId="0" applyNumberFormat="1" applyFont="1" applyBorder="1" applyAlignment="1">
      <alignment vertical="center"/>
    </xf>
    <xf numFmtId="2" fontId="5" fillId="0" borderId="3" xfId="0" applyNumberFormat="1" applyFont="1" applyBorder="1" applyAlignment="1">
      <alignment horizontal="right" vertical="center"/>
    </xf>
    <xf numFmtId="3" fontId="0" fillId="14" borderId="3" xfId="0" applyNumberFormat="1" applyFill="1" applyBorder="1" applyAlignment="1">
      <alignment vertical="center" wrapText="1"/>
    </xf>
    <xf numFmtId="4" fontId="3" fillId="0" borderId="3" xfId="0" applyNumberFormat="1" applyFont="1" applyBorder="1" applyAlignment="1">
      <alignment horizontal="right" vertical="center"/>
    </xf>
    <xf numFmtId="2" fontId="3" fillId="0" borderId="3" xfId="0" applyNumberFormat="1" applyFont="1" applyBorder="1" applyAlignment="1">
      <alignment horizontal="right" vertical="center"/>
    </xf>
    <xf numFmtId="2" fontId="11" fillId="5" borderId="5" xfId="0" applyNumberFormat="1" applyFont="1" applyFill="1" applyBorder="1" applyAlignment="1">
      <alignment horizontal="center" vertical="center"/>
    </xf>
    <xf numFmtId="0" fontId="11" fillId="5" borderId="3" xfId="0" applyFont="1" applyFill="1" applyBorder="1" applyAlignment="1">
      <alignment vertical="center"/>
    </xf>
    <xf numFmtId="2" fontId="10" fillId="5" borderId="5" xfId="0" applyNumberFormat="1" applyFont="1" applyFill="1" applyBorder="1" applyAlignment="1">
      <alignment horizontal="center" vertical="center"/>
    </xf>
    <xf numFmtId="0" fontId="5" fillId="5" borderId="3" xfId="0" applyFont="1" applyFill="1" applyBorder="1" applyAlignment="1">
      <alignment horizontal="center" vertical="center"/>
    </xf>
    <xf numFmtId="0" fontId="5" fillId="5" borderId="3" xfId="0" applyFont="1" applyFill="1" applyBorder="1" applyAlignment="1">
      <alignment vertical="center"/>
    </xf>
    <xf numFmtId="3" fontId="5" fillId="5" borderId="3" xfId="0" applyNumberFormat="1" applyFont="1" applyFill="1" applyBorder="1" applyAlignment="1">
      <alignment horizontal="right" vertical="center"/>
    </xf>
    <xf numFmtId="2" fontId="5" fillId="5" borderId="3" xfId="0" applyNumberFormat="1" applyFont="1" applyFill="1" applyBorder="1" applyAlignment="1">
      <alignment horizontal="center" vertical="center"/>
    </xf>
    <xf numFmtId="2" fontId="5" fillId="5" borderId="3" xfId="0" applyNumberFormat="1" applyFont="1" applyFill="1" applyBorder="1" applyAlignment="1">
      <alignment vertical="center"/>
    </xf>
    <xf numFmtId="2" fontId="5" fillId="5" borderId="3" xfId="0" applyNumberFormat="1" applyFont="1" applyFill="1" applyBorder="1" applyAlignment="1">
      <alignment horizontal="right" vertical="center"/>
    </xf>
    <xf numFmtId="0" fontId="5" fillId="5" borderId="3" xfId="0" applyFont="1" applyFill="1" applyBorder="1"/>
    <xf numFmtId="3" fontId="5" fillId="5" borderId="5" xfId="0" applyNumberFormat="1" applyFont="1" applyFill="1" applyBorder="1" applyAlignment="1">
      <alignment vertical="center"/>
    </xf>
    <xf numFmtId="0" fontId="3" fillId="5" borderId="3" xfId="0" applyFont="1" applyFill="1" applyBorder="1" applyAlignment="1">
      <alignment horizontal="center" vertical="center"/>
    </xf>
    <xf numFmtId="0" fontId="3" fillId="5" borderId="3" xfId="0" quotePrefix="1" applyFont="1" applyFill="1" applyBorder="1" applyAlignment="1">
      <alignment horizontal="left" vertical="center" wrapText="1"/>
    </xf>
    <xf numFmtId="3" fontId="3" fillId="5" borderId="3" xfId="0" applyNumberFormat="1" applyFont="1" applyFill="1" applyBorder="1" applyAlignment="1">
      <alignment horizontal="right" vertical="center"/>
    </xf>
    <xf numFmtId="4" fontId="3" fillId="5" borderId="3" xfId="0" applyNumberFormat="1" applyFont="1" applyFill="1" applyBorder="1" applyAlignment="1">
      <alignment horizontal="right" vertical="center"/>
    </xf>
    <xf numFmtId="2" fontId="3" fillId="5" borderId="3" xfId="0" applyNumberFormat="1" applyFont="1" applyFill="1" applyBorder="1" applyAlignment="1">
      <alignment horizontal="center" vertical="center"/>
    </xf>
    <xf numFmtId="2" fontId="14" fillId="5" borderId="5" xfId="0" applyNumberFormat="1" applyFont="1" applyFill="1" applyBorder="1" applyAlignment="1">
      <alignment horizontal="center" vertical="center"/>
    </xf>
    <xf numFmtId="3" fontId="3" fillId="5" borderId="5" xfId="0" applyNumberFormat="1" applyFont="1" applyFill="1" applyBorder="1" applyAlignment="1">
      <alignment vertical="center"/>
    </xf>
    <xf numFmtId="0" fontId="3" fillId="5" borderId="3" xfId="0" applyFont="1" applyFill="1" applyBorder="1"/>
    <xf numFmtId="4" fontId="5" fillId="5" borderId="3" xfId="0" applyNumberFormat="1" applyFont="1" applyFill="1" applyBorder="1" applyAlignment="1">
      <alignment horizontal="right" vertical="center"/>
    </xf>
    <xf numFmtId="3" fontId="5" fillId="5" borderId="3" xfId="0" applyNumberFormat="1" applyFont="1" applyFill="1" applyBorder="1" applyAlignment="1">
      <alignment vertical="center" wrapText="1"/>
    </xf>
    <xf numFmtId="3" fontId="56" fillId="5" borderId="5" xfId="0" applyNumberFormat="1" applyFont="1" applyFill="1" applyBorder="1" applyAlignment="1">
      <alignment vertical="center"/>
    </xf>
    <xf numFmtId="2" fontId="5" fillId="5" borderId="3" xfId="0" applyNumberFormat="1" applyFont="1" applyFill="1" applyBorder="1"/>
    <xf numFmtId="0" fontId="0" fillId="3" borderId="5" xfId="0" applyFill="1" applyBorder="1"/>
    <xf numFmtId="3" fontId="5" fillId="0" borderId="20" xfId="0" applyNumberFormat="1" applyFont="1" applyBorder="1" applyAlignment="1">
      <alignment horizontal="right" vertical="center"/>
    </xf>
    <xf numFmtId="2" fontId="5" fillId="0" borderId="20" xfId="0" applyNumberFormat="1" applyFont="1" applyBorder="1" applyAlignment="1">
      <alignment horizontal="center" vertical="center"/>
    </xf>
    <xf numFmtId="2" fontId="11" fillId="0" borderId="12" xfId="0" applyNumberFormat="1" applyFont="1" applyBorder="1" applyAlignment="1">
      <alignment horizontal="center" vertical="center"/>
    </xf>
    <xf numFmtId="3" fontId="5" fillId="0" borderId="20" xfId="0" applyNumberFormat="1" applyFont="1" applyBorder="1" applyAlignment="1">
      <alignment vertical="center"/>
    </xf>
    <xf numFmtId="0" fontId="5" fillId="0" borderId="20" xfId="0" applyFont="1" applyBorder="1" applyAlignment="1">
      <alignment horizontal="center" vertical="center"/>
    </xf>
    <xf numFmtId="0" fontId="5" fillId="0" borderId="20" xfId="0" applyFont="1" applyBorder="1" applyAlignment="1">
      <alignment vertical="center"/>
    </xf>
    <xf numFmtId="2" fontId="5" fillId="0" borderId="20" xfId="0" applyNumberFormat="1" applyFont="1" applyBorder="1"/>
    <xf numFmtId="0" fontId="5" fillId="0" borderId="20" xfId="0" applyFont="1" applyBorder="1"/>
    <xf numFmtId="0" fontId="2" fillId="0" borderId="7" xfId="0" applyFont="1" applyBorder="1" applyAlignment="1">
      <alignment horizontal="center" vertical="center" wrapText="1"/>
    </xf>
    <xf numFmtId="0" fontId="2" fillId="0" borderId="8" xfId="0" applyFont="1" applyBorder="1" applyAlignment="1">
      <alignment horizontal="center" vertical="center" wrapText="1"/>
    </xf>
    <xf numFmtId="0" fontId="2" fillId="0" borderId="9" xfId="0" applyFont="1" applyBorder="1" applyAlignment="1">
      <alignment horizontal="center" vertical="center" wrapText="1"/>
    </xf>
    <xf numFmtId="0" fontId="2" fillId="3" borderId="20" xfId="0" applyFont="1" applyFill="1" applyBorder="1" applyAlignment="1">
      <alignment vertical="center"/>
    </xf>
    <xf numFmtId="2" fontId="2" fillId="3" borderId="3" xfId="0" applyNumberFormat="1" applyFont="1" applyFill="1" applyBorder="1" applyAlignment="1">
      <alignment horizontal="center" vertical="center"/>
    </xf>
    <xf numFmtId="0" fontId="4" fillId="0" borderId="1" xfId="0" applyFont="1" applyBorder="1" applyAlignment="1">
      <alignment horizontal="center"/>
    </xf>
    <xf numFmtId="0" fontId="2" fillId="4" borderId="1" xfId="0" applyFont="1" applyFill="1" applyBorder="1" applyAlignment="1">
      <alignment horizontal="center" vertical="center" wrapText="1"/>
    </xf>
    <xf numFmtId="0" fontId="15" fillId="0" borderId="1" xfId="0" applyFont="1" applyBorder="1" applyAlignment="1">
      <alignment horizontal="center" vertical="center"/>
    </xf>
    <xf numFmtId="3" fontId="43" fillId="3" borderId="5" xfId="0" applyNumberFormat="1" applyFont="1" applyFill="1" applyBorder="1" applyAlignment="1">
      <alignment horizontal="right" vertical="center"/>
    </xf>
    <xf numFmtId="4" fontId="2" fillId="3" borderId="5" xfId="0" applyNumberFormat="1" applyFont="1" applyFill="1" applyBorder="1" applyAlignment="1">
      <alignment horizontal="right" vertical="center"/>
    </xf>
    <xf numFmtId="4" fontId="2" fillId="5" borderId="5" xfId="0" applyNumberFormat="1" applyFont="1" applyFill="1" applyBorder="1" applyAlignment="1">
      <alignment horizontal="right" vertical="center"/>
    </xf>
    <xf numFmtId="2" fontId="2" fillId="0" borderId="0" xfId="0" applyNumberFormat="1" applyFont="1"/>
    <xf numFmtId="0" fontId="0" fillId="5" borderId="3" xfId="0" applyFill="1" applyBorder="1"/>
    <xf numFmtId="3" fontId="0" fillId="5" borderId="3" xfId="0" applyNumberFormat="1" applyFill="1" applyBorder="1"/>
    <xf numFmtId="4" fontId="0" fillId="5" borderId="3" xfId="0" applyNumberFormat="1" applyFill="1" applyBorder="1"/>
    <xf numFmtId="4" fontId="5" fillId="5" borderId="5" xfId="0" applyNumberFormat="1" applyFont="1" applyFill="1" applyBorder="1" applyAlignment="1">
      <alignment horizontal="right" vertical="center"/>
    </xf>
    <xf numFmtId="3" fontId="43" fillId="0" borderId="3" xfId="0" applyNumberFormat="1" applyFont="1" applyBorder="1" applyAlignment="1">
      <alignment horizontal="right" vertical="center"/>
    </xf>
    <xf numFmtId="3" fontId="44" fillId="0" borderId="3" xfId="0" applyNumberFormat="1" applyFont="1" applyBorder="1" applyAlignment="1">
      <alignment horizontal="right" vertical="center"/>
    </xf>
    <xf numFmtId="0" fontId="2" fillId="0" borderId="20" xfId="0" applyFont="1" applyBorder="1" applyAlignment="1">
      <alignment horizontal="center" vertical="center"/>
    </xf>
    <xf numFmtId="0" fontId="2" fillId="0" borderId="20" xfId="0" applyFont="1" applyBorder="1" applyAlignment="1">
      <alignment vertical="center"/>
    </xf>
    <xf numFmtId="3" fontId="2" fillId="0" borderId="20" xfId="0" applyNumberFormat="1" applyFont="1" applyBorder="1" applyAlignment="1">
      <alignment vertical="center"/>
    </xf>
    <xf numFmtId="3" fontId="2" fillId="0" borderId="12" xfId="0" applyNumberFormat="1" applyFont="1" applyBorder="1" applyAlignment="1">
      <alignment vertical="center"/>
    </xf>
    <xf numFmtId="2" fontId="2" fillId="0" borderId="20" xfId="0" applyNumberFormat="1" applyFont="1" applyBorder="1"/>
    <xf numFmtId="2" fontId="2" fillId="0" borderId="20" xfId="0" applyNumberFormat="1" applyFont="1" applyBorder="1" applyAlignment="1">
      <alignment horizontal="center" vertical="center"/>
    </xf>
    <xf numFmtId="2" fontId="2" fillId="0" borderId="20" xfId="0" applyNumberFormat="1" applyFont="1" applyBorder="1" applyAlignment="1">
      <alignment horizontal="right" vertical="center"/>
    </xf>
    <xf numFmtId="0" fontId="2" fillId="0" borderId="20" xfId="0" applyFont="1" applyBorder="1"/>
    <xf numFmtId="3" fontId="5" fillId="0" borderId="12" xfId="0" applyNumberFormat="1" applyFont="1" applyBorder="1" applyAlignment="1">
      <alignment vertical="center"/>
    </xf>
    <xf numFmtId="2" fontId="5" fillId="0" borderId="20" xfId="0" applyNumberFormat="1" applyFont="1" applyBorder="1" applyAlignment="1">
      <alignment horizontal="right" vertical="center"/>
    </xf>
    <xf numFmtId="0" fontId="11" fillId="5" borderId="3" xfId="6" applyFill="1" applyBorder="1" applyAlignment="1">
      <alignment horizontal="justify" vertical="center"/>
    </xf>
    <xf numFmtId="1" fontId="11" fillId="5" borderId="3" xfId="4" applyNumberFormat="1" applyFont="1" applyFill="1" applyBorder="1" applyAlignment="1">
      <alignment horizontal="center" vertical="center" wrapText="1"/>
    </xf>
    <xf numFmtId="1" fontId="11" fillId="5" borderId="3" xfId="4" quotePrefix="1" applyNumberFormat="1" applyFont="1" applyFill="1" applyBorder="1" applyAlignment="1">
      <alignment horizontal="center" vertical="center" wrapText="1"/>
    </xf>
    <xf numFmtId="3" fontId="11" fillId="5" borderId="3" xfId="16" applyNumberFormat="1" applyFont="1" applyFill="1" applyBorder="1" applyAlignment="1">
      <alignment horizontal="right" vertical="center" wrapText="1"/>
    </xf>
    <xf numFmtId="0" fontId="11" fillId="5" borderId="3" xfId="8" applyFill="1" applyBorder="1" applyAlignment="1">
      <alignment horizontal="center" vertical="center" wrapText="1"/>
    </xf>
    <xf numFmtId="171" fontId="11" fillId="5" borderId="3" xfId="17" applyNumberFormat="1" applyFont="1" applyFill="1" applyBorder="1" applyAlignment="1">
      <alignment horizontal="right" vertical="center" wrapText="1"/>
    </xf>
    <xf numFmtId="0" fontId="10" fillId="5" borderId="3" xfId="6" applyFont="1" applyFill="1" applyBorder="1"/>
    <xf numFmtId="0" fontId="10" fillId="5" borderId="3" xfId="6" applyFont="1" applyFill="1" applyBorder="1" applyAlignment="1">
      <alignment horizontal="center" wrapText="1"/>
    </xf>
    <xf numFmtId="0" fontId="11" fillId="5" borderId="0" xfId="6" applyFill="1"/>
    <xf numFmtId="0" fontId="11" fillId="5" borderId="3" xfId="6" applyFill="1" applyBorder="1"/>
    <xf numFmtId="0" fontId="11" fillId="5" borderId="3" xfId="6" applyFill="1" applyBorder="1" applyAlignment="1">
      <alignment horizontal="center" wrapText="1"/>
    </xf>
    <xf numFmtId="0" fontId="10" fillId="5" borderId="0" xfId="6" applyFont="1" applyFill="1"/>
    <xf numFmtId="0" fontId="11" fillId="5" borderId="0" xfId="6" applyFill="1" applyAlignment="1">
      <alignment horizontal="center"/>
    </xf>
    <xf numFmtId="2" fontId="11" fillId="5" borderId="3" xfId="0" applyNumberFormat="1" applyFont="1" applyFill="1" applyBorder="1" applyAlignment="1">
      <alignment horizontal="center" vertical="center"/>
    </xf>
    <xf numFmtId="2" fontId="11" fillId="0" borderId="3" xfId="0" applyNumberFormat="1" applyFont="1" applyBorder="1" applyAlignment="1">
      <alignment horizontal="center" vertical="center"/>
    </xf>
    <xf numFmtId="0" fontId="11" fillId="0" borderId="4" xfId="0" applyFont="1" applyBorder="1"/>
    <xf numFmtId="0" fontId="0" fillId="3" borderId="2" xfId="0" applyFill="1" applyBorder="1" applyAlignment="1">
      <alignment vertical="center"/>
    </xf>
    <xf numFmtId="0" fontId="2" fillId="3" borderId="2" xfId="0" applyFont="1" applyFill="1" applyBorder="1" applyAlignment="1">
      <alignment horizontal="center" vertical="center"/>
    </xf>
    <xf numFmtId="3" fontId="2" fillId="3" borderId="2" xfId="0" applyNumberFormat="1" applyFont="1" applyFill="1" applyBorder="1" applyAlignment="1">
      <alignment horizontal="right" vertical="center"/>
    </xf>
    <xf numFmtId="2" fontId="10" fillId="3" borderId="2" xfId="0" applyNumberFormat="1" applyFont="1" applyFill="1" applyBorder="1" applyAlignment="1">
      <alignment horizontal="center" vertical="center"/>
    </xf>
    <xf numFmtId="0" fontId="0" fillId="3" borderId="2" xfId="0" applyFill="1" applyBorder="1"/>
    <xf numFmtId="2" fontId="10" fillId="0" borderId="3" xfId="0" applyNumberFormat="1" applyFont="1" applyBorder="1" applyAlignment="1">
      <alignment horizontal="center" vertical="center"/>
    </xf>
    <xf numFmtId="0" fontId="2" fillId="0" borderId="0" xfId="0" quotePrefix="1" applyFont="1"/>
    <xf numFmtId="0" fontId="61" fillId="5" borderId="0" xfId="6" applyFont="1" applyFill="1" applyAlignment="1">
      <alignment horizontal="center"/>
    </xf>
    <xf numFmtId="0" fontId="5" fillId="5" borderId="0" xfId="24" applyFont="1" applyFill="1" applyAlignment="1">
      <alignment vertical="center"/>
    </xf>
    <xf numFmtId="0" fontId="5" fillId="5" borderId="0" xfId="24" applyFont="1" applyFill="1"/>
    <xf numFmtId="0" fontId="2" fillId="5" borderId="0" xfId="6" applyFont="1" applyFill="1" applyAlignment="1">
      <alignment vertical="center"/>
    </xf>
    <xf numFmtId="0" fontId="2" fillId="5" borderId="0" xfId="6" applyFont="1" applyFill="1"/>
    <xf numFmtId="0" fontId="62" fillId="5" borderId="0" xfId="6" applyFont="1" applyFill="1" applyAlignment="1">
      <alignment horizontal="center"/>
    </xf>
    <xf numFmtId="0" fontId="5" fillId="5" borderId="0" xfId="6" applyFont="1" applyFill="1" applyAlignment="1">
      <alignment horizontal="center" vertical="center" wrapText="1"/>
    </xf>
    <xf numFmtId="0" fontId="5" fillId="5" borderId="0" xfId="6" applyFont="1" applyFill="1" applyAlignment="1">
      <alignment vertical="center" wrapText="1"/>
    </xf>
    <xf numFmtId="0" fontId="26" fillId="5" borderId="0" xfId="6" applyFont="1" applyFill="1" applyAlignment="1">
      <alignment horizontal="center" vertical="center" wrapText="1"/>
    </xf>
    <xf numFmtId="175" fontId="5" fillId="5" borderId="0" xfId="6" applyNumberFormat="1" applyFont="1" applyFill="1" applyAlignment="1">
      <alignment vertical="center"/>
    </xf>
    <xf numFmtId="0" fontId="26" fillId="5" borderId="0" xfId="6" applyFont="1" applyFill="1"/>
    <xf numFmtId="168" fontId="5" fillId="5" borderId="0" xfId="6" applyNumberFormat="1" applyFont="1" applyFill="1" applyAlignment="1">
      <alignment vertical="center"/>
    </xf>
    <xf numFmtId="168" fontId="59" fillId="5" borderId="6" xfId="6" applyNumberFormat="1" applyFont="1" applyFill="1" applyBorder="1" applyAlignment="1">
      <alignment vertical="center"/>
    </xf>
    <xf numFmtId="168" fontId="59" fillId="5" borderId="0" xfId="6" applyNumberFormat="1" applyFont="1" applyFill="1" applyAlignment="1">
      <alignment horizontal="right" vertical="center"/>
    </xf>
    <xf numFmtId="168" fontId="4" fillId="5" borderId="0" xfId="6" applyNumberFormat="1" applyFont="1" applyFill="1" applyAlignment="1">
      <alignment horizontal="right" vertical="center"/>
    </xf>
    <xf numFmtId="3" fontId="2" fillId="5" borderId="8" xfId="4" applyNumberFormat="1" applyFont="1" applyFill="1" applyBorder="1" applyAlignment="1">
      <alignment horizontal="center" vertical="center" wrapText="1"/>
    </xf>
    <xf numFmtId="168" fontId="2" fillId="5" borderId="7" xfId="6" applyNumberFormat="1" applyFont="1" applyFill="1" applyBorder="1" applyAlignment="1">
      <alignment horizontal="center" vertical="center" wrapText="1"/>
    </xf>
    <xf numFmtId="168" fontId="2" fillId="5" borderId="8" xfId="6" applyNumberFormat="1" applyFont="1" applyFill="1" applyBorder="1" applyAlignment="1">
      <alignment horizontal="center" vertical="center" wrapText="1"/>
    </xf>
    <xf numFmtId="168" fontId="2" fillId="5" borderId="9" xfId="6" applyNumberFormat="1" applyFont="1" applyFill="1" applyBorder="1" applyAlignment="1">
      <alignment horizontal="center" vertical="center" wrapText="1"/>
    </xf>
    <xf numFmtId="3" fontId="2" fillId="5" borderId="1" xfId="4" applyNumberFormat="1" applyFont="1" applyFill="1" applyBorder="1" applyAlignment="1">
      <alignment horizontal="center" vertical="center" wrapText="1"/>
    </xf>
    <xf numFmtId="0" fontId="5" fillId="5" borderId="12" xfId="6" applyFont="1" applyFill="1" applyBorder="1" applyAlignment="1">
      <alignment horizontal="center" vertical="center" wrapText="1"/>
    </xf>
    <xf numFmtId="175" fontId="5" fillId="5" borderId="12" xfId="6" applyNumberFormat="1" applyFont="1" applyFill="1" applyBorder="1" applyAlignment="1">
      <alignment horizontal="center" vertical="center"/>
    </xf>
    <xf numFmtId="168" fontId="5" fillId="5" borderId="12" xfId="6" applyNumberFormat="1" applyFont="1" applyFill="1" applyBorder="1" applyAlignment="1">
      <alignment horizontal="center" vertical="center"/>
    </xf>
    <xf numFmtId="3" fontId="2" fillId="5" borderId="12" xfId="4" applyNumberFormat="1" applyFont="1" applyFill="1" applyBorder="1" applyAlignment="1">
      <alignment vertical="center" wrapText="1"/>
    </xf>
    <xf numFmtId="3" fontId="5" fillId="5" borderId="12" xfId="4" applyNumberFormat="1" applyFont="1" applyFill="1" applyBorder="1" applyAlignment="1">
      <alignment horizontal="center" vertical="center" wrapText="1"/>
    </xf>
    <xf numFmtId="0" fontId="5" fillId="5" borderId="1" xfId="6" applyFont="1" applyFill="1" applyBorder="1" applyAlignment="1">
      <alignment horizontal="center" vertical="center" wrapText="1"/>
    </xf>
    <xf numFmtId="168" fontId="26" fillId="5" borderId="0" xfId="6" applyNumberFormat="1" applyFont="1" applyFill="1" applyAlignment="1">
      <alignment horizontal="center" vertical="center" wrapText="1"/>
    </xf>
    <xf numFmtId="0" fontId="5" fillId="5" borderId="0" xfId="6" applyFont="1" applyFill="1" applyAlignment="1">
      <alignment horizontal="center"/>
    </xf>
    <xf numFmtId="0" fontId="5" fillId="5" borderId="10" xfId="6" applyFont="1" applyFill="1" applyBorder="1" applyAlignment="1">
      <alignment horizontal="center" vertical="center" wrapText="1"/>
    </xf>
    <xf numFmtId="168" fontId="25" fillId="5" borderId="0" xfId="6" applyNumberFormat="1" applyFont="1" applyFill="1" applyAlignment="1">
      <alignment horizontal="center" vertical="center" wrapText="1"/>
    </xf>
    <xf numFmtId="0" fontId="2" fillId="5" borderId="0" xfId="6" applyFont="1" applyFill="1" applyAlignment="1">
      <alignment horizontal="center"/>
    </xf>
    <xf numFmtId="175" fontId="2" fillId="5" borderId="0" xfId="6" applyNumberFormat="1" applyFont="1" applyFill="1" applyAlignment="1">
      <alignment horizontal="center"/>
    </xf>
    <xf numFmtId="49" fontId="5" fillId="5" borderId="3" xfId="6" applyNumberFormat="1" applyFont="1" applyFill="1" applyBorder="1" applyAlignment="1">
      <alignment horizontal="center" vertical="center"/>
    </xf>
    <xf numFmtId="175" fontId="5" fillId="5" borderId="3" xfId="6" applyNumberFormat="1" applyFont="1" applyFill="1" applyBorder="1" applyAlignment="1">
      <alignment horizontal="right" vertical="center"/>
    </xf>
    <xf numFmtId="168" fontId="5" fillId="5" borderId="3" xfId="6" applyNumberFormat="1" applyFont="1" applyFill="1" applyBorder="1" applyAlignment="1">
      <alignment vertical="center" wrapText="1"/>
    </xf>
    <xf numFmtId="175" fontId="5" fillId="5" borderId="3" xfId="6" applyNumberFormat="1" applyFont="1" applyFill="1" applyBorder="1" applyAlignment="1">
      <alignment vertical="center"/>
    </xf>
    <xf numFmtId="168" fontId="5" fillId="5" borderId="3" xfId="6" applyNumberFormat="1" applyFont="1" applyFill="1" applyBorder="1" applyAlignment="1">
      <alignment vertical="center"/>
    </xf>
    <xf numFmtId="168" fontId="5" fillId="5" borderId="3" xfId="8" applyNumberFormat="1" applyFont="1" applyFill="1" applyBorder="1" applyAlignment="1">
      <alignment horizontal="right" vertical="center"/>
    </xf>
    <xf numFmtId="175" fontId="2" fillId="5" borderId="3" xfId="6" applyNumberFormat="1" applyFont="1" applyFill="1" applyBorder="1" applyAlignment="1">
      <alignment horizontal="right" vertical="center"/>
    </xf>
    <xf numFmtId="168" fontId="2" fillId="5" borderId="0" xfId="6" applyNumberFormat="1" applyFont="1" applyFill="1"/>
    <xf numFmtId="3" fontId="5" fillId="5" borderId="0" xfId="24" applyNumberFormat="1" applyFont="1" applyFill="1"/>
    <xf numFmtId="0" fontId="5" fillId="5" borderId="3" xfId="24" applyFont="1" applyFill="1" applyBorder="1" applyAlignment="1">
      <alignment vertical="center" wrapText="1"/>
    </xf>
    <xf numFmtId="175" fontId="5" fillId="5" borderId="3" xfId="8" applyNumberFormat="1" applyFont="1" applyFill="1" applyBorder="1" applyAlignment="1">
      <alignment horizontal="right" vertical="center"/>
    </xf>
    <xf numFmtId="175" fontId="2" fillId="5" borderId="0" xfId="6" applyNumberFormat="1" applyFont="1" applyFill="1" applyAlignment="1">
      <alignment horizontal="right" vertical="center"/>
    </xf>
    <xf numFmtId="175" fontId="5" fillId="5" borderId="0" xfId="24" applyNumberFormat="1" applyFont="1" applyFill="1"/>
    <xf numFmtId="168" fontId="5" fillId="5" borderId="3" xfId="6" applyNumberFormat="1" applyFont="1" applyFill="1" applyBorder="1" applyAlignment="1">
      <alignment horizontal="right" vertical="center"/>
    </xf>
    <xf numFmtId="168" fontId="5" fillId="5" borderId="3" xfId="6" applyNumberFormat="1" applyFont="1" applyFill="1" applyBorder="1" applyAlignment="1">
      <alignment horizontal="center" vertical="center" wrapText="1"/>
    </xf>
    <xf numFmtId="168" fontId="5" fillId="5" borderId="3" xfId="24" applyNumberFormat="1" applyFont="1" applyFill="1" applyBorder="1" applyAlignment="1">
      <alignment horizontal="right" vertical="center" wrapText="1"/>
    </xf>
    <xf numFmtId="166" fontId="5" fillId="5" borderId="3" xfId="21" applyNumberFormat="1" applyFont="1" applyFill="1" applyBorder="1" applyAlignment="1">
      <alignment vertical="center"/>
    </xf>
    <xf numFmtId="3" fontId="5" fillId="5" borderId="3" xfId="24" applyNumberFormat="1" applyFont="1" applyFill="1" applyBorder="1" applyAlignment="1">
      <alignment horizontal="center" vertical="center" wrapText="1"/>
    </xf>
    <xf numFmtId="3" fontId="5" fillId="5" borderId="3" xfId="24" applyNumberFormat="1" applyFont="1" applyFill="1" applyBorder="1" applyAlignment="1">
      <alignment horizontal="left" vertical="center" wrapText="1"/>
    </xf>
    <xf numFmtId="1" fontId="5" fillId="5" borderId="3" xfId="4" applyNumberFormat="1" applyFont="1" applyFill="1" applyBorder="1" applyAlignment="1">
      <alignment horizontal="center" vertical="center" wrapText="1"/>
    </xf>
    <xf numFmtId="0" fontId="3" fillId="5" borderId="3" xfId="6" applyFont="1" applyFill="1" applyBorder="1" applyAlignment="1">
      <alignment horizontal="center" vertical="center" wrapText="1"/>
    </xf>
    <xf numFmtId="168" fontId="5" fillId="5" borderId="3" xfId="6" applyNumberFormat="1" applyFont="1" applyFill="1" applyBorder="1" applyAlignment="1">
      <alignment horizontal="right" vertical="center" wrapText="1"/>
    </xf>
    <xf numFmtId="168" fontId="5" fillId="5" borderId="0" xfId="24" applyNumberFormat="1" applyFont="1" applyFill="1" applyAlignment="1">
      <alignment horizontal="center" vertical="center"/>
    </xf>
    <xf numFmtId="3" fontId="2" fillId="5" borderId="0" xfId="6" applyNumberFormat="1" applyFont="1" applyFill="1"/>
    <xf numFmtId="0" fontId="5" fillId="5" borderId="3" xfId="8" applyFont="1" applyFill="1" applyBorder="1" applyAlignment="1">
      <alignment vertical="center" wrapText="1"/>
    </xf>
    <xf numFmtId="168" fontId="5" fillId="5" borderId="4" xfId="24" applyNumberFormat="1" applyFont="1" applyFill="1" applyBorder="1" applyAlignment="1">
      <alignment horizontal="center" vertical="center"/>
    </xf>
    <xf numFmtId="0" fontId="3" fillId="5" borderId="3" xfId="8" quotePrefix="1" applyFont="1" applyFill="1" applyBorder="1" applyAlignment="1">
      <alignment vertical="center" wrapText="1"/>
    </xf>
    <xf numFmtId="175" fontId="3" fillId="5" borderId="3" xfId="8" applyNumberFormat="1" applyFont="1" applyFill="1" applyBorder="1" applyAlignment="1">
      <alignment horizontal="right" vertical="center"/>
    </xf>
    <xf numFmtId="168" fontId="3" fillId="5" borderId="3" xfId="8" applyNumberFormat="1" applyFont="1" applyFill="1" applyBorder="1" applyAlignment="1">
      <alignment horizontal="right" vertical="center"/>
    </xf>
    <xf numFmtId="168" fontId="3" fillId="5" borderId="3" xfId="6" applyNumberFormat="1" applyFont="1" applyFill="1" applyBorder="1" applyAlignment="1">
      <alignment vertical="center"/>
    </xf>
    <xf numFmtId="175" fontId="4" fillId="5" borderId="3" xfId="6" applyNumberFormat="1" applyFont="1" applyFill="1" applyBorder="1" applyAlignment="1">
      <alignment horizontal="right" vertical="center"/>
    </xf>
    <xf numFmtId="0" fontId="3" fillId="5" borderId="0" xfId="24" applyFont="1" applyFill="1"/>
    <xf numFmtId="168" fontId="2" fillId="5" borderId="3" xfId="24" applyNumberFormat="1" applyFont="1" applyFill="1" applyBorder="1" applyAlignment="1">
      <alignment horizontal="right" vertical="center" wrapText="1"/>
    </xf>
    <xf numFmtId="166" fontId="5" fillId="5" borderId="3" xfId="21" applyNumberFormat="1" applyFont="1" applyFill="1" applyBorder="1" applyAlignment="1">
      <alignment horizontal="right" vertical="center" wrapText="1"/>
    </xf>
    <xf numFmtId="166" fontId="5" fillId="5" borderId="3" xfId="21" applyNumberFormat="1" applyFont="1" applyFill="1" applyBorder="1" applyAlignment="1">
      <alignment vertical="center" wrapText="1"/>
    </xf>
    <xf numFmtId="0" fontId="5" fillId="5" borderId="3" xfId="24" applyFont="1" applyFill="1" applyBorder="1" applyAlignment="1">
      <alignment horizontal="center" vertical="center"/>
    </xf>
    <xf numFmtId="176" fontId="5" fillId="5" borderId="3" xfId="21" applyNumberFormat="1" applyFont="1" applyFill="1" applyBorder="1" applyAlignment="1">
      <alignment horizontal="right" vertical="center" wrapText="1"/>
    </xf>
    <xf numFmtId="176" fontId="5" fillId="5" borderId="3" xfId="24" applyNumberFormat="1" applyFont="1" applyFill="1" applyBorder="1" applyAlignment="1">
      <alignment vertical="center" wrapText="1"/>
    </xf>
    <xf numFmtId="176" fontId="5" fillId="5" borderId="3" xfId="21" applyNumberFormat="1" applyFont="1" applyFill="1" applyBorder="1" applyAlignment="1">
      <alignment horizontal="right" vertical="center"/>
    </xf>
    <xf numFmtId="166" fontId="5" fillId="5" borderId="3" xfId="21" applyNumberFormat="1" applyFont="1" applyFill="1" applyBorder="1" applyAlignment="1">
      <alignment horizontal="right" vertical="center"/>
    </xf>
    <xf numFmtId="0" fontId="5" fillId="5" borderId="21" xfId="6" applyFont="1" applyFill="1" applyBorder="1" applyAlignment="1">
      <alignment horizontal="center" vertical="center" wrapText="1"/>
    </xf>
    <xf numFmtId="0" fontId="5" fillId="5" borderId="21" xfId="6" applyFont="1" applyFill="1" applyBorder="1" applyAlignment="1">
      <alignment vertical="center" wrapText="1"/>
    </xf>
    <xf numFmtId="175" fontId="5" fillId="5" borderId="21" xfId="6" applyNumberFormat="1" applyFont="1" applyFill="1" applyBorder="1" applyAlignment="1">
      <alignment vertical="center"/>
    </xf>
    <xf numFmtId="168" fontId="5" fillId="5" borderId="21" xfId="6" applyNumberFormat="1" applyFont="1" applyFill="1" applyBorder="1" applyAlignment="1">
      <alignment horizontal="right" vertical="center"/>
    </xf>
    <xf numFmtId="175" fontId="5" fillId="5" borderId="10" xfId="6" applyNumberFormat="1" applyFont="1" applyFill="1" applyBorder="1" applyAlignment="1">
      <alignment horizontal="center" vertical="center"/>
    </xf>
    <xf numFmtId="168" fontId="5" fillId="5" borderId="10" xfId="6" applyNumberFormat="1" applyFont="1" applyFill="1" applyBorder="1" applyAlignment="1">
      <alignment horizontal="center" vertical="center"/>
    </xf>
    <xf numFmtId="168" fontId="5" fillId="5" borderId="10" xfId="6" applyNumberFormat="1" applyFont="1" applyFill="1" applyBorder="1" applyAlignment="1">
      <alignment horizontal="right" vertical="center"/>
    </xf>
    <xf numFmtId="3" fontId="2" fillId="5" borderId="10" xfId="4" applyNumberFormat="1" applyFont="1" applyFill="1" applyBorder="1" applyAlignment="1">
      <alignment vertical="center" wrapText="1"/>
    </xf>
    <xf numFmtId="0" fontId="2" fillId="5" borderId="2" xfId="6" applyFont="1" applyFill="1" applyBorder="1" applyAlignment="1">
      <alignment horizontal="center" vertical="center" wrapText="1"/>
    </xf>
    <xf numFmtId="175" fontId="2" fillId="5" borderId="2" xfId="6" applyNumberFormat="1" applyFont="1" applyFill="1" applyBorder="1" applyAlignment="1">
      <alignment horizontal="center" vertical="center"/>
    </xf>
    <xf numFmtId="0" fontId="2" fillId="5" borderId="3" xfId="6" applyFont="1" applyFill="1" applyBorder="1" applyAlignment="1">
      <alignment horizontal="center" vertical="center" wrapText="1"/>
    </xf>
    <xf numFmtId="175" fontId="2" fillId="5" borderId="3" xfId="6" applyNumberFormat="1" applyFont="1" applyFill="1" applyBorder="1" applyAlignment="1">
      <alignment horizontal="center" vertical="center"/>
    </xf>
    <xf numFmtId="0" fontId="5" fillId="5" borderId="3" xfId="24" applyFont="1" applyFill="1" applyBorder="1" applyAlignment="1">
      <alignment horizontal="justify" vertical="center"/>
    </xf>
    <xf numFmtId="0" fontId="2" fillId="5" borderId="3" xfId="6" applyFont="1" applyFill="1" applyBorder="1" applyAlignment="1">
      <alignment horizontal="left" vertical="center" wrapText="1"/>
    </xf>
    <xf numFmtId="49" fontId="2" fillId="5" borderId="3" xfId="6" applyNumberFormat="1" applyFont="1" applyFill="1" applyBorder="1" applyAlignment="1">
      <alignment horizontal="center" vertical="center"/>
    </xf>
    <xf numFmtId="175" fontId="2" fillId="5" borderId="2" xfId="6" applyNumberFormat="1" applyFont="1" applyFill="1" applyBorder="1" applyAlignment="1">
      <alignment horizontal="right" vertical="center"/>
    </xf>
    <xf numFmtId="0" fontId="5" fillId="5" borderId="3" xfId="25" applyFont="1" applyFill="1" applyBorder="1" applyAlignment="1">
      <alignment horizontal="center" vertical="center" wrapText="1"/>
    </xf>
    <xf numFmtId="0" fontId="5" fillId="5" borderId="3" xfId="8" applyFont="1" applyFill="1" applyBorder="1" applyAlignment="1">
      <alignment horizontal="center" vertical="center" wrapText="1"/>
    </xf>
    <xf numFmtId="1" fontId="5" fillId="5" borderId="3" xfId="24" applyNumberFormat="1" applyFont="1" applyFill="1" applyBorder="1" applyAlignment="1">
      <alignment horizontal="center" vertical="center" wrapText="1"/>
    </xf>
    <xf numFmtId="1" fontId="5" fillId="5" borderId="3" xfId="6" applyNumberFormat="1" applyFont="1" applyFill="1" applyBorder="1" applyAlignment="1">
      <alignment horizontal="center" vertical="center" wrapText="1"/>
    </xf>
    <xf numFmtId="3" fontId="5" fillId="5" borderId="3" xfId="6" applyNumberFormat="1" applyFont="1" applyFill="1" applyBorder="1" applyAlignment="1">
      <alignment horizontal="center" vertical="center" wrapText="1"/>
    </xf>
    <xf numFmtId="0" fontId="5" fillId="5" borderId="3" xfId="24" applyFont="1" applyFill="1" applyBorder="1" applyAlignment="1">
      <alignment horizontal="center" vertical="center" wrapText="1"/>
    </xf>
    <xf numFmtId="0" fontId="3" fillId="5" borderId="3" xfId="8" applyFont="1" applyFill="1" applyBorder="1" applyAlignment="1">
      <alignment horizontal="center" vertical="center" wrapText="1"/>
    </xf>
    <xf numFmtId="166" fontId="5" fillId="5" borderId="3" xfId="21" applyNumberFormat="1" applyFont="1" applyFill="1" applyBorder="1" applyAlignment="1">
      <alignment horizontal="center" vertical="center" wrapText="1"/>
    </xf>
    <xf numFmtId="175" fontId="5" fillId="5" borderId="3" xfId="8" applyNumberFormat="1" applyFont="1" applyFill="1" applyBorder="1" applyAlignment="1">
      <alignment vertical="center"/>
    </xf>
    <xf numFmtId="168" fontId="5" fillId="5" borderId="3" xfId="24" applyNumberFormat="1" applyFont="1" applyFill="1" applyBorder="1" applyAlignment="1">
      <alignment horizontal="center" vertical="center" wrapText="1"/>
    </xf>
    <xf numFmtId="0" fontId="10" fillId="5" borderId="0" xfId="15" applyFont="1" applyFill="1" applyAlignment="1">
      <alignment horizontal="center"/>
    </xf>
    <xf numFmtId="0" fontId="35" fillId="5" borderId="0" xfId="15" applyFont="1" applyFill="1" applyAlignment="1">
      <alignment horizontal="center" vertical="center" wrapText="1"/>
    </xf>
    <xf numFmtId="0" fontId="35" fillId="5" borderId="0" xfId="15" applyFont="1" applyFill="1" applyAlignment="1">
      <alignment horizontal="right" vertical="center"/>
    </xf>
    <xf numFmtId="0" fontId="10" fillId="5" borderId="3" xfId="6" applyFont="1" applyFill="1" applyBorder="1" applyAlignment="1">
      <alignment horizontal="center" vertical="center"/>
    </xf>
    <xf numFmtId="1" fontId="10" fillId="5" borderId="3" xfId="4" applyNumberFormat="1" applyFont="1" applyFill="1" applyBorder="1" applyAlignment="1">
      <alignment horizontal="center" vertical="center" wrapText="1"/>
    </xf>
    <xf numFmtId="0" fontId="10" fillId="5" borderId="3" xfId="6" applyFont="1" applyFill="1" applyBorder="1" applyAlignment="1">
      <alignment horizontal="center"/>
    </xf>
    <xf numFmtId="3" fontId="10" fillId="5" borderId="3" xfId="16" applyNumberFormat="1" applyFont="1" applyFill="1" applyBorder="1" applyAlignment="1">
      <alignment horizontal="right" vertical="center" wrapText="1"/>
    </xf>
    <xf numFmtId="0" fontId="11" fillId="5" borderId="3" xfId="6" applyFill="1" applyBorder="1" applyAlignment="1">
      <alignment horizontal="center" vertical="center"/>
    </xf>
    <xf numFmtId="166" fontId="10" fillId="5" borderId="3" xfId="6" applyNumberFormat="1" applyFont="1" applyFill="1" applyBorder="1" applyAlignment="1">
      <alignment horizontal="center" vertical="center" wrapText="1"/>
    </xf>
    <xf numFmtId="1" fontId="11" fillId="5" borderId="3" xfId="4" quotePrefix="1" applyNumberFormat="1" applyFont="1" applyFill="1" applyBorder="1" applyAlignment="1">
      <alignment vertical="center" wrapText="1"/>
    </xf>
    <xf numFmtId="3" fontId="10" fillId="5" borderId="3" xfId="6" applyNumberFormat="1" applyFont="1" applyFill="1" applyBorder="1" applyAlignment="1">
      <alignment horizontal="left" vertical="center" wrapText="1"/>
    </xf>
    <xf numFmtId="166" fontId="11" fillId="5" borderId="3" xfId="6" applyNumberFormat="1" applyFill="1" applyBorder="1" applyAlignment="1">
      <alignment horizontal="center" vertical="center" wrapText="1"/>
    </xf>
    <xf numFmtId="1" fontId="10" fillId="5" borderId="3" xfId="4" applyNumberFormat="1" applyFont="1" applyFill="1" applyBorder="1" applyAlignment="1">
      <alignment vertical="center" wrapText="1"/>
    </xf>
    <xf numFmtId="1" fontId="10" fillId="5" borderId="3" xfId="4" quotePrefix="1" applyNumberFormat="1" applyFont="1" applyFill="1" applyBorder="1" applyAlignment="1">
      <alignment horizontal="center" vertical="center" wrapText="1"/>
    </xf>
    <xf numFmtId="0" fontId="10" fillId="5" borderId="3" xfId="6" applyFont="1" applyFill="1" applyBorder="1" applyAlignment="1">
      <alignment horizontal="justify" vertical="center"/>
    </xf>
    <xf numFmtId="1" fontId="10" fillId="5" borderId="3" xfId="18" applyNumberFormat="1" applyFont="1" applyFill="1" applyBorder="1" applyAlignment="1">
      <alignment horizontal="left" vertical="center" wrapText="1"/>
    </xf>
    <xf numFmtId="49" fontId="11" fillId="5" borderId="3" xfId="18" applyNumberFormat="1" applyFont="1" applyFill="1" applyBorder="1" applyAlignment="1">
      <alignment horizontal="center" vertical="center"/>
    </xf>
    <xf numFmtId="1" fontId="11" fillId="5" borderId="3" xfId="18" applyNumberFormat="1" applyFont="1" applyFill="1" applyBorder="1" applyAlignment="1">
      <alignment vertical="center" wrapText="1"/>
    </xf>
    <xf numFmtId="3" fontId="11" fillId="5" borderId="3" xfId="18" applyNumberFormat="1" applyFont="1" applyFill="1" applyBorder="1" applyAlignment="1">
      <alignment horizontal="right" vertical="center" wrapText="1"/>
    </xf>
    <xf numFmtId="0" fontId="11" fillId="5" borderId="3" xfId="6" applyFill="1" applyBorder="1" applyAlignment="1">
      <alignment horizontal="left" vertical="center"/>
    </xf>
    <xf numFmtId="3" fontId="11" fillId="5" borderId="3" xfId="19" applyNumberFormat="1" applyFont="1" applyFill="1" applyBorder="1" applyAlignment="1">
      <alignment horizontal="right" vertical="center" wrapText="1"/>
    </xf>
    <xf numFmtId="3" fontId="11" fillId="5" borderId="3" xfId="6" applyNumberFormat="1" applyFill="1" applyBorder="1" applyAlignment="1">
      <alignment vertical="center"/>
    </xf>
    <xf numFmtId="0" fontId="10" fillId="5" borderId="0" xfId="15" applyFont="1" applyFill="1" applyAlignment="1">
      <alignment horizontal="center" vertical="center"/>
    </xf>
    <xf numFmtId="0" fontId="11" fillId="5" borderId="0" xfId="15" applyFont="1" applyFill="1"/>
    <xf numFmtId="0" fontId="11" fillId="5" borderId="0" xfId="15" applyFont="1" applyFill="1" applyAlignment="1">
      <alignment horizontal="center"/>
    </xf>
    <xf numFmtId="0" fontId="11" fillId="5" borderId="0" xfId="15" applyFont="1" applyFill="1" applyAlignment="1">
      <alignment horizontal="center" wrapText="1"/>
    </xf>
    <xf numFmtId="0" fontId="11" fillId="5" borderId="0" xfId="15" applyFont="1" applyFill="1" applyAlignment="1">
      <alignment horizontal="center" vertical="center" wrapText="1"/>
    </xf>
    <xf numFmtId="3" fontId="11" fillId="5" borderId="22" xfId="16" applyNumberFormat="1" applyFont="1" applyFill="1" applyBorder="1" applyAlignment="1">
      <alignment horizontal="right" vertical="center" wrapText="1"/>
    </xf>
    <xf numFmtId="0" fontId="11" fillId="5" borderId="20" xfId="4" applyFont="1" applyFill="1" applyBorder="1" applyAlignment="1">
      <alignment horizontal="center" vertical="center" wrapText="1"/>
    </xf>
    <xf numFmtId="3" fontId="10" fillId="5" borderId="5" xfId="16" applyNumberFormat="1" applyFont="1" applyFill="1" applyBorder="1" applyAlignment="1">
      <alignment horizontal="right" vertical="center" wrapText="1"/>
    </xf>
    <xf numFmtId="0" fontId="2" fillId="5" borderId="3" xfId="6" applyFont="1" applyFill="1" applyBorder="1" applyAlignment="1">
      <alignment horizontal="justify" vertical="center"/>
    </xf>
    <xf numFmtId="0" fontId="5" fillId="5" borderId="3" xfId="6" applyFont="1" applyFill="1" applyBorder="1" applyAlignment="1">
      <alignment horizontal="justify" vertical="center"/>
    </xf>
    <xf numFmtId="0" fontId="11" fillId="5" borderId="4" xfId="6" applyFill="1" applyBorder="1"/>
    <xf numFmtId="0" fontId="11" fillId="5" borderId="4" xfId="6" applyFill="1" applyBorder="1" applyAlignment="1">
      <alignment horizontal="center"/>
    </xf>
    <xf numFmtId="3" fontId="11" fillId="5" borderId="4" xfId="16" applyNumberFormat="1" applyFont="1" applyFill="1" applyBorder="1" applyAlignment="1">
      <alignment horizontal="right" vertical="center" wrapText="1"/>
    </xf>
    <xf numFmtId="0" fontId="10" fillId="12" borderId="2" xfId="6" applyFont="1" applyFill="1" applyBorder="1" applyAlignment="1">
      <alignment horizontal="center" vertical="center"/>
    </xf>
    <xf numFmtId="1" fontId="10" fillId="12" borderId="2" xfId="4" applyNumberFormat="1" applyFont="1" applyFill="1" applyBorder="1" applyAlignment="1">
      <alignment horizontal="center" vertical="center" wrapText="1"/>
    </xf>
    <xf numFmtId="0" fontId="10" fillId="12" borderId="2" xfId="6" applyFont="1" applyFill="1" applyBorder="1" applyAlignment="1">
      <alignment horizontal="center"/>
    </xf>
    <xf numFmtId="0" fontId="10" fillId="12" borderId="2" xfId="6" applyFont="1" applyFill="1" applyBorder="1" applyAlignment="1">
      <alignment horizontal="center" wrapText="1"/>
    </xf>
    <xf numFmtId="0" fontId="10" fillId="12" borderId="2" xfId="6" applyFont="1" applyFill="1" applyBorder="1"/>
    <xf numFmtId="3" fontId="10" fillId="12" borderId="2" xfId="16" applyNumberFormat="1" applyFont="1" applyFill="1" applyBorder="1" applyAlignment="1">
      <alignment horizontal="right" vertical="center" wrapText="1"/>
    </xf>
    <xf numFmtId="0" fontId="10" fillId="15" borderId="3" xfId="6" applyFont="1" applyFill="1" applyBorder="1" applyAlignment="1">
      <alignment horizontal="center" vertical="center"/>
    </xf>
    <xf numFmtId="1" fontId="10" fillId="15" borderId="3" xfId="4" applyNumberFormat="1" applyFont="1" applyFill="1" applyBorder="1" applyAlignment="1">
      <alignment horizontal="left" vertical="center" wrapText="1"/>
    </xf>
    <xf numFmtId="0" fontId="10" fillId="15" borderId="3" xfId="6" applyFont="1" applyFill="1" applyBorder="1" applyAlignment="1">
      <alignment horizontal="center"/>
    </xf>
    <xf numFmtId="0" fontId="10" fillId="15" borderId="3" xfId="6" applyFont="1" applyFill="1" applyBorder="1" applyAlignment="1">
      <alignment horizontal="center" wrapText="1"/>
    </xf>
    <xf numFmtId="0" fontId="10" fillId="15" borderId="3" xfId="6" applyFont="1" applyFill="1" applyBorder="1"/>
    <xf numFmtId="3" fontId="10" fillId="15" borderId="3" xfId="16" applyNumberFormat="1" applyFont="1" applyFill="1" applyBorder="1" applyAlignment="1">
      <alignment horizontal="right" vertical="center" wrapText="1"/>
    </xf>
    <xf numFmtId="1" fontId="3" fillId="5" borderId="0" xfId="4" applyNumberFormat="1" applyFont="1" applyFill="1" applyAlignment="1">
      <alignment vertical="center" wrapText="1"/>
    </xf>
    <xf numFmtId="1" fontId="3" fillId="5" borderId="0" xfId="4" applyNumberFormat="1" applyFont="1" applyFill="1" applyAlignment="1">
      <alignment horizontal="right" vertical="center" wrapText="1"/>
    </xf>
    <xf numFmtId="1" fontId="5" fillId="5" borderId="0" xfId="4" applyNumberFormat="1" applyFont="1" applyFill="1" applyAlignment="1">
      <alignment vertical="center" wrapText="1"/>
    </xf>
    <xf numFmtId="1" fontId="5" fillId="5" borderId="0" xfId="4" applyNumberFormat="1" applyFont="1" applyFill="1" applyAlignment="1">
      <alignment horizontal="right" vertical="center" wrapText="1"/>
    </xf>
    <xf numFmtId="1" fontId="5" fillId="5" borderId="1" xfId="4" applyNumberFormat="1" applyFont="1" applyFill="1" applyBorder="1" applyAlignment="1">
      <alignment vertical="center" wrapText="1"/>
    </xf>
    <xf numFmtId="3" fontId="5" fillId="5" borderId="1" xfId="4" applyNumberFormat="1" applyFont="1" applyFill="1" applyBorder="1" applyAlignment="1">
      <alignment horizontal="center" vertical="center" wrapText="1"/>
    </xf>
    <xf numFmtId="3" fontId="5" fillId="5" borderId="0" xfId="4" applyNumberFormat="1" applyFont="1" applyFill="1" applyAlignment="1">
      <alignment horizontal="center" vertical="center" wrapText="1"/>
    </xf>
    <xf numFmtId="3" fontId="4" fillId="5" borderId="1" xfId="4" applyNumberFormat="1" applyFont="1" applyFill="1" applyBorder="1" applyAlignment="1">
      <alignment horizontal="center" vertical="center" wrapText="1"/>
    </xf>
    <xf numFmtId="3" fontId="5" fillId="5" borderId="2" xfId="4" applyNumberFormat="1" applyFont="1" applyFill="1" applyBorder="1" applyAlignment="1">
      <alignment vertical="center" wrapText="1"/>
    </xf>
    <xf numFmtId="3" fontId="5" fillId="5" borderId="2" xfId="4" applyNumberFormat="1" applyFont="1" applyFill="1" applyBorder="1" applyAlignment="1">
      <alignment horizontal="right" vertical="center" wrapText="1"/>
    </xf>
    <xf numFmtId="3" fontId="5" fillId="5" borderId="0" xfId="4" applyNumberFormat="1" applyFont="1" applyFill="1" applyAlignment="1">
      <alignment vertical="center" wrapText="1"/>
    </xf>
    <xf numFmtId="3" fontId="2" fillId="5" borderId="3" xfId="4" quotePrefix="1" applyNumberFormat="1" applyFont="1" applyFill="1" applyBorder="1" applyAlignment="1">
      <alignment horizontal="center" vertical="center" wrapText="1"/>
    </xf>
    <xf numFmtId="3" fontId="2" fillId="5" borderId="3" xfId="4" applyNumberFormat="1" applyFont="1" applyFill="1" applyBorder="1" applyAlignment="1">
      <alignment horizontal="center" vertical="center" wrapText="1"/>
    </xf>
    <xf numFmtId="3" fontId="2" fillId="5" borderId="3" xfId="20" quotePrefix="1" applyNumberFormat="1" applyFont="1" applyFill="1" applyBorder="1" applyAlignment="1">
      <alignment horizontal="right" vertical="center" wrapText="1"/>
    </xf>
    <xf numFmtId="3" fontId="2" fillId="5" borderId="0" xfId="4" applyNumberFormat="1" applyFont="1" applyFill="1" applyAlignment="1">
      <alignment vertical="center" wrapText="1"/>
    </xf>
    <xf numFmtId="3" fontId="2" fillId="5" borderId="3" xfId="4" applyNumberFormat="1" applyFont="1" applyFill="1" applyBorder="1" applyAlignment="1">
      <alignment horizontal="left" vertical="center" wrapText="1"/>
    </xf>
    <xf numFmtId="171" fontId="2" fillId="5" borderId="3" xfId="20" quotePrefix="1" applyNumberFormat="1" applyFont="1" applyFill="1" applyBorder="1" applyAlignment="1">
      <alignment horizontal="right" vertical="center" wrapText="1"/>
    </xf>
    <xf numFmtId="0" fontId="5" fillId="5" borderId="3" xfId="18" applyFont="1" applyFill="1" applyBorder="1" applyAlignment="1">
      <alignment horizontal="left" vertical="center" wrapText="1"/>
    </xf>
    <xf numFmtId="3" fontId="5" fillId="5" borderId="3" xfId="20" applyNumberFormat="1" applyFont="1" applyFill="1" applyBorder="1" applyAlignment="1">
      <alignment horizontal="right" vertical="center" wrapText="1"/>
    </xf>
    <xf numFmtId="3" fontId="3" fillId="5" borderId="3" xfId="20" applyNumberFormat="1" applyFont="1" applyFill="1" applyBorder="1" applyAlignment="1">
      <alignment horizontal="right" vertical="center" wrapText="1"/>
    </xf>
    <xf numFmtId="171" fontId="5" fillId="5" borderId="3" xfId="20" quotePrefix="1" applyNumberFormat="1" applyFont="1" applyFill="1" applyBorder="1" applyAlignment="1">
      <alignment horizontal="center" vertical="center" wrapText="1"/>
    </xf>
    <xf numFmtId="3" fontId="5" fillId="5" borderId="3" xfId="4" quotePrefix="1" applyNumberFormat="1" applyFont="1" applyFill="1" applyBorder="1" applyAlignment="1">
      <alignment horizontal="center" vertical="center" wrapText="1"/>
    </xf>
    <xf numFmtId="3" fontId="2" fillId="5" borderId="3" xfId="4" applyNumberFormat="1" applyFont="1" applyFill="1" applyBorder="1" applyAlignment="1">
      <alignment vertical="center" wrapText="1"/>
    </xf>
    <xf numFmtId="3" fontId="5" fillId="5" borderId="3" xfId="4" applyNumberFormat="1" applyFont="1" applyFill="1" applyBorder="1" applyAlignment="1">
      <alignment horizontal="right" vertical="center" wrapText="1"/>
    </xf>
    <xf numFmtId="3" fontId="4" fillId="5" borderId="0" xfId="4" applyNumberFormat="1" applyFont="1" applyFill="1" applyAlignment="1">
      <alignment vertical="center" wrapText="1"/>
    </xf>
    <xf numFmtId="3" fontId="2" fillId="5" borderId="3" xfId="20" applyNumberFormat="1" applyFont="1" applyFill="1" applyBorder="1" applyAlignment="1">
      <alignment horizontal="right" vertical="center" wrapText="1"/>
    </xf>
    <xf numFmtId="3" fontId="5" fillId="5" borderId="3" xfId="16" applyNumberFormat="1" applyFont="1" applyFill="1" applyBorder="1" applyAlignment="1">
      <alignment horizontal="right" vertical="center" wrapText="1"/>
    </xf>
    <xf numFmtId="171" fontId="2" fillId="5" borderId="3" xfId="20" quotePrefix="1" applyNumberFormat="1" applyFont="1" applyFill="1" applyBorder="1" applyAlignment="1">
      <alignment horizontal="right" wrapText="1"/>
    </xf>
    <xf numFmtId="171" fontId="2" fillId="5" borderId="3" xfId="20" applyNumberFormat="1" applyFont="1" applyFill="1" applyBorder="1" applyAlignment="1">
      <alignment horizontal="right" vertical="center" wrapText="1"/>
    </xf>
    <xf numFmtId="1" fontId="2" fillId="5" borderId="0" xfId="4" applyNumberFormat="1" applyFont="1" applyFill="1" applyAlignment="1">
      <alignment vertical="center"/>
    </xf>
    <xf numFmtId="0" fontId="5" fillId="5" borderId="3" xfId="18" applyFont="1" applyFill="1" applyBorder="1" applyAlignment="1">
      <alignment vertical="center" wrapText="1"/>
    </xf>
    <xf numFmtId="0" fontId="5" fillId="5" borderId="3" xfId="18" applyFont="1" applyFill="1" applyBorder="1" applyAlignment="1">
      <alignment horizontal="center" vertical="center" wrapText="1"/>
    </xf>
    <xf numFmtId="3" fontId="5" fillId="5" borderId="3" xfId="18" applyNumberFormat="1" applyFont="1" applyFill="1" applyBorder="1" applyAlignment="1">
      <alignment horizontal="right" vertical="center"/>
    </xf>
    <xf numFmtId="168" fontId="5" fillId="5" borderId="3" xfId="21" applyNumberFormat="1" applyFont="1" applyFill="1" applyBorder="1" applyAlignment="1">
      <alignment horizontal="center" vertical="center" wrapText="1"/>
    </xf>
    <xf numFmtId="171" fontId="5" fillId="5" borderId="3" xfId="20" applyNumberFormat="1" applyFont="1" applyFill="1" applyBorder="1" applyAlignment="1">
      <alignment horizontal="right" vertical="center" wrapText="1"/>
    </xf>
    <xf numFmtId="171" fontId="5" fillId="5" borderId="3" xfId="20" applyNumberFormat="1" applyFont="1" applyFill="1" applyBorder="1" applyAlignment="1">
      <alignment horizontal="center" vertical="center" wrapText="1"/>
    </xf>
    <xf numFmtId="1" fontId="5" fillId="5" borderId="3" xfId="4" applyNumberFormat="1" applyFont="1" applyFill="1" applyBorder="1" applyAlignment="1">
      <alignment vertical="center"/>
    </xf>
    <xf numFmtId="1" fontId="5" fillId="5" borderId="0" xfId="4" applyNumberFormat="1" applyFont="1" applyFill="1" applyAlignment="1">
      <alignment vertical="center"/>
    </xf>
    <xf numFmtId="171" fontId="2" fillId="5" borderId="3" xfId="20" applyNumberFormat="1" applyFont="1" applyFill="1" applyBorder="1" applyAlignment="1">
      <alignment horizontal="right" wrapText="1"/>
    </xf>
    <xf numFmtId="49" fontId="5" fillId="5" borderId="3" xfId="18" applyNumberFormat="1" applyFont="1" applyFill="1" applyBorder="1" applyAlignment="1">
      <alignment horizontal="center" vertical="center" wrapText="1"/>
    </xf>
    <xf numFmtId="3" fontId="5" fillId="5" borderId="3" xfId="4" applyNumberFormat="1" applyFont="1" applyFill="1" applyBorder="1" applyAlignment="1">
      <alignment horizontal="left" vertical="center" wrapText="1"/>
    </xf>
    <xf numFmtId="3" fontId="5" fillId="5" borderId="3" xfId="4" applyNumberFormat="1" applyFont="1" applyFill="1" applyBorder="1" applyAlignment="1">
      <alignment horizontal="center" vertical="center" wrapText="1"/>
    </xf>
    <xf numFmtId="3" fontId="5" fillId="5" borderId="3" xfId="4" quotePrefix="1" applyNumberFormat="1" applyFont="1" applyFill="1" applyBorder="1" applyAlignment="1">
      <alignment horizontal="right" vertical="center" wrapText="1"/>
    </xf>
    <xf numFmtId="1" fontId="5" fillId="5" borderId="3" xfId="4" applyNumberFormat="1" applyFont="1" applyFill="1" applyBorder="1" applyAlignment="1">
      <alignment horizontal="right" vertical="center" wrapText="1"/>
    </xf>
    <xf numFmtId="3" fontId="5" fillId="5" borderId="3" xfId="4" applyNumberFormat="1" applyFont="1" applyFill="1" applyBorder="1" applyAlignment="1">
      <alignment vertical="center" wrapText="1"/>
    </xf>
    <xf numFmtId="171" fontId="5" fillId="5" borderId="3" xfId="20" applyNumberFormat="1" applyFont="1" applyFill="1" applyBorder="1" applyAlignment="1">
      <alignment horizontal="right" vertical="center"/>
    </xf>
    <xf numFmtId="3" fontId="5" fillId="5" borderId="3" xfId="20" quotePrefix="1" applyNumberFormat="1" applyFont="1" applyFill="1" applyBorder="1" applyAlignment="1">
      <alignment horizontal="right" vertical="center" wrapText="1"/>
    </xf>
    <xf numFmtId="3" fontId="5" fillId="5" borderId="3" xfId="18" applyNumberFormat="1" applyFont="1" applyFill="1" applyBorder="1" applyAlignment="1">
      <alignment horizontal="right" vertical="center" wrapText="1"/>
    </xf>
    <xf numFmtId="0" fontId="5" fillId="5" borderId="3" xfId="4" quotePrefix="1" applyFont="1" applyFill="1" applyBorder="1" applyAlignment="1">
      <alignment horizontal="center" vertical="center" wrapText="1"/>
    </xf>
    <xf numFmtId="173" fontId="5" fillId="5" borderId="3" xfId="18" applyNumberFormat="1" applyFont="1" applyFill="1" applyBorder="1" applyAlignment="1">
      <alignment vertical="center" wrapText="1"/>
    </xf>
    <xf numFmtId="3" fontId="5" fillId="5" borderId="3" xfId="4" applyNumberFormat="1" applyFont="1" applyFill="1" applyBorder="1" applyAlignment="1">
      <alignment horizontal="right" vertical="center"/>
    </xf>
    <xf numFmtId="3" fontId="5" fillId="5" borderId="3" xfId="6" applyNumberFormat="1" applyFont="1" applyFill="1" applyBorder="1" applyAlignment="1">
      <alignment horizontal="right" vertical="center" wrapText="1"/>
    </xf>
    <xf numFmtId="1" fontId="5" fillId="5" borderId="3" xfId="4" applyNumberFormat="1" applyFont="1" applyFill="1" applyBorder="1" applyAlignment="1">
      <alignment horizontal="right" vertical="center"/>
    </xf>
    <xf numFmtId="166" fontId="5" fillId="5" borderId="3" xfId="20" quotePrefix="1" applyNumberFormat="1" applyFont="1" applyFill="1" applyBorder="1" applyAlignment="1">
      <alignment horizontal="center" vertical="center"/>
    </xf>
    <xf numFmtId="3" fontId="5" fillId="5" borderId="3" xfId="20" quotePrefix="1" applyNumberFormat="1" applyFont="1" applyFill="1" applyBorder="1" applyAlignment="1">
      <alignment horizontal="right" vertical="center"/>
    </xf>
    <xf numFmtId="166" fontId="5" fillId="5" borderId="3" xfId="18" applyNumberFormat="1" applyFont="1" applyFill="1" applyBorder="1" applyAlignment="1">
      <alignment horizontal="center" vertical="center" wrapText="1"/>
    </xf>
    <xf numFmtId="166" fontId="5" fillId="5" borderId="3" xfId="21" quotePrefix="1" applyNumberFormat="1" applyFont="1" applyFill="1" applyBorder="1" applyAlignment="1">
      <alignment vertical="center" wrapText="1"/>
    </xf>
    <xf numFmtId="166" fontId="5" fillId="5" borderId="3" xfId="21" quotePrefix="1" applyNumberFormat="1" applyFont="1" applyFill="1" applyBorder="1" applyAlignment="1">
      <alignment horizontal="center" vertical="center" wrapText="1"/>
    </xf>
    <xf numFmtId="1" fontId="5" fillId="5" borderId="3" xfId="22" quotePrefix="1" applyNumberFormat="1" applyFont="1" applyFill="1" applyBorder="1" applyAlignment="1">
      <alignment vertical="center" wrapText="1"/>
    </xf>
    <xf numFmtId="3" fontId="5" fillId="5" borderId="3" xfId="23" applyNumberFormat="1" applyFont="1" applyFill="1" applyBorder="1" applyAlignment="1">
      <alignment horizontal="right" vertical="center" wrapText="1"/>
    </xf>
    <xf numFmtId="171" fontId="5" fillId="5" borderId="20" xfId="23" applyNumberFormat="1" applyFont="1" applyFill="1" applyBorder="1" applyAlignment="1">
      <alignment horizontal="right" vertical="center" wrapText="1"/>
    </xf>
    <xf numFmtId="171" fontId="5" fillId="5" borderId="20" xfId="23" applyNumberFormat="1" applyFont="1" applyFill="1" applyBorder="1" applyAlignment="1">
      <alignment horizontal="right" vertical="center"/>
    </xf>
    <xf numFmtId="3" fontId="2" fillId="5" borderId="20" xfId="4" applyNumberFormat="1" applyFont="1" applyFill="1" applyBorder="1" applyAlignment="1">
      <alignment vertical="center" wrapText="1"/>
    </xf>
    <xf numFmtId="171" fontId="5" fillId="5" borderId="20" xfId="20" applyNumberFormat="1" applyFont="1" applyFill="1" applyBorder="1" applyAlignment="1">
      <alignment horizontal="right" vertical="center"/>
    </xf>
    <xf numFmtId="0" fontId="5" fillId="5" borderId="3" xfId="18" quotePrefix="1" applyFont="1" applyFill="1" applyBorder="1" applyAlignment="1">
      <alignment horizontal="left" vertical="center" wrapText="1"/>
    </xf>
    <xf numFmtId="1" fontId="5" fillId="5" borderId="3" xfId="18" applyNumberFormat="1" applyFont="1" applyFill="1" applyBorder="1" applyAlignment="1">
      <alignment horizontal="center" vertical="center" wrapText="1"/>
    </xf>
    <xf numFmtId="168" fontId="5" fillId="5" borderId="3" xfId="20" applyNumberFormat="1" applyFont="1" applyFill="1" applyBorder="1" applyAlignment="1">
      <alignment horizontal="center" vertical="center" wrapText="1"/>
    </xf>
    <xf numFmtId="1" fontId="5" fillId="5" borderId="4" xfId="4" applyNumberFormat="1" applyFont="1" applyFill="1" applyBorder="1" applyAlignment="1">
      <alignment horizontal="center" vertical="center"/>
    </xf>
    <xf numFmtId="1" fontId="5" fillId="5" borderId="4" xfId="4" applyNumberFormat="1" applyFont="1" applyFill="1" applyBorder="1" applyAlignment="1">
      <alignment vertical="center" wrapText="1"/>
    </xf>
    <xf numFmtId="1" fontId="5" fillId="5" borderId="4" xfId="4" applyNumberFormat="1" applyFont="1" applyFill="1" applyBorder="1" applyAlignment="1">
      <alignment horizontal="center" vertical="center" wrapText="1"/>
    </xf>
    <xf numFmtId="1" fontId="5" fillId="5" borderId="4" xfId="4" applyNumberFormat="1" applyFont="1" applyFill="1" applyBorder="1" applyAlignment="1">
      <alignment horizontal="right" vertical="center"/>
    </xf>
    <xf numFmtId="1" fontId="5" fillId="5" borderId="4" xfId="4" applyNumberFormat="1" applyFont="1" applyFill="1" applyBorder="1" applyAlignment="1">
      <alignment vertical="center"/>
    </xf>
    <xf numFmtId="1" fontId="5" fillId="5" borderId="0" xfId="4" applyNumberFormat="1" applyFont="1" applyFill="1" applyAlignment="1">
      <alignment horizontal="center" vertical="center"/>
    </xf>
    <xf numFmtId="1" fontId="5" fillId="5" borderId="0" xfId="4" applyNumberFormat="1" applyFont="1" applyFill="1" applyAlignment="1">
      <alignment horizontal="center" vertical="center" wrapText="1"/>
    </xf>
    <xf numFmtId="1" fontId="5" fillId="5" borderId="0" xfId="4" applyNumberFormat="1" applyFont="1" applyFill="1" applyAlignment="1">
      <alignment horizontal="right" vertical="center"/>
    </xf>
    <xf numFmtId="3" fontId="5" fillId="5" borderId="10" xfId="4" quotePrefix="1" applyNumberFormat="1" applyFont="1" applyFill="1" applyBorder="1" applyAlignment="1">
      <alignment horizontal="center" vertical="center" wrapText="1"/>
    </xf>
    <xf numFmtId="3" fontId="2" fillId="5" borderId="2" xfId="4" quotePrefix="1" applyNumberFormat="1" applyFont="1" applyFill="1" applyBorder="1" applyAlignment="1">
      <alignment horizontal="center" vertical="center" wrapText="1"/>
    </xf>
    <xf numFmtId="3" fontId="2" fillId="5" borderId="2" xfId="4" applyNumberFormat="1" applyFont="1" applyFill="1" applyBorder="1" applyAlignment="1">
      <alignment horizontal="center" vertical="center" wrapText="1"/>
    </xf>
    <xf numFmtId="3" fontId="2" fillId="5" borderId="2" xfId="20" quotePrefix="1" applyNumberFormat="1" applyFont="1" applyFill="1" applyBorder="1" applyAlignment="1">
      <alignment horizontal="right" vertical="center" wrapText="1"/>
    </xf>
    <xf numFmtId="0" fontId="26" fillId="5" borderId="3" xfId="18" applyFont="1" applyFill="1" applyBorder="1" applyAlignment="1">
      <alignment horizontal="left" vertical="center" wrapText="1"/>
    </xf>
    <xf numFmtId="0" fontId="26" fillId="5" borderId="3" xfId="18" applyFont="1" applyFill="1" applyBorder="1" applyAlignment="1">
      <alignment vertical="center" wrapText="1"/>
    </xf>
    <xf numFmtId="171" fontId="5" fillId="5" borderId="3" xfId="23" applyNumberFormat="1" applyFont="1" applyFill="1" applyBorder="1" applyAlignment="1">
      <alignment horizontal="right" vertical="center" wrapText="1"/>
    </xf>
    <xf numFmtId="171" fontId="5" fillId="5" borderId="3" xfId="23" applyNumberFormat="1" applyFont="1" applyFill="1" applyBorder="1" applyAlignment="1">
      <alignment horizontal="right" vertical="center"/>
    </xf>
    <xf numFmtId="3" fontId="5" fillId="5" borderId="3" xfId="23" quotePrefix="1" applyNumberFormat="1" applyFont="1" applyFill="1" applyBorder="1" applyAlignment="1">
      <alignment horizontal="right" vertical="center" wrapText="1"/>
    </xf>
    <xf numFmtId="1" fontId="2" fillId="16" borderId="3" xfId="4" applyNumberFormat="1" applyFont="1" applyFill="1" applyBorder="1" applyAlignment="1">
      <alignment horizontal="center" vertical="center" wrapText="1"/>
    </xf>
    <xf numFmtId="0" fontId="2" fillId="16" borderId="3" xfId="6" applyFont="1" applyFill="1" applyBorder="1" applyAlignment="1">
      <alignment vertical="center" wrapText="1"/>
    </xf>
    <xf numFmtId="1" fontId="2" fillId="16" borderId="3" xfId="4" quotePrefix="1" applyNumberFormat="1" applyFont="1" applyFill="1" applyBorder="1" applyAlignment="1">
      <alignment vertical="center" wrapText="1"/>
    </xf>
    <xf numFmtId="3" fontId="2" fillId="16" borderId="3" xfId="4" quotePrefix="1" applyNumberFormat="1" applyFont="1" applyFill="1" applyBorder="1" applyAlignment="1">
      <alignment horizontal="center" vertical="center" wrapText="1"/>
    </xf>
    <xf numFmtId="3" fontId="2" fillId="16" borderId="3" xfId="20" quotePrefix="1" applyNumberFormat="1" applyFont="1" applyFill="1" applyBorder="1" applyAlignment="1">
      <alignment horizontal="right" vertical="center" wrapText="1"/>
    </xf>
    <xf numFmtId="3" fontId="2" fillId="15" borderId="3" xfId="18" applyNumberFormat="1" applyFont="1" applyFill="1" applyBorder="1" applyAlignment="1">
      <alignment horizontal="center" vertical="center" wrapText="1"/>
    </xf>
    <xf numFmtId="1" fontId="2" fillId="15" borderId="3" xfId="18" quotePrefix="1" applyNumberFormat="1" applyFont="1" applyFill="1" applyBorder="1" applyAlignment="1">
      <alignment vertical="center" wrapText="1"/>
    </xf>
    <xf numFmtId="1" fontId="2" fillId="15" borderId="3" xfId="4" applyNumberFormat="1" applyFont="1" applyFill="1" applyBorder="1" applyAlignment="1">
      <alignment vertical="center" wrapText="1"/>
    </xf>
    <xf numFmtId="3" fontId="2" fillId="15" borderId="3" xfId="20" applyNumberFormat="1" applyFont="1" applyFill="1" applyBorder="1" applyAlignment="1">
      <alignment horizontal="right" vertical="center" wrapText="1"/>
    </xf>
    <xf numFmtId="171" fontId="2" fillId="15" borderId="3" xfId="20" applyNumberFormat="1" applyFont="1" applyFill="1" applyBorder="1" applyAlignment="1">
      <alignment horizontal="right" vertical="center" wrapText="1"/>
    </xf>
    <xf numFmtId="0" fontId="5" fillId="14" borderId="3" xfId="0" applyFont="1" applyFill="1" applyBorder="1" applyAlignment="1">
      <alignment horizontal="center" vertical="center"/>
    </xf>
    <xf numFmtId="0" fontId="0" fillId="14" borderId="3" xfId="0" applyFill="1" applyBorder="1"/>
    <xf numFmtId="3" fontId="0" fillId="14" borderId="3" xfId="0" applyNumberFormat="1" applyFill="1" applyBorder="1"/>
    <xf numFmtId="4" fontId="0" fillId="14" borderId="3" xfId="0" applyNumberFormat="1" applyFill="1" applyBorder="1"/>
    <xf numFmtId="3" fontId="5" fillId="14" borderId="3" xfId="0" applyNumberFormat="1" applyFont="1" applyFill="1" applyBorder="1" applyAlignment="1">
      <alignment vertical="center"/>
    </xf>
    <xf numFmtId="3" fontId="5" fillId="14" borderId="3" xfId="0" applyNumberFormat="1" applyFont="1" applyFill="1" applyBorder="1" applyAlignment="1">
      <alignment horizontal="right" vertical="center"/>
    </xf>
    <xf numFmtId="4" fontId="5" fillId="14" borderId="3" xfId="0" applyNumberFormat="1" applyFont="1" applyFill="1" applyBorder="1" applyAlignment="1">
      <alignment horizontal="right" vertical="center"/>
    </xf>
    <xf numFmtId="4" fontId="5" fillId="14" borderId="5" xfId="0" applyNumberFormat="1" applyFont="1" applyFill="1" applyBorder="1" applyAlignment="1">
      <alignment horizontal="right" vertical="center"/>
    </xf>
    <xf numFmtId="3" fontId="5" fillId="14" borderId="5" xfId="0" applyNumberFormat="1" applyFont="1" applyFill="1" applyBorder="1" applyAlignment="1">
      <alignment horizontal="right" vertical="center"/>
    </xf>
    <xf numFmtId="3" fontId="0" fillId="14" borderId="3" xfId="0" applyNumberFormat="1" applyFill="1" applyBorder="1" applyAlignment="1">
      <alignment vertical="center"/>
    </xf>
    <xf numFmtId="3" fontId="5" fillId="14" borderId="5" xfId="0" applyNumberFormat="1" applyFont="1" applyFill="1" applyBorder="1" applyAlignment="1">
      <alignment vertical="center"/>
    </xf>
    <xf numFmtId="2" fontId="0" fillId="14" borderId="3" xfId="0" applyNumberFormat="1" applyFill="1" applyBorder="1" applyAlignment="1">
      <alignment horizontal="center" vertical="center"/>
    </xf>
    <xf numFmtId="2" fontId="0" fillId="14" borderId="3" xfId="0" applyNumberFormat="1" applyFill="1" applyBorder="1"/>
    <xf numFmtId="1" fontId="0" fillId="0" borderId="0" xfId="0" applyNumberFormat="1"/>
    <xf numFmtId="3" fontId="5" fillId="5" borderId="5" xfId="0" applyNumberFormat="1" applyFont="1" applyFill="1" applyBorder="1" applyAlignment="1">
      <alignment horizontal="right" vertical="center"/>
    </xf>
    <xf numFmtId="2" fontId="0" fillId="5" borderId="3" xfId="0" applyNumberFormat="1" applyFill="1" applyBorder="1" applyAlignment="1">
      <alignment horizontal="center" vertical="center"/>
    </xf>
    <xf numFmtId="2" fontId="0" fillId="5" borderId="3" xfId="0" applyNumberFormat="1" applyFill="1" applyBorder="1"/>
    <xf numFmtId="2" fontId="0" fillId="5" borderId="0" xfId="0" applyNumberFormat="1" applyFill="1"/>
    <xf numFmtId="3" fontId="34" fillId="5" borderId="3" xfId="0" applyNumberFormat="1" applyFont="1" applyFill="1" applyBorder="1"/>
    <xf numFmtId="3" fontId="34" fillId="5" borderId="3" xfId="0" applyNumberFormat="1" applyFont="1" applyFill="1" applyBorder="1" applyAlignment="1">
      <alignment vertical="center"/>
    </xf>
    <xf numFmtId="3" fontId="2" fillId="5" borderId="3" xfId="0" applyNumberFormat="1" applyFont="1" applyFill="1" applyBorder="1" applyAlignment="1">
      <alignment vertical="center"/>
    </xf>
    <xf numFmtId="0" fontId="2" fillId="0" borderId="1"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11" xfId="0" applyFont="1" applyBorder="1" applyAlignment="1">
      <alignment horizontal="center" vertical="center" wrapText="1"/>
    </xf>
    <xf numFmtId="0" fontId="4" fillId="0" borderId="6" xfId="0" applyFont="1" applyBorder="1" applyAlignment="1">
      <alignment horizontal="right"/>
    </xf>
    <xf numFmtId="0" fontId="32" fillId="0" borderId="0" xfId="0" applyFont="1" applyAlignment="1">
      <alignment horizontal="center" vertical="center" wrapText="1"/>
    </xf>
    <xf numFmtId="0" fontId="7" fillId="0" borderId="0" xfId="0" applyFont="1" applyAlignment="1">
      <alignment horizontal="center"/>
    </xf>
    <xf numFmtId="0" fontId="6" fillId="0" borderId="0" xfId="0" applyFont="1" applyAlignment="1">
      <alignment horizontal="center"/>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14"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8" xfId="0" applyFont="1" applyBorder="1" applyAlignment="1">
      <alignment horizontal="center" vertical="center" wrapText="1"/>
    </xf>
    <xf numFmtId="0" fontId="57" fillId="0" borderId="0" xfId="0" applyFont="1" applyAlignment="1">
      <alignment horizontal="center" vertical="center" wrapText="1"/>
    </xf>
    <xf numFmtId="0" fontId="58" fillId="0" borderId="0" xfId="0" applyFont="1" applyAlignment="1">
      <alignment horizontal="center" vertical="center" wrapText="1"/>
    </xf>
    <xf numFmtId="0" fontId="4" fillId="0" borderId="0" xfId="0" applyFont="1" applyAlignment="1">
      <alignment horizontal="center"/>
    </xf>
    <xf numFmtId="0" fontId="41" fillId="0" borderId="0" xfId="0" applyFont="1" applyAlignment="1">
      <alignment horizontal="center" vertical="center" wrapText="1"/>
    </xf>
    <xf numFmtId="0" fontId="42" fillId="0" borderId="0" xfId="0" applyFont="1" applyAlignment="1">
      <alignment horizontal="center" vertical="center" wrapText="1"/>
    </xf>
    <xf numFmtId="0" fontId="2" fillId="14" borderId="1" xfId="0" applyFont="1" applyFill="1" applyBorder="1" applyAlignment="1">
      <alignment horizontal="center" vertical="center" wrapText="1"/>
    </xf>
    <xf numFmtId="0" fontId="10" fillId="0" borderId="15" xfId="0" quotePrefix="1" applyFont="1" applyBorder="1" applyAlignment="1">
      <alignment horizontal="center" vertical="center" wrapText="1"/>
    </xf>
    <xf numFmtId="0" fontId="10" fillId="0" borderId="19" xfId="0" quotePrefix="1" applyFont="1" applyBorder="1" applyAlignment="1">
      <alignment horizontal="center" vertical="center" wrapText="1"/>
    </xf>
    <xf numFmtId="0" fontId="10" fillId="0" borderId="16" xfId="0" quotePrefix="1" applyFont="1" applyBorder="1" applyAlignment="1">
      <alignment horizontal="center" vertical="center" wrapText="1"/>
    </xf>
    <xf numFmtId="0" fontId="10" fillId="0" borderId="13" xfId="0" quotePrefix="1" applyFont="1" applyBorder="1" applyAlignment="1">
      <alignment horizontal="center" vertical="center" wrapText="1"/>
    </xf>
    <xf numFmtId="0" fontId="10" fillId="0" borderId="0" xfId="0" quotePrefix="1" applyFont="1" applyAlignment="1">
      <alignment horizontal="center" vertical="center" wrapText="1"/>
    </xf>
    <xf numFmtId="0" fontId="10" fillId="0" borderId="14" xfId="0" quotePrefix="1" applyFont="1" applyBorder="1" applyAlignment="1">
      <alignment horizontal="center" vertical="center" wrapText="1"/>
    </xf>
    <xf numFmtId="0" fontId="10" fillId="0" borderId="17" xfId="0" quotePrefix="1" applyFont="1" applyBorder="1" applyAlignment="1">
      <alignment horizontal="center" vertical="center" wrapText="1"/>
    </xf>
    <xf numFmtId="0" fontId="10" fillId="0" borderId="6" xfId="0" quotePrefix="1" applyFont="1" applyBorder="1" applyAlignment="1">
      <alignment horizontal="center" vertical="center" wrapText="1"/>
    </xf>
    <xf numFmtId="0" fontId="10" fillId="0" borderId="18" xfId="0" quotePrefix="1" applyFont="1" applyBorder="1" applyAlignment="1">
      <alignment horizontal="center" vertical="center" wrapText="1"/>
    </xf>
    <xf numFmtId="0" fontId="2" fillId="0" borderId="19" xfId="0" applyFont="1" applyBorder="1" applyAlignment="1">
      <alignment horizontal="center" vertical="center" wrapText="1"/>
    </xf>
    <xf numFmtId="0" fontId="2" fillId="0" borderId="6" xfId="0" applyFont="1" applyBorder="1" applyAlignment="1">
      <alignment horizontal="center" vertical="center" wrapText="1"/>
    </xf>
    <xf numFmtId="0" fontId="2" fillId="0" borderId="1" xfId="0" applyFont="1" applyBorder="1" applyAlignment="1">
      <alignment horizontal="left" vertical="center" wrapText="1"/>
    </xf>
    <xf numFmtId="0" fontId="2" fillId="0" borderId="7" xfId="0" applyFont="1" applyBorder="1" applyAlignment="1">
      <alignment horizontal="center" vertical="center" wrapText="1"/>
    </xf>
    <xf numFmtId="0" fontId="2" fillId="0" borderId="8" xfId="0" applyFont="1" applyBorder="1" applyAlignment="1">
      <alignment horizontal="center" vertical="center" wrapText="1"/>
    </xf>
    <xf numFmtId="0" fontId="2" fillId="0" borderId="9" xfId="0" applyFont="1" applyBorder="1" applyAlignment="1">
      <alignment horizontal="center" vertical="center" wrapText="1"/>
    </xf>
    <xf numFmtId="0" fontId="25" fillId="0" borderId="10" xfId="0" applyFont="1" applyBorder="1" applyAlignment="1">
      <alignment horizontal="center" vertical="center" wrapText="1"/>
    </xf>
    <xf numFmtId="0" fontId="25" fillId="0" borderId="12" xfId="0" applyFont="1" applyBorder="1" applyAlignment="1">
      <alignment horizontal="center" vertical="center" wrapText="1"/>
    </xf>
    <xf numFmtId="0" fontId="25" fillId="0" borderId="11" xfId="0" applyFont="1" applyBorder="1" applyAlignment="1">
      <alignment horizontal="center" vertical="center" wrapText="1"/>
    </xf>
    <xf numFmtId="0" fontId="4" fillId="0" borderId="1" xfId="0" applyFont="1" applyBorder="1" applyAlignment="1">
      <alignment horizontal="left" vertical="center" wrapText="1"/>
    </xf>
    <xf numFmtId="0" fontId="10" fillId="0" borderId="1" xfId="0" quotePrefix="1" applyFont="1" applyBorder="1" applyAlignment="1">
      <alignment horizontal="center" vertical="center" wrapText="1"/>
    </xf>
    <xf numFmtId="0" fontId="10" fillId="14" borderId="1" xfId="0" quotePrefix="1" applyFont="1" applyFill="1" applyBorder="1" applyAlignment="1">
      <alignment horizontal="center" vertical="center" wrapText="1"/>
    </xf>
    <xf numFmtId="0" fontId="25" fillId="0" borderId="1"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9" xfId="0" applyFont="1" applyBorder="1" applyAlignment="1">
      <alignment horizontal="center" vertical="center" wrapText="1"/>
    </xf>
    <xf numFmtId="0" fontId="59" fillId="0" borderId="0" xfId="0" applyFont="1" applyAlignment="1">
      <alignment horizontal="center" vertical="center" wrapText="1"/>
    </xf>
    <xf numFmtId="0" fontId="0" fillId="5" borderId="0" xfId="0" quotePrefix="1" applyFill="1" applyAlignment="1">
      <alignment horizontal="left" vertical="center" wrapText="1"/>
    </xf>
    <xf numFmtId="0" fontId="2" fillId="7" borderId="10" xfId="0" applyFont="1" applyFill="1" applyBorder="1" applyAlignment="1">
      <alignment horizontal="center" vertical="center" wrapText="1"/>
    </xf>
    <xf numFmtId="0" fontId="2" fillId="7" borderId="12" xfId="0" applyFont="1" applyFill="1" applyBorder="1" applyAlignment="1">
      <alignment horizontal="center" vertical="center" wrapText="1"/>
    </xf>
    <xf numFmtId="0" fontId="2" fillId="7" borderId="11"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59" fillId="0" borderId="6" xfId="0" applyFont="1" applyBorder="1" applyAlignment="1">
      <alignment horizontal="center"/>
    </xf>
    <xf numFmtId="3" fontId="2" fillId="5" borderId="1" xfId="4" applyNumberFormat="1" applyFont="1" applyFill="1" applyBorder="1" applyAlignment="1">
      <alignment horizontal="center" vertical="center" wrapText="1"/>
    </xf>
    <xf numFmtId="0" fontId="61" fillId="5" borderId="0" xfId="6" applyFont="1" applyFill="1" applyAlignment="1">
      <alignment horizontal="center" vertical="center" wrapText="1"/>
    </xf>
    <xf numFmtId="0" fontId="62" fillId="5" borderId="0" xfId="6" applyFont="1" applyFill="1" applyAlignment="1">
      <alignment horizontal="center" vertical="center" wrapText="1"/>
    </xf>
    <xf numFmtId="168" fontId="59" fillId="5" borderId="0" xfId="6" applyNumberFormat="1" applyFont="1" applyFill="1" applyAlignment="1">
      <alignment horizontal="right" vertical="center"/>
    </xf>
    <xf numFmtId="0" fontId="2" fillId="5" borderId="10" xfId="6" applyFont="1" applyFill="1" applyBorder="1" applyAlignment="1">
      <alignment horizontal="center" vertical="center" wrapText="1"/>
    </xf>
    <xf numFmtId="0" fontId="2" fillId="5" borderId="12" xfId="6" applyFont="1" applyFill="1" applyBorder="1" applyAlignment="1">
      <alignment horizontal="center" vertical="center" wrapText="1"/>
    </xf>
    <xf numFmtId="0" fontId="2" fillId="5" borderId="11" xfId="6" applyFont="1" applyFill="1" applyBorder="1" applyAlignment="1">
      <alignment horizontal="center" vertical="center" wrapText="1"/>
    </xf>
    <xf numFmtId="3" fontId="2" fillId="5" borderId="7" xfId="4" applyNumberFormat="1" applyFont="1" applyFill="1" applyBorder="1" applyAlignment="1">
      <alignment horizontal="center" vertical="center" wrapText="1"/>
    </xf>
    <xf numFmtId="3" fontId="2" fillId="5" borderId="8" xfId="4" applyNumberFormat="1" applyFont="1" applyFill="1" applyBorder="1" applyAlignment="1">
      <alignment horizontal="center" vertical="center" wrapText="1"/>
    </xf>
    <xf numFmtId="3" fontId="2" fillId="5" borderId="9" xfId="4" applyNumberFormat="1" applyFont="1" applyFill="1" applyBorder="1" applyAlignment="1">
      <alignment horizontal="center" vertical="center" wrapText="1"/>
    </xf>
    <xf numFmtId="168" fontId="2" fillId="5" borderId="7" xfId="6" applyNumberFormat="1" applyFont="1" applyFill="1" applyBorder="1" applyAlignment="1">
      <alignment horizontal="center" vertical="center" wrapText="1"/>
    </xf>
    <xf numFmtId="168" fontId="2" fillId="5" borderId="8" xfId="6" applyNumberFormat="1" applyFont="1" applyFill="1" applyBorder="1" applyAlignment="1">
      <alignment horizontal="center" vertical="center" wrapText="1"/>
    </xf>
    <xf numFmtId="168" fontId="2" fillId="5" borderId="9" xfId="6" applyNumberFormat="1" applyFont="1" applyFill="1" applyBorder="1" applyAlignment="1">
      <alignment horizontal="center" vertical="center" wrapText="1"/>
    </xf>
    <xf numFmtId="0" fontId="2" fillId="5" borderId="1" xfId="6" applyFont="1" applyFill="1" applyBorder="1" applyAlignment="1">
      <alignment horizontal="center" vertical="center" wrapText="1"/>
    </xf>
    <xf numFmtId="0" fontId="2" fillId="5" borderId="0" xfId="6" applyFont="1" applyFill="1" applyAlignment="1">
      <alignment horizontal="center" vertical="center" wrapText="1"/>
    </xf>
    <xf numFmtId="175" fontId="2" fillId="5" borderId="10" xfId="6" applyNumberFormat="1" applyFont="1" applyFill="1" applyBorder="1" applyAlignment="1">
      <alignment horizontal="center" vertical="center" wrapText="1"/>
    </xf>
    <xf numFmtId="175" fontId="2" fillId="5" borderId="12" xfId="6" applyNumberFormat="1" applyFont="1" applyFill="1" applyBorder="1" applyAlignment="1">
      <alignment horizontal="center" vertical="center" wrapText="1"/>
    </xf>
    <xf numFmtId="175" fontId="2" fillId="5" borderId="11" xfId="6" applyNumberFormat="1" applyFont="1" applyFill="1" applyBorder="1" applyAlignment="1">
      <alignment horizontal="center" vertical="center" wrapText="1"/>
    </xf>
    <xf numFmtId="175" fontId="2" fillId="5" borderId="7" xfId="6" applyNumberFormat="1" applyFont="1" applyFill="1" applyBorder="1" applyAlignment="1">
      <alignment horizontal="center" vertical="center" wrapText="1"/>
    </xf>
    <xf numFmtId="175" fontId="2" fillId="5" borderId="9" xfId="6" applyNumberFormat="1" applyFont="1" applyFill="1" applyBorder="1" applyAlignment="1">
      <alignment horizontal="center" vertical="center" wrapText="1"/>
    </xf>
    <xf numFmtId="168" fontId="2" fillId="5" borderId="10" xfId="6" applyNumberFormat="1" applyFont="1" applyFill="1" applyBorder="1" applyAlignment="1">
      <alignment horizontal="center" vertical="center" wrapText="1"/>
    </xf>
    <xf numFmtId="168" fontId="2" fillId="5" borderId="12" xfId="6" applyNumberFormat="1" applyFont="1" applyFill="1" applyBorder="1" applyAlignment="1">
      <alignment horizontal="center" vertical="center" wrapText="1"/>
    </xf>
    <xf numFmtId="168" fontId="2" fillId="5" borderId="11" xfId="6" applyNumberFormat="1" applyFont="1" applyFill="1" applyBorder="1" applyAlignment="1">
      <alignment horizontal="center" vertical="center" wrapText="1"/>
    </xf>
    <xf numFmtId="168" fontId="2" fillId="5" borderId="1" xfId="6" applyNumberFormat="1" applyFont="1" applyFill="1" applyBorder="1" applyAlignment="1">
      <alignment horizontal="center" vertical="center" wrapText="1"/>
    </xf>
    <xf numFmtId="3" fontId="2" fillId="5" borderId="10" xfId="4" applyNumberFormat="1" applyFont="1" applyFill="1" applyBorder="1" applyAlignment="1">
      <alignment horizontal="center" vertical="center" wrapText="1"/>
    </xf>
    <xf numFmtId="3" fontId="2" fillId="5" borderId="12" xfId="4" applyNumberFormat="1" applyFont="1" applyFill="1" applyBorder="1" applyAlignment="1">
      <alignment horizontal="center" vertical="center" wrapText="1"/>
    </xf>
    <xf numFmtId="3" fontId="2" fillId="5" borderId="11" xfId="4" applyNumberFormat="1" applyFont="1" applyFill="1" applyBorder="1" applyAlignment="1">
      <alignment horizontal="center" vertical="center" wrapText="1"/>
    </xf>
    <xf numFmtId="168" fontId="2" fillId="5" borderId="10" xfId="8" applyNumberFormat="1" applyFont="1" applyFill="1" applyBorder="1" applyAlignment="1">
      <alignment horizontal="center" vertical="center" wrapText="1"/>
    </xf>
    <xf numFmtId="168" fontId="2" fillId="5" borderId="11" xfId="8" applyNumberFormat="1" applyFont="1" applyFill="1" applyBorder="1" applyAlignment="1">
      <alignment horizontal="center" vertical="center" wrapText="1"/>
    </xf>
    <xf numFmtId="3" fontId="10" fillId="5" borderId="2" xfId="4" applyNumberFormat="1" applyFont="1" applyFill="1" applyBorder="1" applyAlignment="1">
      <alignment horizontal="center" vertical="center" wrapText="1"/>
    </xf>
    <xf numFmtId="3" fontId="10" fillId="5" borderId="3" xfId="4" applyNumberFormat="1" applyFont="1" applyFill="1" applyBorder="1" applyAlignment="1">
      <alignment horizontal="center" vertical="center" wrapText="1"/>
    </xf>
    <xf numFmtId="49" fontId="10" fillId="5" borderId="2" xfId="4" applyNumberFormat="1" applyFont="1" applyFill="1" applyBorder="1" applyAlignment="1">
      <alignment horizontal="center" vertical="center" wrapText="1"/>
    </xf>
    <xf numFmtId="49" fontId="10" fillId="5" borderId="3" xfId="4" applyNumberFormat="1" applyFont="1" applyFill="1" applyBorder="1" applyAlignment="1">
      <alignment horizontal="center" vertical="center" wrapText="1"/>
    </xf>
    <xf numFmtId="3" fontId="10" fillId="5" borderId="10" xfId="4" applyNumberFormat="1" applyFont="1" applyFill="1" applyBorder="1" applyAlignment="1">
      <alignment horizontal="center" vertical="center" wrapText="1"/>
    </xf>
    <xf numFmtId="3" fontId="10" fillId="5" borderId="12" xfId="4" applyNumberFormat="1" applyFont="1" applyFill="1" applyBorder="1" applyAlignment="1">
      <alignment horizontal="center" vertical="center" wrapText="1"/>
    </xf>
    <xf numFmtId="3" fontId="10" fillId="5" borderId="5" xfId="4" applyNumberFormat="1" applyFont="1" applyFill="1" applyBorder="1" applyAlignment="1">
      <alignment horizontal="center" vertical="center" wrapText="1"/>
    </xf>
    <xf numFmtId="0" fontId="10" fillId="5" borderId="0" xfId="15" applyFont="1" applyFill="1" applyAlignment="1">
      <alignment horizontal="center"/>
    </xf>
    <xf numFmtId="0" fontId="47" fillId="5" borderId="0" xfId="6" applyFont="1" applyFill="1" applyAlignment="1">
      <alignment horizontal="center"/>
    </xf>
    <xf numFmtId="0" fontId="47" fillId="5" borderId="0" xfId="15" applyFont="1" applyFill="1" applyAlignment="1">
      <alignment horizontal="center" vertical="center" wrapText="1"/>
    </xf>
    <xf numFmtId="0" fontId="47" fillId="5" borderId="0" xfId="15" applyFont="1" applyFill="1" applyAlignment="1">
      <alignment horizontal="center" vertical="center"/>
    </xf>
    <xf numFmtId="0" fontId="48" fillId="5" borderId="0" xfId="15" applyFont="1" applyFill="1" applyAlignment="1">
      <alignment horizontal="center" vertical="center" wrapText="1"/>
    </xf>
    <xf numFmtId="1" fontId="2" fillId="5" borderId="1" xfId="4" applyNumberFormat="1" applyFont="1" applyFill="1" applyBorder="1" applyAlignment="1">
      <alignment horizontal="right" vertical="center" wrapText="1"/>
    </xf>
    <xf numFmtId="1" fontId="32" fillId="5" borderId="0" xfId="4" applyNumberFormat="1" applyFont="1" applyFill="1" applyAlignment="1">
      <alignment horizontal="center" vertical="center"/>
    </xf>
    <xf numFmtId="1" fontId="63" fillId="5" borderId="0" xfId="4" applyNumberFormat="1" applyFont="1" applyFill="1" applyAlignment="1">
      <alignment horizontal="center" vertical="center"/>
    </xf>
    <xf numFmtId="1" fontId="7" fillId="5" borderId="0" xfId="4" applyNumberFormat="1" applyFont="1" applyFill="1" applyAlignment="1">
      <alignment horizontal="center" vertical="center" wrapText="1"/>
    </xf>
    <xf numFmtId="1" fontId="64" fillId="5" borderId="0" xfId="4" applyNumberFormat="1" applyFont="1" applyFill="1" applyAlignment="1">
      <alignment horizontal="center" vertical="center" wrapText="1"/>
    </xf>
    <xf numFmtId="1" fontId="6" fillId="5" borderId="0" xfId="4" applyNumberFormat="1" applyFont="1" applyFill="1" applyAlignment="1">
      <alignment horizontal="center" vertical="center" wrapText="1"/>
    </xf>
    <xf numFmtId="1" fontId="59" fillId="5" borderId="0" xfId="4" applyNumberFormat="1" applyFont="1" applyFill="1" applyAlignment="1">
      <alignment horizontal="right" vertical="center"/>
    </xf>
    <xf numFmtId="1" fontId="57" fillId="5" borderId="0" xfId="4" applyNumberFormat="1" applyFont="1" applyFill="1" applyAlignment="1">
      <alignment horizontal="right" vertical="center"/>
    </xf>
    <xf numFmtId="1" fontId="2" fillId="5" borderId="15" xfId="4" applyNumberFormat="1" applyFont="1" applyFill="1" applyBorder="1" applyAlignment="1">
      <alignment horizontal="center" vertical="center"/>
    </xf>
    <xf numFmtId="1" fontId="2" fillId="5" borderId="19" xfId="4" applyNumberFormat="1" applyFont="1" applyFill="1" applyBorder="1" applyAlignment="1">
      <alignment horizontal="center" vertical="center"/>
    </xf>
    <xf numFmtId="1" fontId="2" fillId="5" borderId="16" xfId="4" applyNumberFormat="1" applyFont="1" applyFill="1" applyBorder="1" applyAlignment="1">
      <alignment horizontal="center" vertical="center"/>
    </xf>
    <xf numFmtId="1" fontId="2" fillId="5" borderId="17" xfId="4" applyNumberFormat="1" applyFont="1" applyFill="1" applyBorder="1" applyAlignment="1">
      <alignment horizontal="center" vertical="center"/>
    </xf>
    <xf numFmtId="1" fontId="2" fillId="5" borderId="6" xfId="4" applyNumberFormat="1" applyFont="1" applyFill="1" applyBorder="1" applyAlignment="1">
      <alignment horizontal="center" vertical="center"/>
    </xf>
    <xf numFmtId="1" fontId="2" fillId="5" borderId="18" xfId="4" applyNumberFormat="1" applyFont="1" applyFill="1" applyBorder="1" applyAlignment="1">
      <alignment horizontal="center" vertical="center"/>
    </xf>
    <xf numFmtId="1" fontId="2" fillId="5" borderId="10" xfId="4" applyNumberFormat="1" applyFont="1" applyFill="1" applyBorder="1" applyAlignment="1">
      <alignment horizontal="center" vertical="center" wrapText="1"/>
    </xf>
    <xf numFmtId="1" fontId="2" fillId="5" borderId="12" xfId="4" applyNumberFormat="1" applyFont="1" applyFill="1" applyBorder="1" applyAlignment="1">
      <alignment horizontal="center" vertical="center" wrapText="1"/>
    </xf>
    <xf numFmtId="1" fontId="2" fillId="5" borderId="11" xfId="4" applyNumberFormat="1" applyFont="1" applyFill="1" applyBorder="1" applyAlignment="1">
      <alignment horizontal="center" vertical="center" wrapText="1"/>
    </xf>
    <xf numFmtId="1" fontId="2" fillId="5" borderId="1" xfId="4" applyNumberFormat="1" applyFont="1" applyFill="1" applyBorder="1" applyAlignment="1">
      <alignment horizontal="center" vertical="center" wrapText="1"/>
    </xf>
    <xf numFmtId="3" fontId="4" fillId="5" borderId="10" xfId="4" applyNumberFormat="1" applyFont="1" applyFill="1" applyBorder="1" applyAlignment="1">
      <alignment horizontal="center" vertical="center" wrapText="1"/>
    </xf>
    <xf numFmtId="3" fontId="4" fillId="5" borderId="12" xfId="4" applyNumberFormat="1" applyFont="1" applyFill="1" applyBorder="1" applyAlignment="1">
      <alignment horizontal="center" vertical="center" wrapText="1"/>
    </xf>
    <xf numFmtId="3" fontId="4" fillId="5" borderId="11" xfId="4" applyNumberFormat="1" applyFont="1" applyFill="1" applyBorder="1" applyAlignment="1">
      <alignment horizontal="center" vertical="center" wrapText="1"/>
    </xf>
    <xf numFmtId="3" fontId="4" fillId="5" borderId="1" xfId="4" applyNumberFormat="1" applyFont="1" applyFill="1" applyBorder="1" applyAlignment="1">
      <alignment horizontal="center" vertical="center" wrapText="1"/>
    </xf>
    <xf numFmtId="3" fontId="4" fillId="5" borderId="7" xfId="4" applyNumberFormat="1" applyFont="1" applyFill="1" applyBorder="1" applyAlignment="1">
      <alignment horizontal="center" vertical="center" wrapText="1"/>
    </xf>
    <xf numFmtId="3" fontId="4" fillId="5" borderId="9" xfId="4" applyNumberFormat="1" applyFont="1" applyFill="1" applyBorder="1" applyAlignment="1">
      <alignment horizontal="center" vertical="center" wrapText="1"/>
    </xf>
    <xf numFmtId="0" fontId="2" fillId="4" borderId="10" xfId="0" applyFont="1" applyFill="1" applyBorder="1" applyAlignment="1">
      <alignment horizontal="center" vertical="center" wrapText="1"/>
    </xf>
    <xf numFmtId="0" fontId="2" fillId="4" borderId="12" xfId="0" applyFont="1" applyFill="1" applyBorder="1" applyAlignment="1">
      <alignment horizontal="center" vertical="center" wrapText="1"/>
    </xf>
    <xf numFmtId="0" fontId="2" fillId="4"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0" borderId="7" xfId="0" applyFont="1" applyBorder="1" applyAlignment="1">
      <alignment horizontal="center"/>
    </xf>
    <xf numFmtId="0" fontId="10" fillId="0" borderId="8" xfId="0" applyFont="1" applyBorder="1" applyAlignment="1">
      <alignment horizontal="center"/>
    </xf>
    <xf numFmtId="0" fontId="2" fillId="0" borderId="8" xfId="0" applyFont="1" applyBorder="1" applyAlignment="1">
      <alignment horizontal="center"/>
    </xf>
    <xf numFmtId="0" fontId="2" fillId="5" borderId="8" xfId="0" applyFont="1" applyFill="1" applyBorder="1" applyAlignment="1">
      <alignment horizontal="center"/>
    </xf>
    <xf numFmtId="0" fontId="10" fillId="5" borderId="9" xfId="0" applyFont="1" applyFill="1" applyBorder="1" applyAlignment="1">
      <alignment horizontal="center"/>
    </xf>
    <xf numFmtId="0" fontId="2" fillId="5" borderId="7" xfId="0" applyFont="1" applyFill="1" applyBorder="1" applyAlignment="1">
      <alignment horizontal="center"/>
    </xf>
    <xf numFmtId="0" fontId="2" fillId="0" borderId="9" xfId="0" applyFont="1" applyBorder="1" applyAlignment="1">
      <alignment horizontal="center"/>
    </xf>
    <xf numFmtId="0" fontId="2" fillId="5" borderId="13" xfId="0" applyFont="1" applyFill="1" applyBorder="1" applyAlignment="1">
      <alignment horizontal="center" vertical="center" wrapText="1"/>
    </xf>
    <xf numFmtId="0" fontId="2" fillId="5" borderId="14" xfId="0" applyFont="1" applyFill="1" applyBorder="1" applyAlignment="1">
      <alignment horizontal="center" vertical="center" wrapText="1"/>
    </xf>
    <xf numFmtId="0" fontId="2" fillId="5" borderId="17" xfId="0" applyFont="1" applyFill="1" applyBorder="1" applyAlignment="1">
      <alignment horizontal="center" vertical="center" wrapText="1"/>
    </xf>
    <xf numFmtId="0" fontId="2" fillId="5" borderId="18" xfId="0" applyFont="1" applyFill="1" applyBorder="1" applyAlignment="1">
      <alignment horizontal="center" vertical="center" wrapText="1"/>
    </xf>
    <xf numFmtId="0" fontId="2" fillId="5" borderId="15" xfId="0" applyFont="1" applyFill="1" applyBorder="1" applyAlignment="1">
      <alignment horizontal="center" vertical="center" wrapText="1"/>
    </xf>
    <xf numFmtId="0" fontId="2" fillId="5" borderId="16" xfId="0" applyFont="1" applyFill="1" applyBorder="1" applyAlignment="1">
      <alignment horizontal="center" vertical="center" wrapText="1"/>
    </xf>
    <xf numFmtId="0" fontId="2" fillId="4" borderId="15" xfId="0" applyFont="1" applyFill="1" applyBorder="1" applyAlignment="1">
      <alignment horizontal="center" vertical="center" wrapText="1"/>
    </xf>
    <xf numFmtId="0" fontId="2" fillId="4" borderId="16" xfId="0" applyFont="1" applyFill="1" applyBorder="1" applyAlignment="1">
      <alignment horizontal="center" vertical="center" wrapText="1"/>
    </xf>
    <xf numFmtId="0" fontId="2" fillId="4" borderId="13" xfId="0" applyFont="1" applyFill="1" applyBorder="1" applyAlignment="1">
      <alignment horizontal="center" vertical="center" wrapText="1"/>
    </xf>
    <xf numFmtId="0" fontId="2" fillId="4" borderId="14" xfId="0" applyFont="1" applyFill="1" applyBorder="1" applyAlignment="1">
      <alignment horizontal="center" vertical="center" wrapText="1"/>
    </xf>
    <xf numFmtId="0" fontId="2" fillId="4" borderId="17" xfId="0" applyFont="1" applyFill="1" applyBorder="1" applyAlignment="1">
      <alignment horizontal="center" vertical="center" wrapText="1"/>
    </xf>
    <xf numFmtId="0" fontId="2" fillId="4" borderId="18" xfId="0" applyFont="1" applyFill="1" applyBorder="1" applyAlignment="1">
      <alignment horizontal="center" vertical="center" wrapText="1"/>
    </xf>
    <xf numFmtId="0" fontId="4" fillId="5" borderId="7" xfId="0" applyFont="1" applyFill="1" applyBorder="1" applyAlignment="1">
      <alignment horizontal="center"/>
    </xf>
    <xf numFmtId="0" fontId="4" fillId="5" borderId="8" xfId="0" applyFont="1" applyFill="1" applyBorder="1" applyAlignment="1">
      <alignment horizontal="center"/>
    </xf>
    <xf numFmtId="0" fontId="4" fillId="0" borderId="9" xfId="0" applyFont="1" applyBorder="1" applyAlignment="1">
      <alignment horizontal="center"/>
    </xf>
    <xf numFmtId="0" fontId="4" fillId="5" borderId="7"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2" fillId="5" borderId="15" xfId="0" applyFont="1" applyFill="1" applyBorder="1" applyAlignment="1">
      <alignment horizontal="center"/>
    </xf>
    <xf numFmtId="0" fontId="2" fillId="5" borderId="19" xfId="0" applyFont="1" applyFill="1" applyBorder="1" applyAlignment="1">
      <alignment horizontal="center"/>
    </xf>
    <xf numFmtId="0" fontId="2" fillId="5" borderId="16" xfId="0" applyFont="1" applyFill="1" applyBorder="1" applyAlignment="1">
      <alignment horizontal="center"/>
    </xf>
    <xf numFmtId="0" fontId="4" fillId="5" borderId="1" xfId="0" applyFont="1" applyFill="1" applyBorder="1" applyAlignment="1">
      <alignment horizontal="center" vertical="center" wrapText="1"/>
    </xf>
    <xf numFmtId="0" fontId="31" fillId="0" borderId="0" xfId="0" applyFont="1" applyAlignment="1">
      <alignment horizontal="center"/>
    </xf>
    <xf numFmtId="0" fontId="47" fillId="0" borderId="0" xfId="0" applyFont="1" applyAlignment="1">
      <alignment horizontal="center"/>
    </xf>
    <xf numFmtId="0" fontId="33" fillId="0" borderId="0" xfId="0" applyFont="1" applyAlignment="1">
      <alignment horizontal="center"/>
    </xf>
    <xf numFmtId="0" fontId="48" fillId="0" borderId="0" xfId="0" applyFont="1" applyAlignment="1">
      <alignment horizontal="center"/>
    </xf>
    <xf numFmtId="0" fontId="0" fillId="0" borderId="0" xfId="0" applyAlignment="1">
      <alignment horizontal="center"/>
    </xf>
    <xf numFmtId="0" fontId="11" fillId="0" borderId="0" xfId="0" applyFont="1" applyAlignment="1">
      <alignment horizontal="center"/>
    </xf>
    <xf numFmtId="0" fontId="5" fillId="0" borderId="0" xfId="0" applyFont="1" applyAlignment="1">
      <alignment horizontal="center"/>
    </xf>
    <xf numFmtId="0" fontId="4" fillId="0" borderId="7" xfId="0" applyFont="1" applyBorder="1" applyAlignment="1">
      <alignment horizontal="left" vertical="center" wrapText="1"/>
    </xf>
    <xf numFmtId="0" fontId="35" fillId="0" borderId="8" xfId="0" applyFont="1" applyBorder="1" applyAlignment="1">
      <alignment horizontal="left" vertical="center" wrapText="1"/>
    </xf>
    <xf numFmtId="0" fontId="4" fillId="5" borderId="8" xfId="0" applyFont="1" applyFill="1" applyBorder="1" applyAlignment="1">
      <alignment horizontal="left" vertical="center" wrapText="1"/>
    </xf>
    <xf numFmtId="0" fontId="4" fillId="5" borderId="9" xfId="0" applyFont="1" applyFill="1" applyBorder="1" applyAlignment="1">
      <alignment horizontal="left" vertical="center" wrapText="1"/>
    </xf>
    <xf numFmtId="0" fontId="10" fillId="0" borderId="8" xfId="0" applyFont="1" applyBorder="1" applyAlignment="1">
      <alignment horizontal="center" vertical="center" wrapText="1"/>
    </xf>
    <xf numFmtId="0" fontId="2" fillId="5" borderId="8" xfId="0" applyFont="1" applyFill="1" applyBorder="1" applyAlignment="1">
      <alignment horizontal="center" vertical="center" wrapText="1"/>
    </xf>
    <xf numFmtId="0" fontId="10" fillId="5" borderId="9" xfId="0" applyFont="1" applyFill="1" applyBorder="1" applyAlignment="1">
      <alignment horizontal="center" vertical="center" wrapText="1"/>
    </xf>
    <xf numFmtId="0" fontId="2" fillId="0" borderId="15" xfId="0" applyFont="1" applyBorder="1" applyAlignment="1">
      <alignment horizontal="center"/>
    </xf>
    <xf numFmtId="0" fontId="2" fillId="0" borderId="19" xfId="0" applyFont="1" applyBorder="1" applyAlignment="1">
      <alignment horizontal="center"/>
    </xf>
    <xf numFmtId="0" fontId="2" fillId="0" borderId="16" xfId="0" applyFont="1" applyBorder="1" applyAlignment="1">
      <alignment horizontal="center"/>
    </xf>
    <xf numFmtId="0" fontId="4" fillId="0" borderId="13" xfId="0" applyFont="1" applyBorder="1" applyAlignment="1">
      <alignment horizontal="center" vertical="center" wrapText="1"/>
    </xf>
    <xf numFmtId="0" fontId="4" fillId="0" borderId="0" xfId="0" applyFont="1" applyAlignment="1">
      <alignment horizontal="center" vertical="center" wrapText="1"/>
    </xf>
    <xf numFmtId="0" fontId="4" fillId="0" borderId="14" xfId="0" applyFont="1" applyBorder="1" applyAlignment="1">
      <alignment horizontal="center" vertical="center" wrapText="1"/>
    </xf>
    <xf numFmtId="0" fontId="2" fillId="5" borderId="7"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0" borderId="1" xfId="0" applyFont="1" applyBorder="1" applyAlignment="1">
      <alignment horizontal="center" vertical="center"/>
    </xf>
    <xf numFmtId="0" fontId="2" fillId="3" borderId="10" xfId="0" applyFont="1" applyFill="1" applyBorder="1" applyAlignment="1">
      <alignment horizontal="center" vertical="center" wrapText="1"/>
    </xf>
    <xf numFmtId="0" fontId="2" fillId="3" borderId="12" xfId="0" applyFont="1" applyFill="1" applyBorder="1" applyAlignment="1">
      <alignment horizontal="center" vertical="center" wrapText="1"/>
    </xf>
    <xf numFmtId="0" fontId="2" fillId="3" borderId="11" xfId="0" applyFont="1" applyFill="1" applyBorder="1" applyAlignment="1">
      <alignment horizontal="center" vertical="center" wrapText="1"/>
    </xf>
    <xf numFmtId="0" fontId="10" fillId="0" borderId="1" xfId="0" applyFont="1" applyBorder="1" applyAlignment="1">
      <alignment horizontal="center" vertical="center"/>
    </xf>
    <xf numFmtId="0" fontId="10" fillId="0" borderId="1" xfId="0" applyFont="1" applyBorder="1" applyAlignment="1">
      <alignment horizontal="center" vertical="center" wrapText="1"/>
    </xf>
    <xf numFmtId="3" fontId="25" fillId="3" borderId="10" xfId="4" applyNumberFormat="1" applyFont="1" applyFill="1" applyBorder="1" applyAlignment="1">
      <alignment horizontal="center" vertical="center" wrapText="1"/>
    </xf>
    <xf numFmtId="3" fontId="25" fillId="3" borderId="12" xfId="4" applyNumberFormat="1" applyFont="1" applyFill="1" applyBorder="1" applyAlignment="1">
      <alignment horizontal="center" vertical="center" wrapText="1"/>
    </xf>
    <xf numFmtId="3" fontId="25" fillId="3" borderId="11" xfId="4" applyNumberFormat="1" applyFont="1" applyFill="1" applyBorder="1" applyAlignment="1">
      <alignment horizontal="center" vertical="center" wrapText="1"/>
    </xf>
    <xf numFmtId="0" fontId="2" fillId="0" borderId="11" xfId="0" applyFont="1" applyBorder="1" applyAlignment="1">
      <alignment horizontal="center" vertical="center"/>
    </xf>
    <xf numFmtId="0" fontId="2" fillId="0" borderId="13" xfId="0" applyFont="1" applyBorder="1" applyAlignment="1">
      <alignment horizontal="left" vertical="center" wrapText="1"/>
    </xf>
    <xf numFmtId="0" fontId="2" fillId="0" borderId="0" xfId="0" applyFont="1" applyAlignment="1">
      <alignment horizontal="left" vertical="center" wrapText="1"/>
    </xf>
    <xf numFmtId="0" fontId="2" fillId="0" borderId="14" xfId="0" applyFont="1" applyBorder="1" applyAlignment="1">
      <alignment horizontal="left" vertical="center" wrapText="1"/>
    </xf>
    <xf numFmtId="0" fontId="2" fillId="11" borderId="10" xfId="0" applyFont="1" applyFill="1" applyBorder="1" applyAlignment="1">
      <alignment horizontal="center" vertical="center" wrapText="1"/>
    </xf>
    <xf numFmtId="0" fontId="2" fillId="11" borderId="11" xfId="0" applyFont="1" applyFill="1" applyBorder="1" applyAlignment="1">
      <alignment horizontal="center" vertical="center" wrapText="1"/>
    </xf>
    <xf numFmtId="0" fontId="31" fillId="0" borderId="0" xfId="0" applyFont="1" applyAlignment="1">
      <alignment horizontal="center" vertical="center" wrapText="1"/>
    </xf>
    <xf numFmtId="0" fontId="47" fillId="0" borderId="0" xfId="0" applyFont="1" applyAlignment="1">
      <alignment horizontal="center" vertical="center" wrapText="1"/>
    </xf>
    <xf numFmtId="3" fontId="25" fillId="0" borderId="1" xfId="4" applyNumberFormat="1" applyFont="1" applyBorder="1" applyAlignment="1">
      <alignment horizontal="center" vertical="center" wrapText="1"/>
    </xf>
    <xf numFmtId="0" fontId="33" fillId="0" borderId="0" xfId="0" applyFont="1" applyAlignment="1">
      <alignment horizontal="center" vertical="center" wrapText="1"/>
    </xf>
    <xf numFmtId="0" fontId="32" fillId="0" borderId="0" xfId="0" applyFont="1" applyAlignment="1">
      <alignment horizontal="center" vertical="top" wrapText="1"/>
    </xf>
    <xf numFmtId="0" fontId="4" fillId="0" borderId="6" xfId="0" applyFont="1" applyBorder="1" applyAlignment="1">
      <alignment horizontal="center"/>
    </xf>
    <xf numFmtId="0" fontId="32" fillId="0" borderId="0" xfId="0" applyFont="1" applyAlignment="1">
      <alignment horizontal="center"/>
    </xf>
    <xf numFmtId="0" fontId="2" fillId="0" borderId="1" xfId="0" applyFont="1" applyBorder="1" applyAlignment="1">
      <alignment horizontal="center"/>
    </xf>
    <xf numFmtId="0" fontId="2" fillId="8" borderId="10" xfId="0" applyFont="1" applyFill="1" applyBorder="1" applyAlignment="1">
      <alignment horizontal="center" vertical="center" wrapText="1"/>
    </xf>
    <xf numFmtId="0" fontId="2" fillId="8" borderId="12" xfId="0" applyFont="1" applyFill="1" applyBorder="1" applyAlignment="1">
      <alignment horizontal="center" vertical="center" wrapText="1"/>
    </xf>
    <xf numFmtId="0" fontId="2" fillId="8" borderId="11" xfId="0" applyFont="1" applyFill="1" applyBorder="1" applyAlignment="1">
      <alignment horizontal="center" vertical="center" wrapText="1"/>
    </xf>
    <xf numFmtId="0" fontId="4" fillId="0" borderId="7" xfId="0" applyFont="1" applyBorder="1" applyAlignment="1">
      <alignment horizontal="center"/>
    </xf>
    <xf numFmtId="0" fontId="4" fillId="0" borderId="8" xfId="0" applyFont="1" applyBorder="1" applyAlignment="1">
      <alignment horizontal="center"/>
    </xf>
    <xf numFmtId="0" fontId="2" fillId="9" borderId="10" xfId="0" applyFont="1" applyFill="1" applyBorder="1" applyAlignment="1">
      <alignment horizontal="center" vertical="center" wrapText="1"/>
    </xf>
    <xf numFmtId="0" fontId="2" fillId="9" borderId="12" xfId="0" applyFont="1" applyFill="1" applyBorder="1" applyAlignment="1">
      <alignment horizontal="center" vertical="center" wrapText="1"/>
    </xf>
    <xf numFmtId="0" fontId="2" fillId="9" borderId="11" xfId="0" applyFont="1" applyFill="1" applyBorder="1" applyAlignment="1">
      <alignment horizontal="center" vertical="center" wrapText="1"/>
    </xf>
    <xf numFmtId="0" fontId="4" fillId="0" borderId="8" xfId="0" applyFont="1" applyBorder="1" applyAlignment="1">
      <alignment horizontal="left" vertical="center" wrapText="1"/>
    </xf>
    <xf numFmtId="0" fontId="4" fillId="0" borderId="9" xfId="0" applyFont="1" applyBorder="1" applyAlignment="1">
      <alignment horizontal="left" vertical="center" wrapText="1"/>
    </xf>
  </cellXfs>
  <cellStyles count="26">
    <cellStyle name="Comma" xfId="3" builtinId="3"/>
    <cellStyle name="Comma 10 10 2 2 2" xfId="13" xr:uid="{00000000-0005-0000-0000-000001000000}"/>
    <cellStyle name="Comma 16 3 2 2 2 2 2 2" xfId="12" xr:uid="{00000000-0005-0000-0000-000002000000}"/>
    <cellStyle name="Comma 2" xfId="20" xr:uid="{00000000-0005-0000-0000-000003000000}"/>
    <cellStyle name="Comma 2 2" xfId="21" xr:uid="{00000000-0005-0000-0000-000004000000}"/>
    <cellStyle name="Comma 2 2 2" xfId="17" xr:uid="{00000000-0005-0000-0000-000005000000}"/>
    <cellStyle name="Comma 2 4 3 3" xfId="11" xr:uid="{00000000-0005-0000-0000-000006000000}"/>
    <cellStyle name="Comma 4 2_bieu 21" xfId="16" xr:uid="{00000000-0005-0000-0000-000007000000}"/>
    <cellStyle name="Comma 4 2_bieu 21 2" xfId="19" xr:uid="{00000000-0005-0000-0000-000008000000}"/>
    <cellStyle name="Comma 9" xfId="23" xr:uid="{00000000-0005-0000-0000-000009000000}"/>
    <cellStyle name="Normal" xfId="0" builtinId="0"/>
    <cellStyle name="Normal 10 7" xfId="6" xr:uid="{00000000-0005-0000-0000-00000B000000}"/>
    <cellStyle name="Normal 10 7 3" xfId="25" xr:uid="{00000000-0005-0000-0000-00000C000000}"/>
    <cellStyle name="Normal 10 7 7" xfId="8" xr:uid="{00000000-0005-0000-0000-00000D000000}"/>
    <cellStyle name="Normal 16" xfId="22" xr:uid="{00000000-0005-0000-0000-00000E000000}"/>
    <cellStyle name="Normal 2" xfId="18" xr:uid="{00000000-0005-0000-0000-00000F000000}"/>
    <cellStyle name="Normal 2 23" xfId="2" xr:uid="{00000000-0005-0000-0000-000010000000}"/>
    <cellStyle name="Normal 25" xfId="5" xr:uid="{00000000-0005-0000-0000-000011000000}"/>
    <cellStyle name="Normal 25 4" xfId="1" xr:uid="{00000000-0005-0000-0000-000012000000}"/>
    <cellStyle name="Normal 3" xfId="24" xr:uid="{00000000-0005-0000-0000-000013000000}"/>
    <cellStyle name="Normal 3 2" xfId="15" xr:uid="{00000000-0005-0000-0000-000014000000}"/>
    <cellStyle name="Normal 6 2" xfId="14" xr:uid="{00000000-0005-0000-0000-000015000000}"/>
    <cellStyle name="Normal 89" xfId="10" xr:uid="{00000000-0005-0000-0000-000016000000}"/>
    <cellStyle name="Normal_Bieu mau (CV )" xfId="4" xr:uid="{00000000-0005-0000-0000-000017000000}"/>
    <cellStyle name="Normal_Bieu mau (CV ) 2" xfId="9" xr:uid="{00000000-0005-0000-0000-000018000000}"/>
    <cellStyle name="Normal_Bieu mau (CV ) 3" xfId="7" xr:uid="{00000000-0005-0000-0000-000019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35</xdr:row>
      <xdr:rowOff>0</xdr:rowOff>
    </xdr:from>
    <xdr:to>
      <xdr:col>3</xdr:col>
      <xdr:colOff>85725</xdr:colOff>
      <xdr:row>35</xdr:row>
      <xdr:rowOff>48768</xdr:rowOff>
    </xdr:to>
    <xdr:sp macro="" textlink="">
      <xdr:nvSpPr>
        <xdr:cNvPr id="2" name="Text Box 4">
          <a:extLst>
            <a:ext uri="{FF2B5EF4-FFF2-40B4-BE49-F238E27FC236}">
              <a16:creationId xmlns:a16="http://schemas.microsoft.com/office/drawing/2014/main" id="{00000000-0008-0000-0100-00000200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3" name="Text Box 24">
          <a:extLst>
            <a:ext uri="{FF2B5EF4-FFF2-40B4-BE49-F238E27FC236}">
              <a16:creationId xmlns:a16="http://schemas.microsoft.com/office/drawing/2014/main" id="{00000000-0008-0000-0100-00000300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4" name="Text Box 25">
          <a:extLst>
            <a:ext uri="{FF2B5EF4-FFF2-40B4-BE49-F238E27FC236}">
              <a16:creationId xmlns:a16="http://schemas.microsoft.com/office/drawing/2014/main" id="{00000000-0008-0000-0100-00000400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5" name="Text Box 26">
          <a:extLst>
            <a:ext uri="{FF2B5EF4-FFF2-40B4-BE49-F238E27FC236}">
              <a16:creationId xmlns:a16="http://schemas.microsoft.com/office/drawing/2014/main" id="{00000000-0008-0000-0100-00000500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6" name="Text Box 27">
          <a:extLst>
            <a:ext uri="{FF2B5EF4-FFF2-40B4-BE49-F238E27FC236}">
              <a16:creationId xmlns:a16="http://schemas.microsoft.com/office/drawing/2014/main" id="{00000000-0008-0000-0100-00000600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7" name="Text Box 28">
          <a:extLst>
            <a:ext uri="{FF2B5EF4-FFF2-40B4-BE49-F238E27FC236}">
              <a16:creationId xmlns:a16="http://schemas.microsoft.com/office/drawing/2014/main" id="{00000000-0008-0000-0100-00000700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8" name="Text Box 29">
          <a:extLst>
            <a:ext uri="{FF2B5EF4-FFF2-40B4-BE49-F238E27FC236}">
              <a16:creationId xmlns:a16="http://schemas.microsoft.com/office/drawing/2014/main" id="{00000000-0008-0000-0100-00000800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9" name="Text Box 30">
          <a:extLst>
            <a:ext uri="{FF2B5EF4-FFF2-40B4-BE49-F238E27FC236}">
              <a16:creationId xmlns:a16="http://schemas.microsoft.com/office/drawing/2014/main" id="{00000000-0008-0000-0100-00000900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10" name="Text Box 31">
          <a:extLst>
            <a:ext uri="{FF2B5EF4-FFF2-40B4-BE49-F238E27FC236}">
              <a16:creationId xmlns:a16="http://schemas.microsoft.com/office/drawing/2014/main" id="{00000000-0008-0000-0100-00000A00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11" name="Text Box 32">
          <a:extLst>
            <a:ext uri="{FF2B5EF4-FFF2-40B4-BE49-F238E27FC236}">
              <a16:creationId xmlns:a16="http://schemas.microsoft.com/office/drawing/2014/main" id="{00000000-0008-0000-0100-00000B00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12" name="Text Box 33">
          <a:extLst>
            <a:ext uri="{FF2B5EF4-FFF2-40B4-BE49-F238E27FC236}">
              <a16:creationId xmlns:a16="http://schemas.microsoft.com/office/drawing/2014/main" id="{00000000-0008-0000-0100-00000C00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13" name="Text Box 34">
          <a:extLst>
            <a:ext uri="{FF2B5EF4-FFF2-40B4-BE49-F238E27FC236}">
              <a16:creationId xmlns:a16="http://schemas.microsoft.com/office/drawing/2014/main" id="{00000000-0008-0000-0100-00000D00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14" name="Text Box 35">
          <a:extLst>
            <a:ext uri="{FF2B5EF4-FFF2-40B4-BE49-F238E27FC236}">
              <a16:creationId xmlns:a16="http://schemas.microsoft.com/office/drawing/2014/main" id="{00000000-0008-0000-0100-00000E00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15" name="Text Box 36">
          <a:extLst>
            <a:ext uri="{FF2B5EF4-FFF2-40B4-BE49-F238E27FC236}">
              <a16:creationId xmlns:a16="http://schemas.microsoft.com/office/drawing/2014/main" id="{00000000-0008-0000-0100-00000F00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16" name="Text Box 37">
          <a:extLst>
            <a:ext uri="{FF2B5EF4-FFF2-40B4-BE49-F238E27FC236}">
              <a16:creationId xmlns:a16="http://schemas.microsoft.com/office/drawing/2014/main" id="{00000000-0008-0000-0100-00001000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17" name="Text Box 38">
          <a:extLst>
            <a:ext uri="{FF2B5EF4-FFF2-40B4-BE49-F238E27FC236}">
              <a16:creationId xmlns:a16="http://schemas.microsoft.com/office/drawing/2014/main" id="{00000000-0008-0000-0100-00001100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18" name="Text Box 39">
          <a:extLst>
            <a:ext uri="{FF2B5EF4-FFF2-40B4-BE49-F238E27FC236}">
              <a16:creationId xmlns:a16="http://schemas.microsoft.com/office/drawing/2014/main" id="{00000000-0008-0000-0100-00001200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19" name="Text Box 40">
          <a:extLst>
            <a:ext uri="{FF2B5EF4-FFF2-40B4-BE49-F238E27FC236}">
              <a16:creationId xmlns:a16="http://schemas.microsoft.com/office/drawing/2014/main" id="{00000000-0008-0000-0100-00001300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20" name="Text Box 41">
          <a:extLst>
            <a:ext uri="{FF2B5EF4-FFF2-40B4-BE49-F238E27FC236}">
              <a16:creationId xmlns:a16="http://schemas.microsoft.com/office/drawing/2014/main" id="{00000000-0008-0000-0100-00001400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21" name="Text Box 42">
          <a:extLst>
            <a:ext uri="{FF2B5EF4-FFF2-40B4-BE49-F238E27FC236}">
              <a16:creationId xmlns:a16="http://schemas.microsoft.com/office/drawing/2014/main" id="{00000000-0008-0000-0100-00001500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22" name="Text Box 4">
          <a:extLst>
            <a:ext uri="{FF2B5EF4-FFF2-40B4-BE49-F238E27FC236}">
              <a16:creationId xmlns:a16="http://schemas.microsoft.com/office/drawing/2014/main" id="{00000000-0008-0000-0100-00001600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23" name="Text Box 24">
          <a:extLst>
            <a:ext uri="{FF2B5EF4-FFF2-40B4-BE49-F238E27FC236}">
              <a16:creationId xmlns:a16="http://schemas.microsoft.com/office/drawing/2014/main" id="{00000000-0008-0000-0100-00001700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24" name="Text Box 25">
          <a:extLst>
            <a:ext uri="{FF2B5EF4-FFF2-40B4-BE49-F238E27FC236}">
              <a16:creationId xmlns:a16="http://schemas.microsoft.com/office/drawing/2014/main" id="{00000000-0008-0000-0100-00001800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25" name="Text Box 26">
          <a:extLst>
            <a:ext uri="{FF2B5EF4-FFF2-40B4-BE49-F238E27FC236}">
              <a16:creationId xmlns:a16="http://schemas.microsoft.com/office/drawing/2014/main" id="{00000000-0008-0000-0100-00001900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26" name="Text Box 27">
          <a:extLst>
            <a:ext uri="{FF2B5EF4-FFF2-40B4-BE49-F238E27FC236}">
              <a16:creationId xmlns:a16="http://schemas.microsoft.com/office/drawing/2014/main" id="{00000000-0008-0000-0100-00001A00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27" name="Text Box 28">
          <a:extLst>
            <a:ext uri="{FF2B5EF4-FFF2-40B4-BE49-F238E27FC236}">
              <a16:creationId xmlns:a16="http://schemas.microsoft.com/office/drawing/2014/main" id="{00000000-0008-0000-0100-00001B00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28" name="Text Box 29">
          <a:extLst>
            <a:ext uri="{FF2B5EF4-FFF2-40B4-BE49-F238E27FC236}">
              <a16:creationId xmlns:a16="http://schemas.microsoft.com/office/drawing/2014/main" id="{00000000-0008-0000-0100-00001C00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29" name="Text Box 30">
          <a:extLst>
            <a:ext uri="{FF2B5EF4-FFF2-40B4-BE49-F238E27FC236}">
              <a16:creationId xmlns:a16="http://schemas.microsoft.com/office/drawing/2014/main" id="{00000000-0008-0000-0100-00001D00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30" name="Text Box 31">
          <a:extLst>
            <a:ext uri="{FF2B5EF4-FFF2-40B4-BE49-F238E27FC236}">
              <a16:creationId xmlns:a16="http://schemas.microsoft.com/office/drawing/2014/main" id="{00000000-0008-0000-0100-00001E00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31" name="Text Box 32">
          <a:extLst>
            <a:ext uri="{FF2B5EF4-FFF2-40B4-BE49-F238E27FC236}">
              <a16:creationId xmlns:a16="http://schemas.microsoft.com/office/drawing/2014/main" id="{00000000-0008-0000-0100-00001F00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32" name="Text Box 33">
          <a:extLst>
            <a:ext uri="{FF2B5EF4-FFF2-40B4-BE49-F238E27FC236}">
              <a16:creationId xmlns:a16="http://schemas.microsoft.com/office/drawing/2014/main" id="{00000000-0008-0000-0100-00002000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33" name="Text Box 34">
          <a:extLst>
            <a:ext uri="{FF2B5EF4-FFF2-40B4-BE49-F238E27FC236}">
              <a16:creationId xmlns:a16="http://schemas.microsoft.com/office/drawing/2014/main" id="{00000000-0008-0000-0100-00002100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34" name="Text Box 35">
          <a:extLst>
            <a:ext uri="{FF2B5EF4-FFF2-40B4-BE49-F238E27FC236}">
              <a16:creationId xmlns:a16="http://schemas.microsoft.com/office/drawing/2014/main" id="{00000000-0008-0000-0100-00002200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35" name="Text Box 36">
          <a:extLst>
            <a:ext uri="{FF2B5EF4-FFF2-40B4-BE49-F238E27FC236}">
              <a16:creationId xmlns:a16="http://schemas.microsoft.com/office/drawing/2014/main" id="{00000000-0008-0000-0100-00002300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36" name="Text Box 37">
          <a:extLst>
            <a:ext uri="{FF2B5EF4-FFF2-40B4-BE49-F238E27FC236}">
              <a16:creationId xmlns:a16="http://schemas.microsoft.com/office/drawing/2014/main" id="{00000000-0008-0000-0100-00002400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37" name="Text Box 38">
          <a:extLst>
            <a:ext uri="{FF2B5EF4-FFF2-40B4-BE49-F238E27FC236}">
              <a16:creationId xmlns:a16="http://schemas.microsoft.com/office/drawing/2014/main" id="{00000000-0008-0000-0100-00002500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38" name="Text Box 39">
          <a:extLst>
            <a:ext uri="{FF2B5EF4-FFF2-40B4-BE49-F238E27FC236}">
              <a16:creationId xmlns:a16="http://schemas.microsoft.com/office/drawing/2014/main" id="{00000000-0008-0000-0100-00002600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39" name="Text Box 40">
          <a:extLst>
            <a:ext uri="{FF2B5EF4-FFF2-40B4-BE49-F238E27FC236}">
              <a16:creationId xmlns:a16="http://schemas.microsoft.com/office/drawing/2014/main" id="{00000000-0008-0000-0100-00002700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40" name="Text Box 41">
          <a:extLst>
            <a:ext uri="{FF2B5EF4-FFF2-40B4-BE49-F238E27FC236}">
              <a16:creationId xmlns:a16="http://schemas.microsoft.com/office/drawing/2014/main" id="{00000000-0008-0000-0100-00002800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41" name="Text Box 42">
          <a:extLst>
            <a:ext uri="{FF2B5EF4-FFF2-40B4-BE49-F238E27FC236}">
              <a16:creationId xmlns:a16="http://schemas.microsoft.com/office/drawing/2014/main" id="{00000000-0008-0000-0100-00002900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42" name="Text Box 4">
          <a:extLst>
            <a:ext uri="{FF2B5EF4-FFF2-40B4-BE49-F238E27FC236}">
              <a16:creationId xmlns:a16="http://schemas.microsoft.com/office/drawing/2014/main" id="{00000000-0008-0000-0100-00002A00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43" name="Text Box 24">
          <a:extLst>
            <a:ext uri="{FF2B5EF4-FFF2-40B4-BE49-F238E27FC236}">
              <a16:creationId xmlns:a16="http://schemas.microsoft.com/office/drawing/2014/main" id="{00000000-0008-0000-0100-00002B00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44" name="Text Box 25">
          <a:extLst>
            <a:ext uri="{FF2B5EF4-FFF2-40B4-BE49-F238E27FC236}">
              <a16:creationId xmlns:a16="http://schemas.microsoft.com/office/drawing/2014/main" id="{00000000-0008-0000-0100-00002C00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45" name="Text Box 26">
          <a:extLst>
            <a:ext uri="{FF2B5EF4-FFF2-40B4-BE49-F238E27FC236}">
              <a16:creationId xmlns:a16="http://schemas.microsoft.com/office/drawing/2014/main" id="{00000000-0008-0000-0100-00002D00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46" name="Text Box 27">
          <a:extLst>
            <a:ext uri="{FF2B5EF4-FFF2-40B4-BE49-F238E27FC236}">
              <a16:creationId xmlns:a16="http://schemas.microsoft.com/office/drawing/2014/main" id="{00000000-0008-0000-0100-00002E00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47" name="Text Box 28">
          <a:extLst>
            <a:ext uri="{FF2B5EF4-FFF2-40B4-BE49-F238E27FC236}">
              <a16:creationId xmlns:a16="http://schemas.microsoft.com/office/drawing/2014/main" id="{00000000-0008-0000-0100-00002F00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48" name="Text Box 29">
          <a:extLst>
            <a:ext uri="{FF2B5EF4-FFF2-40B4-BE49-F238E27FC236}">
              <a16:creationId xmlns:a16="http://schemas.microsoft.com/office/drawing/2014/main" id="{00000000-0008-0000-0100-00003000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49" name="Text Box 30">
          <a:extLst>
            <a:ext uri="{FF2B5EF4-FFF2-40B4-BE49-F238E27FC236}">
              <a16:creationId xmlns:a16="http://schemas.microsoft.com/office/drawing/2014/main" id="{00000000-0008-0000-0100-00003100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50" name="Text Box 31">
          <a:extLst>
            <a:ext uri="{FF2B5EF4-FFF2-40B4-BE49-F238E27FC236}">
              <a16:creationId xmlns:a16="http://schemas.microsoft.com/office/drawing/2014/main" id="{00000000-0008-0000-0100-00003200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51" name="Text Box 32">
          <a:extLst>
            <a:ext uri="{FF2B5EF4-FFF2-40B4-BE49-F238E27FC236}">
              <a16:creationId xmlns:a16="http://schemas.microsoft.com/office/drawing/2014/main" id="{00000000-0008-0000-0100-00003300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52" name="Text Box 33">
          <a:extLst>
            <a:ext uri="{FF2B5EF4-FFF2-40B4-BE49-F238E27FC236}">
              <a16:creationId xmlns:a16="http://schemas.microsoft.com/office/drawing/2014/main" id="{00000000-0008-0000-0100-00003400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53" name="Text Box 34">
          <a:extLst>
            <a:ext uri="{FF2B5EF4-FFF2-40B4-BE49-F238E27FC236}">
              <a16:creationId xmlns:a16="http://schemas.microsoft.com/office/drawing/2014/main" id="{00000000-0008-0000-0100-00003500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54" name="Text Box 35">
          <a:extLst>
            <a:ext uri="{FF2B5EF4-FFF2-40B4-BE49-F238E27FC236}">
              <a16:creationId xmlns:a16="http://schemas.microsoft.com/office/drawing/2014/main" id="{00000000-0008-0000-0100-00003600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55" name="Text Box 36">
          <a:extLst>
            <a:ext uri="{FF2B5EF4-FFF2-40B4-BE49-F238E27FC236}">
              <a16:creationId xmlns:a16="http://schemas.microsoft.com/office/drawing/2014/main" id="{00000000-0008-0000-0100-00003700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56" name="Text Box 37">
          <a:extLst>
            <a:ext uri="{FF2B5EF4-FFF2-40B4-BE49-F238E27FC236}">
              <a16:creationId xmlns:a16="http://schemas.microsoft.com/office/drawing/2014/main" id="{00000000-0008-0000-0100-00003800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57" name="Text Box 38">
          <a:extLst>
            <a:ext uri="{FF2B5EF4-FFF2-40B4-BE49-F238E27FC236}">
              <a16:creationId xmlns:a16="http://schemas.microsoft.com/office/drawing/2014/main" id="{00000000-0008-0000-0100-00003900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58" name="Text Box 39">
          <a:extLst>
            <a:ext uri="{FF2B5EF4-FFF2-40B4-BE49-F238E27FC236}">
              <a16:creationId xmlns:a16="http://schemas.microsoft.com/office/drawing/2014/main" id="{00000000-0008-0000-0100-00003A00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59" name="Text Box 40">
          <a:extLst>
            <a:ext uri="{FF2B5EF4-FFF2-40B4-BE49-F238E27FC236}">
              <a16:creationId xmlns:a16="http://schemas.microsoft.com/office/drawing/2014/main" id="{00000000-0008-0000-0100-00003B00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60" name="Text Box 41">
          <a:extLst>
            <a:ext uri="{FF2B5EF4-FFF2-40B4-BE49-F238E27FC236}">
              <a16:creationId xmlns:a16="http://schemas.microsoft.com/office/drawing/2014/main" id="{00000000-0008-0000-0100-00003C00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61" name="Text Box 42">
          <a:extLst>
            <a:ext uri="{FF2B5EF4-FFF2-40B4-BE49-F238E27FC236}">
              <a16:creationId xmlns:a16="http://schemas.microsoft.com/office/drawing/2014/main" id="{00000000-0008-0000-0100-00003D00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62" name="Text Box 4">
          <a:extLst>
            <a:ext uri="{FF2B5EF4-FFF2-40B4-BE49-F238E27FC236}">
              <a16:creationId xmlns:a16="http://schemas.microsoft.com/office/drawing/2014/main" id="{00000000-0008-0000-0100-00003E00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63" name="Text Box 24">
          <a:extLst>
            <a:ext uri="{FF2B5EF4-FFF2-40B4-BE49-F238E27FC236}">
              <a16:creationId xmlns:a16="http://schemas.microsoft.com/office/drawing/2014/main" id="{00000000-0008-0000-0100-00003F00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64" name="Text Box 25">
          <a:extLst>
            <a:ext uri="{FF2B5EF4-FFF2-40B4-BE49-F238E27FC236}">
              <a16:creationId xmlns:a16="http://schemas.microsoft.com/office/drawing/2014/main" id="{00000000-0008-0000-0100-00004000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65" name="Text Box 26">
          <a:extLst>
            <a:ext uri="{FF2B5EF4-FFF2-40B4-BE49-F238E27FC236}">
              <a16:creationId xmlns:a16="http://schemas.microsoft.com/office/drawing/2014/main" id="{00000000-0008-0000-0100-00004100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66" name="Text Box 27">
          <a:extLst>
            <a:ext uri="{FF2B5EF4-FFF2-40B4-BE49-F238E27FC236}">
              <a16:creationId xmlns:a16="http://schemas.microsoft.com/office/drawing/2014/main" id="{00000000-0008-0000-0100-00004200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67" name="Text Box 28">
          <a:extLst>
            <a:ext uri="{FF2B5EF4-FFF2-40B4-BE49-F238E27FC236}">
              <a16:creationId xmlns:a16="http://schemas.microsoft.com/office/drawing/2014/main" id="{00000000-0008-0000-0100-00004300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68" name="Text Box 29">
          <a:extLst>
            <a:ext uri="{FF2B5EF4-FFF2-40B4-BE49-F238E27FC236}">
              <a16:creationId xmlns:a16="http://schemas.microsoft.com/office/drawing/2014/main" id="{00000000-0008-0000-0100-00004400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69" name="Text Box 30">
          <a:extLst>
            <a:ext uri="{FF2B5EF4-FFF2-40B4-BE49-F238E27FC236}">
              <a16:creationId xmlns:a16="http://schemas.microsoft.com/office/drawing/2014/main" id="{00000000-0008-0000-0100-00004500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70" name="Text Box 31">
          <a:extLst>
            <a:ext uri="{FF2B5EF4-FFF2-40B4-BE49-F238E27FC236}">
              <a16:creationId xmlns:a16="http://schemas.microsoft.com/office/drawing/2014/main" id="{00000000-0008-0000-0100-00004600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71" name="Text Box 32">
          <a:extLst>
            <a:ext uri="{FF2B5EF4-FFF2-40B4-BE49-F238E27FC236}">
              <a16:creationId xmlns:a16="http://schemas.microsoft.com/office/drawing/2014/main" id="{00000000-0008-0000-0100-00004700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72" name="Text Box 33">
          <a:extLst>
            <a:ext uri="{FF2B5EF4-FFF2-40B4-BE49-F238E27FC236}">
              <a16:creationId xmlns:a16="http://schemas.microsoft.com/office/drawing/2014/main" id="{00000000-0008-0000-0100-00004800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73" name="Text Box 34">
          <a:extLst>
            <a:ext uri="{FF2B5EF4-FFF2-40B4-BE49-F238E27FC236}">
              <a16:creationId xmlns:a16="http://schemas.microsoft.com/office/drawing/2014/main" id="{00000000-0008-0000-0100-00004900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74" name="Text Box 35">
          <a:extLst>
            <a:ext uri="{FF2B5EF4-FFF2-40B4-BE49-F238E27FC236}">
              <a16:creationId xmlns:a16="http://schemas.microsoft.com/office/drawing/2014/main" id="{00000000-0008-0000-0100-00004A00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75" name="Text Box 36">
          <a:extLst>
            <a:ext uri="{FF2B5EF4-FFF2-40B4-BE49-F238E27FC236}">
              <a16:creationId xmlns:a16="http://schemas.microsoft.com/office/drawing/2014/main" id="{00000000-0008-0000-0100-00004B00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76" name="Text Box 37">
          <a:extLst>
            <a:ext uri="{FF2B5EF4-FFF2-40B4-BE49-F238E27FC236}">
              <a16:creationId xmlns:a16="http://schemas.microsoft.com/office/drawing/2014/main" id="{00000000-0008-0000-0100-00004C00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77" name="Text Box 38">
          <a:extLst>
            <a:ext uri="{FF2B5EF4-FFF2-40B4-BE49-F238E27FC236}">
              <a16:creationId xmlns:a16="http://schemas.microsoft.com/office/drawing/2014/main" id="{00000000-0008-0000-0100-00004D00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78" name="Text Box 39">
          <a:extLst>
            <a:ext uri="{FF2B5EF4-FFF2-40B4-BE49-F238E27FC236}">
              <a16:creationId xmlns:a16="http://schemas.microsoft.com/office/drawing/2014/main" id="{00000000-0008-0000-0100-00004E00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79" name="Text Box 40">
          <a:extLst>
            <a:ext uri="{FF2B5EF4-FFF2-40B4-BE49-F238E27FC236}">
              <a16:creationId xmlns:a16="http://schemas.microsoft.com/office/drawing/2014/main" id="{00000000-0008-0000-0100-00004F00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80" name="Text Box 41">
          <a:extLst>
            <a:ext uri="{FF2B5EF4-FFF2-40B4-BE49-F238E27FC236}">
              <a16:creationId xmlns:a16="http://schemas.microsoft.com/office/drawing/2014/main" id="{00000000-0008-0000-0100-00005000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81" name="Text Box 42">
          <a:extLst>
            <a:ext uri="{FF2B5EF4-FFF2-40B4-BE49-F238E27FC236}">
              <a16:creationId xmlns:a16="http://schemas.microsoft.com/office/drawing/2014/main" id="{00000000-0008-0000-0100-00005100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82" name="Text Box 4">
          <a:extLst>
            <a:ext uri="{FF2B5EF4-FFF2-40B4-BE49-F238E27FC236}">
              <a16:creationId xmlns:a16="http://schemas.microsoft.com/office/drawing/2014/main" id="{00000000-0008-0000-0100-00005200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83" name="Text Box 24">
          <a:extLst>
            <a:ext uri="{FF2B5EF4-FFF2-40B4-BE49-F238E27FC236}">
              <a16:creationId xmlns:a16="http://schemas.microsoft.com/office/drawing/2014/main" id="{00000000-0008-0000-0100-00005300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84" name="Text Box 25">
          <a:extLst>
            <a:ext uri="{FF2B5EF4-FFF2-40B4-BE49-F238E27FC236}">
              <a16:creationId xmlns:a16="http://schemas.microsoft.com/office/drawing/2014/main" id="{00000000-0008-0000-0100-00005400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85" name="Text Box 26">
          <a:extLst>
            <a:ext uri="{FF2B5EF4-FFF2-40B4-BE49-F238E27FC236}">
              <a16:creationId xmlns:a16="http://schemas.microsoft.com/office/drawing/2014/main" id="{00000000-0008-0000-0100-00005500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86" name="Text Box 27">
          <a:extLst>
            <a:ext uri="{FF2B5EF4-FFF2-40B4-BE49-F238E27FC236}">
              <a16:creationId xmlns:a16="http://schemas.microsoft.com/office/drawing/2014/main" id="{00000000-0008-0000-0100-00005600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87" name="Text Box 28">
          <a:extLst>
            <a:ext uri="{FF2B5EF4-FFF2-40B4-BE49-F238E27FC236}">
              <a16:creationId xmlns:a16="http://schemas.microsoft.com/office/drawing/2014/main" id="{00000000-0008-0000-0100-00005700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88" name="Text Box 29">
          <a:extLst>
            <a:ext uri="{FF2B5EF4-FFF2-40B4-BE49-F238E27FC236}">
              <a16:creationId xmlns:a16="http://schemas.microsoft.com/office/drawing/2014/main" id="{00000000-0008-0000-0100-00005800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89" name="Text Box 30">
          <a:extLst>
            <a:ext uri="{FF2B5EF4-FFF2-40B4-BE49-F238E27FC236}">
              <a16:creationId xmlns:a16="http://schemas.microsoft.com/office/drawing/2014/main" id="{00000000-0008-0000-0100-00005900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90" name="Text Box 31">
          <a:extLst>
            <a:ext uri="{FF2B5EF4-FFF2-40B4-BE49-F238E27FC236}">
              <a16:creationId xmlns:a16="http://schemas.microsoft.com/office/drawing/2014/main" id="{00000000-0008-0000-0100-00005A00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91" name="Text Box 32">
          <a:extLst>
            <a:ext uri="{FF2B5EF4-FFF2-40B4-BE49-F238E27FC236}">
              <a16:creationId xmlns:a16="http://schemas.microsoft.com/office/drawing/2014/main" id="{00000000-0008-0000-0100-00005B00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92" name="Text Box 33">
          <a:extLst>
            <a:ext uri="{FF2B5EF4-FFF2-40B4-BE49-F238E27FC236}">
              <a16:creationId xmlns:a16="http://schemas.microsoft.com/office/drawing/2014/main" id="{00000000-0008-0000-0100-00005C00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93" name="Text Box 34">
          <a:extLst>
            <a:ext uri="{FF2B5EF4-FFF2-40B4-BE49-F238E27FC236}">
              <a16:creationId xmlns:a16="http://schemas.microsoft.com/office/drawing/2014/main" id="{00000000-0008-0000-0100-00005D00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94" name="Text Box 35">
          <a:extLst>
            <a:ext uri="{FF2B5EF4-FFF2-40B4-BE49-F238E27FC236}">
              <a16:creationId xmlns:a16="http://schemas.microsoft.com/office/drawing/2014/main" id="{00000000-0008-0000-0100-00005E00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95" name="Text Box 36">
          <a:extLst>
            <a:ext uri="{FF2B5EF4-FFF2-40B4-BE49-F238E27FC236}">
              <a16:creationId xmlns:a16="http://schemas.microsoft.com/office/drawing/2014/main" id="{00000000-0008-0000-0100-00005F00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96" name="Text Box 37">
          <a:extLst>
            <a:ext uri="{FF2B5EF4-FFF2-40B4-BE49-F238E27FC236}">
              <a16:creationId xmlns:a16="http://schemas.microsoft.com/office/drawing/2014/main" id="{00000000-0008-0000-0100-00006000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97" name="Text Box 38">
          <a:extLst>
            <a:ext uri="{FF2B5EF4-FFF2-40B4-BE49-F238E27FC236}">
              <a16:creationId xmlns:a16="http://schemas.microsoft.com/office/drawing/2014/main" id="{00000000-0008-0000-0100-00006100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98" name="Text Box 39">
          <a:extLst>
            <a:ext uri="{FF2B5EF4-FFF2-40B4-BE49-F238E27FC236}">
              <a16:creationId xmlns:a16="http://schemas.microsoft.com/office/drawing/2014/main" id="{00000000-0008-0000-0100-00006200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99" name="Text Box 40">
          <a:extLst>
            <a:ext uri="{FF2B5EF4-FFF2-40B4-BE49-F238E27FC236}">
              <a16:creationId xmlns:a16="http://schemas.microsoft.com/office/drawing/2014/main" id="{00000000-0008-0000-0100-00006300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100" name="Text Box 41">
          <a:extLst>
            <a:ext uri="{FF2B5EF4-FFF2-40B4-BE49-F238E27FC236}">
              <a16:creationId xmlns:a16="http://schemas.microsoft.com/office/drawing/2014/main" id="{00000000-0008-0000-0100-00006400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101" name="Text Box 42">
          <a:extLst>
            <a:ext uri="{FF2B5EF4-FFF2-40B4-BE49-F238E27FC236}">
              <a16:creationId xmlns:a16="http://schemas.microsoft.com/office/drawing/2014/main" id="{00000000-0008-0000-0100-00006500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102" name="Text Box 4">
          <a:extLst>
            <a:ext uri="{FF2B5EF4-FFF2-40B4-BE49-F238E27FC236}">
              <a16:creationId xmlns:a16="http://schemas.microsoft.com/office/drawing/2014/main" id="{00000000-0008-0000-0100-00006600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103" name="Text Box 24">
          <a:extLst>
            <a:ext uri="{FF2B5EF4-FFF2-40B4-BE49-F238E27FC236}">
              <a16:creationId xmlns:a16="http://schemas.microsoft.com/office/drawing/2014/main" id="{00000000-0008-0000-0100-00006700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104" name="Text Box 25">
          <a:extLst>
            <a:ext uri="{FF2B5EF4-FFF2-40B4-BE49-F238E27FC236}">
              <a16:creationId xmlns:a16="http://schemas.microsoft.com/office/drawing/2014/main" id="{00000000-0008-0000-0100-00006800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105" name="Text Box 26">
          <a:extLst>
            <a:ext uri="{FF2B5EF4-FFF2-40B4-BE49-F238E27FC236}">
              <a16:creationId xmlns:a16="http://schemas.microsoft.com/office/drawing/2014/main" id="{00000000-0008-0000-0100-00006900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106" name="Text Box 27">
          <a:extLst>
            <a:ext uri="{FF2B5EF4-FFF2-40B4-BE49-F238E27FC236}">
              <a16:creationId xmlns:a16="http://schemas.microsoft.com/office/drawing/2014/main" id="{00000000-0008-0000-0100-00006A00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107" name="Text Box 28">
          <a:extLst>
            <a:ext uri="{FF2B5EF4-FFF2-40B4-BE49-F238E27FC236}">
              <a16:creationId xmlns:a16="http://schemas.microsoft.com/office/drawing/2014/main" id="{00000000-0008-0000-0100-00006B00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108" name="Text Box 29">
          <a:extLst>
            <a:ext uri="{FF2B5EF4-FFF2-40B4-BE49-F238E27FC236}">
              <a16:creationId xmlns:a16="http://schemas.microsoft.com/office/drawing/2014/main" id="{00000000-0008-0000-0100-00006C00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109" name="Text Box 30">
          <a:extLst>
            <a:ext uri="{FF2B5EF4-FFF2-40B4-BE49-F238E27FC236}">
              <a16:creationId xmlns:a16="http://schemas.microsoft.com/office/drawing/2014/main" id="{00000000-0008-0000-0100-00006D00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110" name="Text Box 31">
          <a:extLst>
            <a:ext uri="{FF2B5EF4-FFF2-40B4-BE49-F238E27FC236}">
              <a16:creationId xmlns:a16="http://schemas.microsoft.com/office/drawing/2014/main" id="{00000000-0008-0000-0100-00006E00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111" name="Text Box 32">
          <a:extLst>
            <a:ext uri="{FF2B5EF4-FFF2-40B4-BE49-F238E27FC236}">
              <a16:creationId xmlns:a16="http://schemas.microsoft.com/office/drawing/2014/main" id="{00000000-0008-0000-0100-00006F00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112" name="Text Box 33">
          <a:extLst>
            <a:ext uri="{FF2B5EF4-FFF2-40B4-BE49-F238E27FC236}">
              <a16:creationId xmlns:a16="http://schemas.microsoft.com/office/drawing/2014/main" id="{00000000-0008-0000-0100-00007000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113" name="Text Box 34">
          <a:extLst>
            <a:ext uri="{FF2B5EF4-FFF2-40B4-BE49-F238E27FC236}">
              <a16:creationId xmlns:a16="http://schemas.microsoft.com/office/drawing/2014/main" id="{00000000-0008-0000-0100-00007100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114" name="Text Box 35">
          <a:extLst>
            <a:ext uri="{FF2B5EF4-FFF2-40B4-BE49-F238E27FC236}">
              <a16:creationId xmlns:a16="http://schemas.microsoft.com/office/drawing/2014/main" id="{00000000-0008-0000-0100-00007200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115" name="Text Box 36">
          <a:extLst>
            <a:ext uri="{FF2B5EF4-FFF2-40B4-BE49-F238E27FC236}">
              <a16:creationId xmlns:a16="http://schemas.microsoft.com/office/drawing/2014/main" id="{00000000-0008-0000-0100-00007300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116" name="Text Box 37">
          <a:extLst>
            <a:ext uri="{FF2B5EF4-FFF2-40B4-BE49-F238E27FC236}">
              <a16:creationId xmlns:a16="http://schemas.microsoft.com/office/drawing/2014/main" id="{00000000-0008-0000-0100-00007400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117" name="Text Box 38">
          <a:extLst>
            <a:ext uri="{FF2B5EF4-FFF2-40B4-BE49-F238E27FC236}">
              <a16:creationId xmlns:a16="http://schemas.microsoft.com/office/drawing/2014/main" id="{00000000-0008-0000-0100-00007500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118" name="Text Box 39">
          <a:extLst>
            <a:ext uri="{FF2B5EF4-FFF2-40B4-BE49-F238E27FC236}">
              <a16:creationId xmlns:a16="http://schemas.microsoft.com/office/drawing/2014/main" id="{00000000-0008-0000-0100-00007600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119" name="Text Box 40">
          <a:extLst>
            <a:ext uri="{FF2B5EF4-FFF2-40B4-BE49-F238E27FC236}">
              <a16:creationId xmlns:a16="http://schemas.microsoft.com/office/drawing/2014/main" id="{00000000-0008-0000-0100-00007700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120" name="Text Box 41">
          <a:extLst>
            <a:ext uri="{FF2B5EF4-FFF2-40B4-BE49-F238E27FC236}">
              <a16:creationId xmlns:a16="http://schemas.microsoft.com/office/drawing/2014/main" id="{00000000-0008-0000-0100-00007800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121" name="Text Box 42">
          <a:extLst>
            <a:ext uri="{FF2B5EF4-FFF2-40B4-BE49-F238E27FC236}">
              <a16:creationId xmlns:a16="http://schemas.microsoft.com/office/drawing/2014/main" id="{00000000-0008-0000-0100-00007900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122" name="Text Box 4">
          <a:extLst>
            <a:ext uri="{FF2B5EF4-FFF2-40B4-BE49-F238E27FC236}">
              <a16:creationId xmlns:a16="http://schemas.microsoft.com/office/drawing/2014/main" id="{00000000-0008-0000-0100-00007A00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123" name="Text Box 24">
          <a:extLst>
            <a:ext uri="{FF2B5EF4-FFF2-40B4-BE49-F238E27FC236}">
              <a16:creationId xmlns:a16="http://schemas.microsoft.com/office/drawing/2014/main" id="{00000000-0008-0000-0100-00007B00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124" name="Text Box 25">
          <a:extLst>
            <a:ext uri="{FF2B5EF4-FFF2-40B4-BE49-F238E27FC236}">
              <a16:creationId xmlns:a16="http://schemas.microsoft.com/office/drawing/2014/main" id="{00000000-0008-0000-0100-00007C00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125" name="Text Box 26">
          <a:extLst>
            <a:ext uri="{FF2B5EF4-FFF2-40B4-BE49-F238E27FC236}">
              <a16:creationId xmlns:a16="http://schemas.microsoft.com/office/drawing/2014/main" id="{00000000-0008-0000-0100-00007D00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126" name="Text Box 27">
          <a:extLst>
            <a:ext uri="{FF2B5EF4-FFF2-40B4-BE49-F238E27FC236}">
              <a16:creationId xmlns:a16="http://schemas.microsoft.com/office/drawing/2014/main" id="{00000000-0008-0000-0100-00007E00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127" name="Text Box 28">
          <a:extLst>
            <a:ext uri="{FF2B5EF4-FFF2-40B4-BE49-F238E27FC236}">
              <a16:creationId xmlns:a16="http://schemas.microsoft.com/office/drawing/2014/main" id="{00000000-0008-0000-0100-00007F00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128" name="Text Box 29">
          <a:extLst>
            <a:ext uri="{FF2B5EF4-FFF2-40B4-BE49-F238E27FC236}">
              <a16:creationId xmlns:a16="http://schemas.microsoft.com/office/drawing/2014/main" id="{00000000-0008-0000-0100-00008000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129" name="Text Box 30">
          <a:extLst>
            <a:ext uri="{FF2B5EF4-FFF2-40B4-BE49-F238E27FC236}">
              <a16:creationId xmlns:a16="http://schemas.microsoft.com/office/drawing/2014/main" id="{00000000-0008-0000-0100-00008100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130" name="Text Box 31">
          <a:extLst>
            <a:ext uri="{FF2B5EF4-FFF2-40B4-BE49-F238E27FC236}">
              <a16:creationId xmlns:a16="http://schemas.microsoft.com/office/drawing/2014/main" id="{00000000-0008-0000-0100-00008200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131" name="Text Box 32">
          <a:extLst>
            <a:ext uri="{FF2B5EF4-FFF2-40B4-BE49-F238E27FC236}">
              <a16:creationId xmlns:a16="http://schemas.microsoft.com/office/drawing/2014/main" id="{00000000-0008-0000-0100-00008300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132" name="Text Box 33">
          <a:extLst>
            <a:ext uri="{FF2B5EF4-FFF2-40B4-BE49-F238E27FC236}">
              <a16:creationId xmlns:a16="http://schemas.microsoft.com/office/drawing/2014/main" id="{00000000-0008-0000-0100-00008400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133" name="Text Box 34">
          <a:extLst>
            <a:ext uri="{FF2B5EF4-FFF2-40B4-BE49-F238E27FC236}">
              <a16:creationId xmlns:a16="http://schemas.microsoft.com/office/drawing/2014/main" id="{00000000-0008-0000-0100-00008500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134" name="Text Box 35">
          <a:extLst>
            <a:ext uri="{FF2B5EF4-FFF2-40B4-BE49-F238E27FC236}">
              <a16:creationId xmlns:a16="http://schemas.microsoft.com/office/drawing/2014/main" id="{00000000-0008-0000-0100-00008600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135" name="Text Box 36">
          <a:extLst>
            <a:ext uri="{FF2B5EF4-FFF2-40B4-BE49-F238E27FC236}">
              <a16:creationId xmlns:a16="http://schemas.microsoft.com/office/drawing/2014/main" id="{00000000-0008-0000-0100-00008700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136" name="Text Box 37">
          <a:extLst>
            <a:ext uri="{FF2B5EF4-FFF2-40B4-BE49-F238E27FC236}">
              <a16:creationId xmlns:a16="http://schemas.microsoft.com/office/drawing/2014/main" id="{00000000-0008-0000-0100-00008800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137" name="Text Box 38">
          <a:extLst>
            <a:ext uri="{FF2B5EF4-FFF2-40B4-BE49-F238E27FC236}">
              <a16:creationId xmlns:a16="http://schemas.microsoft.com/office/drawing/2014/main" id="{00000000-0008-0000-0100-00008900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138" name="Text Box 39">
          <a:extLst>
            <a:ext uri="{FF2B5EF4-FFF2-40B4-BE49-F238E27FC236}">
              <a16:creationId xmlns:a16="http://schemas.microsoft.com/office/drawing/2014/main" id="{00000000-0008-0000-0100-00008A00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139" name="Text Box 40">
          <a:extLst>
            <a:ext uri="{FF2B5EF4-FFF2-40B4-BE49-F238E27FC236}">
              <a16:creationId xmlns:a16="http://schemas.microsoft.com/office/drawing/2014/main" id="{00000000-0008-0000-0100-00008B00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140" name="Text Box 41">
          <a:extLst>
            <a:ext uri="{FF2B5EF4-FFF2-40B4-BE49-F238E27FC236}">
              <a16:creationId xmlns:a16="http://schemas.microsoft.com/office/drawing/2014/main" id="{00000000-0008-0000-0100-00008C00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141" name="Text Box 42">
          <a:extLst>
            <a:ext uri="{FF2B5EF4-FFF2-40B4-BE49-F238E27FC236}">
              <a16:creationId xmlns:a16="http://schemas.microsoft.com/office/drawing/2014/main" id="{00000000-0008-0000-0100-00008D00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142" name="Text Box 4">
          <a:extLst>
            <a:ext uri="{FF2B5EF4-FFF2-40B4-BE49-F238E27FC236}">
              <a16:creationId xmlns:a16="http://schemas.microsoft.com/office/drawing/2014/main" id="{00000000-0008-0000-0100-00008E00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143" name="Text Box 24">
          <a:extLst>
            <a:ext uri="{FF2B5EF4-FFF2-40B4-BE49-F238E27FC236}">
              <a16:creationId xmlns:a16="http://schemas.microsoft.com/office/drawing/2014/main" id="{00000000-0008-0000-0100-00008F00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144" name="Text Box 25">
          <a:extLst>
            <a:ext uri="{FF2B5EF4-FFF2-40B4-BE49-F238E27FC236}">
              <a16:creationId xmlns:a16="http://schemas.microsoft.com/office/drawing/2014/main" id="{00000000-0008-0000-0100-00009000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145" name="Text Box 26">
          <a:extLst>
            <a:ext uri="{FF2B5EF4-FFF2-40B4-BE49-F238E27FC236}">
              <a16:creationId xmlns:a16="http://schemas.microsoft.com/office/drawing/2014/main" id="{00000000-0008-0000-0100-00009100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146" name="Text Box 27">
          <a:extLst>
            <a:ext uri="{FF2B5EF4-FFF2-40B4-BE49-F238E27FC236}">
              <a16:creationId xmlns:a16="http://schemas.microsoft.com/office/drawing/2014/main" id="{00000000-0008-0000-0100-00009200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147" name="Text Box 28">
          <a:extLst>
            <a:ext uri="{FF2B5EF4-FFF2-40B4-BE49-F238E27FC236}">
              <a16:creationId xmlns:a16="http://schemas.microsoft.com/office/drawing/2014/main" id="{00000000-0008-0000-0100-00009300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148" name="Text Box 29">
          <a:extLst>
            <a:ext uri="{FF2B5EF4-FFF2-40B4-BE49-F238E27FC236}">
              <a16:creationId xmlns:a16="http://schemas.microsoft.com/office/drawing/2014/main" id="{00000000-0008-0000-0100-00009400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149" name="Text Box 30">
          <a:extLst>
            <a:ext uri="{FF2B5EF4-FFF2-40B4-BE49-F238E27FC236}">
              <a16:creationId xmlns:a16="http://schemas.microsoft.com/office/drawing/2014/main" id="{00000000-0008-0000-0100-00009500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150" name="Text Box 31">
          <a:extLst>
            <a:ext uri="{FF2B5EF4-FFF2-40B4-BE49-F238E27FC236}">
              <a16:creationId xmlns:a16="http://schemas.microsoft.com/office/drawing/2014/main" id="{00000000-0008-0000-0100-00009600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151" name="Text Box 32">
          <a:extLst>
            <a:ext uri="{FF2B5EF4-FFF2-40B4-BE49-F238E27FC236}">
              <a16:creationId xmlns:a16="http://schemas.microsoft.com/office/drawing/2014/main" id="{00000000-0008-0000-0100-00009700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152" name="Text Box 33">
          <a:extLst>
            <a:ext uri="{FF2B5EF4-FFF2-40B4-BE49-F238E27FC236}">
              <a16:creationId xmlns:a16="http://schemas.microsoft.com/office/drawing/2014/main" id="{00000000-0008-0000-0100-00009800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153" name="Text Box 34">
          <a:extLst>
            <a:ext uri="{FF2B5EF4-FFF2-40B4-BE49-F238E27FC236}">
              <a16:creationId xmlns:a16="http://schemas.microsoft.com/office/drawing/2014/main" id="{00000000-0008-0000-0100-00009900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154" name="Text Box 35">
          <a:extLst>
            <a:ext uri="{FF2B5EF4-FFF2-40B4-BE49-F238E27FC236}">
              <a16:creationId xmlns:a16="http://schemas.microsoft.com/office/drawing/2014/main" id="{00000000-0008-0000-0100-00009A00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155" name="Text Box 36">
          <a:extLst>
            <a:ext uri="{FF2B5EF4-FFF2-40B4-BE49-F238E27FC236}">
              <a16:creationId xmlns:a16="http://schemas.microsoft.com/office/drawing/2014/main" id="{00000000-0008-0000-0100-00009B00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156" name="Text Box 37">
          <a:extLst>
            <a:ext uri="{FF2B5EF4-FFF2-40B4-BE49-F238E27FC236}">
              <a16:creationId xmlns:a16="http://schemas.microsoft.com/office/drawing/2014/main" id="{00000000-0008-0000-0100-00009C00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157" name="Text Box 38">
          <a:extLst>
            <a:ext uri="{FF2B5EF4-FFF2-40B4-BE49-F238E27FC236}">
              <a16:creationId xmlns:a16="http://schemas.microsoft.com/office/drawing/2014/main" id="{00000000-0008-0000-0100-00009D00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158" name="Text Box 39">
          <a:extLst>
            <a:ext uri="{FF2B5EF4-FFF2-40B4-BE49-F238E27FC236}">
              <a16:creationId xmlns:a16="http://schemas.microsoft.com/office/drawing/2014/main" id="{00000000-0008-0000-0100-00009E00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159" name="Text Box 40">
          <a:extLst>
            <a:ext uri="{FF2B5EF4-FFF2-40B4-BE49-F238E27FC236}">
              <a16:creationId xmlns:a16="http://schemas.microsoft.com/office/drawing/2014/main" id="{00000000-0008-0000-0100-00009F00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160" name="Text Box 41">
          <a:extLst>
            <a:ext uri="{FF2B5EF4-FFF2-40B4-BE49-F238E27FC236}">
              <a16:creationId xmlns:a16="http://schemas.microsoft.com/office/drawing/2014/main" id="{00000000-0008-0000-0100-0000A000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161" name="Text Box 42">
          <a:extLst>
            <a:ext uri="{FF2B5EF4-FFF2-40B4-BE49-F238E27FC236}">
              <a16:creationId xmlns:a16="http://schemas.microsoft.com/office/drawing/2014/main" id="{00000000-0008-0000-0100-0000A100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162" name="Text Box 4">
          <a:extLst>
            <a:ext uri="{FF2B5EF4-FFF2-40B4-BE49-F238E27FC236}">
              <a16:creationId xmlns:a16="http://schemas.microsoft.com/office/drawing/2014/main" id="{00000000-0008-0000-0100-0000A200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163" name="Text Box 24">
          <a:extLst>
            <a:ext uri="{FF2B5EF4-FFF2-40B4-BE49-F238E27FC236}">
              <a16:creationId xmlns:a16="http://schemas.microsoft.com/office/drawing/2014/main" id="{00000000-0008-0000-0100-0000A300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164" name="Text Box 25">
          <a:extLst>
            <a:ext uri="{FF2B5EF4-FFF2-40B4-BE49-F238E27FC236}">
              <a16:creationId xmlns:a16="http://schemas.microsoft.com/office/drawing/2014/main" id="{00000000-0008-0000-0100-0000A400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165" name="Text Box 26">
          <a:extLst>
            <a:ext uri="{FF2B5EF4-FFF2-40B4-BE49-F238E27FC236}">
              <a16:creationId xmlns:a16="http://schemas.microsoft.com/office/drawing/2014/main" id="{00000000-0008-0000-0100-0000A500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166" name="Text Box 27">
          <a:extLst>
            <a:ext uri="{FF2B5EF4-FFF2-40B4-BE49-F238E27FC236}">
              <a16:creationId xmlns:a16="http://schemas.microsoft.com/office/drawing/2014/main" id="{00000000-0008-0000-0100-0000A600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167" name="Text Box 28">
          <a:extLst>
            <a:ext uri="{FF2B5EF4-FFF2-40B4-BE49-F238E27FC236}">
              <a16:creationId xmlns:a16="http://schemas.microsoft.com/office/drawing/2014/main" id="{00000000-0008-0000-0100-0000A700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168" name="Text Box 29">
          <a:extLst>
            <a:ext uri="{FF2B5EF4-FFF2-40B4-BE49-F238E27FC236}">
              <a16:creationId xmlns:a16="http://schemas.microsoft.com/office/drawing/2014/main" id="{00000000-0008-0000-0100-0000A800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169" name="Text Box 30">
          <a:extLst>
            <a:ext uri="{FF2B5EF4-FFF2-40B4-BE49-F238E27FC236}">
              <a16:creationId xmlns:a16="http://schemas.microsoft.com/office/drawing/2014/main" id="{00000000-0008-0000-0100-0000A900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170" name="Text Box 31">
          <a:extLst>
            <a:ext uri="{FF2B5EF4-FFF2-40B4-BE49-F238E27FC236}">
              <a16:creationId xmlns:a16="http://schemas.microsoft.com/office/drawing/2014/main" id="{00000000-0008-0000-0100-0000AA00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171" name="Text Box 32">
          <a:extLst>
            <a:ext uri="{FF2B5EF4-FFF2-40B4-BE49-F238E27FC236}">
              <a16:creationId xmlns:a16="http://schemas.microsoft.com/office/drawing/2014/main" id="{00000000-0008-0000-0100-0000AB00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172" name="Text Box 33">
          <a:extLst>
            <a:ext uri="{FF2B5EF4-FFF2-40B4-BE49-F238E27FC236}">
              <a16:creationId xmlns:a16="http://schemas.microsoft.com/office/drawing/2014/main" id="{00000000-0008-0000-0100-0000AC00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173" name="Text Box 34">
          <a:extLst>
            <a:ext uri="{FF2B5EF4-FFF2-40B4-BE49-F238E27FC236}">
              <a16:creationId xmlns:a16="http://schemas.microsoft.com/office/drawing/2014/main" id="{00000000-0008-0000-0100-0000AD00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174" name="Text Box 35">
          <a:extLst>
            <a:ext uri="{FF2B5EF4-FFF2-40B4-BE49-F238E27FC236}">
              <a16:creationId xmlns:a16="http://schemas.microsoft.com/office/drawing/2014/main" id="{00000000-0008-0000-0100-0000AE00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175" name="Text Box 36">
          <a:extLst>
            <a:ext uri="{FF2B5EF4-FFF2-40B4-BE49-F238E27FC236}">
              <a16:creationId xmlns:a16="http://schemas.microsoft.com/office/drawing/2014/main" id="{00000000-0008-0000-0100-0000AF00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176" name="Text Box 37">
          <a:extLst>
            <a:ext uri="{FF2B5EF4-FFF2-40B4-BE49-F238E27FC236}">
              <a16:creationId xmlns:a16="http://schemas.microsoft.com/office/drawing/2014/main" id="{00000000-0008-0000-0100-0000B000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177" name="Text Box 38">
          <a:extLst>
            <a:ext uri="{FF2B5EF4-FFF2-40B4-BE49-F238E27FC236}">
              <a16:creationId xmlns:a16="http://schemas.microsoft.com/office/drawing/2014/main" id="{00000000-0008-0000-0100-0000B100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178" name="Text Box 39">
          <a:extLst>
            <a:ext uri="{FF2B5EF4-FFF2-40B4-BE49-F238E27FC236}">
              <a16:creationId xmlns:a16="http://schemas.microsoft.com/office/drawing/2014/main" id="{00000000-0008-0000-0100-0000B200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179" name="Text Box 40">
          <a:extLst>
            <a:ext uri="{FF2B5EF4-FFF2-40B4-BE49-F238E27FC236}">
              <a16:creationId xmlns:a16="http://schemas.microsoft.com/office/drawing/2014/main" id="{00000000-0008-0000-0100-0000B300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180" name="Text Box 41">
          <a:extLst>
            <a:ext uri="{FF2B5EF4-FFF2-40B4-BE49-F238E27FC236}">
              <a16:creationId xmlns:a16="http://schemas.microsoft.com/office/drawing/2014/main" id="{00000000-0008-0000-0100-0000B400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181" name="Text Box 42">
          <a:extLst>
            <a:ext uri="{FF2B5EF4-FFF2-40B4-BE49-F238E27FC236}">
              <a16:creationId xmlns:a16="http://schemas.microsoft.com/office/drawing/2014/main" id="{00000000-0008-0000-0100-0000B500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182" name="Text Box 4">
          <a:extLst>
            <a:ext uri="{FF2B5EF4-FFF2-40B4-BE49-F238E27FC236}">
              <a16:creationId xmlns:a16="http://schemas.microsoft.com/office/drawing/2014/main" id="{00000000-0008-0000-0100-0000B600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183" name="Text Box 24">
          <a:extLst>
            <a:ext uri="{FF2B5EF4-FFF2-40B4-BE49-F238E27FC236}">
              <a16:creationId xmlns:a16="http://schemas.microsoft.com/office/drawing/2014/main" id="{00000000-0008-0000-0100-0000B700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184" name="Text Box 25">
          <a:extLst>
            <a:ext uri="{FF2B5EF4-FFF2-40B4-BE49-F238E27FC236}">
              <a16:creationId xmlns:a16="http://schemas.microsoft.com/office/drawing/2014/main" id="{00000000-0008-0000-0100-0000B800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185" name="Text Box 26">
          <a:extLst>
            <a:ext uri="{FF2B5EF4-FFF2-40B4-BE49-F238E27FC236}">
              <a16:creationId xmlns:a16="http://schemas.microsoft.com/office/drawing/2014/main" id="{00000000-0008-0000-0100-0000B900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186" name="Text Box 27">
          <a:extLst>
            <a:ext uri="{FF2B5EF4-FFF2-40B4-BE49-F238E27FC236}">
              <a16:creationId xmlns:a16="http://schemas.microsoft.com/office/drawing/2014/main" id="{00000000-0008-0000-0100-0000BA00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187" name="Text Box 28">
          <a:extLst>
            <a:ext uri="{FF2B5EF4-FFF2-40B4-BE49-F238E27FC236}">
              <a16:creationId xmlns:a16="http://schemas.microsoft.com/office/drawing/2014/main" id="{00000000-0008-0000-0100-0000BB00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188" name="Text Box 29">
          <a:extLst>
            <a:ext uri="{FF2B5EF4-FFF2-40B4-BE49-F238E27FC236}">
              <a16:creationId xmlns:a16="http://schemas.microsoft.com/office/drawing/2014/main" id="{00000000-0008-0000-0100-0000BC00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189" name="Text Box 30">
          <a:extLst>
            <a:ext uri="{FF2B5EF4-FFF2-40B4-BE49-F238E27FC236}">
              <a16:creationId xmlns:a16="http://schemas.microsoft.com/office/drawing/2014/main" id="{00000000-0008-0000-0100-0000BD00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190" name="Text Box 31">
          <a:extLst>
            <a:ext uri="{FF2B5EF4-FFF2-40B4-BE49-F238E27FC236}">
              <a16:creationId xmlns:a16="http://schemas.microsoft.com/office/drawing/2014/main" id="{00000000-0008-0000-0100-0000BE00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191" name="Text Box 32">
          <a:extLst>
            <a:ext uri="{FF2B5EF4-FFF2-40B4-BE49-F238E27FC236}">
              <a16:creationId xmlns:a16="http://schemas.microsoft.com/office/drawing/2014/main" id="{00000000-0008-0000-0100-0000BF00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192" name="Text Box 33">
          <a:extLst>
            <a:ext uri="{FF2B5EF4-FFF2-40B4-BE49-F238E27FC236}">
              <a16:creationId xmlns:a16="http://schemas.microsoft.com/office/drawing/2014/main" id="{00000000-0008-0000-0100-0000C000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193" name="Text Box 34">
          <a:extLst>
            <a:ext uri="{FF2B5EF4-FFF2-40B4-BE49-F238E27FC236}">
              <a16:creationId xmlns:a16="http://schemas.microsoft.com/office/drawing/2014/main" id="{00000000-0008-0000-0100-0000C100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194" name="Text Box 35">
          <a:extLst>
            <a:ext uri="{FF2B5EF4-FFF2-40B4-BE49-F238E27FC236}">
              <a16:creationId xmlns:a16="http://schemas.microsoft.com/office/drawing/2014/main" id="{00000000-0008-0000-0100-0000C200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195" name="Text Box 36">
          <a:extLst>
            <a:ext uri="{FF2B5EF4-FFF2-40B4-BE49-F238E27FC236}">
              <a16:creationId xmlns:a16="http://schemas.microsoft.com/office/drawing/2014/main" id="{00000000-0008-0000-0100-0000C300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196" name="Text Box 37">
          <a:extLst>
            <a:ext uri="{FF2B5EF4-FFF2-40B4-BE49-F238E27FC236}">
              <a16:creationId xmlns:a16="http://schemas.microsoft.com/office/drawing/2014/main" id="{00000000-0008-0000-0100-0000C400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197" name="Text Box 38">
          <a:extLst>
            <a:ext uri="{FF2B5EF4-FFF2-40B4-BE49-F238E27FC236}">
              <a16:creationId xmlns:a16="http://schemas.microsoft.com/office/drawing/2014/main" id="{00000000-0008-0000-0100-0000C500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198" name="Text Box 39">
          <a:extLst>
            <a:ext uri="{FF2B5EF4-FFF2-40B4-BE49-F238E27FC236}">
              <a16:creationId xmlns:a16="http://schemas.microsoft.com/office/drawing/2014/main" id="{00000000-0008-0000-0100-0000C600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199" name="Text Box 40">
          <a:extLst>
            <a:ext uri="{FF2B5EF4-FFF2-40B4-BE49-F238E27FC236}">
              <a16:creationId xmlns:a16="http://schemas.microsoft.com/office/drawing/2014/main" id="{00000000-0008-0000-0100-0000C700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200" name="Text Box 41">
          <a:extLst>
            <a:ext uri="{FF2B5EF4-FFF2-40B4-BE49-F238E27FC236}">
              <a16:creationId xmlns:a16="http://schemas.microsoft.com/office/drawing/2014/main" id="{00000000-0008-0000-0100-0000C800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201" name="Text Box 42">
          <a:extLst>
            <a:ext uri="{FF2B5EF4-FFF2-40B4-BE49-F238E27FC236}">
              <a16:creationId xmlns:a16="http://schemas.microsoft.com/office/drawing/2014/main" id="{00000000-0008-0000-0100-0000C900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202" name="Text Box 4">
          <a:extLst>
            <a:ext uri="{FF2B5EF4-FFF2-40B4-BE49-F238E27FC236}">
              <a16:creationId xmlns:a16="http://schemas.microsoft.com/office/drawing/2014/main" id="{00000000-0008-0000-0100-0000CA00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203" name="Text Box 24">
          <a:extLst>
            <a:ext uri="{FF2B5EF4-FFF2-40B4-BE49-F238E27FC236}">
              <a16:creationId xmlns:a16="http://schemas.microsoft.com/office/drawing/2014/main" id="{00000000-0008-0000-0100-0000CB00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204" name="Text Box 25">
          <a:extLst>
            <a:ext uri="{FF2B5EF4-FFF2-40B4-BE49-F238E27FC236}">
              <a16:creationId xmlns:a16="http://schemas.microsoft.com/office/drawing/2014/main" id="{00000000-0008-0000-0100-0000CC00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205" name="Text Box 26">
          <a:extLst>
            <a:ext uri="{FF2B5EF4-FFF2-40B4-BE49-F238E27FC236}">
              <a16:creationId xmlns:a16="http://schemas.microsoft.com/office/drawing/2014/main" id="{00000000-0008-0000-0100-0000CD00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206" name="Text Box 27">
          <a:extLst>
            <a:ext uri="{FF2B5EF4-FFF2-40B4-BE49-F238E27FC236}">
              <a16:creationId xmlns:a16="http://schemas.microsoft.com/office/drawing/2014/main" id="{00000000-0008-0000-0100-0000CE00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207" name="Text Box 28">
          <a:extLst>
            <a:ext uri="{FF2B5EF4-FFF2-40B4-BE49-F238E27FC236}">
              <a16:creationId xmlns:a16="http://schemas.microsoft.com/office/drawing/2014/main" id="{00000000-0008-0000-0100-0000CF00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208" name="Text Box 29">
          <a:extLst>
            <a:ext uri="{FF2B5EF4-FFF2-40B4-BE49-F238E27FC236}">
              <a16:creationId xmlns:a16="http://schemas.microsoft.com/office/drawing/2014/main" id="{00000000-0008-0000-0100-0000D000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209" name="Text Box 30">
          <a:extLst>
            <a:ext uri="{FF2B5EF4-FFF2-40B4-BE49-F238E27FC236}">
              <a16:creationId xmlns:a16="http://schemas.microsoft.com/office/drawing/2014/main" id="{00000000-0008-0000-0100-0000D100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210" name="Text Box 31">
          <a:extLst>
            <a:ext uri="{FF2B5EF4-FFF2-40B4-BE49-F238E27FC236}">
              <a16:creationId xmlns:a16="http://schemas.microsoft.com/office/drawing/2014/main" id="{00000000-0008-0000-0100-0000D200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211" name="Text Box 32">
          <a:extLst>
            <a:ext uri="{FF2B5EF4-FFF2-40B4-BE49-F238E27FC236}">
              <a16:creationId xmlns:a16="http://schemas.microsoft.com/office/drawing/2014/main" id="{00000000-0008-0000-0100-0000D300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212" name="Text Box 33">
          <a:extLst>
            <a:ext uri="{FF2B5EF4-FFF2-40B4-BE49-F238E27FC236}">
              <a16:creationId xmlns:a16="http://schemas.microsoft.com/office/drawing/2014/main" id="{00000000-0008-0000-0100-0000D400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213" name="Text Box 34">
          <a:extLst>
            <a:ext uri="{FF2B5EF4-FFF2-40B4-BE49-F238E27FC236}">
              <a16:creationId xmlns:a16="http://schemas.microsoft.com/office/drawing/2014/main" id="{00000000-0008-0000-0100-0000D500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214" name="Text Box 35">
          <a:extLst>
            <a:ext uri="{FF2B5EF4-FFF2-40B4-BE49-F238E27FC236}">
              <a16:creationId xmlns:a16="http://schemas.microsoft.com/office/drawing/2014/main" id="{00000000-0008-0000-0100-0000D600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215" name="Text Box 36">
          <a:extLst>
            <a:ext uri="{FF2B5EF4-FFF2-40B4-BE49-F238E27FC236}">
              <a16:creationId xmlns:a16="http://schemas.microsoft.com/office/drawing/2014/main" id="{00000000-0008-0000-0100-0000D700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216" name="Text Box 37">
          <a:extLst>
            <a:ext uri="{FF2B5EF4-FFF2-40B4-BE49-F238E27FC236}">
              <a16:creationId xmlns:a16="http://schemas.microsoft.com/office/drawing/2014/main" id="{00000000-0008-0000-0100-0000D800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217" name="Text Box 38">
          <a:extLst>
            <a:ext uri="{FF2B5EF4-FFF2-40B4-BE49-F238E27FC236}">
              <a16:creationId xmlns:a16="http://schemas.microsoft.com/office/drawing/2014/main" id="{00000000-0008-0000-0100-0000D900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218" name="Text Box 39">
          <a:extLst>
            <a:ext uri="{FF2B5EF4-FFF2-40B4-BE49-F238E27FC236}">
              <a16:creationId xmlns:a16="http://schemas.microsoft.com/office/drawing/2014/main" id="{00000000-0008-0000-0100-0000DA00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219" name="Text Box 40">
          <a:extLst>
            <a:ext uri="{FF2B5EF4-FFF2-40B4-BE49-F238E27FC236}">
              <a16:creationId xmlns:a16="http://schemas.microsoft.com/office/drawing/2014/main" id="{00000000-0008-0000-0100-0000DB00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220" name="Text Box 41">
          <a:extLst>
            <a:ext uri="{FF2B5EF4-FFF2-40B4-BE49-F238E27FC236}">
              <a16:creationId xmlns:a16="http://schemas.microsoft.com/office/drawing/2014/main" id="{00000000-0008-0000-0100-0000DC00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221" name="Text Box 42">
          <a:extLst>
            <a:ext uri="{FF2B5EF4-FFF2-40B4-BE49-F238E27FC236}">
              <a16:creationId xmlns:a16="http://schemas.microsoft.com/office/drawing/2014/main" id="{00000000-0008-0000-0100-0000DD00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222" name="Text Box 4">
          <a:extLst>
            <a:ext uri="{FF2B5EF4-FFF2-40B4-BE49-F238E27FC236}">
              <a16:creationId xmlns:a16="http://schemas.microsoft.com/office/drawing/2014/main" id="{00000000-0008-0000-0100-0000DE00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223" name="Text Box 24">
          <a:extLst>
            <a:ext uri="{FF2B5EF4-FFF2-40B4-BE49-F238E27FC236}">
              <a16:creationId xmlns:a16="http://schemas.microsoft.com/office/drawing/2014/main" id="{00000000-0008-0000-0100-0000DF00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224" name="Text Box 25">
          <a:extLst>
            <a:ext uri="{FF2B5EF4-FFF2-40B4-BE49-F238E27FC236}">
              <a16:creationId xmlns:a16="http://schemas.microsoft.com/office/drawing/2014/main" id="{00000000-0008-0000-0100-0000E000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225" name="Text Box 26">
          <a:extLst>
            <a:ext uri="{FF2B5EF4-FFF2-40B4-BE49-F238E27FC236}">
              <a16:creationId xmlns:a16="http://schemas.microsoft.com/office/drawing/2014/main" id="{00000000-0008-0000-0100-0000E100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226" name="Text Box 27">
          <a:extLst>
            <a:ext uri="{FF2B5EF4-FFF2-40B4-BE49-F238E27FC236}">
              <a16:creationId xmlns:a16="http://schemas.microsoft.com/office/drawing/2014/main" id="{00000000-0008-0000-0100-0000E200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227" name="Text Box 28">
          <a:extLst>
            <a:ext uri="{FF2B5EF4-FFF2-40B4-BE49-F238E27FC236}">
              <a16:creationId xmlns:a16="http://schemas.microsoft.com/office/drawing/2014/main" id="{00000000-0008-0000-0100-0000E300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228" name="Text Box 29">
          <a:extLst>
            <a:ext uri="{FF2B5EF4-FFF2-40B4-BE49-F238E27FC236}">
              <a16:creationId xmlns:a16="http://schemas.microsoft.com/office/drawing/2014/main" id="{00000000-0008-0000-0100-0000E400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229" name="Text Box 30">
          <a:extLst>
            <a:ext uri="{FF2B5EF4-FFF2-40B4-BE49-F238E27FC236}">
              <a16:creationId xmlns:a16="http://schemas.microsoft.com/office/drawing/2014/main" id="{00000000-0008-0000-0100-0000E500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230" name="Text Box 31">
          <a:extLst>
            <a:ext uri="{FF2B5EF4-FFF2-40B4-BE49-F238E27FC236}">
              <a16:creationId xmlns:a16="http://schemas.microsoft.com/office/drawing/2014/main" id="{00000000-0008-0000-0100-0000E600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231" name="Text Box 32">
          <a:extLst>
            <a:ext uri="{FF2B5EF4-FFF2-40B4-BE49-F238E27FC236}">
              <a16:creationId xmlns:a16="http://schemas.microsoft.com/office/drawing/2014/main" id="{00000000-0008-0000-0100-0000E700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232" name="Text Box 33">
          <a:extLst>
            <a:ext uri="{FF2B5EF4-FFF2-40B4-BE49-F238E27FC236}">
              <a16:creationId xmlns:a16="http://schemas.microsoft.com/office/drawing/2014/main" id="{00000000-0008-0000-0100-0000E800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233" name="Text Box 34">
          <a:extLst>
            <a:ext uri="{FF2B5EF4-FFF2-40B4-BE49-F238E27FC236}">
              <a16:creationId xmlns:a16="http://schemas.microsoft.com/office/drawing/2014/main" id="{00000000-0008-0000-0100-0000E900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234" name="Text Box 35">
          <a:extLst>
            <a:ext uri="{FF2B5EF4-FFF2-40B4-BE49-F238E27FC236}">
              <a16:creationId xmlns:a16="http://schemas.microsoft.com/office/drawing/2014/main" id="{00000000-0008-0000-0100-0000EA00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235" name="Text Box 36">
          <a:extLst>
            <a:ext uri="{FF2B5EF4-FFF2-40B4-BE49-F238E27FC236}">
              <a16:creationId xmlns:a16="http://schemas.microsoft.com/office/drawing/2014/main" id="{00000000-0008-0000-0100-0000EB00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236" name="Text Box 37">
          <a:extLst>
            <a:ext uri="{FF2B5EF4-FFF2-40B4-BE49-F238E27FC236}">
              <a16:creationId xmlns:a16="http://schemas.microsoft.com/office/drawing/2014/main" id="{00000000-0008-0000-0100-0000EC00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237" name="Text Box 38">
          <a:extLst>
            <a:ext uri="{FF2B5EF4-FFF2-40B4-BE49-F238E27FC236}">
              <a16:creationId xmlns:a16="http://schemas.microsoft.com/office/drawing/2014/main" id="{00000000-0008-0000-0100-0000ED00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238" name="Text Box 39">
          <a:extLst>
            <a:ext uri="{FF2B5EF4-FFF2-40B4-BE49-F238E27FC236}">
              <a16:creationId xmlns:a16="http://schemas.microsoft.com/office/drawing/2014/main" id="{00000000-0008-0000-0100-0000EE00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239" name="Text Box 40">
          <a:extLst>
            <a:ext uri="{FF2B5EF4-FFF2-40B4-BE49-F238E27FC236}">
              <a16:creationId xmlns:a16="http://schemas.microsoft.com/office/drawing/2014/main" id="{00000000-0008-0000-0100-0000EF00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240" name="Text Box 41">
          <a:extLst>
            <a:ext uri="{FF2B5EF4-FFF2-40B4-BE49-F238E27FC236}">
              <a16:creationId xmlns:a16="http://schemas.microsoft.com/office/drawing/2014/main" id="{00000000-0008-0000-0100-0000F000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241" name="Text Box 42">
          <a:extLst>
            <a:ext uri="{FF2B5EF4-FFF2-40B4-BE49-F238E27FC236}">
              <a16:creationId xmlns:a16="http://schemas.microsoft.com/office/drawing/2014/main" id="{00000000-0008-0000-0100-0000F100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242" name="Text Box 4">
          <a:extLst>
            <a:ext uri="{FF2B5EF4-FFF2-40B4-BE49-F238E27FC236}">
              <a16:creationId xmlns:a16="http://schemas.microsoft.com/office/drawing/2014/main" id="{00000000-0008-0000-0100-0000F200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243" name="Text Box 24">
          <a:extLst>
            <a:ext uri="{FF2B5EF4-FFF2-40B4-BE49-F238E27FC236}">
              <a16:creationId xmlns:a16="http://schemas.microsoft.com/office/drawing/2014/main" id="{00000000-0008-0000-0100-0000F300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244" name="Text Box 25">
          <a:extLst>
            <a:ext uri="{FF2B5EF4-FFF2-40B4-BE49-F238E27FC236}">
              <a16:creationId xmlns:a16="http://schemas.microsoft.com/office/drawing/2014/main" id="{00000000-0008-0000-0100-0000F400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245" name="Text Box 26">
          <a:extLst>
            <a:ext uri="{FF2B5EF4-FFF2-40B4-BE49-F238E27FC236}">
              <a16:creationId xmlns:a16="http://schemas.microsoft.com/office/drawing/2014/main" id="{00000000-0008-0000-0100-0000F500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246" name="Text Box 27">
          <a:extLst>
            <a:ext uri="{FF2B5EF4-FFF2-40B4-BE49-F238E27FC236}">
              <a16:creationId xmlns:a16="http://schemas.microsoft.com/office/drawing/2014/main" id="{00000000-0008-0000-0100-0000F600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247" name="Text Box 28">
          <a:extLst>
            <a:ext uri="{FF2B5EF4-FFF2-40B4-BE49-F238E27FC236}">
              <a16:creationId xmlns:a16="http://schemas.microsoft.com/office/drawing/2014/main" id="{00000000-0008-0000-0100-0000F700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248" name="Text Box 29">
          <a:extLst>
            <a:ext uri="{FF2B5EF4-FFF2-40B4-BE49-F238E27FC236}">
              <a16:creationId xmlns:a16="http://schemas.microsoft.com/office/drawing/2014/main" id="{00000000-0008-0000-0100-0000F800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249" name="Text Box 30">
          <a:extLst>
            <a:ext uri="{FF2B5EF4-FFF2-40B4-BE49-F238E27FC236}">
              <a16:creationId xmlns:a16="http://schemas.microsoft.com/office/drawing/2014/main" id="{00000000-0008-0000-0100-0000F900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250" name="Text Box 31">
          <a:extLst>
            <a:ext uri="{FF2B5EF4-FFF2-40B4-BE49-F238E27FC236}">
              <a16:creationId xmlns:a16="http://schemas.microsoft.com/office/drawing/2014/main" id="{00000000-0008-0000-0100-0000FA00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251" name="Text Box 32">
          <a:extLst>
            <a:ext uri="{FF2B5EF4-FFF2-40B4-BE49-F238E27FC236}">
              <a16:creationId xmlns:a16="http://schemas.microsoft.com/office/drawing/2014/main" id="{00000000-0008-0000-0100-0000FB00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252" name="Text Box 33">
          <a:extLst>
            <a:ext uri="{FF2B5EF4-FFF2-40B4-BE49-F238E27FC236}">
              <a16:creationId xmlns:a16="http://schemas.microsoft.com/office/drawing/2014/main" id="{00000000-0008-0000-0100-0000FC00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253" name="Text Box 34">
          <a:extLst>
            <a:ext uri="{FF2B5EF4-FFF2-40B4-BE49-F238E27FC236}">
              <a16:creationId xmlns:a16="http://schemas.microsoft.com/office/drawing/2014/main" id="{00000000-0008-0000-0100-0000FD00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254" name="Text Box 35">
          <a:extLst>
            <a:ext uri="{FF2B5EF4-FFF2-40B4-BE49-F238E27FC236}">
              <a16:creationId xmlns:a16="http://schemas.microsoft.com/office/drawing/2014/main" id="{00000000-0008-0000-0100-0000FE00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255" name="Text Box 36">
          <a:extLst>
            <a:ext uri="{FF2B5EF4-FFF2-40B4-BE49-F238E27FC236}">
              <a16:creationId xmlns:a16="http://schemas.microsoft.com/office/drawing/2014/main" id="{00000000-0008-0000-0100-0000FF00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256" name="Text Box 37">
          <a:extLst>
            <a:ext uri="{FF2B5EF4-FFF2-40B4-BE49-F238E27FC236}">
              <a16:creationId xmlns:a16="http://schemas.microsoft.com/office/drawing/2014/main" id="{00000000-0008-0000-0100-00000001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257" name="Text Box 38">
          <a:extLst>
            <a:ext uri="{FF2B5EF4-FFF2-40B4-BE49-F238E27FC236}">
              <a16:creationId xmlns:a16="http://schemas.microsoft.com/office/drawing/2014/main" id="{00000000-0008-0000-0100-00000101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258" name="Text Box 39">
          <a:extLst>
            <a:ext uri="{FF2B5EF4-FFF2-40B4-BE49-F238E27FC236}">
              <a16:creationId xmlns:a16="http://schemas.microsoft.com/office/drawing/2014/main" id="{00000000-0008-0000-0100-00000201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259" name="Text Box 40">
          <a:extLst>
            <a:ext uri="{FF2B5EF4-FFF2-40B4-BE49-F238E27FC236}">
              <a16:creationId xmlns:a16="http://schemas.microsoft.com/office/drawing/2014/main" id="{00000000-0008-0000-0100-00000301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260" name="Text Box 41">
          <a:extLst>
            <a:ext uri="{FF2B5EF4-FFF2-40B4-BE49-F238E27FC236}">
              <a16:creationId xmlns:a16="http://schemas.microsoft.com/office/drawing/2014/main" id="{00000000-0008-0000-0100-00000401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261" name="Text Box 42">
          <a:extLst>
            <a:ext uri="{FF2B5EF4-FFF2-40B4-BE49-F238E27FC236}">
              <a16:creationId xmlns:a16="http://schemas.microsoft.com/office/drawing/2014/main" id="{00000000-0008-0000-0100-00000501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262" name="Text Box 4">
          <a:extLst>
            <a:ext uri="{FF2B5EF4-FFF2-40B4-BE49-F238E27FC236}">
              <a16:creationId xmlns:a16="http://schemas.microsoft.com/office/drawing/2014/main" id="{00000000-0008-0000-0100-00000601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263" name="Text Box 24">
          <a:extLst>
            <a:ext uri="{FF2B5EF4-FFF2-40B4-BE49-F238E27FC236}">
              <a16:creationId xmlns:a16="http://schemas.microsoft.com/office/drawing/2014/main" id="{00000000-0008-0000-0100-00000701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264" name="Text Box 25">
          <a:extLst>
            <a:ext uri="{FF2B5EF4-FFF2-40B4-BE49-F238E27FC236}">
              <a16:creationId xmlns:a16="http://schemas.microsoft.com/office/drawing/2014/main" id="{00000000-0008-0000-0100-00000801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265" name="Text Box 26">
          <a:extLst>
            <a:ext uri="{FF2B5EF4-FFF2-40B4-BE49-F238E27FC236}">
              <a16:creationId xmlns:a16="http://schemas.microsoft.com/office/drawing/2014/main" id="{00000000-0008-0000-0100-00000901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266" name="Text Box 27">
          <a:extLst>
            <a:ext uri="{FF2B5EF4-FFF2-40B4-BE49-F238E27FC236}">
              <a16:creationId xmlns:a16="http://schemas.microsoft.com/office/drawing/2014/main" id="{00000000-0008-0000-0100-00000A01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267" name="Text Box 28">
          <a:extLst>
            <a:ext uri="{FF2B5EF4-FFF2-40B4-BE49-F238E27FC236}">
              <a16:creationId xmlns:a16="http://schemas.microsoft.com/office/drawing/2014/main" id="{00000000-0008-0000-0100-00000B01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268" name="Text Box 29">
          <a:extLst>
            <a:ext uri="{FF2B5EF4-FFF2-40B4-BE49-F238E27FC236}">
              <a16:creationId xmlns:a16="http://schemas.microsoft.com/office/drawing/2014/main" id="{00000000-0008-0000-0100-00000C01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269" name="Text Box 30">
          <a:extLst>
            <a:ext uri="{FF2B5EF4-FFF2-40B4-BE49-F238E27FC236}">
              <a16:creationId xmlns:a16="http://schemas.microsoft.com/office/drawing/2014/main" id="{00000000-0008-0000-0100-00000D01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270" name="Text Box 31">
          <a:extLst>
            <a:ext uri="{FF2B5EF4-FFF2-40B4-BE49-F238E27FC236}">
              <a16:creationId xmlns:a16="http://schemas.microsoft.com/office/drawing/2014/main" id="{00000000-0008-0000-0100-00000E01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271" name="Text Box 32">
          <a:extLst>
            <a:ext uri="{FF2B5EF4-FFF2-40B4-BE49-F238E27FC236}">
              <a16:creationId xmlns:a16="http://schemas.microsoft.com/office/drawing/2014/main" id="{00000000-0008-0000-0100-00000F01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272" name="Text Box 33">
          <a:extLst>
            <a:ext uri="{FF2B5EF4-FFF2-40B4-BE49-F238E27FC236}">
              <a16:creationId xmlns:a16="http://schemas.microsoft.com/office/drawing/2014/main" id="{00000000-0008-0000-0100-00001001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273" name="Text Box 34">
          <a:extLst>
            <a:ext uri="{FF2B5EF4-FFF2-40B4-BE49-F238E27FC236}">
              <a16:creationId xmlns:a16="http://schemas.microsoft.com/office/drawing/2014/main" id="{00000000-0008-0000-0100-00001101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274" name="Text Box 35">
          <a:extLst>
            <a:ext uri="{FF2B5EF4-FFF2-40B4-BE49-F238E27FC236}">
              <a16:creationId xmlns:a16="http://schemas.microsoft.com/office/drawing/2014/main" id="{00000000-0008-0000-0100-00001201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275" name="Text Box 36">
          <a:extLst>
            <a:ext uri="{FF2B5EF4-FFF2-40B4-BE49-F238E27FC236}">
              <a16:creationId xmlns:a16="http://schemas.microsoft.com/office/drawing/2014/main" id="{00000000-0008-0000-0100-00001301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276" name="Text Box 37">
          <a:extLst>
            <a:ext uri="{FF2B5EF4-FFF2-40B4-BE49-F238E27FC236}">
              <a16:creationId xmlns:a16="http://schemas.microsoft.com/office/drawing/2014/main" id="{00000000-0008-0000-0100-00001401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277" name="Text Box 38">
          <a:extLst>
            <a:ext uri="{FF2B5EF4-FFF2-40B4-BE49-F238E27FC236}">
              <a16:creationId xmlns:a16="http://schemas.microsoft.com/office/drawing/2014/main" id="{00000000-0008-0000-0100-00001501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278" name="Text Box 39">
          <a:extLst>
            <a:ext uri="{FF2B5EF4-FFF2-40B4-BE49-F238E27FC236}">
              <a16:creationId xmlns:a16="http://schemas.microsoft.com/office/drawing/2014/main" id="{00000000-0008-0000-0100-00001601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279" name="Text Box 40">
          <a:extLst>
            <a:ext uri="{FF2B5EF4-FFF2-40B4-BE49-F238E27FC236}">
              <a16:creationId xmlns:a16="http://schemas.microsoft.com/office/drawing/2014/main" id="{00000000-0008-0000-0100-00001701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280" name="Text Box 41">
          <a:extLst>
            <a:ext uri="{FF2B5EF4-FFF2-40B4-BE49-F238E27FC236}">
              <a16:creationId xmlns:a16="http://schemas.microsoft.com/office/drawing/2014/main" id="{00000000-0008-0000-0100-00001801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281" name="Text Box 42">
          <a:extLst>
            <a:ext uri="{FF2B5EF4-FFF2-40B4-BE49-F238E27FC236}">
              <a16:creationId xmlns:a16="http://schemas.microsoft.com/office/drawing/2014/main" id="{00000000-0008-0000-0100-00001901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282" name="Text Box 4">
          <a:extLst>
            <a:ext uri="{FF2B5EF4-FFF2-40B4-BE49-F238E27FC236}">
              <a16:creationId xmlns:a16="http://schemas.microsoft.com/office/drawing/2014/main" id="{00000000-0008-0000-0100-00001A01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283" name="Text Box 24">
          <a:extLst>
            <a:ext uri="{FF2B5EF4-FFF2-40B4-BE49-F238E27FC236}">
              <a16:creationId xmlns:a16="http://schemas.microsoft.com/office/drawing/2014/main" id="{00000000-0008-0000-0100-00001B01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284" name="Text Box 25">
          <a:extLst>
            <a:ext uri="{FF2B5EF4-FFF2-40B4-BE49-F238E27FC236}">
              <a16:creationId xmlns:a16="http://schemas.microsoft.com/office/drawing/2014/main" id="{00000000-0008-0000-0100-00001C01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285" name="Text Box 26">
          <a:extLst>
            <a:ext uri="{FF2B5EF4-FFF2-40B4-BE49-F238E27FC236}">
              <a16:creationId xmlns:a16="http://schemas.microsoft.com/office/drawing/2014/main" id="{00000000-0008-0000-0100-00001D01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286" name="Text Box 27">
          <a:extLst>
            <a:ext uri="{FF2B5EF4-FFF2-40B4-BE49-F238E27FC236}">
              <a16:creationId xmlns:a16="http://schemas.microsoft.com/office/drawing/2014/main" id="{00000000-0008-0000-0100-00001E01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287" name="Text Box 28">
          <a:extLst>
            <a:ext uri="{FF2B5EF4-FFF2-40B4-BE49-F238E27FC236}">
              <a16:creationId xmlns:a16="http://schemas.microsoft.com/office/drawing/2014/main" id="{00000000-0008-0000-0100-00001F01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288" name="Text Box 29">
          <a:extLst>
            <a:ext uri="{FF2B5EF4-FFF2-40B4-BE49-F238E27FC236}">
              <a16:creationId xmlns:a16="http://schemas.microsoft.com/office/drawing/2014/main" id="{00000000-0008-0000-0100-00002001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289" name="Text Box 30">
          <a:extLst>
            <a:ext uri="{FF2B5EF4-FFF2-40B4-BE49-F238E27FC236}">
              <a16:creationId xmlns:a16="http://schemas.microsoft.com/office/drawing/2014/main" id="{00000000-0008-0000-0100-00002101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290" name="Text Box 31">
          <a:extLst>
            <a:ext uri="{FF2B5EF4-FFF2-40B4-BE49-F238E27FC236}">
              <a16:creationId xmlns:a16="http://schemas.microsoft.com/office/drawing/2014/main" id="{00000000-0008-0000-0100-00002201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291" name="Text Box 32">
          <a:extLst>
            <a:ext uri="{FF2B5EF4-FFF2-40B4-BE49-F238E27FC236}">
              <a16:creationId xmlns:a16="http://schemas.microsoft.com/office/drawing/2014/main" id="{00000000-0008-0000-0100-00002301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292" name="Text Box 33">
          <a:extLst>
            <a:ext uri="{FF2B5EF4-FFF2-40B4-BE49-F238E27FC236}">
              <a16:creationId xmlns:a16="http://schemas.microsoft.com/office/drawing/2014/main" id="{00000000-0008-0000-0100-00002401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293" name="Text Box 34">
          <a:extLst>
            <a:ext uri="{FF2B5EF4-FFF2-40B4-BE49-F238E27FC236}">
              <a16:creationId xmlns:a16="http://schemas.microsoft.com/office/drawing/2014/main" id="{00000000-0008-0000-0100-00002501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294" name="Text Box 35">
          <a:extLst>
            <a:ext uri="{FF2B5EF4-FFF2-40B4-BE49-F238E27FC236}">
              <a16:creationId xmlns:a16="http://schemas.microsoft.com/office/drawing/2014/main" id="{00000000-0008-0000-0100-00002601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295" name="Text Box 36">
          <a:extLst>
            <a:ext uri="{FF2B5EF4-FFF2-40B4-BE49-F238E27FC236}">
              <a16:creationId xmlns:a16="http://schemas.microsoft.com/office/drawing/2014/main" id="{00000000-0008-0000-0100-00002701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296" name="Text Box 37">
          <a:extLst>
            <a:ext uri="{FF2B5EF4-FFF2-40B4-BE49-F238E27FC236}">
              <a16:creationId xmlns:a16="http://schemas.microsoft.com/office/drawing/2014/main" id="{00000000-0008-0000-0100-00002801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297" name="Text Box 38">
          <a:extLst>
            <a:ext uri="{FF2B5EF4-FFF2-40B4-BE49-F238E27FC236}">
              <a16:creationId xmlns:a16="http://schemas.microsoft.com/office/drawing/2014/main" id="{00000000-0008-0000-0100-00002901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298" name="Text Box 39">
          <a:extLst>
            <a:ext uri="{FF2B5EF4-FFF2-40B4-BE49-F238E27FC236}">
              <a16:creationId xmlns:a16="http://schemas.microsoft.com/office/drawing/2014/main" id="{00000000-0008-0000-0100-00002A01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299" name="Text Box 40">
          <a:extLst>
            <a:ext uri="{FF2B5EF4-FFF2-40B4-BE49-F238E27FC236}">
              <a16:creationId xmlns:a16="http://schemas.microsoft.com/office/drawing/2014/main" id="{00000000-0008-0000-0100-00002B01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300" name="Text Box 41">
          <a:extLst>
            <a:ext uri="{FF2B5EF4-FFF2-40B4-BE49-F238E27FC236}">
              <a16:creationId xmlns:a16="http://schemas.microsoft.com/office/drawing/2014/main" id="{00000000-0008-0000-0100-00002C01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301" name="Text Box 42">
          <a:extLst>
            <a:ext uri="{FF2B5EF4-FFF2-40B4-BE49-F238E27FC236}">
              <a16:creationId xmlns:a16="http://schemas.microsoft.com/office/drawing/2014/main" id="{00000000-0008-0000-0100-00002D01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302" name="Text Box 4">
          <a:extLst>
            <a:ext uri="{FF2B5EF4-FFF2-40B4-BE49-F238E27FC236}">
              <a16:creationId xmlns:a16="http://schemas.microsoft.com/office/drawing/2014/main" id="{00000000-0008-0000-0100-00002E01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303" name="Text Box 24">
          <a:extLst>
            <a:ext uri="{FF2B5EF4-FFF2-40B4-BE49-F238E27FC236}">
              <a16:creationId xmlns:a16="http://schemas.microsoft.com/office/drawing/2014/main" id="{00000000-0008-0000-0100-00002F01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304" name="Text Box 25">
          <a:extLst>
            <a:ext uri="{FF2B5EF4-FFF2-40B4-BE49-F238E27FC236}">
              <a16:creationId xmlns:a16="http://schemas.microsoft.com/office/drawing/2014/main" id="{00000000-0008-0000-0100-00003001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305" name="Text Box 26">
          <a:extLst>
            <a:ext uri="{FF2B5EF4-FFF2-40B4-BE49-F238E27FC236}">
              <a16:creationId xmlns:a16="http://schemas.microsoft.com/office/drawing/2014/main" id="{00000000-0008-0000-0100-00003101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306" name="Text Box 27">
          <a:extLst>
            <a:ext uri="{FF2B5EF4-FFF2-40B4-BE49-F238E27FC236}">
              <a16:creationId xmlns:a16="http://schemas.microsoft.com/office/drawing/2014/main" id="{00000000-0008-0000-0100-00003201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307" name="Text Box 28">
          <a:extLst>
            <a:ext uri="{FF2B5EF4-FFF2-40B4-BE49-F238E27FC236}">
              <a16:creationId xmlns:a16="http://schemas.microsoft.com/office/drawing/2014/main" id="{00000000-0008-0000-0100-00003301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308" name="Text Box 29">
          <a:extLst>
            <a:ext uri="{FF2B5EF4-FFF2-40B4-BE49-F238E27FC236}">
              <a16:creationId xmlns:a16="http://schemas.microsoft.com/office/drawing/2014/main" id="{00000000-0008-0000-0100-00003401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309" name="Text Box 30">
          <a:extLst>
            <a:ext uri="{FF2B5EF4-FFF2-40B4-BE49-F238E27FC236}">
              <a16:creationId xmlns:a16="http://schemas.microsoft.com/office/drawing/2014/main" id="{00000000-0008-0000-0100-00003501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310" name="Text Box 31">
          <a:extLst>
            <a:ext uri="{FF2B5EF4-FFF2-40B4-BE49-F238E27FC236}">
              <a16:creationId xmlns:a16="http://schemas.microsoft.com/office/drawing/2014/main" id="{00000000-0008-0000-0100-00003601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311" name="Text Box 32">
          <a:extLst>
            <a:ext uri="{FF2B5EF4-FFF2-40B4-BE49-F238E27FC236}">
              <a16:creationId xmlns:a16="http://schemas.microsoft.com/office/drawing/2014/main" id="{00000000-0008-0000-0100-00003701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312" name="Text Box 33">
          <a:extLst>
            <a:ext uri="{FF2B5EF4-FFF2-40B4-BE49-F238E27FC236}">
              <a16:creationId xmlns:a16="http://schemas.microsoft.com/office/drawing/2014/main" id="{00000000-0008-0000-0100-00003801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313" name="Text Box 34">
          <a:extLst>
            <a:ext uri="{FF2B5EF4-FFF2-40B4-BE49-F238E27FC236}">
              <a16:creationId xmlns:a16="http://schemas.microsoft.com/office/drawing/2014/main" id="{00000000-0008-0000-0100-00003901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314" name="Text Box 35">
          <a:extLst>
            <a:ext uri="{FF2B5EF4-FFF2-40B4-BE49-F238E27FC236}">
              <a16:creationId xmlns:a16="http://schemas.microsoft.com/office/drawing/2014/main" id="{00000000-0008-0000-0100-00003A01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315" name="Text Box 36">
          <a:extLst>
            <a:ext uri="{FF2B5EF4-FFF2-40B4-BE49-F238E27FC236}">
              <a16:creationId xmlns:a16="http://schemas.microsoft.com/office/drawing/2014/main" id="{00000000-0008-0000-0100-00003B01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316" name="Text Box 37">
          <a:extLst>
            <a:ext uri="{FF2B5EF4-FFF2-40B4-BE49-F238E27FC236}">
              <a16:creationId xmlns:a16="http://schemas.microsoft.com/office/drawing/2014/main" id="{00000000-0008-0000-0100-00003C01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317" name="Text Box 38">
          <a:extLst>
            <a:ext uri="{FF2B5EF4-FFF2-40B4-BE49-F238E27FC236}">
              <a16:creationId xmlns:a16="http://schemas.microsoft.com/office/drawing/2014/main" id="{00000000-0008-0000-0100-00003D01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318" name="Text Box 39">
          <a:extLst>
            <a:ext uri="{FF2B5EF4-FFF2-40B4-BE49-F238E27FC236}">
              <a16:creationId xmlns:a16="http://schemas.microsoft.com/office/drawing/2014/main" id="{00000000-0008-0000-0100-00003E01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319" name="Text Box 40">
          <a:extLst>
            <a:ext uri="{FF2B5EF4-FFF2-40B4-BE49-F238E27FC236}">
              <a16:creationId xmlns:a16="http://schemas.microsoft.com/office/drawing/2014/main" id="{00000000-0008-0000-0100-00003F01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320" name="Text Box 41">
          <a:extLst>
            <a:ext uri="{FF2B5EF4-FFF2-40B4-BE49-F238E27FC236}">
              <a16:creationId xmlns:a16="http://schemas.microsoft.com/office/drawing/2014/main" id="{00000000-0008-0000-0100-00004001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321" name="Text Box 42">
          <a:extLst>
            <a:ext uri="{FF2B5EF4-FFF2-40B4-BE49-F238E27FC236}">
              <a16:creationId xmlns:a16="http://schemas.microsoft.com/office/drawing/2014/main" id="{00000000-0008-0000-0100-00004101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322" name="Text Box 4">
          <a:extLst>
            <a:ext uri="{FF2B5EF4-FFF2-40B4-BE49-F238E27FC236}">
              <a16:creationId xmlns:a16="http://schemas.microsoft.com/office/drawing/2014/main" id="{00000000-0008-0000-0100-00004201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323" name="Text Box 24">
          <a:extLst>
            <a:ext uri="{FF2B5EF4-FFF2-40B4-BE49-F238E27FC236}">
              <a16:creationId xmlns:a16="http://schemas.microsoft.com/office/drawing/2014/main" id="{00000000-0008-0000-0100-00004301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324" name="Text Box 25">
          <a:extLst>
            <a:ext uri="{FF2B5EF4-FFF2-40B4-BE49-F238E27FC236}">
              <a16:creationId xmlns:a16="http://schemas.microsoft.com/office/drawing/2014/main" id="{00000000-0008-0000-0100-00004401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325" name="Text Box 26">
          <a:extLst>
            <a:ext uri="{FF2B5EF4-FFF2-40B4-BE49-F238E27FC236}">
              <a16:creationId xmlns:a16="http://schemas.microsoft.com/office/drawing/2014/main" id="{00000000-0008-0000-0100-00004501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326" name="Text Box 27">
          <a:extLst>
            <a:ext uri="{FF2B5EF4-FFF2-40B4-BE49-F238E27FC236}">
              <a16:creationId xmlns:a16="http://schemas.microsoft.com/office/drawing/2014/main" id="{00000000-0008-0000-0100-00004601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327" name="Text Box 28">
          <a:extLst>
            <a:ext uri="{FF2B5EF4-FFF2-40B4-BE49-F238E27FC236}">
              <a16:creationId xmlns:a16="http://schemas.microsoft.com/office/drawing/2014/main" id="{00000000-0008-0000-0100-00004701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328" name="Text Box 29">
          <a:extLst>
            <a:ext uri="{FF2B5EF4-FFF2-40B4-BE49-F238E27FC236}">
              <a16:creationId xmlns:a16="http://schemas.microsoft.com/office/drawing/2014/main" id="{00000000-0008-0000-0100-00004801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329" name="Text Box 30">
          <a:extLst>
            <a:ext uri="{FF2B5EF4-FFF2-40B4-BE49-F238E27FC236}">
              <a16:creationId xmlns:a16="http://schemas.microsoft.com/office/drawing/2014/main" id="{00000000-0008-0000-0100-00004901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330" name="Text Box 31">
          <a:extLst>
            <a:ext uri="{FF2B5EF4-FFF2-40B4-BE49-F238E27FC236}">
              <a16:creationId xmlns:a16="http://schemas.microsoft.com/office/drawing/2014/main" id="{00000000-0008-0000-0100-00004A01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331" name="Text Box 32">
          <a:extLst>
            <a:ext uri="{FF2B5EF4-FFF2-40B4-BE49-F238E27FC236}">
              <a16:creationId xmlns:a16="http://schemas.microsoft.com/office/drawing/2014/main" id="{00000000-0008-0000-0100-00004B01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332" name="Text Box 33">
          <a:extLst>
            <a:ext uri="{FF2B5EF4-FFF2-40B4-BE49-F238E27FC236}">
              <a16:creationId xmlns:a16="http://schemas.microsoft.com/office/drawing/2014/main" id="{00000000-0008-0000-0100-00004C01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333" name="Text Box 34">
          <a:extLst>
            <a:ext uri="{FF2B5EF4-FFF2-40B4-BE49-F238E27FC236}">
              <a16:creationId xmlns:a16="http://schemas.microsoft.com/office/drawing/2014/main" id="{00000000-0008-0000-0100-00004D01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334" name="Text Box 35">
          <a:extLst>
            <a:ext uri="{FF2B5EF4-FFF2-40B4-BE49-F238E27FC236}">
              <a16:creationId xmlns:a16="http://schemas.microsoft.com/office/drawing/2014/main" id="{00000000-0008-0000-0100-00004E01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335" name="Text Box 36">
          <a:extLst>
            <a:ext uri="{FF2B5EF4-FFF2-40B4-BE49-F238E27FC236}">
              <a16:creationId xmlns:a16="http://schemas.microsoft.com/office/drawing/2014/main" id="{00000000-0008-0000-0100-00004F01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336" name="Text Box 37">
          <a:extLst>
            <a:ext uri="{FF2B5EF4-FFF2-40B4-BE49-F238E27FC236}">
              <a16:creationId xmlns:a16="http://schemas.microsoft.com/office/drawing/2014/main" id="{00000000-0008-0000-0100-00005001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337" name="Text Box 38">
          <a:extLst>
            <a:ext uri="{FF2B5EF4-FFF2-40B4-BE49-F238E27FC236}">
              <a16:creationId xmlns:a16="http://schemas.microsoft.com/office/drawing/2014/main" id="{00000000-0008-0000-0100-00005101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338" name="Text Box 39">
          <a:extLst>
            <a:ext uri="{FF2B5EF4-FFF2-40B4-BE49-F238E27FC236}">
              <a16:creationId xmlns:a16="http://schemas.microsoft.com/office/drawing/2014/main" id="{00000000-0008-0000-0100-00005201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339" name="Text Box 40">
          <a:extLst>
            <a:ext uri="{FF2B5EF4-FFF2-40B4-BE49-F238E27FC236}">
              <a16:creationId xmlns:a16="http://schemas.microsoft.com/office/drawing/2014/main" id="{00000000-0008-0000-0100-00005301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340" name="Text Box 41">
          <a:extLst>
            <a:ext uri="{FF2B5EF4-FFF2-40B4-BE49-F238E27FC236}">
              <a16:creationId xmlns:a16="http://schemas.microsoft.com/office/drawing/2014/main" id="{00000000-0008-0000-0100-00005401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341" name="Text Box 42">
          <a:extLst>
            <a:ext uri="{FF2B5EF4-FFF2-40B4-BE49-F238E27FC236}">
              <a16:creationId xmlns:a16="http://schemas.microsoft.com/office/drawing/2014/main" id="{00000000-0008-0000-0100-00005501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342" name="Text Box 4">
          <a:extLst>
            <a:ext uri="{FF2B5EF4-FFF2-40B4-BE49-F238E27FC236}">
              <a16:creationId xmlns:a16="http://schemas.microsoft.com/office/drawing/2014/main" id="{00000000-0008-0000-0100-00005601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343" name="Text Box 24">
          <a:extLst>
            <a:ext uri="{FF2B5EF4-FFF2-40B4-BE49-F238E27FC236}">
              <a16:creationId xmlns:a16="http://schemas.microsoft.com/office/drawing/2014/main" id="{00000000-0008-0000-0100-00005701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344" name="Text Box 25">
          <a:extLst>
            <a:ext uri="{FF2B5EF4-FFF2-40B4-BE49-F238E27FC236}">
              <a16:creationId xmlns:a16="http://schemas.microsoft.com/office/drawing/2014/main" id="{00000000-0008-0000-0100-00005801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345" name="Text Box 26">
          <a:extLst>
            <a:ext uri="{FF2B5EF4-FFF2-40B4-BE49-F238E27FC236}">
              <a16:creationId xmlns:a16="http://schemas.microsoft.com/office/drawing/2014/main" id="{00000000-0008-0000-0100-00005901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346" name="Text Box 27">
          <a:extLst>
            <a:ext uri="{FF2B5EF4-FFF2-40B4-BE49-F238E27FC236}">
              <a16:creationId xmlns:a16="http://schemas.microsoft.com/office/drawing/2014/main" id="{00000000-0008-0000-0100-00005A01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347" name="Text Box 28">
          <a:extLst>
            <a:ext uri="{FF2B5EF4-FFF2-40B4-BE49-F238E27FC236}">
              <a16:creationId xmlns:a16="http://schemas.microsoft.com/office/drawing/2014/main" id="{00000000-0008-0000-0100-00005B01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348" name="Text Box 29">
          <a:extLst>
            <a:ext uri="{FF2B5EF4-FFF2-40B4-BE49-F238E27FC236}">
              <a16:creationId xmlns:a16="http://schemas.microsoft.com/office/drawing/2014/main" id="{00000000-0008-0000-0100-00005C01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349" name="Text Box 30">
          <a:extLst>
            <a:ext uri="{FF2B5EF4-FFF2-40B4-BE49-F238E27FC236}">
              <a16:creationId xmlns:a16="http://schemas.microsoft.com/office/drawing/2014/main" id="{00000000-0008-0000-0100-00005D01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350" name="Text Box 31">
          <a:extLst>
            <a:ext uri="{FF2B5EF4-FFF2-40B4-BE49-F238E27FC236}">
              <a16:creationId xmlns:a16="http://schemas.microsoft.com/office/drawing/2014/main" id="{00000000-0008-0000-0100-00005E01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351" name="Text Box 32">
          <a:extLst>
            <a:ext uri="{FF2B5EF4-FFF2-40B4-BE49-F238E27FC236}">
              <a16:creationId xmlns:a16="http://schemas.microsoft.com/office/drawing/2014/main" id="{00000000-0008-0000-0100-00005F01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352" name="Text Box 33">
          <a:extLst>
            <a:ext uri="{FF2B5EF4-FFF2-40B4-BE49-F238E27FC236}">
              <a16:creationId xmlns:a16="http://schemas.microsoft.com/office/drawing/2014/main" id="{00000000-0008-0000-0100-00006001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353" name="Text Box 34">
          <a:extLst>
            <a:ext uri="{FF2B5EF4-FFF2-40B4-BE49-F238E27FC236}">
              <a16:creationId xmlns:a16="http://schemas.microsoft.com/office/drawing/2014/main" id="{00000000-0008-0000-0100-00006101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354" name="Text Box 35">
          <a:extLst>
            <a:ext uri="{FF2B5EF4-FFF2-40B4-BE49-F238E27FC236}">
              <a16:creationId xmlns:a16="http://schemas.microsoft.com/office/drawing/2014/main" id="{00000000-0008-0000-0100-00006201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355" name="Text Box 36">
          <a:extLst>
            <a:ext uri="{FF2B5EF4-FFF2-40B4-BE49-F238E27FC236}">
              <a16:creationId xmlns:a16="http://schemas.microsoft.com/office/drawing/2014/main" id="{00000000-0008-0000-0100-00006301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356" name="Text Box 37">
          <a:extLst>
            <a:ext uri="{FF2B5EF4-FFF2-40B4-BE49-F238E27FC236}">
              <a16:creationId xmlns:a16="http://schemas.microsoft.com/office/drawing/2014/main" id="{00000000-0008-0000-0100-00006401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357" name="Text Box 38">
          <a:extLst>
            <a:ext uri="{FF2B5EF4-FFF2-40B4-BE49-F238E27FC236}">
              <a16:creationId xmlns:a16="http://schemas.microsoft.com/office/drawing/2014/main" id="{00000000-0008-0000-0100-00006501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358" name="Text Box 39">
          <a:extLst>
            <a:ext uri="{FF2B5EF4-FFF2-40B4-BE49-F238E27FC236}">
              <a16:creationId xmlns:a16="http://schemas.microsoft.com/office/drawing/2014/main" id="{00000000-0008-0000-0100-00006601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359" name="Text Box 40">
          <a:extLst>
            <a:ext uri="{FF2B5EF4-FFF2-40B4-BE49-F238E27FC236}">
              <a16:creationId xmlns:a16="http://schemas.microsoft.com/office/drawing/2014/main" id="{00000000-0008-0000-0100-00006701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360" name="Text Box 41">
          <a:extLst>
            <a:ext uri="{FF2B5EF4-FFF2-40B4-BE49-F238E27FC236}">
              <a16:creationId xmlns:a16="http://schemas.microsoft.com/office/drawing/2014/main" id="{00000000-0008-0000-0100-00006801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361" name="Text Box 42">
          <a:extLst>
            <a:ext uri="{FF2B5EF4-FFF2-40B4-BE49-F238E27FC236}">
              <a16:creationId xmlns:a16="http://schemas.microsoft.com/office/drawing/2014/main" id="{00000000-0008-0000-0100-00006901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362" name="Text Box 4">
          <a:extLst>
            <a:ext uri="{FF2B5EF4-FFF2-40B4-BE49-F238E27FC236}">
              <a16:creationId xmlns:a16="http://schemas.microsoft.com/office/drawing/2014/main" id="{00000000-0008-0000-0100-00006A01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363" name="Text Box 24">
          <a:extLst>
            <a:ext uri="{FF2B5EF4-FFF2-40B4-BE49-F238E27FC236}">
              <a16:creationId xmlns:a16="http://schemas.microsoft.com/office/drawing/2014/main" id="{00000000-0008-0000-0100-00006B01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364" name="Text Box 25">
          <a:extLst>
            <a:ext uri="{FF2B5EF4-FFF2-40B4-BE49-F238E27FC236}">
              <a16:creationId xmlns:a16="http://schemas.microsoft.com/office/drawing/2014/main" id="{00000000-0008-0000-0100-00006C01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365" name="Text Box 26">
          <a:extLst>
            <a:ext uri="{FF2B5EF4-FFF2-40B4-BE49-F238E27FC236}">
              <a16:creationId xmlns:a16="http://schemas.microsoft.com/office/drawing/2014/main" id="{00000000-0008-0000-0100-00006D01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366" name="Text Box 27">
          <a:extLst>
            <a:ext uri="{FF2B5EF4-FFF2-40B4-BE49-F238E27FC236}">
              <a16:creationId xmlns:a16="http://schemas.microsoft.com/office/drawing/2014/main" id="{00000000-0008-0000-0100-00006E01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367" name="Text Box 28">
          <a:extLst>
            <a:ext uri="{FF2B5EF4-FFF2-40B4-BE49-F238E27FC236}">
              <a16:creationId xmlns:a16="http://schemas.microsoft.com/office/drawing/2014/main" id="{00000000-0008-0000-0100-00006F01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368" name="Text Box 29">
          <a:extLst>
            <a:ext uri="{FF2B5EF4-FFF2-40B4-BE49-F238E27FC236}">
              <a16:creationId xmlns:a16="http://schemas.microsoft.com/office/drawing/2014/main" id="{00000000-0008-0000-0100-00007001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369" name="Text Box 30">
          <a:extLst>
            <a:ext uri="{FF2B5EF4-FFF2-40B4-BE49-F238E27FC236}">
              <a16:creationId xmlns:a16="http://schemas.microsoft.com/office/drawing/2014/main" id="{00000000-0008-0000-0100-00007101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370" name="Text Box 31">
          <a:extLst>
            <a:ext uri="{FF2B5EF4-FFF2-40B4-BE49-F238E27FC236}">
              <a16:creationId xmlns:a16="http://schemas.microsoft.com/office/drawing/2014/main" id="{00000000-0008-0000-0100-00007201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371" name="Text Box 32">
          <a:extLst>
            <a:ext uri="{FF2B5EF4-FFF2-40B4-BE49-F238E27FC236}">
              <a16:creationId xmlns:a16="http://schemas.microsoft.com/office/drawing/2014/main" id="{00000000-0008-0000-0100-00007301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372" name="Text Box 33">
          <a:extLst>
            <a:ext uri="{FF2B5EF4-FFF2-40B4-BE49-F238E27FC236}">
              <a16:creationId xmlns:a16="http://schemas.microsoft.com/office/drawing/2014/main" id="{00000000-0008-0000-0100-00007401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373" name="Text Box 34">
          <a:extLst>
            <a:ext uri="{FF2B5EF4-FFF2-40B4-BE49-F238E27FC236}">
              <a16:creationId xmlns:a16="http://schemas.microsoft.com/office/drawing/2014/main" id="{00000000-0008-0000-0100-00007501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374" name="Text Box 35">
          <a:extLst>
            <a:ext uri="{FF2B5EF4-FFF2-40B4-BE49-F238E27FC236}">
              <a16:creationId xmlns:a16="http://schemas.microsoft.com/office/drawing/2014/main" id="{00000000-0008-0000-0100-00007601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375" name="Text Box 36">
          <a:extLst>
            <a:ext uri="{FF2B5EF4-FFF2-40B4-BE49-F238E27FC236}">
              <a16:creationId xmlns:a16="http://schemas.microsoft.com/office/drawing/2014/main" id="{00000000-0008-0000-0100-00007701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376" name="Text Box 37">
          <a:extLst>
            <a:ext uri="{FF2B5EF4-FFF2-40B4-BE49-F238E27FC236}">
              <a16:creationId xmlns:a16="http://schemas.microsoft.com/office/drawing/2014/main" id="{00000000-0008-0000-0100-00007801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377" name="Text Box 38">
          <a:extLst>
            <a:ext uri="{FF2B5EF4-FFF2-40B4-BE49-F238E27FC236}">
              <a16:creationId xmlns:a16="http://schemas.microsoft.com/office/drawing/2014/main" id="{00000000-0008-0000-0100-00007901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378" name="Text Box 39">
          <a:extLst>
            <a:ext uri="{FF2B5EF4-FFF2-40B4-BE49-F238E27FC236}">
              <a16:creationId xmlns:a16="http://schemas.microsoft.com/office/drawing/2014/main" id="{00000000-0008-0000-0100-00007A01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379" name="Text Box 40">
          <a:extLst>
            <a:ext uri="{FF2B5EF4-FFF2-40B4-BE49-F238E27FC236}">
              <a16:creationId xmlns:a16="http://schemas.microsoft.com/office/drawing/2014/main" id="{00000000-0008-0000-0100-00007B01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380" name="Text Box 41">
          <a:extLst>
            <a:ext uri="{FF2B5EF4-FFF2-40B4-BE49-F238E27FC236}">
              <a16:creationId xmlns:a16="http://schemas.microsoft.com/office/drawing/2014/main" id="{00000000-0008-0000-0100-00007C01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381" name="Text Box 42">
          <a:extLst>
            <a:ext uri="{FF2B5EF4-FFF2-40B4-BE49-F238E27FC236}">
              <a16:creationId xmlns:a16="http://schemas.microsoft.com/office/drawing/2014/main" id="{00000000-0008-0000-0100-00007D01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382" name="Text Box 4">
          <a:extLst>
            <a:ext uri="{FF2B5EF4-FFF2-40B4-BE49-F238E27FC236}">
              <a16:creationId xmlns:a16="http://schemas.microsoft.com/office/drawing/2014/main" id="{00000000-0008-0000-0100-00007E01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383" name="Text Box 24">
          <a:extLst>
            <a:ext uri="{FF2B5EF4-FFF2-40B4-BE49-F238E27FC236}">
              <a16:creationId xmlns:a16="http://schemas.microsoft.com/office/drawing/2014/main" id="{00000000-0008-0000-0100-00007F01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384" name="Text Box 25">
          <a:extLst>
            <a:ext uri="{FF2B5EF4-FFF2-40B4-BE49-F238E27FC236}">
              <a16:creationId xmlns:a16="http://schemas.microsoft.com/office/drawing/2014/main" id="{00000000-0008-0000-0100-00008001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385" name="Text Box 26">
          <a:extLst>
            <a:ext uri="{FF2B5EF4-FFF2-40B4-BE49-F238E27FC236}">
              <a16:creationId xmlns:a16="http://schemas.microsoft.com/office/drawing/2014/main" id="{00000000-0008-0000-0100-00008101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386" name="Text Box 27">
          <a:extLst>
            <a:ext uri="{FF2B5EF4-FFF2-40B4-BE49-F238E27FC236}">
              <a16:creationId xmlns:a16="http://schemas.microsoft.com/office/drawing/2014/main" id="{00000000-0008-0000-0100-00008201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387" name="Text Box 28">
          <a:extLst>
            <a:ext uri="{FF2B5EF4-FFF2-40B4-BE49-F238E27FC236}">
              <a16:creationId xmlns:a16="http://schemas.microsoft.com/office/drawing/2014/main" id="{00000000-0008-0000-0100-00008301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388" name="Text Box 29">
          <a:extLst>
            <a:ext uri="{FF2B5EF4-FFF2-40B4-BE49-F238E27FC236}">
              <a16:creationId xmlns:a16="http://schemas.microsoft.com/office/drawing/2014/main" id="{00000000-0008-0000-0100-00008401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389" name="Text Box 30">
          <a:extLst>
            <a:ext uri="{FF2B5EF4-FFF2-40B4-BE49-F238E27FC236}">
              <a16:creationId xmlns:a16="http://schemas.microsoft.com/office/drawing/2014/main" id="{00000000-0008-0000-0100-00008501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390" name="Text Box 31">
          <a:extLst>
            <a:ext uri="{FF2B5EF4-FFF2-40B4-BE49-F238E27FC236}">
              <a16:creationId xmlns:a16="http://schemas.microsoft.com/office/drawing/2014/main" id="{00000000-0008-0000-0100-00008601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391" name="Text Box 32">
          <a:extLst>
            <a:ext uri="{FF2B5EF4-FFF2-40B4-BE49-F238E27FC236}">
              <a16:creationId xmlns:a16="http://schemas.microsoft.com/office/drawing/2014/main" id="{00000000-0008-0000-0100-00008701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392" name="Text Box 33">
          <a:extLst>
            <a:ext uri="{FF2B5EF4-FFF2-40B4-BE49-F238E27FC236}">
              <a16:creationId xmlns:a16="http://schemas.microsoft.com/office/drawing/2014/main" id="{00000000-0008-0000-0100-00008801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393" name="Text Box 34">
          <a:extLst>
            <a:ext uri="{FF2B5EF4-FFF2-40B4-BE49-F238E27FC236}">
              <a16:creationId xmlns:a16="http://schemas.microsoft.com/office/drawing/2014/main" id="{00000000-0008-0000-0100-00008901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394" name="Text Box 35">
          <a:extLst>
            <a:ext uri="{FF2B5EF4-FFF2-40B4-BE49-F238E27FC236}">
              <a16:creationId xmlns:a16="http://schemas.microsoft.com/office/drawing/2014/main" id="{00000000-0008-0000-0100-00008A01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395" name="Text Box 36">
          <a:extLst>
            <a:ext uri="{FF2B5EF4-FFF2-40B4-BE49-F238E27FC236}">
              <a16:creationId xmlns:a16="http://schemas.microsoft.com/office/drawing/2014/main" id="{00000000-0008-0000-0100-00008B01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396" name="Text Box 37">
          <a:extLst>
            <a:ext uri="{FF2B5EF4-FFF2-40B4-BE49-F238E27FC236}">
              <a16:creationId xmlns:a16="http://schemas.microsoft.com/office/drawing/2014/main" id="{00000000-0008-0000-0100-00008C01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397" name="Text Box 38">
          <a:extLst>
            <a:ext uri="{FF2B5EF4-FFF2-40B4-BE49-F238E27FC236}">
              <a16:creationId xmlns:a16="http://schemas.microsoft.com/office/drawing/2014/main" id="{00000000-0008-0000-0100-00008D01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398" name="Text Box 39">
          <a:extLst>
            <a:ext uri="{FF2B5EF4-FFF2-40B4-BE49-F238E27FC236}">
              <a16:creationId xmlns:a16="http://schemas.microsoft.com/office/drawing/2014/main" id="{00000000-0008-0000-0100-00008E01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399" name="Text Box 40">
          <a:extLst>
            <a:ext uri="{FF2B5EF4-FFF2-40B4-BE49-F238E27FC236}">
              <a16:creationId xmlns:a16="http://schemas.microsoft.com/office/drawing/2014/main" id="{00000000-0008-0000-0100-00008F01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400" name="Text Box 41">
          <a:extLst>
            <a:ext uri="{FF2B5EF4-FFF2-40B4-BE49-F238E27FC236}">
              <a16:creationId xmlns:a16="http://schemas.microsoft.com/office/drawing/2014/main" id="{00000000-0008-0000-0100-00009001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401" name="Text Box 42">
          <a:extLst>
            <a:ext uri="{FF2B5EF4-FFF2-40B4-BE49-F238E27FC236}">
              <a16:creationId xmlns:a16="http://schemas.microsoft.com/office/drawing/2014/main" id="{00000000-0008-0000-0100-00009101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402" name="Text Box 4">
          <a:extLst>
            <a:ext uri="{FF2B5EF4-FFF2-40B4-BE49-F238E27FC236}">
              <a16:creationId xmlns:a16="http://schemas.microsoft.com/office/drawing/2014/main" id="{00000000-0008-0000-0100-00009201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403" name="Text Box 24">
          <a:extLst>
            <a:ext uri="{FF2B5EF4-FFF2-40B4-BE49-F238E27FC236}">
              <a16:creationId xmlns:a16="http://schemas.microsoft.com/office/drawing/2014/main" id="{00000000-0008-0000-0100-00009301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404" name="Text Box 25">
          <a:extLst>
            <a:ext uri="{FF2B5EF4-FFF2-40B4-BE49-F238E27FC236}">
              <a16:creationId xmlns:a16="http://schemas.microsoft.com/office/drawing/2014/main" id="{00000000-0008-0000-0100-00009401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405" name="Text Box 26">
          <a:extLst>
            <a:ext uri="{FF2B5EF4-FFF2-40B4-BE49-F238E27FC236}">
              <a16:creationId xmlns:a16="http://schemas.microsoft.com/office/drawing/2014/main" id="{00000000-0008-0000-0100-00009501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406" name="Text Box 27">
          <a:extLst>
            <a:ext uri="{FF2B5EF4-FFF2-40B4-BE49-F238E27FC236}">
              <a16:creationId xmlns:a16="http://schemas.microsoft.com/office/drawing/2014/main" id="{00000000-0008-0000-0100-00009601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407" name="Text Box 28">
          <a:extLst>
            <a:ext uri="{FF2B5EF4-FFF2-40B4-BE49-F238E27FC236}">
              <a16:creationId xmlns:a16="http://schemas.microsoft.com/office/drawing/2014/main" id="{00000000-0008-0000-0100-00009701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408" name="Text Box 29">
          <a:extLst>
            <a:ext uri="{FF2B5EF4-FFF2-40B4-BE49-F238E27FC236}">
              <a16:creationId xmlns:a16="http://schemas.microsoft.com/office/drawing/2014/main" id="{00000000-0008-0000-0100-00009801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409" name="Text Box 30">
          <a:extLst>
            <a:ext uri="{FF2B5EF4-FFF2-40B4-BE49-F238E27FC236}">
              <a16:creationId xmlns:a16="http://schemas.microsoft.com/office/drawing/2014/main" id="{00000000-0008-0000-0100-00009901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410" name="Text Box 31">
          <a:extLst>
            <a:ext uri="{FF2B5EF4-FFF2-40B4-BE49-F238E27FC236}">
              <a16:creationId xmlns:a16="http://schemas.microsoft.com/office/drawing/2014/main" id="{00000000-0008-0000-0100-00009A01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411" name="Text Box 32">
          <a:extLst>
            <a:ext uri="{FF2B5EF4-FFF2-40B4-BE49-F238E27FC236}">
              <a16:creationId xmlns:a16="http://schemas.microsoft.com/office/drawing/2014/main" id="{00000000-0008-0000-0100-00009B01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412" name="Text Box 33">
          <a:extLst>
            <a:ext uri="{FF2B5EF4-FFF2-40B4-BE49-F238E27FC236}">
              <a16:creationId xmlns:a16="http://schemas.microsoft.com/office/drawing/2014/main" id="{00000000-0008-0000-0100-00009C01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413" name="Text Box 34">
          <a:extLst>
            <a:ext uri="{FF2B5EF4-FFF2-40B4-BE49-F238E27FC236}">
              <a16:creationId xmlns:a16="http://schemas.microsoft.com/office/drawing/2014/main" id="{00000000-0008-0000-0100-00009D01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414" name="Text Box 35">
          <a:extLst>
            <a:ext uri="{FF2B5EF4-FFF2-40B4-BE49-F238E27FC236}">
              <a16:creationId xmlns:a16="http://schemas.microsoft.com/office/drawing/2014/main" id="{00000000-0008-0000-0100-00009E01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415" name="Text Box 36">
          <a:extLst>
            <a:ext uri="{FF2B5EF4-FFF2-40B4-BE49-F238E27FC236}">
              <a16:creationId xmlns:a16="http://schemas.microsoft.com/office/drawing/2014/main" id="{00000000-0008-0000-0100-00009F01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416" name="Text Box 37">
          <a:extLst>
            <a:ext uri="{FF2B5EF4-FFF2-40B4-BE49-F238E27FC236}">
              <a16:creationId xmlns:a16="http://schemas.microsoft.com/office/drawing/2014/main" id="{00000000-0008-0000-0100-0000A001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417" name="Text Box 38">
          <a:extLst>
            <a:ext uri="{FF2B5EF4-FFF2-40B4-BE49-F238E27FC236}">
              <a16:creationId xmlns:a16="http://schemas.microsoft.com/office/drawing/2014/main" id="{00000000-0008-0000-0100-0000A101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418" name="Text Box 39">
          <a:extLst>
            <a:ext uri="{FF2B5EF4-FFF2-40B4-BE49-F238E27FC236}">
              <a16:creationId xmlns:a16="http://schemas.microsoft.com/office/drawing/2014/main" id="{00000000-0008-0000-0100-0000A201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419" name="Text Box 40">
          <a:extLst>
            <a:ext uri="{FF2B5EF4-FFF2-40B4-BE49-F238E27FC236}">
              <a16:creationId xmlns:a16="http://schemas.microsoft.com/office/drawing/2014/main" id="{00000000-0008-0000-0100-0000A301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420" name="Text Box 41">
          <a:extLst>
            <a:ext uri="{FF2B5EF4-FFF2-40B4-BE49-F238E27FC236}">
              <a16:creationId xmlns:a16="http://schemas.microsoft.com/office/drawing/2014/main" id="{00000000-0008-0000-0100-0000A401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421" name="Text Box 42">
          <a:extLst>
            <a:ext uri="{FF2B5EF4-FFF2-40B4-BE49-F238E27FC236}">
              <a16:creationId xmlns:a16="http://schemas.microsoft.com/office/drawing/2014/main" id="{00000000-0008-0000-0100-0000A501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422" name="Text Box 4">
          <a:extLst>
            <a:ext uri="{FF2B5EF4-FFF2-40B4-BE49-F238E27FC236}">
              <a16:creationId xmlns:a16="http://schemas.microsoft.com/office/drawing/2014/main" id="{00000000-0008-0000-0100-0000A601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423" name="Text Box 24">
          <a:extLst>
            <a:ext uri="{FF2B5EF4-FFF2-40B4-BE49-F238E27FC236}">
              <a16:creationId xmlns:a16="http://schemas.microsoft.com/office/drawing/2014/main" id="{00000000-0008-0000-0100-0000A701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424" name="Text Box 25">
          <a:extLst>
            <a:ext uri="{FF2B5EF4-FFF2-40B4-BE49-F238E27FC236}">
              <a16:creationId xmlns:a16="http://schemas.microsoft.com/office/drawing/2014/main" id="{00000000-0008-0000-0100-0000A801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425" name="Text Box 26">
          <a:extLst>
            <a:ext uri="{FF2B5EF4-FFF2-40B4-BE49-F238E27FC236}">
              <a16:creationId xmlns:a16="http://schemas.microsoft.com/office/drawing/2014/main" id="{00000000-0008-0000-0100-0000A901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426" name="Text Box 27">
          <a:extLst>
            <a:ext uri="{FF2B5EF4-FFF2-40B4-BE49-F238E27FC236}">
              <a16:creationId xmlns:a16="http://schemas.microsoft.com/office/drawing/2014/main" id="{00000000-0008-0000-0100-0000AA01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427" name="Text Box 28">
          <a:extLst>
            <a:ext uri="{FF2B5EF4-FFF2-40B4-BE49-F238E27FC236}">
              <a16:creationId xmlns:a16="http://schemas.microsoft.com/office/drawing/2014/main" id="{00000000-0008-0000-0100-0000AB01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428" name="Text Box 29">
          <a:extLst>
            <a:ext uri="{FF2B5EF4-FFF2-40B4-BE49-F238E27FC236}">
              <a16:creationId xmlns:a16="http://schemas.microsoft.com/office/drawing/2014/main" id="{00000000-0008-0000-0100-0000AC01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429" name="Text Box 30">
          <a:extLst>
            <a:ext uri="{FF2B5EF4-FFF2-40B4-BE49-F238E27FC236}">
              <a16:creationId xmlns:a16="http://schemas.microsoft.com/office/drawing/2014/main" id="{00000000-0008-0000-0100-0000AD01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430" name="Text Box 31">
          <a:extLst>
            <a:ext uri="{FF2B5EF4-FFF2-40B4-BE49-F238E27FC236}">
              <a16:creationId xmlns:a16="http://schemas.microsoft.com/office/drawing/2014/main" id="{00000000-0008-0000-0100-0000AE01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431" name="Text Box 32">
          <a:extLst>
            <a:ext uri="{FF2B5EF4-FFF2-40B4-BE49-F238E27FC236}">
              <a16:creationId xmlns:a16="http://schemas.microsoft.com/office/drawing/2014/main" id="{00000000-0008-0000-0100-0000AF01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432" name="Text Box 33">
          <a:extLst>
            <a:ext uri="{FF2B5EF4-FFF2-40B4-BE49-F238E27FC236}">
              <a16:creationId xmlns:a16="http://schemas.microsoft.com/office/drawing/2014/main" id="{00000000-0008-0000-0100-0000B001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433" name="Text Box 34">
          <a:extLst>
            <a:ext uri="{FF2B5EF4-FFF2-40B4-BE49-F238E27FC236}">
              <a16:creationId xmlns:a16="http://schemas.microsoft.com/office/drawing/2014/main" id="{00000000-0008-0000-0100-0000B101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434" name="Text Box 35">
          <a:extLst>
            <a:ext uri="{FF2B5EF4-FFF2-40B4-BE49-F238E27FC236}">
              <a16:creationId xmlns:a16="http://schemas.microsoft.com/office/drawing/2014/main" id="{00000000-0008-0000-0100-0000B201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435" name="Text Box 36">
          <a:extLst>
            <a:ext uri="{FF2B5EF4-FFF2-40B4-BE49-F238E27FC236}">
              <a16:creationId xmlns:a16="http://schemas.microsoft.com/office/drawing/2014/main" id="{00000000-0008-0000-0100-0000B301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436" name="Text Box 37">
          <a:extLst>
            <a:ext uri="{FF2B5EF4-FFF2-40B4-BE49-F238E27FC236}">
              <a16:creationId xmlns:a16="http://schemas.microsoft.com/office/drawing/2014/main" id="{00000000-0008-0000-0100-0000B401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437" name="Text Box 38">
          <a:extLst>
            <a:ext uri="{FF2B5EF4-FFF2-40B4-BE49-F238E27FC236}">
              <a16:creationId xmlns:a16="http://schemas.microsoft.com/office/drawing/2014/main" id="{00000000-0008-0000-0100-0000B501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438" name="Text Box 39">
          <a:extLst>
            <a:ext uri="{FF2B5EF4-FFF2-40B4-BE49-F238E27FC236}">
              <a16:creationId xmlns:a16="http://schemas.microsoft.com/office/drawing/2014/main" id="{00000000-0008-0000-0100-0000B601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439" name="Text Box 40">
          <a:extLst>
            <a:ext uri="{FF2B5EF4-FFF2-40B4-BE49-F238E27FC236}">
              <a16:creationId xmlns:a16="http://schemas.microsoft.com/office/drawing/2014/main" id="{00000000-0008-0000-0100-0000B701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440" name="Text Box 41">
          <a:extLst>
            <a:ext uri="{FF2B5EF4-FFF2-40B4-BE49-F238E27FC236}">
              <a16:creationId xmlns:a16="http://schemas.microsoft.com/office/drawing/2014/main" id="{00000000-0008-0000-0100-0000B801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441" name="Text Box 42">
          <a:extLst>
            <a:ext uri="{FF2B5EF4-FFF2-40B4-BE49-F238E27FC236}">
              <a16:creationId xmlns:a16="http://schemas.microsoft.com/office/drawing/2014/main" id="{00000000-0008-0000-0100-0000B901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442" name="Text Box 4">
          <a:extLst>
            <a:ext uri="{FF2B5EF4-FFF2-40B4-BE49-F238E27FC236}">
              <a16:creationId xmlns:a16="http://schemas.microsoft.com/office/drawing/2014/main" id="{00000000-0008-0000-0100-0000BA01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443" name="Text Box 24">
          <a:extLst>
            <a:ext uri="{FF2B5EF4-FFF2-40B4-BE49-F238E27FC236}">
              <a16:creationId xmlns:a16="http://schemas.microsoft.com/office/drawing/2014/main" id="{00000000-0008-0000-0100-0000BB01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444" name="Text Box 25">
          <a:extLst>
            <a:ext uri="{FF2B5EF4-FFF2-40B4-BE49-F238E27FC236}">
              <a16:creationId xmlns:a16="http://schemas.microsoft.com/office/drawing/2014/main" id="{00000000-0008-0000-0100-0000BC01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445" name="Text Box 26">
          <a:extLst>
            <a:ext uri="{FF2B5EF4-FFF2-40B4-BE49-F238E27FC236}">
              <a16:creationId xmlns:a16="http://schemas.microsoft.com/office/drawing/2014/main" id="{00000000-0008-0000-0100-0000BD01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446" name="Text Box 27">
          <a:extLst>
            <a:ext uri="{FF2B5EF4-FFF2-40B4-BE49-F238E27FC236}">
              <a16:creationId xmlns:a16="http://schemas.microsoft.com/office/drawing/2014/main" id="{00000000-0008-0000-0100-0000BE01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447" name="Text Box 28">
          <a:extLst>
            <a:ext uri="{FF2B5EF4-FFF2-40B4-BE49-F238E27FC236}">
              <a16:creationId xmlns:a16="http://schemas.microsoft.com/office/drawing/2014/main" id="{00000000-0008-0000-0100-0000BF01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448" name="Text Box 29">
          <a:extLst>
            <a:ext uri="{FF2B5EF4-FFF2-40B4-BE49-F238E27FC236}">
              <a16:creationId xmlns:a16="http://schemas.microsoft.com/office/drawing/2014/main" id="{00000000-0008-0000-0100-0000C001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449" name="Text Box 30">
          <a:extLst>
            <a:ext uri="{FF2B5EF4-FFF2-40B4-BE49-F238E27FC236}">
              <a16:creationId xmlns:a16="http://schemas.microsoft.com/office/drawing/2014/main" id="{00000000-0008-0000-0100-0000C101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450" name="Text Box 31">
          <a:extLst>
            <a:ext uri="{FF2B5EF4-FFF2-40B4-BE49-F238E27FC236}">
              <a16:creationId xmlns:a16="http://schemas.microsoft.com/office/drawing/2014/main" id="{00000000-0008-0000-0100-0000C201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451" name="Text Box 32">
          <a:extLst>
            <a:ext uri="{FF2B5EF4-FFF2-40B4-BE49-F238E27FC236}">
              <a16:creationId xmlns:a16="http://schemas.microsoft.com/office/drawing/2014/main" id="{00000000-0008-0000-0100-0000C301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452" name="Text Box 33">
          <a:extLst>
            <a:ext uri="{FF2B5EF4-FFF2-40B4-BE49-F238E27FC236}">
              <a16:creationId xmlns:a16="http://schemas.microsoft.com/office/drawing/2014/main" id="{00000000-0008-0000-0100-0000C401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453" name="Text Box 34">
          <a:extLst>
            <a:ext uri="{FF2B5EF4-FFF2-40B4-BE49-F238E27FC236}">
              <a16:creationId xmlns:a16="http://schemas.microsoft.com/office/drawing/2014/main" id="{00000000-0008-0000-0100-0000C501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454" name="Text Box 35">
          <a:extLst>
            <a:ext uri="{FF2B5EF4-FFF2-40B4-BE49-F238E27FC236}">
              <a16:creationId xmlns:a16="http://schemas.microsoft.com/office/drawing/2014/main" id="{00000000-0008-0000-0100-0000C601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455" name="Text Box 36">
          <a:extLst>
            <a:ext uri="{FF2B5EF4-FFF2-40B4-BE49-F238E27FC236}">
              <a16:creationId xmlns:a16="http://schemas.microsoft.com/office/drawing/2014/main" id="{00000000-0008-0000-0100-0000C701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456" name="Text Box 37">
          <a:extLst>
            <a:ext uri="{FF2B5EF4-FFF2-40B4-BE49-F238E27FC236}">
              <a16:creationId xmlns:a16="http://schemas.microsoft.com/office/drawing/2014/main" id="{00000000-0008-0000-0100-0000C801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457" name="Text Box 38">
          <a:extLst>
            <a:ext uri="{FF2B5EF4-FFF2-40B4-BE49-F238E27FC236}">
              <a16:creationId xmlns:a16="http://schemas.microsoft.com/office/drawing/2014/main" id="{00000000-0008-0000-0100-0000C901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458" name="Text Box 39">
          <a:extLst>
            <a:ext uri="{FF2B5EF4-FFF2-40B4-BE49-F238E27FC236}">
              <a16:creationId xmlns:a16="http://schemas.microsoft.com/office/drawing/2014/main" id="{00000000-0008-0000-0100-0000CA01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459" name="Text Box 40">
          <a:extLst>
            <a:ext uri="{FF2B5EF4-FFF2-40B4-BE49-F238E27FC236}">
              <a16:creationId xmlns:a16="http://schemas.microsoft.com/office/drawing/2014/main" id="{00000000-0008-0000-0100-0000CB01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460" name="Text Box 41">
          <a:extLst>
            <a:ext uri="{FF2B5EF4-FFF2-40B4-BE49-F238E27FC236}">
              <a16:creationId xmlns:a16="http://schemas.microsoft.com/office/drawing/2014/main" id="{00000000-0008-0000-0100-0000CC01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461" name="Text Box 42">
          <a:extLst>
            <a:ext uri="{FF2B5EF4-FFF2-40B4-BE49-F238E27FC236}">
              <a16:creationId xmlns:a16="http://schemas.microsoft.com/office/drawing/2014/main" id="{00000000-0008-0000-0100-0000CD01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462" name="Text Box 4">
          <a:extLst>
            <a:ext uri="{FF2B5EF4-FFF2-40B4-BE49-F238E27FC236}">
              <a16:creationId xmlns:a16="http://schemas.microsoft.com/office/drawing/2014/main" id="{00000000-0008-0000-0100-0000CE01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463" name="Text Box 24">
          <a:extLst>
            <a:ext uri="{FF2B5EF4-FFF2-40B4-BE49-F238E27FC236}">
              <a16:creationId xmlns:a16="http://schemas.microsoft.com/office/drawing/2014/main" id="{00000000-0008-0000-0100-0000CF01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464" name="Text Box 25">
          <a:extLst>
            <a:ext uri="{FF2B5EF4-FFF2-40B4-BE49-F238E27FC236}">
              <a16:creationId xmlns:a16="http://schemas.microsoft.com/office/drawing/2014/main" id="{00000000-0008-0000-0100-0000D001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465" name="Text Box 26">
          <a:extLst>
            <a:ext uri="{FF2B5EF4-FFF2-40B4-BE49-F238E27FC236}">
              <a16:creationId xmlns:a16="http://schemas.microsoft.com/office/drawing/2014/main" id="{00000000-0008-0000-0100-0000D101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466" name="Text Box 27">
          <a:extLst>
            <a:ext uri="{FF2B5EF4-FFF2-40B4-BE49-F238E27FC236}">
              <a16:creationId xmlns:a16="http://schemas.microsoft.com/office/drawing/2014/main" id="{00000000-0008-0000-0100-0000D201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467" name="Text Box 28">
          <a:extLst>
            <a:ext uri="{FF2B5EF4-FFF2-40B4-BE49-F238E27FC236}">
              <a16:creationId xmlns:a16="http://schemas.microsoft.com/office/drawing/2014/main" id="{00000000-0008-0000-0100-0000D301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468" name="Text Box 29">
          <a:extLst>
            <a:ext uri="{FF2B5EF4-FFF2-40B4-BE49-F238E27FC236}">
              <a16:creationId xmlns:a16="http://schemas.microsoft.com/office/drawing/2014/main" id="{00000000-0008-0000-0100-0000D401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469" name="Text Box 30">
          <a:extLst>
            <a:ext uri="{FF2B5EF4-FFF2-40B4-BE49-F238E27FC236}">
              <a16:creationId xmlns:a16="http://schemas.microsoft.com/office/drawing/2014/main" id="{00000000-0008-0000-0100-0000D501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470" name="Text Box 31">
          <a:extLst>
            <a:ext uri="{FF2B5EF4-FFF2-40B4-BE49-F238E27FC236}">
              <a16:creationId xmlns:a16="http://schemas.microsoft.com/office/drawing/2014/main" id="{00000000-0008-0000-0100-0000D601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471" name="Text Box 32">
          <a:extLst>
            <a:ext uri="{FF2B5EF4-FFF2-40B4-BE49-F238E27FC236}">
              <a16:creationId xmlns:a16="http://schemas.microsoft.com/office/drawing/2014/main" id="{00000000-0008-0000-0100-0000D701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472" name="Text Box 33">
          <a:extLst>
            <a:ext uri="{FF2B5EF4-FFF2-40B4-BE49-F238E27FC236}">
              <a16:creationId xmlns:a16="http://schemas.microsoft.com/office/drawing/2014/main" id="{00000000-0008-0000-0100-0000D801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473" name="Text Box 34">
          <a:extLst>
            <a:ext uri="{FF2B5EF4-FFF2-40B4-BE49-F238E27FC236}">
              <a16:creationId xmlns:a16="http://schemas.microsoft.com/office/drawing/2014/main" id="{00000000-0008-0000-0100-0000D901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474" name="Text Box 35">
          <a:extLst>
            <a:ext uri="{FF2B5EF4-FFF2-40B4-BE49-F238E27FC236}">
              <a16:creationId xmlns:a16="http://schemas.microsoft.com/office/drawing/2014/main" id="{00000000-0008-0000-0100-0000DA01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475" name="Text Box 36">
          <a:extLst>
            <a:ext uri="{FF2B5EF4-FFF2-40B4-BE49-F238E27FC236}">
              <a16:creationId xmlns:a16="http://schemas.microsoft.com/office/drawing/2014/main" id="{00000000-0008-0000-0100-0000DB01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476" name="Text Box 37">
          <a:extLst>
            <a:ext uri="{FF2B5EF4-FFF2-40B4-BE49-F238E27FC236}">
              <a16:creationId xmlns:a16="http://schemas.microsoft.com/office/drawing/2014/main" id="{00000000-0008-0000-0100-0000DC01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477" name="Text Box 38">
          <a:extLst>
            <a:ext uri="{FF2B5EF4-FFF2-40B4-BE49-F238E27FC236}">
              <a16:creationId xmlns:a16="http://schemas.microsoft.com/office/drawing/2014/main" id="{00000000-0008-0000-0100-0000DD01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478" name="Text Box 39">
          <a:extLst>
            <a:ext uri="{FF2B5EF4-FFF2-40B4-BE49-F238E27FC236}">
              <a16:creationId xmlns:a16="http://schemas.microsoft.com/office/drawing/2014/main" id="{00000000-0008-0000-0100-0000DE01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479" name="Text Box 40">
          <a:extLst>
            <a:ext uri="{FF2B5EF4-FFF2-40B4-BE49-F238E27FC236}">
              <a16:creationId xmlns:a16="http://schemas.microsoft.com/office/drawing/2014/main" id="{00000000-0008-0000-0100-0000DF01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480" name="Text Box 41">
          <a:extLst>
            <a:ext uri="{FF2B5EF4-FFF2-40B4-BE49-F238E27FC236}">
              <a16:creationId xmlns:a16="http://schemas.microsoft.com/office/drawing/2014/main" id="{00000000-0008-0000-0100-0000E001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481" name="Text Box 42">
          <a:extLst>
            <a:ext uri="{FF2B5EF4-FFF2-40B4-BE49-F238E27FC236}">
              <a16:creationId xmlns:a16="http://schemas.microsoft.com/office/drawing/2014/main" id="{00000000-0008-0000-0100-0000E101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482" name="Text Box 4">
          <a:extLst>
            <a:ext uri="{FF2B5EF4-FFF2-40B4-BE49-F238E27FC236}">
              <a16:creationId xmlns:a16="http://schemas.microsoft.com/office/drawing/2014/main" id="{00000000-0008-0000-0100-0000E201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483" name="Text Box 24">
          <a:extLst>
            <a:ext uri="{FF2B5EF4-FFF2-40B4-BE49-F238E27FC236}">
              <a16:creationId xmlns:a16="http://schemas.microsoft.com/office/drawing/2014/main" id="{00000000-0008-0000-0100-0000E301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484" name="Text Box 25">
          <a:extLst>
            <a:ext uri="{FF2B5EF4-FFF2-40B4-BE49-F238E27FC236}">
              <a16:creationId xmlns:a16="http://schemas.microsoft.com/office/drawing/2014/main" id="{00000000-0008-0000-0100-0000E401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485" name="Text Box 26">
          <a:extLst>
            <a:ext uri="{FF2B5EF4-FFF2-40B4-BE49-F238E27FC236}">
              <a16:creationId xmlns:a16="http://schemas.microsoft.com/office/drawing/2014/main" id="{00000000-0008-0000-0100-0000E501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486" name="Text Box 27">
          <a:extLst>
            <a:ext uri="{FF2B5EF4-FFF2-40B4-BE49-F238E27FC236}">
              <a16:creationId xmlns:a16="http://schemas.microsoft.com/office/drawing/2014/main" id="{00000000-0008-0000-0100-0000E601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487" name="Text Box 28">
          <a:extLst>
            <a:ext uri="{FF2B5EF4-FFF2-40B4-BE49-F238E27FC236}">
              <a16:creationId xmlns:a16="http://schemas.microsoft.com/office/drawing/2014/main" id="{00000000-0008-0000-0100-0000E701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488" name="Text Box 29">
          <a:extLst>
            <a:ext uri="{FF2B5EF4-FFF2-40B4-BE49-F238E27FC236}">
              <a16:creationId xmlns:a16="http://schemas.microsoft.com/office/drawing/2014/main" id="{00000000-0008-0000-0100-0000E801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489" name="Text Box 30">
          <a:extLst>
            <a:ext uri="{FF2B5EF4-FFF2-40B4-BE49-F238E27FC236}">
              <a16:creationId xmlns:a16="http://schemas.microsoft.com/office/drawing/2014/main" id="{00000000-0008-0000-0100-0000E901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490" name="Text Box 31">
          <a:extLst>
            <a:ext uri="{FF2B5EF4-FFF2-40B4-BE49-F238E27FC236}">
              <a16:creationId xmlns:a16="http://schemas.microsoft.com/office/drawing/2014/main" id="{00000000-0008-0000-0100-0000EA01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491" name="Text Box 32">
          <a:extLst>
            <a:ext uri="{FF2B5EF4-FFF2-40B4-BE49-F238E27FC236}">
              <a16:creationId xmlns:a16="http://schemas.microsoft.com/office/drawing/2014/main" id="{00000000-0008-0000-0100-0000EB01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492" name="Text Box 33">
          <a:extLst>
            <a:ext uri="{FF2B5EF4-FFF2-40B4-BE49-F238E27FC236}">
              <a16:creationId xmlns:a16="http://schemas.microsoft.com/office/drawing/2014/main" id="{00000000-0008-0000-0100-0000EC01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493" name="Text Box 34">
          <a:extLst>
            <a:ext uri="{FF2B5EF4-FFF2-40B4-BE49-F238E27FC236}">
              <a16:creationId xmlns:a16="http://schemas.microsoft.com/office/drawing/2014/main" id="{00000000-0008-0000-0100-0000ED01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494" name="Text Box 35">
          <a:extLst>
            <a:ext uri="{FF2B5EF4-FFF2-40B4-BE49-F238E27FC236}">
              <a16:creationId xmlns:a16="http://schemas.microsoft.com/office/drawing/2014/main" id="{00000000-0008-0000-0100-0000EE01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495" name="Text Box 36">
          <a:extLst>
            <a:ext uri="{FF2B5EF4-FFF2-40B4-BE49-F238E27FC236}">
              <a16:creationId xmlns:a16="http://schemas.microsoft.com/office/drawing/2014/main" id="{00000000-0008-0000-0100-0000EF01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496" name="Text Box 37">
          <a:extLst>
            <a:ext uri="{FF2B5EF4-FFF2-40B4-BE49-F238E27FC236}">
              <a16:creationId xmlns:a16="http://schemas.microsoft.com/office/drawing/2014/main" id="{00000000-0008-0000-0100-0000F001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497" name="Text Box 38">
          <a:extLst>
            <a:ext uri="{FF2B5EF4-FFF2-40B4-BE49-F238E27FC236}">
              <a16:creationId xmlns:a16="http://schemas.microsoft.com/office/drawing/2014/main" id="{00000000-0008-0000-0100-0000F101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498" name="Text Box 39">
          <a:extLst>
            <a:ext uri="{FF2B5EF4-FFF2-40B4-BE49-F238E27FC236}">
              <a16:creationId xmlns:a16="http://schemas.microsoft.com/office/drawing/2014/main" id="{00000000-0008-0000-0100-0000F201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499" name="Text Box 40">
          <a:extLst>
            <a:ext uri="{FF2B5EF4-FFF2-40B4-BE49-F238E27FC236}">
              <a16:creationId xmlns:a16="http://schemas.microsoft.com/office/drawing/2014/main" id="{00000000-0008-0000-0100-0000F301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500" name="Text Box 41">
          <a:extLst>
            <a:ext uri="{FF2B5EF4-FFF2-40B4-BE49-F238E27FC236}">
              <a16:creationId xmlns:a16="http://schemas.microsoft.com/office/drawing/2014/main" id="{00000000-0008-0000-0100-0000F401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501" name="Text Box 42">
          <a:extLst>
            <a:ext uri="{FF2B5EF4-FFF2-40B4-BE49-F238E27FC236}">
              <a16:creationId xmlns:a16="http://schemas.microsoft.com/office/drawing/2014/main" id="{00000000-0008-0000-0100-0000F501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502" name="Text Box 4">
          <a:extLst>
            <a:ext uri="{FF2B5EF4-FFF2-40B4-BE49-F238E27FC236}">
              <a16:creationId xmlns:a16="http://schemas.microsoft.com/office/drawing/2014/main" id="{00000000-0008-0000-0100-0000F601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503" name="Text Box 24">
          <a:extLst>
            <a:ext uri="{FF2B5EF4-FFF2-40B4-BE49-F238E27FC236}">
              <a16:creationId xmlns:a16="http://schemas.microsoft.com/office/drawing/2014/main" id="{00000000-0008-0000-0100-0000F701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504" name="Text Box 25">
          <a:extLst>
            <a:ext uri="{FF2B5EF4-FFF2-40B4-BE49-F238E27FC236}">
              <a16:creationId xmlns:a16="http://schemas.microsoft.com/office/drawing/2014/main" id="{00000000-0008-0000-0100-0000F801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505" name="Text Box 26">
          <a:extLst>
            <a:ext uri="{FF2B5EF4-FFF2-40B4-BE49-F238E27FC236}">
              <a16:creationId xmlns:a16="http://schemas.microsoft.com/office/drawing/2014/main" id="{00000000-0008-0000-0100-0000F901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506" name="Text Box 27">
          <a:extLst>
            <a:ext uri="{FF2B5EF4-FFF2-40B4-BE49-F238E27FC236}">
              <a16:creationId xmlns:a16="http://schemas.microsoft.com/office/drawing/2014/main" id="{00000000-0008-0000-0100-0000FA01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507" name="Text Box 28">
          <a:extLst>
            <a:ext uri="{FF2B5EF4-FFF2-40B4-BE49-F238E27FC236}">
              <a16:creationId xmlns:a16="http://schemas.microsoft.com/office/drawing/2014/main" id="{00000000-0008-0000-0100-0000FB01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508" name="Text Box 29">
          <a:extLst>
            <a:ext uri="{FF2B5EF4-FFF2-40B4-BE49-F238E27FC236}">
              <a16:creationId xmlns:a16="http://schemas.microsoft.com/office/drawing/2014/main" id="{00000000-0008-0000-0100-0000FC01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509" name="Text Box 30">
          <a:extLst>
            <a:ext uri="{FF2B5EF4-FFF2-40B4-BE49-F238E27FC236}">
              <a16:creationId xmlns:a16="http://schemas.microsoft.com/office/drawing/2014/main" id="{00000000-0008-0000-0100-0000FD01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510" name="Text Box 31">
          <a:extLst>
            <a:ext uri="{FF2B5EF4-FFF2-40B4-BE49-F238E27FC236}">
              <a16:creationId xmlns:a16="http://schemas.microsoft.com/office/drawing/2014/main" id="{00000000-0008-0000-0100-0000FE01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511" name="Text Box 32">
          <a:extLst>
            <a:ext uri="{FF2B5EF4-FFF2-40B4-BE49-F238E27FC236}">
              <a16:creationId xmlns:a16="http://schemas.microsoft.com/office/drawing/2014/main" id="{00000000-0008-0000-0100-0000FF01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512" name="Text Box 33">
          <a:extLst>
            <a:ext uri="{FF2B5EF4-FFF2-40B4-BE49-F238E27FC236}">
              <a16:creationId xmlns:a16="http://schemas.microsoft.com/office/drawing/2014/main" id="{00000000-0008-0000-0100-00000002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513" name="Text Box 34">
          <a:extLst>
            <a:ext uri="{FF2B5EF4-FFF2-40B4-BE49-F238E27FC236}">
              <a16:creationId xmlns:a16="http://schemas.microsoft.com/office/drawing/2014/main" id="{00000000-0008-0000-0100-00000102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514" name="Text Box 35">
          <a:extLst>
            <a:ext uri="{FF2B5EF4-FFF2-40B4-BE49-F238E27FC236}">
              <a16:creationId xmlns:a16="http://schemas.microsoft.com/office/drawing/2014/main" id="{00000000-0008-0000-0100-00000202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515" name="Text Box 36">
          <a:extLst>
            <a:ext uri="{FF2B5EF4-FFF2-40B4-BE49-F238E27FC236}">
              <a16:creationId xmlns:a16="http://schemas.microsoft.com/office/drawing/2014/main" id="{00000000-0008-0000-0100-00000302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516" name="Text Box 37">
          <a:extLst>
            <a:ext uri="{FF2B5EF4-FFF2-40B4-BE49-F238E27FC236}">
              <a16:creationId xmlns:a16="http://schemas.microsoft.com/office/drawing/2014/main" id="{00000000-0008-0000-0100-00000402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517" name="Text Box 38">
          <a:extLst>
            <a:ext uri="{FF2B5EF4-FFF2-40B4-BE49-F238E27FC236}">
              <a16:creationId xmlns:a16="http://schemas.microsoft.com/office/drawing/2014/main" id="{00000000-0008-0000-0100-00000502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518" name="Text Box 39">
          <a:extLst>
            <a:ext uri="{FF2B5EF4-FFF2-40B4-BE49-F238E27FC236}">
              <a16:creationId xmlns:a16="http://schemas.microsoft.com/office/drawing/2014/main" id="{00000000-0008-0000-0100-00000602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519" name="Text Box 40">
          <a:extLst>
            <a:ext uri="{FF2B5EF4-FFF2-40B4-BE49-F238E27FC236}">
              <a16:creationId xmlns:a16="http://schemas.microsoft.com/office/drawing/2014/main" id="{00000000-0008-0000-0100-00000702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520" name="Text Box 41">
          <a:extLst>
            <a:ext uri="{FF2B5EF4-FFF2-40B4-BE49-F238E27FC236}">
              <a16:creationId xmlns:a16="http://schemas.microsoft.com/office/drawing/2014/main" id="{00000000-0008-0000-0100-00000802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521" name="Text Box 42">
          <a:extLst>
            <a:ext uri="{FF2B5EF4-FFF2-40B4-BE49-F238E27FC236}">
              <a16:creationId xmlns:a16="http://schemas.microsoft.com/office/drawing/2014/main" id="{00000000-0008-0000-0100-00000902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522" name="Text Box 4">
          <a:extLst>
            <a:ext uri="{FF2B5EF4-FFF2-40B4-BE49-F238E27FC236}">
              <a16:creationId xmlns:a16="http://schemas.microsoft.com/office/drawing/2014/main" id="{00000000-0008-0000-0100-00000A02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523" name="Text Box 24">
          <a:extLst>
            <a:ext uri="{FF2B5EF4-FFF2-40B4-BE49-F238E27FC236}">
              <a16:creationId xmlns:a16="http://schemas.microsoft.com/office/drawing/2014/main" id="{00000000-0008-0000-0100-00000B02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524" name="Text Box 25">
          <a:extLst>
            <a:ext uri="{FF2B5EF4-FFF2-40B4-BE49-F238E27FC236}">
              <a16:creationId xmlns:a16="http://schemas.microsoft.com/office/drawing/2014/main" id="{00000000-0008-0000-0100-00000C02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525" name="Text Box 26">
          <a:extLst>
            <a:ext uri="{FF2B5EF4-FFF2-40B4-BE49-F238E27FC236}">
              <a16:creationId xmlns:a16="http://schemas.microsoft.com/office/drawing/2014/main" id="{00000000-0008-0000-0100-00000D02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526" name="Text Box 27">
          <a:extLst>
            <a:ext uri="{FF2B5EF4-FFF2-40B4-BE49-F238E27FC236}">
              <a16:creationId xmlns:a16="http://schemas.microsoft.com/office/drawing/2014/main" id="{00000000-0008-0000-0100-00000E02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527" name="Text Box 28">
          <a:extLst>
            <a:ext uri="{FF2B5EF4-FFF2-40B4-BE49-F238E27FC236}">
              <a16:creationId xmlns:a16="http://schemas.microsoft.com/office/drawing/2014/main" id="{00000000-0008-0000-0100-00000F02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528" name="Text Box 29">
          <a:extLst>
            <a:ext uri="{FF2B5EF4-FFF2-40B4-BE49-F238E27FC236}">
              <a16:creationId xmlns:a16="http://schemas.microsoft.com/office/drawing/2014/main" id="{00000000-0008-0000-0100-00001002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529" name="Text Box 30">
          <a:extLst>
            <a:ext uri="{FF2B5EF4-FFF2-40B4-BE49-F238E27FC236}">
              <a16:creationId xmlns:a16="http://schemas.microsoft.com/office/drawing/2014/main" id="{00000000-0008-0000-0100-00001102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530" name="Text Box 31">
          <a:extLst>
            <a:ext uri="{FF2B5EF4-FFF2-40B4-BE49-F238E27FC236}">
              <a16:creationId xmlns:a16="http://schemas.microsoft.com/office/drawing/2014/main" id="{00000000-0008-0000-0100-00001202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531" name="Text Box 32">
          <a:extLst>
            <a:ext uri="{FF2B5EF4-FFF2-40B4-BE49-F238E27FC236}">
              <a16:creationId xmlns:a16="http://schemas.microsoft.com/office/drawing/2014/main" id="{00000000-0008-0000-0100-00001302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532" name="Text Box 33">
          <a:extLst>
            <a:ext uri="{FF2B5EF4-FFF2-40B4-BE49-F238E27FC236}">
              <a16:creationId xmlns:a16="http://schemas.microsoft.com/office/drawing/2014/main" id="{00000000-0008-0000-0100-00001402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533" name="Text Box 34">
          <a:extLst>
            <a:ext uri="{FF2B5EF4-FFF2-40B4-BE49-F238E27FC236}">
              <a16:creationId xmlns:a16="http://schemas.microsoft.com/office/drawing/2014/main" id="{00000000-0008-0000-0100-00001502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534" name="Text Box 35">
          <a:extLst>
            <a:ext uri="{FF2B5EF4-FFF2-40B4-BE49-F238E27FC236}">
              <a16:creationId xmlns:a16="http://schemas.microsoft.com/office/drawing/2014/main" id="{00000000-0008-0000-0100-00001602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535" name="Text Box 36">
          <a:extLst>
            <a:ext uri="{FF2B5EF4-FFF2-40B4-BE49-F238E27FC236}">
              <a16:creationId xmlns:a16="http://schemas.microsoft.com/office/drawing/2014/main" id="{00000000-0008-0000-0100-00001702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536" name="Text Box 37">
          <a:extLst>
            <a:ext uri="{FF2B5EF4-FFF2-40B4-BE49-F238E27FC236}">
              <a16:creationId xmlns:a16="http://schemas.microsoft.com/office/drawing/2014/main" id="{00000000-0008-0000-0100-00001802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537" name="Text Box 38">
          <a:extLst>
            <a:ext uri="{FF2B5EF4-FFF2-40B4-BE49-F238E27FC236}">
              <a16:creationId xmlns:a16="http://schemas.microsoft.com/office/drawing/2014/main" id="{00000000-0008-0000-0100-00001902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538" name="Text Box 39">
          <a:extLst>
            <a:ext uri="{FF2B5EF4-FFF2-40B4-BE49-F238E27FC236}">
              <a16:creationId xmlns:a16="http://schemas.microsoft.com/office/drawing/2014/main" id="{00000000-0008-0000-0100-00001A02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539" name="Text Box 40">
          <a:extLst>
            <a:ext uri="{FF2B5EF4-FFF2-40B4-BE49-F238E27FC236}">
              <a16:creationId xmlns:a16="http://schemas.microsoft.com/office/drawing/2014/main" id="{00000000-0008-0000-0100-00001B02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540" name="Text Box 41">
          <a:extLst>
            <a:ext uri="{FF2B5EF4-FFF2-40B4-BE49-F238E27FC236}">
              <a16:creationId xmlns:a16="http://schemas.microsoft.com/office/drawing/2014/main" id="{00000000-0008-0000-0100-00001C02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541" name="Text Box 42">
          <a:extLst>
            <a:ext uri="{FF2B5EF4-FFF2-40B4-BE49-F238E27FC236}">
              <a16:creationId xmlns:a16="http://schemas.microsoft.com/office/drawing/2014/main" id="{00000000-0008-0000-0100-00001D02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542" name="Text Box 4">
          <a:extLst>
            <a:ext uri="{FF2B5EF4-FFF2-40B4-BE49-F238E27FC236}">
              <a16:creationId xmlns:a16="http://schemas.microsoft.com/office/drawing/2014/main" id="{00000000-0008-0000-0100-00001E02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543" name="Text Box 24">
          <a:extLst>
            <a:ext uri="{FF2B5EF4-FFF2-40B4-BE49-F238E27FC236}">
              <a16:creationId xmlns:a16="http://schemas.microsoft.com/office/drawing/2014/main" id="{00000000-0008-0000-0100-00001F02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544" name="Text Box 25">
          <a:extLst>
            <a:ext uri="{FF2B5EF4-FFF2-40B4-BE49-F238E27FC236}">
              <a16:creationId xmlns:a16="http://schemas.microsoft.com/office/drawing/2014/main" id="{00000000-0008-0000-0100-00002002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545" name="Text Box 26">
          <a:extLst>
            <a:ext uri="{FF2B5EF4-FFF2-40B4-BE49-F238E27FC236}">
              <a16:creationId xmlns:a16="http://schemas.microsoft.com/office/drawing/2014/main" id="{00000000-0008-0000-0100-00002102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546" name="Text Box 27">
          <a:extLst>
            <a:ext uri="{FF2B5EF4-FFF2-40B4-BE49-F238E27FC236}">
              <a16:creationId xmlns:a16="http://schemas.microsoft.com/office/drawing/2014/main" id="{00000000-0008-0000-0100-00002202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547" name="Text Box 28">
          <a:extLst>
            <a:ext uri="{FF2B5EF4-FFF2-40B4-BE49-F238E27FC236}">
              <a16:creationId xmlns:a16="http://schemas.microsoft.com/office/drawing/2014/main" id="{00000000-0008-0000-0100-00002302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548" name="Text Box 29">
          <a:extLst>
            <a:ext uri="{FF2B5EF4-FFF2-40B4-BE49-F238E27FC236}">
              <a16:creationId xmlns:a16="http://schemas.microsoft.com/office/drawing/2014/main" id="{00000000-0008-0000-0100-00002402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549" name="Text Box 30">
          <a:extLst>
            <a:ext uri="{FF2B5EF4-FFF2-40B4-BE49-F238E27FC236}">
              <a16:creationId xmlns:a16="http://schemas.microsoft.com/office/drawing/2014/main" id="{00000000-0008-0000-0100-00002502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550" name="Text Box 31">
          <a:extLst>
            <a:ext uri="{FF2B5EF4-FFF2-40B4-BE49-F238E27FC236}">
              <a16:creationId xmlns:a16="http://schemas.microsoft.com/office/drawing/2014/main" id="{00000000-0008-0000-0100-00002602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551" name="Text Box 32">
          <a:extLst>
            <a:ext uri="{FF2B5EF4-FFF2-40B4-BE49-F238E27FC236}">
              <a16:creationId xmlns:a16="http://schemas.microsoft.com/office/drawing/2014/main" id="{00000000-0008-0000-0100-00002702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552" name="Text Box 33">
          <a:extLst>
            <a:ext uri="{FF2B5EF4-FFF2-40B4-BE49-F238E27FC236}">
              <a16:creationId xmlns:a16="http://schemas.microsoft.com/office/drawing/2014/main" id="{00000000-0008-0000-0100-00002802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553" name="Text Box 34">
          <a:extLst>
            <a:ext uri="{FF2B5EF4-FFF2-40B4-BE49-F238E27FC236}">
              <a16:creationId xmlns:a16="http://schemas.microsoft.com/office/drawing/2014/main" id="{00000000-0008-0000-0100-00002902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554" name="Text Box 35">
          <a:extLst>
            <a:ext uri="{FF2B5EF4-FFF2-40B4-BE49-F238E27FC236}">
              <a16:creationId xmlns:a16="http://schemas.microsoft.com/office/drawing/2014/main" id="{00000000-0008-0000-0100-00002A02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555" name="Text Box 36">
          <a:extLst>
            <a:ext uri="{FF2B5EF4-FFF2-40B4-BE49-F238E27FC236}">
              <a16:creationId xmlns:a16="http://schemas.microsoft.com/office/drawing/2014/main" id="{00000000-0008-0000-0100-00002B02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556" name="Text Box 37">
          <a:extLst>
            <a:ext uri="{FF2B5EF4-FFF2-40B4-BE49-F238E27FC236}">
              <a16:creationId xmlns:a16="http://schemas.microsoft.com/office/drawing/2014/main" id="{00000000-0008-0000-0100-00002C02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557" name="Text Box 38">
          <a:extLst>
            <a:ext uri="{FF2B5EF4-FFF2-40B4-BE49-F238E27FC236}">
              <a16:creationId xmlns:a16="http://schemas.microsoft.com/office/drawing/2014/main" id="{00000000-0008-0000-0100-00002D02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558" name="Text Box 39">
          <a:extLst>
            <a:ext uri="{FF2B5EF4-FFF2-40B4-BE49-F238E27FC236}">
              <a16:creationId xmlns:a16="http://schemas.microsoft.com/office/drawing/2014/main" id="{00000000-0008-0000-0100-00002E02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559" name="Text Box 40">
          <a:extLst>
            <a:ext uri="{FF2B5EF4-FFF2-40B4-BE49-F238E27FC236}">
              <a16:creationId xmlns:a16="http://schemas.microsoft.com/office/drawing/2014/main" id="{00000000-0008-0000-0100-00002F02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560" name="Text Box 41">
          <a:extLst>
            <a:ext uri="{FF2B5EF4-FFF2-40B4-BE49-F238E27FC236}">
              <a16:creationId xmlns:a16="http://schemas.microsoft.com/office/drawing/2014/main" id="{00000000-0008-0000-0100-00003002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561" name="Text Box 42">
          <a:extLst>
            <a:ext uri="{FF2B5EF4-FFF2-40B4-BE49-F238E27FC236}">
              <a16:creationId xmlns:a16="http://schemas.microsoft.com/office/drawing/2014/main" id="{00000000-0008-0000-0100-00003102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562" name="Text Box 4">
          <a:extLst>
            <a:ext uri="{FF2B5EF4-FFF2-40B4-BE49-F238E27FC236}">
              <a16:creationId xmlns:a16="http://schemas.microsoft.com/office/drawing/2014/main" id="{00000000-0008-0000-0100-00003202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563" name="Text Box 24">
          <a:extLst>
            <a:ext uri="{FF2B5EF4-FFF2-40B4-BE49-F238E27FC236}">
              <a16:creationId xmlns:a16="http://schemas.microsoft.com/office/drawing/2014/main" id="{00000000-0008-0000-0100-00003302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564" name="Text Box 25">
          <a:extLst>
            <a:ext uri="{FF2B5EF4-FFF2-40B4-BE49-F238E27FC236}">
              <a16:creationId xmlns:a16="http://schemas.microsoft.com/office/drawing/2014/main" id="{00000000-0008-0000-0100-00003402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565" name="Text Box 26">
          <a:extLst>
            <a:ext uri="{FF2B5EF4-FFF2-40B4-BE49-F238E27FC236}">
              <a16:creationId xmlns:a16="http://schemas.microsoft.com/office/drawing/2014/main" id="{00000000-0008-0000-0100-00003502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566" name="Text Box 27">
          <a:extLst>
            <a:ext uri="{FF2B5EF4-FFF2-40B4-BE49-F238E27FC236}">
              <a16:creationId xmlns:a16="http://schemas.microsoft.com/office/drawing/2014/main" id="{00000000-0008-0000-0100-00003602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567" name="Text Box 28">
          <a:extLst>
            <a:ext uri="{FF2B5EF4-FFF2-40B4-BE49-F238E27FC236}">
              <a16:creationId xmlns:a16="http://schemas.microsoft.com/office/drawing/2014/main" id="{00000000-0008-0000-0100-00003702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568" name="Text Box 29">
          <a:extLst>
            <a:ext uri="{FF2B5EF4-FFF2-40B4-BE49-F238E27FC236}">
              <a16:creationId xmlns:a16="http://schemas.microsoft.com/office/drawing/2014/main" id="{00000000-0008-0000-0100-00003802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569" name="Text Box 30">
          <a:extLst>
            <a:ext uri="{FF2B5EF4-FFF2-40B4-BE49-F238E27FC236}">
              <a16:creationId xmlns:a16="http://schemas.microsoft.com/office/drawing/2014/main" id="{00000000-0008-0000-0100-00003902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570" name="Text Box 31">
          <a:extLst>
            <a:ext uri="{FF2B5EF4-FFF2-40B4-BE49-F238E27FC236}">
              <a16:creationId xmlns:a16="http://schemas.microsoft.com/office/drawing/2014/main" id="{00000000-0008-0000-0100-00003A02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571" name="Text Box 32">
          <a:extLst>
            <a:ext uri="{FF2B5EF4-FFF2-40B4-BE49-F238E27FC236}">
              <a16:creationId xmlns:a16="http://schemas.microsoft.com/office/drawing/2014/main" id="{00000000-0008-0000-0100-00003B02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572" name="Text Box 33">
          <a:extLst>
            <a:ext uri="{FF2B5EF4-FFF2-40B4-BE49-F238E27FC236}">
              <a16:creationId xmlns:a16="http://schemas.microsoft.com/office/drawing/2014/main" id="{00000000-0008-0000-0100-00003C02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573" name="Text Box 34">
          <a:extLst>
            <a:ext uri="{FF2B5EF4-FFF2-40B4-BE49-F238E27FC236}">
              <a16:creationId xmlns:a16="http://schemas.microsoft.com/office/drawing/2014/main" id="{00000000-0008-0000-0100-00003D02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574" name="Text Box 35">
          <a:extLst>
            <a:ext uri="{FF2B5EF4-FFF2-40B4-BE49-F238E27FC236}">
              <a16:creationId xmlns:a16="http://schemas.microsoft.com/office/drawing/2014/main" id="{00000000-0008-0000-0100-00003E02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575" name="Text Box 36">
          <a:extLst>
            <a:ext uri="{FF2B5EF4-FFF2-40B4-BE49-F238E27FC236}">
              <a16:creationId xmlns:a16="http://schemas.microsoft.com/office/drawing/2014/main" id="{00000000-0008-0000-0100-00003F02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576" name="Text Box 37">
          <a:extLst>
            <a:ext uri="{FF2B5EF4-FFF2-40B4-BE49-F238E27FC236}">
              <a16:creationId xmlns:a16="http://schemas.microsoft.com/office/drawing/2014/main" id="{00000000-0008-0000-0100-00004002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577" name="Text Box 38">
          <a:extLst>
            <a:ext uri="{FF2B5EF4-FFF2-40B4-BE49-F238E27FC236}">
              <a16:creationId xmlns:a16="http://schemas.microsoft.com/office/drawing/2014/main" id="{00000000-0008-0000-0100-00004102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578" name="Text Box 39">
          <a:extLst>
            <a:ext uri="{FF2B5EF4-FFF2-40B4-BE49-F238E27FC236}">
              <a16:creationId xmlns:a16="http://schemas.microsoft.com/office/drawing/2014/main" id="{00000000-0008-0000-0100-00004202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579" name="Text Box 40">
          <a:extLst>
            <a:ext uri="{FF2B5EF4-FFF2-40B4-BE49-F238E27FC236}">
              <a16:creationId xmlns:a16="http://schemas.microsoft.com/office/drawing/2014/main" id="{00000000-0008-0000-0100-00004302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580" name="Text Box 41">
          <a:extLst>
            <a:ext uri="{FF2B5EF4-FFF2-40B4-BE49-F238E27FC236}">
              <a16:creationId xmlns:a16="http://schemas.microsoft.com/office/drawing/2014/main" id="{00000000-0008-0000-0100-00004402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581" name="Text Box 42">
          <a:extLst>
            <a:ext uri="{FF2B5EF4-FFF2-40B4-BE49-F238E27FC236}">
              <a16:creationId xmlns:a16="http://schemas.microsoft.com/office/drawing/2014/main" id="{00000000-0008-0000-0100-00004502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582" name="Text Box 4">
          <a:extLst>
            <a:ext uri="{FF2B5EF4-FFF2-40B4-BE49-F238E27FC236}">
              <a16:creationId xmlns:a16="http://schemas.microsoft.com/office/drawing/2014/main" id="{00000000-0008-0000-0100-00004602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583" name="Text Box 24">
          <a:extLst>
            <a:ext uri="{FF2B5EF4-FFF2-40B4-BE49-F238E27FC236}">
              <a16:creationId xmlns:a16="http://schemas.microsoft.com/office/drawing/2014/main" id="{00000000-0008-0000-0100-00004702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584" name="Text Box 25">
          <a:extLst>
            <a:ext uri="{FF2B5EF4-FFF2-40B4-BE49-F238E27FC236}">
              <a16:creationId xmlns:a16="http://schemas.microsoft.com/office/drawing/2014/main" id="{00000000-0008-0000-0100-00004802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585" name="Text Box 26">
          <a:extLst>
            <a:ext uri="{FF2B5EF4-FFF2-40B4-BE49-F238E27FC236}">
              <a16:creationId xmlns:a16="http://schemas.microsoft.com/office/drawing/2014/main" id="{00000000-0008-0000-0100-00004902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586" name="Text Box 27">
          <a:extLst>
            <a:ext uri="{FF2B5EF4-FFF2-40B4-BE49-F238E27FC236}">
              <a16:creationId xmlns:a16="http://schemas.microsoft.com/office/drawing/2014/main" id="{00000000-0008-0000-0100-00004A02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587" name="Text Box 28">
          <a:extLst>
            <a:ext uri="{FF2B5EF4-FFF2-40B4-BE49-F238E27FC236}">
              <a16:creationId xmlns:a16="http://schemas.microsoft.com/office/drawing/2014/main" id="{00000000-0008-0000-0100-00004B02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588" name="Text Box 29">
          <a:extLst>
            <a:ext uri="{FF2B5EF4-FFF2-40B4-BE49-F238E27FC236}">
              <a16:creationId xmlns:a16="http://schemas.microsoft.com/office/drawing/2014/main" id="{00000000-0008-0000-0100-00004C02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589" name="Text Box 30">
          <a:extLst>
            <a:ext uri="{FF2B5EF4-FFF2-40B4-BE49-F238E27FC236}">
              <a16:creationId xmlns:a16="http://schemas.microsoft.com/office/drawing/2014/main" id="{00000000-0008-0000-0100-00004D02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590" name="Text Box 31">
          <a:extLst>
            <a:ext uri="{FF2B5EF4-FFF2-40B4-BE49-F238E27FC236}">
              <a16:creationId xmlns:a16="http://schemas.microsoft.com/office/drawing/2014/main" id="{00000000-0008-0000-0100-00004E02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591" name="Text Box 32">
          <a:extLst>
            <a:ext uri="{FF2B5EF4-FFF2-40B4-BE49-F238E27FC236}">
              <a16:creationId xmlns:a16="http://schemas.microsoft.com/office/drawing/2014/main" id="{00000000-0008-0000-0100-00004F02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592" name="Text Box 33">
          <a:extLst>
            <a:ext uri="{FF2B5EF4-FFF2-40B4-BE49-F238E27FC236}">
              <a16:creationId xmlns:a16="http://schemas.microsoft.com/office/drawing/2014/main" id="{00000000-0008-0000-0100-00005002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593" name="Text Box 34">
          <a:extLst>
            <a:ext uri="{FF2B5EF4-FFF2-40B4-BE49-F238E27FC236}">
              <a16:creationId xmlns:a16="http://schemas.microsoft.com/office/drawing/2014/main" id="{00000000-0008-0000-0100-00005102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594" name="Text Box 35">
          <a:extLst>
            <a:ext uri="{FF2B5EF4-FFF2-40B4-BE49-F238E27FC236}">
              <a16:creationId xmlns:a16="http://schemas.microsoft.com/office/drawing/2014/main" id="{00000000-0008-0000-0100-00005202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595" name="Text Box 36">
          <a:extLst>
            <a:ext uri="{FF2B5EF4-FFF2-40B4-BE49-F238E27FC236}">
              <a16:creationId xmlns:a16="http://schemas.microsoft.com/office/drawing/2014/main" id="{00000000-0008-0000-0100-00005302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596" name="Text Box 37">
          <a:extLst>
            <a:ext uri="{FF2B5EF4-FFF2-40B4-BE49-F238E27FC236}">
              <a16:creationId xmlns:a16="http://schemas.microsoft.com/office/drawing/2014/main" id="{00000000-0008-0000-0100-00005402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597" name="Text Box 38">
          <a:extLst>
            <a:ext uri="{FF2B5EF4-FFF2-40B4-BE49-F238E27FC236}">
              <a16:creationId xmlns:a16="http://schemas.microsoft.com/office/drawing/2014/main" id="{00000000-0008-0000-0100-00005502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598" name="Text Box 39">
          <a:extLst>
            <a:ext uri="{FF2B5EF4-FFF2-40B4-BE49-F238E27FC236}">
              <a16:creationId xmlns:a16="http://schemas.microsoft.com/office/drawing/2014/main" id="{00000000-0008-0000-0100-00005602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599" name="Text Box 40">
          <a:extLst>
            <a:ext uri="{FF2B5EF4-FFF2-40B4-BE49-F238E27FC236}">
              <a16:creationId xmlns:a16="http://schemas.microsoft.com/office/drawing/2014/main" id="{00000000-0008-0000-0100-00005702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600" name="Text Box 41">
          <a:extLst>
            <a:ext uri="{FF2B5EF4-FFF2-40B4-BE49-F238E27FC236}">
              <a16:creationId xmlns:a16="http://schemas.microsoft.com/office/drawing/2014/main" id="{00000000-0008-0000-0100-00005802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601" name="Text Box 42">
          <a:extLst>
            <a:ext uri="{FF2B5EF4-FFF2-40B4-BE49-F238E27FC236}">
              <a16:creationId xmlns:a16="http://schemas.microsoft.com/office/drawing/2014/main" id="{00000000-0008-0000-0100-00005902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602" name="Text Box 4">
          <a:extLst>
            <a:ext uri="{FF2B5EF4-FFF2-40B4-BE49-F238E27FC236}">
              <a16:creationId xmlns:a16="http://schemas.microsoft.com/office/drawing/2014/main" id="{00000000-0008-0000-0100-00005A02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603" name="Text Box 24">
          <a:extLst>
            <a:ext uri="{FF2B5EF4-FFF2-40B4-BE49-F238E27FC236}">
              <a16:creationId xmlns:a16="http://schemas.microsoft.com/office/drawing/2014/main" id="{00000000-0008-0000-0100-00005B02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604" name="Text Box 25">
          <a:extLst>
            <a:ext uri="{FF2B5EF4-FFF2-40B4-BE49-F238E27FC236}">
              <a16:creationId xmlns:a16="http://schemas.microsoft.com/office/drawing/2014/main" id="{00000000-0008-0000-0100-00005C02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605" name="Text Box 26">
          <a:extLst>
            <a:ext uri="{FF2B5EF4-FFF2-40B4-BE49-F238E27FC236}">
              <a16:creationId xmlns:a16="http://schemas.microsoft.com/office/drawing/2014/main" id="{00000000-0008-0000-0100-00005D02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606" name="Text Box 27">
          <a:extLst>
            <a:ext uri="{FF2B5EF4-FFF2-40B4-BE49-F238E27FC236}">
              <a16:creationId xmlns:a16="http://schemas.microsoft.com/office/drawing/2014/main" id="{00000000-0008-0000-0100-00005E02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607" name="Text Box 28">
          <a:extLst>
            <a:ext uri="{FF2B5EF4-FFF2-40B4-BE49-F238E27FC236}">
              <a16:creationId xmlns:a16="http://schemas.microsoft.com/office/drawing/2014/main" id="{00000000-0008-0000-0100-00005F02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608" name="Text Box 29">
          <a:extLst>
            <a:ext uri="{FF2B5EF4-FFF2-40B4-BE49-F238E27FC236}">
              <a16:creationId xmlns:a16="http://schemas.microsoft.com/office/drawing/2014/main" id="{00000000-0008-0000-0100-00006002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609" name="Text Box 30">
          <a:extLst>
            <a:ext uri="{FF2B5EF4-FFF2-40B4-BE49-F238E27FC236}">
              <a16:creationId xmlns:a16="http://schemas.microsoft.com/office/drawing/2014/main" id="{00000000-0008-0000-0100-00006102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610" name="Text Box 31">
          <a:extLst>
            <a:ext uri="{FF2B5EF4-FFF2-40B4-BE49-F238E27FC236}">
              <a16:creationId xmlns:a16="http://schemas.microsoft.com/office/drawing/2014/main" id="{00000000-0008-0000-0100-00006202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611" name="Text Box 32">
          <a:extLst>
            <a:ext uri="{FF2B5EF4-FFF2-40B4-BE49-F238E27FC236}">
              <a16:creationId xmlns:a16="http://schemas.microsoft.com/office/drawing/2014/main" id="{00000000-0008-0000-0100-00006302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612" name="Text Box 33">
          <a:extLst>
            <a:ext uri="{FF2B5EF4-FFF2-40B4-BE49-F238E27FC236}">
              <a16:creationId xmlns:a16="http://schemas.microsoft.com/office/drawing/2014/main" id="{00000000-0008-0000-0100-00006402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613" name="Text Box 34">
          <a:extLst>
            <a:ext uri="{FF2B5EF4-FFF2-40B4-BE49-F238E27FC236}">
              <a16:creationId xmlns:a16="http://schemas.microsoft.com/office/drawing/2014/main" id="{00000000-0008-0000-0100-00006502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614" name="Text Box 35">
          <a:extLst>
            <a:ext uri="{FF2B5EF4-FFF2-40B4-BE49-F238E27FC236}">
              <a16:creationId xmlns:a16="http://schemas.microsoft.com/office/drawing/2014/main" id="{00000000-0008-0000-0100-00006602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615" name="Text Box 36">
          <a:extLst>
            <a:ext uri="{FF2B5EF4-FFF2-40B4-BE49-F238E27FC236}">
              <a16:creationId xmlns:a16="http://schemas.microsoft.com/office/drawing/2014/main" id="{00000000-0008-0000-0100-00006702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616" name="Text Box 37">
          <a:extLst>
            <a:ext uri="{FF2B5EF4-FFF2-40B4-BE49-F238E27FC236}">
              <a16:creationId xmlns:a16="http://schemas.microsoft.com/office/drawing/2014/main" id="{00000000-0008-0000-0100-00006802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617" name="Text Box 38">
          <a:extLst>
            <a:ext uri="{FF2B5EF4-FFF2-40B4-BE49-F238E27FC236}">
              <a16:creationId xmlns:a16="http://schemas.microsoft.com/office/drawing/2014/main" id="{00000000-0008-0000-0100-00006902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618" name="Text Box 39">
          <a:extLst>
            <a:ext uri="{FF2B5EF4-FFF2-40B4-BE49-F238E27FC236}">
              <a16:creationId xmlns:a16="http://schemas.microsoft.com/office/drawing/2014/main" id="{00000000-0008-0000-0100-00006A02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619" name="Text Box 40">
          <a:extLst>
            <a:ext uri="{FF2B5EF4-FFF2-40B4-BE49-F238E27FC236}">
              <a16:creationId xmlns:a16="http://schemas.microsoft.com/office/drawing/2014/main" id="{00000000-0008-0000-0100-00006B02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620" name="Text Box 41">
          <a:extLst>
            <a:ext uri="{FF2B5EF4-FFF2-40B4-BE49-F238E27FC236}">
              <a16:creationId xmlns:a16="http://schemas.microsoft.com/office/drawing/2014/main" id="{00000000-0008-0000-0100-00006C02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621" name="Text Box 42">
          <a:extLst>
            <a:ext uri="{FF2B5EF4-FFF2-40B4-BE49-F238E27FC236}">
              <a16:creationId xmlns:a16="http://schemas.microsoft.com/office/drawing/2014/main" id="{00000000-0008-0000-0100-00006D02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622" name="Text Box 4">
          <a:extLst>
            <a:ext uri="{FF2B5EF4-FFF2-40B4-BE49-F238E27FC236}">
              <a16:creationId xmlns:a16="http://schemas.microsoft.com/office/drawing/2014/main" id="{00000000-0008-0000-0100-00006E02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623" name="Text Box 24">
          <a:extLst>
            <a:ext uri="{FF2B5EF4-FFF2-40B4-BE49-F238E27FC236}">
              <a16:creationId xmlns:a16="http://schemas.microsoft.com/office/drawing/2014/main" id="{00000000-0008-0000-0100-00006F02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624" name="Text Box 25">
          <a:extLst>
            <a:ext uri="{FF2B5EF4-FFF2-40B4-BE49-F238E27FC236}">
              <a16:creationId xmlns:a16="http://schemas.microsoft.com/office/drawing/2014/main" id="{00000000-0008-0000-0100-00007002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625" name="Text Box 26">
          <a:extLst>
            <a:ext uri="{FF2B5EF4-FFF2-40B4-BE49-F238E27FC236}">
              <a16:creationId xmlns:a16="http://schemas.microsoft.com/office/drawing/2014/main" id="{00000000-0008-0000-0100-00007102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626" name="Text Box 27">
          <a:extLst>
            <a:ext uri="{FF2B5EF4-FFF2-40B4-BE49-F238E27FC236}">
              <a16:creationId xmlns:a16="http://schemas.microsoft.com/office/drawing/2014/main" id="{00000000-0008-0000-0100-00007202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627" name="Text Box 28">
          <a:extLst>
            <a:ext uri="{FF2B5EF4-FFF2-40B4-BE49-F238E27FC236}">
              <a16:creationId xmlns:a16="http://schemas.microsoft.com/office/drawing/2014/main" id="{00000000-0008-0000-0100-00007302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628" name="Text Box 29">
          <a:extLst>
            <a:ext uri="{FF2B5EF4-FFF2-40B4-BE49-F238E27FC236}">
              <a16:creationId xmlns:a16="http://schemas.microsoft.com/office/drawing/2014/main" id="{00000000-0008-0000-0100-00007402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629" name="Text Box 30">
          <a:extLst>
            <a:ext uri="{FF2B5EF4-FFF2-40B4-BE49-F238E27FC236}">
              <a16:creationId xmlns:a16="http://schemas.microsoft.com/office/drawing/2014/main" id="{00000000-0008-0000-0100-00007502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630" name="Text Box 31">
          <a:extLst>
            <a:ext uri="{FF2B5EF4-FFF2-40B4-BE49-F238E27FC236}">
              <a16:creationId xmlns:a16="http://schemas.microsoft.com/office/drawing/2014/main" id="{00000000-0008-0000-0100-00007602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631" name="Text Box 32">
          <a:extLst>
            <a:ext uri="{FF2B5EF4-FFF2-40B4-BE49-F238E27FC236}">
              <a16:creationId xmlns:a16="http://schemas.microsoft.com/office/drawing/2014/main" id="{00000000-0008-0000-0100-00007702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632" name="Text Box 33">
          <a:extLst>
            <a:ext uri="{FF2B5EF4-FFF2-40B4-BE49-F238E27FC236}">
              <a16:creationId xmlns:a16="http://schemas.microsoft.com/office/drawing/2014/main" id="{00000000-0008-0000-0100-00007802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633" name="Text Box 34">
          <a:extLst>
            <a:ext uri="{FF2B5EF4-FFF2-40B4-BE49-F238E27FC236}">
              <a16:creationId xmlns:a16="http://schemas.microsoft.com/office/drawing/2014/main" id="{00000000-0008-0000-0100-00007902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634" name="Text Box 35">
          <a:extLst>
            <a:ext uri="{FF2B5EF4-FFF2-40B4-BE49-F238E27FC236}">
              <a16:creationId xmlns:a16="http://schemas.microsoft.com/office/drawing/2014/main" id="{00000000-0008-0000-0100-00007A02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635" name="Text Box 36">
          <a:extLst>
            <a:ext uri="{FF2B5EF4-FFF2-40B4-BE49-F238E27FC236}">
              <a16:creationId xmlns:a16="http://schemas.microsoft.com/office/drawing/2014/main" id="{00000000-0008-0000-0100-00007B02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636" name="Text Box 37">
          <a:extLst>
            <a:ext uri="{FF2B5EF4-FFF2-40B4-BE49-F238E27FC236}">
              <a16:creationId xmlns:a16="http://schemas.microsoft.com/office/drawing/2014/main" id="{00000000-0008-0000-0100-00007C02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637" name="Text Box 38">
          <a:extLst>
            <a:ext uri="{FF2B5EF4-FFF2-40B4-BE49-F238E27FC236}">
              <a16:creationId xmlns:a16="http://schemas.microsoft.com/office/drawing/2014/main" id="{00000000-0008-0000-0100-00007D02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638" name="Text Box 39">
          <a:extLst>
            <a:ext uri="{FF2B5EF4-FFF2-40B4-BE49-F238E27FC236}">
              <a16:creationId xmlns:a16="http://schemas.microsoft.com/office/drawing/2014/main" id="{00000000-0008-0000-0100-00007E02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639" name="Text Box 40">
          <a:extLst>
            <a:ext uri="{FF2B5EF4-FFF2-40B4-BE49-F238E27FC236}">
              <a16:creationId xmlns:a16="http://schemas.microsoft.com/office/drawing/2014/main" id="{00000000-0008-0000-0100-00007F02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640" name="Text Box 41">
          <a:extLst>
            <a:ext uri="{FF2B5EF4-FFF2-40B4-BE49-F238E27FC236}">
              <a16:creationId xmlns:a16="http://schemas.microsoft.com/office/drawing/2014/main" id="{00000000-0008-0000-0100-00008002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641" name="Text Box 42">
          <a:extLst>
            <a:ext uri="{FF2B5EF4-FFF2-40B4-BE49-F238E27FC236}">
              <a16:creationId xmlns:a16="http://schemas.microsoft.com/office/drawing/2014/main" id="{00000000-0008-0000-0100-00008102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642" name="Text Box 4">
          <a:extLst>
            <a:ext uri="{FF2B5EF4-FFF2-40B4-BE49-F238E27FC236}">
              <a16:creationId xmlns:a16="http://schemas.microsoft.com/office/drawing/2014/main" id="{00000000-0008-0000-0100-00008202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643" name="Text Box 24">
          <a:extLst>
            <a:ext uri="{FF2B5EF4-FFF2-40B4-BE49-F238E27FC236}">
              <a16:creationId xmlns:a16="http://schemas.microsoft.com/office/drawing/2014/main" id="{00000000-0008-0000-0100-00008302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644" name="Text Box 25">
          <a:extLst>
            <a:ext uri="{FF2B5EF4-FFF2-40B4-BE49-F238E27FC236}">
              <a16:creationId xmlns:a16="http://schemas.microsoft.com/office/drawing/2014/main" id="{00000000-0008-0000-0100-00008402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645" name="Text Box 26">
          <a:extLst>
            <a:ext uri="{FF2B5EF4-FFF2-40B4-BE49-F238E27FC236}">
              <a16:creationId xmlns:a16="http://schemas.microsoft.com/office/drawing/2014/main" id="{00000000-0008-0000-0100-00008502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646" name="Text Box 27">
          <a:extLst>
            <a:ext uri="{FF2B5EF4-FFF2-40B4-BE49-F238E27FC236}">
              <a16:creationId xmlns:a16="http://schemas.microsoft.com/office/drawing/2014/main" id="{00000000-0008-0000-0100-00008602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647" name="Text Box 28">
          <a:extLst>
            <a:ext uri="{FF2B5EF4-FFF2-40B4-BE49-F238E27FC236}">
              <a16:creationId xmlns:a16="http://schemas.microsoft.com/office/drawing/2014/main" id="{00000000-0008-0000-0100-00008702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648" name="Text Box 29">
          <a:extLst>
            <a:ext uri="{FF2B5EF4-FFF2-40B4-BE49-F238E27FC236}">
              <a16:creationId xmlns:a16="http://schemas.microsoft.com/office/drawing/2014/main" id="{00000000-0008-0000-0100-00008802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649" name="Text Box 30">
          <a:extLst>
            <a:ext uri="{FF2B5EF4-FFF2-40B4-BE49-F238E27FC236}">
              <a16:creationId xmlns:a16="http://schemas.microsoft.com/office/drawing/2014/main" id="{00000000-0008-0000-0100-00008902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650" name="Text Box 31">
          <a:extLst>
            <a:ext uri="{FF2B5EF4-FFF2-40B4-BE49-F238E27FC236}">
              <a16:creationId xmlns:a16="http://schemas.microsoft.com/office/drawing/2014/main" id="{00000000-0008-0000-0100-00008A02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651" name="Text Box 32">
          <a:extLst>
            <a:ext uri="{FF2B5EF4-FFF2-40B4-BE49-F238E27FC236}">
              <a16:creationId xmlns:a16="http://schemas.microsoft.com/office/drawing/2014/main" id="{00000000-0008-0000-0100-00008B02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652" name="Text Box 33">
          <a:extLst>
            <a:ext uri="{FF2B5EF4-FFF2-40B4-BE49-F238E27FC236}">
              <a16:creationId xmlns:a16="http://schemas.microsoft.com/office/drawing/2014/main" id="{00000000-0008-0000-0100-00008C02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653" name="Text Box 34">
          <a:extLst>
            <a:ext uri="{FF2B5EF4-FFF2-40B4-BE49-F238E27FC236}">
              <a16:creationId xmlns:a16="http://schemas.microsoft.com/office/drawing/2014/main" id="{00000000-0008-0000-0100-00008D02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654" name="Text Box 35">
          <a:extLst>
            <a:ext uri="{FF2B5EF4-FFF2-40B4-BE49-F238E27FC236}">
              <a16:creationId xmlns:a16="http://schemas.microsoft.com/office/drawing/2014/main" id="{00000000-0008-0000-0100-00008E02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655" name="Text Box 36">
          <a:extLst>
            <a:ext uri="{FF2B5EF4-FFF2-40B4-BE49-F238E27FC236}">
              <a16:creationId xmlns:a16="http://schemas.microsoft.com/office/drawing/2014/main" id="{00000000-0008-0000-0100-00008F02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656" name="Text Box 37">
          <a:extLst>
            <a:ext uri="{FF2B5EF4-FFF2-40B4-BE49-F238E27FC236}">
              <a16:creationId xmlns:a16="http://schemas.microsoft.com/office/drawing/2014/main" id="{00000000-0008-0000-0100-00009002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657" name="Text Box 38">
          <a:extLst>
            <a:ext uri="{FF2B5EF4-FFF2-40B4-BE49-F238E27FC236}">
              <a16:creationId xmlns:a16="http://schemas.microsoft.com/office/drawing/2014/main" id="{00000000-0008-0000-0100-00009102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658" name="Text Box 39">
          <a:extLst>
            <a:ext uri="{FF2B5EF4-FFF2-40B4-BE49-F238E27FC236}">
              <a16:creationId xmlns:a16="http://schemas.microsoft.com/office/drawing/2014/main" id="{00000000-0008-0000-0100-00009202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659" name="Text Box 40">
          <a:extLst>
            <a:ext uri="{FF2B5EF4-FFF2-40B4-BE49-F238E27FC236}">
              <a16:creationId xmlns:a16="http://schemas.microsoft.com/office/drawing/2014/main" id="{00000000-0008-0000-0100-00009302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660" name="Text Box 41">
          <a:extLst>
            <a:ext uri="{FF2B5EF4-FFF2-40B4-BE49-F238E27FC236}">
              <a16:creationId xmlns:a16="http://schemas.microsoft.com/office/drawing/2014/main" id="{00000000-0008-0000-0100-00009402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661" name="Text Box 42">
          <a:extLst>
            <a:ext uri="{FF2B5EF4-FFF2-40B4-BE49-F238E27FC236}">
              <a16:creationId xmlns:a16="http://schemas.microsoft.com/office/drawing/2014/main" id="{00000000-0008-0000-0100-00009502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662" name="Text Box 4">
          <a:extLst>
            <a:ext uri="{FF2B5EF4-FFF2-40B4-BE49-F238E27FC236}">
              <a16:creationId xmlns:a16="http://schemas.microsoft.com/office/drawing/2014/main" id="{00000000-0008-0000-0100-00009602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663" name="Text Box 24">
          <a:extLst>
            <a:ext uri="{FF2B5EF4-FFF2-40B4-BE49-F238E27FC236}">
              <a16:creationId xmlns:a16="http://schemas.microsoft.com/office/drawing/2014/main" id="{00000000-0008-0000-0100-00009702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664" name="Text Box 25">
          <a:extLst>
            <a:ext uri="{FF2B5EF4-FFF2-40B4-BE49-F238E27FC236}">
              <a16:creationId xmlns:a16="http://schemas.microsoft.com/office/drawing/2014/main" id="{00000000-0008-0000-0100-00009802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665" name="Text Box 26">
          <a:extLst>
            <a:ext uri="{FF2B5EF4-FFF2-40B4-BE49-F238E27FC236}">
              <a16:creationId xmlns:a16="http://schemas.microsoft.com/office/drawing/2014/main" id="{00000000-0008-0000-0100-00009902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666" name="Text Box 27">
          <a:extLst>
            <a:ext uri="{FF2B5EF4-FFF2-40B4-BE49-F238E27FC236}">
              <a16:creationId xmlns:a16="http://schemas.microsoft.com/office/drawing/2014/main" id="{00000000-0008-0000-0100-00009A02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667" name="Text Box 28">
          <a:extLst>
            <a:ext uri="{FF2B5EF4-FFF2-40B4-BE49-F238E27FC236}">
              <a16:creationId xmlns:a16="http://schemas.microsoft.com/office/drawing/2014/main" id="{00000000-0008-0000-0100-00009B02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668" name="Text Box 29">
          <a:extLst>
            <a:ext uri="{FF2B5EF4-FFF2-40B4-BE49-F238E27FC236}">
              <a16:creationId xmlns:a16="http://schemas.microsoft.com/office/drawing/2014/main" id="{00000000-0008-0000-0100-00009C02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669" name="Text Box 30">
          <a:extLst>
            <a:ext uri="{FF2B5EF4-FFF2-40B4-BE49-F238E27FC236}">
              <a16:creationId xmlns:a16="http://schemas.microsoft.com/office/drawing/2014/main" id="{00000000-0008-0000-0100-00009D02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670" name="Text Box 31">
          <a:extLst>
            <a:ext uri="{FF2B5EF4-FFF2-40B4-BE49-F238E27FC236}">
              <a16:creationId xmlns:a16="http://schemas.microsoft.com/office/drawing/2014/main" id="{00000000-0008-0000-0100-00009E02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671" name="Text Box 32">
          <a:extLst>
            <a:ext uri="{FF2B5EF4-FFF2-40B4-BE49-F238E27FC236}">
              <a16:creationId xmlns:a16="http://schemas.microsoft.com/office/drawing/2014/main" id="{00000000-0008-0000-0100-00009F02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672" name="Text Box 33">
          <a:extLst>
            <a:ext uri="{FF2B5EF4-FFF2-40B4-BE49-F238E27FC236}">
              <a16:creationId xmlns:a16="http://schemas.microsoft.com/office/drawing/2014/main" id="{00000000-0008-0000-0100-0000A002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673" name="Text Box 34">
          <a:extLst>
            <a:ext uri="{FF2B5EF4-FFF2-40B4-BE49-F238E27FC236}">
              <a16:creationId xmlns:a16="http://schemas.microsoft.com/office/drawing/2014/main" id="{00000000-0008-0000-0100-0000A102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674" name="Text Box 35">
          <a:extLst>
            <a:ext uri="{FF2B5EF4-FFF2-40B4-BE49-F238E27FC236}">
              <a16:creationId xmlns:a16="http://schemas.microsoft.com/office/drawing/2014/main" id="{00000000-0008-0000-0100-0000A202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675" name="Text Box 36">
          <a:extLst>
            <a:ext uri="{FF2B5EF4-FFF2-40B4-BE49-F238E27FC236}">
              <a16:creationId xmlns:a16="http://schemas.microsoft.com/office/drawing/2014/main" id="{00000000-0008-0000-0100-0000A302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676" name="Text Box 37">
          <a:extLst>
            <a:ext uri="{FF2B5EF4-FFF2-40B4-BE49-F238E27FC236}">
              <a16:creationId xmlns:a16="http://schemas.microsoft.com/office/drawing/2014/main" id="{00000000-0008-0000-0100-0000A402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677" name="Text Box 38">
          <a:extLst>
            <a:ext uri="{FF2B5EF4-FFF2-40B4-BE49-F238E27FC236}">
              <a16:creationId xmlns:a16="http://schemas.microsoft.com/office/drawing/2014/main" id="{00000000-0008-0000-0100-0000A502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678" name="Text Box 39">
          <a:extLst>
            <a:ext uri="{FF2B5EF4-FFF2-40B4-BE49-F238E27FC236}">
              <a16:creationId xmlns:a16="http://schemas.microsoft.com/office/drawing/2014/main" id="{00000000-0008-0000-0100-0000A602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679" name="Text Box 40">
          <a:extLst>
            <a:ext uri="{FF2B5EF4-FFF2-40B4-BE49-F238E27FC236}">
              <a16:creationId xmlns:a16="http://schemas.microsoft.com/office/drawing/2014/main" id="{00000000-0008-0000-0100-0000A702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680" name="Text Box 41">
          <a:extLst>
            <a:ext uri="{FF2B5EF4-FFF2-40B4-BE49-F238E27FC236}">
              <a16:creationId xmlns:a16="http://schemas.microsoft.com/office/drawing/2014/main" id="{00000000-0008-0000-0100-0000A802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681" name="Text Box 42">
          <a:extLst>
            <a:ext uri="{FF2B5EF4-FFF2-40B4-BE49-F238E27FC236}">
              <a16:creationId xmlns:a16="http://schemas.microsoft.com/office/drawing/2014/main" id="{00000000-0008-0000-0100-0000A902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682" name="Text Box 4">
          <a:extLst>
            <a:ext uri="{FF2B5EF4-FFF2-40B4-BE49-F238E27FC236}">
              <a16:creationId xmlns:a16="http://schemas.microsoft.com/office/drawing/2014/main" id="{00000000-0008-0000-0100-0000AA02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683" name="Text Box 24">
          <a:extLst>
            <a:ext uri="{FF2B5EF4-FFF2-40B4-BE49-F238E27FC236}">
              <a16:creationId xmlns:a16="http://schemas.microsoft.com/office/drawing/2014/main" id="{00000000-0008-0000-0100-0000AB02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684" name="Text Box 25">
          <a:extLst>
            <a:ext uri="{FF2B5EF4-FFF2-40B4-BE49-F238E27FC236}">
              <a16:creationId xmlns:a16="http://schemas.microsoft.com/office/drawing/2014/main" id="{00000000-0008-0000-0100-0000AC02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685" name="Text Box 26">
          <a:extLst>
            <a:ext uri="{FF2B5EF4-FFF2-40B4-BE49-F238E27FC236}">
              <a16:creationId xmlns:a16="http://schemas.microsoft.com/office/drawing/2014/main" id="{00000000-0008-0000-0100-0000AD02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686" name="Text Box 27">
          <a:extLst>
            <a:ext uri="{FF2B5EF4-FFF2-40B4-BE49-F238E27FC236}">
              <a16:creationId xmlns:a16="http://schemas.microsoft.com/office/drawing/2014/main" id="{00000000-0008-0000-0100-0000AE02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687" name="Text Box 28">
          <a:extLst>
            <a:ext uri="{FF2B5EF4-FFF2-40B4-BE49-F238E27FC236}">
              <a16:creationId xmlns:a16="http://schemas.microsoft.com/office/drawing/2014/main" id="{00000000-0008-0000-0100-0000AF02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688" name="Text Box 29">
          <a:extLst>
            <a:ext uri="{FF2B5EF4-FFF2-40B4-BE49-F238E27FC236}">
              <a16:creationId xmlns:a16="http://schemas.microsoft.com/office/drawing/2014/main" id="{00000000-0008-0000-0100-0000B002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689" name="Text Box 30">
          <a:extLst>
            <a:ext uri="{FF2B5EF4-FFF2-40B4-BE49-F238E27FC236}">
              <a16:creationId xmlns:a16="http://schemas.microsoft.com/office/drawing/2014/main" id="{00000000-0008-0000-0100-0000B102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690" name="Text Box 31">
          <a:extLst>
            <a:ext uri="{FF2B5EF4-FFF2-40B4-BE49-F238E27FC236}">
              <a16:creationId xmlns:a16="http://schemas.microsoft.com/office/drawing/2014/main" id="{00000000-0008-0000-0100-0000B202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691" name="Text Box 32">
          <a:extLst>
            <a:ext uri="{FF2B5EF4-FFF2-40B4-BE49-F238E27FC236}">
              <a16:creationId xmlns:a16="http://schemas.microsoft.com/office/drawing/2014/main" id="{00000000-0008-0000-0100-0000B302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692" name="Text Box 33">
          <a:extLst>
            <a:ext uri="{FF2B5EF4-FFF2-40B4-BE49-F238E27FC236}">
              <a16:creationId xmlns:a16="http://schemas.microsoft.com/office/drawing/2014/main" id="{00000000-0008-0000-0100-0000B402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693" name="Text Box 34">
          <a:extLst>
            <a:ext uri="{FF2B5EF4-FFF2-40B4-BE49-F238E27FC236}">
              <a16:creationId xmlns:a16="http://schemas.microsoft.com/office/drawing/2014/main" id="{00000000-0008-0000-0100-0000B502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694" name="Text Box 35">
          <a:extLst>
            <a:ext uri="{FF2B5EF4-FFF2-40B4-BE49-F238E27FC236}">
              <a16:creationId xmlns:a16="http://schemas.microsoft.com/office/drawing/2014/main" id="{00000000-0008-0000-0100-0000B602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695" name="Text Box 36">
          <a:extLst>
            <a:ext uri="{FF2B5EF4-FFF2-40B4-BE49-F238E27FC236}">
              <a16:creationId xmlns:a16="http://schemas.microsoft.com/office/drawing/2014/main" id="{00000000-0008-0000-0100-0000B702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696" name="Text Box 37">
          <a:extLst>
            <a:ext uri="{FF2B5EF4-FFF2-40B4-BE49-F238E27FC236}">
              <a16:creationId xmlns:a16="http://schemas.microsoft.com/office/drawing/2014/main" id="{00000000-0008-0000-0100-0000B802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697" name="Text Box 38">
          <a:extLst>
            <a:ext uri="{FF2B5EF4-FFF2-40B4-BE49-F238E27FC236}">
              <a16:creationId xmlns:a16="http://schemas.microsoft.com/office/drawing/2014/main" id="{00000000-0008-0000-0100-0000B902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698" name="Text Box 39">
          <a:extLst>
            <a:ext uri="{FF2B5EF4-FFF2-40B4-BE49-F238E27FC236}">
              <a16:creationId xmlns:a16="http://schemas.microsoft.com/office/drawing/2014/main" id="{00000000-0008-0000-0100-0000BA02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699" name="Text Box 40">
          <a:extLst>
            <a:ext uri="{FF2B5EF4-FFF2-40B4-BE49-F238E27FC236}">
              <a16:creationId xmlns:a16="http://schemas.microsoft.com/office/drawing/2014/main" id="{00000000-0008-0000-0100-0000BB02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700" name="Text Box 41">
          <a:extLst>
            <a:ext uri="{FF2B5EF4-FFF2-40B4-BE49-F238E27FC236}">
              <a16:creationId xmlns:a16="http://schemas.microsoft.com/office/drawing/2014/main" id="{00000000-0008-0000-0100-0000BC02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701" name="Text Box 42">
          <a:extLst>
            <a:ext uri="{FF2B5EF4-FFF2-40B4-BE49-F238E27FC236}">
              <a16:creationId xmlns:a16="http://schemas.microsoft.com/office/drawing/2014/main" id="{00000000-0008-0000-0100-0000BD02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702" name="Text Box 4">
          <a:extLst>
            <a:ext uri="{FF2B5EF4-FFF2-40B4-BE49-F238E27FC236}">
              <a16:creationId xmlns:a16="http://schemas.microsoft.com/office/drawing/2014/main" id="{00000000-0008-0000-0100-0000BE02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703" name="Text Box 24">
          <a:extLst>
            <a:ext uri="{FF2B5EF4-FFF2-40B4-BE49-F238E27FC236}">
              <a16:creationId xmlns:a16="http://schemas.microsoft.com/office/drawing/2014/main" id="{00000000-0008-0000-0100-0000BF02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704" name="Text Box 25">
          <a:extLst>
            <a:ext uri="{FF2B5EF4-FFF2-40B4-BE49-F238E27FC236}">
              <a16:creationId xmlns:a16="http://schemas.microsoft.com/office/drawing/2014/main" id="{00000000-0008-0000-0100-0000C002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705" name="Text Box 26">
          <a:extLst>
            <a:ext uri="{FF2B5EF4-FFF2-40B4-BE49-F238E27FC236}">
              <a16:creationId xmlns:a16="http://schemas.microsoft.com/office/drawing/2014/main" id="{00000000-0008-0000-0100-0000C102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706" name="Text Box 27">
          <a:extLst>
            <a:ext uri="{FF2B5EF4-FFF2-40B4-BE49-F238E27FC236}">
              <a16:creationId xmlns:a16="http://schemas.microsoft.com/office/drawing/2014/main" id="{00000000-0008-0000-0100-0000C202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707" name="Text Box 28">
          <a:extLst>
            <a:ext uri="{FF2B5EF4-FFF2-40B4-BE49-F238E27FC236}">
              <a16:creationId xmlns:a16="http://schemas.microsoft.com/office/drawing/2014/main" id="{00000000-0008-0000-0100-0000C302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708" name="Text Box 29">
          <a:extLst>
            <a:ext uri="{FF2B5EF4-FFF2-40B4-BE49-F238E27FC236}">
              <a16:creationId xmlns:a16="http://schemas.microsoft.com/office/drawing/2014/main" id="{00000000-0008-0000-0100-0000C402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709" name="Text Box 30">
          <a:extLst>
            <a:ext uri="{FF2B5EF4-FFF2-40B4-BE49-F238E27FC236}">
              <a16:creationId xmlns:a16="http://schemas.microsoft.com/office/drawing/2014/main" id="{00000000-0008-0000-0100-0000C502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710" name="Text Box 31">
          <a:extLst>
            <a:ext uri="{FF2B5EF4-FFF2-40B4-BE49-F238E27FC236}">
              <a16:creationId xmlns:a16="http://schemas.microsoft.com/office/drawing/2014/main" id="{00000000-0008-0000-0100-0000C602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711" name="Text Box 32">
          <a:extLst>
            <a:ext uri="{FF2B5EF4-FFF2-40B4-BE49-F238E27FC236}">
              <a16:creationId xmlns:a16="http://schemas.microsoft.com/office/drawing/2014/main" id="{00000000-0008-0000-0100-0000C702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712" name="Text Box 33">
          <a:extLst>
            <a:ext uri="{FF2B5EF4-FFF2-40B4-BE49-F238E27FC236}">
              <a16:creationId xmlns:a16="http://schemas.microsoft.com/office/drawing/2014/main" id="{00000000-0008-0000-0100-0000C802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713" name="Text Box 34">
          <a:extLst>
            <a:ext uri="{FF2B5EF4-FFF2-40B4-BE49-F238E27FC236}">
              <a16:creationId xmlns:a16="http://schemas.microsoft.com/office/drawing/2014/main" id="{00000000-0008-0000-0100-0000C902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714" name="Text Box 35">
          <a:extLst>
            <a:ext uri="{FF2B5EF4-FFF2-40B4-BE49-F238E27FC236}">
              <a16:creationId xmlns:a16="http://schemas.microsoft.com/office/drawing/2014/main" id="{00000000-0008-0000-0100-0000CA02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715" name="Text Box 36">
          <a:extLst>
            <a:ext uri="{FF2B5EF4-FFF2-40B4-BE49-F238E27FC236}">
              <a16:creationId xmlns:a16="http://schemas.microsoft.com/office/drawing/2014/main" id="{00000000-0008-0000-0100-0000CB02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716" name="Text Box 37">
          <a:extLst>
            <a:ext uri="{FF2B5EF4-FFF2-40B4-BE49-F238E27FC236}">
              <a16:creationId xmlns:a16="http://schemas.microsoft.com/office/drawing/2014/main" id="{00000000-0008-0000-0100-0000CC02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717" name="Text Box 38">
          <a:extLst>
            <a:ext uri="{FF2B5EF4-FFF2-40B4-BE49-F238E27FC236}">
              <a16:creationId xmlns:a16="http://schemas.microsoft.com/office/drawing/2014/main" id="{00000000-0008-0000-0100-0000CD02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718" name="Text Box 39">
          <a:extLst>
            <a:ext uri="{FF2B5EF4-FFF2-40B4-BE49-F238E27FC236}">
              <a16:creationId xmlns:a16="http://schemas.microsoft.com/office/drawing/2014/main" id="{00000000-0008-0000-0100-0000CE02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719" name="Text Box 40">
          <a:extLst>
            <a:ext uri="{FF2B5EF4-FFF2-40B4-BE49-F238E27FC236}">
              <a16:creationId xmlns:a16="http://schemas.microsoft.com/office/drawing/2014/main" id="{00000000-0008-0000-0100-0000CF02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720" name="Text Box 41">
          <a:extLst>
            <a:ext uri="{FF2B5EF4-FFF2-40B4-BE49-F238E27FC236}">
              <a16:creationId xmlns:a16="http://schemas.microsoft.com/office/drawing/2014/main" id="{00000000-0008-0000-0100-0000D002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721" name="Text Box 4">
          <a:extLst>
            <a:ext uri="{FF2B5EF4-FFF2-40B4-BE49-F238E27FC236}">
              <a16:creationId xmlns:a16="http://schemas.microsoft.com/office/drawing/2014/main" id="{00000000-0008-0000-0100-0000D102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722" name="Text Box 24">
          <a:extLst>
            <a:ext uri="{FF2B5EF4-FFF2-40B4-BE49-F238E27FC236}">
              <a16:creationId xmlns:a16="http://schemas.microsoft.com/office/drawing/2014/main" id="{00000000-0008-0000-0100-0000D202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723" name="Text Box 25">
          <a:extLst>
            <a:ext uri="{FF2B5EF4-FFF2-40B4-BE49-F238E27FC236}">
              <a16:creationId xmlns:a16="http://schemas.microsoft.com/office/drawing/2014/main" id="{00000000-0008-0000-0100-0000D302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724" name="Text Box 26">
          <a:extLst>
            <a:ext uri="{FF2B5EF4-FFF2-40B4-BE49-F238E27FC236}">
              <a16:creationId xmlns:a16="http://schemas.microsoft.com/office/drawing/2014/main" id="{00000000-0008-0000-0100-0000D402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725" name="Text Box 27">
          <a:extLst>
            <a:ext uri="{FF2B5EF4-FFF2-40B4-BE49-F238E27FC236}">
              <a16:creationId xmlns:a16="http://schemas.microsoft.com/office/drawing/2014/main" id="{00000000-0008-0000-0100-0000D502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726" name="Text Box 28">
          <a:extLst>
            <a:ext uri="{FF2B5EF4-FFF2-40B4-BE49-F238E27FC236}">
              <a16:creationId xmlns:a16="http://schemas.microsoft.com/office/drawing/2014/main" id="{00000000-0008-0000-0100-0000D602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727" name="Text Box 29">
          <a:extLst>
            <a:ext uri="{FF2B5EF4-FFF2-40B4-BE49-F238E27FC236}">
              <a16:creationId xmlns:a16="http://schemas.microsoft.com/office/drawing/2014/main" id="{00000000-0008-0000-0100-0000D702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728" name="Text Box 30">
          <a:extLst>
            <a:ext uri="{FF2B5EF4-FFF2-40B4-BE49-F238E27FC236}">
              <a16:creationId xmlns:a16="http://schemas.microsoft.com/office/drawing/2014/main" id="{00000000-0008-0000-0100-0000D802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729" name="Text Box 31">
          <a:extLst>
            <a:ext uri="{FF2B5EF4-FFF2-40B4-BE49-F238E27FC236}">
              <a16:creationId xmlns:a16="http://schemas.microsoft.com/office/drawing/2014/main" id="{00000000-0008-0000-0100-0000D902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730" name="Text Box 32">
          <a:extLst>
            <a:ext uri="{FF2B5EF4-FFF2-40B4-BE49-F238E27FC236}">
              <a16:creationId xmlns:a16="http://schemas.microsoft.com/office/drawing/2014/main" id="{00000000-0008-0000-0100-0000DA02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731" name="Text Box 33">
          <a:extLst>
            <a:ext uri="{FF2B5EF4-FFF2-40B4-BE49-F238E27FC236}">
              <a16:creationId xmlns:a16="http://schemas.microsoft.com/office/drawing/2014/main" id="{00000000-0008-0000-0100-0000DB02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732" name="Text Box 34">
          <a:extLst>
            <a:ext uri="{FF2B5EF4-FFF2-40B4-BE49-F238E27FC236}">
              <a16:creationId xmlns:a16="http://schemas.microsoft.com/office/drawing/2014/main" id="{00000000-0008-0000-0100-0000DC02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733" name="Text Box 35">
          <a:extLst>
            <a:ext uri="{FF2B5EF4-FFF2-40B4-BE49-F238E27FC236}">
              <a16:creationId xmlns:a16="http://schemas.microsoft.com/office/drawing/2014/main" id="{00000000-0008-0000-0100-0000DD02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734" name="Text Box 36">
          <a:extLst>
            <a:ext uri="{FF2B5EF4-FFF2-40B4-BE49-F238E27FC236}">
              <a16:creationId xmlns:a16="http://schemas.microsoft.com/office/drawing/2014/main" id="{00000000-0008-0000-0100-0000DE02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735" name="Text Box 37">
          <a:extLst>
            <a:ext uri="{FF2B5EF4-FFF2-40B4-BE49-F238E27FC236}">
              <a16:creationId xmlns:a16="http://schemas.microsoft.com/office/drawing/2014/main" id="{00000000-0008-0000-0100-0000DF02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736" name="Text Box 38">
          <a:extLst>
            <a:ext uri="{FF2B5EF4-FFF2-40B4-BE49-F238E27FC236}">
              <a16:creationId xmlns:a16="http://schemas.microsoft.com/office/drawing/2014/main" id="{00000000-0008-0000-0100-0000E002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737" name="Text Box 39">
          <a:extLst>
            <a:ext uri="{FF2B5EF4-FFF2-40B4-BE49-F238E27FC236}">
              <a16:creationId xmlns:a16="http://schemas.microsoft.com/office/drawing/2014/main" id="{00000000-0008-0000-0100-0000E102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738" name="Text Box 40">
          <a:extLst>
            <a:ext uri="{FF2B5EF4-FFF2-40B4-BE49-F238E27FC236}">
              <a16:creationId xmlns:a16="http://schemas.microsoft.com/office/drawing/2014/main" id="{00000000-0008-0000-0100-0000E202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739" name="Text Box 41">
          <a:extLst>
            <a:ext uri="{FF2B5EF4-FFF2-40B4-BE49-F238E27FC236}">
              <a16:creationId xmlns:a16="http://schemas.microsoft.com/office/drawing/2014/main" id="{00000000-0008-0000-0100-0000E302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740" name="Text Box 42">
          <a:extLst>
            <a:ext uri="{FF2B5EF4-FFF2-40B4-BE49-F238E27FC236}">
              <a16:creationId xmlns:a16="http://schemas.microsoft.com/office/drawing/2014/main" id="{00000000-0008-0000-0100-0000E402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741" name="Text Box 4">
          <a:extLst>
            <a:ext uri="{FF2B5EF4-FFF2-40B4-BE49-F238E27FC236}">
              <a16:creationId xmlns:a16="http://schemas.microsoft.com/office/drawing/2014/main" id="{00000000-0008-0000-0100-0000E502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742" name="Text Box 24">
          <a:extLst>
            <a:ext uri="{FF2B5EF4-FFF2-40B4-BE49-F238E27FC236}">
              <a16:creationId xmlns:a16="http://schemas.microsoft.com/office/drawing/2014/main" id="{00000000-0008-0000-0100-0000E602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743" name="Text Box 25">
          <a:extLst>
            <a:ext uri="{FF2B5EF4-FFF2-40B4-BE49-F238E27FC236}">
              <a16:creationId xmlns:a16="http://schemas.microsoft.com/office/drawing/2014/main" id="{00000000-0008-0000-0100-0000E702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744" name="Text Box 26">
          <a:extLst>
            <a:ext uri="{FF2B5EF4-FFF2-40B4-BE49-F238E27FC236}">
              <a16:creationId xmlns:a16="http://schemas.microsoft.com/office/drawing/2014/main" id="{00000000-0008-0000-0100-0000E802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745" name="Text Box 27">
          <a:extLst>
            <a:ext uri="{FF2B5EF4-FFF2-40B4-BE49-F238E27FC236}">
              <a16:creationId xmlns:a16="http://schemas.microsoft.com/office/drawing/2014/main" id="{00000000-0008-0000-0100-0000E902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746" name="Text Box 28">
          <a:extLst>
            <a:ext uri="{FF2B5EF4-FFF2-40B4-BE49-F238E27FC236}">
              <a16:creationId xmlns:a16="http://schemas.microsoft.com/office/drawing/2014/main" id="{00000000-0008-0000-0100-0000EA02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747" name="Text Box 29">
          <a:extLst>
            <a:ext uri="{FF2B5EF4-FFF2-40B4-BE49-F238E27FC236}">
              <a16:creationId xmlns:a16="http://schemas.microsoft.com/office/drawing/2014/main" id="{00000000-0008-0000-0100-0000EB02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748" name="Text Box 30">
          <a:extLst>
            <a:ext uri="{FF2B5EF4-FFF2-40B4-BE49-F238E27FC236}">
              <a16:creationId xmlns:a16="http://schemas.microsoft.com/office/drawing/2014/main" id="{00000000-0008-0000-0100-0000EC02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749" name="Text Box 31">
          <a:extLst>
            <a:ext uri="{FF2B5EF4-FFF2-40B4-BE49-F238E27FC236}">
              <a16:creationId xmlns:a16="http://schemas.microsoft.com/office/drawing/2014/main" id="{00000000-0008-0000-0100-0000ED02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750" name="Text Box 32">
          <a:extLst>
            <a:ext uri="{FF2B5EF4-FFF2-40B4-BE49-F238E27FC236}">
              <a16:creationId xmlns:a16="http://schemas.microsoft.com/office/drawing/2014/main" id="{00000000-0008-0000-0100-0000EE02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751" name="Text Box 33">
          <a:extLst>
            <a:ext uri="{FF2B5EF4-FFF2-40B4-BE49-F238E27FC236}">
              <a16:creationId xmlns:a16="http://schemas.microsoft.com/office/drawing/2014/main" id="{00000000-0008-0000-0100-0000EF02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752" name="Text Box 34">
          <a:extLst>
            <a:ext uri="{FF2B5EF4-FFF2-40B4-BE49-F238E27FC236}">
              <a16:creationId xmlns:a16="http://schemas.microsoft.com/office/drawing/2014/main" id="{00000000-0008-0000-0100-0000F002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753" name="Text Box 35">
          <a:extLst>
            <a:ext uri="{FF2B5EF4-FFF2-40B4-BE49-F238E27FC236}">
              <a16:creationId xmlns:a16="http://schemas.microsoft.com/office/drawing/2014/main" id="{00000000-0008-0000-0100-0000F102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754" name="Text Box 36">
          <a:extLst>
            <a:ext uri="{FF2B5EF4-FFF2-40B4-BE49-F238E27FC236}">
              <a16:creationId xmlns:a16="http://schemas.microsoft.com/office/drawing/2014/main" id="{00000000-0008-0000-0100-0000F202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755" name="Text Box 37">
          <a:extLst>
            <a:ext uri="{FF2B5EF4-FFF2-40B4-BE49-F238E27FC236}">
              <a16:creationId xmlns:a16="http://schemas.microsoft.com/office/drawing/2014/main" id="{00000000-0008-0000-0100-0000F302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756" name="Text Box 38">
          <a:extLst>
            <a:ext uri="{FF2B5EF4-FFF2-40B4-BE49-F238E27FC236}">
              <a16:creationId xmlns:a16="http://schemas.microsoft.com/office/drawing/2014/main" id="{00000000-0008-0000-0100-0000F402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757" name="Text Box 39">
          <a:extLst>
            <a:ext uri="{FF2B5EF4-FFF2-40B4-BE49-F238E27FC236}">
              <a16:creationId xmlns:a16="http://schemas.microsoft.com/office/drawing/2014/main" id="{00000000-0008-0000-0100-0000F502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758" name="Text Box 40">
          <a:extLst>
            <a:ext uri="{FF2B5EF4-FFF2-40B4-BE49-F238E27FC236}">
              <a16:creationId xmlns:a16="http://schemas.microsoft.com/office/drawing/2014/main" id="{00000000-0008-0000-0100-0000F602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759" name="Text Box 41">
          <a:extLst>
            <a:ext uri="{FF2B5EF4-FFF2-40B4-BE49-F238E27FC236}">
              <a16:creationId xmlns:a16="http://schemas.microsoft.com/office/drawing/2014/main" id="{00000000-0008-0000-0100-0000F702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760" name="Text Box 42">
          <a:extLst>
            <a:ext uri="{FF2B5EF4-FFF2-40B4-BE49-F238E27FC236}">
              <a16:creationId xmlns:a16="http://schemas.microsoft.com/office/drawing/2014/main" id="{00000000-0008-0000-0100-0000F802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761" name="Text Box 4">
          <a:extLst>
            <a:ext uri="{FF2B5EF4-FFF2-40B4-BE49-F238E27FC236}">
              <a16:creationId xmlns:a16="http://schemas.microsoft.com/office/drawing/2014/main" id="{00000000-0008-0000-0100-0000F902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762" name="Text Box 24">
          <a:extLst>
            <a:ext uri="{FF2B5EF4-FFF2-40B4-BE49-F238E27FC236}">
              <a16:creationId xmlns:a16="http://schemas.microsoft.com/office/drawing/2014/main" id="{00000000-0008-0000-0100-0000FA02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763" name="Text Box 25">
          <a:extLst>
            <a:ext uri="{FF2B5EF4-FFF2-40B4-BE49-F238E27FC236}">
              <a16:creationId xmlns:a16="http://schemas.microsoft.com/office/drawing/2014/main" id="{00000000-0008-0000-0100-0000FB02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764" name="Text Box 26">
          <a:extLst>
            <a:ext uri="{FF2B5EF4-FFF2-40B4-BE49-F238E27FC236}">
              <a16:creationId xmlns:a16="http://schemas.microsoft.com/office/drawing/2014/main" id="{00000000-0008-0000-0100-0000FC02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765" name="Text Box 27">
          <a:extLst>
            <a:ext uri="{FF2B5EF4-FFF2-40B4-BE49-F238E27FC236}">
              <a16:creationId xmlns:a16="http://schemas.microsoft.com/office/drawing/2014/main" id="{00000000-0008-0000-0100-0000FD02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766" name="Text Box 28">
          <a:extLst>
            <a:ext uri="{FF2B5EF4-FFF2-40B4-BE49-F238E27FC236}">
              <a16:creationId xmlns:a16="http://schemas.microsoft.com/office/drawing/2014/main" id="{00000000-0008-0000-0100-0000FE02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767" name="Text Box 29">
          <a:extLst>
            <a:ext uri="{FF2B5EF4-FFF2-40B4-BE49-F238E27FC236}">
              <a16:creationId xmlns:a16="http://schemas.microsoft.com/office/drawing/2014/main" id="{00000000-0008-0000-0100-0000FF02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768" name="Text Box 30">
          <a:extLst>
            <a:ext uri="{FF2B5EF4-FFF2-40B4-BE49-F238E27FC236}">
              <a16:creationId xmlns:a16="http://schemas.microsoft.com/office/drawing/2014/main" id="{00000000-0008-0000-0100-00000003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769" name="Text Box 31">
          <a:extLst>
            <a:ext uri="{FF2B5EF4-FFF2-40B4-BE49-F238E27FC236}">
              <a16:creationId xmlns:a16="http://schemas.microsoft.com/office/drawing/2014/main" id="{00000000-0008-0000-0100-00000103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770" name="Text Box 32">
          <a:extLst>
            <a:ext uri="{FF2B5EF4-FFF2-40B4-BE49-F238E27FC236}">
              <a16:creationId xmlns:a16="http://schemas.microsoft.com/office/drawing/2014/main" id="{00000000-0008-0000-0100-00000203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771" name="Text Box 33">
          <a:extLst>
            <a:ext uri="{FF2B5EF4-FFF2-40B4-BE49-F238E27FC236}">
              <a16:creationId xmlns:a16="http://schemas.microsoft.com/office/drawing/2014/main" id="{00000000-0008-0000-0100-00000303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772" name="Text Box 34">
          <a:extLst>
            <a:ext uri="{FF2B5EF4-FFF2-40B4-BE49-F238E27FC236}">
              <a16:creationId xmlns:a16="http://schemas.microsoft.com/office/drawing/2014/main" id="{00000000-0008-0000-0100-00000403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773" name="Text Box 35">
          <a:extLst>
            <a:ext uri="{FF2B5EF4-FFF2-40B4-BE49-F238E27FC236}">
              <a16:creationId xmlns:a16="http://schemas.microsoft.com/office/drawing/2014/main" id="{00000000-0008-0000-0100-00000503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774" name="Text Box 36">
          <a:extLst>
            <a:ext uri="{FF2B5EF4-FFF2-40B4-BE49-F238E27FC236}">
              <a16:creationId xmlns:a16="http://schemas.microsoft.com/office/drawing/2014/main" id="{00000000-0008-0000-0100-00000603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775" name="Text Box 37">
          <a:extLst>
            <a:ext uri="{FF2B5EF4-FFF2-40B4-BE49-F238E27FC236}">
              <a16:creationId xmlns:a16="http://schemas.microsoft.com/office/drawing/2014/main" id="{00000000-0008-0000-0100-00000703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776" name="Text Box 38">
          <a:extLst>
            <a:ext uri="{FF2B5EF4-FFF2-40B4-BE49-F238E27FC236}">
              <a16:creationId xmlns:a16="http://schemas.microsoft.com/office/drawing/2014/main" id="{00000000-0008-0000-0100-00000803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777" name="Text Box 39">
          <a:extLst>
            <a:ext uri="{FF2B5EF4-FFF2-40B4-BE49-F238E27FC236}">
              <a16:creationId xmlns:a16="http://schemas.microsoft.com/office/drawing/2014/main" id="{00000000-0008-0000-0100-00000903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778" name="Text Box 40">
          <a:extLst>
            <a:ext uri="{FF2B5EF4-FFF2-40B4-BE49-F238E27FC236}">
              <a16:creationId xmlns:a16="http://schemas.microsoft.com/office/drawing/2014/main" id="{00000000-0008-0000-0100-00000A03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779" name="Text Box 41">
          <a:extLst>
            <a:ext uri="{FF2B5EF4-FFF2-40B4-BE49-F238E27FC236}">
              <a16:creationId xmlns:a16="http://schemas.microsoft.com/office/drawing/2014/main" id="{00000000-0008-0000-0100-00000B03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780" name="Text Box 42">
          <a:extLst>
            <a:ext uri="{FF2B5EF4-FFF2-40B4-BE49-F238E27FC236}">
              <a16:creationId xmlns:a16="http://schemas.microsoft.com/office/drawing/2014/main" id="{00000000-0008-0000-0100-00000C03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781" name="Text Box 4">
          <a:extLst>
            <a:ext uri="{FF2B5EF4-FFF2-40B4-BE49-F238E27FC236}">
              <a16:creationId xmlns:a16="http://schemas.microsoft.com/office/drawing/2014/main" id="{00000000-0008-0000-0100-00000D03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782" name="Text Box 24">
          <a:extLst>
            <a:ext uri="{FF2B5EF4-FFF2-40B4-BE49-F238E27FC236}">
              <a16:creationId xmlns:a16="http://schemas.microsoft.com/office/drawing/2014/main" id="{00000000-0008-0000-0100-00000E03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783" name="Text Box 25">
          <a:extLst>
            <a:ext uri="{FF2B5EF4-FFF2-40B4-BE49-F238E27FC236}">
              <a16:creationId xmlns:a16="http://schemas.microsoft.com/office/drawing/2014/main" id="{00000000-0008-0000-0100-00000F03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784" name="Text Box 26">
          <a:extLst>
            <a:ext uri="{FF2B5EF4-FFF2-40B4-BE49-F238E27FC236}">
              <a16:creationId xmlns:a16="http://schemas.microsoft.com/office/drawing/2014/main" id="{00000000-0008-0000-0100-00001003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785" name="Text Box 27">
          <a:extLst>
            <a:ext uri="{FF2B5EF4-FFF2-40B4-BE49-F238E27FC236}">
              <a16:creationId xmlns:a16="http://schemas.microsoft.com/office/drawing/2014/main" id="{00000000-0008-0000-0100-00001103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786" name="Text Box 28">
          <a:extLst>
            <a:ext uri="{FF2B5EF4-FFF2-40B4-BE49-F238E27FC236}">
              <a16:creationId xmlns:a16="http://schemas.microsoft.com/office/drawing/2014/main" id="{00000000-0008-0000-0100-00001203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787" name="Text Box 29">
          <a:extLst>
            <a:ext uri="{FF2B5EF4-FFF2-40B4-BE49-F238E27FC236}">
              <a16:creationId xmlns:a16="http://schemas.microsoft.com/office/drawing/2014/main" id="{00000000-0008-0000-0100-00001303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788" name="Text Box 30">
          <a:extLst>
            <a:ext uri="{FF2B5EF4-FFF2-40B4-BE49-F238E27FC236}">
              <a16:creationId xmlns:a16="http://schemas.microsoft.com/office/drawing/2014/main" id="{00000000-0008-0000-0100-00001403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789" name="Text Box 31">
          <a:extLst>
            <a:ext uri="{FF2B5EF4-FFF2-40B4-BE49-F238E27FC236}">
              <a16:creationId xmlns:a16="http://schemas.microsoft.com/office/drawing/2014/main" id="{00000000-0008-0000-0100-00001503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790" name="Text Box 32">
          <a:extLst>
            <a:ext uri="{FF2B5EF4-FFF2-40B4-BE49-F238E27FC236}">
              <a16:creationId xmlns:a16="http://schemas.microsoft.com/office/drawing/2014/main" id="{00000000-0008-0000-0100-00001603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791" name="Text Box 33">
          <a:extLst>
            <a:ext uri="{FF2B5EF4-FFF2-40B4-BE49-F238E27FC236}">
              <a16:creationId xmlns:a16="http://schemas.microsoft.com/office/drawing/2014/main" id="{00000000-0008-0000-0100-00001703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792" name="Text Box 34">
          <a:extLst>
            <a:ext uri="{FF2B5EF4-FFF2-40B4-BE49-F238E27FC236}">
              <a16:creationId xmlns:a16="http://schemas.microsoft.com/office/drawing/2014/main" id="{00000000-0008-0000-0100-00001803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793" name="Text Box 35">
          <a:extLst>
            <a:ext uri="{FF2B5EF4-FFF2-40B4-BE49-F238E27FC236}">
              <a16:creationId xmlns:a16="http://schemas.microsoft.com/office/drawing/2014/main" id="{00000000-0008-0000-0100-00001903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794" name="Text Box 36">
          <a:extLst>
            <a:ext uri="{FF2B5EF4-FFF2-40B4-BE49-F238E27FC236}">
              <a16:creationId xmlns:a16="http://schemas.microsoft.com/office/drawing/2014/main" id="{00000000-0008-0000-0100-00001A03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795" name="Text Box 37">
          <a:extLst>
            <a:ext uri="{FF2B5EF4-FFF2-40B4-BE49-F238E27FC236}">
              <a16:creationId xmlns:a16="http://schemas.microsoft.com/office/drawing/2014/main" id="{00000000-0008-0000-0100-00001B03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796" name="Text Box 38">
          <a:extLst>
            <a:ext uri="{FF2B5EF4-FFF2-40B4-BE49-F238E27FC236}">
              <a16:creationId xmlns:a16="http://schemas.microsoft.com/office/drawing/2014/main" id="{00000000-0008-0000-0100-00001C03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797" name="Text Box 39">
          <a:extLst>
            <a:ext uri="{FF2B5EF4-FFF2-40B4-BE49-F238E27FC236}">
              <a16:creationId xmlns:a16="http://schemas.microsoft.com/office/drawing/2014/main" id="{00000000-0008-0000-0100-00001D03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798" name="Text Box 40">
          <a:extLst>
            <a:ext uri="{FF2B5EF4-FFF2-40B4-BE49-F238E27FC236}">
              <a16:creationId xmlns:a16="http://schemas.microsoft.com/office/drawing/2014/main" id="{00000000-0008-0000-0100-00001E03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799" name="Text Box 41">
          <a:extLst>
            <a:ext uri="{FF2B5EF4-FFF2-40B4-BE49-F238E27FC236}">
              <a16:creationId xmlns:a16="http://schemas.microsoft.com/office/drawing/2014/main" id="{00000000-0008-0000-0100-00001F03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800" name="Text Box 42">
          <a:extLst>
            <a:ext uri="{FF2B5EF4-FFF2-40B4-BE49-F238E27FC236}">
              <a16:creationId xmlns:a16="http://schemas.microsoft.com/office/drawing/2014/main" id="{00000000-0008-0000-0100-00002003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801" name="Text Box 4">
          <a:extLst>
            <a:ext uri="{FF2B5EF4-FFF2-40B4-BE49-F238E27FC236}">
              <a16:creationId xmlns:a16="http://schemas.microsoft.com/office/drawing/2014/main" id="{00000000-0008-0000-0100-00002103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802" name="Text Box 24">
          <a:extLst>
            <a:ext uri="{FF2B5EF4-FFF2-40B4-BE49-F238E27FC236}">
              <a16:creationId xmlns:a16="http://schemas.microsoft.com/office/drawing/2014/main" id="{00000000-0008-0000-0100-00002203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803" name="Text Box 25">
          <a:extLst>
            <a:ext uri="{FF2B5EF4-FFF2-40B4-BE49-F238E27FC236}">
              <a16:creationId xmlns:a16="http://schemas.microsoft.com/office/drawing/2014/main" id="{00000000-0008-0000-0100-00002303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804" name="Text Box 26">
          <a:extLst>
            <a:ext uri="{FF2B5EF4-FFF2-40B4-BE49-F238E27FC236}">
              <a16:creationId xmlns:a16="http://schemas.microsoft.com/office/drawing/2014/main" id="{00000000-0008-0000-0100-00002403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805" name="Text Box 27">
          <a:extLst>
            <a:ext uri="{FF2B5EF4-FFF2-40B4-BE49-F238E27FC236}">
              <a16:creationId xmlns:a16="http://schemas.microsoft.com/office/drawing/2014/main" id="{00000000-0008-0000-0100-00002503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806" name="Text Box 28">
          <a:extLst>
            <a:ext uri="{FF2B5EF4-FFF2-40B4-BE49-F238E27FC236}">
              <a16:creationId xmlns:a16="http://schemas.microsoft.com/office/drawing/2014/main" id="{00000000-0008-0000-0100-00002603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807" name="Text Box 29">
          <a:extLst>
            <a:ext uri="{FF2B5EF4-FFF2-40B4-BE49-F238E27FC236}">
              <a16:creationId xmlns:a16="http://schemas.microsoft.com/office/drawing/2014/main" id="{00000000-0008-0000-0100-00002703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808" name="Text Box 30">
          <a:extLst>
            <a:ext uri="{FF2B5EF4-FFF2-40B4-BE49-F238E27FC236}">
              <a16:creationId xmlns:a16="http://schemas.microsoft.com/office/drawing/2014/main" id="{00000000-0008-0000-0100-00002803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809" name="Text Box 31">
          <a:extLst>
            <a:ext uri="{FF2B5EF4-FFF2-40B4-BE49-F238E27FC236}">
              <a16:creationId xmlns:a16="http://schemas.microsoft.com/office/drawing/2014/main" id="{00000000-0008-0000-0100-00002903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810" name="Text Box 32">
          <a:extLst>
            <a:ext uri="{FF2B5EF4-FFF2-40B4-BE49-F238E27FC236}">
              <a16:creationId xmlns:a16="http://schemas.microsoft.com/office/drawing/2014/main" id="{00000000-0008-0000-0100-00002A03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811" name="Text Box 33">
          <a:extLst>
            <a:ext uri="{FF2B5EF4-FFF2-40B4-BE49-F238E27FC236}">
              <a16:creationId xmlns:a16="http://schemas.microsoft.com/office/drawing/2014/main" id="{00000000-0008-0000-0100-00002B03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812" name="Text Box 34">
          <a:extLst>
            <a:ext uri="{FF2B5EF4-FFF2-40B4-BE49-F238E27FC236}">
              <a16:creationId xmlns:a16="http://schemas.microsoft.com/office/drawing/2014/main" id="{00000000-0008-0000-0100-00002C03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813" name="Text Box 35">
          <a:extLst>
            <a:ext uri="{FF2B5EF4-FFF2-40B4-BE49-F238E27FC236}">
              <a16:creationId xmlns:a16="http://schemas.microsoft.com/office/drawing/2014/main" id="{00000000-0008-0000-0100-00002D03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814" name="Text Box 36">
          <a:extLst>
            <a:ext uri="{FF2B5EF4-FFF2-40B4-BE49-F238E27FC236}">
              <a16:creationId xmlns:a16="http://schemas.microsoft.com/office/drawing/2014/main" id="{00000000-0008-0000-0100-00002E03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815" name="Text Box 37">
          <a:extLst>
            <a:ext uri="{FF2B5EF4-FFF2-40B4-BE49-F238E27FC236}">
              <a16:creationId xmlns:a16="http://schemas.microsoft.com/office/drawing/2014/main" id="{00000000-0008-0000-0100-00002F03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816" name="Text Box 38">
          <a:extLst>
            <a:ext uri="{FF2B5EF4-FFF2-40B4-BE49-F238E27FC236}">
              <a16:creationId xmlns:a16="http://schemas.microsoft.com/office/drawing/2014/main" id="{00000000-0008-0000-0100-00003003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817" name="Text Box 39">
          <a:extLst>
            <a:ext uri="{FF2B5EF4-FFF2-40B4-BE49-F238E27FC236}">
              <a16:creationId xmlns:a16="http://schemas.microsoft.com/office/drawing/2014/main" id="{00000000-0008-0000-0100-00003103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818" name="Text Box 40">
          <a:extLst>
            <a:ext uri="{FF2B5EF4-FFF2-40B4-BE49-F238E27FC236}">
              <a16:creationId xmlns:a16="http://schemas.microsoft.com/office/drawing/2014/main" id="{00000000-0008-0000-0100-00003203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819" name="Text Box 41">
          <a:extLst>
            <a:ext uri="{FF2B5EF4-FFF2-40B4-BE49-F238E27FC236}">
              <a16:creationId xmlns:a16="http://schemas.microsoft.com/office/drawing/2014/main" id="{00000000-0008-0000-0100-00003303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820" name="Text Box 42">
          <a:extLst>
            <a:ext uri="{FF2B5EF4-FFF2-40B4-BE49-F238E27FC236}">
              <a16:creationId xmlns:a16="http://schemas.microsoft.com/office/drawing/2014/main" id="{00000000-0008-0000-0100-00003403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821" name="Text Box 4">
          <a:extLst>
            <a:ext uri="{FF2B5EF4-FFF2-40B4-BE49-F238E27FC236}">
              <a16:creationId xmlns:a16="http://schemas.microsoft.com/office/drawing/2014/main" id="{00000000-0008-0000-0100-00003503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822" name="Text Box 24">
          <a:extLst>
            <a:ext uri="{FF2B5EF4-FFF2-40B4-BE49-F238E27FC236}">
              <a16:creationId xmlns:a16="http://schemas.microsoft.com/office/drawing/2014/main" id="{00000000-0008-0000-0100-00003603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823" name="Text Box 25">
          <a:extLst>
            <a:ext uri="{FF2B5EF4-FFF2-40B4-BE49-F238E27FC236}">
              <a16:creationId xmlns:a16="http://schemas.microsoft.com/office/drawing/2014/main" id="{00000000-0008-0000-0100-00003703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824" name="Text Box 26">
          <a:extLst>
            <a:ext uri="{FF2B5EF4-FFF2-40B4-BE49-F238E27FC236}">
              <a16:creationId xmlns:a16="http://schemas.microsoft.com/office/drawing/2014/main" id="{00000000-0008-0000-0100-00003803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825" name="Text Box 27">
          <a:extLst>
            <a:ext uri="{FF2B5EF4-FFF2-40B4-BE49-F238E27FC236}">
              <a16:creationId xmlns:a16="http://schemas.microsoft.com/office/drawing/2014/main" id="{00000000-0008-0000-0100-00003903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826" name="Text Box 28">
          <a:extLst>
            <a:ext uri="{FF2B5EF4-FFF2-40B4-BE49-F238E27FC236}">
              <a16:creationId xmlns:a16="http://schemas.microsoft.com/office/drawing/2014/main" id="{00000000-0008-0000-0100-00003A03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827" name="Text Box 29">
          <a:extLst>
            <a:ext uri="{FF2B5EF4-FFF2-40B4-BE49-F238E27FC236}">
              <a16:creationId xmlns:a16="http://schemas.microsoft.com/office/drawing/2014/main" id="{00000000-0008-0000-0100-00003B03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828" name="Text Box 30">
          <a:extLst>
            <a:ext uri="{FF2B5EF4-FFF2-40B4-BE49-F238E27FC236}">
              <a16:creationId xmlns:a16="http://schemas.microsoft.com/office/drawing/2014/main" id="{00000000-0008-0000-0100-00003C03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829" name="Text Box 31">
          <a:extLst>
            <a:ext uri="{FF2B5EF4-FFF2-40B4-BE49-F238E27FC236}">
              <a16:creationId xmlns:a16="http://schemas.microsoft.com/office/drawing/2014/main" id="{00000000-0008-0000-0100-00003D03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830" name="Text Box 32">
          <a:extLst>
            <a:ext uri="{FF2B5EF4-FFF2-40B4-BE49-F238E27FC236}">
              <a16:creationId xmlns:a16="http://schemas.microsoft.com/office/drawing/2014/main" id="{00000000-0008-0000-0100-00003E03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831" name="Text Box 33">
          <a:extLst>
            <a:ext uri="{FF2B5EF4-FFF2-40B4-BE49-F238E27FC236}">
              <a16:creationId xmlns:a16="http://schemas.microsoft.com/office/drawing/2014/main" id="{00000000-0008-0000-0100-00003F03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832" name="Text Box 34">
          <a:extLst>
            <a:ext uri="{FF2B5EF4-FFF2-40B4-BE49-F238E27FC236}">
              <a16:creationId xmlns:a16="http://schemas.microsoft.com/office/drawing/2014/main" id="{00000000-0008-0000-0100-00004003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833" name="Text Box 35">
          <a:extLst>
            <a:ext uri="{FF2B5EF4-FFF2-40B4-BE49-F238E27FC236}">
              <a16:creationId xmlns:a16="http://schemas.microsoft.com/office/drawing/2014/main" id="{00000000-0008-0000-0100-00004103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834" name="Text Box 36">
          <a:extLst>
            <a:ext uri="{FF2B5EF4-FFF2-40B4-BE49-F238E27FC236}">
              <a16:creationId xmlns:a16="http://schemas.microsoft.com/office/drawing/2014/main" id="{00000000-0008-0000-0100-00004203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835" name="Text Box 37">
          <a:extLst>
            <a:ext uri="{FF2B5EF4-FFF2-40B4-BE49-F238E27FC236}">
              <a16:creationId xmlns:a16="http://schemas.microsoft.com/office/drawing/2014/main" id="{00000000-0008-0000-0100-00004303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836" name="Text Box 38">
          <a:extLst>
            <a:ext uri="{FF2B5EF4-FFF2-40B4-BE49-F238E27FC236}">
              <a16:creationId xmlns:a16="http://schemas.microsoft.com/office/drawing/2014/main" id="{00000000-0008-0000-0100-00004403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837" name="Text Box 39">
          <a:extLst>
            <a:ext uri="{FF2B5EF4-FFF2-40B4-BE49-F238E27FC236}">
              <a16:creationId xmlns:a16="http://schemas.microsoft.com/office/drawing/2014/main" id="{00000000-0008-0000-0100-00004503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838" name="Text Box 40">
          <a:extLst>
            <a:ext uri="{FF2B5EF4-FFF2-40B4-BE49-F238E27FC236}">
              <a16:creationId xmlns:a16="http://schemas.microsoft.com/office/drawing/2014/main" id="{00000000-0008-0000-0100-00004603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839" name="Text Box 41">
          <a:extLst>
            <a:ext uri="{FF2B5EF4-FFF2-40B4-BE49-F238E27FC236}">
              <a16:creationId xmlns:a16="http://schemas.microsoft.com/office/drawing/2014/main" id="{00000000-0008-0000-0100-00004703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840" name="Text Box 42">
          <a:extLst>
            <a:ext uri="{FF2B5EF4-FFF2-40B4-BE49-F238E27FC236}">
              <a16:creationId xmlns:a16="http://schemas.microsoft.com/office/drawing/2014/main" id="{00000000-0008-0000-0100-00004803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841" name="Text Box 4">
          <a:extLst>
            <a:ext uri="{FF2B5EF4-FFF2-40B4-BE49-F238E27FC236}">
              <a16:creationId xmlns:a16="http://schemas.microsoft.com/office/drawing/2014/main" id="{00000000-0008-0000-0100-00004903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842" name="Text Box 24">
          <a:extLst>
            <a:ext uri="{FF2B5EF4-FFF2-40B4-BE49-F238E27FC236}">
              <a16:creationId xmlns:a16="http://schemas.microsoft.com/office/drawing/2014/main" id="{00000000-0008-0000-0100-00004A03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843" name="Text Box 25">
          <a:extLst>
            <a:ext uri="{FF2B5EF4-FFF2-40B4-BE49-F238E27FC236}">
              <a16:creationId xmlns:a16="http://schemas.microsoft.com/office/drawing/2014/main" id="{00000000-0008-0000-0100-00004B03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844" name="Text Box 26">
          <a:extLst>
            <a:ext uri="{FF2B5EF4-FFF2-40B4-BE49-F238E27FC236}">
              <a16:creationId xmlns:a16="http://schemas.microsoft.com/office/drawing/2014/main" id="{00000000-0008-0000-0100-00004C03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845" name="Text Box 27">
          <a:extLst>
            <a:ext uri="{FF2B5EF4-FFF2-40B4-BE49-F238E27FC236}">
              <a16:creationId xmlns:a16="http://schemas.microsoft.com/office/drawing/2014/main" id="{00000000-0008-0000-0100-00004D03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846" name="Text Box 28">
          <a:extLst>
            <a:ext uri="{FF2B5EF4-FFF2-40B4-BE49-F238E27FC236}">
              <a16:creationId xmlns:a16="http://schemas.microsoft.com/office/drawing/2014/main" id="{00000000-0008-0000-0100-00004E03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847" name="Text Box 29">
          <a:extLst>
            <a:ext uri="{FF2B5EF4-FFF2-40B4-BE49-F238E27FC236}">
              <a16:creationId xmlns:a16="http://schemas.microsoft.com/office/drawing/2014/main" id="{00000000-0008-0000-0100-00004F03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848" name="Text Box 30">
          <a:extLst>
            <a:ext uri="{FF2B5EF4-FFF2-40B4-BE49-F238E27FC236}">
              <a16:creationId xmlns:a16="http://schemas.microsoft.com/office/drawing/2014/main" id="{00000000-0008-0000-0100-00005003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849" name="Text Box 31">
          <a:extLst>
            <a:ext uri="{FF2B5EF4-FFF2-40B4-BE49-F238E27FC236}">
              <a16:creationId xmlns:a16="http://schemas.microsoft.com/office/drawing/2014/main" id="{00000000-0008-0000-0100-00005103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850" name="Text Box 32">
          <a:extLst>
            <a:ext uri="{FF2B5EF4-FFF2-40B4-BE49-F238E27FC236}">
              <a16:creationId xmlns:a16="http://schemas.microsoft.com/office/drawing/2014/main" id="{00000000-0008-0000-0100-00005203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851" name="Text Box 33">
          <a:extLst>
            <a:ext uri="{FF2B5EF4-FFF2-40B4-BE49-F238E27FC236}">
              <a16:creationId xmlns:a16="http://schemas.microsoft.com/office/drawing/2014/main" id="{00000000-0008-0000-0100-00005303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852" name="Text Box 34">
          <a:extLst>
            <a:ext uri="{FF2B5EF4-FFF2-40B4-BE49-F238E27FC236}">
              <a16:creationId xmlns:a16="http://schemas.microsoft.com/office/drawing/2014/main" id="{00000000-0008-0000-0100-00005403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853" name="Text Box 35">
          <a:extLst>
            <a:ext uri="{FF2B5EF4-FFF2-40B4-BE49-F238E27FC236}">
              <a16:creationId xmlns:a16="http://schemas.microsoft.com/office/drawing/2014/main" id="{00000000-0008-0000-0100-00005503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854" name="Text Box 36">
          <a:extLst>
            <a:ext uri="{FF2B5EF4-FFF2-40B4-BE49-F238E27FC236}">
              <a16:creationId xmlns:a16="http://schemas.microsoft.com/office/drawing/2014/main" id="{00000000-0008-0000-0100-00005603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855" name="Text Box 37">
          <a:extLst>
            <a:ext uri="{FF2B5EF4-FFF2-40B4-BE49-F238E27FC236}">
              <a16:creationId xmlns:a16="http://schemas.microsoft.com/office/drawing/2014/main" id="{00000000-0008-0000-0100-00005703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856" name="Text Box 38">
          <a:extLst>
            <a:ext uri="{FF2B5EF4-FFF2-40B4-BE49-F238E27FC236}">
              <a16:creationId xmlns:a16="http://schemas.microsoft.com/office/drawing/2014/main" id="{00000000-0008-0000-0100-00005803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857" name="Text Box 39">
          <a:extLst>
            <a:ext uri="{FF2B5EF4-FFF2-40B4-BE49-F238E27FC236}">
              <a16:creationId xmlns:a16="http://schemas.microsoft.com/office/drawing/2014/main" id="{00000000-0008-0000-0100-00005903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858" name="Text Box 40">
          <a:extLst>
            <a:ext uri="{FF2B5EF4-FFF2-40B4-BE49-F238E27FC236}">
              <a16:creationId xmlns:a16="http://schemas.microsoft.com/office/drawing/2014/main" id="{00000000-0008-0000-0100-00005A03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859" name="Text Box 41">
          <a:extLst>
            <a:ext uri="{FF2B5EF4-FFF2-40B4-BE49-F238E27FC236}">
              <a16:creationId xmlns:a16="http://schemas.microsoft.com/office/drawing/2014/main" id="{00000000-0008-0000-0100-00005B03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860" name="Text Box 42">
          <a:extLst>
            <a:ext uri="{FF2B5EF4-FFF2-40B4-BE49-F238E27FC236}">
              <a16:creationId xmlns:a16="http://schemas.microsoft.com/office/drawing/2014/main" id="{00000000-0008-0000-0100-00005C03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861" name="Text Box 4">
          <a:extLst>
            <a:ext uri="{FF2B5EF4-FFF2-40B4-BE49-F238E27FC236}">
              <a16:creationId xmlns:a16="http://schemas.microsoft.com/office/drawing/2014/main" id="{00000000-0008-0000-0100-00005D03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862" name="Text Box 24">
          <a:extLst>
            <a:ext uri="{FF2B5EF4-FFF2-40B4-BE49-F238E27FC236}">
              <a16:creationId xmlns:a16="http://schemas.microsoft.com/office/drawing/2014/main" id="{00000000-0008-0000-0100-00005E03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863" name="Text Box 25">
          <a:extLst>
            <a:ext uri="{FF2B5EF4-FFF2-40B4-BE49-F238E27FC236}">
              <a16:creationId xmlns:a16="http://schemas.microsoft.com/office/drawing/2014/main" id="{00000000-0008-0000-0100-00005F03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864" name="Text Box 26">
          <a:extLst>
            <a:ext uri="{FF2B5EF4-FFF2-40B4-BE49-F238E27FC236}">
              <a16:creationId xmlns:a16="http://schemas.microsoft.com/office/drawing/2014/main" id="{00000000-0008-0000-0100-00006003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865" name="Text Box 27">
          <a:extLst>
            <a:ext uri="{FF2B5EF4-FFF2-40B4-BE49-F238E27FC236}">
              <a16:creationId xmlns:a16="http://schemas.microsoft.com/office/drawing/2014/main" id="{00000000-0008-0000-0100-00006103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866" name="Text Box 28">
          <a:extLst>
            <a:ext uri="{FF2B5EF4-FFF2-40B4-BE49-F238E27FC236}">
              <a16:creationId xmlns:a16="http://schemas.microsoft.com/office/drawing/2014/main" id="{00000000-0008-0000-0100-00006203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867" name="Text Box 29">
          <a:extLst>
            <a:ext uri="{FF2B5EF4-FFF2-40B4-BE49-F238E27FC236}">
              <a16:creationId xmlns:a16="http://schemas.microsoft.com/office/drawing/2014/main" id="{00000000-0008-0000-0100-00006303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868" name="Text Box 30">
          <a:extLst>
            <a:ext uri="{FF2B5EF4-FFF2-40B4-BE49-F238E27FC236}">
              <a16:creationId xmlns:a16="http://schemas.microsoft.com/office/drawing/2014/main" id="{00000000-0008-0000-0100-00006403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869" name="Text Box 31">
          <a:extLst>
            <a:ext uri="{FF2B5EF4-FFF2-40B4-BE49-F238E27FC236}">
              <a16:creationId xmlns:a16="http://schemas.microsoft.com/office/drawing/2014/main" id="{00000000-0008-0000-0100-00006503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870" name="Text Box 32">
          <a:extLst>
            <a:ext uri="{FF2B5EF4-FFF2-40B4-BE49-F238E27FC236}">
              <a16:creationId xmlns:a16="http://schemas.microsoft.com/office/drawing/2014/main" id="{00000000-0008-0000-0100-00006603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871" name="Text Box 33">
          <a:extLst>
            <a:ext uri="{FF2B5EF4-FFF2-40B4-BE49-F238E27FC236}">
              <a16:creationId xmlns:a16="http://schemas.microsoft.com/office/drawing/2014/main" id="{00000000-0008-0000-0100-00006703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872" name="Text Box 34">
          <a:extLst>
            <a:ext uri="{FF2B5EF4-FFF2-40B4-BE49-F238E27FC236}">
              <a16:creationId xmlns:a16="http://schemas.microsoft.com/office/drawing/2014/main" id="{00000000-0008-0000-0100-00006803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873" name="Text Box 35">
          <a:extLst>
            <a:ext uri="{FF2B5EF4-FFF2-40B4-BE49-F238E27FC236}">
              <a16:creationId xmlns:a16="http://schemas.microsoft.com/office/drawing/2014/main" id="{00000000-0008-0000-0100-00006903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874" name="Text Box 36">
          <a:extLst>
            <a:ext uri="{FF2B5EF4-FFF2-40B4-BE49-F238E27FC236}">
              <a16:creationId xmlns:a16="http://schemas.microsoft.com/office/drawing/2014/main" id="{00000000-0008-0000-0100-00006A03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875" name="Text Box 37">
          <a:extLst>
            <a:ext uri="{FF2B5EF4-FFF2-40B4-BE49-F238E27FC236}">
              <a16:creationId xmlns:a16="http://schemas.microsoft.com/office/drawing/2014/main" id="{00000000-0008-0000-0100-00006B03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876" name="Text Box 38">
          <a:extLst>
            <a:ext uri="{FF2B5EF4-FFF2-40B4-BE49-F238E27FC236}">
              <a16:creationId xmlns:a16="http://schemas.microsoft.com/office/drawing/2014/main" id="{00000000-0008-0000-0100-00006C03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877" name="Text Box 39">
          <a:extLst>
            <a:ext uri="{FF2B5EF4-FFF2-40B4-BE49-F238E27FC236}">
              <a16:creationId xmlns:a16="http://schemas.microsoft.com/office/drawing/2014/main" id="{00000000-0008-0000-0100-00006D03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878" name="Text Box 40">
          <a:extLst>
            <a:ext uri="{FF2B5EF4-FFF2-40B4-BE49-F238E27FC236}">
              <a16:creationId xmlns:a16="http://schemas.microsoft.com/office/drawing/2014/main" id="{00000000-0008-0000-0100-00006E03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879" name="Text Box 41">
          <a:extLst>
            <a:ext uri="{FF2B5EF4-FFF2-40B4-BE49-F238E27FC236}">
              <a16:creationId xmlns:a16="http://schemas.microsoft.com/office/drawing/2014/main" id="{00000000-0008-0000-0100-00006F03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880" name="Text Box 42">
          <a:extLst>
            <a:ext uri="{FF2B5EF4-FFF2-40B4-BE49-F238E27FC236}">
              <a16:creationId xmlns:a16="http://schemas.microsoft.com/office/drawing/2014/main" id="{00000000-0008-0000-0100-00007003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881" name="Text Box 4">
          <a:extLst>
            <a:ext uri="{FF2B5EF4-FFF2-40B4-BE49-F238E27FC236}">
              <a16:creationId xmlns:a16="http://schemas.microsoft.com/office/drawing/2014/main" id="{00000000-0008-0000-0100-00007103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882" name="Text Box 24">
          <a:extLst>
            <a:ext uri="{FF2B5EF4-FFF2-40B4-BE49-F238E27FC236}">
              <a16:creationId xmlns:a16="http://schemas.microsoft.com/office/drawing/2014/main" id="{00000000-0008-0000-0100-00007203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883" name="Text Box 25">
          <a:extLst>
            <a:ext uri="{FF2B5EF4-FFF2-40B4-BE49-F238E27FC236}">
              <a16:creationId xmlns:a16="http://schemas.microsoft.com/office/drawing/2014/main" id="{00000000-0008-0000-0100-00007303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884" name="Text Box 26">
          <a:extLst>
            <a:ext uri="{FF2B5EF4-FFF2-40B4-BE49-F238E27FC236}">
              <a16:creationId xmlns:a16="http://schemas.microsoft.com/office/drawing/2014/main" id="{00000000-0008-0000-0100-00007403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885" name="Text Box 27">
          <a:extLst>
            <a:ext uri="{FF2B5EF4-FFF2-40B4-BE49-F238E27FC236}">
              <a16:creationId xmlns:a16="http://schemas.microsoft.com/office/drawing/2014/main" id="{00000000-0008-0000-0100-00007503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886" name="Text Box 28">
          <a:extLst>
            <a:ext uri="{FF2B5EF4-FFF2-40B4-BE49-F238E27FC236}">
              <a16:creationId xmlns:a16="http://schemas.microsoft.com/office/drawing/2014/main" id="{00000000-0008-0000-0100-00007603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887" name="Text Box 29">
          <a:extLst>
            <a:ext uri="{FF2B5EF4-FFF2-40B4-BE49-F238E27FC236}">
              <a16:creationId xmlns:a16="http://schemas.microsoft.com/office/drawing/2014/main" id="{00000000-0008-0000-0100-00007703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888" name="Text Box 30">
          <a:extLst>
            <a:ext uri="{FF2B5EF4-FFF2-40B4-BE49-F238E27FC236}">
              <a16:creationId xmlns:a16="http://schemas.microsoft.com/office/drawing/2014/main" id="{00000000-0008-0000-0100-00007803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889" name="Text Box 31">
          <a:extLst>
            <a:ext uri="{FF2B5EF4-FFF2-40B4-BE49-F238E27FC236}">
              <a16:creationId xmlns:a16="http://schemas.microsoft.com/office/drawing/2014/main" id="{00000000-0008-0000-0100-00007903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890" name="Text Box 32">
          <a:extLst>
            <a:ext uri="{FF2B5EF4-FFF2-40B4-BE49-F238E27FC236}">
              <a16:creationId xmlns:a16="http://schemas.microsoft.com/office/drawing/2014/main" id="{00000000-0008-0000-0100-00007A03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891" name="Text Box 33">
          <a:extLst>
            <a:ext uri="{FF2B5EF4-FFF2-40B4-BE49-F238E27FC236}">
              <a16:creationId xmlns:a16="http://schemas.microsoft.com/office/drawing/2014/main" id="{00000000-0008-0000-0100-00007B03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892" name="Text Box 34">
          <a:extLst>
            <a:ext uri="{FF2B5EF4-FFF2-40B4-BE49-F238E27FC236}">
              <a16:creationId xmlns:a16="http://schemas.microsoft.com/office/drawing/2014/main" id="{00000000-0008-0000-0100-00007C03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893" name="Text Box 35">
          <a:extLst>
            <a:ext uri="{FF2B5EF4-FFF2-40B4-BE49-F238E27FC236}">
              <a16:creationId xmlns:a16="http://schemas.microsoft.com/office/drawing/2014/main" id="{00000000-0008-0000-0100-00007D03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894" name="Text Box 36">
          <a:extLst>
            <a:ext uri="{FF2B5EF4-FFF2-40B4-BE49-F238E27FC236}">
              <a16:creationId xmlns:a16="http://schemas.microsoft.com/office/drawing/2014/main" id="{00000000-0008-0000-0100-00007E03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895" name="Text Box 37">
          <a:extLst>
            <a:ext uri="{FF2B5EF4-FFF2-40B4-BE49-F238E27FC236}">
              <a16:creationId xmlns:a16="http://schemas.microsoft.com/office/drawing/2014/main" id="{00000000-0008-0000-0100-00007F03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896" name="Text Box 38">
          <a:extLst>
            <a:ext uri="{FF2B5EF4-FFF2-40B4-BE49-F238E27FC236}">
              <a16:creationId xmlns:a16="http://schemas.microsoft.com/office/drawing/2014/main" id="{00000000-0008-0000-0100-00008003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897" name="Text Box 39">
          <a:extLst>
            <a:ext uri="{FF2B5EF4-FFF2-40B4-BE49-F238E27FC236}">
              <a16:creationId xmlns:a16="http://schemas.microsoft.com/office/drawing/2014/main" id="{00000000-0008-0000-0100-00008103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898" name="Text Box 40">
          <a:extLst>
            <a:ext uri="{FF2B5EF4-FFF2-40B4-BE49-F238E27FC236}">
              <a16:creationId xmlns:a16="http://schemas.microsoft.com/office/drawing/2014/main" id="{00000000-0008-0000-0100-00008203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899" name="Text Box 41">
          <a:extLst>
            <a:ext uri="{FF2B5EF4-FFF2-40B4-BE49-F238E27FC236}">
              <a16:creationId xmlns:a16="http://schemas.microsoft.com/office/drawing/2014/main" id="{00000000-0008-0000-0100-00008303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900" name="Text Box 42">
          <a:extLst>
            <a:ext uri="{FF2B5EF4-FFF2-40B4-BE49-F238E27FC236}">
              <a16:creationId xmlns:a16="http://schemas.microsoft.com/office/drawing/2014/main" id="{00000000-0008-0000-0100-00008403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901" name="Text Box 4">
          <a:extLst>
            <a:ext uri="{FF2B5EF4-FFF2-40B4-BE49-F238E27FC236}">
              <a16:creationId xmlns:a16="http://schemas.microsoft.com/office/drawing/2014/main" id="{00000000-0008-0000-0100-00008503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902" name="Text Box 24">
          <a:extLst>
            <a:ext uri="{FF2B5EF4-FFF2-40B4-BE49-F238E27FC236}">
              <a16:creationId xmlns:a16="http://schemas.microsoft.com/office/drawing/2014/main" id="{00000000-0008-0000-0100-00008603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903" name="Text Box 25">
          <a:extLst>
            <a:ext uri="{FF2B5EF4-FFF2-40B4-BE49-F238E27FC236}">
              <a16:creationId xmlns:a16="http://schemas.microsoft.com/office/drawing/2014/main" id="{00000000-0008-0000-0100-00008703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904" name="Text Box 26">
          <a:extLst>
            <a:ext uri="{FF2B5EF4-FFF2-40B4-BE49-F238E27FC236}">
              <a16:creationId xmlns:a16="http://schemas.microsoft.com/office/drawing/2014/main" id="{00000000-0008-0000-0100-00008803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905" name="Text Box 27">
          <a:extLst>
            <a:ext uri="{FF2B5EF4-FFF2-40B4-BE49-F238E27FC236}">
              <a16:creationId xmlns:a16="http://schemas.microsoft.com/office/drawing/2014/main" id="{00000000-0008-0000-0100-00008903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906" name="Text Box 28">
          <a:extLst>
            <a:ext uri="{FF2B5EF4-FFF2-40B4-BE49-F238E27FC236}">
              <a16:creationId xmlns:a16="http://schemas.microsoft.com/office/drawing/2014/main" id="{00000000-0008-0000-0100-00008A03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907" name="Text Box 29">
          <a:extLst>
            <a:ext uri="{FF2B5EF4-FFF2-40B4-BE49-F238E27FC236}">
              <a16:creationId xmlns:a16="http://schemas.microsoft.com/office/drawing/2014/main" id="{00000000-0008-0000-0100-00008B03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908" name="Text Box 30">
          <a:extLst>
            <a:ext uri="{FF2B5EF4-FFF2-40B4-BE49-F238E27FC236}">
              <a16:creationId xmlns:a16="http://schemas.microsoft.com/office/drawing/2014/main" id="{00000000-0008-0000-0100-00008C03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909" name="Text Box 31">
          <a:extLst>
            <a:ext uri="{FF2B5EF4-FFF2-40B4-BE49-F238E27FC236}">
              <a16:creationId xmlns:a16="http://schemas.microsoft.com/office/drawing/2014/main" id="{00000000-0008-0000-0100-00008D03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910" name="Text Box 32">
          <a:extLst>
            <a:ext uri="{FF2B5EF4-FFF2-40B4-BE49-F238E27FC236}">
              <a16:creationId xmlns:a16="http://schemas.microsoft.com/office/drawing/2014/main" id="{00000000-0008-0000-0100-00008E03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911" name="Text Box 33">
          <a:extLst>
            <a:ext uri="{FF2B5EF4-FFF2-40B4-BE49-F238E27FC236}">
              <a16:creationId xmlns:a16="http://schemas.microsoft.com/office/drawing/2014/main" id="{00000000-0008-0000-0100-00008F03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912" name="Text Box 34">
          <a:extLst>
            <a:ext uri="{FF2B5EF4-FFF2-40B4-BE49-F238E27FC236}">
              <a16:creationId xmlns:a16="http://schemas.microsoft.com/office/drawing/2014/main" id="{00000000-0008-0000-0100-00009003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913" name="Text Box 35">
          <a:extLst>
            <a:ext uri="{FF2B5EF4-FFF2-40B4-BE49-F238E27FC236}">
              <a16:creationId xmlns:a16="http://schemas.microsoft.com/office/drawing/2014/main" id="{00000000-0008-0000-0100-00009103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914" name="Text Box 36">
          <a:extLst>
            <a:ext uri="{FF2B5EF4-FFF2-40B4-BE49-F238E27FC236}">
              <a16:creationId xmlns:a16="http://schemas.microsoft.com/office/drawing/2014/main" id="{00000000-0008-0000-0100-00009203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915" name="Text Box 37">
          <a:extLst>
            <a:ext uri="{FF2B5EF4-FFF2-40B4-BE49-F238E27FC236}">
              <a16:creationId xmlns:a16="http://schemas.microsoft.com/office/drawing/2014/main" id="{00000000-0008-0000-0100-00009303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916" name="Text Box 38">
          <a:extLst>
            <a:ext uri="{FF2B5EF4-FFF2-40B4-BE49-F238E27FC236}">
              <a16:creationId xmlns:a16="http://schemas.microsoft.com/office/drawing/2014/main" id="{00000000-0008-0000-0100-00009403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917" name="Text Box 39">
          <a:extLst>
            <a:ext uri="{FF2B5EF4-FFF2-40B4-BE49-F238E27FC236}">
              <a16:creationId xmlns:a16="http://schemas.microsoft.com/office/drawing/2014/main" id="{00000000-0008-0000-0100-00009503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918" name="Text Box 40">
          <a:extLst>
            <a:ext uri="{FF2B5EF4-FFF2-40B4-BE49-F238E27FC236}">
              <a16:creationId xmlns:a16="http://schemas.microsoft.com/office/drawing/2014/main" id="{00000000-0008-0000-0100-00009603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919" name="Text Box 41">
          <a:extLst>
            <a:ext uri="{FF2B5EF4-FFF2-40B4-BE49-F238E27FC236}">
              <a16:creationId xmlns:a16="http://schemas.microsoft.com/office/drawing/2014/main" id="{00000000-0008-0000-0100-00009703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920" name="Text Box 42">
          <a:extLst>
            <a:ext uri="{FF2B5EF4-FFF2-40B4-BE49-F238E27FC236}">
              <a16:creationId xmlns:a16="http://schemas.microsoft.com/office/drawing/2014/main" id="{00000000-0008-0000-0100-00009803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921" name="Text Box 4">
          <a:extLst>
            <a:ext uri="{FF2B5EF4-FFF2-40B4-BE49-F238E27FC236}">
              <a16:creationId xmlns:a16="http://schemas.microsoft.com/office/drawing/2014/main" id="{00000000-0008-0000-0100-00009903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922" name="Text Box 24">
          <a:extLst>
            <a:ext uri="{FF2B5EF4-FFF2-40B4-BE49-F238E27FC236}">
              <a16:creationId xmlns:a16="http://schemas.microsoft.com/office/drawing/2014/main" id="{00000000-0008-0000-0100-00009A03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923" name="Text Box 25">
          <a:extLst>
            <a:ext uri="{FF2B5EF4-FFF2-40B4-BE49-F238E27FC236}">
              <a16:creationId xmlns:a16="http://schemas.microsoft.com/office/drawing/2014/main" id="{00000000-0008-0000-0100-00009B03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924" name="Text Box 26">
          <a:extLst>
            <a:ext uri="{FF2B5EF4-FFF2-40B4-BE49-F238E27FC236}">
              <a16:creationId xmlns:a16="http://schemas.microsoft.com/office/drawing/2014/main" id="{00000000-0008-0000-0100-00009C03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925" name="Text Box 27">
          <a:extLst>
            <a:ext uri="{FF2B5EF4-FFF2-40B4-BE49-F238E27FC236}">
              <a16:creationId xmlns:a16="http://schemas.microsoft.com/office/drawing/2014/main" id="{00000000-0008-0000-0100-00009D03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926" name="Text Box 28">
          <a:extLst>
            <a:ext uri="{FF2B5EF4-FFF2-40B4-BE49-F238E27FC236}">
              <a16:creationId xmlns:a16="http://schemas.microsoft.com/office/drawing/2014/main" id="{00000000-0008-0000-0100-00009E03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927" name="Text Box 29">
          <a:extLst>
            <a:ext uri="{FF2B5EF4-FFF2-40B4-BE49-F238E27FC236}">
              <a16:creationId xmlns:a16="http://schemas.microsoft.com/office/drawing/2014/main" id="{00000000-0008-0000-0100-00009F03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928" name="Text Box 30">
          <a:extLst>
            <a:ext uri="{FF2B5EF4-FFF2-40B4-BE49-F238E27FC236}">
              <a16:creationId xmlns:a16="http://schemas.microsoft.com/office/drawing/2014/main" id="{00000000-0008-0000-0100-0000A003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929" name="Text Box 31">
          <a:extLst>
            <a:ext uri="{FF2B5EF4-FFF2-40B4-BE49-F238E27FC236}">
              <a16:creationId xmlns:a16="http://schemas.microsoft.com/office/drawing/2014/main" id="{00000000-0008-0000-0100-0000A103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930" name="Text Box 32">
          <a:extLst>
            <a:ext uri="{FF2B5EF4-FFF2-40B4-BE49-F238E27FC236}">
              <a16:creationId xmlns:a16="http://schemas.microsoft.com/office/drawing/2014/main" id="{00000000-0008-0000-0100-0000A203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931" name="Text Box 33">
          <a:extLst>
            <a:ext uri="{FF2B5EF4-FFF2-40B4-BE49-F238E27FC236}">
              <a16:creationId xmlns:a16="http://schemas.microsoft.com/office/drawing/2014/main" id="{00000000-0008-0000-0100-0000A303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932" name="Text Box 34">
          <a:extLst>
            <a:ext uri="{FF2B5EF4-FFF2-40B4-BE49-F238E27FC236}">
              <a16:creationId xmlns:a16="http://schemas.microsoft.com/office/drawing/2014/main" id="{00000000-0008-0000-0100-0000A403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933" name="Text Box 35">
          <a:extLst>
            <a:ext uri="{FF2B5EF4-FFF2-40B4-BE49-F238E27FC236}">
              <a16:creationId xmlns:a16="http://schemas.microsoft.com/office/drawing/2014/main" id="{00000000-0008-0000-0100-0000A503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934" name="Text Box 36">
          <a:extLst>
            <a:ext uri="{FF2B5EF4-FFF2-40B4-BE49-F238E27FC236}">
              <a16:creationId xmlns:a16="http://schemas.microsoft.com/office/drawing/2014/main" id="{00000000-0008-0000-0100-0000A603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935" name="Text Box 37">
          <a:extLst>
            <a:ext uri="{FF2B5EF4-FFF2-40B4-BE49-F238E27FC236}">
              <a16:creationId xmlns:a16="http://schemas.microsoft.com/office/drawing/2014/main" id="{00000000-0008-0000-0100-0000A703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936" name="Text Box 38">
          <a:extLst>
            <a:ext uri="{FF2B5EF4-FFF2-40B4-BE49-F238E27FC236}">
              <a16:creationId xmlns:a16="http://schemas.microsoft.com/office/drawing/2014/main" id="{00000000-0008-0000-0100-0000A803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937" name="Text Box 39">
          <a:extLst>
            <a:ext uri="{FF2B5EF4-FFF2-40B4-BE49-F238E27FC236}">
              <a16:creationId xmlns:a16="http://schemas.microsoft.com/office/drawing/2014/main" id="{00000000-0008-0000-0100-0000A903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938" name="Text Box 40">
          <a:extLst>
            <a:ext uri="{FF2B5EF4-FFF2-40B4-BE49-F238E27FC236}">
              <a16:creationId xmlns:a16="http://schemas.microsoft.com/office/drawing/2014/main" id="{00000000-0008-0000-0100-0000AA03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939" name="Text Box 41">
          <a:extLst>
            <a:ext uri="{FF2B5EF4-FFF2-40B4-BE49-F238E27FC236}">
              <a16:creationId xmlns:a16="http://schemas.microsoft.com/office/drawing/2014/main" id="{00000000-0008-0000-0100-0000AB03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940" name="Text Box 42">
          <a:extLst>
            <a:ext uri="{FF2B5EF4-FFF2-40B4-BE49-F238E27FC236}">
              <a16:creationId xmlns:a16="http://schemas.microsoft.com/office/drawing/2014/main" id="{00000000-0008-0000-0100-0000AC03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941" name="Text Box 4">
          <a:extLst>
            <a:ext uri="{FF2B5EF4-FFF2-40B4-BE49-F238E27FC236}">
              <a16:creationId xmlns:a16="http://schemas.microsoft.com/office/drawing/2014/main" id="{00000000-0008-0000-0100-0000AD03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942" name="Text Box 24">
          <a:extLst>
            <a:ext uri="{FF2B5EF4-FFF2-40B4-BE49-F238E27FC236}">
              <a16:creationId xmlns:a16="http://schemas.microsoft.com/office/drawing/2014/main" id="{00000000-0008-0000-0100-0000AE03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943" name="Text Box 25">
          <a:extLst>
            <a:ext uri="{FF2B5EF4-FFF2-40B4-BE49-F238E27FC236}">
              <a16:creationId xmlns:a16="http://schemas.microsoft.com/office/drawing/2014/main" id="{00000000-0008-0000-0100-0000AF03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944" name="Text Box 26">
          <a:extLst>
            <a:ext uri="{FF2B5EF4-FFF2-40B4-BE49-F238E27FC236}">
              <a16:creationId xmlns:a16="http://schemas.microsoft.com/office/drawing/2014/main" id="{00000000-0008-0000-0100-0000B003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945" name="Text Box 27">
          <a:extLst>
            <a:ext uri="{FF2B5EF4-FFF2-40B4-BE49-F238E27FC236}">
              <a16:creationId xmlns:a16="http://schemas.microsoft.com/office/drawing/2014/main" id="{00000000-0008-0000-0100-0000B103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946" name="Text Box 28">
          <a:extLst>
            <a:ext uri="{FF2B5EF4-FFF2-40B4-BE49-F238E27FC236}">
              <a16:creationId xmlns:a16="http://schemas.microsoft.com/office/drawing/2014/main" id="{00000000-0008-0000-0100-0000B203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947" name="Text Box 29">
          <a:extLst>
            <a:ext uri="{FF2B5EF4-FFF2-40B4-BE49-F238E27FC236}">
              <a16:creationId xmlns:a16="http://schemas.microsoft.com/office/drawing/2014/main" id="{00000000-0008-0000-0100-0000B303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948" name="Text Box 30">
          <a:extLst>
            <a:ext uri="{FF2B5EF4-FFF2-40B4-BE49-F238E27FC236}">
              <a16:creationId xmlns:a16="http://schemas.microsoft.com/office/drawing/2014/main" id="{00000000-0008-0000-0100-0000B403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949" name="Text Box 31">
          <a:extLst>
            <a:ext uri="{FF2B5EF4-FFF2-40B4-BE49-F238E27FC236}">
              <a16:creationId xmlns:a16="http://schemas.microsoft.com/office/drawing/2014/main" id="{00000000-0008-0000-0100-0000B503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950" name="Text Box 32">
          <a:extLst>
            <a:ext uri="{FF2B5EF4-FFF2-40B4-BE49-F238E27FC236}">
              <a16:creationId xmlns:a16="http://schemas.microsoft.com/office/drawing/2014/main" id="{00000000-0008-0000-0100-0000B603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951" name="Text Box 33">
          <a:extLst>
            <a:ext uri="{FF2B5EF4-FFF2-40B4-BE49-F238E27FC236}">
              <a16:creationId xmlns:a16="http://schemas.microsoft.com/office/drawing/2014/main" id="{00000000-0008-0000-0100-0000B703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952" name="Text Box 34">
          <a:extLst>
            <a:ext uri="{FF2B5EF4-FFF2-40B4-BE49-F238E27FC236}">
              <a16:creationId xmlns:a16="http://schemas.microsoft.com/office/drawing/2014/main" id="{00000000-0008-0000-0100-0000B803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953" name="Text Box 35">
          <a:extLst>
            <a:ext uri="{FF2B5EF4-FFF2-40B4-BE49-F238E27FC236}">
              <a16:creationId xmlns:a16="http://schemas.microsoft.com/office/drawing/2014/main" id="{00000000-0008-0000-0100-0000B903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954" name="Text Box 36">
          <a:extLst>
            <a:ext uri="{FF2B5EF4-FFF2-40B4-BE49-F238E27FC236}">
              <a16:creationId xmlns:a16="http://schemas.microsoft.com/office/drawing/2014/main" id="{00000000-0008-0000-0100-0000BA03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955" name="Text Box 37">
          <a:extLst>
            <a:ext uri="{FF2B5EF4-FFF2-40B4-BE49-F238E27FC236}">
              <a16:creationId xmlns:a16="http://schemas.microsoft.com/office/drawing/2014/main" id="{00000000-0008-0000-0100-0000BB03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956" name="Text Box 38">
          <a:extLst>
            <a:ext uri="{FF2B5EF4-FFF2-40B4-BE49-F238E27FC236}">
              <a16:creationId xmlns:a16="http://schemas.microsoft.com/office/drawing/2014/main" id="{00000000-0008-0000-0100-0000BC03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957" name="Text Box 39">
          <a:extLst>
            <a:ext uri="{FF2B5EF4-FFF2-40B4-BE49-F238E27FC236}">
              <a16:creationId xmlns:a16="http://schemas.microsoft.com/office/drawing/2014/main" id="{00000000-0008-0000-0100-0000BD03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958" name="Text Box 40">
          <a:extLst>
            <a:ext uri="{FF2B5EF4-FFF2-40B4-BE49-F238E27FC236}">
              <a16:creationId xmlns:a16="http://schemas.microsoft.com/office/drawing/2014/main" id="{00000000-0008-0000-0100-0000BE03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959" name="Text Box 41">
          <a:extLst>
            <a:ext uri="{FF2B5EF4-FFF2-40B4-BE49-F238E27FC236}">
              <a16:creationId xmlns:a16="http://schemas.microsoft.com/office/drawing/2014/main" id="{00000000-0008-0000-0100-0000BF03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960" name="Text Box 42">
          <a:extLst>
            <a:ext uri="{FF2B5EF4-FFF2-40B4-BE49-F238E27FC236}">
              <a16:creationId xmlns:a16="http://schemas.microsoft.com/office/drawing/2014/main" id="{00000000-0008-0000-0100-0000C003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961" name="Text Box 4">
          <a:extLst>
            <a:ext uri="{FF2B5EF4-FFF2-40B4-BE49-F238E27FC236}">
              <a16:creationId xmlns:a16="http://schemas.microsoft.com/office/drawing/2014/main" id="{00000000-0008-0000-0100-0000C103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962" name="Text Box 24">
          <a:extLst>
            <a:ext uri="{FF2B5EF4-FFF2-40B4-BE49-F238E27FC236}">
              <a16:creationId xmlns:a16="http://schemas.microsoft.com/office/drawing/2014/main" id="{00000000-0008-0000-0100-0000C203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963" name="Text Box 25">
          <a:extLst>
            <a:ext uri="{FF2B5EF4-FFF2-40B4-BE49-F238E27FC236}">
              <a16:creationId xmlns:a16="http://schemas.microsoft.com/office/drawing/2014/main" id="{00000000-0008-0000-0100-0000C303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964" name="Text Box 26">
          <a:extLst>
            <a:ext uri="{FF2B5EF4-FFF2-40B4-BE49-F238E27FC236}">
              <a16:creationId xmlns:a16="http://schemas.microsoft.com/office/drawing/2014/main" id="{00000000-0008-0000-0100-0000C403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965" name="Text Box 27">
          <a:extLst>
            <a:ext uri="{FF2B5EF4-FFF2-40B4-BE49-F238E27FC236}">
              <a16:creationId xmlns:a16="http://schemas.microsoft.com/office/drawing/2014/main" id="{00000000-0008-0000-0100-0000C503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966" name="Text Box 28">
          <a:extLst>
            <a:ext uri="{FF2B5EF4-FFF2-40B4-BE49-F238E27FC236}">
              <a16:creationId xmlns:a16="http://schemas.microsoft.com/office/drawing/2014/main" id="{00000000-0008-0000-0100-0000C603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967" name="Text Box 29">
          <a:extLst>
            <a:ext uri="{FF2B5EF4-FFF2-40B4-BE49-F238E27FC236}">
              <a16:creationId xmlns:a16="http://schemas.microsoft.com/office/drawing/2014/main" id="{00000000-0008-0000-0100-0000C703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968" name="Text Box 30">
          <a:extLst>
            <a:ext uri="{FF2B5EF4-FFF2-40B4-BE49-F238E27FC236}">
              <a16:creationId xmlns:a16="http://schemas.microsoft.com/office/drawing/2014/main" id="{00000000-0008-0000-0100-0000C803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969" name="Text Box 31">
          <a:extLst>
            <a:ext uri="{FF2B5EF4-FFF2-40B4-BE49-F238E27FC236}">
              <a16:creationId xmlns:a16="http://schemas.microsoft.com/office/drawing/2014/main" id="{00000000-0008-0000-0100-0000C903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970" name="Text Box 32">
          <a:extLst>
            <a:ext uri="{FF2B5EF4-FFF2-40B4-BE49-F238E27FC236}">
              <a16:creationId xmlns:a16="http://schemas.microsoft.com/office/drawing/2014/main" id="{00000000-0008-0000-0100-0000CA03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971" name="Text Box 33">
          <a:extLst>
            <a:ext uri="{FF2B5EF4-FFF2-40B4-BE49-F238E27FC236}">
              <a16:creationId xmlns:a16="http://schemas.microsoft.com/office/drawing/2014/main" id="{00000000-0008-0000-0100-0000CB03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972" name="Text Box 34">
          <a:extLst>
            <a:ext uri="{FF2B5EF4-FFF2-40B4-BE49-F238E27FC236}">
              <a16:creationId xmlns:a16="http://schemas.microsoft.com/office/drawing/2014/main" id="{00000000-0008-0000-0100-0000CC03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973" name="Text Box 35">
          <a:extLst>
            <a:ext uri="{FF2B5EF4-FFF2-40B4-BE49-F238E27FC236}">
              <a16:creationId xmlns:a16="http://schemas.microsoft.com/office/drawing/2014/main" id="{00000000-0008-0000-0100-0000CD03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974" name="Text Box 36">
          <a:extLst>
            <a:ext uri="{FF2B5EF4-FFF2-40B4-BE49-F238E27FC236}">
              <a16:creationId xmlns:a16="http://schemas.microsoft.com/office/drawing/2014/main" id="{00000000-0008-0000-0100-0000CE03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975" name="Text Box 37">
          <a:extLst>
            <a:ext uri="{FF2B5EF4-FFF2-40B4-BE49-F238E27FC236}">
              <a16:creationId xmlns:a16="http://schemas.microsoft.com/office/drawing/2014/main" id="{00000000-0008-0000-0100-0000CF03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976" name="Text Box 38">
          <a:extLst>
            <a:ext uri="{FF2B5EF4-FFF2-40B4-BE49-F238E27FC236}">
              <a16:creationId xmlns:a16="http://schemas.microsoft.com/office/drawing/2014/main" id="{00000000-0008-0000-0100-0000D003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977" name="Text Box 39">
          <a:extLst>
            <a:ext uri="{FF2B5EF4-FFF2-40B4-BE49-F238E27FC236}">
              <a16:creationId xmlns:a16="http://schemas.microsoft.com/office/drawing/2014/main" id="{00000000-0008-0000-0100-0000D103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978" name="Text Box 40">
          <a:extLst>
            <a:ext uri="{FF2B5EF4-FFF2-40B4-BE49-F238E27FC236}">
              <a16:creationId xmlns:a16="http://schemas.microsoft.com/office/drawing/2014/main" id="{00000000-0008-0000-0100-0000D203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979" name="Text Box 41">
          <a:extLst>
            <a:ext uri="{FF2B5EF4-FFF2-40B4-BE49-F238E27FC236}">
              <a16:creationId xmlns:a16="http://schemas.microsoft.com/office/drawing/2014/main" id="{00000000-0008-0000-0100-0000D303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980" name="Text Box 42">
          <a:extLst>
            <a:ext uri="{FF2B5EF4-FFF2-40B4-BE49-F238E27FC236}">
              <a16:creationId xmlns:a16="http://schemas.microsoft.com/office/drawing/2014/main" id="{00000000-0008-0000-0100-0000D403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981" name="Text Box 4">
          <a:extLst>
            <a:ext uri="{FF2B5EF4-FFF2-40B4-BE49-F238E27FC236}">
              <a16:creationId xmlns:a16="http://schemas.microsoft.com/office/drawing/2014/main" id="{00000000-0008-0000-0100-0000D503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982" name="Text Box 24">
          <a:extLst>
            <a:ext uri="{FF2B5EF4-FFF2-40B4-BE49-F238E27FC236}">
              <a16:creationId xmlns:a16="http://schemas.microsoft.com/office/drawing/2014/main" id="{00000000-0008-0000-0100-0000D603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983" name="Text Box 25">
          <a:extLst>
            <a:ext uri="{FF2B5EF4-FFF2-40B4-BE49-F238E27FC236}">
              <a16:creationId xmlns:a16="http://schemas.microsoft.com/office/drawing/2014/main" id="{00000000-0008-0000-0100-0000D703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984" name="Text Box 26">
          <a:extLst>
            <a:ext uri="{FF2B5EF4-FFF2-40B4-BE49-F238E27FC236}">
              <a16:creationId xmlns:a16="http://schemas.microsoft.com/office/drawing/2014/main" id="{00000000-0008-0000-0100-0000D803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985" name="Text Box 27">
          <a:extLst>
            <a:ext uri="{FF2B5EF4-FFF2-40B4-BE49-F238E27FC236}">
              <a16:creationId xmlns:a16="http://schemas.microsoft.com/office/drawing/2014/main" id="{00000000-0008-0000-0100-0000D903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986" name="Text Box 28">
          <a:extLst>
            <a:ext uri="{FF2B5EF4-FFF2-40B4-BE49-F238E27FC236}">
              <a16:creationId xmlns:a16="http://schemas.microsoft.com/office/drawing/2014/main" id="{00000000-0008-0000-0100-0000DA03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987" name="Text Box 29">
          <a:extLst>
            <a:ext uri="{FF2B5EF4-FFF2-40B4-BE49-F238E27FC236}">
              <a16:creationId xmlns:a16="http://schemas.microsoft.com/office/drawing/2014/main" id="{00000000-0008-0000-0100-0000DB03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988" name="Text Box 30">
          <a:extLst>
            <a:ext uri="{FF2B5EF4-FFF2-40B4-BE49-F238E27FC236}">
              <a16:creationId xmlns:a16="http://schemas.microsoft.com/office/drawing/2014/main" id="{00000000-0008-0000-0100-0000DC03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989" name="Text Box 31">
          <a:extLst>
            <a:ext uri="{FF2B5EF4-FFF2-40B4-BE49-F238E27FC236}">
              <a16:creationId xmlns:a16="http://schemas.microsoft.com/office/drawing/2014/main" id="{00000000-0008-0000-0100-0000DD03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990" name="Text Box 32">
          <a:extLst>
            <a:ext uri="{FF2B5EF4-FFF2-40B4-BE49-F238E27FC236}">
              <a16:creationId xmlns:a16="http://schemas.microsoft.com/office/drawing/2014/main" id="{00000000-0008-0000-0100-0000DE03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991" name="Text Box 33">
          <a:extLst>
            <a:ext uri="{FF2B5EF4-FFF2-40B4-BE49-F238E27FC236}">
              <a16:creationId xmlns:a16="http://schemas.microsoft.com/office/drawing/2014/main" id="{00000000-0008-0000-0100-0000DF03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992" name="Text Box 34">
          <a:extLst>
            <a:ext uri="{FF2B5EF4-FFF2-40B4-BE49-F238E27FC236}">
              <a16:creationId xmlns:a16="http://schemas.microsoft.com/office/drawing/2014/main" id="{00000000-0008-0000-0100-0000E003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993" name="Text Box 35">
          <a:extLst>
            <a:ext uri="{FF2B5EF4-FFF2-40B4-BE49-F238E27FC236}">
              <a16:creationId xmlns:a16="http://schemas.microsoft.com/office/drawing/2014/main" id="{00000000-0008-0000-0100-0000E103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994" name="Text Box 36">
          <a:extLst>
            <a:ext uri="{FF2B5EF4-FFF2-40B4-BE49-F238E27FC236}">
              <a16:creationId xmlns:a16="http://schemas.microsoft.com/office/drawing/2014/main" id="{00000000-0008-0000-0100-0000E203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995" name="Text Box 37">
          <a:extLst>
            <a:ext uri="{FF2B5EF4-FFF2-40B4-BE49-F238E27FC236}">
              <a16:creationId xmlns:a16="http://schemas.microsoft.com/office/drawing/2014/main" id="{00000000-0008-0000-0100-0000E303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996" name="Text Box 38">
          <a:extLst>
            <a:ext uri="{FF2B5EF4-FFF2-40B4-BE49-F238E27FC236}">
              <a16:creationId xmlns:a16="http://schemas.microsoft.com/office/drawing/2014/main" id="{00000000-0008-0000-0100-0000E403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997" name="Text Box 39">
          <a:extLst>
            <a:ext uri="{FF2B5EF4-FFF2-40B4-BE49-F238E27FC236}">
              <a16:creationId xmlns:a16="http://schemas.microsoft.com/office/drawing/2014/main" id="{00000000-0008-0000-0100-0000E503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998" name="Text Box 40">
          <a:extLst>
            <a:ext uri="{FF2B5EF4-FFF2-40B4-BE49-F238E27FC236}">
              <a16:creationId xmlns:a16="http://schemas.microsoft.com/office/drawing/2014/main" id="{00000000-0008-0000-0100-0000E603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999" name="Text Box 41">
          <a:extLst>
            <a:ext uri="{FF2B5EF4-FFF2-40B4-BE49-F238E27FC236}">
              <a16:creationId xmlns:a16="http://schemas.microsoft.com/office/drawing/2014/main" id="{00000000-0008-0000-0100-0000E703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1000" name="Text Box 42">
          <a:extLst>
            <a:ext uri="{FF2B5EF4-FFF2-40B4-BE49-F238E27FC236}">
              <a16:creationId xmlns:a16="http://schemas.microsoft.com/office/drawing/2014/main" id="{00000000-0008-0000-0100-0000E803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1001" name="Text Box 4">
          <a:extLst>
            <a:ext uri="{FF2B5EF4-FFF2-40B4-BE49-F238E27FC236}">
              <a16:creationId xmlns:a16="http://schemas.microsoft.com/office/drawing/2014/main" id="{00000000-0008-0000-0100-0000E903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1002" name="Text Box 24">
          <a:extLst>
            <a:ext uri="{FF2B5EF4-FFF2-40B4-BE49-F238E27FC236}">
              <a16:creationId xmlns:a16="http://schemas.microsoft.com/office/drawing/2014/main" id="{00000000-0008-0000-0100-0000EA03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1003" name="Text Box 25">
          <a:extLst>
            <a:ext uri="{FF2B5EF4-FFF2-40B4-BE49-F238E27FC236}">
              <a16:creationId xmlns:a16="http://schemas.microsoft.com/office/drawing/2014/main" id="{00000000-0008-0000-0100-0000EB03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1004" name="Text Box 26">
          <a:extLst>
            <a:ext uri="{FF2B5EF4-FFF2-40B4-BE49-F238E27FC236}">
              <a16:creationId xmlns:a16="http://schemas.microsoft.com/office/drawing/2014/main" id="{00000000-0008-0000-0100-0000EC03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1005" name="Text Box 27">
          <a:extLst>
            <a:ext uri="{FF2B5EF4-FFF2-40B4-BE49-F238E27FC236}">
              <a16:creationId xmlns:a16="http://schemas.microsoft.com/office/drawing/2014/main" id="{00000000-0008-0000-0100-0000ED03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1006" name="Text Box 28">
          <a:extLst>
            <a:ext uri="{FF2B5EF4-FFF2-40B4-BE49-F238E27FC236}">
              <a16:creationId xmlns:a16="http://schemas.microsoft.com/office/drawing/2014/main" id="{00000000-0008-0000-0100-0000EE03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1007" name="Text Box 29">
          <a:extLst>
            <a:ext uri="{FF2B5EF4-FFF2-40B4-BE49-F238E27FC236}">
              <a16:creationId xmlns:a16="http://schemas.microsoft.com/office/drawing/2014/main" id="{00000000-0008-0000-0100-0000EF03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1008" name="Text Box 30">
          <a:extLst>
            <a:ext uri="{FF2B5EF4-FFF2-40B4-BE49-F238E27FC236}">
              <a16:creationId xmlns:a16="http://schemas.microsoft.com/office/drawing/2014/main" id="{00000000-0008-0000-0100-0000F003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1009" name="Text Box 31">
          <a:extLst>
            <a:ext uri="{FF2B5EF4-FFF2-40B4-BE49-F238E27FC236}">
              <a16:creationId xmlns:a16="http://schemas.microsoft.com/office/drawing/2014/main" id="{00000000-0008-0000-0100-0000F103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1010" name="Text Box 32">
          <a:extLst>
            <a:ext uri="{FF2B5EF4-FFF2-40B4-BE49-F238E27FC236}">
              <a16:creationId xmlns:a16="http://schemas.microsoft.com/office/drawing/2014/main" id="{00000000-0008-0000-0100-0000F203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1011" name="Text Box 33">
          <a:extLst>
            <a:ext uri="{FF2B5EF4-FFF2-40B4-BE49-F238E27FC236}">
              <a16:creationId xmlns:a16="http://schemas.microsoft.com/office/drawing/2014/main" id="{00000000-0008-0000-0100-0000F303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1012" name="Text Box 34">
          <a:extLst>
            <a:ext uri="{FF2B5EF4-FFF2-40B4-BE49-F238E27FC236}">
              <a16:creationId xmlns:a16="http://schemas.microsoft.com/office/drawing/2014/main" id="{00000000-0008-0000-0100-0000F403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1013" name="Text Box 35">
          <a:extLst>
            <a:ext uri="{FF2B5EF4-FFF2-40B4-BE49-F238E27FC236}">
              <a16:creationId xmlns:a16="http://schemas.microsoft.com/office/drawing/2014/main" id="{00000000-0008-0000-0100-0000F503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1014" name="Text Box 36">
          <a:extLst>
            <a:ext uri="{FF2B5EF4-FFF2-40B4-BE49-F238E27FC236}">
              <a16:creationId xmlns:a16="http://schemas.microsoft.com/office/drawing/2014/main" id="{00000000-0008-0000-0100-0000F603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1015" name="Text Box 37">
          <a:extLst>
            <a:ext uri="{FF2B5EF4-FFF2-40B4-BE49-F238E27FC236}">
              <a16:creationId xmlns:a16="http://schemas.microsoft.com/office/drawing/2014/main" id="{00000000-0008-0000-0100-0000F703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1016" name="Text Box 38">
          <a:extLst>
            <a:ext uri="{FF2B5EF4-FFF2-40B4-BE49-F238E27FC236}">
              <a16:creationId xmlns:a16="http://schemas.microsoft.com/office/drawing/2014/main" id="{00000000-0008-0000-0100-0000F803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1017" name="Text Box 39">
          <a:extLst>
            <a:ext uri="{FF2B5EF4-FFF2-40B4-BE49-F238E27FC236}">
              <a16:creationId xmlns:a16="http://schemas.microsoft.com/office/drawing/2014/main" id="{00000000-0008-0000-0100-0000F903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1018" name="Text Box 40">
          <a:extLst>
            <a:ext uri="{FF2B5EF4-FFF2-40B4-BE49-F238E27FC236}">
              <a16:creationId xmlns:a16="http://schemas.microsoft.com/office/drawing/2014/main" id="{00000000-0008-0000-0100-0000FA03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1019" name="Text Box 41">
          <a:extLst>
            <a:ext uri="{FF2B5EF4-FFF2-40B4-BE49-F238E27FC236}">
              <a16:creationId xmlns:a16="http://schemas.microsoft.com/office/drawing/2014/main" id="{00000000-0008-0000-0100-0000FB03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1020" name="Text Box 42">
          <a:extLst>
            <a:ext uri="{FF2B5EF4-FFF2-40B4-BE49-F238E27FC236}">
              <a16:creationId xmlns:a16="http://schemas.microsoft.com/office/drawing/2014/main" id="{00000000-0008-0000-0100-0000FC03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1021" name="Text Box 4">
          <a:extLst>
            <a:ext uri="{FF2B5EF4-FFF2-40B4-BE49-F238E27FC236}">
              <a16:creationId xmlns:a16="http://schemas.microsoft.com/office/drawing/2014/main" id="{00000000-0008-0000-0100-0000FD03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1022" name="Text Box 24">
          <a:extLst>
            <a:ext uri="{FF2B5EF4-FFF2-40B4-BE49-F238E27FC236}">
              <a16:creationId xmlns:a16="http://schemas.microsoft.com/office/drawing/2014/main" id="{00000000-0008-0000-0100-0000FE03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1023" name="Text Box 25">
          <a:extLst>
            <a:ext uri="{FF2B5EF4-FFF2-40B4-BE49-F238E27FC236}">
              <a16:creationId xmlns:a16="http://schemas.microsoft.com/office/drawing/2014/main" id="{00000000-0008-0000-0100-0000FF03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1024" name="Text Box 26">
          <a:extLst>
            <a:ext uri="{FF2B5EF4-FFF2-40B4-BE49-F238E27FC236}">
              <a16:creationId xmlns:a16="http://schemas.microsoft.com/office/drawing/2014/main" id="{00000000-0008-0000-0100-00000004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1025" name="Text Box 27">
          <a:extLst>
            <a:ext uri="{FF2B5EF4-FFF2-40B4-BE49-F238E27FC236}">
              <a16:creationId xmlns:a16="http://schemas.microsoft.com/office/drawing/2014/main" id="{00000000-0008-0000-0100-00000104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1026" name="Text Box 28">
          <a:extLst>
            <a:ext uri="{FF2B5EF4-FFF2-40B4-BE49-F238E27FC236}">
              <a16:creationId xmlns:a16="http://schemas.microsoft.com/office/drawing/2014/main" id="{00000000-0008-0000-0100-00000204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1027" name="Text Box 29">
          <a:extLst>
            <a:ext uri="{FF2B5EF4-FFF2-40B4-BE49-F238E27FC236}">
              <a16:creationId xmlns:a16="http://schemas.microsoft.com/office/drawing/2014/main" id="{00000000-0008-0000-0100-00000304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1028" name="Text Box 30">
          <a:extLst>
            <a:ext uri="{FF2B5EF4-FFF2-40B4-BE49-F238E27FC236}">
              <a16:creationId xmlns:a16="http://schemas.microsoft.com/office/drawing/2014/main" id="{00000000-0008-0000-0100-00000404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1029" name="Text Box 31">
          <a:extLst>
            <a:ext uri="{FF2B5EF4-FFF2-40B4-BE49-F238E27FC236}">
              <a16:creationId xmlns:a16="http://schemas.microsoft.com/office/drawing/2014/main" id="{00000000-0008-0000-0100-00000504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1030" name="Text Box 32">
          <a:extLst>
            <a:ext uri="{FF2B5EF4-FFF2-40B4-BE49-F238E27FC236}">
              <a16:creationId xmlns:a16="http://schemas.microsoft.com/office/drawing/2014/main" id="{00000000-0008-0000-0100-00000604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1031" name="Text Box 33">
          <a:extLst>
            <a:ext uri="{FF2B5EF4-FFF2-40B4-BE49-F238E27FC236}">
              <a16:creationId xmlns:a16="http://schemas.microsoft.com/office/drawing/2014/main" id="{00000000-0008-0000-0100-00000704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1032" name="Text Box 34">
          <a:extLst>
            <a:ext uri="{FF2B5EF4-FFF2-40B4-BE49-F238E27FC236}">
              <a16:creationId xmlns:a16="http://schemas.microsoft.com/office/drawing/2014/main" id="{00000000-0008-0000-0100-00000804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1033" name="Text Box 35">
          <a:extLst>
            <a:ext uri="{FF2B5EF4-FFF2-40B4-BE49-F238E27FC236}">
              <a16:creationId xmlns:a16="http://schemas.microsoft.com/office/drawing/2014/main" id="{00000000-0008-0000-0100-00000904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1034" name="Text Box 36">
          <a:extLst>
            <a:ext uri="{FF2B5EF4-FFF2-40B4-BE49-F238E27FC236}">
              <a16:creationId xmlns:a16="http://schemas.microsoft.com/office/drawing/2014/main" id="{00000000-0008-0000-0100-00000A04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1035" name="Text Box 37">
          <a:extLst>
            <a:ext uri="{FF2B5EF4-FFF2-40B4-BE49-F238E27FC236}">
              <a16:creationId xmlns:a16="http://schemas.microsoft.com/office/drawing/2014/main" id="{00000000-0008-0000-0100-00000B04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1036" name="Text Box 38">
          <a:extLst>
            <a:ext uri="{FF2B5EF4-FFF2-40B4-BE49-F238E27FC236}">
              <a16:creationId xmlns:a16="http://schemas.microsoft.com/office/drawing/2014/main" id="{00000000-0008-0000-0100-00000C04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1037" name="Text Box 39">
          <a:extLst>
            <a:ext uri="{FF2B5EF4-FFF2-40B4-BE49-F238E27FC236}">
              <a16:creationId xmlns:a16="http://schemas.microsoft.com/office/drawing/2014/main" id="{00000000-0008-0000-0100-00000D04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1038" name="Text Box 40">
          <a:extLst>
            <a:ext uri="{FF2B5EF4-FFF2-40B4-BE49-F238E27FC236}">
              <a16:creationId xmlns:a16="http://schemas.microsoft.com/office/drawing/2014/main" id="{00000000-0008-0000-0100-00000E04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1039" name="Text Box 41">
          <a:extLst>
            <a:ext uri="{FF2B5EF4-FFF2-40B4-BE49-F238E27FC236}">
              <a16:creationId xmlns:a16="http://schemas.microsoft.com/office/drawing/2014/main" id="{00000000-0008-0000-0100-00000F04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1040" name="Text Box 42">
          <a:extLst>
            <a:ext uri="{FF2B5EF4-FFF2-40B4-BE49-F238E27FC236}">
              <a16:creationId xmlns:a16="http://schemas.microsoft.com/office/drawing/2014/main" id="{00000000-0008-0000-0100-00001004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1041" name="Text Box 4">
          <a:extLst>
            <a:ext uri="{FF2B5EF4-FFF2-40B4-BE49-F238E27FC236}">
              <a16:creationId xmlns:a16="http://schemas.microsoft.com/office/drawing/2014/main" id="{00000000-0008-0000-0100-00001104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1042" name="Text Box 24">
          <a:extLst>
            <a:ext uri="{FF2B5EF4-FFF2-40B4-BE49-F238E27FC236}">
              <a16:creationId xmlns:a16="http://schemas.microsoft.com/office/drawing/2014/main" id="{00000000-0008-0000-0100-00001204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1043" name="Text Box 25">
          <a:extLst>
            <a:ext uri="{FF2B5EF4-FFF2-40B4-BE49-F238E27FC236}">
              <a16:creationId xmlns:a16="http://schemas.microsoft.com/office/drawing/2014/main" id="{00000000-0008-0000-0100-00001304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1044" name="Text Box 26">
          <a:extLst>
            <a:ext uri="{FF2B5EF4-FFF2-40B4-BE49-F238E27FC236}">
              <a16:creationId xmlns:a16="http://schemas.microsoft.com/office/drawing/2014/main" id="{00000000-0008-0000-0100-00001404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1045" name="Text Box 27">
          <a:extLst>
            <a:ext uri="{FF2B5EF4-FFF2-40B4-BE49-F238E27FC236}">
              <a16:creationId xmlns:a16="http://schemas.microsoft.com/office/drawing/2014/main" id="{00000000-0008-0000-0100-00001504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1046" name="Text Box 28">
          <a:extLst>
            <a:ext uri="{FF2B5EF4-FFF2-40B4-BE49-F238E27FC236}">
              <a16:creationId xmlns:a16="http://schemas.microsoft.com/office/drawing/2014/main" id="{00000000-0008-0000-0100-00001604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1047" name="Text Box 29">
          <a:extLst>
            <a:ext uri="{FF2B5EF4-FFF2-40B4-BE49-F238E27FC236}">
              <a16:creationId xmlns:a16="http://schemas.microsoft.com/office/drawing/2014/main" id="{00000000-0008-0000-0100-00001704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1048" name="Text Box 30">
          <a:extLst>
            <a:ext uri="{FF2B5EF4-FFF2-40B4-BE49-F238E27FC236}">
              <a16:creationId xmlns:a16="http://schemas.microsoft.com/office/drawing/2014/main" id="{00000000-0008-0000-0100-00001804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1049" name="Text Box 31">
          <a:extLst>
            <a:ext uri="{FF2B5EF4-FFF2-40B4-BE49-F238E27FC236}">
              <a16:creationId xmlns:a16="http://schemas.microsoft.com/office/drawing/2014/main" id="{00000000-0008-0000-0100-00001904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1050" name="Text Box 32">
          <a:extLst>
            <a:ext uri="{FF2B5EF4-FFF2-40B4-BE49-F238E27FC236}">
              <a16:creationId xmlns:a16="http://schemas.microsoft.com/office/drawing/2014/main" id="{00000000-0008-0000-0100-00001A04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1051" name="Text Box 33">
          <a:extLst>
            <a:ext uri="{FF2B5EF4-FFF2-40B4-BE49-F238E27FC236}">
              <a16:creationId xmlns:a16="http://schemas.microsoft.com/office/drawing/2014/main" id="{00000000-0008-0000-0100-00001B04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1052" name="Text Box 34">
          <a:extLst>
            <a:ext uri="{FF2B5EF4-FFF2-40B4-BE49-F238E27FC236}">
              <a16:creationId xmlns:a16="http://schemas.microsoft.com/office/drawing/2014/main" id="{00000000-0008-0000-0100-00001C04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1053" name="Text Box 35">
          <a:extLst>
            <a:ext uri="{FF2B5EF4-FFF2-40B4-BE49-F238E27FC236}">
              <a16:creationId xmlns:a16="http://schemas.microsoft.com/office/drawing/2014/main" id="{00000000-0008-0000-0100-00001D04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1054" name="Text Box 36">
          <a:extLst>
            <a:ext uri="{FF2B5EF4-FFF2-40B4-BE49-F238E27FC236}">
              <a16:creationId xmlns:a16="http://schemas.microsoft.com/office/drawing/2014/main" id="{00000000-0008-0000-0100-00001E04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1055" name="Text Box 37">
          <a:extLst>
            <a:ext uri="{FF2B5EF4-FFF2-40B4-BE49-F238E27FC236}">
              <a16:creationId xmlns:a16="http://schemas.microsoft.com/office/drawing/2014/main" id="{00000000-0008-0000-0100-00001F04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1056" name="Text Box 38">
          <a:extLst>
            <a:ext uri="{FF2B5EF4-FFF2-40B4-BE49-F238E27FC236}">
              <a16:creationId xmlns:a16="http://schemas.microsoft.com/office/drawing/2014/main" id="{00000000-0008-0000-0100-00002004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1057" name="Text Box 39">
          <a:extLst>
            <a:ext uri="{FF2B5EF4-FFF2-40B4-BE49-F238E27FC236}">
              <a16:creationId xmlns:a16="http://schemas.microsoft.com/office/drawing/2014/main" id="{00000000-0008-0000-0100-00002104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1058" name="Text Box 40">
          <a:extLst>
            <a:ext uri="{FF2B5EF4-FFF2-40B4-BE49-F238E27FC236}">
              <a16:creationId xmlns:a16="http://schemas.microsoft.com/office/drawing/2014/main" id="{00000000-0008-0000-0100-00002204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1059" name="Text Box 41">
          <a:extLst>
            <a:ext uri="{FF2B5EF4-FFF2-40B4-BE49-F238E27FC236}">
              <a16:creationId xmlns:a16="http://schemas.microsoft.com/office/drawing/2014/main" id="{00000000-0008-0000-0100-00002304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1060" name="Text Box 42">
          <a:extLst>
            <a:ext uri="{FF2B5EF4-FFF2-40B4-BE49-F238E27FC236}">
              <a16:creationId xmlns:a16="http://schemas.microsoft.com/office/drawing/2014/main" id="{00000000-0008-0000-0100-00002404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1061" name="Text Box 4">
          <a:extLst>
            <a:ext uri="{FF2B5EF4-FFF2-40B4-BE49-F238E27FC236}">
              <a16:creationId xmlns:a16="http://schemas.microsoft.com/office/drawing/2014/main" id="{00000000-0008-0000-0100-00002504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1062" name="Text Box 24">
          <a:extLst>
            <a:ext uri="{FF2B5EF4-FFF2-40B4-BE49-F238E27FC236}">
              <a16:creationId xmlns:a16="http://schemas.microsoft.com/office/drawing/2014/main" id="{00000000-0008-0000-0100-00002604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1063" name="Text Box 25">
          <a:extLst>
            <a:ext uri="{FF2B5EF4-FFF2-40B4-BE49-F238E27FC236}">
              <a16:creationId xmlns:a16="http://schemas.microsoft.com/office/drawing/2014/main" id="{00000000-0008-0000-0100-00002704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1064" name="Text Box 26">
          <a:extLst>
            <a:ext uri="{FF2B5EF4-FFF2-40B4-BE49-F238E27FC236}">
              <a16:creationId xmlns:a16="http://schemas.microsoft.com/office/drawing/2014/main" id="{00000000-0008-0000-0100-00002804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1065" name="Text Box 27">
          <a:extLst>
            <a:ext uri="{FF2B5EF4-FFF2-40B4-BE49-F238E27FC236}">
              <a16:creationId xmlns:a16="http://schemas.microsoft.com/office/drawing/2014/main" id="{00000000-0008-0000-0100-00002904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1066" name="Text Box 28">
          <a:extLst>
            <a:ext uri="{FF2B5EF4-FFF2-40B4-BE49-F238E27FC236}">
              <a16:creationId xmlns:a16="http://schemas.microsoft.com/office/drawing/2014/main" id="{00000000-0008-0000-0100-00002A04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1067" name="Text Box 29">
          <a:extLst>
            <a:ext uri="{FF2B5EF4-FFF2-40B4-BE49-F238E27FC236}">
              <a16:creationId xmlns:a16="http://schemas.microsoft.com/office/drawing/2014/main" id="{00000000-0008-0000-0100-00002B04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1068" name="Text Box 30">
          <a:extLst>
            <a:ext uri="{FF2B5EF4-FFF2-40B4-BE49-F238E27FC236}">
              <a16:creationId xmlns:a16="http://schemas.microsoft.com/office/drawing/2014/main" id="{00000000-0008-0000-0100-00002C04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1069" name="Text Box 31">
          <a:extLst>
            <a:ext uri="{FF2B5EF4-FFF2-40B4-BE49-F238E27FC236}">
              <a16:creationId xmlns:a16="http://schemas.microsoft.com/office/drawing/2014/main" id="{00000000-0008-0000-0100-00002D04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1070" name="Text Box 32">
          <a:extLst>
            <a:ext uri="{FF2B5EF4-FFF2-40B4-BE49-F238E27FC236}">
              <a16:creationId xmlns:a16="http://schemas.microsoft.com/office/drawing/2014/main" id="{00000000-0008-0000-0100-00002E04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1071" name="Text Box 33">
          <a:extLst>
            <a:ext uri="{FF2B5EF4-FFF2-40B4-BE49-F238E27FC236}">
              <a16:creationId xmlns:a16="http://schemas.microsoft.com/office/drawing/2014/main" id="{00000000-0008-0000-0100-00002F04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1072" name="Text Box 34">
          <a:extLst>
            <a:ext uri="{FF2B5EF4-FFF2-40B4-BE49-F238E27FC236}">
              <a16:creationId xmlns:a16="http://schemas.microsoft.com/office/drawing/2014/main" id="{00000000-0008-0000-0100-00003004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1073" name="Text Box 35">
          <a:extLst>
            <a:ext uri="{FF2B5EF4-FFF2-40B4-BE49-F238E27FC236}">
              <a16:creationId xmlns:a16="http://schemas.microsoft.com/office/drawing/2014/main" id="{00000000-0008-0000-0100-00003104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1074" name="Text Box 36">
          <a:extLst>
            <a:ext uri="{FF2B5EF4-FFF2-40B4-BE49-F238E27FC236}">
              <a16:creationId xmlns:a16="http://schemas.microsoft.com/office/drawing/2014/main" id="{00000000-0008-0000-0100-00003204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1075" name="Text Box 37">
          <a:extLst>
            <a:ext uri="{FF2B5EF4-FFF2-40B4-BE49-F238E27FC236}">
              <a16:creationId xmlns:a16="http://schemas.microsoft.com/office/drawing/2014/main" id="{00000000-0008-0000-0100-00003304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1076" name="Text Box 38">
          <a:extLst>
            <a:ext uri="{FF2B5EF4-FFF2-40B4-BE49-F238E27FC236}">
              <a16:creationId xmlns:a16="http://schemas.microsoft.com/office/drawing/2014/main" id="{00000000-0008-0000-0100-00003404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1077" name="Text Box 39">
          <a:extLst>
            <a:ext uri="{FF2B5EF4-FFF2-40B4-BE49-F238E27FC236}">
              <a16:creationId xmlns:a16="http://schemas.microsoft.com/office/drawing/2014/main" id="{00000000-0008-0000-0100-00003504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48768</xdr:rowOff>
    </xdr:to>
    <xdr:sp macro="" textlink="">
      <xdr:nvSpPr>
        <xdr:cNvPr id="1078" name="Text Box 40">
          <a:extLst>
            <a:ext uri="{FF2B5EF4-FFF2-40B4-BE49-F238E27FC236}">
              <a16:creationId xmlns:a16="http://schemas.microsoft.com/office/drawing/2014/main" id="{00000000-0008-0000-0100-000036040000}"/>
            </a:ext>
          </a:extLst>
        </xdr:cNvPr>
        <xdr:cNvSpPr txBox="1">
          <a:spLocks noChangeArrowheads="1"/>
        </xdr:cNvSpPr>
      </xdr:nvSpPr>
      <xdr:spPr>
        <a:xfrm>
          <a:off x="5059680" y="2545080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1079" name="Text Box 41">
          <a:extLst>
            <a:ext uri="{FF2B5EF4-FFF2-40B4-BE49-F238E27FC236}">
              <a16:creationId xmlns:a16="http://schemas.microsoft.com/office/drawing/2014/main" id="{00000000-0008-0000-0100-00003704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47625</xdr:rowOff>
    </xdr:to>
    <xdr:sp macro="" textlink="">
      <xdr:nvSpPr>
        <xdr:cNvPr id="1080" name="Text Box 42">
          <a:extLst>
            <a:ext uri="{FF2B5EF4-FFF2-40B4-BE49-F238E27FC236}">
              <a16:creationId xmlns:a16="http://schemas.microsoft.com/office/drawing/2014/main" id="{00000000-0008-0000-0100-000038040000}"/>
            </a:ext>
          </a:extLst>
        </xdr:cNvPr>
        <xdr:cNvSpPr txBox="1">
          <a:spLocks noChangeArrowheads="1"/>
        </xdr:cNvSpPr>
      </xdr:nvSpPr>
      <xdr:spPr>
        <a:xfrm>
          <a:off x="5059680" y="2545080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1081" name="Text Box 4">
          <a:extLst>
            <a:ext uri="{FF2B5EF4-FFF2-40B4-BE49-F238E27FC236}">
              <a16:creationId xmlns:a16="http://schemas.microsoft.com/office/drawing/2014/main" id="{00000000-0008-0000-0100-00003904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1082" name="Text Box 24">
          <a:extLst>
            <a:ext uri="{FF2B5EF4-FFF2-40B4-BE49-F238E27FC236}">
              <a16:creationId xmlns:a16="http://schemas.microsoft.com/office/drawing/2014/main" id="{00000000-0008-0000-0100-00003A04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1083" name="Text Box 25">
          <a:extLst>
            <a:ext uri="{FF2B5EF4-FFF2-40B4-BE49-F238E27FC236}">
              <a16:creationId xmlns:a16="http://schemas.microsoft.com/office/drawing/2014/main" id="{00000000-0008-0000-0100-00003B04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1084" name="Text Box 26">
          <a:extLst>
            <a:ext uri="{FF2B5EF4-FFF2-40B4-BE49-F238E27FC236}">
              <a16:creationId xmlns:a16="http://schemas.microsoft.com/office/drawing/2014/main" id="{00000000-0008-0000-0100-00003C04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1085" name="Text Box 27">
          <a:extLst>
            <a:ext uri="{FF2B5EF4-FFF2-40B4-BE49-F238E27FC236}">
              <a16:creationId xmlns:a16="http://schemas.microsoft.com/office/drawing/2014/main" id="{00000000-0008-0000-0100-00003D04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1086" name="Text Box 28">
          <a:extLst>
            <a:ext uri="{FF2B5EF4-FFF2-40B4-BE49-F238E27FC236}">
              <a16:creationId xmlns:a16="http://schemas.microsoft.com/office/drawing/2014/main" id="{00000000-0008-0000-0100-00003E04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1087" name="Text Box 29">
          <a:extLst>
            <a:ext uri="{FF2B5EF4-FFF2-40B4-BE49-F238E27FC236}">
              <a16:creationId xmlns:a16="http://schemas.microsoft.com/office/drawing/2014/main" id="{00000000-0008-0000-0100-00003F04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1088" name="Text Box 30">
          <a:extLst>
            <a:ext uri="{FF2B5EF4-FFF2-40B4-BE49-F238E27FC236}">
              <a16:creationId xmlns:a16="http://schemas.microsoft.com/office/drawing/2014/main" id="{00000000-0008-0000-0100-00004004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1089" name="Text Box 31">
          <a:extLst>
            <a:ext uri="{FF2B5EF4-FFF2-40B4-BE49-F238E27FC236}">
              <a16:creationId xmlns:a16="http://schemas.microsoft.com/office/drawing/2014/main" id="{00000000-0008-0000-0100-00004104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1090" name="Text Box 32">
          <a:extLst>
            <a:ext uri="{FF2B5EF4-FFF2-40B4-BE49-F238E27FC236}">
              <a16:creationId xmlns:a16="http://schemas.microsoft.com/office/drawing/2014/main" id="{00000000-0008-0000-0100-00004204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1091" name="Text Box 33">
          <a:extLst>
            <a:ext uri="{FF2B5EF4-FFF2-40B4-BE49-F238E27FC236}">
              <a16:creationId xmlns:a16="http://schemas.microsoft.com/office/drawing/2014/main" id="{00000000-0008-0000-0100-00004304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1092" name="Text Box 34">
          <a:extLst>
            <a:ext uri="{FF2B5EF4-FFF2-40B4-BE49-F238E27FC236}">
              <a16:creationId xmlns:a16="http://schemas.microsoft.com/office/drawing/2014/main" id="{00000000-0008-0000-0100-00004404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1093" name="Text Box 35">
          <a:extLst>
            <a:ext uri="{FF2B5EF4-FFF2-40B4-BE49-F238E27FC236}">
              <a16:creationId xmlns:a16="http://schemas.microsoft.com/office/drawing/2014/main" id="{00000000-0008-0000-0100-00004504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1094" name="Text Box 36">
          <a:extLst>
            <a:ext uri="{FF2B5EF4-FFF2-40B4-BE49-F238E27FC236}">
              <a16:creationId xmlns:a16="http://schemas.microsoft.com/office/drawing/2014/main" id="{00000000-0008-0000-0100-00004604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1095" name="Text Box 37">
          <a:extLst>
            <a:ext uri="{FF2B5EF4-FFF2-40B4-BE49-F238E27FC236}">
              <a16:creationId xmlns:a16="http://schemas.microsoft.com/office/drawing/2014/main" id="{00000000-0008-0000-0100-00004704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1096" name="Text Box 38">
          <a:extLst>
            <a:ext uri="{FF2B5EF4-FFF2-40B4-BE49-F238E27FC236}">
              <a16:creationId xmlns:a16="http://schemas.microsoft.com/office/drawing/2014/main" id="{00000000-0008-0000-0100-00004804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1097" name="Text Box 39">
          <a:extLst>
            <a:ext uri="{FF2B5EF4-FFF2-40B4-BE49-F238E27FC236}">
              <a16:creationId xmlns:a16="http://schemas.microsoft.com/office/drawing/2014/main" id="{00000000-0008-0000-0100-00004904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1098" name="Text Box 40">
          <a:extLst>
            <a:ext uri="{FF2B5EF4-FFF2-40B4-BE49-F238E27FC236}">
              <a16:creationId xmlns:a16="http://schemas.microsoft.com/office/drawing/2014/main" id="{00000000-0008-0000-0100-00004A04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1099" name="Text Box 41">
          <a:extLst>
            <a:ext uri="{FF2B5EF4-FFF2-40B4-BE49-F238E27FC236}">
              <a16:creationId xmlns:a16="http://schemas.microsoft.com/office/drawing/2014/main" id="{00000000-0008-0000-0100-00004B04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1100" name="Text Box 42">
          <a:extLst>
            <a:ext uri="{FF2B5EF4-FFF2-40B4-BE49-F238E27FC236}">
              <a16:creationId xmlns:a16="http://schemas.microsoft.com/office/drawing/2014/main" id="{00000000-0008-0000-0100-00004C04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1101" name="Text Box 4">
          <a:extLst>
            <a:ext uri="{FF2B5EF4-FFF2-40B4-BE49-F238E27FC236}">
              <a16:creationId xmlns:a16="http://schemas.microsoft.com/office/drawing/2014/main" id="{00000000-0008-0000-0100-00004D04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1102" name="Text Box 24">
          <a:extLst>
            <a:ext uri="{FF2B5EF4-FFF2-40B4-BE49-F238E27FC236}">
              <a16:creationId xmlns:a16="http://schemas.microsoft.com/office/drawing/2014/main" id="{00000000-0008-0000-0100-00004E04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1103" name="Text Box 25">
          <a:extLst>
            <a:ext uri="{FF2B5EF4-FFF2-40B4-BE49-F238E27FC236}">
              <a16:creationId xmlns:a16="http://schemas.microsoft.com/office/drawing/2014/main" id="{00000000-0008-0000-0100-00004F04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1104" name="Text Box 26">
          <a:extLst>
            <a:ext uri="{FF2B5EF4-FFF2-40B4-BE49-F238E27FC236}">
              <a16:creationId xmlns:a16="http://schemas.microsoft.com/office/drawing/2014/main" id="{00000000-0008-0000-0100-00005004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1105" name="Text Box 27">
          <a:extLst>
            <a:ext uri="{FF2B5EF4-FFF2-40B4-BE49-F238E27FC236}">
              <a16:creationId xmlns:a16="http://schemas.microsoft.com/office/drawing/2014/main" id="{00000000-0008-0000-0100-00005104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1106" name="Text Box 28">
          <a:extLst>
            <a:ext uri="{FF2B5EF4-FFF2-40B4-BE49-F238E27FC236}">
              <a16:creationId xmlns:a16="http://schemas.microsoft.com/office/drawing/2014/main" id="{00000000-0008-0000-0100-00005204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1107" name="Text Box 29">
          <a:extLst>
            <a:ext uri="{FF2B5EF4-FFF2-40B4-BE49-F238E27FC236}">
              <a16:creationId xmlns:a16="http://schemas.microsoft.com/office/drawing/2014/main" id="{00000000-0008-0000-0100-00005304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1108" name="Text Box 30">
          <a:extLst>
            <a:ext uri="{FF2B5EF4-FFF2-40B4-BE49-F238E27FC236}">
              <a16:creationId xmlns:a16="http://schemas.microsoft.com/office/drawing/2014/main" id="{00000000-0008-0000-0100-00005404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1109" name="Text Box 31">
          <a:extLst>
            <a:ext uri="{FF2B5EF4-FFF2-40B4-BE49-F238E27FC236}">
              <a16:creationId xmlns:a16="http://schemas.microsoft.com/office/drawing/2014/main" id="{00000000-0008-0000-0100-00005504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1110" name="Text Box 32">
          <a:extLst>
            <a:ext uri="{FF2B5EF4-FFF2-40B4-BE49-F238E27FC236}">
              <a16:creationId xmlns:a16="http://schemas.microsoft.com/office/drawing/2014/main" id="{00000000-0008-0000-0100-00005604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1111" name="Text Box 33">
          <a:extLst>
            <a:ext uri="{FF2B5EF4-FFF2-40B4-BE49-F238E27FC236}">
              <a16:creationId xmlns:a16="http://schemas.microsoft.com/office/drawing/2014/main" id="{00000000-0008-0000-0100-00005704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1112" name="Text Box 34">
          <a:extLst>
            <a:ext uri="{FF2B5EF4-FFF2-40B4-BE49-F238E27FC236}">
              <a16:creationId xmlns:a16="http://schemas.microsoft.com/office/drawing/2014/main" id="{00000000-0008-0000-0100-00005804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1113" name="Text Box 35">
          <a:extLst>
            <a:ext uri="{FF2B5EF4-FFF2-40B4-BE49-F238E27FC236}">
              <a16:creationId xmlns:a16="http://schemas.microsoft.com/office/drawing/2014/main" id="{00000000-0008-0000-0100-00005904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1114" name="Text Box 36">
          <a:extLst>
            <a:ext uri="{FF2B5EF4-FFF2-40B4-BE49-F238E27FC236}">
              <a16:creationId xmlns:a16="http://schemas.microsoft.com/office/drawing/2014/main" id="{00000000-0008-0000-0100-00005A04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1115" name="Text Box 37">
          <a:extLst>
            <a:ext uri="{FF2B5EF4-FFF2-40B4-BE49-F238E27FC236}">
              <a16:creationId xmlns:a16="http://schemas.microsoft.com/office/drawing/2014/main" id="{00000000-0008-0000-0100-00005B04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1116" name="Text Box 38">
          <a:extLst>
            <a:ext uri="{FF2B5EF4-FFF2-40B4-BE49-F238E27FC236}">
              <a16:creationId xmlns:a16="http://schemas.microsoft.com/office/drawing/2014/main" id="{00000000-0008-0000-0100-00005C04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1117" name="Text Box 39">
          <a:extLst>
            <a:ext uri="{FF2B5EF4-FFF2-40B4-BE49-F238E27FC236}">
              <a16:creationId xmlns:a16="http://schemas.microsoft.com/office/drawing/2014/main" id="{00000000-0008-0000-0100-00005D04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48768</xdr:rowOff>
    </xdr:to>
    <xdr:sp macro="" textlink="">
      <xdr:nvSpPr>
        <xdr:cNvPr id="1118" name="Text Box 40">
          <a:extLst>
            <a:ext uri="{FF2B5EF4-FFF2-40B4-BE49-F238E27FC236}">
              <a16:creationId xmlns:a16="http://schemas.microsoft.com/office/drawing/2014/main" id="{00000000-0008-0000-0100-00005E040000}"/>
            </a:ext>
          </a:extLst>
        </xdr:cNvPr>
        <xdr:cNvSpPr txBox="1">
          <a:spLocks noChangeArrowheads="1"/>
        </xdr:cNvSpPr>
      </xdr:nvSpPr>
      <xdr:spPr>
        <a:xfrm>
          <a:off x="5059680" y="25450800"/>
          <a:ext cx="836841"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836841</xdr:colOff>
      <xdr:row>35</xdr:row>
      <xdr:rowOff>47625</xdr:rowOff>
    </xdr:to>
    <xdr:sp macro="" textlink="">
      <xdr:nvSpPr>
        <xdr:cNvPr id="1119" name="Text Box 41">
          <a:extLst>
            <a:ext uri="{FF2B5EF4-FFF2-40B4-BE49-F238E27FC236}">
              <a16:creationId xmlns:a16="http://schemas.microsoft.com/office/drawing/2014/main" id="{00000000-0008-0000-0100-00005F040000}"/>
            </a:ext>
          </a:extLst>
        </xdr:cNvPr>
        <xdr:cNvSpPr txBox="1">
          <a:spLocks noChangeArrowheads="1"/>
        </xdr:cNvSpPr>
      </xdr:nvSpPr>
      <xdr:spPr>
        <a:xfrm>
          <a:off x="5059680" y="25450800"/>
          <a:ext cx="836841"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1120" name="Text Box 4">
          <a:extLst>
            <a:ext uri="{FF2B5EF4-FFF2-40B4-BE49-F238E27FC236}">
              <a16:creationId xmlns:a16="http://schemas.microsoft.com/office/drawing/2014/main" id="{00000000-0008-0000-0100-00006004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1121" name="Text Box 24">
          <a:extLst>
            <a:ext uri="{FF2B5EF4-FFF2-40B4-BE49-F238E27FC236}">
              <a16:creationId xmlns:a16="http://schemas.microsoft.com/office/drawing/2014/main" id="{00000000-0008-0000-0100-00006104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1122" name="Text Box 25">
          <a:extLst>
            <a:ext uri="{FF2B5EF4-FFF2-40B4-BE49-F238E27FC236}">
              <a16:creationId xmlns:a16="http://schemas.microsoft.com/office/drawing/2014/main" id="{00000000-0008-0000-0100-00006204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1123" name="Text Box 26">
          <a:extLst>
            <a:ext uri="{FF2B5EF4-FFF2-40B4-BE49-F238E27FC236}">
              <a16:creationId xmlns:a16="http://schemas.microsoft.com/office/drawing/2014/main" id="{00000000-0008-0000-0100-00006304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1124" name="Text Box 27">
          <a:extLst>
            <a:ext uri="{FF2B5EF4-FFF2-40B4-BE49-F238E27FC236}">
              <a16:creationId xmlns:a16="http://schemas.microsoft.com/office/drawing/2014/main" id="{00000000-0008-0000-0100-00006404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1125" name="Text Box 28">
          <a:extLst>
            <a:ext uri="{FF2B5EF4-FFF2-40B4-BE49-F238E27FC236}">
              <a16:creationId xmlns:a16="http://schemas.microsoft.com/office/drawing/2014/main" id="{00000000-0008-0000-0100-00006504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1126" name="Text Box 29">
          <a:extLst>
            <a:ext uri="{FF2B5EF4-FFF2-40B4-BE49-F238E27FC236}">
              <a16:creationId xmlns:a16="http://schemas.microsoft.com/office/drawing/2014/main" id="{00000000-0008-0000-0100-00006604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1127" name="Text Box 30">
          <a:extLst>
            <a:ext uri="{FF2B5EF4-FFF2-40B4-BE49-F238E27FC236}">
              <a16:creationId xmlns:a16="http://schemas.microsoft.com/office/drawing/2014/main" id="{00000000-0008-0000-0100-00006704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1128" name="Text Box 31">
          <a:extLst>
            <a:ext uri="{FF2B5EF4-FFF2-40B4-BE49-F238E27FC236}">
              <a16:creationId xmlns:a16="http://schemas.microsoft.com/office/drawing/2014/main" id="{00000000-0008-0000-0100-00006804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1129" name="Text Box 32">
          <a:extLst>
            <a:ext uri="{FF2B5EF4-FFF2-40B4-BE49-F238E27FC236}">
              <a16:creationId xmlns:a16="http://schemas.microsoft.com/office/drawing/2014/main" id="{00000000-0008-0000-0100-00006904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1130" name="Text Box 33">
          <a:extLst>
            <a:ext uri="{FF2B5EF4-FFF2-40B4-BE49-F238E27FC236}">
              <a16:creationId xmlns:a16="http://schemas.microsoft.com/office/drawing/2014/main" id="{00000000-0008-0000-0100-00006A04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1131" name="Text Box 34">
          <a:extLst>
            <a:ext uri="{FF2B5EF4-FFF2-40B4-BE49-F238E27FC236}">
              <a16:creationId xmlns:a16="http://schemas.microsoft.com/office/drawing/2014/main" id="{00000000-0008-0000-0100-00006B04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1132" name="Text Box 35">
          <a:extLst>
            <a:ext uri="{FF2B5EF4-FFF2-40B4-BE49-F238E27FC236}">
              <a16:creationId xmlns:a16="http://schemas.microsoft.com/office/drawing/2014/main" id="{00000000-0008-0000-0100-00006C04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1133" name="Text Box 36">
          <a:extLst>
            <a:ext uri="{FF2B5EF4-FFF2-40B4-BE49-F238E27FC236}">
              <a16:creationId xmlns:a16="http://schemas.microsoft.com/office/drawing/2014/main" id="{00000000-0008-0000-0100-00006D04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1134" name="Text Box 37">
          <a:extLst>
            <a:ext uri="{FF2B5EF4-FFF2-40B4-BE49-F238E27FC236}">
              <a16:creationId xmlns:a16="http://schemas.microsoft.com/office/drawing/2014/main" id="{00000000-0008-0000-0100-00006E04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1135" name="Text Box 38">
          <a:extLst>
            <a:ext uri="{FF2B5EF4-FFF2-40B4-BE49-F238E27FC236}">
              <a16:creationId xmlns:a16="http://schemas.microsoft.com/office/drawing/2014/main" id="{00000000-0008-0000-0100-00006F04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1136" name="Text Box 39">
          <a:extLst>
            <a:ext uri="{FF2B5EF4-FFF2-40B4-BE49-F238E27FC236}">
              <a16:creationId xmlns:a16="http://schemas.microsoft.com/office/drawing/2014/main" id="{00000000-0008-0000-0100-00007004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1137" name="Text Box 40">
          <a:extLst>
            <a:ext uri="{FF2B5EF4-FFF2-40B4-BE49-F238E27FC236}">
              <a16:creationId xmlns:a16="http://schemas.microsoft.com/office/drawing/2014/main" id="{00000000-0008-0000-0100-00007104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1138" name="Text Box 41">
          <a:extLst>
            <a:ext uri="{FF2B5EF4-FFF2-40B4-BE49-F238E27FC236}">
              <a16:creationId xmlns:a16="http://schemas.microsoft.com/office/drawing/2014/main" id="{00000000-0008-0000-0100-00007204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1139" name="Text Box 42">
          <a:extLst>
            <a:ext uri="{FF2B5EF4-FFF2-40B4-BE49-F238E27FC236}">
              <a16:creationId xmlns:a16="http://schemas.microsoft.com/office/drawing/2014/main" id="{00000000-0008-0000-0100-00007304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1140" name="Text Box 4">
          <a:extLst>
            <a:ext uri="{FF2B5EF4-FFF2-40B4-BE49-F238E27FC236}">
              <a16:creationId xmlns:a16="http://schemas.microsoft.com/office/drawing/2014/main" id="{00000000-0008-0000-0100-00007404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1141" name="Text Box 24">
          <a:extLst>
            <a:ext uri="{FF2B5EF4-FFF2-40B4-BE49-F238E27FC236}">
              <a16:creationId xmlns:a16="http://schemas.microsoft.com/office/drawing/2014/main" id="{00000000-0008-0000-0100-00007504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1142" name="Text Box 25">
          <a:extLst>
            <a:ext uri="{FF2B5EF4-FFF2-40B4-BE49-F238E27FC236}">
              <a16:creationId xmlns:a16="http://schemas.microsoft.com/office/drawing/2014/main" id="{00000000-0008-0000-0100-00007604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1143" name="Text Box 26">
          <a:extLst>
            <a:ext uri="{FF2B5EF4-FFF2-40B4-BE49-F238E27FC236}">
              <a16:creationId xmlns:a16="http://schemas.microsoft.com/office/drawing/2014/main" id="{00000000-0008-0000-0100-00007704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1144" name="Text Box 27">
          <a:extLst>
            <a:ext uri="{FF2B5EF4-FFF2-40B4-BE49-F238E27FC236}">
              <a16:creationId xmlns:a16="http://schemas.microsoft.com/office/drawing/2014/main" id="{00000000-0008-0000-0100-00007804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1145" name="Text Box 28">
          <a:extLst>
            <a:ext uri="{FF2B5EF4-FFF2-40B4-BE49-F238E27FC236}">
              <a16:creationId xmlns:a16="http://schemas.microsoft.com/office/drawing/2014/main" id="{00000000-0008-0000-0100-00007904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1146" name="Text Box 29">
          <a:extLst>
            <a:ext uri="{FF2B5EF4-FFF2-40B4-BE49-F238E27FC236}">
              <a16:creationId xmlns:a16="http://schemas.microsoft.com/office/drawing/2014/main" id="{00000000-0008-0000-0100-00007A04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1147" name="Text Box 30">
          <a:extLst>
            <a:ext uri="{FF2B5EF4-FFF2-40B4-BE49-F238E27FC236}">
              <a16:creationId xmlns:a16="http://schemas.microsoft.com/office/drawing/2014/main" id="{00000000-0008-0000-0100-00007B04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1148" name="Text Box 31">
          <a:extLst>
            <a:ext uri="{FF2B5EF4-FFF2-40B4-BE49-F238E27FC236}">
              <a16:creationId xmlns:a16="http://schemas.microsoft.com/office/drawing/2014/main" id="{00000000-0008-0000-0100-00007C04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1149" name="Text Box 32">
          <a:extLst>
            <a:ext uri="{FF2B5EF4-FFF2-40B4-BE49-F238E27FC236}">
              <a16:creationId xmlns:a16="http://schemas.microsoft.com/office/drawing/2014/main" id="{00000000-0008-0000-0100-00007D04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1150" name="Text Box 33">
          <a:extLst>
            <a:ext uri="{FF2B5EF4-FFF2-40B4-BE49-F238E27FC236}">
              <a16:creationId xmlns:a16="http://schemas.microsoft.com/office/drawing/2014/main" id="{00000000-0008-0000-0100-00007E04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1151" name="Text Box 34">
          <a:extLst>
            <a:ext uri="{FF2B5EF4-FFF2-40B4-BE49-F238E27FC236}">
              <a16:creationId xmlns:a16="http://schemas.microsoft.com/office/drawing/2014/main" id="{00000000-0008-0000-0100-00007F04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1152" name="Text Box 35">
          <a:extLst>
            <a:ext uri="{FF2B5EF4-FFF2-40B4-BE49-F238E27FC236}">
              <a16:creationId xmlns:a16="http://schemas.microsoft.com/office/drawing/2014/main" id="{00000000-0008-0000-0100-00008004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1153" name="Text Box 36">
          <a:extLst>
            <a:ext uri="{FF2B5EF4-FFF2-40B4-BE49-F238E27FC236}">
              <a16:creationId xmlns:a16="http://schemas.microsoft.com/office/drawing/2014/main" id="{00000000-0008-0000-0100-00008104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1154" name="Text Box 37">
          <a:extLst>
            <a:ext uri="{FF2B5EF4-FFF2-40B4-BE49-F238E27FC236}">
              <a16:creationId xmlns:a16="http://schemas.microsoft.com/office/drawing/2014/main" id="{00000000-0008-0000-0100-00008204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1155" name="Text Box 38">
          <a:extLst>
            <a:ext uri="{FF2B5EF4-FFF2-40B4-BE49-F238E27FC236}">
              <a16:creationId xmlns:a16="http://schemas.microsoft.com/office/drawing/2014/main" id="{00000000-0008-0000-0100-00008304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1156" name="Text Box 39">
          <a:extLst>
            <a:ext uri="{FF2B5EF4-FFF2-40B4-BE49-F238E27FC236}">
              <a16:creationId xmlns:a16="http://schemas.microsoft.com/office/drawing/2014/main" id="{00000000-0008-0000-0100-00008404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1157" name="Text Box 40">
          <a:extLst>
            <a:ext uri="{FF2B5EF4-FFF2-40B4-BE49-F238E27FC236}">
              <a16:creationId xmlns:a16="http://schemas.microsoft.com/office/drawing/2014/main" id="{00000000-0008-0000-0100-00008504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1158" name="Text Box 41">
          <a:extLst>
            <a:ext uri="{FF2B5EF4-FFF2-40B4-BE49-F238E27FC236}">
              <a16:creationId xmlns:a16="http://schemas.microsoft.com/office/drawing/2014/main" id="{00000000-0008-0000-0100-00008604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1159" name="Text Box 42">
          <a:extLst>
            <a:ext uri="{FF2B5EF4-FFF2-40B4-BE49-F238E27FC236}">
              <a16:creationId xmlns:a16="http://schemas.microsoft.com/office/drawing/2014/main" id="{00000000-0008-0000-0100-00008704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1160" name="Text Box 4">
          <a:extLst>
            <a:ext uri="{FF2B5EF4-FFF2-40B4-BE49-F238E27FC236}">
              <a16:creationId xmlns:a16="http://schemas.microsoft.com/office/drawing/2014/main" id="{00000000-0008-0000-0100-00008804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1161" name="Text Box 24">
          <a:extLst>
            <a:ext uri="{FF2B5EF4-FFF2-40B4-BE49-F238E27FC236}">
              <a16:creationId xmlns:a16="http://schemas.microsoft.com/office/drawing/2014/main" id="{00000000-0008-0000-0100-00008904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1162" name="Text Box 25">
          <a:extLst>
            <a:ext uri="{FF2B5EF4-FFF2-40B4-BE49-F238E27FC236}">
              <a16:creationId xmlns:a16="http://schemas.microsoft.com/office/drawing/2014/main" id="{00000000-0008-0000-0100-00008A04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1163" name="Text Box 26">
          <a:extLst>
            <a:ext uri="{FF2B5EF4-FFF2-40B4-BE49-F238E27FC236}">
              <a16:creationId xmlns:a16="http://schemas.microsoft.com/office/drawing/2014/main" id="{00000000-0008-0000-0100-00008B04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1164" name="Text Box 27">
          <a:extLst>
            <a:ext uri="{FF2B5EF4-FFF2-40B4-BE49-F238E27FC236}">
              <a16:creationId xmlns:a16="http://schemas.microsoft.com/office/drawing/2014/main" id="{00000000-0008-0000-0100-00008C04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1165" name="Text Box 28">
          <a:extLst>
            <a:ext uri="{FF2B5EF4-FFF2-40B4-BE49-F238E27FC236}">
              <a16:creationId xmlns:a16="http://schemas.microsoft.com/office/drawing/2014/main" id="{00000000-0008-0000-0100-00008D04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1166" name="Text Box 29">
          <a:extLst>
            <a:ext uri="{FF2B5EF4-FFF2-40B4-BE49-F238E27FC236}">
              <a16:creationId xmlns:a16="http://schemas.microsoft.com/office/drawing/2014/main" id="{00000000-0008-0000-0100-00008E04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1167" name="Text Box 30">
          <a:extLst>
            <a:ext uri="{FF2B5EF4-FFF2-40B4-BE49-F238E27FC236}">
              <a16:creationId xmlns:a16="http://schemas.microsoft.com/office/drawing/2014/main" id="{00000000-0008-0000-0100-00008F04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1168" name="Text Box 31">
          <a:extLst>
            <a:ext uri="{FF2B5EF4-FFF2-40B4-BE49-F238E27FC236}">
              <a16:creationId xmlns:a16="http://schemas.microsoft.com/office/drawing/2014/main" id="{00000000-0008-0000-0100-00009004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1169" name="Text Box 32">
          <a:extLst>
            <a:ext uri="{FF2B5EF4-FFF2-40B4-BE49-F238E27FC236}">
              <a16:creationId xmlns:a16="http://schemas.microsoft.com/office/drawing/2014/main" id="{00000000-0008-0000-0100-00009104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1170" name="Text Box 33">
          <a:extLst>
            <a:ext uri="{FF2B5EF4-FFF2-40B4-BE49-F238E27FC236}">
              <a16:creationId xmlns:a16="http://schemas.microsoft.com/office/drawing/2014/main" id="{00000000-0008-0000-0100-00009204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1171" name="Text Box 34">
          <a:extLst>
            <a:ext uri="{FF2B5EF4-FFF2-40B4-BE49-F238E27FC236}">
              <a16:creationId xmlns:a16="http://schemas.microsoft.com/office/drawing/2014/main" id="{00000000-0008-0000-0100-00009304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1172" name="Text Box 35">
          <a:extLst>
            <a:ext uri="{FF2B5EF4-FFF2-40B4-BE49-F238E27FC236}">
              <a16:creationId xmlns:a16="http://schemas.microsoft.com/office/drawing/2014/main" id="{00000000-0008-0000-0100-00009404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1173" name="Text Box 36">
          <a:extLst>
            <a:ext uri="{FF2B5EF4-FFF2-40B4-BE49-F238E27FC236}">
              <a16:creationId xmlns:a16="http://schemas.microsoft.com/office/drawing/2014/main" id="{00000000-0008-0000-0100-00009504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1174" name="Text Box 37">
          <a:extLst>
            <a:ext uri="{FF2B5EF4-FFF2-40B4-BE49-F238E27FC236}">
              <a16:creationId xmlns:a16="http://schemas.microsoft.com/office/drawing/2014/main" id="{00000000-0008-0000-0100-00009604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1175" name="Text Box 38">
          <a:extLst>
            <a:ext uri="{FF2B5EF4-FFF2-40B4-BE49-F238E27FC236}">
              <a16:creationId xmlns:a16="http://schemas.microsoft.com/office/drawing/2014/main" id="{00000000-0008-0000-0100-00009704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1176" name="Text Box 39">
          <a:extLst>
            <a:ext uri="{FF2B5EF4-FFF2-40B4-BE49-F238E27FC236}">
              <a16:creationId xmlns:a16="http://schemas.microsoft.com/office/drawing/2014/main" id="{00000000-0008-0000-0100-00009804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1177" name="Text Box 40">
          <a:extLst>
            <a:ext uri="{FF2B5EF4-FFF2-40B4-BE49-F238E27FC236}">
              <a16:creationId xmlns:a16="http://schemas.microsoft.com/office/drawing/2014/main" id="{00000000-0008-0000-0100-00009904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1178" name="Text Box 41">
          <a:extLst>
            <a:ext uri="{FF2B5EF4-FFF2-40B4-BE49-F238E27FC236}">
              <a16:creationId xmlns:a16="http://schemas.microsoft.com/office/drawing/2014/main" id="{00000000-0008-0000-0100-00009A04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1179" name="Text Box 42">
          <a:extLst>
            <a:ext uri="{FF2B5EF4-FFF2-40B4-BE49-F238E27FC236}">
              <a16:creationId xmlns:a16="http://schemas.microsoft.com/office/drawing/2014/main" id="{00000000-0008-0000-0100-00009B04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1180" name="Text Box 4">
          <a:extLst>
            <a:ext uri="{FF2B5EF4-FFF2-40B4-BE49-F238E27FC236}">
              <a16:creationId xmlns:a16="http://schemas.microsoft.com/office/drawing/2014/main" id="{00000000-0008-0000-0100-00009C04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1181" name="Text Box 24">
          <a:extLst>
            <a:ext uri="{FF2B5EF4-FFF2-40B4-BE49-F238E27FC236}">
              <a16:creationId xmlns:a16="http://schemas.microsoft.com/office/drawing/2014/main" id="{00000000-0008-0000-0100-00009D04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1182" name="Text Box 25">
          <a:extLst>
            <a:ext uri="{FF2B5EF4-FFF2-40B4-BE49-F238E27FC236}">
              <a16:creationId xmlns:a16="http://schemas.microsoft.com/office/drawing/2014/main" id="{00000000-0008-0000-0100-00009E04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1183" name="Text Box 26">
          <a:extLst>
            <a:ext uri="{FF2B5EF4-FFF2-40B4-BE49-F238E27FC236}">
              <a16:creationId xmlns:a16="http://schemas.microsoft.com/office/drawing/2014/main" id="{00000000-0008-0000-0100-00009F04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1184" name="Text Box 27">
          <a:extLst>
            <a:ext uri="{FF2B5EF4-FFF2-40B4-BE49-F238E27FC236}">
              <a16:creationId xmlns:a16="http://schemas.microsoft.com/office/drawing/2014/main" id="{00000000-0008-0000-0100-0000A004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1185" name="Text Box 28">
          <a:extLst>
            <a:ext uri="{FF2B5EF4-FFF2-40B4-BE49-F238E27FC236}">
              <a16:creationId xmlns:a16="http://schemas.microsoft.com/office/drawing/2014/main" id="{00000000-0008-0000-0100-0000A104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1186" name="Text Box 29">
          <a:extLst>
            <a:ext uri="{FF2B5EF4-FFF2-40B4-BE49-F238E27FC236}">
              <a16:creationId xmlns:a16="http://schemas.microsoft.com/office/drawing/2014/main" id="{00000000-0008-0000-0100-0000A204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1187" name="Text Box 30">
          <a:extLst>
            <a:ext uri="{FF2B5EF4-FFF2-40B4-BE49-F238E27FC236}">
              <a16:creationId xmlns:a16="http://schemas.microsoft.com/office/drawing/2014/main" id="{00000000-0008-0000-0100-0000A304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1188" name="Text Box 31">
          <a:extLst>
            <a:ext uri="{FF2B5EF4-FFF2-40B4-BE49-F238E27FC236}">
              <a16:creationId xmlns:a16="http://schemas.microsoft.com/office/drawing/2014/main" id="{00000000-0008-0000-0100-0000A404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1189" name="Text Box 32">
          <a:extLst>
            <a:ext uri="{FF2B5EF4-FFF2-40B4-BE49-F238E27FC236}">
              <a16:creationId xmlns:a16="http://schemas.microsoft.com/office/drawing/2014/main" id="{00000000-0008-0000-0100-0000A504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1190" name="Text Box 33">
          <a:extLst>
            <a:ext uri="{FF2B5EF4-FFF2-40B4-BE49-F238E27FC236}">
              <a16:creationId xmlns:a16="http://schemas.microsoft.com/office/drawing/2014/main" id="{00000000-0008-0000-0100-0000A604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1191" name="Text Box 34">
          <a:extLst>
            <a:ext uri="{FF2B5EF4-FFF2-40B4-BE49-F238E27FC236}">
              <a16:creationId xmlns:a16="http://schemas.microsoft.com/office/drawing/2014/main" id="{00000000-0008-0000-0100-0000A704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1192" name="Text Box 35">
          <a:extLst>
            <a:ext uri="{FF2B5EF4-FFF2-40B4-BE49-F238E27FC236}">
              <a16:creationId xmlns:a16="http://schemas.microsoft.com/office/drawing/2014/main" id="{00000000-0008-0000-0100-0000A804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1193" name="Text Box 36">
          <a:extLst>
            <a:ext uri="{FF2B5EF4-FFF2-40B4-BE49-F238E27FC236}">
              <a16:creationId xmlns:a16="http://schemas.microsoft.com/office/drawing/2014/main" id="{00000000-0008-0000-0100-0000A904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1194" name="Text Box 37">
          <a:extLst>
            <a:ext uri="{FF2B5EF4-FFF2-40B4-BE49-F238E27FC236}">
              <a16:creationId xmlns:a16="http://schemas.microsoft.com/office/drawing/2014/main" id="{00000000-0008-0000-0100-0000AA04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1195" name="Text Box 38">
          <a:extLst>
            <a:ext uri="{FF2B5EF4-FFF2-40B4-BE49-F238E27FC236}">
              <a16:creationId xmlns:a16="http://schemas.microsoft.com/office/drawing/2014/main" id="{00000000-0008-0000-0100-0000AB04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1196" name="Text Box 39">
          <a:extLst>
            <a:ext uri="{FF2B5EF4-FFF2-40B4-BE49-F238E27FC236}">
              <a16:creationId xmlns:a16="http://schemas.microsoft.com/office/drawing/2014/main" id="{00000000-0008-0000-0100-0000AC04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1197" name="Text Box 40">
          <a:extLst>
            <a:ext uri="{FF2B5EF4-FFF2-40B4-BE49-F238E27FC236}">
              <a16:creationId xmlns:a16="http://schemas.microsoft.com/office/drawing/2014/main" id="{00000000-0008-0000-0100-0000AD04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1198" name="Text Box 41">
          <a:extLst>
            <a:ext uri="{FF2B5EF4-FFF2-40B4-BE49-F238E27FC236}">
              <a16:creationId xmlns:a16="http://schemas.microsoft.com/office/drawing/2014/main" id="{00000000-0008-0000-0100-0000AE04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1199" name="Text Box 42">
          <a:extLst>
            <a:ext uri="{FF2B5EF4-FFF2-40B4-BE49-F238E27FC236}">
              <a16:creationId xmlns:a16="http://schemas.microsoft.com/office/drawing/2014/main" id="{00000000-0008-0000-0100-0000AF04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1200" name="Text Box 4">
          <a:extLst>
            <a:ext uri="{FF2B5EF4-FFF2-40B4-BE49-F238E27FC236}">
              <a16:creationId xmlns:a16="http://schemas.microsoft.com/office/drawing/2014/main" id="{00000000-0008-0000-0100-0000B004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1201" name="Text Box 24">
          <a:extLst>
            <a:ext uri="{FF2B5EF4-FFF2-40B4-BE49-F238E27FC236}">
              <a16:creationId xmlns:a16="http://schemas.microsoft.com/office/drawing/2014/main" id="{00000000-0008-0000-0100-0000B104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1202" name="Text Box 25">
          <a:extLst>
            <a:ext uri="{FF2B5EF4-FFF2-40B4-BE49-F238E27FC236}">
              <a16:creationId xmlns:a16="http://schemas.microsoft.com/office/drawing/2014/main" id="{00000000-0008-0000-0100-0000B204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1203" name="Text Box 26">
          <a:extLst>
            <a:ext uri="{FF2B5EF4-FFF2-40B4-BE49-F238E27FC236}">
              <a16:creationId xmlns:a16="http://schemas.microsoft.com/office/drawing/2014/main" id="{00000000-0008-0000-0100-0000B304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1204" name="Text Box 27">
          <a:extLst>
            <a:ext uri="{FF2B5EF4-FFF2-40B4-BE49-F238E27FC236}">
              <a16:creationId xmlns:a16="http://schemas.microsoft.com/office/drawing/2014/main" id="{00000000-0008-0000-0100-0000B404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1205" name="Text Box 28">
          <a:extLst>
            <a:ext uri="{FF2B5EF4-FFF2-40B4-BE49-F238E27FC236}">
              <a16:creationId xmlns:a16="http://schemas.microsoft.com/office/drawing/2014/main" id="{00000000-0008-0000-0100-0000B504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1206" name="Text Box 29">
          <a:extLst>
            <a:ext uri="{FF2B5EF4-FFF2-40B4-BE49-F238E27FC236}">
              <a16:creationId xmlns:a16="http://schemas.microsoft.com/office/drawing/2014/main" id="{00000000-0008-0000-0100-0000B604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1207" name="Text Box 30">
          <a:extLst>
            <a:ext uri="{FF2B5EF4-FFF2-40B4-BE49-F238E27FC236}">
              <a16:creationId xmlns:a16="http://schemas.microsoft.com/office/drawing/2014/main" id="{00000000-0008-0000-0100-0000B704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1208" name="Text Box 31">
          <a:extLst>
            <a:ext uri="{FF2B5EF4-FFF2-40B4-BE49-F238E27FC236}">
              <a16:creationId xmlns:a16="http://schemas.microsoft.com/office/drawing/2014/main" id="{00000000-0008-0000-0100-0000B804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1209" name="Text Box 32">
          <a:extLst>
            <a:ext uri="{FF2B5EF4-FFF2-40B4-BE49-F238E27FC236}">
              <a16:creationId xmlns:a16="http://schemas.microsoft.com/office/drawing/2014/main" id="{00000000-0008-0000-0100-0000B904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1210" name="Text Box 33">
          <a:extLst>
            <a:ext uri="{FF2B5EF4-FFF2-40B4-BE49-F238E27FC236}">
              <a16:creationId xmlns:a16="http://schemas.microsoft.com/office/drawing/2014/main" id="{00000000-0008-0000-0100-0000BA04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1211" name="Text Box 34">
          <a:extLst>
            <a:ext uri="{FF2B5EF4-FFF2-40B4-BE49-F238E27FC236}">
              <a16:creationId xmlns:a16="http://schemas.microsoft.com/office/drawing/2014/main" id="{00000000-0008-0000-0100-0000BB04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1212" name="Text Box 35">
          <a:extLst>
            <a:ext uri="{FF2B5EF4-FFF2-40B4-BE49-F238E27FC236}">
              <a16:creationId xmlns:a16="http://schemas.microsoft.com/office/drawing/2014/main" id="{00000000-0008-0000-0100-0000BC04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1213" name="Text Box 36">
          <a:extLst>
            <a:ext uri="{FF2B5EF4-FFF2-40B4-BE49-F238E27FC236}">
              <a16:creationId xmlns:a16="http://schemas.microsoft.com/office/drawing/2014/main" id="{00000000-0008-0000-0100-0000BD04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1214" name="Text Box 37">
          <a:extLst>
            <a:ext uri="{FF2B5EF4-FFF2-40B4-BE49-F238E27FC236}">
              <a16:creationId xmlns:a16="http://schemas.microsoft.com/office/drawing/2014/main" id="{00000000-0008-0000-0100-0000BE04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1215" name="Text Box 38">
          <a:extLst>
            <a:ext uri="{FF2B5EF4-FFF2-40B4-BE49-F238E27FC236}">
              <a16:creationId xmlns:a16="http://schemas.microsoft.com/office/drawing/2014/main" id="{00000000-0008-0000-0100-0000BF04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1216" name="Text Box 39">
          <a:extLst>
            <a:ext uri="{FF2B5EF4-FFF2-40B4-BE49-F238E27FC236}">
              <a16:creationId xmlns:a16="http://schemas.microsoft.com/office/drawing/2014/main" id="{00000000-0008-0000-0100-0000C004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1217" name="Text Box 40">
          <a:extLst>
            <a:ext uri="{FF2B5EF4-FFF2-40B4-BE49-F238E27FC236}">
              <a16:creationId xmlns:a16="http://schemas.microsoft.com/office/drawing/2014/main" id="{00000000-0008-0000-0100-0000C104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1218" name="Text Box 41">
          <a:extLst>
            <a:ext uri="{FF2B5EF4-FFF2-40B4-BE49-F238E27FC236}">
              <a16:creationId xmlns:a16="http://schemas.microsoft.com/office/drawing/2014/main" id="{00000000-0008-0000-0100-0000C204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1219" name="Text Box 42">
          <a:extLst>
            <a:ext uri="{FF2B5EF4-FFF2-40B4-BE49-F238E27FC236}">
              <a16:creationId xmlns:a16="http://schemas.microsoft.com/office/drawing/2014/main" id="{00000000-0008-0000-0100-0000C304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1220" name="Text Box 4">
          <a:extLst>
            <a:ext uri="{FF2B5EF4-FFF2-40B4-BE49-F238E27FC236}">
              <a16:creationId xmlns:a16="http://schemas.microsoft.com/office/drawing/2014/main" id="{00000000-0008-0000-0100-0000C404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1221" name="Text Box 24">
          <a:extLst>
            <a:ext uri="{FF2B5EF4-FFF2-40B4-BE49-F238E27FC236}">
              <a16:creationId xmlns:a16="http://schemas.microsoft.com/office/drawing/2014/main" id="{00000000-0008-0000-0100-0000C504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1222" name="Text Box 25">
          <a:extLst>
            <a:ext uri="{FF2B5EF4-FFF2-40B4-BE49-F238E27FC236}">
              <a16:creationId xmlns:a16="http://schemas.microsoft.com/office/drawing/2014/main" id="{00000000-0008-0000-0100-0000C604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1223" name="Text Box 26">
          <a:extLst>
            <a:ext uri="{FF2B5EF4-FFF2-40B4-BE49-F238E27FC236}">
              <a16:creationId xmlns:a16="http://schemas.microsoft.com/office/drawing/2014/main" id="{00000000-0008-0000-0100-0000C704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1224" name="Text Box 27">
          <a:extLst>
            <a:ext uri="{FF2B5EF4-FFF2-40B4-BE49-F238E27FC236}">
              <a16:creationId xmlns:a16="http://schemas.microsoft.com/office/drawing/2014/main" id="{00000000-0008-0000-0100-0000C804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1225" name="Text Box 28">
          <a:extLst>
            <a:ext uri="{FF2B5EF4-FFF2-40B4-BE49-F238E27FC236}">
              <a16:creationId xmlns:a16="http://schemas.microsoft.com/office/drawing/2014/main" id="{00000000-0008-0000-0100-0000C904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1226" name="Text Box 29">
          <a:extLst>
            <a:ext uri="{FF2B5EF4-FFF2-40B4-BE49-F238E27FC236}">
              <a16:creationId xmlns:a16="http://schemas.microsoft.com/office/drawing/2014/main" id="{00000000-0008-0000-0100-0000CA04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1227" name="Text Box 30">
          <a:extLst>
            <a:ext uri="{FF2B5EF4-FFF2-40B4-BE49-F238E27FC236}">
              <a16:creationId xmlns:a16="http://schemas.microsoft.com/office/drawing/2014/main" id="{00000000-0008-0000-0100-0000CB04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1228" name="Text Box 31">
          <a:extLst>
            <a:ext uri="{FF2B5EF4-FFF2-40B4-BE49-F238E27FC236}">
              <a16:creationId xmlns:a16="http://schemas.microsoft.com/office/drawing/2014/main" id="{00000000-0008-0000-0100-0000CC04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1229" name="Text Box 32">
          <a:extLst>
            <a:ext uri="{FF2B5EF4-FFF2-40B4-BE49-F238E27FC236}">
              <a16:creationId xmlns:a16="http://schemas.microsoft.com/office/drawing/2014/main" id="{00000000-0008-0000-0100-0000CD04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1230" name="Text Box 33">
          <a:extLst>
            <a:ext uri="{FF2B5EF4-FFF2-40B4-BE49-F238E27FC236}">
              <a16:creationId xmlns:a16="http://schemas.microsoft.com/office/drawing/2014/main" id="{00000000-0008-0000-0100-0000CE04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1231" name="Text Box 34">
          <a:extLst>
            <a:ext uri="{FF2B5EF4-FFF2-40B4-BE49-F238E27FC236}">
              <a16:creationId xmlns:a16="http://schemas.microsoft.com/office/drawing/2014/main" id="{00000000-0008-0000-0100-0000CF04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1232" name="Text Box 35">
          <a:extLst>
            <a:ext uri="{FF2B5EF4-FFF2-40B4-BE49-F238E27FC236}">
              <a16:creationId xmlns:a16="http://schemas.microsoft.com/office/drawing/2014/main" id="{00000000-0008-0000-0100-0000D004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1233" name="Text Box 36">
          <a:extLst>
            <a:ext uri="{FF2B5EF4-FFF2-40B4-BE49-F238E27FC236}">
              <a16:creationId xmlns:a16="http://schemas.microsoft.com/office/drawing/2014/main" id="{00000000-0008-0000-0100-0000D104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1234" name="Text Box 37">
          <a:extLst>
            <a:ext uri="{FF2B5EF4-FFF2-40B4-BE49-F238E27FC236}">
              <a16:creationId xmlns:a16="http://schemas.microsoft.com/office/drawing/2014/main" id="{00000000-0008-0000-0100-0000D204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1235" name="Text Box 38">
          <a:extLst>
            <a:ext uri="{FF2B5EF4-FFF2-40B4-BE49-F238E27FC236}">
              <a16:creationId xmlns:a16="http://schemas.microsoft.com/office/drawing/2014/main" id="{00000000-0008-0000-0100-0000D304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1236" name="Text Box 39">
          <a:extLst>
            <a:ext uri="{FF2B5EF4-FFF2-40B4-BE49-F238E27FC236}">
              <a16:creationId xmlns:a16="http://schemas.microsoft.com/office/drawing/2014/main" id="{00000000-0008-0000-0100-0000D404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38100</xdr:rowOff>
    </xdr:to>
    <xdr:sp macro="" textlink="">
      <xdr:nvSpPr>
        <xdr:cNvPr id="1237" name="Text Box 40">
          <a:extLst>
            <a:ext uri="{FF2B5EF4-FFF2-40B4-BE49-F238E27FC236}">
              <a16:creationId xmlns:a16="http://schemas.microsoft.com/office/drawing/2014/main" id="{00000000-0008-0000-0100-0000D5040000}"/>
            </a:ext>
          </a:extLst>
        </xdr:cNvPr>
        <xdr:cNvSpPr txBox="1">
          <a:spLocks noChangeArrowheads="1"/>
        </xdr:cNvSpPr>
      </xdr:nvSpPr>
      <xdr:spPr>
        <a:xfrm>
          <a:off x="5059680" y="254508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1238" name="Text Box 41">
          <a:extLst>
            <a:ext uri="{FF2B5EF4-FFF2-40B4-BE49-F238E27FC236}">
              <a16:creationId xmlns:a16="http://schemas.microsoft.com/office/drawing/2014/main" id="{00000000-0008-0000-0100-0000D604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85725</xdr:colOff>
      <xdr:row>35</xdr:row>
      <xdr:rowOff>38481</xdr:rowOff>
    </xdr:to>
    <xdr:sp macro="" textlink="">
      <xdr:nvSpPr>
        <xdr:cNvPr id="1239" name="Text Box 42">
          <a:extLst>
            <a:ext uri="{FF2B5EF4-FFF2-40B4-BE49-F238E27FC236}">
              <a16:creationId xmlns:a16="http://schemas.microsoft.com/office/drawing/2014/main" id="{00000000-0008-0000-0100-0000D7040000}"/>
            </a:ext>
          </a:extLst>
        </xdr:cNvPr>
        <xdr:cNvSpPr txBox="1">
          <a:spLocks noChangeArrowheads="1"/>
        </xdr:cNvSpPr>
      </xdr:nvSpPr>
      <xdr:spPr>
        <a:xfrm>
          <a:off x="5059680" y="2545080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15</xdr:row>
      <xdr:rowOff>0</xdr:rowOff>
    </xdr:from>
    <xdr:to>
      <xdr:col>3</xdr:col>
      <xdr:colOff>85725</xdr:colOff>
      <xdr:row>15</xdr:row>
      <xdr:rowOff>48768</xdr:rowOff>
    </xdr:to>
    <xdr:sp macro="" textlink="">
      <xdr:nvSpPr>
        <xdr:cNvPr id="2" name="Text Box 4">
          <a:extLst>
            <a:ext uri="{FF2B5EF4-FFF2-40B4-BE49-F238E27FC236}">
              <a16:creationId xmlns:a16="http://schemas.microsoft.com/office/drawing/2014/main" id="{44873854-6F4D-4EF4-B658-511CB253825C}"/>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3" name="Text Box 24">
          <a:extLst>
            <a:ext uri="{FF2B5EF4-FFF2-40B4-BE49-F238E27FC236}">
              <a16:creationId xmlns:a16="http://schemas.microsoft.com/office/drawing/2014/main" id="{B398C28F-AFD8-4717-9C19-423A7B01BBF1}"/>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4" name="Text Box 25">
          <a:extLst>
            <a:ext uri="{FF2B5EF4-FFF2-40B4-BE49-F238E27FC236}">
              <a16:creationId xmlns:a16="http://schemas.microsoft.com/office/drawing/2014/main" id="{2D2A06CD-BE92-45C6-88E4-70DDFE314F68}"/>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5" name="Text Box 26">
          <a:extLst>
            <a:ext uri="{FF2B5EF4-FFF2-40B4-BE49-F238E27FC236}">
              <a16:creationId xmlns:a16="http://schemas.microsoft.com/office/drawing/2014/main" id="{E8F146CF-23E2-4B9C-B70F-2045728C2485}"/>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6" name="Text Box 27">
          <a:extLst>
            <a:ext uri="{FF2B5EF4-FFF2-40B4-BE49-F238E27FC236}">
              <a16:creationId xmlns:a16="http://schemas.microsoft.com/office/drawing/2014/main" id="{C5BB6A91-94D4-4118-82F0-C9671C522BB2}"/>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7" name="Text Box 28">
          <a:extLst>
            <a:ext uri="{FF2B5EF4-FFF2-40B4-BE49-F238E27FC236}">
              <a16:creationId xmlns:a16="http://schemas.microsoft.com/office/drawing/2014/main" id="{D9FF681E-4199-43B3-8792-4586CF5E0B80}"/>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8" name="Text Box 29">
          <a:extLst>
            <a:ext uri="{FF2B5EF4-FFF2-40B4-BE49-F238E27FC236}">
              <a16:creationId xmlns:a16="http://schemas.microsoft.com/office/drawing/2014/main" id="{DBDA907B-5A3A-4EEF-9499-E7A2F3000067}"/>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9" name="Text Box 30">
          <a:extLst>
            <a:ext uri="{FF2B5EF4-FFF2-40B4-BE49-F238E27FC236}">
              <a16:creationId xmlns:a16="http://schemas.microsoft.com/office/drawing/2014/main" id="{AA0BFFDE-F290-47AF-BF33-0A0242A6DFEC}"/>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0" name="Text Box 31">
          <a:extLst>
            <a:ext uri="{FF2B5EF4-FFF2-40B4-BE49-F238E27FC236}">
              <a16:creationId xmlns:a16="http://schemas.microsoft.com/office/drawing/2014/main" id="{3ED0BBB1-AA86-4002-BA32-F429DA601933}"/>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1" name="Text Box 32">
          <a:extLst>
            <a:ext uri="{FF2B5EF4-FFF2-40B4-BE49-F238E27FC236}">
              <a16:creationId xmlns:a16="http://schemas.microsoft.com/office/drawing/2014/main" id="{C087870E-319F-44A5-A587-83E0C3AD5A3C}"/>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2" name="Text Box 33">
          <a:extLst>
            <a:ext uri="{FF2B5EF4-FFF2-40B4-BE49-F238E27FC236}">
              <a16:creationId xmlns:a16="http://schemas.microsoft.com/office/drawing/2014/main" id="{A09F608C-E9F9-43DF-8818-2CF25616C35C}"/>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3" name="Text Box 34">
          <a:extLst>
            <a:ext uri="{FF2B5EF4-FFF2-40B4-BE49-F238E27FC236}">
              <a16:creationId xmlns:a16="http://schemas.microsoft.com/office/drawing/2014/main" id="{91268C19-B11F-48B4-AB81-05DA8A2AA5CC}"/>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4" name="Text Box 35">
          <a:extLst>
            <a:ext uri="{FF2B5EF4-FFF2-40B4-BE49-F238E27FC236}">
              <a16:creationId xmlns:a16="http://schemas.microsoft.com/office/drawing/2014/main" id="{9D3891EA-349C-4FFD-A937-94AACF9E4199}"/>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5" name="Text Box 36">
          <a:extLst>
            <a:ext uri="{FF2B5EF4-FFF2-40B4-BE49-F238E27FC236}">
              <a16:creationId xmlns:a16="http://schemas.microsoft.com/office/drawing/2014/main" id="{F8A97E27-917E-4330-8FDF-B44376C06A4B}"/>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6" name="Text Box 37">
          <a:extLst>
            <a:ext uri="{FF2B5EF4-FFF2-40B4-BE49-F238E27FC236}">
              <a16:creationId xmlns:a16="http://schemas.microsoft.com/office/drawing/2014/main" id="{9CBC304B-8354-43E1-ACF1-0B5695955300}"/>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7" name="Text Box 38">
          <a:extLst>
            <a:ext uri="{FF2B5EF4-FFF2-40B4-BE49-F238E27FC236}">
              <a16:creationId xmlns:a16="http://schemas.microsoft.com/office/drawing/2014/main" id="{CB21B4A0-2A7B-41CC-B67E-8DF4510A82AC}"/>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8" name="Text Box 39">
          <a:extLst>
            <a:ext uri="{FF2B5EF4-FFF2-40B4-BE49-F238E27FC236}">
              <a16:creationId xmlns:a16="http://schemas.microsoft.com/office/drawing/2014/main" id="{0FACA18C-5A11-44F8-B695-5FD185EF865A}"/>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9" name="Text Box 40">
          <a:extLst>
            <a:ext uri="{FF2B5EF4-FFF2-40B4-BE49-F238E27FC236}">
              <a16:creationId xmlns:a16="http://schemas.microsoft.com/office/drawing/2014/main" id="{75945C0D-3789-4FBB-A1E5-5C38E66A1F6F}"/>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0" name="Text Box 41">
          <a:extLst>
            <a:ext uri="{FF2B5EF4-FFF2-40B4-BE49-F238E27FC236}">
              <a16:creationId xmlns:a16="http://schemas.microsoft.com/office/drawing/2014/main" id="{02EC6E2F-F84A-4FD4-929E-FF3D928296E2}"/>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1" name="Text Box 42">
          <a:extLst>
            <a:ext uri="{FF2B5EF4-FFF2-40B4-BE49-F238E27FC236}">
              <a16:creationId xmlns:a16="http://schemas.microsoft.com/office/drawing/2014/main" id="{51B36C94-B33F-490C-B884-591262212853}"/>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22" name="Text Box 4">
          <a:extLst>
            <a:ext uri="{FF2B5EF4-FFF2-40B4-BE49-F238E27FC236}">
              <a16:creationId xmlns:a16="http://schemas.microsoft.com/office/drawing/2014/main" id="{01FFAFC5-7BC3-4242-86E1-FA5B3717B8C5}"/>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3" name="Text Box 24">
          <a:extLst>
            <a:ext uri="{FF2B5EF4-FFF2-40B4-BE49-F238E27FC236}">
              <a16:creationId xmlns:a16="http://schemas.microsoft.com/office/drawing/2014/main" id="{4E2A7D7F-B99E-4CFC-AD3F-B88129CC47C8}"/>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4" name="Text Box 25">
          <a:extLst>
            <a:ext uri="{FF2B5EF4-FFF2-40B4-BE49-F238E27FC236}">
              <a16:creationId xmlns:a16="http://schemas.microsoft.com/office/drawing/2014/main" id="{149A0603-7671-4743-B2B8-F2C3CFF6CEDC}"/>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5" name="Text Box 26">
          <a:extLst>
            <a:ext uri="{FF2B5EF4-FFF2-40B4-BE49-F238E27FC236}">
              <a16:creationId xmlns:a16="http://schemas.microsoft.com/office/drawing/2014/main" id="{9EE2C21D-1969-4070-894A-784253B0C87E}"/>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6" name="Text Box 27">
          <a:extLst>
            <a:ext uri="{FF2B5EF4-FFF2-40B4-BE49-F238E27FC236}">
              <a16:creationId xmlns:a16="http://schemas.microsoft.com/office/drawing/2014/main" id="{7C829D4F-E027-4A01-B7E3-FB0DA902FCB3}"/>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7" name="Text Box 28">
          <a:extLst>
            <a:ext uri="{FF2B5EF4-FFF2-40B4-BE49-F238E27FC236}">
              <a16:creationId xmlns:a16="http://schemas.microsoft.com/office/drawing/2014/main" id="{D2DD9A01-1251-4E50-BAE8-88E976A243A7}"/>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28" name="Text Box 29">
          <a:extLst>
            <a:ext uri="{FF2B5EF4-FFF2-40B4-BE49-F238E27FC236}">
              <a16:creationId xmlns:a16="http://schemas.microsoft.com/office/drawing/2014/main" id="{A078D104-FF28-4074-A7EE-644194CE4B19}"/>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29" name="Text Box 30">
          <a:extLst>
            <a:ext uri="{FF2B5EF4-FFF2-40B4-BE49-F238E27FC236}">
              <a16:creationId xmlns:a16="http://schemas.microsoft.com/office/drawing/2014/main" id="{F16AC502-33BC-4D78-BC14-2AAD8EF5DDFE}"/>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30" name="Text Box 31">
          <a:extLst>
            <a:ext uri="{FF2B5EF4-FFF2-40B4-BE49-F238E27FC236}">
              <a16:creationId xmlns:a16="http://schemas.microsoft.com/office/drawing/2014/main" id="{B94D8E29-EE75-4C76-A337-A314EC7DEDF6}"/>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31" name="Text Box 32">
          <a:extLst>
            <a:ext uri="{FF2B5EF4-FFF2-40B4-BE49-F238E27FC236}">
              <a16:creationId xmlns:a16="http://schemas.microsoft.com/office/drawing/2014/main" id="{6A562C37-40C3-4DE6-BD6E-353B4019239E}"/>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32" name="Text Box 33">
          <a:extLst>
            <a:ext uri="{FF2B5EF4-FFF2-40B4-BE49-F238E27FC236}">
              <a16:creationId xmlns:a16="http://schemas.microsoft.com/office/drawing/2014/main" id="{E33FDC7C-83C0-4366-B661-8ED7645F9E7E}"/>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33" name="Text Box 34">
          <a:extLst>
            <a:ext uri="{FF2B5EF4-FFF2-40B4-BE49-F238E27FC236}">
              <a16:creationId xmlns:a16="http://schemas.microsoft.com/office/drawing/2014/main" id="{91A4BEDF-7C40-4BC5-BD61-1FC374A11632}"/>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34" name="Text Box 35">
          <a:extLst>
            <a:ext uri="{FF2B5EF4-FFF2-40B4-BE49-F238E27FC236}">
              <a16:creationId xmlns:a16="http://schemas.microsoft.com/office/drawing/2014/main" id="{A003F419-BD6C-416F-9FB3-C6E8B8E6D1D1}"/>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35" name="Text Box 36">
          <a:extLst>
            <a:ext uri="{FF2B5EF4-FFF2-40B4-BE49-F238E27FC236}">
              <a16:creationId xmlns:a16="http://schemas.microsoft.com/office/drawing/2014/main" id="{0BF8DCF6-3FCD-4BA2-B856-F5F08DC8423C}"/>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36" name="Text Box 37">
          <a:extLst>
            <a:ext uri="{FF2B5EF4-FFF2-40B4-BE49-F238E27FC236}">
              <a16:creationId xmlns:a16="http://schemas.microsoft.com/office/drawing/2014/main" id="{94A1FC69-6AA3-41D2-8DA4-7B0D2D148A4A}"/>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37" name="Text Box 38">
          <a:extLst>
            <a:ext uri="{FF2B5EF4-FFF2-40B4-BE49-F238E27FC236}">
              <a16:creationId xmlns:a16="http://schemas.microsoft.com/office/drawing/2014/main" id="{28A8B275-0574-4FE5-B262-B1FAB3EE0005}"/>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38" name="Text Box 39">
          <a:extLst>
            <a:ext uri="{FF2B5EF4-FFF2-40B4-BE49-F238E27FC236}">
              <a16:creationId xmlns:a16="http://schemas.microsoft.com/office/drawing/2014/main" id="{0BA21A10-595F-44B7-9BF1-00DE8AC2838C}"/>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39" name="Text Box 40">
          <a:extLst>
            <a:ext uri="{FF2B5EF4-FFF2-40B4-BE49-F238E27FC236}">
              <a16:creationId xmlns:a16="http://schemas.microsoft.com/office/drawing/2014/main" id="{72DAC9C4-1A2E-479D-9A21-9C43D4C42B67}"/>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40" name="Text Box 41">
          <a:extLst>
            <a:ext uri="{FF2B5EF4-FFF2-40B4-BE49-F238E27FC236}">
              <a16:creationId xmlns:a16="http://schemas.microsoft.com/office/drawing/2014/main" id="{FB8BC62A-92CF-46F6-B666-1BB02E246B78}"/>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41" name="Text Box 42">
          <a:extLst>
            <a:ext uri="{FF2B5EF4-FFF2-40B4-BE49-F238E27FC236}">
              <a16:creationId xmlns:a16="http://schemas.microsoft.com/office/drawing/2014/main" id="{02C3682A-3173-459B-84E3-ED3F9DB53A5F}"/>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42" name="Text Box 4">
          <a:extLst>
            <a:ext uri="{FF2B5EF4-FFF2-40B4-BE49-F238E27FC236}">
              <a16:creationId xmlns:a16="http://schemas.microsoft.com/office/drawing/2014/main" id="{4BE23F65-3E01-4D26-8617-55AC517CB009}"/>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43" name="Text Box 24">
          <a:extLst>
            <a:ext uri="{FF2B5EF4-FFF2-40B4-BE49-F238E27FC236}">
              <a16:creationId xmlns:a16="http://schemas.microsoft.com/office/drawing/2014/main" id="{45898A1B-CD30-4CC4-9B14-57D5398F7DD5}"/>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44" name="Text Box 25">
          <a:extLst>
            <a:ext uri="{FF2B5EF4-FFF2-40B4-BE49-F238E27FC236}">
              <a16:creationId xmlns:a16="http://schemas.microsoft.com/office/drawing/2014/main" id="{7E509D64-EEF2-41AA-97A7-45B4881164E4}"/>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45" name="Text Box 26">
          <a:extLst>
            <a:ext uri="{FF2B5EF4-FFF2-40B4-BE49-F238E27FC236}">
              <a16:creationId xmlns:a16="http://schemas.microsoft.com/office/drawing/2014/main" id="{73F28BA7-0B72-4D5A-BEF8-0416A943BED1}"/>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46" name="Text Box 27">
          <a:extLst>
            <a:ext uri="{FF2B5EF4-FFF2-40B4-BE49-F238E27FC236}">
              <a16:creationId xmlns:a16="http://schemas.microsoft.com/office/drawing/2014/main" id="{BE5C0297-43B3-455C-81A5-07CEABF6E75B}"/>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47" name="Text Box 28">
          <a:extLst>
            <a:ext uri="{FF2B5EF4-FFF2-40B4-BE49-F238E27FC236}">
              <a16:creationId xmlns:a16="http://schemas.microsoft.com/office/drawing/2014/main" id="{61C67378-2B85-4577-A1EA-67C5AEA60567}"/>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48" name="Text Box 29">
          <a:extLst>
            <a:ext uri="{FF2B5EF4-FFF2-40B4-BE49-F238E27FC236}">
              <a16:creationId xmlns:a16="http://schemas.microsoft.com/office/drawing/2014/main" id="{209EBF04-F6CF-4BF4-9FC4-DE311CF66F32}"/>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49" name="Text Box 30">
          <a:extLst>
            <a:ext uri="{FF2B5EF4-FFF2-40B4-BE49-F238E27FC236}">
              <a16:creationId xmlns:a16="http://schemas.microsoft.com/office/drawing/2014/main" id="{5ABBFF79-CA64-4D4A-8806-CA0D6509CF87}"/>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50" name="Text Box 31">
          <a:extLst>
            <a:ext uri="{FF2B5EF4-FFF2-40B4-BE49-F238E27FC236}">
              <a16:creationId xmlns:a16="http://schemas.microsoft.com/office/drawing/2014/main" id="{7241D8B7-F8CF-499D-8F59-B3230EEBA2DE}"/>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51" name="Text Box 32">
          <a:extLst>
            <a:ext uri="{FF2B5EF4-FFF2-40B4-BE49-F238E27FC236}">
              <a16:creationId xmlns:a16="http://schemas.microsoft.com/office/drawing/2014/main" id="{99C34BE4-4AEF-46FE-B5E9-ABDC0841F56E}"/>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52" name="Text Box 33">
          <a:extLst>
            <a:ext uri="{FF2B5EF4-FFF2-40B4-BE49-F238E27FC236}">
              <a16:creationId xmlns:a16="http://schemas.microsoft.com/office/drawing/2014/main" id="{00281860-ACA6-4B65-BE15-D0A9DE64A389}"/>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53" name="Text Box 34">
          <a:extLst>
            <a:ext uri="{FF2B5EF4-FFF2-40B4-BE49-F238E27FC236}">
              <a16:creationId xmlns:a16="http://schemas.microsoft.com/office/drawing/2014/main" id="{02C940D4-1766-4EF0-ABF1-27503351A821}"/>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54" name="Text Box 35">
          <a:extLst>
            <a:ext uri="{FF2B5EF4-FFF2-40B4-BE49-F238E27FC236}">
              <a16:creationId xmlns:a16="http://schemas.microsoft.com/office/drawing/2014/main" id="{535A3FE8-3CBB-4EFC-96B9-4E6BE2B6B5EB}"/>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55" name="Text Box 36">
          <a:extLst>
            <a:ext uri="{FF2B5EF4-FFF2-40B4-BE49-F238E27FC236}">
              <a16:creationId xmlns:a16="http://schemas.microsoft.com/office/drawing/2014/main" id="{93E0C909-B752-4730-B960-8C110E8F1164}"/>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56" name="Text Box 37">
          <a:extLst>
            <a:ext uri="{FF2B5EF4-FFF2-40B4-BE49-F238E27FC236}">
              <a16:creationId xmlns:a16="http://schemas.microsoft.com/office/drawing/2014/main" id="{FDD3195E-7D80-4309-8994-2194112550FF}"/>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57" name="Text Box 38">
          <a:extLst>
            <a:ext uri="{FF2B5EF4-FFF2-40B4-BE49-F238E27FC236}">
              <a16:creationId xmlns:a16="http://schemas.microsoft.com/office/drawing/2014/main" id="{D810602A-D431-4B60-A817-73033EA65B32}"/>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58" name="Text Box 39">
          <a:extLst>
            <a:ext uri="{FF2B5EF4-FFF2-40B4-BE49-F238E27FC236}">
              <a16:creationId xmlns:a16="http://schemas.microsoft.com/office/drawing/2014/main" id="{D69D56DC-C335-4898-8F07-F80B161D0B11}"/>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59" name="Text Box 40">
          <a:extLst>
            <a:ext uri="{FF2B5EF4-FFF2-40B4-BE49-F238E27FC236}">
              <a16:creationId xmlns:a16="http://schemas.microsoft.com/office/drawing/2014/main" id="{E73527CF-C115-46BA-9C03-B7BAACFE55B4}"/>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60" name="Text Box 41">
          <a:extLst>
            <a:ext uri="{FF2B5EF4-FFF2-40B4-BE49-F238E27FC236}">
              <a16:creationId xmlns:a16="http://schemas.microsoft.com/office/drawing/2014/main" id="{E6C3EB6C-774C-410D-86E2-915EEB966629}"/>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61" name="Text Box 42">
          <a:extLst>
            <a:ext uri="{FF2B5EF4-FFF2-40B4-BE49-F238E27FC236}">
              <a16:creationId xmlns:a16="http://schemas.microsoft.com/office/drawing/2014/main" id="{844DC038-D535-4984-A095-ED4F7DEFD346}"/>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62" name="Text Box 4">
          <a:extLst>
            <a:ext uri="{FF2B5EF4-FFF2-40B4-BE49-F238E27FC236}">
              <a16:creationId xmlns:a16="http://schemas.microsoft.com/office/drawing/2014/main" id="{59619221-8BED-4170-9FA0-EE2F1758C9A1}"/>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63" name="Text Box 24">
          <a:extLst>
            <a:ext uri="{FF2B5EF4-FFF2-40B4-BE49-F238E27FC236}">
              <a16:creationId xmlns:a16="http://schemas.microsoft.com/office/drawing/2014/main" id="{A4FB312B-23A1-4D8B-8881-E4FADEA02B6E}"/>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64" name="Text Box 25">
          <a:extLst>
            <a:ext uri="{FF2B5EF4-FFF2-40B4-BE49-F238E27FC236}">
              <a16:creationId xmlns:a16="http://schemas.microsoft.com/office/drawing/2014/main" id="{D2857031-C319-48BB-93FD-71A919189FAC}"/>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65" name="Text Box 26">
          <a:extLst>
            <a:ext uri="{FF2B5EF4-FFF2-40B4-BE49-F238E27FC236}">
              <a16:creationId xmlns:a16="http://schemas.microsoft.com/office/drawing/2014/main" id="{FC4698CF-1C09-4868-A528-B9BD6D1E9B51}"/>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66" name="Text Box 27">
          <a:extLst>
            <a:ext uri="{FF2B5EF4-FFF2-40B4-BE49-F238E27FC236}">
              <a16:creationId xmlns:a16="http://schemas.microsoft.com/office/drawing/2014/main" id="{1ECA1943-4FF6-4E18-AF7E-7A718DB53174}"/>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67" name="Text Box 28">
          <a:extLst>
            <a:ext uri="{FF2B5EF4-FFF2-40B4-BE49-F238E27FC236}">
              <a16:creationId xmlns:a16="http://schemas.microsoft.com/office/drawing/2014/main" id="{17B23A31-8D59-43D8-B59A-D6175A1011F1}"/>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68" name="Text Box 29">
          <a:extLst>
            <a:ext uri="{FF2B5EF4-FFF2-40B4-BE49-F238E27FC236}">
              <a16:creationId xmlns:a16="http://schemas.microsoft.com/office/drawing/2014/main" id="{4D14837A-C71E-42FD-822A-86125902B6F9}"/>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69" name="Text Box 30">
          <a:extLst>
            <a:ext uri="{FF2B5EF4-FFF2-40B4-BE49-F238E27FC236}">
              <a16:creationId xmlns:a16="http://schemas.microsoft.com/office/drawing/2014/main" id="{5DF97ED1-4FB0-42E4-8322-6B913D3BD79B}"/>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70" name="Text Box 31">
          <a:extLst>
            <a:ext uri="{FF2B5EF4-FFF2-40B4-BE49-F238E27FC236}">
              <a16:creationId xmlns:a16="http://schemas.microsoft.com/office/drawing/2014/main" id="{4970A951-456A-426E-85C2-6A5CB65E8190}"/>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71" name="Text Box 32">
          <a:extLst>
            <a:ext uri="{FF2B5EF4-FFF2-40B4-BE49-F238E27FC236}">
              <a16:creationId xmlns:a16="http://schemas.microsoft.com/office/drawing/2014/main" id="{16F8F524-46A8-46F8-9F8E-4E95543655E6}"/>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72" name="Text Box 33">
          <a:extLst>
            <a:ext uri="{FF2B5EF4-FFF2-40B4-BE49-F238E27FC236}">
              <a16:creationId xmlns:a16="http://schemas.microsoft.com/office/drawing/2014/main" id="{A2872571-56B4-4FD1-B098-88D70647DDF0}"/>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73" name="Text Box 34">
          <a:extLst>
            <a:ext uri="{FF2B5EF4-FFF2-40B4-BE49-F238E27FC236}">
              <a16:creationId xmlns:a16="http://schemas.microsoft.com/office/drawing/2014/main" id="{1D52A6A9-E73D-41DF-AF84-E02CC9103525}"/>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74" name="Text Box 35">
          <a:extLst>
            <a:ext uri="{FF2B5EF4-FFF2-40B4-BE49-F238E27FC236}">
              <a16:creationId xmlns:a16="http://schemas.microsoft.com/office/drawing/2014/main" id="{8BC7156A-B064-4FCE-BF6E-718B132176A3}"/>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75" name="Text Box 36">
          <a:extLst>
            <a:ext uri="{FF2B5EF4-FFF2-40B4-BE49-F238E27FC236}">
              <a16:creationId xmlns:a16="http://schemas.microsoft.com/office/drawing/2014/main" id="{36579A2E-9192-4F81-9477-AC34C1AD701B}"/>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76" name="Text Box 37">
          <a:extLst>
            <a:ext uri="{FF2B5EF4-FFF2-40B4-BE49-F238E27FC236}">
              <a16:creationId xmlns:a16="http://schemas.microsoft.com/office/drawing/2014/main" id="{ED7F6CB1-E37D-46CF-A86D-F175F81A36AC}"/>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77" name="Text Box 38">
          <a:extLst>
            <a:ext uri="{FF2B5EF4-FFF2-40B4-BE49-F238E27FC236}">
              <a16:creationId xmlns:a16="http://schemas.microsoft.com/office/drawing/2014/main" id="{56D42A9B-9613-4EF0-ADD0-81543ACD5F38}"/>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78" name="Text Box 39">
          <a:extLst>
            <a:ext uri="{FF2B5EF4-FFF2-40B4-BE49-F238E27FC236}">
              <a16:creationId xmlns:a16="http://schemas.microsoft.com/office/drawing/2014/main" id="{1625CCD0-9993-4C68-B6F4-9F007E5134D3}"/>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79" name="Text Box 40">
          <a:extLst>
            <a:ext uri="{FF2B5EF4-FFF2-40B4-BE49-F238E27FC236}">
              <a16:creationId xmlns:a16="http://schemas.microsoft.com/office/drawing/2014/main" id="{A84D2FED-CA93-476B-A55D-F2A01EAFC7FD}"/>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80" name="Text Box 41">
          <a:extLst>
            <a:ext uri="{FF2B5EF4-FFF2-40B4-BE49-F238E27FC236}">
              <a16:creationId xmlns:a16="http://schemas.microsoft.com/office/drawing/2014/main" id="{672A5A77-1FF5-40CF-BAD1-58523D86B3FC}"/>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81" name="Text Box 42">
          <a:extLst>
            <a:ext uri="{FF2B5EF4-FFF2-40B4-BE49-F238E27FC236}">
              <a16:creationId xmlns:a16="http://schemas.microsoft.com/office/drawing/2014/main" id="{8D9DB9C1-FF07-401B-AA8D-AA0E2FB0776C}"/>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82" name="Text Box 4">
          <a:extLst>
            <a:ext uri="{FF2B5EF4-FFF2-40B4-BE49-F238E27FC236}">
              <a16:creationId xmlns:a16="http://schemas.microsoft.com/office/drawing/2014/main" id="{272734B7-7ED4-49F2-AE11-BAF9D0BACEAF}"/>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83" name="Text Box 24">
          <a:extLst>
            <a:ext uri="{FF2B5EF4-FFF2-40B4-BE49-F238E27FC236}">
              <a16:creationId xmlns:a16="http://schemas.microsoft.com/office/drawing/2014/main" id="{1AC242C8-DBFC-450E-B109-8CFDB4715CCB}"/>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84" name="Text Box 25">
          <a:extLst>
            <a:ext uri="{FF2B5EF4-FFF2-40B4-BE49-F238E27FC236}">
              <a16:creationId xmlns:a16="http://schemas.microsoft.com/office/drawing/2014/main" id="{047BB578-C4BE-42CE-B040-249FDB69DD64}"/>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85" name="Text Box 26">
          <a:extLst>
            <a:ext uri="{FF2B5EF4-FFF2-40B4-BE49-F238E27FC236}">
              <a16:creationId xmlns:a16="http://schemas.microsoft.com/office/drawing/2014/main" id="{8A7F4016-8D69-44E2-8278-2912D72B6A4D}"/>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86" name="Text Box 27">
          <a:extLst>
            <a:ext uri="{FF2B5EF4-FFF2-40B4-BE49-F238E27FC236}">
              <a16:creationId xmlns:a16="http://schemas.microsoft.com/office/drawing/2014/main" id="{36DD908E-F698-4EE9-B5A6-B47C857FA782}"/>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87" name="Text Box 28">
          <a:extLst>
            <a:ext uri="{FF2B5EF4-FFF2-40B4-BE49-F238E27FC236}">
              <a16:creationId xmlns:a16="http://schemas.microsoft.com/office/drawing/2014/main" id="{C7AB5A2A-B05C-4FBD-A263-673A1805ED7A}"/>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88" name="Text Box 29">
          <a:extLst>
            <a:ext uri="{FF2B5EF4-FFF2-40B4-BE49-F238E27FC236}">
              <a16:creationId xmlns:a16="http://schemas.microsoft.com/office/drawing/2014/main" id="{94CA28CF-1A4D-4C62-B534-DC3DA4DF78FF}"/>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89" name="Text Box 30">
          <a:extLst>
            <a:ext uri="{FF2B5EF4-FFF2-40B4-BE49-F238E27FC236}">
              <a16:creationId xmlns:a16="http://schemas.microsoft.com/office/drawing/2014/main" id="{7A988057-1BD2-4398-B0CE-8F681B2B8A47}"/>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90" name="Text Box 31">
          <a:extLst>
            <a:ext uri="{FF2B5EF4-FFF2-40B4-BE49-F238E27FC236}">
              <a16:creationId xmlns:a16="http://schemas.microsoft.com/office/drawing/2014/main" id="{3E8C9090-D4AB-4E56-801E-ED8AEC3587CE}"/>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91" name="Text Box 32">
          <a:extLst>
            <a:ext uri="{FF2B5EF4-FFF2-40B4-BE49-F238E27FC236}">
              <a16:creationId xmlns:a16="http://schemas.microsoft.com/office/drawing/2014/main" id="{A75D4861-468E-4DF6-80F2-3E5844ADAFDE}"/>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92" name="Text Box 33">
          <a:extLst>
            <a:ext uri="{FF2B5EF4-FFF2-40B4-BE49-F238E27FC236}">
              <a16:creationId xmlns:a16="http://schemas.microsoft.com/office/drawing/2014/main" id="{6DC6C251-9060-4400-831F-D8ABC8484D28}"/>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93" name="Text Box 34">
          <a:extLst>
            <a:ext uri="{FF2B5EF4-FFF2-40B4-BE49-F238E27FC236}">
              <a16:creationId xmlns:a16="http://schemas.microsoft.com/office/drawing/2014/main" id="{B23D32E6-B9A6-49D4-AD89-213F8A6DF134}"/>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94" name="Text Box 35">
          <a:extLst>
            <a:ext uri="{FF2B5EF4-FFF2-40B4-BE49-F238E27FC236}">
              <a16:creationId xmlns:a16="http://schemas.microsoft.com/office/drawing/2014/main" id="{5CA6CCA2-2F4D-4221-9BA8-749FCB618D32}"/>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95" name="Text Box 36">
          <a:extLst>
            <a:ext uri="{FF2B5EF4-FFF2-40B4-BE49-F238E27FC236}">
              <a16:creationId xmlns:a16="http://schemas.microsoft.com/office/drawing/2014/main" id="{EF16E6B6-31A1-4443-AE70-70105AB28064}"/>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96" name="Text Box 37">
          <a:extLst>
            <a:ext uri="{FF2B5EF4-FFF2-40B4-BE49-F238E27FC236}">
              <a16:creationId xmlns:a16="http://schemas.microsoft.com/office/drawing/2014/main" id="{D421A93C-10CA-4C22-974A-292F64884B99}"/>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97" name="Text Box 38">
          <a:extLst>
            <a:ext uri="{FF2B5EF4-FFF2-40B4-BE49-F238E27FC236}">
              <a16:creationId xmlns:a16="http://schemas.microsoft.com/office/drawing/2014/main" id="{C8412715-AC28-4D7D-B2A8-D7B00114A97C}"/>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98" name="Text Box 39">
          <a:extLst>
            <a:ext uri="{FF2B5EF4-FFF2-40B4-BE49-F238E27FC236}">
              <a16:creationId xmlns:a16="http://schemas.microsoft.com/office/drawing/2014/main" id="{E9922C27-9501-42FD-9ADD-BABD12F63B35}"/>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99" name="Text Box 40">
          <a:extLst>
            <a:ext uri="{FF2B5EF4-FFF2-40B4-BE49-F238E27FC236}">
              <a16:creationId xmlns:a16="http://schemas.microsoft.com/office/drawing/2014/main" id="{DD7CBB92-CCBE-4934-8276-F0349C9234D4}"/>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00" name="Text Box 41">
          <a:extLst>
            <a:ext uri="{FF2B5EF4-FFF2-40B4-BE49-F238E27FC236}">
              <a16:creationId xmlns:a16="http://schemas.microsoft.com/office/drawing/2014/main" id="{8EF8F248-4DBE-487B-9D6C-D856AB9B2BC1}"/>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01" name="Text Box 42">
          <a:extLst>
            <a:ext uri="{FF2B5EF4-FFF2-40B4-BE49-F238E27FC236}">
              <a16:creationId xmlns:a16="http://schemas.microsoft.com/office/drawing/2014/main" id="{CE6329F8-1880-4948-A42E-23A96981AD96}"/>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02" name="Text Box 4">
          <a:extLst>
            <a:ext uri="{FF2B5EF4-FFF2-40B4-BE49-F238E27FC236}">
              <a16:creationId xmlns:a16="http://schemas.microsoft.com/office/drawing/2014/main" id="{DFB80C71-D6F0-4053-91D4-F7BB176DB0F3}"/>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03" name="Text Box 24">
          <a:extLst>
            <a:ext uri="{FF2B5EF4-FFF2-40B4-BE49-F238E27FC236}">
              <a16:creationId xmlns:a16="http://schemas.microsoft.com/office/drawing/2014/main" id="{367A0FAC-EF6E-4D1E-978F-5858FC173C5A}"/>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04" name="Text Box 25">
          <a:extLst>
            <a:ext uri="{FF2B5EF4-FFF2-40B4-BE49-F238E27FC236}">
              <a16:creationId xmlns:a16="http://schemas.microsoft.com/office/drawing/2014/main" id="{F2AD74A1-779D-44B0-9CCC-A05639C9B3BE}"/>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05" name="Text Box 26">
          <a:extLst>
            <a:ext uri="{FF2B5EF4-FFF2-40B4-BE49-F238E27FC236}">
              <a16:creationId xmlns:a16="http://schemas.microsoft.com/office/drawing/2014/main" id="{A6302863-0584-42A2-B413-8FD338B92639}"/>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06" name="Text Box 27">
          <a:extLst>
            <a:ext uri="{FF2B5EF4-FFF2-40B4-BE49-F238E27FC236}">
              <a16:creationId xmlns:a16="http://schemas.microsoft.com/office/drawing/2014/main" id="{0E24DBE3-72D9-4032-BF2B-1A76A8B07900}"/>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07" name="Text Box 28">
          <a:extLst>
            <a:ext uri="{FF2B5EF4-FFF2-40B4-BE49-F238E27FC236}">
              <a16:creationId xmlns:a16="http://schemas.microsoft.com/office/drawing/2014/main" id="{DD73601E-F890-466D-B70B-7A731CF665BB}"/>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08" name="Text Box 29">
          <a:extLst>
            <a:ext uri="{FF2B5EF4-FFF2-40B4-BE49-F238E27FC236}">
              <a16:creationId xmlns:a16="http://schemas.microsoft.com/office/drawing/2014/main" id="{A94866D2-B8E4-4CC8-B189-2E03D302DBED}"/>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09" name="Text Box 30">
          <a:extLst>
            <a:ext uri="{FF2B5EF4-FFF2-40B4-BE49-F238E27FC236}">
              <a16:creationId xmlns:a16="http://schemas.microsoft.com/office/drawing/2014/main" id="{A530DB76-2E82-490F-BA45-1F31AA7C6810}"/>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10" name="Text Box 31">
          <a:extLst>
            <a:ext uri="{FF2B5EF4-FFF2-40B4-BE49-F238E27FC236}">
              <a16:creationId xmlns:a16="http://schemas.microsoft.com/office/drawing/2014/main" id="{F58A48B0-7438-41CB-8C1F-1FC5018CF8B9}"/>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11" name="Text Box 32">
          <a:extLst>
            <a:ext uri="{FF2B5EF4-FFF2-40B4-BE49-F238E27FC236}">
              <a16:creationId xmlns:a16="http://schemas.microsoft.com/office/drawing/2014/main" id="{687778C8-1678-46CA-B879-2DA563DCBE85}"/>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12" name="Text Box 33">
          <a:extLst>
            <a:ext uri="{FF2B5EF4-FFF2-40B4-BE49-F238E27FC236}">
              <a16:creationId xmlns:a16="http://schemas.microsoft.com/office/drawing/2014/main" id="{4B3FAA9D-B14C-41A6-8F1C-B6D96A9A8E9E}"/>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13" name="Text Box 34">
          <a:extLst>
            <a:ext uri="{FF2B5EF4-FFF2-40B4-BE49-F238E27FC236}">
              <a16:creationId xmlns:a16="http://schemas.microsoft.com/office/drawing/2014/main" id="{3E04377F-1F3D-45F5-A156-3CC523DB7D8C}"/>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14" name="Text Box 35">
          <a:extLst>
            <a:ext uri="{FF2B5EF4-FFF2-40B4-BE49-F238E27FC236}">
              <a16:creationId xmlns:a16="http://schemas.microsoft.com/office/drawing/2014/main" id="{5C4C7199-B702-4D5A-BD44-E26B2D7BE749}"/>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15" name="Text Box 36">
          <a:extLst>
            <a:ext uri="{FF2B5EF4-FFF2-40B4-BE49-F238E27FC236}">
              <a16:creationId xmlns:a16="http://schemas.microsoft.com/office/drawing/2014/main" id="{F32D486B-3A6C-4BAA-8154-758467C54FD4}"/>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16" name="Text Box 37">
          <a:extLst>
            <a:ext uri="{FF2B5EF4-FFF2-40B4-BE49-F238E27FC236}">
              <a16:creationId xmlns:a16="http://schemas.microsoft.com/office/drawing/2014/main" id="{DD0C5D62-841E-46BE-8B5F-442B9B71A39F}"/>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17" name="Text Box 38">
          <a:extLst>
            <a:ext uri="{FF2B5EF4-FFF2-40B4-BE49-F238E27FC236}">
              <a16:creationId xmlns:a16="http://schemas.microsoft.com/office/drawing/2014/main" id="{323CB9D8-6C92-4A34-84C1-8EA69772D558}"/>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18" name="Text Box 39">
          <a:extLst>
            <a:ext uri="{FF2B5EF4-FFF2-40B4-BE49-F238E27FC236}">
              <a16:creationId xmlns:a16="http://schemas.microsoft.com/office/drawing/2014/main" id="{7BE2D545-CBD7-4D4C-8AAE-181C6AEF6387}"/>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19" name="Text Box 40">
          <a:extLst>
            <a:ext uri="{FF2B5EF4-FFF2-40B4-BE49-F238E27FC236}">
              <a16:creationId xmlns:a16="http://schemas.microsoft.com/office/drawing/2014/main" id="{5219A96C-6266-4148-BD15-AAE8238287CD}"/>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20" name="Text Box 41">
          <a:extLst>
            <a:ext uri="{FF2B5EF4-FFF2-40B4-BE49-F238E27FC236}">
              <a16:creationId xmlns:a16="http://schemas.microsoft.com/office/drawing/2014/main" id="{AD42C3D6-DEF6-4D15-AB50-0A009BCBB5D4}"/>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21" name="Text Box 42">
          <a:extLst>
            <a:ext uri="{FF2B5EF4-FFF2-40B4-BE49-F238E27FC236}">
              <a16:creationId xmlns:a16="http://schemas.microsoft.com/office/drawing/2014/main" id="{D3011236-86AF-428D-9BDA-40A79AA95F3A}"/>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22" name="Text Box 4">
          <a:extLst>
            <a:ext uri="{FF2B5EF4-FFF2-40B4-BE49-F238E27FC236}">
              <a16:creationId xmlns:a16="http://schemas.microsoft.com/office/drawing/2014/main" id="{636ED53C-7868-47EA-A722-2F4913D122A8}"/>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23" name="Text Box 24">
          <a:extLst>
            <a:ext uri="{FF2B5EF4-FFF2-40B4-BE49-F238E27FC236}">
              <a16:creationId xmlns:a16="http://schemas.microsoft.com/office/drawing/2014/main" id="{CD0DEC8A-6A48-4453-B106-3D08DA468EB8}"/>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24" name="Text Box 25">
          <a:extLst>
            <a:ext uri="{FF2B5EF4-FFF2-40B4-BE49-F238E27FC236}">
              <a16:creationId xmlns:a16="http://schemas.microsoft.com/office/drawing/2014/main" id="{8CAA6F03-05D5-4830-A7BD-0612E556BCEE}"/>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25" name="Text Box 26">
          <a:extLst>
            <a:ext uri="{FF2B5EF4-FFF2-40B4-BE49-F238E27FC236}">
              <a16:creationId xmlns:a16="http://schemas.microsoft.com/office/drawing/2014/main" id="{D75C43D6-62FC-4DE8-A3B3-038D5CADACB0}"/>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26" name="Text Box 27">
          <a:extLst>
            <a:ext uri="{FF2B5EF4-FFF2-40B4-BE49-F238E27FC236}">
              <a16:creationId xmlns:a16="http://schemas.microsoft.com/office/drawing/2014/main" id="{E13919A8-DFEB-4EBF-A0BA-DCDC6857259E}"/>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27" name="Text Box 28">
          <a:extLst>
            <a:ext uri="{FF2B5EF4-FFF2-40B4-BE49-F238E27FC236}">
              <a16:creationId xmlns:a16="http://schemas.microsoft.com/office/drawing/2014/main" id="{C8BB1B0C-D6B6-45BD-8D6D-8126BC8ECE0E}"/>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28" name="Text Box 29">
          <a:extLst>
            <a:ext uri="{FF2B5EF4-FFF2-40B4-BE49-F238E27FC236}">
              <a16:creationId xmlns:a16="http://schemas.microsoft.com/office/drawing/2014/main" id="{976B0F50-2887-45ED-AEB8-2FF9245A116E}"/>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29" name="Text Box 30">
          <a:extLst>
            <a:ext uri="{FF2B5EF4-FFF2-40B4-BE49-F238E27FC236}">
              <a16:creationId xmlns:a16="http://schemas.microsoft.com/office/drawing/2014/main" id="{F40B0FAA-E60E-4BBD-AC7A-04208678728F}"/>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30" name="Text Box 31">
          <a:extLst>
            <a:ext uri="{FF2B5EF4-FFF2-40B4-BE49-F238E27FC236}">
              <a16:creationId xmlns:a16="http://schemas.microsoft.com/office/drawing/2014/main" id="{20138964-6A67-4C84-B3A1-E79F0591B244}"/>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31" name="Text Box 32">
          <a:extLst>
            <a:ext uri="{FF2B5EF4-FFF2-40B4-BE49-F238E27FC236}">
              <a16:creationId xmlns:a16="http://schemas.microsoft.com/office/drawing/2014/main" id="{8B4637AB-F55A-4989-833C-50485B9FF7B8}"/>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32" name="Text Box 33">
          <a:extLst>
            <a:ext uri="{FF2B5EF4-FFF2-40B4-BE49-F238E27FC236}">
              <a16:creationId xmlns:a16="http://schemas.microsoft.com/office/drawing/2014/main" id="{B6595350-26F7-41D0-B260-F875FBA6376C}"/>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33" name="Text Box 34">
          <a:extLst>
            <a:ext uri="{FF2B5EF4-FFF2-40B4-BE49-F238E27FC236}">
              <a16:creationId xmlns:a16="http://schemas.microsoft.com/office/drawing/2014/main" id="{B5EAFC26-0DF9-4212-A11C-880AE1CFC49D}"/>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34" name="Text Box 35">
          <a:extLst>
            <a:ext uri="{FF2B5EF4-FFF2-40B4-BE49-F238E27FC236}">
              <a16:creationId xmlns:a16="http://schemas.microsoft.com/office/drawing/2014/main" id="{BC7F1C4E-2E3D-4A32-AEDD-FA9F554A0B76}"/>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35" name="Text Box 36">
          <a:extLst>
            <a:ext uri="{FF2B5EF4-FFF2-40B4-BE49-F238E27FC236}">
              <a16:creationId xmlns:a16="http://schemas.microsoft.com/office/drawing/2014/main" id="{2B2102B1-2B17-44E9-84E8-A24EB84C3BA8}"/>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36" name="Text Box 37">
          <a:extLst>
            <a:ext uri="{FF2B5EF4-FFF2-40B4-BE49-F238E27FC236}">
              <a16:creationId xmlns:a16="http://schemas.microsoft.com/office/drawing/2014/main" id="{3AFF2BB3-66B0-4C45-80C3-D061E559FF3F}"/>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37" name="Text Box 38">
          <a:extLst>
            <a:ext uri="{FF2B5EF4-FFF2-40B4-BE49-F238E27FC236}">
              <a16:creationId xmlns:a16="http://schemas.microsoft.com/office/drawing/2014/main" id="{80F1DEA8-5C86-4A83-BCCC-F478FEB63BB4}"/>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38" name="Text Box 39">
          <a:extLst>
            <a:ext uri="{FF2B5EF4-FFF2-40B4-BE49-F238E27FC236}">
              <a16:creationId xmlns:a16="http://schemas.microsoft.com/office/drawing/2014/main" id="{D4C67B2A-5FC6-4E69-91D9-AF53307F9F25}"/>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39" name="Text Box 40">
          <a:extLst>
            <a:ext uri="{FF2B5EF4-FFF2-40B4-BE49-F238E27FC236}">
              <a16:creationId xmlns:a16="http://schemas.microsoft.com/office/drawing/2014/main" id="{F8B7F3BB-088B-4CD9-9419-FC2E48F97982}"/>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40" name="Text Box 41">
          <a:extLst>
            <a:ext uri="{FF2B5EF4-FFF2-40B4-BE49-F238E27FC236}">
              <a16:creationId xmlns:a16="http://schemas.microsoft.com/office/drawing/2014/main" id="{42AC3A16-AEC9-4855-B615-CAF5074786F0}"/>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41" name="Text Box 42">
          <a:extLst>
            <a:ext uri="{FF2B5EF4-FFF2-40B4-BE49-F238E27FC236}">
              <a16:creationId xmlns:a16="http://schemas.microsoft.com/office/drawing/2014/main" id="{01F96B81-4B42-4CEC-9BA2-A1F63822E0C2}"/>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42" name="Text Box 4">
          <a:extLst>
            <a:ext uri="{FF2B5EF4-FFF2-40B4-BE49-F238E27FC236}">
              <a16:creationId xmlns:a16="http://schemas.microsoft.com/office/drawing/2014/main" id="{451BCFF4-E6A7-48E3-B86E-53A64ACB8FE9}"/>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43" name="Text Box 24">
          <a:extLst>
            <a:ext uri="{FF2B5EF4-FFF2-40B4-BE49-F238E27FC236}">
              <a16:creationId xmlns:a16="http://schemas.microsoft.com/office/drawing/2014/main" id="{8E64BB3A-95E7-4F6E-B976-9F3EA431E6D7}"/>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44" name="Text Box 25">
          <a:extLst>
            <a:ext uri="{FF2B5EF4-FFF2-40B4-BE49-F238E27FC236}">
              <a16:creationId xmlns:a16="http://schemas.microsoft.com/office/drawing/2014/main" id="{13793850-920D-4D17-A553-B8FC0D6EA1CB}"/>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45" name="Text Box 26">
          <a:extLst>
            <a:ext uri="{FF2B5EF4-FFF2-40B4-BE49-F238E27FC236}">
              <a16:creationId xmlns:a16="http://schemas.microsoft.com/office/drawing/2014/main" id="{6B089673-772E-4CCF-B518-2BBC9BFA2373}"/>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46" name="Text Box 27">
          <a:extLst>
            <a:ext uri="{FF2B5EF4-FFF2-40B4-BE49-F238E27FC236}">
              <a16:creationId xmlns:a16="http://schemas.microsoft.com/office/drawing/2014/main" id="{1378535C-F597-4095-8DBC-09526632C9B4}"/>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47" name="Text Box 28">
          <a:extLst>
            <a:ext uri="{FF2B5EF4-FFF2-40B4-BE49-F238E27FC236}">
              <a16:creationId xmlns:a16="http://schemas.microsoft.com/office/drawing/2014/main" id="{0D44B075-AF1E-4284-A519-B4CF549BADA4}"/>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48" name="Text Box 29">
          <a:extLst>
            <a:ext uri="{FF2B5EF4-FFF2-40B4-BE49-F238E27FC236}">
              <a16:creationId xmlns:a16="http://schemas.microsoft.com/office/drawing/2014/main" id="{53989E00-28BC-4554-A792-26FA1B57AAAD}"/>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49" name="Text Box 30">
          <a:extLst>
            <a:ext uri="{FF2B5EF4-FFF2-40B4-BE49-F238E27FC236}">
              <a16:creationId xmlns:a16="http://schemas.microsoft.com/office/drawing/2014/main" id="{FF774CF8-0BCE-47C2-B50B-6D70CCBB13D1}"/>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50" name="Text Box 31">
          <a:extLst>
            <a:ext uri="{FF2B5EF4-FFF2-40B4-BE49-F238E27FC236}">
              <a16:creationId xmlns:a16="http://schemas.microsoft.com/office/drawing/2014/main" id="{F2EA78D6-E96B-427C-AC78-7D85CDBFFF80}"/>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51" name="Text Box 32">
          <a:extLst>
            <a:ext uri="{FF2B5EF4-FFF2-40B4-BE49-F238E27FC236}">
              <a16:creationId xmlns:a16="http://schemas.microsoft.com/office/drawing/2014/main" id="{DB66DE7A-23F2-428F-9234-419DF047322E}"/>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52" name="Text Box 33">
          <a:extLst>
            <a:ext uri="{FF2B5EF4-FFF2-40B4-BE49-F238E27FC236}">
              <a16:creationId xmlns:a16="http://schemas.microsoft.com/office/drawing/2014/main" id="{0AE7D33E-E0E7-417A-B062-861152308E4D}"/>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53" name="Text Box 34">
          <a:extLst>
            <a:ext uri="{FF2B5EF4-FFF2-40B4-BE49-F238E27FC236}">
              <a16:creationId xmlns:a16="http://schemas.microsoft.com/office/drawing/2014/main" id="{23EE069E-2B77-4154-9D7A-3ECB03A07736}"/>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54" name="Text Box 35">
          <a:extLst>
            <a:ext uri="{FF2B5EF4-FFF2-40B4-BE49-F238E27FC236}">
              <a16:creationId xmlns:a16="http://schemas.microsoft.com/office/drawing/2014/main" id="{CA8C3883-220D-4E13-9264-AF6D94BECA67}"/>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55" name="Text Box 36">
          <a:extLst>
            <a:ext uri="{FF2B5EF4-FFF2-40B4-BE49-F238E27FC236}">
              <a16:creationId xmlns:a16="http://schemas.microsoft.com/office/drawing/2014/main" id="{CB147459-6460-4022-9CAD-7EEEAA1129D1}"/>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56" name="Text Box 37">
          <a:extLst>
            <a:ext uri="{FF2B5EF4-FFF2-40B4-BE49-F238E27FC236}">
              <a16:creationId xmlns:a16="http://schemas.microsoft.com/office/drawing/2014/main" id="{FAAED542-D07B-4B09-969B-B0C9CD518926}"/>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57" name="Text Box 38">
          <a:extLst>
            <a:ext uri="{FF2B5EF4-FFF2-40B4-BE49-F238E27FC236}">
              <a16:creationId xmlns:a16="http://schemas.microsoft.com/office/drawing/2014/main" id="{5BA21BBE-EE2C-4CC4-8D79-0320FE85FFDA}"/>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58" name="Text Box 39">
          <a:extLst>
            <a:ext uri="{FF2B5EF4-FFF2-40B4-BE49-F238E27FC236}">
              <a16:creationId xmlns:a16="http://schemas.microsoft.com/office/drawing/2014/main" id="{489A00FD-289C-4404-B093-15E846716BF6}"/>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59" name="Text Box 40">
          <a:extLst>
            <a:ext uri="{FF2B5EF4-FFF2-40B4-BE49-F238E27FC236}">
              <a16:creationId xmlns:a16="http://schemas.microsoft.com/office/drawing/2014/main" id="{1E6D7E70-D3AA-4C62-AE94-80D23AB2E8F0}"/>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60" name="Text Box 41">
          <a:extLst>
            <a:ext uri="{FF2B5EF4-FFF2-40B4-BE49-F238E27FC236}">
              <a16:creationId xmlns:a16="http://schemas.microsoft.com/office/drawing/2014/main" id="{24071F3F-C57E-4354-9B24-A80809791500}"/>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61" name="Text Box 42">
          <a:extLst>
            <a:ext uri="{FF2B5EF4-FFF2-40B4-BE49-F238E27FC236}">
              <a16:creationId xmlns:a16="http://schemas.microsoft.com/office/drawing/2014/main" id="{65879AB7-B3CF-4C58-9323-EE3A1B5B868C}"/>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162" name="Text Box 4">
          <a:extLst>
            <a:ext uri="{FF2B5EF4-FFF2-40B4-BE49-F238E27FC236}">
              <a16:creationId xmlns:a16="http://schemas.microsoft.com/office/drawing/2014/main" id="{E10459BE-2987-4C34-83EC-621D68A9791B}"/>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163" name="Text Box 24">
          <a:extLst>
            <a:ext uri="{FF2B5EF4-FFF2-40B4-BE49-F238E27FC236}">
              <a16:creationId xmlns:a16="http://schemas.microsoft.com/office/drawing/2014/main" id="{E4C31B33-1157-4ACC-9C88-A6AA5F8FAC65}"/>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164" name="Text Box 25">
          <a:extLst>
            <a:ext uri="{FF2B5EF4-FFF2-40B4-BE49-F238E27FC236}">
              <a16:creationId xmlns:a16="http://schemas.microsoft.com/office/drawing/2014/main" id="{6A33755A-27B5-4E9C-BC59-03D17BC6D496}"/>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165" name="Text Box 26">
          <a:extLst>
            <a:ext uri="{FF2B5EF4-FFF2-40B4-BE49-F238E27FC236}">
              <a16:creationId xmlns:a16="http://schemas.microsoft.com/office/drawing/2014/main" id="{A49EBF52-8CE9-4853-976B-38E95367AF5F}"/>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166" name="Text Box 27">
          <a:extLst>
            <a:ext uri="{FF2B5EF4-FFF2-40B4-BE49-F238E27FC236}">
              <a16:creationId xmlns:a16="http://schemas.microsoft.com/office/drawing/2014/main" id="{8486E9D9-6FA4-440E-B2BC-B54C97409E63}"/>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167" name="Text Box 28">
          <a:extLst>
            <a:ext uri="{FF2B5EF4-FFF2-40B4-BE49-F238E27FC236}">
              <a16:creationId xmlns:a16="http://schemas.microsoft.com/office/drawing/2014/main" id="{6D43111A-05B8-4021-A587-A38F231F6C4D}"/>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168" name="Text Box 29">
          <a:extLst>
            <a:ext uri="{FF2B5EF4-FFF2-40B4-BE49-F238E27FC236}">
              <a16:creationId xmlns:a16="http://schemas.microsoft.com/office/drawing/2014/main" id="{80FA0F6C-CB4E-4EAF-A2F7-406628E98CDB}"/>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169" name="Text Box 30">
          <a:extLst>
            <a:ext uri="{FF2B5EF4-FFF2-40B4-BE49-F238E27FC236}">
              <a16:creationId xmlns:a16="http://schemas.microsoft.com/office/drawing/2014/main" id="{DC24E01B-EA30-49DE-9074-ED7DA701F6EF}"/>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170" name="Text Box 31">
          <a:extLst>
            <a:ext uri="{FF2B5EF4-FFF2-40B4-BE49-F238E27FC236}">
              <a16:creationId xmlns:a16="http://schemas.microsoft.com/office/drawing/2014/main" id="{9E232459-0213-4774-B3F5-C6EF25888215}"/>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171" name="Text Box 32">
          <a:extLst>
            <a:ext uri="{FF2B5EF4-FFF2-40B4-BE49-F238E27FC236}">
              <a16:creationId xmlns:a16="http://schemas.microsoft.com/office/drawing/2014/main" id="{4436E241-6B14-4C92-8A6D-E4F893436DB2}"/>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172" name="Text Box 33">
          <a:extLst>
            <a:ext uri="{FF2B5EF4-FFF2-40B4-BE49-F238E27FC236}">
              <a16:creationId xmlns:a16="http://schemas.microsoft.com/office/drawing/2014/main" id="{75D2E63A-4850-43DB-A7E3-62574F5AA486}"/>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173" name="Text Box 34">
          <a:extLst>
            <a:ext uri="{FF2B5EF4-FFF2-40B4-BE49-F238E27FC236}">
              <a16:creationId xmlns:a16="http://schemas.microsoft.com/office/drawing/2014/main" id="{3B3B69E9-D901-4D6E-B0F0-ACE51AC625AB}"/>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174" name="Text Box 35">
          <a:extLst>
            <a:ext uri="{FF2B5EF4-FFF2-40B4-BE49-F238E27FC236}">
              <a16:creationId xmlns:a16="http://schemas.microsoft.com/office/drawing/2014/main" id="{FA34C5D8-2A8C-4D55-8FC5-F6925E29D32F}"/>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175" name="Text Box 36">
          <a:extLst>
            <a:ext uri="{FF2B5EF4-FFF2-40B4-BE49-F238E27FC236}">
              <a16:creationId xmlns:a16="http://schemas.microsoft.com/office/drawing/2014/main" id="{BA6E9A05-ACEE-474C-A4F2-5FA1A93FEF28}"/>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176" name="Text Box 37">
          <a:extLst>
            <a:ext uri="{FF2B5EF4-FFF2-40B4-BE49-F238E27FC236}">
              <a16:creationId xmlns:a16="http://schemas.microsoft.com/office/drawing/2014/main" id="{79CD1757-FC6B-44BE-B8D0-3D15F524B3BF}"/>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177" name="Text Box 38">
          <a:extLst>
            <a:ext uri="{FF2B5EF4-FFF2-40B4-BE49-F238E27FC236}">
              <a16:creationId xmlns:a16="http://schemas.microsoft.com/office/drawing/2014/main" id="{6BA3F07D-6A45-4E7A-AC19-1EDF446DF358}"/>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178" name="Text Box 39">
          <a:extLst>
            <a:ext uri="{FF2B5EF4-FFF2-40B4-BE49-F238E27FC236}">
              <a16:creationId xmlns:a16="http://schemas.microsoft.com/office/drawing/2014/main" id="{C183E4A0-58D0-4371-AF1E-C5A7C13007AE}"/>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179" name="Text Box 40">
          <a:extLst>
            <a:ext uri="{FF2B5EF4-FFF2-40B4-BE49-F238E27FC236}">
              <a16:creationId xmlns:a16="http://schemas.microsoft.com/office/drawing/2014/main" id="{EC287AD4-E5D2-4701-BE47-D72971C7E6D1}"/>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180" name="Text Box 41">
          <a:extLst>
            <a:ext uri="{FF2B5EF4-FFF2-40B4-BE49-F238E27FC236}">
              <a16:creationId xmlns:a16="http://schemas.microsoft.com/office/drawing/2014/main" id="{C64A15F5-6F4A-4679-88E5-79AEF7C42C5B}"/>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181" name="Text Box 42">
          <a:extLst>
            <a:ext uri="{FF2B5EF4-FFF2-40B4-BE49-F238E27FC236}">
              <a16:creationId xmlns:a16="http://schemas.microsoft.com/office/drawing/2014/main" id="{6350DDBF-DEF9-47F4-AA42-468B248BA932}"/>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182" name="Text Box 4">
          <a:extLst>
            <a:ext uri="{FF2B5EF4-FFF2-40B4-BE49-F238E27FC236}">
              <a16:creationId xmlns:a16="http://schemas.microsoft.com/office/drawing/2014/main" id="{8F15BE48-0B06-474A-B685-BC47F09C745F}"/>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183" name="Text Box 24">
          <a:extLst>
            <a:ext uri="{FF2B5EF4-FFF2-40B4-BE49-F238E27FC236}">
              <a16:creationId xmlns:a16="http://schemas.microsoft.com/office/drawing/2014/main" id="{A4290576-FFA8-4FBD-ACB5-8C07AE1C1BF6}"/>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184" name="Text Box 25">
          <a:extLst>
            <a:ext uri="{FF2B5EF4-FFF2-40B4-BE49-F238E27FC236}">
              <a16:creationId xmlns:a16="http://schemas.microsoft.com/office/drawing/2014/main" id="{9F67A087-E1C0-4A29-B373-1F86DA2F0CD1}"/>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185" name="Text Box 26">
          <a:extLst>
            <a:ext uri="{FF2B5EF4-FFF2-40B4-BE49-F238E27FC236}">
              <a16:creationId xmlns:a16="http://schemas.microsoft.com/office/drawing/2014/main" id="{AC5A0709-8806-4D33-AC42-91B9D2976400}"/>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186" name="Text Box 27">
          <a:extLst>
            <a:ext uri="{FF2B5EF4-FFF2-40B4-BE49-F238E27FC236}">
              <a16:creationId xmlns:a16="http://schemas.microsoft.com/office/drawing/2014/main" id="{166D8F9A-637F-4584-BB87-CAA0667DD6AE}"/>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187" name="Text Box 28">
          <a:extLst>
            <a:ext uri="{FF2B5EF4-FFF2-40B4-BE49-F238E27FC236}">
              <a16:creationId xmlns:a16="http://schemas.microsoft.com/office/drawing/2014/main" id="{77736F18-9728-4D3D-8417-AFACE8213D5D}"/>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188" name="Text Box 29">
          <a:extLst>
            <a:ext uri="{FF2B5EF4-FFF2-40B4-BE49-F238E27FC236}">
              <a16:creationId xmlns:a16="http://schemas.microsoft.com/office/drawing/2014/main" id="{F4E0D444-D528-446B-92BF-48565B21DA41}"/>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189" name="Text Box 30">
          <a:extLst>
            <a:ext uri="{FF2B5EF4-FFF2-40B4-BE49-F238E27FC236}">
              <a16:creationId xmlns:a16="http://schemas.microsoft.com/office/drawing/2014/main" id="{518C8422-CF9C-4001-B82C-03576ADDDD32}"/>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190" name="Text Box 31">
          <a:extLst>
            <a:ext uri="{FF2B5EF4-FFF2-40B4-BE49-F238E27FC236}">
              <a16:creationId xmlns:a16="http://schemas.microsoft.com/office/drawing/2014/main" id="{A7835DA5-A448-4C9B-AD82-11D7D85BD28B}"/>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191" name="Text Box 32">
          <a:extLst>
            <a:ext uri="{FF2B5EF4-FFF2-40B4-BE49-F238E27FC236}">
              <a16:creationId xmlns:a16="http://schemas.microsoft.com/office/drawing/2014/main" id="{8D1D4277-8763-4244-9F13-10803C26D115}"/>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192" name="Text Box 33">
          <a:extLst>
            <a:ext uri="{FF2B5EF4-FFF2-40B4-BE49-F238E27FC236}">
              <a16:creationId xmlns:a16="http://schemas.microsoft.com/office/drawing/2014/main" id="{08CE184C-3471-4477-8A25-15EFF7C9A2FA}"/>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193" name="Text Box 34">
          <a:extLst>
            <a:ext uri="{FF2B5EF4-FFF2-40B4-BE49-F238E27FC236}">
              <a16:creationId xmlns:a16="http://schemas.microsoft.com/office/drawing/2014/main" id="{897E3906-AB70-4B41-9868-96D2DB8A0152}"/>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194" name="Text Box 35">
          <a:extLst>
            <a:ext uri="{FF2B5EF4-FFF2-40B4-BE49-F238E27FC236}">
              <a16:creationId xmlns:a16="http://schemas.microsoft.com/office/drawing/2014/main" id="{42A55855-BD86-4672-BE2C-5EAE2E525027}"/>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195" name="Text Box 36">
          <a:extLst>
            <a:ext uri="{FF2B5EF4-FFF2-40B4-BE49-F238E27FC236}">
              <a16:creationId xmlns:a16="http://schemas.microsoft.com/office/drawing/2014/main" id="{B45F5DBF-6A32-47F5-9756-5FC780FB3815}"/>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196" name="Text Box 37">
          <a:extLst>
            <a:ext uri="{FF2B5EF4-FFF2-40B4-BE49-F238E27FC236}">
              <a16:creationId xmlns:a16="http://schemas.microsoft.com/office/drawing/2014/main" id="{30CA7C65-81B5-476C-9B49-BE0238416587}"/>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197" name="Text Box 38">
          <a:extLst>
            <a:ext uri="{FF2B5EF4-FFF2-40B4-BE49-F238E27FC236}">
              <a16:creationId xmlns:a16="http://schemas.microsoft.com/office/drawing/2014/main" id="{2A4C7F5A-3403-446C-BEC8-88D8FF1C85BB}"/>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198" name="Text Box 39">
          <a:extLst>
            <a:ext uri="{FF2B5EF4-FFF2-40B4-BE49-F238E27FC236}">
              <a16:creationId xmlns:a16="http://schemas.microsoft.com/office/drawing/2014/main" id="{0FED4853-6584-4917-A496-5930E1E90D6F}"/>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199" name="Text Box 40">
          <a:extLst>
            <a:ext uri="{FF2B5EF4-FFF2-40B4-BE49-F238E27FC236}">
              <a16:creationId xmlns:a16="http://schemas.microsoft.com/office/drawing/2014/main" id="{D7976666-4789-4A09-9AF7-12AA77575577}"/>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200" name="Text Box 41">
          <a:extLst>
            <a:ext uri="{FF2B5EF4-FFF2-40B4-BE49-F238E27FC236}">
              <a16:creationId xmlns:a16="http://schemas.microsoft.com/office/drawing/2014/main" id="{A3E633FB-30E5-442D-8E38-9FD02CFFB42C}"/>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201" name="Text Box 42">
          <a:extLst>
            <a:ext uri="{FF2B5EF4-FFF2-40B4-BE49-F238E27FC236}">
              <a16:creationId xmlns:a16="http://schemas.microsoft.com/office/drawing/2014/main" id="{F44D5652-7959-4298-934D-D072CB7E07C1}"/>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02" name="Text Box 4">
          <a:extLst>
            <a:ext uri="{FF2B5EF4-FFF2-40B4-BE49-F238E27FC236}">
              <a16:creationId xmlns:a16="http://schemas.microsoft.com/office/drawing/2014/main" id="{F216FF67-6ED6-42EB-876F-C96E0C5E56D0}"/>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03" name="Text Box 24">
          <a:extLst>
            <a:ext uri="{FF2B5EF4-FFF2-40B4-BE49-F238E27FC236}">
              <a16:creationId xmlns:a16="http://schemas.microsoft.com/office/drawing/2014/main" id="{3522779A-1BAD-4421-BA50-E2A7DCD9D6BE}"/>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04" name="Text Box 25">
          <a:extLst>
            <a:ext uri="{FF2B5EF4-FFF2-40B4-BE49-F238E27FC236}">
              <a16:creationId xmlns:a16="http://schemas.microsoft.com/office/drawing/2014/main" id="{BB124C80-B93C-4D12-BA88-D1E42637765D}"/>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05" name="Text Box 26">
          <a:extLst>
            <a:ext uri="{FF2B5EF4-FFF2-40B4-BE49-F238E27FC236}">
              <a16:creationId xmlns:a16="http://schemas.microsoft.com/office/drawing/2014/main" id="{E5138B2F-A290-4979-854A-4BD554430D18}"/>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06" name="Text Box 27">
          <a:extLst>
            <a:ext uri="{FF2B5EF4-FFF2-40B4-BE49-F238E27FC236}">
              <a16:creationId xmlns:a16="http://schemas.microsoft.com/office/drawing/2014/main" id="{921F196E-2D46-4FE9-A885-D0C81A828AA2}"/>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07" name="Text Box 28">
          <a:extLst>
            <a:ext uri="{FF2B5EF4-FFF2-40B4-BE49-F238E27FC236}">
              <a16:creationId xmlns:a16="http://schemas.microsoft.com/office/drawing/2014/main" id="{0C78B50B-BE54-4F2E-A2AA-30E66C8820F6}"/>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08" name="Text Box 29">
          <a:extLst>
            <a:ext uri="{FF2B5EF4-FFF2-40B4-BE49-F238E27FC236}">
              <a16:creationId xmlns:a16="http://schemas.microsoft.com/office/drawing/2014/main" id="{8AC1E682-D59E-4F1C-98F7-00E6BE67E417}"/>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09" name="Text Box 30">
          <a:extLst>
            <a:ext uri="{FF2B5EF4-FFF2-40B4-BE49-F238E27FC236}">
              <a16:creationId xmlns:a16="http://schemas.microsoft.com/office/drawing/2014/main" id="{1B081541-5858-45C4-BAC1-7F45B48F079C}"/>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10" name="Text Box 31">
          <a:extLst>
            <a:ext uri="{FF2B5EF4-FFF2-40B4-BE49-F238E27FC236}">
              <a16:creationId xmlns:a16="http://schemas.microsoft.com/office/drawing/2014/main" id="{03E31A92-9FA9-490F-AF4E-8F1EE392128B}"/>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11" name="Text Box 32">
          <a:extLst>
            <a:ext uri="{FF2B5EF4-FFF2-40B4-BE49-F238E27FC236}">
              <a16:creationId xmlns:a16="http://schemas.microsoft.com/office/drawing/2014/main" id="{E906A257-8860-432C-B665-B81581087FA6}"/>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12" name="Text Box 33">
          <a:extLst>
            <a:ext uri="{FF2B5EF4-FFF2-40B4-BE49-F238E27FC236}">
              <a16:creationId xmlns:a16="http://schemas.microsoft.com/office/drawing/2014/main" id="{EEE6408F-7F28-4FFB-8BA6-2331A990A325}"/>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13" name="Text Box 34">
          <a:extLst>
            <a:ext uri="{FF2B5EF4-FFF2-40B4-BE49-F238E27FC236}">
              <a16:creationId xmlns:a16="http://schemas.microsoft.com/office/drawing/2014/main" id="{23C539F4-1408-40A9-B565-B35651607E7D}"/>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14" name="Text Box 35">
          <a:extLst>
            <a:ext uri="{FF2B5EF4-FFF2-40B4-BE49-F238E27FC236}">
              <a16:creationId xmlns:a16="http://schemas.microsoft.com/office/drawing/2014/main" id="{940B2400-E29C-4CED-8FFD-6A8873ACEBAF}"/>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15" name="Text Box 36">
          <a:extLst>
            <a:ext uri="{FF2B5EF4-FFF2-40B4-BE49-F238E27FC236}">
              <a16:creationId xmlns:a16="http://schemas.microsoft.com/office/drawing/2014/main" id="{6A77B094-8ACD-4ADD-8BFD-3ACB25744D8B}"/>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16" name="Text Box 37">
          <a:extLst>
            <a:ext uri="{FF2B5EF4-FFF2-40B4-BE49-F238E27FC236}">
              <a16:creationId xmlns:a16="http://schemas.microsoft.com/office/drawing/2014/main" id="{A86C1651-0FCE-4763-B01A-B1C49AC85836}"/>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17" name="Text Box 38">
          <a:extLst>
            <a:ext uri="{FF2B5EF4-FFF2-40B4-BE49-F238E27FC236}">
              <a16:creationId xmlns:a16="http://schemas.microsoft.com/office/drawing/2014/main" id="{D11FBBE1-A182-4DD5-A67A-872797CFC045}"/>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18" name="Text Box 39">
          <a:extLst>
            <a:ext uri="{FF2B5EF4-FFF2-40B4-BE49-F238E27FC236}">
              <a16:creationId xmlns:a16="http://schemas.microsoft.com/office/drawing/2014/main" id="{8C68FDF6-E5F4-4FDD-AA06-3FE3092F440E}"/>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19" name="Text Box 40">
          <a:extLst>
            <a:ext uri="{FF2B5EF4-FFF2-40B4-BE49-F238E27FC236}">
              <a16:creationId xmlns:a16="http://schemas.microsoft.com/office/drawing/2014/main" id="{21DD96DB-6992-4602-94A2-CF816F3764D7}"/>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20" name="Text Box 41">
          <a:extLst>
            <a:ext uri="{FF2B5EF4-FFF2-40B4-BE49-F238E27FC236}">
              <a16:creationId xmlns:a16="http://schemas.microsoft.com/office/drawing/2014/main" id="{0E1BF544-8303-428D-8A44-353ECFB34252}"/>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21" name="Text Box 42">
          <a:extLst>
            <a:ext uri="{FF2B5EF4-FFF2-40B4-BE49-F238E27FC236}">
              <a16:creationId xmlns:a16="http://schemas.microsoft.com/office/drawing/2014/main" id="{A6F1A548-1D5C-4EC6-885B-BBE22844E3AA}"/>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22" name="Text Box 4">
          <a:extLst>
            <a:ext uri="{FF2B5EF4-FFF2-40B4-BE49-F238E27FC236}">
              <a16:creationId xmlns:a16="http://schemas.microsoft.com/office/drawing/2014/main" id="{36E36B3F-1A07-4AFC-BCE5-AC44C8B73984}"/>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23" name="Text Box 24">
          <a:extLst>
            <a:ext uri="{FF2B5EF4-FFF2-40B4-BE49-F238E27FC236}">
              <a16:creationId xmlns:a16="http://schemas.microsoft.com/office/drawing/2014/main" id="{F761EA4F-777B-42BF-A96B-5BD0817A926D}"/>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24" name="Text Box 25">
          <a:extLst>
            <a:ext uri="{FF2B5EF4-FFF2-40B4-BE49-F238E27FC236}">
              <a16:creationId xmlns:a16="http://schemas.microsoft.com/office/drawing/2014/main" id="{28107311-2241-45A2-ACAC-9B1F12B77B35}"/>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25" name="Text Box 26">
          <a:extLst>
            <a:ext uri="{FF2B5EF4-FFF2-40B4-BE49-F238E27FC236}">
              <a16:creationId xmlns:a16="http://schemas.microsoft.com/office/drawing/2014/main" id="{6C847FA3-DBCF-4B30-9CD2-E3C83274E375}"/>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26" name="Text Box 27">
          <a:extLst>
            <a:ext uri="{FF2B5EF4-FFF2-40B4-BE49-F238E27FC236}">
              <a16:creationId xmlns:a16="http://schemas.microsoft.com/office/drawing/2014/main" id="{6487056E-2C48-474D-9298-844E1745CC23}"/>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27" name="Text Box 28">
          <a:extLst>
            <a:ext uri="{FF2B5EF4-FFF2-40B4-BE49-F238E27FC236}">
              <a16:creationId xmlns:a16="http://schemas.microsoft.com/office/drawing/2014/main" id="{95E5C7BD-4A1F-4B82-B239-BAFDEE0BD9F9}"/>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28" name="Text Box 29">
          <a:extLst>
            <a:ext uri="{FF2B5EF4-FFF2-40B4-BE49-F238E27FC236}">
              <a16:creationId xmlns:a16="http://schemas.microsoft.com/office/drawing/2014/main" id="{92647C23-3C34-4F6D-8573-A32422B569E2}"/>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29" name="Text Box 30">
          <a:extLst>
            <a:ext uri="{FF2B5EF4-FFF2-40B4-BE49-F238E27FC236}">
              <a16:creationId xmlns:a16="http://schemas.microsoft.com/office/drawing/2014/main" id="{93984BCE-F5E8-4AB4-A2ED-EDAE59344935}"/>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30" name="Text Box 31">
          <a:extLst>
            <a:ext uri="{FF2B5EF4-FFF2-40B4-BE49-F238E27FC236}">
              <a16:creationId xmlns:a16="http://schemas.microsoft.com/office/drawing/2014/main" id="{DBD0CD9F-68E1-4472-87FE-B12DB9FF99B3}"/>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31" name="Text Box 32">
          <a:extLst>
            <a:ext uri="{FF2B5EF4-FFF2-40B4-BE49-F238E27FC236}">
              <a16:creationId xmlns:a16="http://schemas.microsoft.com/office/drawing/2014/main" id="{9463722F-CE47-44B1-A771-F1FEB83C633D}"/>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32" name="Text Box 33">
          <a:extLst>
            <a:ext uri="{FF2B5EF4-FFF2-40B4-BE49-F238E27FC236}">
              <a16:creationId xmlns:a16="http://schemas.microsoft.com/office/drawing/2014/main" id="{92796AB8-5877-4737-8D24-E74120A5C1A1}"/>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33" name="Text Box 34">
          <a:extLst>
            <a:ext uri="{FF2B5EF4-FFF2-40B4-BE49-F238E27FC236}">
              <a16:creationId xmlns:a16="http://schemas.microsoft.com/office/drawing/2014/main" id="{A0961F23-3EA8-4090-A434-B0FED742142B}"/>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34" name="Text Box 35">
          <a:extLst>
            <a:ext uri="{FF2B5EF4-FFF2-40B4-BE49-F238E27FC236}">
              <a16:creationId xmlns:a16="http://schemas.microsoft.com/office/drawing/2014/main" id="{58707C7C-4A31-44BE-94C7-75C60E58FC5F}"/>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35" name="Text Box 36">
          <a:extLst>
            <a:ext uri="{FF2B5EF4-FFF2-40B4-BE49-F238E27FC236}">
              <a16:creationId xmlns:a16="http://schemas.microsoft.com/office/drawing/2014/main" id="{EA5F4BED-595D-4131-85E2-C25577ED18C9}"/>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36" name="Text Box 37">
          <a:extLst>
            <a:ext uri="{FF2B5EF4-FFF2-40B4-BE49-F238E27FC236}">
              <a16:creationId xmlns:a16="http://schemas.microsoft.com/office/drawing/2014/main" id="{839CCC31-EFB3-4142-B931-030050E05B0A}"/>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37" name="Text Box 38">
          <a:extLst>
            <a:ext uri="{FF2B5EF4-FFF2-40B4-BE49-F238E27FC236}">
              <a16:creationId xmlns:a16="http://schemas.microsoft.com/office/drawing/2014/main" id="{77B7F170-F8B8-4D27-AF55-971FB54F2A22}"/>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38" name="Text Box 39">
          <a:extLst>
            <a:ext uri="{FF2B5EF4-FFF2-40B4-BE49-F238E27FC236}">
              <a16:creationId xmlns:a16="http://schemas.microsoft.com/office/drawing/2014/main" id="{09DDA4FB-5335-4719-BF78-5904B19AB4A6}"/>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39" name="Text Box 40">
          <a:extLst>
            <a:ext uri="{FF2B5EF4-FFF2-40B4-BE49-F238E27FC236}">
              <a16:creationId xmlns:a16="http://schemas.microsoft.com/office/drawing/2014/main" id="{0E764CED-31D6-4F41-B078-09DB83C6ED9F}"/>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40" name="Text Box 41">
          <a:extLst>
            <a:ext uri="{FF2B5EF4-FFF2-40B4-BE49-F238E27FC236}">
              <a16:creationId xmlns:a16="http://schemas.microsoft.com/office/drawing/2014/main" id="{33A8C7A2-866B-40ED-9AF6-B8A6D93F9153}"/>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41" name="Text Box 42">
          <a:extLst>
            <a:ext uri="{FF2B5EF4-FFF2-40B4-BE49-F238E27FC236}">
              <a16:creationId xmlns:a16="http://schemas.microsoft.com/office/drawing/2014/main" id="{70C47BAF-3D8C-462F-9854-D4D5FAF98FCC}"/>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42" name="Text Box 4">
          <a:extLst>
            <a:ext uri="{FF2B5EF4-FFF2-40B4-BE49-F238E27FC236}">
              <a16:creationId xmlns:a16="http://schemas.microsoft.com/office/drawing/2014/main" id="{C52A9858-6528-4356-ABC8-9B6123DE1316}"/>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43" name="Text Box 24">
          <a:extLst>
            <a:ext uri="{FF2B5EF4-FFF2-40B4-BE49-F238E27FC236}">
              <a16:creationId xmlns:a16="http://schemas.microsoft.com/office/drawing/2014/main" id="{0E20187E-804B-490C-8FD9-FE47D419548D}"/>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44" name="Text Box 25">
          <a:extLst>
            <a:ext uri="{FF2B5EF4-FFF2-40B4-BE49-F238E27FC236}">
              <a16:creationId xmlns:a16="http://schemas.microsoft.com/office/drawing/2014/main" id="{155A8F4A-934A-4262-B3C4-D7259FDEF1A1}"/>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45" name="Text Box 26">
          <a:extLst>
            <a:ext uri="{FF2B5EF4-FFF2-40B4-BE49-F238E27FC236}">
              <a16:creationId xmlns:a16="http://schemas.microsoft.com/office/drawing/2014/main" id="{33192FC6-3CE9-43B9-BE0E-73ECE93C2306}"/>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46" name="Text Box 27">
          <a:extLst>
            <a:ext uri="{FF2B5EF4-FFF2-40B4-BE49-F238E27FC236}">
              <a16:creationId xmlns:a16="http://schemas.microsoft.com/office/drawing/2014/main" id="{D7667789-8F3E-4B26-BC9B-D7D291968F39}"/>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47" name="Text Box 28">
          <a:extLst>
            <a:ext uri="{FF2B5EF4-FFF2-40B4-BE49-F238E27FC236}">
              <a16:creationId xmlns:a16="http://schemas.microsoft.com/office/drawing/2014/main" id="{86B2F13E-4A61-4463-A1A5-085A74D43747}"/>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48" name="Text Box 29">
          <a:extLst>
            <a:ext uri="{FF2B5EF4-FFF2-40B4-BE49-F238E27FC236}">
              <a16:creationId xmlns:a16="http://schemas.microsoft.com/office/drawing/2014/main" id="{52C07665-DFCF-4A27-9A66-1ED9D08EFF4C}"/>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49" name="Text Box 30">
          <a:extLst>
            <a:ext uri="{FF2B5EF4-FFF2-40B4-BE49-F238E27FC236}">
              <a16:creationId xmlns:a16="http://schemas.microsoft.com/office/drawing/2014/main" id="{595B4782-15B3-413D-AEF5-4750D465D62D}"/>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50" name="Text Box 31">
          <a:extLst>
            <a:ext uri="{FF2B5EF4-FFF2-40B4-BE49-F238E27FC236}">
              <a16:creationId xmlns:a16="http://schemas.microsoft.com/office/drawing/2014/main" id="{11FD325F-9468-4F5A-89DC-469450E5D863}"/>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51" name="Text Box 32">
          <a:extLst>
            <a:ext uri="{FF2B5EF4-FFF2-40B4-BE49-F238E27FC236}">
              <a16:creationId xmlns:a16="http://schemas.microsoft.com/office/drawing/2014/main" id="{7E95C822-4E87-493E-BB19-D70C8E864C2A}"/>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52" name="Text Box 33">
          <a:extLst>
            <a:ext uri="{FF2B5EF4-FFF2-40B4-BE49-F238E27FC236}">
              <a16:creationId xmlns:a16="http://schemas.microsoft.com/office/drawing/2014/main" id="{F7C9C781-57AD-43BE-A98D-0873CCD97615}"/>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53" name="Text Box 34">
          <a:extLst>
            <a:ext uri="{FF2B5EF4-FFF2-40B4-BE49-F238E27FC236}">
              <a16:creationId xmlns:a16="http://schemas.microsoft.com/office/drawing/2014/main" id="{6B45D901-1A99-4F71-BCFF-D4F280EC48DF}"/>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54" name="Text Box 35">
          <a:extLst>
            <a:ext uri="{FF2B5EF4-FFF2-40B4-BE49-F238E27FC236}">
              <a16:creationId xmlns:a16="http://schemas.microsoft.com/office/drawing/2014/main" id="{FB302A1D-6486-4BC5-B283-CC140E6800AD}"/>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55" name="Text Box 36">
          <a:extLst>
            <a:ext uri="{FF2B5EF4-FFF2-40B4-BE49-F238E27FC236}">
              <a16:creationId xmlns:a16="http://schemas.microsoft.com/office/drawing/2014/main" id="{58080C92-D5F1-495F-A6B6-49BD7E6477FA}"/>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56" name="Text Box 37">
          <a:extLst>
            <a:ext uri="{FF2B5EF4-FFF2-40B4-BE49-F238E27FC236}">
              <a16:creationId xmlns:a16="http://schemas.microsoft.com/office/drawing/2014/main" id="{5F54DB18-8A39-4F22-875B-9A54396A0BFA}"/>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57" name="Text Box 38">
          <a:extLst>
            <a:ext uri="{FF2B5EF4-FFF2-40B4-BE49-F238E27FC236}">
              <a16:creationId xmlns:a16="http://schemas.microsoft.com/office/drawing/2014/main" id="{BD2B85E5-A763-4930-B99B-01C9A4C77A9B}"/>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58" name="Text Box 39">
          <a:extLst>
            <a:ext uri="{FF2B5EF4-FFF2-40B4-BE49-F238E27FC236}">
              <a16:creationId xmlns:a16="http://schemas.microsoft.com/office/drawing/2014/main" id="{48F2E7B2-3DAE-44A3-8CD3-4DC90A136BA2}"/>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59" name="Text Box 40">
          <a:extLst>
            <a:ext uri="{FF2B5EF4-FFF2-40B4-BE49-F238E27FC236}">
              <a16:creationId xmlns:a16="http://schemas.microsoft.com/office/drawing/2014/main" id="{C00D46FC-7C31-4533-AD57-FEA016C176AD}"/>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60" name="Text Box 41">
          <a:extLst>
            <a:ext uri="{FF2B5EF4-FFF2-40B4-BE49-F238E27FC236}">
              <a16:creationId xmlns:a16="http://schemas.microsoft.com/office/drawing/2014/main" id="{411BB078-CFA5-49B0-9810-AC1AD00F7DA8}"/>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61" name="Text Box 42">
          <a:extLst>
            <a:ext uri="{FF2B5EF4-FFF2-40B4-BE49-F238E27FC236}">
              <a16:creationId xmlns:a16="http://schemas.microsoft.com/office/drawing/2014/main" id="{997CCBA5-DDC0-405B-9A9A-EB684A85FF07}"/>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62" name="Text Box 4">
          <a:extLst>
            <a:ext uri="{FF2B5EF4-FFF2-40B4-BE49-F238E27FC236}">
              <a16:creationId xmlns:a16="http://schemas.microsoft.com/office/drawing/2014/main" id="{10431C99-B274-447B-83EE-3E93BB2ACBF7}"/>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63" name="Text Box 24">
          <a:extLst>
            <a:ext uri="{FF2B5EF4-FFF2-40B4-BE49-F238E27FC236}">
              <a16:creationId xmlns:a16="http://schemas.microsoft.com/office/drawing/2014/main" id="{EFDEE840-9298-4B79-B4B0-FA439A74503C}"/>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64" name="Text Box 25">
          <a:extLst>
            <a:ext uri="{FF2B5EF4-FFF2-40B4-BE49-F238E27FC236}">
              <a16:creationId xmlns:a16="http://schemas.microsoft.com/office/drawing/2014/main" id="{8541CC00-F6E9-4BC8-81AB-CD6A7D0B0E80}"/>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65" name="Text Box 26">
          <a:extLst>
            <a:ext uri="{FF2B5EF4-FFF2-40B4-BE49-F238E27FC236}">
              <a16:creationId xmlns:a16="http://schemas.microsoft.com/office/drawing/2014/main" id="{FBD39541-0BCF-4E98-B22F-72EA0F9A2D3C}"/>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66" name="Text Box 27">
          <a:extLst>
            <a:ext uri="{FF2B5EF4-FFF2-40B4-BE49-F238E27FC236}">
              <a16:creationId xmlns:a16="http://schemas.microsoft.com/office/drawing/2014/main" id="{E33AF6BB-F502-4C58-AF12-7C6712062D87}"/>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67" name="Text Box 28">
          <a:extLst>
            <a:ext uri="{FF2B5EF4-FFF2-40B4-BE49-F238E27FC236}">
              <a16:creationId xmlns:a16="http://schemas.microsoft.com/office/drawing/2014/main" id="{8A383F2C-DEE3-4427-85D1-1A9DAE02EF9C}"/>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68" name="Text Box 29">
          <a:extLst>
            <a:ext uri="{FF2B5EF4-FFF2-40B4-BE49-F238E27FC236}">
              <a16:creationId xmlns:a16="http://schemas.microsoft.com/office/drawing/2014/main" id="{225AA9C4-4144-4D2B-B7B1-41531F9EA36B}"/>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69" name="Text Box 30">
          <a:extLst>
            <a:ext uri="{FF2B5EF4-FFF2-40B4-BE49-F238E27FC236}">
              <a16:creationId xmlns:a16="http://schemas.microsoft.com/office/drawing/2014/main" id="{4D8653DB-E7E7-4457-A452-E9FE4DCDCB88}"/>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70" name="Text Box 31">
          <a:extLst>
            <a:ext uri="{FF2B5EF4-FFF2-40B4-BE49-F238E27FC236}">
              <a16:creationId xmlns:a16="http://schemas.microsoft.com/office/drawing/2014/main" id="{C32D8CE7-9555-4CD6-B54C-78DFD5786F5E}"/>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71" name="Text Box 32">
          <a:extLst>
            <a:ext uri="{FF2B5EF4-FFF2-40B4-BE49-F238E27FC236}">
              <a16:creationId xmlns:a16="http://schemas.microsoft.com/office/drawing/2014/main" id="{5E9E9F4D-BDA1-4F52-AD9F-C70E1D19E795}"/>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72" name="Text Box 33">
          <a:extLst>
            <a:ext uri="{FF2B5EF4-FFF2-40B4-BE49-F238E27FC236}">
              <a16:creationId xmlns:a16="http://schemas.microsoft.com/office/drawing/2014/main" id="{9DAD5D89-71AE-4C54-BBBB-8A1FD4D8D3F4}"/>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73" name="Text Box 34">
          <a:extLst>
            <a:ext uri="{FF2B5EF4-FFF2-40B4-BE49-F238E27FC236}">
              <a16:creationId xmlns:a16="http://schemas.microsoft.com/office/drawing/2014/main" id="{4E493CC1-5BDB-4E11-915F-867CF8F90F27}"/>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74" name="Text Box 35">
          <a:extLst>
            <a:ext uri="{FF2B5EF4-FFF2-40B4-BE49-F238E27FC236}">
              <a16:creationId xmlns:a16="http://schemas.microsoft.com/office/drawing/2014/main" id="{0C6495D4-6E53-418B-B71D-43DFF0E4977F}"/>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75" name="Text Box 36">
          <a:extLst>
            <a:ext uri="{FF2B5EF4-FFF2-40B4-BE49-F238E27FC236}">
              <a16:creationId xmlns:a16="http://schemas.microsoft.com/office/drawing/2014/main" id="{5C2EF025-1ACB-4908-8595-2852EF1BDD16}"/>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76" name="Text Box 37">
          <a:extLst>
            <a:ext uri="{FF2B5EF4-FFF2-40B4-BE49-F238E27FC236}">
              <a16:creationId xmlns:a16="http://schemas.microsoft.com/office/drawing/2014/main" id="{13ECF8B9-B1D6-4FFA-9528-E99CB8E25B30}"/>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77" name="Text Box 38">
          <a:extLst>
            <a:ext uri="{FF2B5EF4-FFF2-40B4-BE49-F238E27FC236}">
              <a16:creationId xmlns:a16="http://schemas.microsoft.com/office/drawing/2014/main" id="{B64FAFB0-5A4E-46EC-ADE0-34BED0EA74EB}"/>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78" name="Text Box 39">
          <a:extLst>
            <a:ext uri="{FF2B5EF4-FFF2-40B4-BE49-F238E27FC236}">
              <a16:creationId xmlns:a16="http://schemas.microsoft.com/office/drawing/2014/main" id="{9FA6C6F0-43C0-466E-8335-C88D82161984}"/>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79" name="Text Box 40">
          <a:extLst>
            <a:ext uri="{FF2B5EF4-FFF2-40B4-BE49-F238E27FC236}">
              <a16:creationId xmlns:a16="http://schemas.microsoft.com/office/drawing/2014/main" id="{EF33107E-6EE9-4658-A26F-F5ACA51DB1F6}"/>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80" name="Text Box 41">
          <a:extLst>
            <a:ext uri="{FF2B5EF4-FFF2-40B4-BE49-F238E27FC236}">
              <a16:creationId xmlns:a16="http://schemas.microsoft.com/office/drawing/2014/main" id="{712D8B3E-1DF3-42D2-91B0-DB4FE5C0BD76}"/>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81" name="Text Box 42">
          <a:extLst>
            <a:ext uri="{FF2B5EF4-FFF2-40B4-BE49-F238E27FC236}">
              <a16:creationId xmlns:a16="http://schemas.microsoft.com/office/drawing/2014/main" id="{67964FF5-554E-4243-B281-8D38F2718AD2}"/>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282" name="Text Box 4">
          <a:extLst>
            <a:ext uri="{FF2B5EF4-FFF2-40B4-BE49-F238E27FC236}">
              <a16:creationId xmlns:a16="http://schemas.microsoft.com/office/drawing/2014/main" id="{C65DC476-6799-4E34-B2C7-9676BF4122DE}"/>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283" name="Text Box 24">
          <a:extLst>
            <a:ext uri="{FF2B5EF4-FFF2-40B4-BE49-F238E27FC236}">
              <a16:creationId xmlns:a16="http://schemas.microsoft.com/office/drawing/2014/main" id="{7BB6B5CB-27E0-44AE-B112-70CBFF256994}"/>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284" name="Text Box 25">
          <a:extLst>
            <a:ext uri="{FF2B5EF4-FFF2-40B4-BE49-F238E27FC236}">
              <a16:creationId xmlns:a16="http://schemas.microsoft.com/office/drawing/2014/main" id="{0E0C6840-A65D-44A2-8772-3B84DBCE699E}"/>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285" name="Text Box 26">
          <a:extLst>
            <a:ext uri="{FF2B5EF4-FFF2-40B4-BE49-F238E27FC236}">
              <a16:creationId xmlns:a16="http://schemas.microsoft.com/office/drawing/2014/main" id="{F59E3BAE-5D7E-46D2-958A-710B40EE3781}"/>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286" name="Text Box 27">
          <a:extLst>
            <a:ext uri="{FF2B5EF4-FFF2-40B4-BE49-F238E27FC236}">
              <a16:creationId xmlns:a16="http://schemas.microsoft.com/office/drawing/2014/main" id="{37335B92-E77E-47DB-95CE-43282CA7E3E1}"/>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287" name="Text Box 28">
          <a:extLst>
            <a:ext uri="{FF2B5EF4-FFF2-40B4-BE49-F238E27FC236}">
              <a16:creationId xmlns:a16="http://schemas.microsoft.com/office/drawing/2014/main" id="{A82F2ED8-BBE3-4B7F-9130-F8ACE321471B}"/>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288" name="Text Box 29">
          <a:extLst>
            <a:ext uri="{FF2B5EF4-FFF2-40B4-BE49-F238E27FC236}">
              <a16:creationId xmlns:a16="http://schemas.microsoft.com/office/drawing/2014/main" id="{C98F92D8-445F-44D1-80C2-42A6E50707C1}"/>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289" name="Text Box 30">
          <a:extLst>
            <a:ext uri="{FF2B5EF4-FFF2-40B4-BE49-F238E27FC236}">
              <a16:creationId xmlns:a16="http://schemas.microsoft.com/office/drawing/2014/main" id="{E957E0A3-DF32-47EC-B955-710360FF103E}"/>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290" name="Text Box 31">
          <a:extLst>
            <a:ext uri="{FF2B5EF4-FFF2-40B4-BE49-F238E27FC236}">
              <a16:creationId xmlns:a16="http://schemas.microsoft.com/office/drawing/2014/main" id="{2F543152-D7A1-4B24-BDD2-D50D50828991}"/>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291" name="Text Box 32">
          <a:extLst>
            <a:ext uri="{FF2B5EF4-FFF2-40B4-BE49-F238E27FC236}">
              <a16:creationId xmlns:a16="http://schemas.microsoft.com/office/drawing/2014/main" id="{B646918D-CF06-413F-BAAF-7BF211D02A99}"/>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292" name="Text Box 33">
          <a:extLst>
            <a:ext uri="{FF2B5EF4-FFF2-40B4-BE49-F238E27FC236}">
              <a16:creationId xmlns:a16="http://schemas.microsoft.com/office/drawing/2014/main" id="{0BDBDBC9-3B0E-4863-89A6-8061BCC1BA45}"/>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293" name="Text Box 34">
          <a:extLst>
            <a:ext uri="{FF2B5EF4-FFF2-40B4-BE49-F238E27FC236}">
              <a16:creationId xmlns:a16="http://schemas.microsoft.com/office/drawing/2014/main" id="{A014FC62-0C52-4FDA-9CFD-B96EAD16902B}"/>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294" name="Text Box 35">
          <a:extLst>
            <a:ext uri="{FF2B5EF4-FFF2-40B4-BE49-F238E27FC236}">
              <a16:creationId xmlns:a16="http://schemas.microsoft.com/office/drawing/2014/main" id="{ED3D574E-74B8-4800-B66C-690A907C5722}"/>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295" name="Text Box 36">
          <a:extLst>
            <a:ext uri="{FF2B5EF4-FFF2-40B4-BE49-F238E27FC236}">
              <a16:creationId xmlns:a16="http://schemas.microsoft.com/office/drawing/2014/main" id="{9893EC97-5C1F-4F3B-8ACC-670D5F19D613}"/>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296" name="Text Box 37">
          <a:extLst>
            <a:ext uri="{FF2B5EF4-FFF2-40B4-BE49-F238E27FC236}">
              <a16:creationId xmlns:a16="http://schemas.microsoft.com/office/drawing/2014/main" id="{FEFE67A6-E315-4C1C-AB80-4229B483492C}"/>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297" name="Text Box 38">
          <a:extLst>
            <a:ext uri="{FF2B5EF4-FFF2-40B4-BE49-F238E27FC236}">
              <a16:creationId xmlns:a16="http://schemas.microsoft.com/office/drawing/2014/main" id="{BEAF87E1-F494-4464-A150-9E912857BAC3}"/>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298" name="Text Box 39">
          <a:extLst>
            <a:ext uri="{FF2B5EF4-FFF2-40B4-BE49-F238E27FC236}">
              <a16:creationId xmlns:a16="http://schemas.microsoft.com/office/drawing/2014/main" id="{DCD96616-3692-4476-A5C9-D70C81073693}"/>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299" name="Text Box 40">
          <a:extLst>
            <a:ext uri="{FF2B5EF4-FFF2-40B4-BE49-F238E27FC236}">
              <a16:creationId xmlns:a16="http://schemas.microsoft.com/office/drawing/2014/main" id="{E095EFD2-396D-4E85-AE87-0FE9C3D1FA41}"/>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300" name="Text Box 41">
          <a:extLst>
            <a:ext uri="{FF2B5EF4-FFF2-40B4-BE49-F238E27FC236}">
              <a16:creationId xmlns:a16="http://schemas.microsoft.com/office/drawing/2014/main" id="{F9763859-6B12-4633-BC3C-644FF95A237B}"/>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301" name="Text Box 42">
          <a:extLst>
            <a:ext uri="{FF2B5EF4-FFF2-40B4-BE49-F238E27FC236}">
              <a16:creationId xmlns:a16="http://schemas.microsoft.com/office/drawing/2014/main" id="{A8BE7867-65F0-4224-8513-A42970DB64DE}"/>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302" name="Text Box 4">
          <a:extLst>
            <a:ext uri="{FF2B5EF4-FFF2-40B4-BE49-F238E27FC236}">
              <a16:creationId xmlns:a16="http://schemas.microsoft.com/office/drawing/2014/main" id="{EB66A2F6-8CF6-4A8F-ACF0-93D11A87EFF1}"/>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303" name="Text Box 24">
          <a:extLst>
            <a:ext uri="{FF2B5EF4-FFF2-40B4-BE49-F238E27FC236}">
              <a16:creationId xmlns:a16="http://schemas.microsoft.com/office/drawing/2014/main" id="{FDE26E57-8583-4200-B136-A9F9E79029E5}"/>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304" name="Text Box 25">
          <a:extLst>
            <a:ext uri="{FF2B5EF4-FFF2-40B4-BE49-F238E27FC236}">
              <a16:creationId xmlns:a16="http://schemas.microsoft.com/office/drawing/2014/main" id="{A455D2B1-980C-4B30-84B8-EAF5E0D8CDA6}"/>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305" name="Text Box 26">
          <a:extLst>
            <a:ext uri="{FF2B5EF4-FFF2-40B4-BE49-F238E27FC236}">
              <a16:creationId xmlns:a16="http://schemas.microsoft.com/office/drawing/2014/main" id="{B0ADD461-D6BC-428A-9200-FCA56668E97B}"/>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306" name="Text Box 27">
          <a:extLst>
            <a:ext uri="{FF2B5EF4-FFF2-40B4-BE49-F238E27FC236}">
              <a16:creationId xmlns:a16="http://schemas.microsoft.com/office/drawing/2014/main" id="{3B5A7351-7546-4689-9A67-0DF6EB114375}"/>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307" name="Text Box 28">
          <a:extLst>
            <a:ext uri="{FF2B5EF4-FFF2-40B4-BE49-F238E27FC236}">
              <a16:creationId xmlns:a16="http://schemas.microsoft.com/office/drawing/2014/main" id="{50040C4D-C125-4FD4-B184-6E9938C7E4FD}"/>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308" name="Text Box 29">
          <a:extLst>
            <a:ext uri="{FF2B5EF4-FFF2-40B4-BE49-F238E27FC236}">
              <a16:creationId xmlns:a16="http://schemas.microsoft.com/office/drawing/2014/main" id="{F865EEC6-6C66-4AE8-BC7D-551485C5D5BB}"/>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309" name="Text Box 30">
          <a:extLst>
            <a:ext uri="{FF2B5EF4-FFF2-40B4-BE49-F238E27FC236}">
              <a16:creationId xmlns:a16="http://schemas.microsoft.com/office/drawing/2014/main" id="{D5F44CC0-241F-45B8-8A36-0363327399FC}"/>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310" name="Text Box 31">
          <a:extLst>
            <a:ext uri="{FF2B5EF4-FFF2-40B4-BE49-F238E27FC236}">
              <a16:creationId xmlns:a16="http://schemas.microsoft.com/office/drawing/2014/main" id="{3BEB322C-65F5-494B-BAFB-1B5D10026342}"/>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311" name="Text Box 32">
          <a:extLst>
            <a:ext uri="{FF2B5EF4-FFF2-40B4-BE49-F238E27FC236}">
              <a16:creationId xmlns:a16="http://schemas.microsoft.com/office/drawing/2014/main" id="{5DB36E69-7FA8-4A89-8CE6-5E7983177530}"/>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312" name="Text Box 33">
          <a:extLst>
            <a:ext uri="{FF2B5EF4-FFF2-40B4-BE49-F238E27FC236}">
              <a16:creationId xmlns:a16="http://schemas.microsoft.com/office/drawing/2014/main" id="{BF237519-6CAC-45C5-81F5-BF0883CBAD07}"/>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313" name="Text Box 34">
          <a:extLst>
            <a:ext uri="{FF2B5EF4-FFF2-40B4-BE49-F238E27FC236}">
              <a16:creationId xmlns:a16="http://schemas.microsoft.com/office/drawing/2014/main" id="{CA81CBAC-7771-4306-B85E-4330796F54AD}"/>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314" name="Text Box 35">
          <a:extLst>
            <a:ext uri="{FF2B5EF4-FFF2-40B4-BE49-F238E27FC236}">
              <a16:creationId xmlns:a16="http://schemas.microsoft.com/office/drawing/2014/main" id="{AE242EFB-109A-49DF-9CDD-BB2409D71EA0}"/>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315" name="Text Box 36">
          <a:extLst>
            <a:ext uri="{FF2B5EF4-FFF2-40B4-BE49-F238E27FC236}">
              <a16:creationId xmlns:a16="http://schemas.microsoft.com/office/drawing/2014/main" id="{145EF157-2356-4B37-9124-9ADA5F6A1A23}"/>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316" name="Text Box 37">
          <a:extLst>
            <a:ext uri="{FF2B5EF4-FFF2-40B4-BE49-F238E27FC236}">
              <a16:creationId xmlns:a16="http://schemas.microsoft.com/office/drawing/2014/main" id="{8A1FB71F-645D-42AB-B3EB-BC0FB1DF1D67}"/>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317" name="Text Box 38">
          <a:extLst>
            <a:ext uri="{FF2B5EF4-FFF2-40B4-BE49-F238E27FC236}">
              <a16:creationId xmlns:a16="http://schemas.microsoft.com/office/drawing/2014/main" id="{BDED1244-60E5-49D2-B3D2-D09F7E5D3B68}"/>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318" name="Text Box 39">
          <a:extLst>
            <a:ext uri="{FF2B5EF4-FFF2-40B4-BE49-F238E27FC236}">
              <a16:creationId xmlns:a16="http://schemas.microsoft.com/office/drawing/2014/main" id="{20BD560C-A05F-4F0B-A715-6F232F272C2E}"/>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319" name="Text Box 40">
          <a:extLst>
            <a:ext uri="{FF2B5EF4-FFF2-40B4-BE49-F238E27FC236}">
              <a16:creationId xmlns:a16="http://schemas.microsoft.com/office/drawing/2014/main" id="{E5A96B37-2606-4133-ACD1-FDFC115D9D08}"/>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320" name="Text Box 41">
          <a:extLst>
            <a:ext uri="{FF2B5EF4-FFF2-40B4-BE49-F238E27FC236}">
              <a16:creationId xmlns:a16="http://schemas.microsoft.com/office/drawing/2014/main" id="{0D83F5DC-FEFD-408A-8259-EC87805C6C81}"/>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321" name="Text Box 42">
          <a:extLst>
            <a:ext uri="{FF2B5EF4-FFF2-40B4-BE49-F238E27FC236}">
              <a16:creationId xmlns:a16="http://schemas.microsoft.com/office/drawing/2014/main" id="{C216094A-5F89-4479-A017-FCF11721FDA1}"/>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322" name="Text Box 4">
          <a:extLst>
            <a:ext uri="{FF2B5EF4-FFF2-40B4-BE49-F238E27FC236}">
              <a16:creationId xmlns:a16="http://schemas.microsoft.com/office/drawing/2014/main" id="{B22BFA05-BA33-47F1-BAF3-095B2538231C}"/>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323" name="Text Box 24">
          <a:extLst>
            <a:ext uri="{FF2B5EF4-FFF2-40B4-BE49-F238E27FC236}">
              <a16:creationId xmlns:a16="http://schemas.microsoft.com/office/drawing/2014/main" id="{16986BB4-6429-4DC0-BB18-314D3E564E07}"/>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324" name="Text Box 25">
          <a:extLst>
            <a:ext uri="{FF2B5EF4-FFF2-40B4-BE49-F238E27FC236}">
              <a16:creationId xmlns:a16="http://schemas.microsoft.com/office/drawing/2014/main" id="{E820120C-B0AC-4101-9C4D-238045824593}"/>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325" name="Text Box 26">
          <a:extLst>
            <a:ext uri="{FF2B5EF4-FFF2-40B4-BE49-F238E27FC236}">
              <a16:creationId xmlns:a16="http://schemas.microsoft.com/office/drawing/2014/main" id="{A555BD04-6668-437B-BE3C-4750100402B8}"/>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326" name="Text Box 27">
          <a:extLst>
            <a:ext uri="{FF2B5EF4-FFF2-40B4-BE49-F238E27FC236}">
              <a16:creationId xmlns:a16="http://schemas.microsoft.com/office/drawing/2014/main" id="{DC54AA98-6159-4740-AE14-D4D3961E06BE}"/>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327" name="Text Box 28">
          <a:extLst>
            <a:ext uri="{FF2B5EF4-FFF2-40B4-BE49-F238E27FC236}">
              <a16:creationId xmlns:a16="http://schemas.microsoft.com/office/drawing/2014/main" id="{2A4A35B9-1861-497D-9436-67C985E8877C}"/>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328" name="Text Box 29">
          <a:extLst>
            <a:ext uri="{FF2B5EF4-FFF2-40B4-BE49-F238E27FC236}">
              <a16:creationId xmlns:a16="http://schemas.microsoft.com/office/drawing/2014/main" id="{B5498E2E-FF9D-4376-BDD5-05E3E747DF37}"/>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329" name="Text Box 30">
          <a:extLst>
            <a:ext uri="{FF2B5EF4-FFF2-40B4-BE49-F238E27FC236}">
              <a16:creationId xmlns:a16="http://schemas.microsoft.com/office/drawing/2014/main" id="{AEF0E004-974C-42D7-9F7B-AD034820BB36}"/>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330" name="Text Box 31">
          <a:extLst>
            <a:ext uri="{FF2B5EF4-FFF2-40B4-BE49-F238E27FC236}">
              <a16:creationId xmlns:a16="http://schemas.microsoft.com/office/drawing/2014/main" id="{FF0A931E-2DED-4A7F-AD1D-BD540903A9B7}"/>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331" name="Text Box 32">
          <a:extLst>
            <a:ext uri="{FF2B5EF4-FFF2-40B4-BE49-F238E27FC236}">
              <a16:creationId xmlns:a16="http://schemas.microsoft.com/office/drawing/2014/main" id="{C20620B7-C934-4146-815F-1391E85285D8}"/>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332" name="Text Box 33">
          <a:extLst>
            <a:ext uri="{FF2B5EF4-FFF2-40B4-BE49-F238E27FC236}">
              <a16:creationId xmlns:a16="http://schemas.microsoft.com/office/drawing/2014/main" id="{013F762D-4EFB-484F-8979-84B5E3F81407}"/>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333" name="Text Box 34">
          <a:extLst>
            <a:ext uri="{FF2B5EF4-FFF2-40B4-BE49-F238E27FC236}">
              <a16:creationId xmlns:a16="http://schemas.microsoft.com/office/drawing/2014/main" id="{38FF7D13-3388-4608-A25F-12301CDA9CC1}"/>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334" name="Text Box 35">
          <a:extLst>
            <a:ext uri="{FF2B5EF4-FFF2-40B4-BE49-F238E27FC236}">
              <a16:creationId xmlns:a16="http://schemas.microsoft.com/office/drawing/2014/main" id="{FD970094-A2D0-46FD-B40D-BD1A232B4105}"/>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335" name="Text Box 36">
          <a:extLst>
            <a:ext uri="{FF2B5EF4-FFF2-40B4-BE49-F238E27FC236}">
              <a16:creationId xmlns:a16="http://schemas.microsoft.com/office/drawing/2014/main" id="{B5C5C301-4809-4FCF-AFA2-979F6CEDB903}"/>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336" name="Text Box 37">
          <a:extLst>
            <a:ext uri="{FF2B5EF4-FFF2-40B4-BE49-F238E27FC236}">
              <a16:creationId xmlns:a16="http://schemas.microsoft.com/office/drawing/2014/main" id="{00E056C9-AD30-42C9-BC59-E9E445CF968E}"/>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337" name="Text Box 38">
          <a:extLst>
            <a:ext uri="{FF2B5EF4-FFF2-40B4-BE49-F238E27FC236}">
              <a16:creationId xmlns:a16="http://schemas.microsoft.com/office/drawing/2014/main" id="{73E6C9B2-17D2-4FA3-8312-BD4DC195D584}"/>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338" name="Text Box 39">
          <a:extLst>
            <a:ext uri="{FF2B5EF4-FFF2-40B4-BE49-F238E27FC236}">
              <a16:creationId xmlns:a16="http://schemas.microsoft.com/office/drawing/2014/main" id="{26382228-40FE-45A3-84DD-EACD63F3B30D}"/>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339" name="Text Box 40">
          <a:extLst>
            <a:ext uri="{FF2B5EF4-FFF2-40B4-BE49-F238E27FC236}">
              <a16:creationId xmlns:a16="http://schemas.microsoft.com/office/drawing/2014/main" id="{EE06B818-B27B-47DA-9477-7981C9D31C12}"/>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340" name="Text Box 41">
          <a:extLst>
            <a:ext uri="{FF2B5EF4-FFF2-40B4-BE49-F238E27FC236}">
              <a16:creationId xmlns:a16="http://schemas.microsoft.com/office/drawing/2014/main" id="{FCE68B52-3F9D-4B47-98FA-CEB0B046509B}"/>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341" name="Text Box 42">
          <a:extLst>
            <a:ext uri="{FF2B5EF4-FFF2-40B4-BE49-F238E27FC236}">
              <a16:creationId xmlns:a16="http://schemas.microsoft.com/office/drawing/2014/main" id="{4BA202D9-1225-4433-8CCE-A400769CDFFA}"/>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342" name="Text Box 4">
          <a:extLst>
            <a:ext uri="{FF2B5EF4-FFF2-40B4-BE49-F238E27FC236}">
              <a16:creationId xmlns:a16="http://schemas.microsoft.com/office/drawing/2014/main" id="{1C4EBC9B-9804-404E-970C-DEBBC62FA0DF}"/>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343" name="Text Box 24">
          <a:extLst>
            <a:ext uri="{FF2B5EF4-FFF2-40B4-BE49-F238E27FC236}">
              <a16:creationId xmlns:a16="http://schemas.microsoft.com/office/drawing/2014/main" id="{897B9828-D0DB-4AC0-AA58-F23398C6CB24}"/>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344" name="Text Box 25">
          <a:extLst>
            <a:ext uri="{FF2B5EF4-FFF2-40B4-BE49-F238E27FC236}">
              <a16:creationId xmlns:a16="http://schemas.microsoft.com/office/drawing/2014/main" id="{CCA4487C-D506-4824-96A8-ACE2F7774BE1}"/>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345" name="Text Box 26">
          <a:extLst>
            <a:ext uri="{FF2B5EF4-FFF2-40B4-BE49-F238E27FC236}">
              <a16:creationId xmlns:a16="http://schemas.microsoft.com/office/drawing/2014/main" id="{DCA5218F-8556-4094-B7D1-58AAFB1520D4}"/>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346" name="Text Box 27">
          <a:extLst>
            <a:ext uri="{FF2B5EF4-FFF2-40B4-BE49-F238E27FC236}">
              <a16:creationId xmlns:a16="http://schemas.microsoft.com/office/drawing/2014/main" id="{81CE868A-DDBB-473E-BA7E-41B21014C156}"/>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347" name="Text Box 28">
          <a:extLst>
            <a:ext uri="{FF2B5EF4-FFF2-40B4-BE49-F238E27FC236}">
              <a16:creationId xmlns:a16="http://schemas.microsoft.com/office/drawing/2014/main" id="{8C3577AD-3B3E-4F7A-BB1F-AACAAABD1C19}"/>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348" name="Text Box 29">
          <a:extLst>
            <a:ext uri="{FF2B5EF4-FFF2-40B4-BE49-F238E27FC236}">
              <a16:creationId xmlns:a16="http://schemas.microsoft.com/office/drawing/2014/main" id="{B9EE7383-CA89-42AD-A9CC-46179EC6CE01}"/>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349" name="Text Box 30">
          <a:extLst>
            <a:ext uri="{FF2B5EF4-FFF2-40B4-BE49-F238E27FC236}">
              <a16:creationId xmlns:a16="http://schemas.microsoft.com/office/drawing/2014/main" id="{1A80709A-B80E-4F02-93D0-5F3E30B0EF5E}"/>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350" name="Text Box 31">
          <a:extLst>
            <a:ext uri="{FF2B5EF4-FFF2-40B4-BE49-F238E27FC236}">
              <a16:creationId xmlns:a16="http://schemas.microsoft.com/office/drawing/2014/main" id="{796F3221-0065-4E4C-83AE-D5F644A07587}"/>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351" name="Text Box 32">
          <a:extLst>
            <a:ext uri="{FF2B5EF4-FFF2-40B4-BE49-F238E27FC236}">
              <a16:creationId xmlns:a16="http://schemas.microsoft.com/office/drawing/2014/main" id="{A72E43AB-CF8C-4534-A614-3E0BF37DBEE2}"/>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352" name="Text Box 33">
          <a:extLst>
            <a:ext uri="{FF2B5EF4-FFF2-40B4-BE49-F238E27FC236}">
              <a16:creationId xmlns:a16="http://schemas.microsoft.com/office/drawing/2014/main" id="{382C19AE-9098-4AB5-8DC1-F90442AB84E1}"/>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353" name="Text Box 34">
          <a:extLst>
            <a:ext uri="{FF2B5EF4-FFF2-40B4-BE49-F238E27FC236}">
              <a16:creationId xmlns:a16="http://schemas.microsoft.com/office/drawing/2014/main" id="{8AF2D2E3-8C98-4B4C-A6FB-CC23DE136C0F}"/>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354" name="Text Box 35">
          <a:extLst>
            <a:ext uri="{FF2B5EF4-FFF2-40B4-BE49-F238E27FC236}">
              <a16:creationId xmlns:a16="http://schemas.microsoft.com/office/drawing/2014/main" id="{E72A8B16-C518-49B4-89C2-5305FA3BA2CB}"/>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355" name="Text Box 36">
          <a:extLst>
            <a:ext uri="{FF2B5EF4-FFF2-40B4-BE49-F238E27FC236}">
              <a16:creationId xmlns:a16="http://schemas.microsoft.com/office/drawing/2014/main" id="{B24C6991-6984-48DC-9EB9-0845A65E3D2A}"/>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356" name="Text Box 37">
          <a:extLst>
            <a:ext uri="{FF2B5EF4-FFF2-40B4-BE49-F238E27FC236}">
              <a16:creationId xmlns:a16="http://schemas.microsoft.com/office/drawing/2014/main" id="{4CB5C432-E461-4BE6-AEC8-2142EEE770B1}"/>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357" name="Text Box 38">
          <a:extLst>
            <a:ext uri="{FF2B5EF4-FFF2-40B4-BE49-F238E27FC236}">
              <a16:creationId xmlns:a16="http://schemas.microsoft.com/office/drawing/2014/main" id="{DC8AD044-3BF9-40E5-B87D-5D40686073FC}"/>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358" name="Text Box 39">
          <a:extLst>
            <a:ext uri="{FF2B5EF4-FFF2-40B4-BE49-F238E27FC236}">
              <a16:creationId xmlns:a16="http://schemas.microsoft.com/office/drawing/2014/main" id="{B6611DF3-D5AE-462D-9226-D8E63AD55054}"/>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359" name="Text Box 40">
          <a:extLst>
            <a:ext uri="{FF2B5EF4-FFF2-40B4-BE49-F238E27FC236}">
              <a16:creationId xmlns:a16="http://schemas.microsoft.com/office/drawing/2014/main" id="{4B401110-BC8F-4637-B58C-6F810374828B}"/>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360" name="Text Box 41">
          <a:extLst>
            <a:ext uri="{FF2B5EF4-FFF2-40B4-BE49-F238E27FC236}">
              <a16:creationId xmlns:a16="http://schemas.microsoft.com/office/drawing/2014/main" id="{A8D63A61-9538-4D75-9F1D-B5B7619BAD33}"/>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361" name="Text Box 42">
          <a:extLst>
            <a:ext uri="{FF2B5EF4-FFF2-40B4-BE49-F238E27FC236}">
              <a16:creationId xmlns:a16="http://schemas.microsoft.com/office/drawing/2014/main" id="{29B58324-73CC-47BB-9F6B-158362227BE9}"/>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362" name="Text Box 4">
          <a:extLst>
            <a:ext uri="{FF2B5EF4-FFF2-40B4-BE49-F238E27FC236}">
              <a16:creationId xmlns:a16="http://schemas.microsoft.com/office/drawing/2014/main" id="{A9CDF1C9-0650-4667-8525-115C777A03B2}"/>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363" name="Text Box 24">
          <a:extLst>
            <a:ext uri="{FF2B5EF4-FFF2-40B4-BE49-F238E27FC236}">
              <a16:creationId xmlns:a16="http://schemas.microsoft.com/office/drawing/2014/main" id="{371A035D-F42F-4046-B986-3CDC8DF6A1C9}"/>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364" name="Text Box 25">
          <a:extLst>
            <a:ext uri="{FF2B5EF4-FFF2-40B4-BE49-F238E27FC236}">
              <a16:creationId xmlns:a16="http://schemas.microsoft.com/office/drawing/2014/main" id="{CB114776-5739-4AD6-A0DA-3DE0AD7E4F85}"/>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365" name="Text Box 26">
          <a:extLst>
            <a:ext uri="{FF2B5EF4-FFF2-40B4-BE49-F238E27FC236}">
              <a16:creationId xmlns:a16="http://schemas.microsoft.com/office/drawing/2014/main" id="{0515FA28-1795-4EC9-86C7-64C1A0A4433E}"/>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366" name="Text Box 27">
          <a:extLst>
            <a:ext uri="{FF2B5EF4-FFF2-40B4-BE49-F238E27FC236}">
              <a16:creationId xmlns:a16="http://schemas.microsoft.com/office/drawing/2014/main" id="{FF5241DD-1E6A-4FB2-9C33-3D355A5DD61A}"/>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367" name="Text Box 28">
          <a:extLst>
            <a:ext uri="{FF2B5EF4-FFF2-40B4-BE49-F238E27FC236}">
              <a16:creationId xmlns:a16="http://schemas.microsoft.com/office/drawing/2014/main" id="{C027B2E8-7CAA-4BC5-9FE5-6DA1207E6824}"/>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368" name="Text Box 29">
          <a:extLst>
            <a:ext uri="{FF2B5EF4-FFF2-40B4-BE49-F238E27FC236}">
              <a16:creationId xmlns:a16="http://schemas.microsoft.com/office/drawing/2014/main" id="{F3513C0C-1BB5-4EBA-985F-4E8DFF73AC9F}"/>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369" name="Text Box 30">
          <a:extLst>
            <a:ext uri="{FF2B5EF4-FFF2-40B4-BE49-F238E27FC236}">
              <a16:creationId xmlns:a16="http://schemas.microsoft.com/office/drawing/2014/main" id="{6E09148B-A96C-47CE-9B60-534AA4A46B75}"/>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370" name="Text Box 31">
          <a:extLst>
            <a:ext uri="{FF2B5EF4-FFF2-40B4-BE49-F238E27FC236}">
              <a16:creationId xmlns:a16="http://schemas.microsoft.com/office/drawing/2014/main" id="{04BFAF7B-F7F9-4930-89C5-D69600133281}"/>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371" name="Text Box 32">
          <a:extLst>
            <a:ext uri="{FF2B5EF4-FFF2-40B4-BE49-F238E27FC236}">
              <a16:creationId xmlns:a16="http://schemas.microsoft.com/office/drawing/2014/main" id="{F9E3BBFC-EBE8-4A6E-A61F-FF3CE735C94D}"/>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372" name="Text Box 33">
          <a:extLst>
            <a:ext uri="{FF2B5EF4-FFF2-40B4-BE49-F238E27FC236}">
              <a16:creationId xmlns:a16="http://schemas.microsoft.com/office/drawing/2014/main" id="{D333A663-55A4-41D4-88FF-4C9122DDA847}"/>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373" name="Text Box 34">
          <a:extLst>
            <a:ext uri="{FF2B5EF4-FFF2-40B4-BE49-F238E27FC236}">
              <a16:creationId xmlns:a16="http://schemas.microsoft.com/office/drawing/2014/main" id="{0BA1AC21-98CC-4345-A9D3-426CECBE7A1C}"/>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374" name="Text Box 35">
          <a:extLst>
            <a:ext uri="{FF2B5EF4-FFF2-40B4-BE49-F238E27FC236}">
              <a16:creationId xmlns:a16="http://schemas.microsoft.com/office/drawing/2014/main" id="{9AC62F54-9888-48EF-B50E-B6ECEB39B688}"/>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375" name="Text Box 36">
          <a:extLst>
            <a:ext uri="{FF2B5EF4-FFF2-40B4-BE49-F238E27FC236}">
              <a16:creationId xmlns:a16="http://schemas.microsoft.com/office/drawing/2014/main" id="{2F0A6E55-8D74-4341-A11F-205BD15A7295}"/>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376" name="Text Box 37">
          <a:extLst>
            <a:ext uri="{FF2B5EF4-FFF2-40B4-BE49-F238E27FC236}">
              <a16:creationId xmlns:a16="http://schemas.microsoft.com/office/drawing/2014/main" id="{83DEFBBE-B6BF-4481-B039-5AEB014E7F5A}"/>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377" name="Text Box 38">
          <a:extLst>
            <a:ext uri="{FF2B5EF4-FFF2-40B4-BE49-F238E27FC236}">
              <a16:creationId xmlns:a16="http://schemas.microsoft.com/office/drawing/2014/main" id="{0FF1AE62-AB3E-48E9-9B24-5B65FD16E682}"/>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378" name="Text Box 39">
          <a:extLst>
            <a:ext uri="{FF2B5EF4-FFF2-40B4-BE49-F238E27FC236}">
              <a16:creationId xmlns:a16="http://schemas.microsoft.com/office/drawing/2014/main" id="{0EA74199-34A5-4612-9EED-06EF5BAD37FC}"/>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379" name="Text Box 40">
          <a:extLst>
            <a:ext uri="{FF2B5EF4-FFF2-40B4-BE49-F238E27FC236}">
              <a16:creationId xmlns:a16="http://schemas.microsoft.com/office/drawing/2014/main" id="{AE15D8CE-64C4-4F3E-B9E1-39F9B4CFF3DB}"/>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380" name="Text Box 41">
          <a:extLst>
            <a:ext uri="{FF2B5EF4-FFF2-40B4-BE49-F238E27FC236}">
              <a16:creationId xmlns:a16="http://schemas.microsoft.com/office/drawing/2014/main" id="{8A28D5A9-DB7A-43F7-87C5-F31BBB57C9BA}"/>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381" name="Text Box 42">
          <a:extLst>
            <a:ext uri="{FF2B5EF4-FFF2-40B4-BE49-F238E27FC236}">
              <a16:creationId xmlns:a16="http://schemas.microsoft.com/office/drawing/2014/main" id="{23990479-928F-4D18-B8F2-8BE44EDD7418}"/>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382" name="Text Box 4">
          <a:extLst>
            <a:ext uri="{FF2B5EF4-FFF2-40B4-BE49-F238E27FC236}">
              <a16:creationId xmlns:a16="http://schemas.microsoft.com/office/drawing/2014/main" id="{9D5C4586-E13B-42A0-8034-FD080F0F45CD}"/>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383" name="Text Box 24">
          <a:extLst>
            <a:ext uri="{FF2B5EF4-FFF2-40B4-BE49-F238E27FC236}">
              <a16:creationId xmlns:a16="http://schemas.microsoft.com/office/drawing/2014/main" id="{57B435B9-DC6D-439F-853D-5041C4CBA452}"/>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384" name="Text Box 25">
          <a:extLst>
            <a:ext uri="{FF2B5EF4-FFF2-40B4-BE49-F238E27FC236}">
              <a16:creationId xmlns:a16="http://schemas.microsoft.com/office/drawing/2014/main" id="{634501A3-5959-4455-8CCE-8A9E2F58B879}"/>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385" name="Text Box 26">
          <a:extLst>
            <a:ext uri="{FF2B5EF4-FFF2-40B4-BE49-F238E27FC236}">
              <a16:creationId xmlns:a16="http://schemas.microsoft.com/office/drawing/2014/main" id="{30CD443C-D60A-4C53-AE3D-A51EB3E68F88}"/>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386" name="Text Box 27">
          <a:extLst>
            <a:ext uri="{FF2B5EF4-FFF2-40B4-BE49-F238E27FC236}">
              <a16:creationId xmlns:a16="http://schemas.microsoft.com/office/drawing/2014/main" id="{1C6E7EFF-1BAE-453F-8602-7E1F9C8B743B}"/>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387" name="Text Box 28">
          <a:extLst>
            <a:ext uri="{FF2B5EF4-FFF2-40B4-BE49-F238E27FC236}">
              <a16:creationId xmlns:a16="http://schemas.microsoft.com/office/drawing/2014/main" id="{883C01DA-2076-479B-BC6D-998639BC57D3}"/>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388" name="Text Box 29">
          <a:extLst>
            <a:ext uri="{FF2B5EF4-FFF2-40B4-BE49-F238E27FC236}">
              <a16:creationId xmlns:a16="http://schemas.microsoft.com/office/drawing/2014/main" id="{F6E50DF7-2DE9-4E59-A520-16D82B2797F5}"/>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389" name="Text Box 30">
          <a:extLst>
            <a:ext uri="{FF2B5EF4-FFF2-40B4-BE49-F238E27FC236}">
              <a16:creationId xmlns:a16="http://schemas.microsoft.com/office/drawing/2014/main" id="{CDC873A6-D168-427F-A062-8091E3554C73}"/>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390" name="Text Box 31">
          <a:extLst>
            <a:ext uri="{FF2B5EF4-FFF2-40B4-BE49-F238E27FC236}">
              <a16:creationId xmlns:a16="http://schemas.microsoft.com/office/drawing/2014/main" id="{1C10BCD0-CA78-474F-9C44-7E13CF61540A}"/>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391" name="Text Box 32">
          <a:extLst>
            <a:ext uri="{FF2B5EF4-FFF2-40B4-BE49-F238E27FC236}">
              <a16:creationId xmlns:a16="http://schemas.microsoft.com/office/drawing/2014/main" id="{E306BA63-04A8-4BE5-B6FD-9355AA0BD431}"/>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392" name="Text Box 33">
          <a:extLst>
            <a:ext uri="{FF2B5EF4-FFF2-40B4-BE49-F238E27FC236}">
              <a16:creationId xmlns:a16="http://schemas.microsoft.com/office/drawing/2014/main" id="{E5330A45-BD0D-4AB9-986F-C46C5805E73A}"/>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393" name="Text Box 34">
          <a:extLst>
            <a:ext uri="{FF2B5EF4-FFF2-40B4-BE49-F238E27FC236}">
              <a16:creationId xmlns:a16="http://schemas.microsoft.com/office/drawing/2014/main" id="{B2C914A4-471D-4E6E-BC2D-54A17167135F}"/>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394" name="Text Box 35">
          <a:extLst>
            <a:ext uri="{FF2B5EF4-FFF2-40B4-BE49-F238E27FC236}">
              <a16:creationId xmlns:a16="http://schemas.microsoft.com/office/drawing/2014/main" id="{A42EC8E6-83AC-48A4-84B9-4CF7B93E7983}"/>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395" name="Text Box 36">
          <a:extLst>
            <a:ext uri="{FF2B5EF4-FFF2-40B4-BE49-F238E27FC236}">
              <a16:creationId xmlns:a16="http://schemas.microsoft.com/office/drawing/2014/main" id="{9E47E80B-0EB8-4300-9D09-EF76B40804AB}"/>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396" name="Text Box 37">
          <a:extLst>
            <a:ext uri="{FF2B5EF4-FFF2-40B4-BE49-F238E27FC236}">
              <a16:creationId xmlns:a16="http://schemas.microsoft.com/office/drawing/2014/main" id="{CD236B6F-7382-46F3-A074-9CCF80BEB9F8}"/>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397" name="Text Box 38">
          <a:extLst>
            <a:ext uri="{FF2B5EF4-FFF2-40B4-BE49-F238E27FC236}">
              <a16:creationId xmlns:a16="http://schemas.microsoft.com/office/drawing/2014/main" id="{99E33D10-54E7-4CB8-8748-A624DC46CF49}"/>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398" name="Text Box 39">
          <a:extLst>
            <a:ext uri="{FF2B5EF4-FFF2-40B4-BE49-F238E27FC236}">
              <a16:creationId xmlns:a16="http://schemas.microsoft.com/office/drawing/2014/main" id="{3AFDE14A-32E8-4B63-865A-550954376DE3}"/>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399" name="Text Box 40">
          <a:extLst>
            <a:ext uri="{FF2B5EF4-FFF2-40B4-BE49-F238E27FC236}">
              <a16:creationId xmlns:a16="http://schemas.microsoft.com/office/drawing/2014/main" id="{9D71398E-CD0F-4BB5-B06C-6A6F1D89B4B8}"/>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400" name="Text Box 41">
          <a:extLst>
            <a:ext uri="{FF2B5EF4-FFF2-40B4-BE49-F238E27FC236}">
              <a16:creationId xmlns:a16="http://schemas.microsoft.com/office/drawing/2014/main" id="{729D04C9-4E1F-407E-A2E3-4A2388216A14}"/>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401" name="Text Box 42">
          <a:extLst>
            <a:ext uri="{FF2B5EF4-FFF2-40B4-BE49-F238E27FC236}">
              <a16:creationId xmlns:a16="http://schemas.microsoft.com/office/drawing/2014/main" id="{EA87F488-9161-4F3A-BB62-102903B51B80}"/>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402" name="Text Box 4">
          <a:extLst>
            <a:ext uri="{FF2B5EF4-FFF2-40B4-BE49-F238E27FC236}">
              <a16:creationId xmlns:a16="http://schemas.microsoft.com/office/drawing/2014/main" id="{C842D15F-3552-4F77-935F-DE9C733BF930}"/>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403" name="Text Box 24">
          <a:extLst>
            <a:ext uri="{FF2B5EF4-FFF2-40B4-BE49-F238E27FC236}">
              <a16:creationId xmlns:a16="http://schemas.microsoft.com/office/drawing/2014/main" id="{2A22AFCA-0FAF-4EFB-B656-F7B22631A8DD}"/>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404" name="Text Box 25">
          <a:extLst>
            <a:ext uri="{FF2B5EF4-FFF2-40B4-BE49-F238E27FC236}">
              <a16:creationId xmlns:a16="http://schemas.microsoft.com/office/drawing/2014/main" id="{92AB4D20-EA1C-4B8E-943E-D6F2B8F6B84C}"/>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405" name="Text Box 26">
          <a:extLst>
            <a:ext uri="{FF2B5EF4-FFF2-40B4-BE49-F238E27FC236}">
              <a16:creationId xmlns:a16="http://schemas.microsoft.com/office/drawing/2014/main" id="{A8D5F17C-1AD6-4D61-AC64-9DA3341BF617}"/>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406" name="Text Box 27">
          <a:extLst>
            <a:ext uri="{FF2B5EF4-FFF2-40B4-BE49-F238E27FC236}">
              <a16:creationId xmlns:a16="http://schemas.microsoft.com/office/drawing/2014/main" id="{DC7E8402-4E29-45D5-A752-D622CE91F3B7}"/>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407" name="Text Box 28">
          <a:extLst>
            <a:ext uri="{FF2B5EF4-FFF2-40B4-BE49-F238E27FC236}">
              <a16:creationId xmlns:a16="http://schemas.microsoft.com/office/drawing/2014/main" id="{C67E2D4A-FC54-4CC8-8837-178CE8EF1E8C}"/>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408" name="Text Box 29">
          <a:extLst>
            <a:ext uri="{FF2B5EF4-FFF2-40B4-BE49-F238E27FC236}">
              <a16:creationId xmlns:a16="http://schemas.microsoft.com/office/drawing/2014/main" id="{4896BEE1-6A03-40D0-9784-D88A826F0DFC}"/>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409" name="Text Box 30">
          <a:extLst>
            <a:ext uri="{FF2B5EF4-FFF2-40B4-BE49-F238E27FC236}">
              <a16:creationId xmlns:a16="http://schemas.microsoft.com/office/drawing/2014/main" id="{8402CA30-1C73-4497-A7DE-3F0B494A0DCE}"/>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410" name="Text Box 31">
          <a:extLst>
            <a:ext uri="{FF2B5EF4-FFF2-40B4-BE49-F238E27FC236}">
              <a16:creationId xmlns:a16="http://schemas.microsoft.com/office/drawing/2014/main" id="{8DB589FA-9803-4246-BF7E-86C6B8707A10}"/>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411" name="Text Box 32">
          <a:extLst>
            <a:ext uri="{FF2B5EF4-FFF2-40B4-BE49-F238E27FC236}">
              <a16:creationId xmlns:a16="http://schemas.microsoft.com/office/drawing/2014/main" id="{337CE1FE-AE95-4D0A-ADFA-702ADD5CFD6D}"/>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412" name="Text Box 33">
          <a:extLst>
            <a:ext uri="{FF2B5EF4-FFF2-40B4-BE49-F238E27FC236}">
              <a16:creationId xmlns:a16="http://schemas.microsoft.com/office/drawing/2014/main" id="{29C3DB78-4423-48CB-9DCA-38BC5A69A1F6}"/>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413" name="Text Box 34">
          <a:extLst>
            <a:ext uri="{FF2B5EF4-FFF2-40B4-BE49-F238E27FC236}">
              <a16:creationId xmlns:a16="http://schemas.microsoft.com/office/drawing/2014/main" id="{F7869E35-FBFA-4D42-B479-2B5748BE0203}"/>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414" name="Text Box 35">
          <a:extLst>
            <a:ext uri="{FF2B5EF4-FFF2-40B4-BE49-F238E27FC236}">
              <a16:creationId xmlns:a16="http://schemas.microsoft.com/office/drawing/2014/main" id="{6C8CE2E2-14FA-435A-B891-8D5B39450E1A}"/>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415" name="Text Box 36">
          <a:extLst>
            <a:ext uri="{FF2B5EF4-FFF2-40B4-BE49-F238E27FC236}">
              <a16:creationId xmlns:a16="http://schemas.microsoft.com/office/drawing/2014/main" id="{4B9B6DA5-7DF9-4185-B761-C6944BC6A1C8}"/>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416" name="Text Box 37">
          <a:extLst>
            <a:ext uri="{FF2B5EF4-FFF2-40B4-BE49-F238E27FC236}">
              <a16:creationId xmlns:a16="http://schemas.microsoft.com/office/drawing/2014/main" id="{ABC45F0D-79EF-46A1-819C-DB3944881E1A}"/>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417" name="Text Box 38">
          <a:extLst>
            <a:ext uri="{FF2B5EF4-FFF2-40B4-BE49-F238E27FC236}">
              <a16:creationId xmlns:a16="http://schemas.microsoft.com/office/drawing/2014/main" id="{9557FF26-FE39-4322-9C98-18E298E4FA31}"/>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418" name="Text Box 39">
          <a:extLst>
            <a:ext uri="{FF2B5EF4-FFF2-40B4-BE49-F238E27FC236}">
              <a16:creationId xmlns:a16="http://schemas.microsoft.com/office/drawing/2014/main" id="{D647E907-4E90-4CB9-8340-9583BB53FFAA}"/>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419" name="Text Box 40">
          <a:extLst>
            <a:ext uri="{FF2B5EF4-FFF2-40B4-BE49-F238E27FC236}">
              <a16:creationId xmlns:a16="http://schemas.microsoft.com/office/drawing/2014/main" id="{CF0E3761-8435-4D0F-9F15-17858A5342E2}"/>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420" name="Text Box 41">
          <a:extLst>
            <a:ext uri="{FF2B5EF4-FFF2-40B4-BE49-F238E27FC236}">
              <a16:creationId xmlns:a16="http://schemas.microsoft.com/office/drawing/2014/main" id="{6FE83496-267F-47BC-810D-00A490B5EAC6}"/>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421" name="Text Box 42">
          <a:extLst>
            <a:ext uri="{FF2B5EF4-FFF2-40B4-BE49-F238E27FC236}">
              <a16:creationId xmlns:a16="http://schemas.microsoft.com/office/drawing/2014/main" id="{7CD86231-C635-4FF9-905A-57843E387557}"/>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422" name="Text Box 4">
          <a:extLst>
            <a:ext uri="{FF2B5EF4-FFF2-40B4-BE49-F238E27FC236}">
              <a16:creationId xmlns:a16="http://schemas.microsoft.com/office/drawing/2014/main" id="{3A73FA14-2CBD-4DEE-9DA0-65A990A9C9D9}"/>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423" name="Text Box 24">
          <a:extLst>
            <a:ext uri="{FF2B5EF4-FFF2-40B4-BE49-F238E27FC236}">
              <a16:creationId xmlns:a16="http://schemas.microsoft.com/office/drawing/2014/main" id="{587CE1CB-45D8-41E7-ADFB-8C9C5752B719}"/>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424" name="Text Box 25">
          <a:extLst>
            <a:ext uri="{FF2B5EF4-FFF2-40B4-BE49-F238E27FC236}">
              <a16:creationId xmlns:a16="http://schemas.microsoft.com/office/drawing/2014/main" id="{5309AADB-DBDC-4AC6-87DD-9497A82D5B2A}"/>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425" name="Text Box 26">
          <a:extLst>
            <a:ext uri="{FF2B5EF4-FFF2-40B4-BE49-F238E27FC236}">
              <a16:creationId xmlns:a16="http://schemas.microsoft.com/office/drawing/2014/main" id="{E4F4BB92-E0A5-4C9E-A597-D1B502D4FD50}"/>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426" name="Text Box 27">
          <a:extLst>
            <a:ext uri="{FF2B5EF4-FFF2-40B4-BE49-F238E27FC236}">
              <a16:creationId xmlns:a16="http://schemas.microsoft.com/office/drawing/2014/main" id="{FA976835-AC15-4A34-AD0D-5102D6C52EBE}"/>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427" name="Text Box 28">
          <a:extLst>
            <a:ext uri="{FF2B5EF4-FFF2-40B4-BE49-F238E27FC236}">
              <a16:creationId xmlns:a16="http://schemas.microsoft.com/office/drawing/2014/main" id="{4A1D0D4C-614D-4787-9EA5-F0B7E78E3EC2}"/>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428" name="Text Box 29">
          <a:extLst>
            <a:ext uri="{FF2B5EF4-FFF2-40B4-BE49-F238E27FC236}">
              <a16:creationId xmlns:a16="http://schemas.microsoft.com/office/drawing/2014/main" id="{A00F8DD5-465B-43F2-95D2-6C125F582B38}"/>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429" name="Text Box 30">
          <a:extLst>
            <a:ext uri="{FF2B5EF4-FFF2-40B4-BE49-F238E27FC236}">
              <a16:creationId xmlns:a16="http://schemas.microsoft.com/office/drawing/2014/main" id="{2C995F53-CAF8-4D4E-9D57-2A4E9D2E61A5}"/>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430" name="Text Box 31">
          <a:extLst>
            <a:ext uri="{FF2B5EF4-FFF2-40B4-BE49-F238E27FC236}">
              <a16:creationId xmlns:a16="http://schemas.microsoft.com/office/drawing/2014/main" id="{D14E77BB-485C-4311-B8E9-7246FE8323DA}"/>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431" name="Text Box 32">
          <a:extLst>
            <a:ext uri="{FF2B5EF4-FFF2-40B4-BE49-F238E27FC236}">
              <a16:creationId xmlns:a16="http://schemas.microsoft.com/office/drawing/2014/main" id="{EACF37D8-B17E-485C-943E-384931976B3C}"/>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432" name="Text Box 33">
          <a:extLst>
            <a:ext uri="{FF2B5EF4-FFF2-40B4-BE49-F238E27FC236}">
              <a16:creationId xmlns:a16="http://schemas.microsoft.com/office/drawing/2014/main" id="{A38BD2C6-74C4-46D7-A889-9172B849E3C1}"/>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433" name="Text Box 34">
          <a:extLst>
            <a:ext uri="{FF2B5EF4-FFF2-40B4-BE49-F238E27FC236}">
              <a16:creationId xmlns:a16="http://schemas.microsoft.com/office/drawing/2014/main" id="{C84F5D09-4FC1-45B8-8E94-039F1A4E81BF}"/>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434" name="Text Box 35">
          <a:extLst>
            <a:ext uri="{FF2B5EF4-FFF2-40B4-BE49-F238E27FC236}">
              <a16:creationId xmlns:a16="http://schemas.microsoft.com/office/drawing/2014/main" id="{C2D44841-B200-41F0-A4D8-6C98585FE9C1}"/>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435" name="Text Box 36">
          <a:extLst>
            <a:ext uri="{FF2B5EF4-FFF2-40B4-BE49-F238E27FC236}">
              <a16:creationId xmlns:a16="http://schemas.microsoft.com/office/drawing/2014/main" id="{CC476432-4439-4FFD-9B29-DDF0F0E53F6F}"/>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436" name="Text Box 37">
          <a:extLst>
            <a:ext uri="{FF2B5EF4-FFF2-40B4-BE49-F238E27FC236}">
              <a16:creationId xmlns:a16="http://schemas.microsoft.com/office/drawing/2014/main" id="{48FE4CC0-CC15-416F-8965-E3AB27F34437}"/>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437" name="Text Box 38">
          <a:extLst>
            <a:ext uri="{FF2B5EF4-FFF2-40B4-BE49-F238E27FC236}">
              <a16:creationId xmlns:a16="http://schemas.microsoft.com/office/drawing/2014/main" id="{DC5E253E-3FFB-487E-B0A5-11482D98F32B}"/>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438" name="Text Box 39">
          <a:extLst>
            <a:ext uri="{FF2B5EF4-FFF2-40B4-BE49-F238E27FC236}">
              <a16:creationId xmlns:a16="http://schemas.microsoft.com/office/drawing/2014/main" id="{78ABF71E-4294-4C6E-97DD-759BAEB0F1CC}"/>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439" name="Text Box 40">
          <a:extLst>
            <a:ext uri="{FF2B5EF4-FFF2-40B4-BE49-F238E27FC236}">
              <a16:creationId xmlns:a16="http://schemas.microsoft.com/office/drawing/2014/main" id="{DCE5CE1F-1E6C-4A25-98DF-269633539760}"/>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440" name="Text Box 41">
          <a:extLst>
            <a:ext uri="{FF2B5EF4-FFF2-40B4-BE49-F238E27FC236}">
              <a16:creationId xmlns:a16="http://schemas.microsoft.com/office/drawing/2014/main" id="{A8A79905-3169-46EC-AB73-95BF7024DA5E}"/>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441" name="Text Box 42">
          <a:extLst>
            <a:ext uri="{FF2B5EF4-FFF2-40B4-BE49-F238E27FC236}">
              <a16:creationId xmlns:a16="http://schemas.microsoft.com/office/drawing/2014/main" id="{7B613B38-488C-4B80-B678-F2056A5C7135}"/>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442" name="Text Box 4">
          <a:extLst>
            <a:ext uri="{FF2B5EF4-FFF2-40B4-BE49-F238E27FC236}">
              <a16:creationId xmlns:a16="http://schemas.microsoft.com/office/drawing/2014/main" id="{5216B470-74AA-48F2-B997-8CB8E7A755F6}"/>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443" name="Text Box 24">
          <a:extLst>
            <a:ext uri="{FF2B5EF4-FFF2-40B4-BE49-F238E27FC236}">
              <a16:creationId xmlns:a16="http://schemas.microsoft.com/office/drawing/2014/main" id="{F474954E-B697-4105-8BCB-5A6D244817D8}"/>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444" name="Text Box 25">
          <a:extLst>
            <a:ext uri="{FF2B5EF4-FFF2-40B4-BE49-F238E27FC236}">
              <a16:creationId xmlns:a16="http://schemas.microsoft.com/office/drawing/2014/main" id="{ED5B8AF3-2836-4B5C-A044-32E492F2F5FD}"/>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445" name="Text Box 26">
          <a:extLst>
            <a:ext uri="{FF2B5EF4-FFF2-40B4-BE49-F238E27FC236}">
              <a16:creationId xmlns:a16="http://schemas.microsoft.com/office/drawing/2014/main" id="{5ED89115-085F-4FA1-9E3E-9C9D622CE1AB}"/>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446" name="Text Box 27">
          <a:extLst>
            <a:ext uri="{FF2B5EF4-FFF2-40B4-BE49-F238E27FC236}">
              <a16:creationId xmlns:a16="http://schemas.microsoft.com/office/drawing/2014/main" id="{E853A85F-F4BD-4DE5-9328-80BFD6E19618}"/>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447" name="Text Box 28">
          <a:extLst>
            <a:ext uri="{FF2B5EF4-FFF2-40B4-BE49-F238E27FC236}">
              <a16:creationId xmlns:a16="http://schemas.microsoft.com/office/drawing/2014/main" id="{519D3083-E5DB-413F-98B6-CE89E3CB8899}"/>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448" name="Text Box 29">
          <a:extLst>
            <a:ext uri="{FF2B5EF4-FFF2-40B4-BE49-F238E27FC236}">
              <a16:creationId xmlns:a16="http://schemas.microsoft.com/office/drawing/2014/main" id="{75D48441-E209-4587-9B72-ADC19064A7B6}"/>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449" name="Text Box 30">
          <a:extLst>
            <a:ext uri="{FF2B5EF4-FFF2-40B4-BE49-F238E27FC236}">
              <a16:creationId xmlns:a16="http://schemas.microsoft.com/office/drawing/2014/main" id="{5DCAF1A4-24AB-4232-8013-71CDD2292260}"/>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450" name="Text Box 31">
          <a:extLst>
            <a:ext uri="{FF2B5EF4-FFF2-40B4-BE49-F238E27FC236}">
              <a16:creationId xmlns:a16="http://schemas.microsoft.com/office/drawing/2014/main" id="{DF58BFFE-9031-4721-AC1B-6065B2B11254}"/>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451" name="Text Box 32">
          <a:extLst>
            <a:ext uri="{FF2B5EF4-FFF2-40B4-BE49-F238E27FC236}">
              <a16:creationId xmlns:a16="http://schemas.microsoft.com/office/drawing/2014/main" id="{BCB24733-DD54-4355-A61D-2FB4DCF713C6}"/>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452" name="Text Box 33">
          <a:extLst>
            <a:ext uri="{FF2B5EF4-FFF2-40B4-BE49-F238E27FC236}">
              <a16:creationId xmlns:a16="http://schemas.microsoft.com/office/drawing/2014/main" id="{F6795596-A7CB-47B0-A3A9-DDC2B1C56D47}"/>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453" name="Text Box 34">
          <a:extLst>
            <a:ext uri="{FF2B5EF4-FFF2-40B4-BE49-F238E27FC236}">
              <a16:creationId xmlns:a16="http://schemas.microsoft.com/office/drawing/2014/main" id="{66994BA9-1A68-4AC1-8FBC-F5621144CDB9}"/>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454" name="Text Box 35">
          <a:extLst>
            <a:ext uri="{FF2B5EF4-FFF2-40B4-BE49-F238E27FC236}">
              <a16:creationId xmlns:a16="http://schemas.microsoft.com/office/drawing/2014/main" id="{7C9EA68F-9AE2-4375-9AD8-F3DF6EE9621F}"/>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455" name="Text Box 36">
          <a:extLst>
            <a:ext uri="{FF2B5EF4-FFF2-40B4-BE49-F238E27FC236}">
              <a16:creationId xmlns:a16="http://schemas.microsoft.com/office/drawing/2014/main" id="{C5EB4B91-6FDD-4C0E-9D8E-6D32FD846E1E}"/>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456" name="Text Box 37">
          <a:extLst>
            <a:ext uri="{FF2B5EF4-FFF2-40B4-BE49-F238E27FC236}">
              <a16:creationId xmlns:a16="http://schemas.microsoft.com/office/drawing/2014/main" id="{93DFA6BD-7173-4022-BA4D-394FFB4A52B1}"/>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457" name="Text Box 38">
          <a:extLst>
            <a:ext uri="{FF2B5EF4-FFF2-40B4-BE49-F238E27FC236}">
              <a16:creationId xmlns:a16="http://schemas.microsoft.com/office/drawing/2014/main" id="{F2727E0D-044D-4D71-A21E-F6E36444D66A}"/>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458" name="Text Box 39">
          <a:extLst>
            <a:ext uri="{FF2B5EF4-FFF2-40B4-BE49-F238E27FC236}">
              <a16:creationId xmlns:a16="http://schemas.microsoft.com/office/drawing/2014/main" id="{168D7202-2699-476E-808D-B59CE8797D53}"/>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459" name="Text Box 40">
          <a:extLst>
            <a:ext uri="{FF2B5EF4-FFF2-40B4-BE49-F238E27FC236}">
              <a16:creationId xmlns:a16="http://schemas.microsoft.com/office/drawing/2014/main" id="{3B6158C5-8329-427E-BF18-34C161F067FD}"/>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460" name="Text Box 41">
          <a:extLst>
            <a:ext uri="{FF2B5EF4-FFF2-40B4-BE49-F238E27FC236}">
              <a16:creationId xmlns:a16="http://schemas.microsoft.com/office/drawing/2014/main" id="{3A07FD67-D001-48DE-B6BC-5966427367F4}"/>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461" name="Text Box 42">
          <a:extLst>
            <a:ext uri="{FF2B5EF4-FFF2-40B4-BE49-F238E27FC236}">
              <a16:creationId xmlns:a16="http://schemas.microsoft.com/office/drawing/2014/main" id="{96EFE42E-14DF-4074-995C-4B9173168D66}"/>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462" name="Text Box 4">
          <a:extLst>
            <a:ext uri="{FF2B5EF4-FFF2-40B4-BE49-F238E27FC236}">
              <a16:creationId xmlns:a16="http://schemas.microsoft.com/office/drawing/2014/main" id="{A0C29A65-7575-415B-8885-EA502405CA83}"/>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463" name="Text Box 24">
          <a:extLst>
            <a:ext uri="{FF2B5EF4-FFF2-40B4-BE49-F238E27FC236}">
              <a16:creationId xmlns:a16="http://schemas.microsoft.com/office/drawing/2014/main" id="{B27197A2-6335-4495-B9A9-EA812C78306D}"/>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464" name="Text Box 25">
          <a:extLst>
            <a:ext uri="{FF2B5EF4-FFF2-40B4-BE49-F238E27FC236}">
              <a16:creationId xmlns:a16="http://schemas.microsoft.com/office/drawing/2014/main" id="{C4E9BB87-66DA-4522-A7DA-32B31981AEC5}"/>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465" name="Text Box 26">
          <a:extLst>
            <a:ext uri="{FF2B5EF4-FFF2-40B4-BE49-F238E27FC236}">
              <a16:creationId xmlns:a16="http://schemas.microsoft.com/office/drawing/2014/main" id="{AC009955-4DFF-4697-9E77-1EF39C485040}"/>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466" name="Text Box 27">
          <a:extLst>
            <a:ext uri="{FF2B5EF4-FFF2-40B4-BE49-F238E27FC236}">
              <a16:creationId xmlns:a16="http://schemas.microsoft.com/office/drawing/2014/main" id="{26CEDF35-E574-491D-9B37-8CDD30F1A59A}"/>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467" name="Text Box 28">
          <a:extLst>
            <a:ext uri="{FF2B5EF4-FFF2-40B4-BE49-F238E27FC236}">
              <a16:creationId xmlns:a16="http://schemas.microsoft.com/office/drawing/2014/main" id="{9E2D52F9-194B-4310-8506-DB8582FB19A9}"/>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468" name="Text Box 29">
          <a:extLst>
            <a:ext uri="{FF2B5EF4-FFF2-40B4-BE49-F238E27FC236}">
              <a16:creationId xmlns:a16="http://schemas.microsoft.com/office/drawing/2014/main" id="{8F7FAC3E-7046-4143-8390-6B7362A6214F}"/>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469" name="Text Box 30">
          <a:extLst>
            <a:ext uri="{FF2B5EF4-FFF2-40B4-BE49-F238E27FC236}">
              <a16:creationId xmlns:a16="http://schemas.microsoft.com/office/drawing/2014/main" id="{EA95A692-77A7-4C5F-AEA2-58B08C4FFC27}"/>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470" name="Text Box 31">
          <a:extLst>
            <a:ext uri="{FF2B5EF4-FFF2-40B4-BE49-F238E27FC236}">
              <a16:creationId xmlns:a16="http://schemas.microsoft.com/office/drawing/2014/main" id="{FDA362B2-455E-4E12-A967-014C75CADAAA}"/>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471" name="Text Box 32">
          <a:extLst>
            <a:ext uri="{FF2B5EF4-FFF2-40B4-BE49-F238E27FC236}">
              <a16:creationId xmlns:a16="http://schemas.microsoft.com/office/drawing/2014/main" id="{5560B274-4A34-497C-8BF1-052789C8A7E1}"/>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472" name="Text Box 33">
          <a:extLst>
            <a:ext uri="{FF2B5EF4-FFF2-40B4-BE49-F238E27FC236}">
              <a16:creationId xmlns:a16="http://schemas.microsoft.com/office/drawing/2014/main" id="{A66FB275-7887-4258-B64D-A1628290B4D1}"/>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473" name="Text Box 34">
          <a:extLst>
            <a:ext uri="{FF2B5EF4-FFF2-40B4-BE49-F238E27FC236}">
              <a16:creationId xmlns:a16="http://schemas.microsoft.com/office/drawing/2014/main" id="{A993BBB3-E8C5-4768-B9ED-06F3D9FB72FF}"/>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474" name="Text Box 35">
          <a:extLst>
            <a:ext uri="{FF2B5EF4-FFF2-40B4-BE49-F238E27FC236}">
              <a16:creationId xmlns:a16="http://schemas.microsoft.com/office/drawing/2014/main" id="{8C3A09B2-0073-45A3-AD74-D9954EB0C74B}"/>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475" name="Text Box 36">
          <a:extLst>
            <a:ext uri="{FF2B5EF4-FFF2-40B4-BE49-F238E27FC236}">
              <a16:creationId xmlns:a16="http://schemas.microsoft.com/office/drawing/2014/main" id="{D882CF38-15BF-4A1E-9D4D-78164A47A1F6}"/>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476" name="Text Box 37">
          <a:extLst>
            <a:ext uri="{FF2B5EF4-FFF2-40B4-BE49-F238E27FC236}">
              <a16:creationId xmlns:a16="http://schemas.microsoft.com/office/drawing/2014/main" id="{9A476F7D-6249-4B40-B517-C90E985CCFE1}"/>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477" name="Text Box 38">
          <a:extLst>
            <a:ext uri="{FF2B5EF4-FFF2-40B4-BE49-F238E27FC236}">
              <a16:creationId xmlns:a16="http://schemas.microsoft.com/office/drawing/2014/main" id="{6B4266DD-AEC5-493B-B900-09086E5F150A}"/>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478" name="Text Box 39">
          <a:extLst>
            <a:ext uri="{FF2B5EF4-FFF2-40B4-BE49-F238E27FC236}">
              <a16:creationId xmlns:a16="http://schemas.microsoft.com/office/drawing/2014/main" id="{02AEC767-4072-43D9-97B7-0115D1C64829}"/>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479" name="Text Box 40">
          <a:extLst>
            <a:ext uri="{FF2B5EF4-FFF2-40B4-BE49-F238E27FC236}">
              <a16:creationId xmlns:a16="http://schemas.microsoft.com/office/drawing/2014/main" id="{1671E5D6-7476-4337-A7C0-FA8AD453A838}"/>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480" name="Text Box 41">
          <a:extLst>
            <a:ext uri="{FF2B5EF4-FFF2-40B4-BE49-F238E27FC236}">
              <a16:creationId xmlns:a16="http://schemas.microsoft.com/office/drawing/2014/main" id="{18640B0F-3FB4-4D44-A35B-27EBE1B118EB}"/>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481" name="Text Box 42">
          <a:extLst>
            <a:ext uri="{FF2B5EF4-FFF2-40B4-BE49-F238E27FC236}">
              <a16:creationId xmlns:a16="http://schemas.microsoft.com/office/drawing/2014/main" id="{9DB08A2C-BA23-4DB4-A894-32F9B0BCF6C7}"/>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482" name="Text Box 4">
          <a:extLst>
            <a:ext uri="{FF2B5EF4-FFF2-40B4-BE49-F238E27FC236}">
              <a16:creationId xmlns:a16="http://schemas.microsoft.com/office/drawing/2014/main" id="{98A0E94A-07F5-4272-A0B8-1E97CBFC8CB7}"/>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483" name="Text Box 24">
          <a:extLst>
            <a:ext uri="{FF2B5EF4-FFF2-40B4-BE49-F238E27FC236}">
              <a16:creationId xmlns:a16="http://schemas.microsoft.com/office/drawing/2014/main" id="{4A55B69D-CB9E-4E0C-AF44-BB1780C3AC4C}"/>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484" name="Text Box 25">
          <a:extLst>
            <a:ext uri="{FF2B5EF4-FFF2-40B4-BE49-F238E27FC236}">
              <a16:creationId xmlns:a16="http://schemas.microsoft.com/office/drawing/2014/main" id="{9C2ED612-D746-4308-9604-1B4A6FCDB82D}"/>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485" name="Text Box 26">
          <a:extLst>
            <a:ext uri="{FF2B5EF4-FFF2-40B4-BE49-F238E27FC236}">
              <a16:creationId xmlns:a16="http://schemas.microsoft.com/office/drawing/2014/main" id="{D74BCC31-2F0B-42A2-A2CF-C4B171698213}"/>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486" name="Text Box 27">
          <a:extLst>
            <a:ext uri="{FF2B5EF4-FFF2-40B4-BE49-F238E27FC236}">
              <a16:creationId xmlns:a16="http://schemas.microsoft.com/office/drawing/2014/main" id="{0C76F005-D393-4BB5-8E4C-15D00F5BAC61}"/>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487" name="Text Box 28">
          <a:extLst>
            <a:ext uri="{FF2B5EF4-FFF2-40B4-BE49-F238E27FC236}">
              <a16:creationId xmlns:a16="http://schemas.microsoft.com/office/drawing/2014/main" id="{FC135D23-4A0A-471D-B62D-2FA9A7D3EEE4}"/>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488" name="Text Box 29">
          <a:extLst>
            <a:ext uri="{FF2B5EF4-FFF2-40B4-BE49-F238E27FC236}">
              <a16:creationId xmlns:a16="http://schemas.microsoft.com/office/drawing/2014/main" id="{E3161CA8-224A-4D2F-B027-421A10A3755E}"/>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489" name="Text Box 30">
          <a:extLst>
            <a:ext uri="{FF2B5EF4-FFF2-40B4-BE49-F238E27FC236}">
              <a16:creationId xmlns:a16="http://schemas.microsoft.com/office/drawing/2014/main" id="{08B4957A-5DBD-43A8-BF95-59E6F7E009FA}"/>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490" name="Text Box 31">
          <a:extLst>
            <a:ext uri="{FF2B5EF4-FFF2-40B4-BE49-F238E27FC236}">
              <a16:creationId xmlns:a16="http://schemas.microsoft.com/office/drawing/2014/main" id="{2E996FAF-F9E3-49E6-9C82-C31229252D79}"/>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491" name="Text Box 32">
          <a:extLst>
            <a:ext uri="{FF2B5EF4-FFF2-40B4-BE49-F238E27FC236}">
              <a16:creationId xmlns:a16="http://schemas.microsoft.com/office/drawing/2014/main" id="{48BF8974-62BC-4E86-974A-A114A3A5FA58}"/>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492" name="Text Box 33">
          <a:extLst>
            <a:ext uri="{FF2B5EF4-FFF2-40B4-BE49-F238E27FC236}">
              <a16:creationId xmlns:a16="http://schemas.microsoft.com/office/drawing/2014/main" id="{F3B30615-1B91-4AD4-9F0F-BE268E856F1D}"/>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493" name="Text Box 34">
          <a:extLst>
            <a:ext uri="{FF2B5EF4-FFF2-40B4-BE49-F238E27FC236}">
              <a16:creationId xmlns:a16="http://schemas.microsoft.com/office/drawing/2014/main" id="{3176FF45-2BD4-4EF9-8655-6EBD8ED80D50}"/>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494" name="Text Box 35">
          <a:extLst>
            <a:ext uri="{FF2B5EF4-FFF2-40B4-BE49-F238E27FC236}">
              <a16:creationId xmlns:a16="http://schemas.microsoft.com/office/drawing/2014/main" id="{F095CC2D-FA29-4D20-B5B4-6A97E6A39D0F}"/>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495" name="Text Box 36">
          <a:extLst>
            <a:ext uri="{FF2B5EF4-FFF2-40B4-BE49-F238E27FC236}">
              <a16:creationId xmlns:a16="http://schemas.microsoft.com/office/drawing/2014/main" id="{A56F66B1-2A9B-4464-BD5A-B707B9DB6CE4}"/>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496" name="Text Box 37">
          <a:extLst>
            <a:ext uri="{FF2B5EF4-FFF2-40B4-BE49-F238E27FC236}">
              <a16:creationId xmlns:a16="http://schemas.microsoft.com/office/drawing/2014/main" id="{7B13000D-37CE-422F-A416-3A5E9D7B7DD0}"/>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497" name="Text Box 38">
          <a:extLst>
            <a:ext uri="{FF2B5EF4-FFF2-40B4-BE49-F238E27FC236}">
              <a16:creationId xmlns:a16="http://schemas.microsoft.com/office/drawing/2014/main" id="{C707B75F-73C2-4CA4-B2C5-12040ECBB184}"/>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498" name="Text Box 39">
          <a:extLst>
            <a:ext uri="{FF2B5EF4-FFF2-40B4-BE49-F238E27FC236}">
              <a16:creationId xmlns:a16="http://schemas.microsoft.com/office/drawing/2014/main" id="{631FF7CC-D3F5-4BF9-BB7B-C13C52566C3C}"/>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499" name="Text Box 40">
          <a:extLst>
            <a:ext uri="{FF2B5EF4-FFF2-40B4-BE49-F238E27FC236}">
              <a16:creationId xmlns:a16="http://schemas.microsoft.com/office/drawing/2014/main" id="{48452DC4-B9C7-4783-AC28-29CF700AB5FD}"/>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500" name="Text Box 41">
          <a:extLst>
            <a:ext uri="{FF2B5EF4-FFF2-40B4-BE49-F238E27FC236}">
              <a16:creationId xmlns:a16="http://schemas.microsoft.com/office/drawing/2014/main" id="{47205CD6-7D4C-4AAB-87F6-B6330B3C748D}"/>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501" name="Text Box 42">
          <a:extLst>
            <a:ext uri="{FF2B5EF4-FFF2-40B4-BE49-F238E27FC236}">
              <a16:creationId xmlns:a16="http://schemas.microsoft.com/office/drawing/2014/main" id="{94C005A4-3D83-4FAD-A6BA-DE3B27EA1409}"/>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502" name="Text Box 4">
          <a:extLst>
            <a:ext uri="{FF2B5EF4-FFF2-40B4-BE49-F238E27FC236}">
              <a16:creationId xmlns:a16="http://schemas.microsoft.com/office/drawing/2014/main" id="{6F176134-6392-4B76-92C9-593D82E7215A}"/>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503" name="Text Box 24">
          <a:extLst>
            <a:ext uri="{FF2B5EF4-FFF2-40B4-BE49-F238E27FC236}">
              <a16:creationId xmlns:a16="http://schemas.microsoft.com/office/drawing/2014/main" id="{C99A5DBD-E46F-4AA8-9D7A-DBECAEA3A7FC}"/>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504" name="Text Box 25">
          <a:extLst>
            <a:ext uri="{FF2B5EF4-FFF2-40B4-BE49-F238E27FC236}">
              <a16:creationId xmlns:a16="http://schemas.microsoft.com/office/drawing/2014/main" id="{B3C49527-EABF-4508-AE7A-E289BB81E26E}"/>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505" name="Text Box 26">
          <a:extLst>
            <a:ext uri="{FF2B5EF4-FFF2-40B4-BE49-F238E27FC236}">
              <a16:creationId xmlns:a16="http://schemas.microsoft.com/office/drawing/2014/main" id="{FC54847D-7A70-4F71-88E2-AF1992E724B8}"/>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506" name="Text Box 27">
          <a:extLst>
            <a:ext uri="{FF2B5EF4-FFF2-40B4-BE49-F238E27FC236}">
              <a16:creationId xmlns:a16="http://schemas.microsoft.com/office/drawing/2014/main" id="{9CDAF793-6DAC-4A9D-80EB-83A8F137F17E}"/>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507" name="Text Box 28">
          <a:extLst>
            <a:ext uri="{FF2B5EF4-FFF2-40B4-BE49-F238E27FC236}">
              <a16:creationId xmlns:a16="http://schemas.microsoft.com/office/drawing/2014/main" id="{69BF8028-4343-4C8A-9F6E-5201F048B288}"/>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508" name="Text Box 29">
          <a:extLst>
            <a:ext uri="{FF2B5EF4-FFF2-40B4-BE49-F238E27FC236}">
              <a16:creationId xmlns:a16="http://schemas.microsoft.com/office/drawing/2014/main" id="{187CCC31-113B-4788-99EF-B08413044663}"/>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509" name="Text Box 30">
          <a:extLst>
            <a:ext uri="{FF2B5EF4-FFF2-40B4-BE49-F238E27FC236}">
              <a16:creationId xmlns:a16="http://schemas.microsoft.com/office/drawing/2014/main" id="{901A810C-9898-4340-A949-EFAEFAF9199F}"/>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510" name="Text Box 31">
          <a:extLst>
            <a:ext uri="{FF2B5EF4-FFF2-40B4-BE49-F238E27FC236}">
              <a16:creationId xmlns:a16="http://schemas.microsoft.com/office/drawing/2014/main" id="{F9901408-8FB0-4D37-A32C-56A10FD4F1BD}"/>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511" name="Text Box 32">
          <a:extLst>
            <a:ext uri="{FF2B5EF4-FFF2-40B4-BE49-F238E27FC236}">
              <a16:creationId xmlns:a16="http://schemas.microsoft.com/office/drawing/2014/main" id="{9B81AD6B-F42A-4E53-A8BE-CC281F8952B2}"/>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512" name="Text Box 33">
          <a:extLst>
            <a:ext uri="{FF2B5EF4-FFF2-40B4-BE49-F238E27FC236}">
              <a16:creationId xmlns:a16="http://schemas.microsoft.com/office/drawing/2014/main" id="{9E3934E2-5E11-4DD9-AAB2-B00E000AFF5A}"/>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513" name="Text Box 34">
          <a:extLst>
            <a:ext uri="{FF2B5EF4-FFF2-40B4-BE49-F238E27FC236}">
              <a16:creationId xmlns:a16="http://schemas.microsoft.com/office/drawing/2014/main" id="{D48E1FF1-B9CA-42BC-8E92-3834ED4B2D57}"/>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514" name="Text Box 35">
          <a:extLst>
            <a:ext uri="{FF2B5EF4-FFF2-40B4-BE49-F238E27FC236}">
              <a16:creationId xmlns:a16="http://schemas.microsoft.com/office/drawing/2014/main" id="{27E700C8-2D4E-4A32-8BD4-D9DAEF5208C2}"/>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515" name="Text Box 36">
          <a:extLst>
            <a:ext uri="{FF2B5EF4-FFF2-40B4-BE49-F238E27FC236}">
              <a16:creationId xmlns:a16="http://schemas.microsoft.com/office/drawing/2014/main" id="{E248ADF5-7079-4971-B661-70BEEF92FBDB}"/>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516" name="Text Box 37">
          <a:extLst>
            <a:ext uri="{FF2B5EF4-FFF2-40B4-BE49-F238E27FC236}">
              <a16:creationId xmlns:a16="http://schemas.microsoft.com/office/drawing/2014/main" id="{78072E0A-9472-4EF7-BEC6-EA8B6ADAAE68}"/>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517" name="Text Box 38">
          <a:extLst>
            <a:ext uri="{FF2B5EF4-FFF2-40B4-BE49-F238E27FC236}">
              <a16:creationId xmlns:a16="http://schemas.microsoft.com/office/drawing/2014/main" id="{26E96C2A-7F16-4188-94DE-F7C3ABAF1319}"/>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518" name="Text Box 39">
          <a:extLst>
            <a:ext uri="{FF2B5EF4-FFF2-40B4-BE49-F238E27FC236}">
              <a16:creationId xmlns:a16="http://schemas.microsoft.com/office/drawing/2014/main" id="{BF048FBB-0E74-4DCC-80C1-FA3C30D5D941}"/>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519" name="Text Box 40">
          <a:extLst>
            <a:ext uri="{FF2B5EF4-FFF2-40B4-BE49-F238E27FC236}">
              <a16:creationId xmlns:a16="http://schemas.microsoft.com/office/drawing/2014/main" id="{3C289D28-78B7-483D-B130-88C9E88DE5F1}"/>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520" name="Text Box 41">
          <a:extLst>
            <a:ext uri="{FF2B5EF4-FFF2-40B4-BE49-F238E27FC236}">
              <a16:creationId xmlns:a16="http://schemas.microsoft.com/office/drawing/2014/main" id="{B1DC32BB-D327-4710-8610-1BBB5A082737}"/>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521" name="Text Box 42">
          <a:extLst>
            <a:ext uri="{FF2B5EF4-FFF2-40B4-BE49-F238E27FC236}">
              <a16:creationId xmlns:a16="http://schemas.microsoft.com/office/drawing/2014/main" id="{E5058547-A327-436B-99AA-5FDE6B112E41}"/>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522" name="Text Box 4">
          <a:extLst>
            <a:ext uri="{FF2B5EF4-FFF2-40B4-BE49-F238E27FC236}">
              <a16:creationId xmlns:a16="http://schemas.microsoft.com/office/drawing/2014/main" id="{436761D8-AC8C-4F18-A8C1-A5F31BF2E5CB}"/>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523" name="Text Box 24">
          <a:extLst>
            <a:ext uri="{FF2B5EF4-FFF2-40B4-BE49-F238E27FC236}">
              <a16:creationId xmlns:a16="http://schemas.microsoft.com/office/drawing/2014/main" id="{853E79AE-EB38-4D3E-9654-D2D219D9EF40}"/>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524" name="Text Box 25">
          <a:extLst>
            <a:ext uri="{FF2B5EF4-FFF2-40B4-BE49-F238E27FC236}">
              <a16:creationId xmlns:a16="http://schemas.microsoft.com/office/drawing/2014/main" id="{FF9FB340-BE59-4BA8-AED9-59FE10810C52}"/>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525" name="Text Box 26">
          <a:extLst>
            <a:ext uri="{FF2B5EF4-FFF2-40B4-BE49-F238E27FC236}">
              <a16:creationId xmlns:a16="http://schemas.microsoft.com/office/drawing/2014/main" id="{55949FB4-B550-4622-9DF1-AFFDE80A1075}"/>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526" name="Text Box 27">
          <a:extLst>
            <a:ext uri="{FF2B5EF4-FFF2-40B4-BE49-F238E27FC236}">
              <a16:creationId xmlns:a16="http://schemas.microsoft.com/office/drawing/2014/main" id="{F9B41172-2EB5-4F03-B7B5-3F1693A65202}"/>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527" name="Text Box 28">
          <a:extLst>
            <a:ext uri="{FF2B5EF4-FFF2-40B4-BE49-F238E27FC236}">
              <a16:creationId xmlns:a16="http://schemas.microsoft.com/office/drawing/2014/main" id="{E510321B-9660-4F56-8C11-069B16782F44}"/>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528" name="Text Box 29">
          <a:extLst>
            <a:ext uri="{FF2B5EF4-FFF2-40B4-BE49-F238E27FC236}">
              <a16:creationId xmlns:a16="http://schemas.microsoft.com/office/drawing/2014/main" id="{3E82D6C6-FF53-4E7A-9C2F-21C38FB870C0}"/>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529" name="Text Box 30">
          <a:extLst>
            <a:ext uri="{FF2B5EF4-FFF2-40B4-BE49-F238E27FC236}">
              <a16:creationId xmlns:a16="http://schemas.microsoft.com/office/drawing/2014/main" id="{9832010B-9F29-4D08-9741-670C3A1D9EEB}"/>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530" name="Text Box 31">
          <a:extLst>
            <a:ext uri="{FF2B5EF4-FFF2-40B4-BE49-F238E27FC236}">
              <a16:creationId xmlns:a16="http://schemas.microsoft.com/office/drawing/2014/main" id="{BA8ACB20-8DB6-4768-8472-2D188ED88794}"/>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531" name="Text Box 32">
          <a:extLst>
            <a:ext uri="{FF2B5EF4-FFF2-40B4-BE49-F238E27FC236}">
              <a16:creationId xmlns:a16="http://schemas.microsoft.com/office/drawing/2014/main" id="{CF6C0133-B6F6-46DC-9882-36FF1B721B60}"/>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532" name="Text Box 33">
          <a:extLst>
            <a:ext uri="{FF2B5EF4-FFF2-40B4-BE49-F238E27FC236}">
              <a16:creationId xmlns:a16="http://schemas.microsoft.com/office/drawing/2014/main" id="{BB136B5B-82FD-4CCF-A370-258766575B6A}"/>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533" name="Text Box 34">
          <a:extLst>
            <a:ext uri="{FF2B5EF4-FFF2-40B4-BE49-F238E27FC236}">
              <a16:creationId xmlns:a16="http://schemas.microsoft.com/office/drawing/2014/main" id="{3561DCFC-6C3F-4BFA-8BDF-30A7810A16D1}"/>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534" name="Text Box 35">
          <a:extLst>
            <a:ext uri="{FF2B5EF4-FFF2-40B4-BE49-F238E27FC236}">
              <a16:creationId xmlns:a16="http://schemas.microsoft.com/office/drawing/2014/main" id="{26EC9F1E-C519-431B-92B5-A0BC35F52E71}"/>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535" name="Text Box 36">
          <a:extLst>
            <a:ext uri="{FF2B5EF4-FFF2-40B4-BE49-F238E27FC236}">
              <a16:creationId xmlns:a16="http://schemas.microsoft.com/office/drawing/2014/main" id="{E3E66C1D-6C52-4E68-9AB1-CA9A96C3C512}"/>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536" name="Text Box 37">
          <a:extLst>
            <a:ext uri="{FF2B5EF4-FFF2-40B4-BE49-F238E27FC236}">
              <a16:creationId xmlns:a16="http://schemas.microsoft.com/office/drawing/2014/main" id="{45E36887-6962-4978-9902-9A5895EEA010}"/>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537" name="Text Box 38">
          <a:extLst>
            <a:ext uri="{FF2B5EF4-FFF2-40B4-BE49-F238E27FC236}">
              <a16:creationId xmlns:a16="http://schemas.microsoft.com/office/drawing/2014/main" id="{5399044A-B15E-458D-A254-C4758EEDC95D}"/>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538" name="Text Box 39">
          <a:extLst>
            <a:ext uri="{FF2B5EF4-FFF2-40B4-BE49-F238E27FC236}">
              <a16:creationId xmlns:a16="http://schemas.microsoft.com/office/drawing/2014/main" id="{81ABB2F3-DDC3-40CA-A4F4-D52F874B0650}"/>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539" name="Text Box 40">
          <a:extLst>
            <a:ext uri="{FF2B5EF4-FFF2-40B4-BE49-F238E27FC236}">
              <a16:creationId xmlns:a16="http://schemas.microsoft.com/office/drawing/2014/main" id="{EAFA6A9F-5204-49E4-A380-4E8CFE0A3415}"/>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540" name="Text Box 41">
          <a:extLst>
            <a:ext uri="{FF2B5EF4-FFF2-40B4-BE49-F238E27FC236}">
              <a16:creationId xmlns:a16="http://schemas.microsoft.com/office/drawing/2014/main" id="{5372E9DC-F62D-4540-A71D-92D7A1770B94}"/>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541" name="Text Box 42">
          <a:extLst>
            <a:ext uri="{FF2B5EF4-FFF2-40B4-BE49-F238E27FC236}">
              <a16:creationId xmlns:a16="http://schemas.microsoft.com/office/drawing/2014/main" id="{C1EE8819-3D93-4D5A-A0E4-68CBA3947401}"/>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542" name="Text Box 4">
          <a:extLst>
            <a:ext uri="{FF2B5EF4-FFF2-40B4-BE49-F238E27FC236}">
              <a16:creationId xmlns:a16="http://schemas.microsoft.com/office/drawing/2014/main" id="{8D1A9EBC-28E1-4304-A485-F2143A47AC53}"/>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543" name="Text Box 24">
          <a:extLst>
            <a:ext uri="{FF2B5EF4-FFF2-40B4-BE49-F238E27FC236}">
              <a16:creationId xmlns:a16="http://schemas.microsoft.com/office/drawing/2014/main" id="{2046848A-3026-4963-B99F-86CEEB80EEDC}"/>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544" name="Text Box 25">
          <a:extLst>
            <a:ext uri="{FF2B5EF4-FFF2-40B4-BE49-F238E27FC236}">
              <a16:creationId xmlns:a16="http://schemas.microsoft.com/office/drawing/2014/main" id="{8201B40A-932C-47CE-9AF6-FC321496AA55}"/>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545" name="Text Box 26">
          <a:extLst>
            <a:ext uri="{FF2B5EF4-FFF2-40B4-BE49-F238E27FC236}">
              <a16:creationId xmlns:a16="http://schemas.microsoft.com/office/drawing/2014/main" id="{3C9860F2-1E5C-4F03-AC6B-EAAD09446F66}"/>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546" name="Text Box 27">
          <a:extLst>
            <a:ext uri="{FF2B5EF4-FFF2-40B4-BE49-F238E27FC236}">
              <a16:creationId xmlns:a16="http://schemas.microsoft.com/office/drawing/2014/main" id="{F3C761D7-7B45-4D0E-ACBE-4F985B4CD8C0}"/>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547" name="Text Box 28">
          <a:extLst>
            <a:ext uri="{FF2B5EF4-FFF2-40B4-BE49-F238E27FC236}">
              <a16:creationId xmlns:a16="http://schemas.microsoft.com/office/drawing/2014/main" id="{4ACD1D2C-6B67-4224-A4D7-56052564D611}"/>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548" name="Text Box 29">
          <a:extLst>
            <a:ext uri="{FF2B5EF4-FFF2-40B4-BE49-F238E27FC236}">
              <a16:creationId xmlns:a16="http://schemas.microsoft.com/office/drawing/2014/main" id="{977FEA59-8A7A-4240-BC86-EE3531A22563}"/>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549" name="Text Box 30">
          <a:extLst>
            <a:ext uri="{FF2B5EF4-FFF2-40B4-BE49-F238E27FC236}">
              <a16:creationId xmlns:a16="http://schemas.microsoft.com/office/drawing/2014/main" id="{95382375-DC86-49DE-8425-E22C4313F805}"/>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550" name="Text Box 31">
          <a:extLst>
            <a:ext uri="{FF2B5EF4-FFF2-40B4-BE49-F238E27FC236}">
              <a16:creationId xmlns:a16="http://schemas.microsoft.com/office/drawing/2014/main" id="{A9BD46FE-38C5-4993-BEE9-80E0A4F76263}"/>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551" name="Text Box 32">
          <a:extLst>
            <a:ext uri="{FF2B5EF4-FFF2-40B4-BE49-F238E27FC236}">
              <a16:creationId xmlns:a16="http://schemas.microsoft.com/office/drawing/2014/main" id="{050A3701-9366-4C78-9F36-E8FFFBF89799}"/>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552" name="Text Box 33">
          <a:extLst>
            <a:ext uri="{FF2B5EF4-FFF2-40B4-BE49-F238E27FC236}">
              <a16:creationId xmlns:a16="http://schemas.microsoft.com/office/drawing/2014/main" id="{6B60EF4C-0BCC-422D-8D98-A778AB329149}"/>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553" name="Text Box 34">
          <a:extLst>
            <a:ext uri="{FF2B5EF4-FFF2-40B4-BE49-F238E27FC236}">
              <a16:creationId xmlns:a16="http://schemas.microsoft.com/office/drawing/2014/main" id="{B02441E6-6602-485B-AC32-1F7032636CF8}"/>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554" name="Text Box 35">
          <a:extLst>
            <a:ext uri="{FF2B5EF4-FFF2-40B4-BE49-F238E27FC236}">
              <a16:creationId xmlns:a16="http://schemas.microsoft.com/office/drawing/2014/main" id="{3024C880-F4E4-47BD-B268-E7CE899AE321}"/>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555" name="Text Box 36">
          <a:extLst>
            <a:ext uri="{FF2B5EF4-FFF2-40B4-BE49-F238E27FC236}">
              <a16:creationId xmlns:a16="http://schemas.microsoft.com/office/drawing/2014/main" id="{7798590E-C3B0-484F-B03F-0769D7BAFFF6}"/>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556" name="Text Box 37">
          <a:extLst>
            <a:ext uri="{FF2B5EF4-FFF2-40B4-BE49-F238E27FC236}">
              <a16:creationId xmlns:a16="http://schemas.microsoft.com/office/drawing/2014/main" id="{6297661E-5327-450D-BC85-45AAD284D5CE}"/>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557" name="Text Box 38">
          <a:extLst>
            <a:ext uri="{FF2B5EF4-FFF2-40B4-BE49-F238E27FC236}">
              <a16:creationId xmlns:a16="http://schemas.microsoft.com/office/drawing/2014/main" id="{3310A64D-D7A8-4E66-BC22-DA1DD662EF40}"/>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558" name="Text Box 39">
          <a:extLst>
            <a:ext uri="{FF2B5EF4-FFF2-40B4-BE49-F238E27FC236}">
              <a16:creationId xmlns:a16="http://schemas.microsoft.com/office/drawing/2014/main" id="{B64C4807-009D-4141-8115-303FEB6341B0}"/>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559" name="Text Box 40">
          <a:extLst>
            <a:ext uri="{FF2B5EF4-FFF2-40B4-BE49-F238E27FC236}">
              <a16:creationId xmlns:a16="http://schemas.microsoft.com/office/drawing/2014/main" id="{12606D0A-D067-4A8C-B546-5CDC8BFFAC86}"/>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560" name="Text Box 41">
          <a:extLst>
            <a:ext uri="{FF2B5EF4-FFF2-40B4-BE49-F238E27FC236}">
              <a16:creationId xmlns:a16="http://schemas.microsoft.com/office/drawing/2014/main" id="{D264081B-A757-4301-8195-D3D799A1A7A9}"/>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561" name="Text Box 42">
          <a:extLst>
            <a:ext uri="{FF2B5EF4-FFF2-40B4-BE49-F238E27FC236}">
              <a16:creationId xmlns:a16="http://schemas.microsoft.com/office/drawing/2014/main" id="{DC9F7E40-7DB1-41A5-B2C6-E23A8046E2EF}"/>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562" name="Text Box 4">
          <a:extLst>
            <a:ext uri="{FF2B5EF4-FFF2-40B4-BE49-F238E27FC236}">
              <a16:creationId xmlns:a16="http://schemas.microsoft.com/office/drawing/2014/main" id="{73433FB9-3041-49BF-AEC6-55583000C00A}"/>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563" name="Text Box 24">
          <a:extLst>
            <a:ext uri="{FF2B5EF4-FFF2-40B4-BE49-F238E27FC236}">
              <a16:creationId xmlns:a16="http://schemas.microsoft.com/office/drawing/2014/main" id="{E8BC9BAB-89A8-4EE3-8877-86F2D413B5BB}"/>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564" name="Text Box 25">
          <a:extLst>
            <a:ext uri="{FF2B5EF4-FFF2-40B4-BE49-F238E27FC236}">
              <a16:creationId xmlns:a16="http://schemas.microsoft.com/office/drawing/2014/main" id="{124647D9-1817-4AF3-8FEC-9C2A2E533BB8}"/>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565" name="Text Box 26">
          <a:extLst>
            <a:ext uri="{FF2B5EF4-FFF2-40B4-BE49-F238E27FC236}">
              <a16:creationId xmlns:a16="http://schemas.microsoft.com/office/drawing/2014/main" id="{068C8CB2-D087-436C-B73C-E9EAE5690997}"/>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566" name="Text Box 27">
          <a:extLst>
            <a:ext uri="{FF2B5EF4-FFF2-40B4-BE49-F238E27FC236}">
              <a16:creationId xmlns:a16="http://schemas.microsoft.com/office/drawing/2014/main" id="{9B5197F6-F085-4974-BAB6-D57DED4F6821}"/>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567" name="Text Box 28">
          <a:extLst>
            <a:ext uri="{FF2B5EF4-FFF2-40B4-BE49-F238E27FC236}">
              <a16:creationId xmlns:a16="http://schemas.microsoft.com/office/drawing/2014/main" id="{4DF1F16F-34DF-490E-AB83-37505596201D}"/>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568" name="Text Box 29">
          <a:extLst>
            <a:ext uri="{FF2B5EF4-FFF2-40B4-BE49-F238E27FC236}">
              <a16:creationId xmlns:a16="http://schemas.microsoft.com/office/drawing/2014/main" id="{FB6B9BD0-DFFF-4C73-9095-10FFA73044BD}"/>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569" name="Text Box 30">
          <a:extLst>
            <a:ext uri="{FF2B5EF4-FFF2-40B4-BE49-F238E27FC236}">
              <a16:creationId xmlns:a16="http://schemas.microsoft.com/office/drawing/2014/main" id="{85BEC098-8AD4-41E5-9A50-C8E6BC7C84E9}"/>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570" name="Text Box 31">
          <a:extLst>
            <a:ext uri="{FF2B5EF4-FFF2-40B4-BE49-F238E27FC236}">
              <a16:creationId xmlns:a16="http://schemas.microsoft.com/office/drawing/2014/main" id="{C03F34EB-243E-48B2-9737-EC857E64762E}"/>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571" name="Text Box 32">
          <a:extLst>
            <a:ext uri="{FF2B5EF4-FFF2-40B4-BE49-F238E27FC236}">
              <a16:creationId xmlns:a16="http://schemas.microsoft.com/office/drawing/2014/main" id="{0841CBE1-3881-4CD7-A70F-25BFE6FA6120}"/>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572" name="Text Box 33">
          <a:extLst>
            <a:ext uri="{FF2B5EF4-FFF2-40B4-BE49-F238E27FC236}">
              <a16:creationId xmlns:a16="http://schemas.microsoft.com/office/drawing/2014/main" id="{0A4B994B-12F7-4A89-ABC3-33C0D662127E}"/>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573" name="Text Box 34">
          <a:extLst>
            <a:ext uri="{FF2B5EF4-FFF2-40B4-BE49-F238E27FC236}">
              <a16:creationId xmlns:a16="http://schemas.microsoft.com/office/drawing/2014/main" id="{A8CD1DE6-FAB5-4327-AB4B-2A27C5D83B26}"/>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574" name="Text Box 35">
          <a:extLst>
            <a:ext uri="{FF2B5EF4-FFF2-40B4-BE49-F238E27FC236}">
              <a16:creationId xmlns:a16="http://schemas.microsoft.com/office/drawing/2014/main" id="{227A322A-9A1E-4172-94B6-5441A5651F61}"/>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575" name="Text Box 36">
          <a:extLst>
            <a:ext uri="{FF2B5EF4-FFF2-40B4-BE49-F238E27FC236}">
              <a16:creationId xmlns:a16="http://schemas.microsoft.com/office/drawing/2014/main" id="{B4C9634C-E8CF-4BD5-B344-490C2F8EE845}"/>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576" name="Text Box 37">
          <a:extLst>
            <a:ext uri="{FF2B5EF4-FFF2-40B4-BE49-F238E27FC236}">
              <a16:creationId xmlns:a16="http://schemas.microsoft.com/office/drawing/2014/main" id="{45F66963-7B81-45A4-8C23-87EA7406BFE1}"/>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577" name="Text Box 38">
          <a:extLst>
            <a:ext uri="{FF2B5EF4-FFF2-40B4-BE49-F238E27FC236}">
              <a16:creationId xmlns:a16="http://schemas.microsoft.com/office/drawing/2014/main" id="{BCAA6AAA-0EA0-44CB-AE39-5FBC00951DD5}"/>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578" name="Text Box 39">
          <a:extLst>
            <a:ext uri="{FF2B5EF4-FFF2-40B4-BE49-F238E27FC236}">
              <a16:creationId xmlns:a16="http://schemas.microsoft.com/office/drawing/2014/main" id="{5752D7F3-AA0E-4CEC-8924-FD5880F08106}"/>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579" name="Text Box 40">
          <a:extLst>
            <a:ext uri="{FF2B5EF4-FFF2-40B4-BE49-F238E27FC236}">
              <a16:creationId xmlns:a16="http://schemas.microsoft.com/office/drawing/2014/main" id="{31927D01-B640-4377-833C-9602A9B71806}"/>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580" name="Text Box 41">
          <a:extLst>
            <a:ext uri="{FF2B5EF4-FFF2-40B4-BE49-F238E27FC236}">
              <a16:creationId xmlns:a16="http://schemas.microsoft.com/office/drawing/2014/main" id="{E0F94F8C-4E2E-4A8F-A8E6-CBADED2DECE0}"/>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581" name="Text Box 42">
          <a:extLst>
            <a:ext uri="{FF2B5EF4-FFF2-40B4-BE49-F238E27FC236}">
              <a16:creationId xmlns:a16="http://schemas.microsoft.com/office/drawing/2014/main" id="{C34D960F-122E-4F96-94D1-AD0A5D7DDD38}"/>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582" name="Text Box 4">
          <a:extLst>
            <a:ext uri="{FF2B5EF4-FFF2-40B4-BE49-F238E27FC236}">
              <a16:creationId xmlns:a16="http://schemas.microsoft.com/office/drawing/2014/main" id="{A8E8E077-7029-458C-B402-A6FA2380D584}"/>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583" name="Text Box 24">
          <a:extLst>
            <a:ext uri="{FF2B5EF4-FFF2-40B4-BE49-F238E27FC236}">
              <a16:creationId xmlns:a16="http://schemas.microsoft.com/office/drawing/2014/main" id="{C9E1F89C-E70A-4AA2-8B42-F320B56B6ED7}"/>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584" name="Text Box 25">
          <a:extLst>
            <a:ext uri="{FF2B5EF4-FFF2-40B4-BE49-F238E27FC236}">
              <a16:creationId xmlns:a16="http://schemas.microsoft.com/office/drawing/2014/main" id="{6AC609C6-BBA6-4E98-A1A0-823464370030}"/>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585" name="Text Box 26">
          <a:extLst>
            <a:ext uri="{FF2B5EF4-FFF2-40B4-BE49-F238E27FC236}">
              <a16:creationId xmlns:a16="http://schemas.microsoft.com/office/drawing/2014/main" id="{40E0FC66-9E82-4219-880F-5610E406A741}"/>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586" name="Text Box 27">
          <a:extLst>
            <a:ext uri="{FF2B5EF4-FFF2-40B4-BE49-F238E27FC236}">
              <a16:creationId xmlns:a16="http://schemas.microsoft.com/office/drawing/2014/main" id="{3EED06A2-674C-42E1-A3A2-C136AB06706F}"/>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587" name="Text Box 28">
          <a:extLst>
            <a:ext uri="{FF2B5EF4-FFF2-40B4-BE49-F238E27FC236}">
              <a16:creationId xmlns:a16="http://schemas.microsoft.com/office/drawing/2014/main" id="{71CE03A3-9485-4E1D-A839-A6FAFCAEB9A4}"/>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588" name="Text Box 29">
          <a:extLst>
            <a:ext uri="{FF2B5EF4-FFF2-40B4-BE49-F238E27FC236}">
              <a16:creationId xmlns:a16="http://schemas.microsoft.com/office/drawing/2014/main" id="{D3E7874C-8282-4FE8-ABD3-51AB77777760}"/>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589" name="Text Box 30">
          <a:extLst>
            <a:ext uri="{FF2B5EF4-FFF2-40B4-BE49-F238E27FC236}">
              <a16:creationId xmlns:a16="http://schemas.microsoft.com/office/drawing/2014/main" id="{F66B52AD-F4DC-4770-B2A3-F9137091C4EC}"/>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590" name="Text Box 31">
          <a:extLst>
            <a:ext uri="{FF2B5EF4-FFF2-40B4-BE49-F238E27FC236}">
              <a16:creationId xmlns:a16="http://schemas.microsoft.com/office/drawing/2014/main" id="{125FCA5D-B509-4233-BF8D-3914E2D044EC}"/>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591" name="Text Box 32">
          <a:extLst>
            <a:ext uri="{FF2B5EF4-FFF2-40B4-BE49-F238E27FC236}">
              <a16:creationId xmlns:a16="http://schemas.microsoft.com/office/drawing/2014/main" id="{DB408DDC-2C93-4556-BDD3-5B4A974927F7}"/>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592" name="Text Box 33">
          <a:extLst>
            <a:ext uri="{FF2B5EF4-FFF2-40B4-BE49-F238E27FC236}">
              <a16:creationId xmlns:a16="http://schemas.microsoft.com/office/drawing/2014/main" id="{360C7C26-0C10-4175-AB73-720700FA480C}"/>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593" name="Text Box 34">
          <a:extLst>
            <a:ext uri="{FF2B5EF4-FFF2-40B4-BE49-F238E27FC236}">
              <a16:creationId xmlns:a16="http://schemas.microsoft.com/office/drawing/2014/main" id="{569F9EBC-5E2B-4A2D-B1A8-F8D780CC8DC4}"/>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594" name="Text Box 35">
          <a:extLst>
            <a:ext uri="{FF2B5EF4-FFF2-40B4-BE49-F238E27FC236}">
              <a16:creationId xmlns:a16="http://schemas.microsoft.com/office/drawing/2014/main" id="{2F9B78DC-89F7-4C0C-8D66-AFFEAEF03B11}"/>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595" name="Text Box 36">
          <a:extLst>
            <a:ext uri="{FF2B5EF4-FFF2-40B4-BE49-F238E27FC236}">
              <a16:creationId xmlns:a16="http://schemas.microsoft.com/office/drawing/2014/main" id="{4A9D09A5-0128-4127-ABC7-635EF55CEF5D}"/>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596" name="Text Box 37">
          <a:extLst>
            <a:ext uri="{FF2B5EF4-FFF2-40B4-BE49-F238E27FC236}">
              <a16:creationId xmlns:a16="http://schemas.microsoft.com/office/drawing/2014/main" id="{F32EE2C3-9720-4603-A7ED-A9C8DA651D38}"/>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597" name="Text Box 38">
          <a:extLst>
            <a:ext uri="{FF2B5EF4-FFF2-40B4-BE49-F238E27FC236}">
              <a16:creationId xmlns:a16="http://schemas.microsoft.com/office/drawing/2014/main" id="{1A8A3C8D-4E41-4048-961C-BB2C89E1F202}"/>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598" name="Text Box 39">
          <a:extLst>
            <a:ext uri="{FF2B5EF4-FFF2-40B4-BE49-F238E27FC236}">
              <a16:creationId xmlns:a16="http://schemas.microsoft.com/office/drawing/2014/main" id="{37394F1F-C234-4513-9B78-00301FA97766}"/>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599" name="Text Box 40">
          <a:extLst>
            <a:ext uri="{FF2B5EF4-FFF2-40B4-BE49-F238E27FC236}">
              <a16:creationId xmlns:a16="http://schemas.microsoft.com/office/drawing/2014/main" id="{EED379F8-04FB-40AD-AE37-7E78CA7E5F4E}"/>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600" name="Text Box 41">
          <a:extLst>
            <a:ext uri="{FF2B5EF4-FFF2-40B4-BE49-F238E27FC236}">
              <a16:creationId xmlns:a16="http://schemas.microsoft.com/office/drawing/2014/main" id="{C7B0F8FD-9CAD-4C21-8E21-6770BE020EB6}"/>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601" name="Text Box 42">
          <a:extLst>
            <a:ext uri="{FF2B5EF4-FFF2-40B4-BE49-F238E27FC236}">
              <a16:creationId xmlns:a16="http://schemas.microsoft.com/office/drawing/2014/main" id="{273E4018-EBD5-4CCB-94E7-2B2BB1A4A966}"/>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602" name="Text Box 4">
          <a:extLst>
            <a:ext uri="{FF2B5EF4-FFF2-40B4-BE49-F238E27FC236}">
              <a16:creationId xmlns:a16="http://schemas.microsoft.com/office/drawing/2014/main" id="{80A592BE-CD5A-4B19-95FD-B1B8C88A2A82}"/>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603" name="Text Box 24">
          <a:extLst>
            <a:ext uri="{FF2B5EF4-FFF2-40B4-BE49-F238E27FC236}">
              <a16:creationId xmlns:a16="http://schemas.microsoft.com/office/drawing/2014/main" id="{52C0F9A7-E1D2-4C60-AF0C-71A2C6A0A452}"/>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604" name="Text Box 25">
          <a:extLst>
            <a:ext uri="{FF2B5EF4-FFF2-40B4-BE49-F238E27FC236}">
              <a16:creationId xmlns:a16="http://schemas.microsoft.com/office/drawing/2014/main" id="{005F4B13-81A5-42BB-B991-F140CC1577D9}"/>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605" name="Text Box 26">
          <a:extLst>
            <a:ext uri="{FF2B5EF4-FFF2-40B4-BE49-F238E27FC236}">
              <a16:creationId xmlns:a16="http://schemas.microsoft.com/office/drawing/2014/main" id="{3E81BFC7-4136-485B-8AFE-A19D6CAA78E2}"/>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606" name="Text Box 27">
          <a:extLst>
            <a:ext uri="{FF2B5EF4-FFF2-40B4-BE49-F238E27FC236}">
              <a16:creationId xmlns:a16="http://schemas.microsoft.com/office/drawing/2014/main" id="{CE3CF821-6CFA-41EF-9EA8-3687481BEA98}"/>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607" name="Text Box 28">
          <a:extLst>
            <a:ext uri="{FF2B5EF4-FFF2-40B4-BE49-F238E27FC236}">
              <a16:creationId xmlns:a16="http://schemas.microsoft.com/office/drawing/2014/main" id="{ECC1399F-E144-44F6-AC27-CD673F8937BA}"/>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608" name="Text Box 29">
          <a:extLst>
            <a:ext uri="{FF2B5EF4-FFF2-40B4-BE49-F238E27FC236}">
              <a16:creationId xmlns:a16="http://schemas.microsoft.com/office/drawing/2014/main" id="{DA8A4017-AD38-40E5-B0AE-AEDFC0443B71}"/>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609" name="Text Box 30">
          <a:extLst>
            <a:ext uri="{FF2B5EF4-FFF2-40B4-BE49-F238E27FC236}">
              <a16:creationId xmlns:a16="http://schemas.microsoft.com/office/drawing/2014/main" id="{D315DABD-9FFE-48C8-8A16-52150EDE3368}"/>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610" name="Text Box 31">
          <a:extLst>
            <a:ext uri="{FF2B5EF4-FFF2-40B4-BE49-F238E27FC236}">
              <a16:creationId xmlns:a16="http://schemas.microsoft.com/office/drawing/2014/main" id="{89F87277-7E26-4F7A-A624-F85D52C63412}"/>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611" name="Text Box 32">
          <a:extLst>
            <a:ext uri="{FF2B5EF4-FFF2-40B4-BE49-F238E27FC236}">
              <a16:creationId xmlns:a16="http://schemas.microsoft.com/office/drawing/2014/main" id="{930DDD98-16A8-4C02-88AC-449A2A13212D}"/>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612" name="Text Box 33">
          <a:extLst>
            <a:ext uri="{FF2B5EF4-FFF2-40B4-BE49-F238E27FC236}">
              <a16:creationId xmlns:a16="http://schemas.microsoft.com/office/drawing/2014/main" id="{7F31445D-B086-4FD3-87FA-043904F1FFA2}"/>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613" name="Text Box 34">
          <a:extLst>
            <a:ext uri="{FF2B5EF4-FFF2-40B4-BE49-F238E27FC236}">
              <a16:creationId xmlns:a16="http://schemas.microsoft.com/office/drawing/2014/main" id="{52214481-97FB-40CB-BD39-36AB1774D058}"/>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614" name="Text Box 35">
          <a:extLst>
            <a:ext uri="{FF2B5EF4-FFF2-40B4-BE49-F238E27FC236}">
              <a16:creationId xmlns:a16="http://schemas.microsoft.com/office/drawing/2014/main" id="{F11AEE95-F5C5-46F2-A882-0FE7DA413673}"/>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615" name="Text Box 36">
          <a:extLst>
            <a:ext uri="{FF2B5EF4-FFF2-40B4-BE49-F238E27FC236}">
              <a16:creationId xmlns:a16="http://schemas.microsoft.com/office/drawing/2014/main" id="{6AB373C1-E5C0-45C8-8603-2B91977CE608}"/>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616" name="Text Box 37">
          <a:extLst>
            <a:ext uri="{FF2B5EF4-FFF2-40B4-BE49-F238E27FC236}">
              <a16:creationId xmlns:a16="http://schemas.microsoft.com/office/drawing/2014/main" id="{4DAEAD12-43A8-409E-9004-C34AB3852761}"/>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617" name="Text Box 38">
          <a:extLst>
            <a:ext uri="{FF2B5EF4-FFF2-40B4-BE49-F238E27FC236}">
              <a16:creationId xmlns:a16="http://schemas.microsoft.com/office/drawing/2014/main" id="{60E78280-5891-4CD6-B9DE-0DD71007E5D6}"/>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618" name="Text Box 39">
          <a:extLst>
            <a:ext uri="{FF2B5EF4-FFF2-40B4-BE49-F238E27FC236}">
              <a16:creationId xmlns:a16="http://schemas.microsoft.com/office/drawing/2014/main" id="{1C4783E5-8BBF-4B4A-BBD2-F07265C3739D}"/>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619" name="Text Box 40">
          <a:extLst>
            <a:ext uri="{FF2B5EF4-FFF2-40B4-BE49-F238E27FC236}">
              <a16:creationId xmlns:a16="http://schemas.microsoft.com/office/drawing/2014/main" id="{169F2B44-6960-414E-BB0A-4FB75280D517}"/>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620" name="Text Box 41">
          <a:extLst>
            <a:ext uri="{FF2B5EF4-FFF2-40B4-BE49-F238E27FC236}">
              <a16:creationId xmlns:a16="http://schemas.microsoft.com/office/drawing/2014/main" id="{66C35381-3F23-4DB7-9046-82DEACFAD65A}"/>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621" name="Text Box 42">
          <a:extLst>
            <a:ext uri="{FF2B5EF4-FFF2-40B4-BE49-F238E27FC236}">
              <a16:creationId xmlns:a16="http://schemas.microsoft.com/office/drawing/2014/main" id="{4FAE2401-628C-4445-9A8E-C11F1E053F2A}"/>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622" name="Text Box 4">
          <a:extLst>
            <a:ext uri="{FF2B5EF4-FFF2-40B4-BE49-F238E27FC236}">
              <a16:creationId xmlns:a16="http://schemas.microsoft.com/office/drawing/2014/main" id="{2BA2DF7B-DF1D-4359-AADB-8CAF816A2154}"/>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623" name="Text Box 24">
          <a:extLst>
            <a:ext uri="{FF2B5EF4-FFF2-40B4-BE49-F238E27FC236}">
              <a16:creationId xmlns:a16="http://schemas.microsoft.com/office/drawing/2014/main" id="{868048E9-1DDA-4EC8-AE2F-DBB757123965}"/>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624" name="Text Box 25">
          <a:extLst>
            <a:ext uri="{FF2B5EF4-FFF2-40B4-BE49-F238E27FC236}">
              <a16:creationId xmlns:a16="http://schemas.microsoft.com/office/drawing/2014/main" id="{1DD4EB9A-CEAC-4667-8545-FCCE86DB7098}"/>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625" name="Text Box 26">
          <a:extLst>
            <a:ext uri="{FF2B5EF4-FFF2-40B4-BE49-F238E27FC236}">
              <a16:creationId xmlns:a16="http://schemas.microsoft.com/office/drawing/2014/main" id="{BE42EC0E-C729-4747-B66D-6BD31E206102}"/>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626" name="Text Box 27">
          <a:extLst>
            <a:ext uri="{FF2B5EF4-FFF2-40B4-BE49-F238E27FC236}">
              <a16:creationId xmlns:a16="http://schemas.microsoft.com/office/drawing/2014/main" id="{89CE37AD-6092-4F54-A18C-39D4F2F4E8EB}"/>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627" name="Text Box 28">
          <a:extLst>
            <a:ext uri="{FF2B5EF4-FFF2-40B4-BE49-F238E27FC236}">
              <a16:creationId xmlns:a16="http://schemas.microsoft.com/office/drawing/2014/main" id="{85C1B9CE-18B8-4666-BEAC-27634BD42872}"/>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628" name="Text Box 29">
          <a:extLst>
            <a:ext uri="{FF2B5EF4-FFF2-40B4-BE49-F238E27FC236}">
              <a16:creationId xmlns:a16="http://schemas.microsoft.com/office/drawing/2014/main" id="{A0E530E9-B21C-4DAE-A9F8-22FEF1ACF96C}"/>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629" name="Text Box 30">
          <a:extLst>
            <a:ext uri="{FF2B5EF4-FFF2-40B4-BE49-F238E27FC236}">
              <a16:creationId xmlns:a16="http://schemas.microsoft.com/office/drawing/2014/main" id="{70402D3C-45C5-45BB-A4EF-30A775C9BFF6}"/>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630" name="Text Box 31">
          <a:extLst>
            <a:ext uri="{FF2B5EF4-FFF2-40B4-BE49-F238E27FC236}">
              <a16:creationId xmlns:a16="http://schemas.microsoft.com/office/drawing/2014/main" id="{0ABEA3A1-5255-4F22-B59B-5F32045418AF}"/>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631" name="Text Box 32">
          <a:extLst>
            <a:ext uri="{FF2B5EF4-FFF2-40B4-BE49-F238E27FC236}">
              <a16:creationId xmlns:a16="http://schemas.microsoft.com/office/drawing/2014/main" id="{604C5322-2C71-40F8-8AAF-38CF1A2523DC}"/>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632" name="Text Box 33">
          <a:extLst>
            <a:ext uri="{FF2B5EF4-FFF2-40B4-BE49-F238E27FC236}">
              <a16:creationId xmlns:a16="http://schemas.microsoft.com/office/drawing/2014/main" id="{53A96BA0-A51A-4FFB-B75B-C10DD8D419E6}"/>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633" name="Text Box 34">
          <a:extLst>
            <a:ext uri="{FF2B5EF4-FFF2-40B4-BE49-F238E27FC236}">
              <a16:creationId xmlns:a16="http://schemas.microsoft.com/office/drawing/2014/main" id="{6C93E239-3491-408C-8455-FDF0C19F539E}"/>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634" name="Text Box 35">
          <a:extLst>
            <a:ext uri="{FF2B5EF4-FFF2-40B4-BE49-F238E27FC236}">
              <a16:creationId xmlns:a16="http://schemas.microsoft.com/office/drawing/2014/main" id="{7662FEB9-82B2-4DAD-B7D9-4043BA628FBD}"/>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635" name="Text Box 36">
          <a:extLst>
            <a:ext uri="{FF2B5EF4-FFF2-40B4-BE49-F238E27FC236}">
              <a16:creationId xmlns:a16="http://schemas.microsoft.com/office/drawing/2014/main" id="{9410921B-B225-4B22-B20D-67F773045913}"/>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636" name="Text Box 37">
          <a:extLst>
            <a:ext uri="{FF2B5EF4-FFF2-40B4-BE49-F238E27FC236}">
              <a16:creationId xmlns:a16="http://schemas.microsoft.com/office/drawing/2014/main" id="{36B57F00-B3E3-4D53-839C-C53A065EBF96}"/>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637" name="Text Box 38">
          <a:extLst>
            <a:ext uri="{FF2B5EF4-FFF2-40B4-BE49-F238E27FC236}">
              <a16:creationId xmlns:a16="http://schemas.microsoft.com/office/drawing/2014/main" id="{9A8F18D5-B27F-44CC-B5A3-ED6DA11DD67A}"/>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638" name="Text Box 39">
          <a:extLst>
            <a:ext uri="{FF2B5EF4-FFF2-40B4-BE49-F238E27FC236}">
              <a16:creationId xmlns:a16="http://schemas.microsoft.com/office/drawing/2014/main" id="{94C7CA1F-8382-46C6-969F-7C55E47D8C52}"/>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639" name="Text Box 40">
          <a:extLst>
            <a:ext uri="{FF2B5EF4-FFF2-40B4-BE49-F238E27FC236}">
              <a16:creationId xmlns:a16="http://schemas.microsoft.com/office/drawing/2014/main" id="{03A9124D-1089-4A0D-B6DC-9BA6B22CCD25}"/>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640" name="Text Box 41">
          <a:extLst>
            <a:ext uri="{FF2B5EF4-FFF2-40B4-BE49-F238E27FC236}">
              <a16:creationId xmlns:a16="http://schemas.microsoft.com/office/drawing/2014/main" id="{6EAC5301-5B0B-4259-9047-8DE0F759ED52}"/>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641" name="Text Box 42">
          <a:extLst>
            <a:ext uri="{FF2B5EF4-FFF2-40B4-BE49-F238E27FC236}">
              <a16:creationId xmlns:a16="http://schemas.microsoft.com/office/drawing/2014/main" id="{9687A1A2-0D7E-41DE-A29A-D5CDDBB7A65D}"/>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642" name="Text Box 4">
          <a:extLst>
            <a:ext uri="{FF2B5EF4-FFF2-40B4-BE49-F238E27FC236}">
              <a16:creationId xmlns:a16="http://schemas.microsoft.com/office/drawing/2014/main" id="{7606DFDB-C427-4484-9C13-F816AD5AA60A}"/>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643" name="Text Box 24">
          <a:extLst>
            <a:ext uri="{FF2B5EF4-FFF2-40B4-BE49-F238E27FC236}">
              <a16:creationId xmlns:a16="http://schemas.microsoft.com/office/drawing/2014/main" id="{21ADDB3D-285D-4A3A-9EB7-84F366734267}"/>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644" name="Text Box 25">
          <a:extLst>
            <a:ext uri="{FF2B5EF4-FFF2-40B4-BE49-F238E27FC236}">
              <a16:creationId xmlns:a16="http://schemas.microsoft.com/office/drawing/2014/main" id="{E1518D0B-1569-4648-A05C-3F422290E49A}"/>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645" name="Text Box 26">
          <a:extLst>
            <a:ext uri="{FF2B5EF4-FFF2-40B4-BE49-F238E27FC236}">
              <a16:creationId xmlns:a16="http://schemas.microsoft.com/office/drawing/2014/main" id="{3804E927-7966-4CF2-AD77-C1ADB17AECC6}"/>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646" name="Text Box 27">
          <a:extLst>
            <a:ext uri="{FF2B5EF4-FFF2-40B4-BE49-F238E27FC236}">
              <a16:creationId xmlns:a16="http://schemas.microsoft.com/office/drawing/2014/main" id="{616DC2B8-3D81-409B-8F8C-93D22C869975}"/>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647" name="Text Box 28">
          <a:extLst>
            <a:ext uri="{FF2B5EF4-FFF2-40B4-BE49-F238E27FC236}">
              <a16:creationId xmlns:a16="http://schemas.microsoft.com/office/drawing/2014/main" id="{8E5D44CF-5D33-44F0-900D-5333EFDA418E}"/>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648" name="Text Box 29">
          <a:extLst>
            <a:ext uri="{FF2B5EF4-FFF2-40B4-BE49-F238E27FC236}">
              <a16:creationId xmlns:a16="http://schemas.microsoft.com/office/drawing/2014/main" id="{9E9D7E82-6C96-4319-9C37-25883FF4DC7A}"/>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649" name="Text Box 30">
          <a:extLst>
            <a:ext uri="{FF2B5EF4-FFF2-40B4-BE49-F238E27FC236}">
              <a16:creationId xmlns:a16="http://schemas.microsoft.com/office/drawing/2014/main" id="{FB3FD565-2492-49AF-815B-F63350453E50}"/>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650" name="Text Box 31">
          <a:extLst>
            <a:ext uri="{FF2B5EF4-FFF2-40B4-BE49-F238E27FC236}">
              <a16:creationId xmlns:a16="http://schemas.microsoft.com/office/drawing/2014/main" id="{3C5FC7A1-9D8E-4301-84DA-472A1B4783E3}"/>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651" name="Text Box 32">
          <a:extLst>
            <a:ext uri="{FF2B5EF4-FFF2-40B4-BE49-F238E27FC236}">
              <a16:creationId xmlns:a16="http://schemas.microsoft.com/office/drawing/2014/main" id="{262DC07F-162C-4B12-9FA6-64950F663736}"/>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652" name="Text Box 33">
          <a:extLst>
            <a:ext uri="{FF2B5EF4-FFF2-40B4-BE49-F238E27FC236}">
              <a16:creationId xmlns:a16="http://schemas.microsoft.com/office/drawing/2014/main" id="{2A639CF9-A0F4-4A16-A955-9A01E141FE2B}"/>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653" name="Text Box 34">
          <a:extLst>
            <a:ext uri="{FF2B5EF4-FFF2-40B4-BE49-F238E27FC236}">
              <a16:creationId xmlns:a16="http://schemas.microsoft.com/office/drawing/2014/main" id="{22FBABED-6621-4BFD-98F2-994CF2327EF5}"/>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654" name="Text Box 35">
          <a:extLst>
            <a:ext uri="{FF2B5EF4-FFF2-40B4-BE49-F238E27FC236}">
              <a16:creationId xmlns:a16="http://schemas.microsoft.com/office/drawing/2014/main" id="{6245B158-A745-4F25-9D08-5A83334F1046}"/>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655" name="Text Box 36">
          <a:extLst>
            <a:ext uri="{FF2B5EF4-FFF2-40B4-BE49-F238E27FC236}">
              <a16:creationId xmlns:a16="http://schemas.microsoft.com/office/drawing/2014/main" id="{18936D2D-C6A4-4D6F-ADD6-BD5EA2777127}"/>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656" name="Text Box 37">
          <a:extLst>
            <a:ext uri="{FF2B5EF4-FFF2-40B4-BE49-F238E27FC236}">
              <a16:creationId xmlns:a16="http://schemas.microsoft.com/office/drawing/2014/main" id="{1D9F896A-1267-488A-9C6D-F60809A32FB6}"/>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657" name="Text Box 38">
          <a:extLst>
            <a:ext uri="{FF2B5EF4-FFF2-40B4-BE49-F238E27FC236}">
              <a16:creationId xmlns:a16="http://schemas.microsoft.com/office/drawing/2014/main" id="{0863BE3F-1289-49D2-BFEF-B25A9C9A3BF2}"/>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658" name="Text Box 39">
          <a:extLst>
            <a:ext uri="{FF2B5EF4-FFF2-40B4-BE49-F238E27FC236}">
              <a16:creationId xmlns:a16="http://schemas.microsoft.com/office/drawing/2014/main" id="{FEE5E85D-C4B6-4FA5-9146-03B109561AE9}"/>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659" name="Text Box 40">
          <a:extLst>
            <a:ext uri="{FF2B5EF4-FFF2-40B4-BE49-F238E27FC236}">
              <a16:creationId xmlns:a16="http://schemas.microsoft.com/office/drawing/2014/main" id="{15E0E28B-C731-4074-8D3A-224B464ABC95}"/>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660" name="Text Box 41">
          <a:extLst>
            <a:ext uri="{FF2B5EF4-FFF2-40B4-BE49-F238E27FC236}">
              <a16:creationId xmlns:a16="http://schemas.microsoft.com/office/drawing/2014/main" id="{C1EE4357-8443-4141-AF62-3FA30900329C}"/>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661" name="Text Box 42">
          <a:extLst>
            <a:ext uri="{FF2B5EF4-FFF2-40B4-BE49-F238E27FC236}">
              <a16:creationId xmlns:a16="http://schemas.microsoft.com/office/drawing/2014/main" id="{F77552E3-8E73-42D4-B5CD-325BF321877A}"/>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662" name="Text Box 4">
          <a:extLst>
            <a:ext uri="{FF2B5EF4-FFF2-40B4-BE49-F238E27FC236}">
              <a16:creationId xmlns:a16="http://schemas.microsoft.com/office/drawing/2014/main" id="{0A7F3E9A-8275-4E85-B416-27C6DC923F3D}"/>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663" name="Text Box 24">
          <a:extLst>
            <a:ext uri="{FF2B5EF4-FFF2-40B4-BE49-F238E27FC236}">
              <a16:creationId xmlns:a16="http://schemas.microsoft.com/office/drawing/2014/main" id="{BB01F7C7-E76C-44C0-9BEA-EFEE629D4866}"/>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664" name="Text Box 25">
          <a:extLst>
            <a:ext uri="{FF2B5EF4-FFF2-40B4-BE49-F238E27FC236}">
              <a16:creationId xmlns:a16="http://schemas.microsoft.com/office/drawing/2014/main" id="{E8BD82A4-BFE4-4E0B-8ADD-B70738591F80}"/>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665" name="Text Box 26">
          <a:extLst>
            <a:ext uri="{FF2B5EF4-FFF2-40B4-BE49-F238E27FC236}">
              <a16:creationId xmlns:a16="http://schemas.microsoft.com/office/drawing/2014/main" id="{7CBFB8AD-9F7C-43B0-9C18-30BD8FFA8799}"/>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666" name="Text Box 27">
          <a:extLst>
            <a:ext uri="{FF2B5EF4-FFF2-40B4-BE49-F238E27FC236}">
              <a16:creationId xmlns:a16="http://schemas.microsoft.com/office/drawing/2014/main" id="{5481CCB0-982F-4DF9-8DE3-F0F64C9CCD93}"/>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667" name="Text Box 28">
          <a:extLst>
            <a:ext uri="{FF2B5EF4-FFF2-40B4-BE49-F238E27FC236}">
              <a16:creationId xmlns:a16="http://schemas.microsoft.com/office/drawing/2014/main" id="{71723D51-2008-49AA-AB1C-38797D642061}"/>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668" name="Text Box 29">
          <a:extLst>
            <a:ext uri="{FF2B5EF4-FFF2-40B4-BE49-F238E27FC236}">
              <a16:creationId xmlns:a16="http://schemas.microsoft.com/office/drawing/2014/main" id="{FEA9A719-EDB5-452E-B6F0-A794A3501DFA}"/>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669" name="Text Box 30">
          <a:extLst>
            <a:ext uri="{FF2B5EF4-FFF2-40B4-BE49-F238E27FC236}">
              <a16:creationId xmlns:a16="http://schemas.microsoft.com/office/drawing/2014/main" id="{C77D54F9-254B-4F65-A939-440281D3BEFB}"/>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670" name="Text Box 31">
          <a:extLst>
            <a:ext uri="{FF2B5EF4-FFF2-40B4-BE49-F238E27FC236}">
              <a16:creationId xmlns:a16="http://schemas.microsoft.com/office/drawing/2014/main" id="{AB8482D5-FEDB-486B-ADFD-AD0B500F65B9}"/>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671" name="Text Box 32">
          <a:extLst>
            <a:ext uri="{FF2B5EF4-FFF2-40B4-BE49-F238E27FC236}">
              <a16:creationId xmlns:a16="http://schemas.microsoft.com/office/drawing/2014/main" id="{E19949D1-5E5A-49AA-A0D1-C4D741B1731E}"/>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672" name="Text Box 33">
          <a:extLst>
            <a:ext uri="{FF2B5EF4-FFF2-40B4-BE49-F238E27FC236}">
              <a16:creationId xmlns:a16="http://schemas.microsoft.com/office/drawing/2014/main" id="{E6059FCC-12B1-4095-8E07-777399BCED36}"/>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673" name="Text Box 34">
          <a:extLst>
            <a:ext uri="{FF2B5EF4-FFF2-40B4-BE49-F238E27FC236}">
              <a16:creationId xmlns:a16="http://schemas.microsoft.com/office/drawing/2014/main" id="{F7009BF1-8572-4B58-81FF-E99F61CAA70C}"/>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674" name="Text Box 35">
          <a:extLst>
            <a:ext uri="{FF2B5EF4-FFF2-40B4-BE49-F238E27FC236}">
              <a16:creationId xmlns:a16="http://schemas.microsoft.com/office/drawing/2014/main" id="{F95F5EC4-CE82-45E6-B814-76515DAFDAFD}"/>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675" name="Text Box 36">
          <a:extLst>
            <a:ext uri="{FF2B5EF4-FFF2-40B4-BE49-F238E27FC236}">
              <a16:creationId xmlns:a16="http://schemas.microsoft.com/office/drawing/2014/main" id="{03BBD25D-C68C-4E70-B50A-D4156BCC6E87}"/>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676" name="Text Box 37">
          <a:extLst>
            <a:ext uri="{FF2B5EF4-FFF2-40B4-BE49-F238E27FC236}">
              <a16:creationId xmlns:a16="http://schemas.microsoft.com/office/drawing/2014/main" id="{14FA1931-7928-4940-924B-CA909988BA09}"/>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677" name="Text Box 38">
          <a:extLst>
            <a:ext uri="{FF2B5EF4-FFF2-40B4-BE49-F238E27FC236}">
              <a16:creationId xmlns:a16="http://schemas.microsoft.com/office/drawing/2014/main" id="{04C42F3B-4F33-43CF-82D3-80BBA824B810}"/>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678" name="Text Box 39">
          <a:extLst>
            <a:ext uri="{FF2B5EF4-FFF2-40B4-BE49-F238E27FC236}">
              <a16:creationId xmlns:a16="http://schemas.microsoft.com/office/drawing/2014/main" id="{D150CBAB-BA1B-4823-AAFB-9767260A2275}"/>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679" name="Text Box 40">
          <a:extLst>
            <a:ext uri="{FF2B5EF4-FFF2-40B4-BE49-F238E27FC236}">
              <a16:creationId xmlns:a16="http://schemas.microsoft.com/office/drawing/2014/main" id="{2D3E7D68-6442-4327-9195-07EDD2276185}"/>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680" name="Text Box 41">
          <a:extLst>
            <a:ext uri="{FF2B5EF4-FFF2-40B4-BE49-F238E27FC236}">
              <a16:creationId xmlns:a16="http://schemas.microsoft.com/office/drawing/2014/main" id="{0E17EDFD-D890-4FCF-B335-1824989A4590}"/>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681" name="Text Box 42">
          <a:extLst>
            <a:ext uri="{FF2B5EF4-FFF2-40B4-BE49-F238E27FC236}">
              <a16:creationId xmlns:a16="http://schemas.microsoft.com/office/drawing/2014/main" id="{5A642AAE-3BF4-4569-925A-AE958E57944E}"/>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682" name="Text Box 4">
          <a:extLst>
            <a:ext uri="{FF2B5EF4-FFF2-40B4-BE49-F238E27FC236}">
              <a16:creationId xmlns:a16="http://schemas.microsoft.com/office/drawing/2014/main" id="{4167539A-A73B-4E3E-8FAE-C38A85159210}"/>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683" name="Text Box 24">
          <a:extLst>
            <a:ext uri="{FF2B5EF4-FFF2-40B4-BE49-F238E27FC236}">
              <a16:creationId xmlns:a16="http://schemas.microsoft.com/office/drawing/2014/main" id="{508A5F65-91DC-40AF-88A4-38CED7360E2C}"/>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684" name="Text Box 25">
          <a:extLst>
            <a:ext uri="{FF2B5EF4-FFF2-40B4-BE49-F238E27FC236}">
              <a16:creationId xmlns:a16="http://schemas.microsoft.com/office/drawing/2014/main" id="{49D05D83-7F9C-4777-B643-3FEC4D58B314}"/>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685" name="Text Box 26">
          <a:extLst>
            <a:ext uri="{FF2B5EF4-FFF2-40B4-BE49-F238E27FC236}">
              <a16:creationId xmlns:a16="http://schemas.microsoft.com/office/drawing/2014/main" id="{DA55AD27-785C-40B8-BF92-36376B77B4A6}"/>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686" name="Text Box 27">
          <a:extLst>
            <a:ext uri="{FF2B5EF4-FFF2-40B4-BE49-F238E27FC236}">
              <a16:creationId xmlns:a16="http://schemas.microsoft.com/office/drawing/2014/main" id="{0F9CD785-BF50-46D3-BAB9-80524041CCBD}"/>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687" name="Text Box 28">
          <a:extLst>
            <a:ext uri="{FF2B5EF4-FFF2-40B4-BE49-F238E27FC236}">
              <a16:creationId xmlns:a16="http://schemas.microsoft.com/office/drawing/2014/main" id="{D1944E63-DB2D-404B-BD13-D96323446003}"/>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688" name="Text Box 29">
          <a:extLst>
            <a:ext uri="{FF2B5EF4-FFF2-40B4-BE49-F238E27FC236}">
              <a16:creationId xmlns:a16="http://schemas.microsoft.com/office/drawing/2014/main" id="{461B09BB-A41F-4677-B0C7-B7606BD8190F}"/>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689" name="Text Box 30">
          <a:extLst>
            <a:ext uri="{FF2B5EF4-FFF2-40B4-BE49-F238E27FC236}">
              <a16:creationId xmlns:a16="http://schemas.microsoft.com/office/drawing/2014/main" id="{1E21C77C-078F-48BC-9ABA-73C4A70D0778}"/>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690" name="Text Box 31">
          <a:extLst>
            <a:ext uri="{FF2B5EF4-FFF2-40B4-BE49-F238E27FC236}">
              <a16:creationId xmlns:a16="http://schemas.microsoft.com/office/drawing/2014/main" id="{608DCB9D-840F-42B1-ABA2-7CC3A9007FB2}"/>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691" name="Text Box 32">
          <a:extLst>
            <a:ext uri="{FF2B5EF4-FFF2-40B4-BE49-F238E27FC236}">
              <a16:creationId xmlns:a16="http://schemas.microsoft.com/office/drawing/2014/main" id="{14CFF6A3-A22A-4A81-AA8B-6CD85CA9BF13}"/>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692" name="Text Box 33">
          <a:extLst>
            <a:ext uri="{FF2B5EF4-FFF2-40B4-BE49-F238E27FC236}">
              <a16:creationId xmlns:a16="http://schemas.microsoft.com/office/drawing/2014/main" id="{EEBCD441-2D3E-4480-8501-7EFE6EB69BD9}"/>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693" name="Text Box 34">
          <a:extLst>
            <a:ext uri="{FF2B5EF4-FFF2-40B4-BE49-F238E27FC236}">
              <a16:creationId xmlns:a16="http://schemas.microsoft.com/office/drawing/2014/main" id="{A1768BD8-B809-48DD-8C9D-E71F1CBDDFC0}"/>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694" name="Text Box 35">
          <a:extLst>
            <a:ext uri="{FF2B5EF4-FFF2-40B4-BE49-F238E27FC236}">
              <a16:creationId xmlns:a16="http://schemas.microsoft.com/office/drawing/2014/main" id="{24BD8E30-D3B5-4585-AA25-7A9C9DA26BAC}"/>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695" name="Text Box 36">
          <a:extLst>
            <a:ext uri="{FF2B5EF4-FFF2-40B4-BE49-F238E27FC236}">
              <a16:creationId xmlns:a16="http://schemas.microsoft.com/office/drawing/2014/main" id="{E8A3F4C7-5E50-4E8E-A5AA-D9945502C5A5}"/>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696" name="Text Box 37">
          <a:extLst>
            <a:ext uri="{FF2B5EF4-FFF2-40B4-BE49-F238E27FC236}">
              <a16:creationId xmlns:a16="http://schemas.microsoft.com/office/drawing/2014/main" id="{F37DBB43-9F23-4E7C-93B2-13FF030657E6}"/>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697" name="Text Box 38">
          <a:extLst>
            <a:ext uri="{FF2B5EF4-FFF2-40B4-BE49-F238E27FC236}">
              <a16:creationId xmlns:a16="http://schemas.microsoft.com/office/drawing/2014/main" id="{2291D64A-9362-45EF-B4D3-D69EA5921BD5}"/>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698" name="Text Box 39">
          <a:extLst>
            <a:ext uri="{FF2B5EF4-FFF2-40B4-BE49-F238E27FC236}">
              <a16:creationId xmlns:a16="http://schemas.microsoft.com/office/drawing/2014/main" id="{238414FF-9A3D-42DE-AFD6-7F610F8EDA0E}"/>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699" name="Text Box 40">
          <a:extLst>
            <a:ext uri="{FF2B5EF4-FFF2-40B4-BE49-F238E27FC236}">
              <a16:creationId xmlns:a16="http://schemas.microsoft.com/office/drawing/2014/main" id="{4867CEE8-2C3F-4E25-9FC7-08C0FC4010AA}"/>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700" name="Text Box 41">
          <a:extLst>
            <a:ext uri="{FF2B5EF4-FFF2-40B4-BE49-F238E27FC236}">
              <a16:creationId xmlns:a16="http://schemas.microsoft.com/office/drawing/2014/main" id="{10EE11AB-29F3-46D5-B8CC-2C3F6B5AD399}"/>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701" name="Text Box 42">
          <a:extLst>
            <a:ext uri="{FF2B5EF4-FFF2-40B4-BE49-F238E27FC236}">
              <a16:creationId xmlns:a16="http://schemas.microsoft.com/office/drawing/2014/main" id="{A56B1211-F669-4AF4-A4AD-D743A194835A}"/>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702" name="Text Box 4">
          <a:extLst>
            <a:ext uri="{FF2B5EF4-FFF2-40B4-BE49-F238E27FC236}">
              <a16:creationId xmlns:a16="http://schemas.microsoft.com/office/drawing/2014/main" id="{9229224B-07F7-4089-B126-49215B650A1C}"/>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703" name="Text Box 24">
          <a:extLst>
            <a:ext uri="{FF2B5EF4-FFF2-40B4-BE49-F238E27FC236}">
              <a16:creationId xmlns:a16="http://schemas.microsoft.com/office/drawing/2014/main" id="{A9A80F57-4342-48F9-8F79-DCC92D42E30A}"/>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704" name="Text Box 25">
          <a:extLst>
            <a:ext uri="{FF2B5EF4-FFF2-40B4-BE49-F238E27FC236}">
              <a16:creationId xmlns:a16="http://schemas.microsoft.com/office/drawing/2014/main" id="{E25E3B91-D893-44F2-B879-F5583F2191EA}"/>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705" name="Text Box 26">
          <a:extLst>
            <a:ext uri="{FF2B5EF4-FFF2-40B4-BE49-F238E27FC236}">
              <a16:creationId xmlns:a16="http://schemas.microsoft.com/office/drawing/2014/main" id="{42BF7B0D-B896-4A02-BF61-7182657E062D}"/>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706" name="Text Box 27">
          <a:extLst>
            <a:ext uri="{FF2B5EF4-FFF2-40B4-BE49-F238E27FC236}">
              <a16:creationId xmlns:a16="http://schemas.microsoft.com/office/drawing/2014/main" id="{BA35E77E-866A-4EA6-B417-62FC45170628}"/>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707" name="Text Box 28">
          <a:extLst>
            <a:ext uri="{FF2B5EF4-FFF2-40B4-BE49-F238E27FC236}">
              <a16:creationId xmlns:a16="http://schemas.microsoft.com/office/drawing/2014/main" id="{E0E6423D-6ACE-4513-AC67-6C1091BD6E0E}"/>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708" name="Text Box 29">
          <a:extLst>
            <a:ext uri="{FF2B5EF4-FFF2-40B4-BE49-F238E27FC236}">
              <a16:creationId xmlns:a16="http://schemas.microsoft.com/office/drawing/2014/main" id="{3ABC7CF2-0372-48ED-A18C-14F2A6328F88}"/>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709" name="Text Box 30">
          <a:extLst>
            <a:ext uri="{FF2B5EF4-FFF2-40B4-BE49-F238E27FC236}">
              <a16:creationId xmlns:a16="http://schemas.microsoft.com/office/drawing/2014/main" id="{3B1E8431-7617-43AC-9582-65BEFDDF372E}"/>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710" name="Text Box 31">
          <a:extLst>
            <a:ext uri="{FF2B5EF4-FFF2-40B4-BE49-F238E27FC236}">
              <a16:creationId xmlns:a16="http://schemas.microsoft.com/office/drawing/2014/main" id="{9C38FC9A-151A-4C9F-A01A-840187AF1059}"/>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711" name="Text Box 32">
          <a:extLst>
            <a:ext uri="{FF2B5EF4-FFF2-40B4-BE49-F238E27FC236}">
              <a16:creationId xmlns:a16="http://schemas.microsoft.com/office/drawing/2014/main" id="{D580FA10-BA4A-463D-874D-7F95E0045923}"/>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712" name="Text Box 33">
          <a:extLst>
            <a:ext uri="{FF2B5EF4-FFF2-40B4-BE49-F238E27FC236}">
              <a16:creationId xmlns:a16="http://schemas.microsoft.com/office/drawing/2014/main" id="{817F7BF5-ACFB-44A5-8E40-3A7AADC9BC82}"/>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713" name="Text Box 34">
          <a:extLst>
            <a:ext uri="{FF2B5EF4-FFF2-40B4-BE49-F238E27FC236}">
              <a16:creationId xmlns:a16="http://schemas.microsoft.com/office/drawing/2014/main" id="{1A03BB14-496A-47EF-B983-8EAC23EBF2B0}"/>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714" name="Text Box 35">
          <a:extLst>
            <a:ext uri="{FF2B5EF4-FFF2-40B4-BE49-F238E27FC236}">
              <a16:creationId xmlns:a16="http://schemas.microsoft.com/office/drawing/2014/main" id="{E63EC945-7798-43DC-AED3-4C89BF75469C}"/>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715" name="Text Box 36">
          <a:extLst>
            <a:ext uri="{FF2B5EF4-FFF2-40B4-BE49-F238E27FC236}">
              <a16:creationId xmlns:a16="http://schemas.microsoft.com/office/drawing/2014/main" id="{5FEF9D41-BEA1-4FF6-8BA3-D8E2BC0B2620}"/>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716" name="Text Box 37">
          <a:extLst>
            <a:ext uri="{FF2B5EF4-FFF2-40B4-BE49-F238E27FC236}">
              <a16:creationId xmlns:a16="http://schemas.microsoft.com/office/drawing/2014/main" id="{EC1B3568-9949-4F99-BE2D-94A764531BAA}"/>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717" name="Text Box 38">
          <a:extLst>
            <a:ext uri="{FF2B5EF4-FFF2-40B4-BE49-F238E27FC236}">
              <a16:creationId xmlns:a16="http://schemas.microsoft.com/office/drawing/2014/main" id="{5BD7A751-F7C3-4FF2-BCBF-30B0A87A9834}"/>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718" name="Text Box 39">
          <a:extLst>
            <a:ext uri="{FF2B5EF4-FFF2-40B4-BE49-F238E27FC236}">
              <a16:creationId xmlns:a16="http://schemas.microsoft.com/office/drawing/2014/main" id="{8623456E-7768-4117-9C3E-92C3F4863C92}"/>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719" name="Text Box 40">
          <a:extLst>
            <a:ext uri="{FF2B5EF4-FFF2-40B4-BE49-F238E27FC236}">
              <a16:creationId xmlns:a16="http://schemas.microsoft.com/office/drawing/2014/main" id="{4F53982A-452D-40D0-A94F-F83760BE1E16}"/>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720" name="Text Box 41">
          <a:extLst>
            <a:ext uri="{FF2B5EF4-FFF2-40B4-BE49-F238E27FC236}">
              <a16:creationId xmlns:a16="http://schemas.microsoft.com/office/drawing/2014/main" id="{43B718E9-9942-4EBB-86F7-CC29F6252E3D}"/>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721" name="Text Box 4">
          <a:extLst>
            <a:ext uri="{FF2B5EF4-FFF2-40B4-BE49-F238E27FC236}">
              <a16:creationId xmlns:a16="http://schemas.microsoft.com/office/drawing/2014/main" id="{16B2D599-CBE5-4CFE-9378-7EC8005E7618}"/>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722" name="Text Box 24">
          <a:extLst>
            <a:ext uri="{FF2B5EF4-FFF2-40B4-BE49-F238E27FC236}">
              <a16:creationId xmlns:a16="http://schemas.microsoft.com/office/drawing/2014/main" id="{98C29806-603F-4D45-9123-646BB97BD9CA}"/>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723" name="Text Box 25">
          <a:extLst>
            <a:ext uri="{FF2B5EF4-FFF2-40B4-BE49-F238E27FC236}">
              <a16:creationId xmlns:a16="http://schemas.microsoft.com/office/drawing/2014/main" id="{F1FD1EBE-6EF7-4794-8F56-E81CBF2FE846}"/>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724" name="Text Box 26">
          <a:extLst>
            <a:ext uri="{FF2B5EF4-FFF2-40B4-BE49-F238E27FC236}">
              <a16:creationId xmlns:a16="http://schemas.microsoft.com/office/drawing/2014/main" id="{B4C6601A-6F0B-4FA3-A582-31E419233E9E}"/>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725" name="Text Box 27">
          <a:extLst>
            <a:ext uri="{FF2B5EF4-FFF2-40B4-BE49-F238E27FC236}">
              <a16:creationId xmlns:a16="http://schemas.microsoft.com/office/drawing/2014/main" id="{2C612601-438A-4B19-A7B1-74E34D3AC70A}"/>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726" name="Text Box 28">
          <a:extLst>
            <a:ext uri="{FF2B5EF4-FFF2-40B4-BE49-F238E27FC236}">
              <a16:creationId xmlns:a16="http://schemas.microsoft.com/office/drawing/2014/main" id="{CC7E81E7-8D91-41E2-902D-7795D8D5F8F4}"/>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727" name="Text Box 29">
          <a:extLst>
            <a:ext uri="{FF2B5EF4-FFF2-40B4-BE49-F238E27FC236}">
              <a16:creationId xmlns:a16="http://schemas.microsoft.com/office/drawing/2014/main" id="{89EFA27A-34A0-4DFF-B94E-754E7DF1BC62}"/>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728" name="Text Box 30">
          <a:extLst>
            <a:ext uri="{FF2B5EF4-FFF2-40B4-BE49-F238E27FC236}">
              <a16:creationId xmlns:a16="http://schemas.microsoft.com/office/drawing/2014/main" id="{22328CFF-1C1E-42C0-A6A6-4888E7CC6042}"/>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729" name="Text Box 31">
          <a:extLst>
            <a:ext uri="{FF2B5EF4-FFF2-40B4-BE49-F238E27FC236}">
              <a16:creationId xmlns:a16="http://schemas.microsoft.com/office/drawing/2014/main" id="{857AD872-1477-4EDC-8FCF-84615A93BA7B}"/>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730" name="Text Box 32">
          <a:extLst>
            <a:ext uri="{FF2B5EF4-FFF2-40B4-BE49-F238E27FC236}">
              <a16:creationId xmlns:a16="http://schemas.microsoft.com/office/drawing/2014/main" id="{2CE9F218-9740-4C04-AC05-351548BEF1E6}"/>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731" name="Text Box 33">
          <a:extLst>
            <a:ext uri="{FF2B5EF4-FFF2-40B4-BE49-F238E27FC236}">
              <a16:creationId xmlns:a16="http://schemas.microsoft.com/office/drawing/2014/main" id="{F7CB564F-8909-4185-9FFC-704396D5EF4C}"/>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732" name="Text Box 34">
          <a:extLst>
            <a:ext uri="{FF2B5EF4-FFF2-40B4-BE49-F238E27FC236}">
              <a16:creationId xmlns:a16="http://schemas.microsoft.com/office/drawing/2014/main" id="{09F421AF-43AF-4E1B-92A8-55BD09980C32}"/>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733" name="Text Box 35">
          <a:extLst>
            <a:ext uri="{FF2B5EF4-FFF2-40B4-BE49-F238E27FC236}">
              <a16:creationId xmlns:a16="http://schemas.microsoft.com/office/drawing/2014/main" id="{FBAEAAE6-F646-4623-BD01-580C0F87222B}"/>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734" name="Text Box 36">
          <a:extLst>
            <a:ext uri="{FF2B5EF4-FFF2-40B4-BE49-F238E27FC236}">
              <a16:creationId xmlns:a16="http://schemas.microsoft.com/office/drawing/2014/main" id="{6D638056-F869-4947-A840-D15CB7D7EB90}"/>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735" name="Text Box 37">
          <a:extLst>
            <a:ext uri="{FF2B5EF4-FFF2-40B4-BE49-F238E27FC236}">
              <a16:creationId xmlns:a16="http://schemas.microsoft.com/office/drawing/2014/main" id="{510A3FA2-AAEE-4D9A-BE1F-E026D33F24F7}"/>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736" name="Text Box 38">
          <a:extLst>
            <a:ext uri="{FF2B5EF4-FFF2-40B4-BE49-F238E27FC236}">
              <a16:creationId xmlns:a16="http://schemas.microsoft.com/office/drawing/2014/main" id="{C4363A73-43A3-4883-98DB-DEF08806E83E}"/>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737" name="Text Box 39">
          <a:extLst>
            <a:ext uri="{FF2B5EF4-FFF2-40B4-BE49-F238E27FC236}">
              <a16:creationId xmlns:a16="http://schemas.microsoft.com/office/drawing/2014/main" id="{A75F99D6-3C74-412A-BAE0-65A79F9EA398}"/>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738" name="Text Box 40">
          <a:extLst>
            <a:ext uri="{FF2B5EF4-FFF2-40B4-BE49-F238E27FC236}">
              <a16:creationId xmlns:a16="http://schemas.microsoft.com/office/drawing/2014/main" id="{7BAE22C2-21D7-471E-9256-5D133786EF16}"/>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739" name="Text Box 41">
          <a:extLst>
            <a:ext uri="{FF2B5EF4-FFF2-40B4-BE49-F238E27FC236}">
              <a16:creationId xmlns:a16="http://schemas.microsoft.com/office/drawing/2014/main" id="{E05E5121-3BA5-425E-944F-0C869CF85A20}"/>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740" name="Text Box 42">
          <a:extLst>
            <a:ext uri="{FF2B5EF4-FFF2-40B4-BE49-F238E27FC236}">
              <a16:creationId xmlns:a16="http://schemas.microsoft.com/office/drawing/2014/main" id="{E754690F-5006-4D47-AA85-D4BE3F654527}"/>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741" name="Text Box 4">
          <a:extLst>
            <a:ext uri="{FF2B5EF4-FFF2-40B4-BE49-F238E27FC236}">
              <a16:creationId xmlns:a16="http://schemas.microsoft.com/office/drawing/2014/main" id="{70EDC710-6036-41EA-859E-20C61B997980}"/>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742" name="Text Box 24">
          <a:extLst>
            <a:ext uri="{FF2B5EF4-FFF2-40B4-BE49-F238E27FC236}">
              <a16:creationId xmlns:a16="http://schemas.microsoft.com/office/drawing/2014/main" id="{FF39114E-320C-44F7-B5AB-BB4079DB5AED}"/>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743" name="Text Box 25">
          <a:extLst>
            <a:ext uri="{FF2B5EF4-FFF2-40B4-BE49-F238E27FC236}">
              <a16:creationId xmlns:a16="http://schemas.microsoft.com/office/drawing/2014/main" id="{9A3D5889-DF7C-4182-9DA0-761F2A25253B}"/>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744" name="Text Box 26">
          <a:extLst>
            <a:ext uri="{FF2B5EF4-FFF2-40B4-BE49-F238E27FC236}">
              <a16:creationId xmlns:a16="http://schemas.microsoft.com/office/drawing/2014/main" id="{B2EE4A6A-3909-46E2-B104-D136BAFD7742}"/>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745" name="Text Box 27">
          <a:extLst>
            <a:ext uri="{FF2B5EF4-FFF2-40B4-BE49-F238E27FC236}">
              <a16:creationId xmlns:a16="http://schemas.microsoft.com/office/drawing/2014/main" id="{37DC2F33-BF07-4091-AA1F-348C2E3C69AB}"/>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746" name="Text Box 28">
          <a:extLst>
            <a:ext uri="{FF2B5EF4-FFF2-40B4-BE49-F238E27FC236}">
              <a16:creationId xmlns:a16="http://schemas.microsoft.com/office/drawing/2014/main" id="{48AA6144-B568-401C-B5CB-5B3AA20D125E}"/>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747" name="Text Box 29">
          <a:extLst>
            <a:ext uri="{FF2B5EF4-FFF2-40B4-BE49-F238E27FC236}">
              <a16:creationId xmlns:a16="http://schemas.microsoft.com/office/drawing/2014/main" id="{C17AB8EA-FADB-40C2-AF17-40BD970C6C74}"/>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748" name="Text Box 30">
          <a:extLst>
            <a:ext uri="{FF2B5EF4-FFF2-40B4-BE49-F238E27FC236}">
              <a16:creationId xmlns:a16="http://schemas.microsoft.com/office/drawing/2014/main" id="{257CA60E-BF1A-482F-AC3D-63D03C8A9061}"/>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749" name="Text Box 31">
          <a:extLst>
            <a:ext uri="{FF2B5EF4-FFF2-40B4-BE49-F238E27FC236}">
              <a16:creationId xmlns:a16="http://schemas.microsoft.com/office/drawing/2014/main" id="{5063D9C1-4E32-4244-A2AA-EA6E713D45C3}"/>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750" name="Text Box 32">
          <a:extLst>
            <a:ext uri="{FF2B5EF4-FFF2-40B4-BE49-F238E27FC236}">
              <a16:creationId xmlns:a16="http://schemas.microsoft.com/office/drawing/2014/main" id="{201F1CDE-53D8-4501-8B13-39A7BB9912AB}"/>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751" name="Text Box 33">
          <a:extLst>
            <a:ext uri="{FF2B5EF4-FFF2-40B4-BE49-F238E27FC236}">
              <a16:creationId xmlns:a16="http://schemas.microsoft.com/office/drawing/2014/main" id="{E6E64777-717B-4E24-9B5C-F1229BDD0E68}"/>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752" name="Text Box 34">
          <a:extLst>
            <a:ext uri="{FF2B5EF4-FFF2-40B4-BE49-F238E27FC236}">
              <a16:creationId xmlns:a16="http://schemas.microsoft.com/office/drawing/2014/main" id="{08425FAB-ED07-44E8-8759-C6467589D09A}"/>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753" name="Text Box 35">
          <a:extLst>
            <a:ext uri="{FF2B5EF4-FFF2-40B4-BE49-F238E27FC236}">
              <a16:creationId xmlns:a16="http://schemas.microsoft.com/office/drawing/2014/main" id="{2AF2265C-1F0F-4923-8CAB-BB3AF6E2A9A2}"/>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754" name="Text Box 36">
          <a:extLst>
            <a:ext uri="{FF2B5EF4-FFF2-40B4-BE49-F238E27FC236}">
              <a16:creationId xmlns:a16="http://schemas.microsoft.com/office/drawing/2014/main" id="{C7F4E4D6-1889-4A47-A3C0-61EDDE2D58FA}"/>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755" name="Text Box 37">
          <a:extLst>
            <a:ext uri="{FF2B5EF4-FFF2-40B4-BE49-F238E27FC236}">
              <a16:creationId xmlns:a16="http://schemas.microsoft.com/office/drawing/2014/main" id="{1C263A93-34E3-4324-BECC-9D64A6D20DED}"/>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756" name="Text Box 38">
          <a:extLst>
            <a:ext uri="{FF2B5EF4-FFF2-40B4-BE49-F238E27FC236}">
              <a16:creationId xmlns:a16="http://schemas.microsoft.com/office/drawing/2014/main" id="{AFEE79B8-ADBD-4D11-9CEE-9C6E2B867CBF}"/>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757" name="Text Box 39">
          <a:extLst>
            <a:ext uri="{FF2B5EF4-FFF2-40B4-BE49-F238E27FC236}">
              <a16:creationId xmlns:a16="http://schemas.microsoft.com/office/drawing/2014/main" id="{1D8155A4-6FD1-4810-B3A6-FF4B89D2D9EE}"/>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758" name="Text Box 40">
          <a:extLst>
            <a:ext uri="{FF2B5EF4-FFF2-40B4-BE49-F238E27FC236}">
              <a16:creationId xmlns:a16="http://schemas.microsoft.com/office/drawing/2014/main" id="{3B7457D1-AC71-4607-A760-2BDD4B37217A}"/>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759" name="Text Box 41">
          <a:extLst>
            <a:ext uri="{FF2B5EF4-FFF2-40B4-BE49-F238E27FC236}">
              <a16:creationId xmlns:a16="http://schemas.microsoft.com/office/drawing/2014/main" id="{605C8634-4277-4031-9C90-4BAE8184FDD5}"/>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760" name="Text Box 42">
          <a:extLst>
            <a:ext uri="{FF2B5EF4-FFF2-40B4-BE49-F238E27FC236}">
              <a16:creationId xmlns:a16="http://schemas.microsoft.com/office/drawing/2014/main" id="{B8FB14EC-4F0E-4457-9C50-68D125D52CCD}"/>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761" name="Text Box 4">
          <a:extLst>
            <a:ext uri="{FF2B5EF4-FFF2-40B4-BE49-F238E27FC236}">
              <a16:creationId xmlns:a16="http://schemas.microsoft.com/office/drawing/2014/main" id="{094A7A6A-AD0C-4ADB-B8EA-600F65A2FE68}"/>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762" name="Text Box 24">
          <a:extLst>
            <a:ext uri="{FF2B5EF4-FFF2-40B4-BE49-F238E27FC236}">
              <a16:creationId xmlns:a16="http://schemas.microsoft.com/office/drawing/2014/main" id="{BA8B45E8-0F32-4051-B883-E8647196C2F1}"/>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763" name="Text Box 25">
          <a:extLst>
            <a:ext uri="{FF2B5EF4-FFF2-40B4-BE49-F238E27FC236}">
              <a16:creationId xmlns:a16="http://schemas.microsoft.com/office/drawing/2014/main" id="{1305B464-5854-495C-9635-5D520289715C}"/>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764" name="Text Box 26">
          <a:extLst>
            <a:ext uri="{FF2B5EF4-FFF2-40B4-BE49-F238E27FC236}">
              <a16:creationId xmlns:a16="http://schemas.microsoft.com/office/drawing/2014/main" id="{EABD4E57-8410-4D4E-AA19-A78C9DE2321E}"/>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765" name="Text Box 27">
          <a:extLst>
            <a:ext uri="{FF2B5EF4-FFF2-40B4-BE49-F238E27FC236}">
              <a16:creationId xmlns:a16="http://schemas.microsoft.com/office/drawing/2014/main" id="{AB653E1B-B8AE-4B7A-A4B4-F0C1B3B80896}"/>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766" name="Text Box 28">
          <a:extLst>
            <a:ext uri="{FF2B5EF4-FFF2-40B4-BE49-F238E27FC236}">
              <a16:creationId xmlns:a16="http://schemas.microsoft.com/office/drawing/2014/main" id="{05F6A246-7875-4B0C-A5BA-C034014B2B98}"/>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767" name="Text Box 29">
          <a:extLst>
            <a:ext uri="{FF2B5EF4-FFF2-40B4-BE49-F238E27FC236}">
              <a16:creationId xmlns:a16="http://schemas.microsoft.com/office/drawing/2014/main" id="{AD9C5CEA-121D-4F2E-AFBE-BB6BDA1F8185}"/>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768" name="Text Box 30">
          <a:extLst>
            <a:ext uri="{FF2B5EF4-FFF2-40B4-BE49-F238E27FC236}">
              <a16:creationId xmlns:a16="http://schemas.microsoft.com/office/drawing/2014/main" id="{71B41C87-D4A3-4B39-87B4-6AA560D7D3BD}"/>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769" name="Text Box 31">
          <a:extLst>
            <a:ext uri="{FF2B5EF4-FFF2-40B4-BE49-F238E27FC236}">
              <a16:creationId xmlns:a16="http://schemas.microsoft.com/office/drawing/2014/main" id="{55EE8873-EA66-46D3-8C10-A869721BCA87}"/>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770" name="Text Box 32">
          <a:extLst>
            <a:ext uri="{FF2B5EF4-FFF2-40B4-BE49-F238E27FC236}">
              <a16:creationId xmlns:a16="http://schemas.microsoft.com/office/drawing/2014/main" id="{EFBD004E-7662-4F60-A545-4EC4E3E628B3}"/>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771" name="Text Box 33">
          <a:extLst>
            <a:ext uri="{FF2B5EF4-FFF2-40B4-BE49-F238E27FC236}">
              <a16:creationId xmlns:a16="http://schemas.microsoft.com/office/drawing/2014/main" id="{3B02A118-CB93-4365-BC56-F59CC1FF58E9}"/>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772" name="Text Box 34">
          <a:extLst>
            <a:ext uri="{FF2B5EF4-FFF2-40B4-BE49-F238E27FC236}">
              <a16:creationId xmlns:a16="http://schemas.microsoft.com/office/drawing/2014/main" id="{91C37CE5-7F8D-4D2C-B912-2CF55D4D1A4B}"/>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773" name="Text Box 35">
          <a:extLst>
            <a:ext uri="{FF2B5EF4-FFF2-40B4-BE49-F238E27FC236}">
              <a16:creationId xmlns:a16="http://schemas.microsoft.com/office/drawing/2014/main" id="{0C4850F6-FE87-4A2C-900E-094DC8BCE4B7}"/>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774" name="Text Box 36">
          <a:extLst>
            <a:ext uri="{FF2B5EF4-FFF2-40B4-BE49-F238E27FC236}">
              <a16:creationId xmlns:a16="http://schemas.microsoft.com/office/drawing/2014/main" id="{D2266626-DDFC-4808-96B5-1277E7136616}"/>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775" name="Text Box 37">
          <a:extLst>
            <a:ext uri="{FF2B5EF4-FFF2-40B4-BE49-F238E27FC236}">
              <a16:creationId xmlns:a16="http://schemas.microsoft.com/office/drawing/2014/main" id="{712206D3-D2A7-4B14-9EC2-96CD9CD1E5BE}"/>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776" name="Text Box 38">
          <a:extLst>
            <a:ext uri="{FF2B5EF4-FFF2-40B4-BE49-F238E27FC236}">
              <a16:creationId xmlns:a16="http://schemas.microsoft.com/office/drawing/2014/main" id="{E6123821-9A38-483A-9BD2-A1C77D1EBE90}"/>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777" name="Text Box 39">
          <a:extLst>
            <a:ext uri="{FF2B5EF4-FFF2-40B4-BE49-F238E27FC236}">
              <a16:creationId xmlns:a16="http://schemas.microsoft.com/office/drawing/2014/main" id="{A78111F7-6976-47F4-898F-F556414CDA25}"/>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778" name="Text Box 40">
          <a:extLst>
            <a:ext uri="{FF2B5EF4-FFF2-40B4-BE49-F238E27FC236}">
              <a16:creationId xmlns:a16="http://schemas.microsoft.com/office/drawing/2014/main" id="{45004C09-4D4E-42FD-8AF2-FBBD8DD26185}"/>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779" name="Text Box 41">
          <a:extLst>
            <a:ext uri="{FF2B5EF4-FFF2-40B4-BE49-F238E27FC236}">
              <a16:creationId xmlns:a16="http://schemas.microsoft.com/office/drawing/2014/main" id="{7526D06F-5C52-4741-9E79-86A5432D7F77}"/>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780" name="Text Box 42">
          <a:extLst>
            <a:ext uri="{FF2B5EF4-FFF2-40B4-BE49-F238E27FC236}">
              <a16:creationId xmlns:a16="http://schemas.microsoft.com/office/drawing/2014/main" id="{2C1081F6-6128-4AF2-B0E7-DF8927A28D5B}"/>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781" name="Text Box 4">
          <a:extLst>
            <a:ext uri="{FF2B5EF4-FFF2-40B4-BE49-F238E27FC236}">
              <a16:creationId xmlns:a16="http://schemas.microsoft.com/office/drawing/2014/main" id="{0762B73E-05A8-468A-AF19-80EA596CB1CA}"/>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782" name="Text Box 24">
          <a:extLst>
            <a:ext uri="{FF2B5EF4-FFF2-40B4-BE49-F238E27FC236}">
              <a16:creationId xmlns:a16="http://schemas.microsoft.com/office/drawing/2014/main" id="{B5B567E0-B9F7-4C4A-A93F-878177FD7251}"/>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783" name="Text Box 25">
          <a:extLst>
            <a:ext uri="{FF2B5EF4-FFF2-40B4-BE49-F238E27FC236}">
              <a16:creationId xmlns:a16="http://schemas.microsoft.com/office/drawing/2014/main" id="{D9B11C66-8C5A-4F5F-9AF6-81DD50AA1EE9}"/>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784" name="Text Box 26">
          <a:extLst>
            <a:ext uri="{FF2B5EF4-FFF2-40B4-BE49-F238E27FC236}">
              <a16:creationId xmlns:a16="http://schemas.microsoft.com/office/drawing/2014/main" id="{6EABEE7A-D68A-4A7F-B447-477F76D27527}"/>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785" name="Text Box 27">
          <a:extLst>
            <a:ext uri="{FF2B5EF4-FFF2-40B4-BE49-F238E27FC236}">
              <a16:creationId xmlns:a16="http://schemas.microsoft.com/office/drawing/2014/main" id="{6635FCDE-BEAB-4691-B805-B8342A94AD45}"/>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786" name="Text Box 28">
          <a:extLst>
            <a:ext uri="{FF2B5EF4-FFF2-40B4-BE49-F238E27FC236}">
              <a16:creationId xmlns:a16="http://schemas.microsoft.com/office/drawing/2014/main" id="{1F74DDE7-2466-41F3-82CD-354382B05C35}"/>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787" name="Text Box 29">
          <a:extLst>
            <a:ext uri="{FF2B5EF4-FFF2-40B4-BE49-F238E27FC236}">
              <a16:creationId xmlns:a16="http://schemas.microsoft.com/office/drawing/2014/main" id="{1FDCF8EB-3277-4339-B2D9-67975747F848}"/>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788" name="Text Box 30">
          <a:extLst>
            <a:ext uri="{FF2B5EF4-FFF2-40B4-BE49-F238E27FC236}">
              <a16:creationId xmlns:a16="http://schemas.microsoft.com/office/drawing/2014/main" id="{0BF661DF-F04A-44B6-BEB4-1413036EC612}"/>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789" name="Text Box 31">
          <a:extLst>
            <a:ext uri="{FF2B5EF4-FFF2-40B4-BE49-F238E27FC236}">
              <a16:creationId xmlns:a16="http://schemas.microsoft.com/office/drawing/2014/main" id="{1D500743-ABCC-457A-BF21-27FD9B9C58CE}"/>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790" name="Text Box 32">
          <a:extLst>
            <a:ext uri="{FF2B5EF4-FFF2-40B4-BE49-F238E27FC236}">
              <a16:creationId xmlns:a16="http://schemas.microsoft.com/office/drawing/2014/main" id="{7136E06F-BA6E-43E0-AD09-444D4829CA85}"/>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791" name="Text Box 33">
          <a:extLst>
            <a:ext uri="{FF2B5EF4-FFF2-40B4-BE49-F238E27FC236}">
              <a16:creationId xmlns:a16="http://schemas.microsoft.com/office/drawing/2014/main" id="{41F81985-B92F-42E2-9250-5F9C6576BD23}"/>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792" name="Text Box 34">
          <a:extLst>
            <a:ext uri="{FF2B5EF4-FFF2-40B4-BE49-F238E27FC236}">
              <a16:creationId xmlns:a16="http://schemas.microsoft.com/office/drawing/2014/main" id="{F21332DA-4C0E-4FEA-B507-7EE1BEA99B05}"/>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793" name="Text Box 35">
          <a:extLst>
            <a:ext uri="{FF2B5EF4-FFF2-40B4-BE49-F238E27FC236}">
              <a16:creationId xmlns:a16="http://schemas.microsoft.com/office/drawing/2014/main" id="{A2AABC28-45A5-48CA-B27F-E93107885C42}"/>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794" name="Text Box 36">
          <a:extLst>
            <a:ext uri="{FF2B5EF4-FFF2-40B4-BE49-F238E27FC236}">
              <a16:creationId xmlns:a16="http://schemas.microsoft.com/office/drawing/2014/main" id="{09F0DDF4-64D0-4D10-BFBD-9AF8AD5E19EB}"/>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795" name="Text Box 37">
          <a:extLst>
            <a:ext uri="{FF2B5EF4-FFF2-40B4-BE49-F238E27FC236}">
              <a16:creationId xmlns:a16="http://schemas.microsoft.com/office/drawing/2014/main" id="{E783DAD8-FFFA-4ED6-AB4A-76A02BE2711B}"/>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796" name="Text Box 38">
          <a:extLst>
            <a:ext uri="{FF2B5EF4-FFF2-40B4-BE49-F238E27FC236}">
              <a16:creationId xmlns:a16="http://schemas.microsoft.com/office/drawing/2014/main" id="{3857B341-51B5-4EFE-9202-12DC9518D33B}"/>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797" name="Text Box 39">
          <a:extLst>
            <a:ext uri="{FF2B5EF4-FFF2-40B4-BE49-F238E27FC236}">
              <a16:creationId xmlns:a16="http://schemas.microsoft.com/office/drawing/2014/main" id="{450E834A-D55D-428D-A919-642F6F3998CE}"/>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798" name="Text Box 40">
          <a:extLst>
            <a:ext uri="{FF2B5EF4-FFF2-40B4-BE49-F238E27FC236}">
              <a16:creationId xmlns:a16="http://schemas.microsoft.com/office/drawing/2014/main" id="{A2CFC51D-01CB-4D3B-9DA7-EFF3EDFEADB3}"/>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799" name="Text Box 41">
          <a:extLst>
            <a:ext uri="{FF2B5EF4-FFF2-40B4-BE49-F238E27FC236}">
              <a16:creationId xmlns:a16="http://schemas.microsoft.com/office/drawing/2014/main" id="{927A27BC-AD63-4DBA-BC50-12B41B2925C0}"/>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800" name="Text Box 42">
          <a:extLst>
            <a:ext uri="{FF2B5EF4-FFF2-40B4-BE49-F238E27FC236}">
              <a16:creationId xmlns:a16="http://schemas.microsoft.com/office/drawing/2014/main" id="{F33791EF-0CB3-400F-9398-81D7B3C9EE44}"/>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801" name="Text Box 4">
          <a:extLst>
            <a:ext uri="{FF2B5EF4-FFF2-40B4-BE49-F238E27FC236}">
              <a16:creationId xmlns:a16="http://schemas.microsoft.com/office/drawing/2014/main" id="{90EE8BC3-67BB-4008-97DD-9FED936AF9D0}"/>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802" name="Text Box 24">
          <a:extLst>
            <a:ext uri="{FF2B5EF4-FFF2-40B4-BE49-F238E27FC236}">
              <a16:creationId xmlns:a16="http://schemas.microsoft.com/office/drawing/2014/main" id="{5A302414-39BE-4997-BE7E-678A5198C5AE}"/>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803" name="Text Box 25">
          <a:extLst>
            <a:ext uri="{FF2B5EF4-FFF2-40B4-BE49-F238E27FC236}">
              <a16:creationId xmlns:a16="http://schemas.microsoft.com/office/drawing/2014/main" id="{4629FC54-C80B-4E9F-B54B-59968869A365}"/>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804" name="Text Box 26">
          <a:extLst>
            <a:ext uri="{FF2B5EF4-FFF2-40B4-BE49-F238E27FC236}">
              <a16:creationId xmlns:a16="http://schemas.microsoft.com/office/drawing/2014/main" id="{C5179CEE-75C2-40C9-BC90-E973B0FE3534}"/>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805" name="Text Box 27">
          <a:extLst>
            <a:ext uri="{FF2B5EF4-FFF2-40B4-BE49-F238E27FC236}">
              <a16:creationId xmlns:a16="http://schemas.microsoft.com/office/drawing/2014/main" id="{3C96787C-7BD2-4075-8739-258B1F7F39BF}"/>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806" name="Text Box 28">
          <a:extLst>
            <a:ext uri="{FF2B5EF4-FFF2-40B4-BE49-F238E27FC236}">
              <a16:creationId xmlns:a16="http://schemas.microsoft.com/office/drawing/2014/main" id="{7325A979-5B14-468A-A3BF-702371EE4C2D}"/>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807" name="Text Box 29">
          <a:extLst>
            <a:ext uri="{FF2B5EF4-FFF2-40B4-BE49-F238E27FC236}">
              <a16:creationId xmlns:a16="http://schemas.microsoft.com/office/drawing/2014/main" id="{6618B980-508A-4219-A8DE-88CCEB73FD4A}"/>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808" name="Text Box 30">
          <a:extLst>
            <a:ext uri="{FF2B5EF4-FFF2-40B4-BE49-F238E27FC236}">
              <a16:creationId xmlns:a16="http://schemas.microsoft.com/office/drawing/2014/main" id="{93D2BF32-4FD6-40C5-B3DC-6B4C439695A3}"/>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809" name="Text Box 31">
          <a:extLst>
            <a:ext uri="{FF2B5EF4-FFF2-40B4-BE49-F238E27FC236}">
              <a16:creationId xmlns:a16="http://schemas.microsoft.com/office/drawing/2014/main" id="{CE238077-3D90-472A-9DA1-49DCE857BDD6}"/>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810" name="Text Box 32">
          <a:extLst>
            <a:ext uri="{FF2B5EF4-FFF2-40B4-BE49-F238E27FC236}">
              <a16:creationId xmlns:a16="http://schemas.microsoft.com/office/drawing/2014/main" id="{4F3572FC-7A67-4BA5-9A6A-A474DF944886}"/>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811" name="Text Box 33">
          <a:extLst>
            <a:ext uri="{FF2B5EF4-FFF2-40B4-BE49-F238E27FC236}">
              <a16:creationId xmlns:a16="http://schemas.microsoft.com/office/drawing/2014/main" id="{AB5A37C2-94F9-4A88-ADFA-91AF283DD7CB}"/>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812" name="Text Box 34">
          <a:extLst>
            <a:ext uri="{FF2B5EF4-FFF2-40B4-BE49-F238E27FC236}">
              <a16:creationId xmlns:a16="http://schemas.microsoft.com/office/drawing/2014/main" id="{743166DD-AB84-4C37-9635-7F6DB4A19217}"/>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813" name="Text Box 35">
          <a:extLst>
            <a:ext uri="{FF2B5EF4-FFF2-40B4-BE49-F238E27FC236}">
              <a16:creationId xmlns:a16="http://schemas.microsoft.com/office/drawing/2014/main" id="{1D17D17F-1ABA-4096-B5C1-BE1F7EEF8E73}"/>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814" name="Text Box 36">
          <a:extLst>
            <a:ext uri="{FF2B5EF4-FFF2-40B4-BE49-F238E27FC236}">
              <a16:creationId xmlns:a16="http://schemas.microsoft.com/office/drawing/2014/main" id="{8BBE7159-40C6-4470-A905-31EC8E480EC3}"/>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815" name="Text Box 37">
          <a:extLst>
            <a:ext uri="{FF2B5EF4-FFF2-40B4-BE49-F238E27FC236}">
              <a16:creationId xmlns:a16="http://schemas.microsoft.com/office/drawing/2014/main" id="{9C8124BD-6325-4196-BF71-4A85ECC8DB08}"/>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816" name="Text Box 38">
          <a:extLst>
            <a:ext uri="{FF2B5EF4-FFF2-40B4-BE49-F238E27FC236}">
              <a16:creationId xmlns:a16="http://schemas.microsoft.com/office/drawing/2014/main" id="{E2A2648C-52CF-4448-8A0F-D15CB9031ECD}"/>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817" name="Text Box 39">
          <a:extLst>
            <a:ext uri="{FF2B5EF4-FFF2-40B4-BE49-F238E27FC236}">
              <a16:creationId xmlns:a16="http://schemas.microsoft.com/office/drawing/2014/main" id="{E7C621AF-DF22-468E-8DA4-07F40D4CC5C8}"/>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818" name="Text Box 40">
          <a:extLst>
            <a:ext uri="{FF2B5EF4-FFF2-40B4-BE49-F238E27FC236}">
              <a16:creationId xmlns:a16="http://schemas.microsoft.com/office/drawing/2014/main" id="{486297FA-F84D-4673-B8C2-E94FEC16DBE0}"/>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819" name="Text Box 41">
          <a:extLst>
            <a:ext uri="{FF2B5EF4-FFF2-40B4-BE49-F238E27FC236}">
              <a16:creationId xmlns:a16="http://schemas.microsoft.com/office/drawing/2014/main" id="{CA0D4C01-EBED-4323-AF08-F1B4CE102EDD}"/>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820" name="Text Box 42">
          <a:extLst>
            <a:ext uri="{FF2B5EF4-FFF2-40B4-BE49-F238E27FC236}">
              <a16:creationId xmlns:a16="http://schemas.microsoft.com/office/drawing/2014/main" id="{EE4AFE88-8FB5-4170-AD83-74ECDE052F18}"/>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821" name="Text Box 4">
          <a:extLst>
            <a:ext uri="{FF2B5EF4-FFF2-40B4-BE49-F238E27FC236}">
              <a16:creationId xmlns:a16="http://schemas.microsoft.com/office/drawing/2014/main" id="{CE994267-4392-412F-9CA0-67D2A7CCC3C1}"/>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822" name="Text Box 24">
          <a:extLst>
            <a:ext uri="{FF2B5EF4-FFF2-40B4-BE49-F238E27FC236}">
              <a16:creationId xmlns:a16="http://schemas.microsoft.com/office/drawing/2014/main" id="{F41E6B9E-DF0D-4791-B080-12D5808E82BB}"/>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823" name="Text Box 25">
          <a:extLst>
            <a:ext uri="{FF2B5EF4-FFF2-40B4-BE49-F238E27FC236}">
              <a16:creationId xmlns:a16="http://schemas.microsoft.com/office/drawing/2014/main" id="{F70C013F-511C-488F-A001-428DB26D0515}"/>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824" name="Text Box 26">
          <a:extLst>
            <a:ext uri="{FF2B5EF4-FFF2-40B4-BE49-F238E27FC236}">
              <a16:creationId xmlns:a16="http://schemas.microsoft.com/office/drawing/2014/main" id="{A20EF921-E9DE-4126-A49F-DD285F1790B3}"/>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825" name="Text Box 27">
          <a:extLst>
            <a:ext uri="{FF2B5EF4-FFF2-40B4-BE49-F238E27FC236}">
              <a16:creationId xmlns:a16="http://schemas.microsoft.com/office/drawing/2014/main" id="{4EA2D5D3-C240-4BFF-9CE2-1BA26D7190C2}"/>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826" name="Text Box 28">
          <a:extLst>
            <a:ext uri="{FF2B5EF4-FFF2-40B4-BE49-F238E27FC236}">
              <a16:creationId xmlns:a16="http://schemas.microsoft.com/office/drawing/2014/main" id="{37F098CE-3EE4-40B2-AD40-47C49A9EDE17}"/>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827" name="Text Box 29">
          <a:extLst>
            <a:ext uri="{FF2B5EF4-FFF2-40B4-BE49-F238E27FC236}">
              <a16:creationId xmlns:a16="http://schemas.microsoft.com/office/drawing/2014/main" id="{66CE0A94-BB37-4815-99AF-F3F216E56F80}"/>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828" name="Text Box 30">
          <a:extLst>
            <a:ext uri="{FF2B5EF4-FFF2-40B4-BE49-F238E27FC236}">
              <a16:creationId xmlns:a16="http://schemas.microsoft.com/office/drawing/2014/main" id="{1473E367-E186-4F6D-9BE1-60CCCF49F360}"/>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829" name="Text Box 31">
          <a:extLst>
            <a:ext uri="{FF2B5EF4-FFF2-40B4-BE49-F238E27FC236}">
              <a16:creationId xmlns:a16="http://schemas.microsoft.com/office/drawing/2014/main" id="{C4D9A93D-0E47-44CD-85D9-F2568984EB91}"/>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830" name="Text Box 32">
          <a:extLst>
            <a:ext uri="{FF2B5EF4-FFF2-40B4-BE49-F238E27FC236}">
              <a16:creationId xmlns:a16="http://schemas.microsoft.com/office/drawing/2014/main" id="{7277EA6D-819E-41C5-984D-CC80C0F6FB88}"/>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831" name="Text Box 33">
          <a:extLst>
            <a:ext uri="{FF2B5EF4-FFF2-40B4-BE49-F238E27FC236}">
              <a16:creationId xmlns:a16="http://schemas.microsoft.com/office/drawing/2014/main" id="{26D9AFC7-7F34-4C1F-A6B5-F0431637ED51}"/>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832" name="Text Box 34">
          <a:extLst>
            <a:ext uri="{FF2B5EF4-FFF2-40B4-BE49-F238E27FC236}">
              <a16:creationId xmlns:a16="http://schemas.microsoft.com/office/drawing/2014/main" id="{F80EAE0C-223B-4263-9BDF-B54E1387C7FF}"/>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833" name="Text Box 35">
          <a:extLst>
            <a:ext uri="{FF2B5EF4-FFF2-40B4-BE49-F238E27FC236}">
              <a16:creationId xmlns:a16="http://schemas.microsoft.com/office/drawing/2014/main" id="{6210D651-1298-4D6A-84B3-8D7214239558}"/>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834" name="Text Box 36">
          <a:extLst>
            <a:ext uri="{FF2B5EF4-FFF2-40B4-BE49-F238E27FC236}">
              <a16:creationId xmlns:a16="http://schemas.microsoft.com/office/drawing/2014/main" id="{F1A747A1-DD08-4BFC-B88D-C135492E1F1F}"/>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835" name="Text Box 37">
          <a:extLst>
            <a:ext uri="{FF2B5EF4-FFF2-40B4-BE49-F238E27FC236}">
              <a16:creationId xmlns:a16="http://schemas.microsoft.com/office/drawing/2014/main" id="{70E75DE9-6C59-4E2C-B3B7-FA774E00F3EA}"/>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836" name="Text Box 38">
          <a:extLst>
            <a:ext uri="{FF2B5EF4-FFF2-40B4-BE49-F238E27FC236}">
              <a16:creationId xmlns:a16="http://schemas.microsoft.com/office/drawing/2014/main" id="{26CBEE9C-13CC-451B-A772-3367733DC501}"/>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837" name="Text Box 39">
          <a:extLst>
            <a:ext uri="{FF2B5EF4-FFF2-40B4-BE49-F238E27FC236}">
              <a16:creationId xmlns:a16="http://schemas.microsoft.com/office/drawing/2014/main" id="{097FDFBF-FB1A-4960-87DB-357CAC9F1C6D}"/>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838" name="Text Box 40">
          <a:extLst>
            <a:ext uri="{FF2B5EF4-FFF2-40B4-BE49-F238E27FC236}">
              <a16:creationId xmlns:a16="http://schemas.microsoft.com/office/drawing/2014/main" id="{58E0C7E6-CF4C-4509-A120-CC102BDE8825}"/>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839" name="Text Box 41">
          <a:extLst>
            <a:ext uri="{FF2B5EF4-FFF2-40B4-BE49-F238E27FC236}">
              <a16:creationId xmlns:a16="http://schemas.microsoft.com/office/drawing/2014/main" id="{71205AD3-0B57-4C6A-9EF2-6401C7F6E050}"/>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840" name="Text Box 42">
          <a:extLst>
            <a:ext uri="{FF2B5EF4-FFF2-40B4-BE49-F238E27FC236}">
              <a16:creationId xmlns:a16="http://schemas.microsoft.com/office/drawing/2014/main" id="{A2C82B20-27A2-42CA-8BB2-96BF2E612D18}"/>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841" name="Text Box 4">
          <a:extLst>
            <a:ext uri="{FF2B5EF4-FFF2-40B4-BE49-F238E27FC236}">
              <a16:creationId xmlns:a16="http://schemas.microsoft.com/office/drawing/2014/main" id="{6ACD8E7B-9769-48FC-8038-CE3188F7CCEF}"/>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842" name="Text Box 24">
          <a:extLst>
            <a:ext uri="{FF2B5EF4-FFF2-40B4-BE49-F238E27FC236}">
              <a16:creationId xmlns:a16="http://schemas.microsoft.com/office/drawing/2014/main" id="{BE70E64F-3CB1-4D3F-B485-FA7A9EB51E70}"/>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843" name="Text Box 25">
          <a:extLst>
            <a:ext uri="{FF2B5EF4-FFF2-40B4-BE49-F238E27FC236}">
              <a16:creationId xmlns:a16="http://schemas.microsoft.com/office/drawing/2014/main" id="{AD94E29A-5A17-4BAD-AB3E-2C86E7CADB12}"/>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844" name="Text Box 26">
          <a:extLst>
            <a:ext uri="{FF2B5EF4-FFF2-40B4-BE49-F238E27FC236}">
              <a16:creationId xmlns:a16="http://schemas.microsoft.com/office/drawing/2014/main" id="{8FF81D04-86BD-4790-AECD-27E415DC9379}"/>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845" name="Text Box 27">
          <a:extLst>
            <a:ext uri="{FF2B5EF4-FFF2-40B4-BE49-F238E27FC236}">
              <a16:creationId xmlns:a16="http://schemas.microsoft.com/office/drawing/2014/main" id="{7181D6F8-E5B9-49AD-B343-D6FA04B2CC7F}"/>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846" name="Text Box 28">
          <a:extLst>
            <a:ext uri="{FF2B5EF4-FFF2-40B4-BE49-F238E27FC236}">
              <a16:creationId xmlns:a16="http://schemas.microsoft.com/office/drawing/2014/main" id="{3B0FAD62-AA5E-4536-863D-033CAE0D024D}"/>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847" name="Text Box 29">
          <a:extLst>
            <a:ext uri="{FF2B5EF4-FFF2-40B4-BE49-F238E27FC236}">
              <a16:creationId xmlns:a16="http://schemas.microsoft.com/office/drawing/2014/main" id="{EA7F9883-EE71-4E80-AA03-C5B0E9F48C9D}"/>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848" name="Text Box 30">
          <a:extLst>
            <a:ext uri="{FF2B5EF4-FFF2-40B4-BE49-F238E27FC236}">
              <a16:creationId xmlns:a16="http://schemas.microsoft.com/office/drawing/2014/main" id="{D3A23E6D-46B0-47A9-ADFB-E23EA116F774}"/>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849" name="Text Box 31">
          <a:extLst>
            <a:ext uri="{FF2B5EF4-FFF2-40B4-BE49-F238E27FC236}">
              <a16:creationId xmlns:a16="http://schemas.microsoft.com/office/drawing/2014/main" id="{238F8C0C-C64F-4635-B885-698D4A14FE5B}"/>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850" name="Text Box 32">
          <a:extLst>
            <a:ext uri="{FF2B5EF4-FFF2-40B4-BE49-F238E27FC236}">
              <a16:creationId xmlns:a16="http://schemas.microsoft.com/office/drawing/2014/main" id="{B0A1DCCE-2E1A-40E0-843E-6DFC962F3A0A}"/>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851" name="Text Box 33">
          <a:extLst>
            <a:ext uri="{FF2B5EF4-FFF2-40B4-BE49-F238E27FC236}">
              <a16:creationId xmlns:a16="http://schemas.microsoft.com/office/drawing/2014/main" id="{DBF16137-6BFF-4DDB-9010-ADD5FB7CC31C}"/>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852" name="Text Box 34">
          <a:extLst>
            <a:ext uri="{FF2B5EF4-FFF2-40B4-BE49-F238E27FC236}">
              <a16:creationId xmlns:a16="http://schemas.microsoft.com/office/drawing/2014/main" id="{44405D9D-3C0D-4CCB-AE0F-6B5AE6755586}"/>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853" name="Text Box 35">
          <a:extLst>
            <a:ext uri="{FF2B5EF4-FFF2-40B4-BE49-F238E27FC236}">
              <a16:creationId xmlns:a16="http://schemas.microsoft.com/office/drawing/2014/main" id="{87FB372E-DC1E-4A18-AEEF-3801A538C4A7}"/>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854" name="Text Box 36">
          <a:extLst>
            <a:ext uri="{FF2B5EF4-FFF2-40B4-BE49-F238E27FC236}">
              <a16:creationId xmlns:a16="http://schemas.microsoft.com/office/drawing/2014/main" id="{58A522D4-6A19-4378-98D3-CE0DFAD0AA91}"/>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855" name="Text Box 37">
          <a:extLst>
            <a:ext uri="{FF2B5EF4-FFF2-40B4-BE49-F238E27FC236}">
              <a16:creationId xmlns:a16="http://schemas.microsoft.com/office/drawing/2014/main" id="{E074828E-EDE8-443E-B186-246830B2C548}"/>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856" name="Text Box 38">
          <a:extLst>
            <a:ext uri="{FF2B5EF4-FFF2-40B4-BE49-F238E27FC236}">
              <a16:creationId xmlns:a16="http://schemas.microsoft.com/office/drawing/2014/main" id="{CA9FC6DD-9779-4196-A92B-1006A57670E6}"/>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857" name="Text Box 39">
          <a:extLst>
            <a:ext uri="{FF2B5EF4-FFF2-40B4-BE49-F238E27FC236}">
              <a16:creationId xmlns:a16="http://schemas.microsoft.com/office/drawing/2014/main" id="{30CA9B60-86AE-4119-B807-A247A8818923}"/>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858" name="Text Box 40">
          <a:extLst>
            <a:ext uri="{FF2B5EF4-FFF2-40B4-BE49-F238E27FC236}">
              <a16:creationId xmlns:a16="http://schemas.microsoft.com/office/drawing/2014/main" id="{9E801912-63F1-48E8-9268-B85C6E4F16B8}"/>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859" name="Text Box 41">
          <a:extLst>
            <a:ext uri="{FF2B5EF4-FFF2-40B4-BE49-F238E27FC236}">
              <a16:creationId xmlns:a16="http://schemas.microsoft.com/office/drawing/2014/main" id="{D543D3BE-E20F-4E44-B2BB-C211ECA65B79}"/>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860" name="Text Box 42">
          <a:extLst>
            <a:ext uri="{FF2B5EF4-FFF2-40B4-BE49-F238E27FC236}">
              <a16:creationId xmlns:a16="http://schemas.microsoft.com/office/drawing/2014/main" id="{A899D9C7-8AF6-444A-85EF-6010A23926B0}"/>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861" name="Text Box 4">
          <a:extLst>
            <a:ext uri="{FF2B5EF4-FFF2-40B4-BE49-F238E27FC236}">
              <a16:creationId xmlns:a16="http://schemas.microsoft.com/office/drawing/2014/main" id="{430D47D3-E4BD-4F64-9C39-E04A60841957}"/>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862" name="Text Box 24">
          <a:extLst>
            <a:ext uri="{FF2B5EF4-FFF2-40B4-BE49-F238E27FC236}">
              <a16:creationId xmlns:a16="http://schemas.microsoft.com/office/drawing/2014/main" id="{B0ED126E-0605-4A69-8A84-D24FD83DB566}"/>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863" name="Text Box 25">
          <a:extLst>
            <a:ext uri="{FF2B5EF4-FFF2-40B4-BE49-F238E27FC236}">
              <a16:creationId xmlns:a16="http://schemas.microsoft.com/office/drawing/2014/main" id="{3593F65C-D895-43C5-8E3A-9D43BAC56A0F}"/>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864" name="Text Box 26">
          <a:extLst>
            <a:ext uri="{FF2B5EF4-FFF2-40B4-BE49-F238E27FC236}">
              <a16:creationId xmlns:a16="http://schemas.microsoft.com/office/drawing/2014/main" id="{8F51E8EF-4BD9-43EB-B032-446FA72B668F}"/>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865" name="Text Box 27">
          <a:extLst>
            <a:ext uri="{FF2B5EF4-FFF2-40B4-BE49-F238E27FC236}">
              <a16:creationId xmlns:a16="http://schemas.microsoft.com/office/drawing/2014/main" id="{472A03CB-3A3F-40F6-B30B-3E8202BD4549}"/>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866" name="Text Box 28">
          <a:extLst>
            <a:ext uri="{FF2B5EF4-FFF2-40B4-BE49-F238E27FC236}">
              <a16:creationId xmlns:a16="http://schemas.microsoft.com/office/drawing/2014/main" id="{67207E68-5D18-4647-922D-B98A00D442B4}"/>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867" name="Text Box 29">
          <a:extLst>
            <a:ext uri="{FF2B5EF4-FFF2-40B4-BE49-F238E27FC236}">
              <a16:creationId xmlns:a16="http://schemas.microsoft.com/office/drawing/2014/main" id="{1E722064-6678-4031-9726-28A50185B671}"/>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868" name="Text Box 30">
          <a:extLst>
            <a:ext uri="{FF2B5EF4-FFF2-40B4-BE49-F238E27FC236}">
              <a16:creationId xmlns:a16="http://schemas.microsoft.com/office/drawing/2014/main" id="{74AA9602-D304-404E-BEA2-06DCEBA08B15}"/>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869" name="Text Box 31">
          <a:extLst>
            <a:ext uri="{FF2B5EF4-FFF2-40B4-BE49-F238E27FC236}">
              <a16:creationId xmlns:a16="http://schemas.microsoft.com/office/drawing/2014/main" id="{3A025095-22BD-49A8-972E-85063054303A}"/>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870" name="Text Box 32">
          <a:extLst>
            <a:ext uri="{FF2B5EF4-FFF2-40B4-BE49-F238E27FC236}">
              <a16:creationId xmlns:a16="http://schemas.microsoft.com/office/drawing/2014/main" id="{65DDC05F-DC55-4DE8-8626-35B9CDBF39CB}"/>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871" name="Text Box 33">
          <a:extLst>
            <a:ext uri="{FF2B5EF4-FFF2-40B4-BE49-F238E27FC236}">
              <a16:creationId xmlns:a16="http://schemas.microsoft.com/office/drawing/2014/main" id="{A1CD40F5-1208-47C5-9BA2-82C3BC68193E}"/>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872" name="Text Box 34">
          <a:extLst>
            <a:ext uri="{FF2B5EF4-FFF2-40B4-BE49-F238E27FC236}">
              <a16:creationId xmlns:a16="http://schemas.microsoft.com/office/drawing/2014/main" id="{2100054D-BC82-4C38-B9CB-1F2BA47BA596}"/>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873" name="Text Box 35">
          <a:extLst>
            <a:ext uri="{FF2B5EF4-FFF2-40B4-BE49-F238E27FC236}">
              <a16:creationId xmlns:a16="http://schemas.microsoft.com/office/drawing/2014/main" id="{0677FDE7-DB1B-433D-9787-0B795C468A7D}"/>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874" name="Text Box 36">
          <a:extLst>
            <a:ext uri="{FF2B5EF4-FFF2-40B4-BE49-F238E27FC236}">
              <a16:creationId xmlns:a16="http://schemas.microsoft.com/office/drawing/2014/main" id="{4FA4EC26-D80B-44D6-A2C8-7F67EA07A5E5}"/>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875" name="Text Box 37">
          <a:extLst>
            <a:ext uri="{FF2B5EF4-FFF2-40B4-BE49-F238E27FC236}">
              <a16:creationId xmlns:a16="http://schemas.microsoft.com/office/drawing/2014/main" id="{6AE65F13-031E-40BD-80A1-63F872E8E439}"/>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876" name="Text Box 38">
          <a:extLst>
            <a:ext uri="{FF2B5EF4-FFF2-40B4-BE49-F238E27FC236}">
              <a16:creationId xmlns:a16="http://schemas.microsoft.com/office/drawing/2014/main" id="{15F47BD6-9148-4798-A79B-F1B4558DDC64}"/>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877" name="Text Box 39">
          <a:extLst>
            <a:ext uri="{FF2B5EF4-FFF2-40B4-BE49-F238E27FC236}">
              <a16:creationId xmlns:a16="http://schemas.microsoft.com/office/drawing/2014/main" id="{10502482-D4E7-40AF-957C-0ACDF3857446}"/>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878" name="Text Box 40">
          <a:extLst>
            <a:ext uri="{FF2B5EF4-FFF2-40B4-BE49-F238E27FC236}">
              <a16:creationId xmlns:a16="http://schemas.microsoft.com/office/drawing/2014/main" id="{0AE9D1A0-4651-41CD-A381-324123BA3606}"/>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879" name="Text Box 41">
          <a:extLst>
            <a:ext uri="{FF2B5EF4-FFF2-40B4-BE49-F238E27FC236}">
              <a16:creationId xmlns:a16="http://schemas.microsoft.com/office/drawing/2014/main" id="{95BF97AB-B793-465E-9BA9-6E3C0A146F41}"/>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880" name="Text Box 42">
          <a:extLst>
            <a:ext uri="{FF2B5EF4-FFF2-40B4-BE49-F238E27FC236}">
              <a16:creationId xmlns:a16="http://schemas.microsoft.com/office/drawing/2014/main" id="{AAB2CEA2-6171-49F1-813A-4D1D7ADA36DB}"/>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881" name="Text Box 4">
          <a:extLst>
            <a:ext uri="{FF2B5EF4-FFF2-40B4-BE49-F238E27FC236}">
              <a16:creationId xmlns:a16="http://schemas.microsoft.com/office/drawing/2014/main" id="{2EA90554-EF88-46DD-ADAF-A7FEAEEA1F50}"/>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882" name="Text Box 24">
          <a:extLst>
            <a:ext uri="{FF2B5EF4-FFF2-40B4-BE49-F238E27FC236}">
              <a16:creationId xmlns:a16="http://schemas.microsoft.com/office/drawing/2014/main" id="{DCFFDFED-416F-4937-9EB8-E8F380ECA77D}"/>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883" name="Text Box 25">
          <a:extLst>
            <a:ext uri="{FF2B5EF4-FFF2-40B4-BE49-F238E27FC236}">
              <a16:creationId xmlns:a16="http://schemas.microsoft.com/office/drawing/2014/main" id="{CAD13433-1BB4-4716-90A2-CA032E4A2F8E}"/>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884" name="Text Box 26">
          <a:extLst>
            <a:ext uri="{FF2B5EF4-FFF2-40B4-BE49-F238E27FC236}">
              <a16:creationId xmlns:a16="http://schemas.microsoft.com/office/drawing/2014/main" id="{9A494F52-3155-49D6-865F-4F3A8128B0E6}"/>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885" name="Text Box 27">
          <a:extLst>
            <a:ext uri="{FF2B5EF4-FFF2-40B4-BE49-F238E27FC236}">
              <a16:creationId xmlns:a16="http://schemas.microsoft.com/office/drawing/2014/main" id="{309B736A-4E9D-4FC0-B27C-A5136A5C6618}"/>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886" name="Text Box 28">
          <a:extLst>
            <a:ext uri="{FF2B5EF4-FFF2-40B4-BE49-F238E27FC236}">
              <a16:creationId xmlns:a16="http://schemas.microsoft.com/office/drawing/2014/main" id="{937D9479-B7E8-4828-A2AE-03A4FDAD2E13}"/>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887" name="Text Box 29">
          <a:extLst>
            <a:ext uri="{FF2B5EF4-FFF2-40B4-BE49-F238E27FC236}">
              <a16:creationId xmlns:a16="http://schemas.microsoft.com/office/drawing/2014/main" id="{674CA9EB-1FC3-4309-8C7B-051067825A57}"/>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888" name="Text Box 30">
          <a:extLst>
            <a:ext uri="{FF2B5EF4-FFF2-40B4-BE49-F238E27FC236}">
              <a16:creationId xmlns:a16="http://schemas.microsoft.com/office/drawing/2014/main" id="{86CC9304-25BD-4155-9E90-17825BE9FB5D}"/>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889" name="Text Box 31">
          <a:extLst>
            <a:ext uri="{FF2B5EF4-FFF2-40B4-BE49-F238E27FC236}">
              <a16:creationId xmlns:a16="http://schemas.microsoft.com/office/drawing/2014/main" id="{7ED8E65C-FDCB-48D9-9442-223BA8B088C6}"/>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890" name="Text Box 32">
          <a:extLst>
            <a:ext uri="{FF2B5EF4-FFF2-40B4-BE49-F238E27FC236}">
              <a16:creationId xmlns:a16="http://schemas.microsoft.com/office/drawing/2014/main" id="{344D4977-6934-42BA-8EB9-A54CC2E0E567}"/>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891" name="Text Box 33">
          <a:extLst>
            <a:ext uri="{FF2B5EF4-FFF2-40B4-BE49-F238E27FC236}">
              <a16:creationId xmlns:a16="http://schemas.microsoft.com/office/drawing/2014/main" id="{1B58F99B-2E56-438D-B168-B49A8D4BC026}"/>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892" name="Text Box 34">
          <a:extLst>
            <a:ext uri="{FF2B5EF4-FFF2-40B4-BE49-F238E27FC236}">
              <a16:creationId xmlns:a16="http://schemas.microsoft.com/office/drawing/2014/main" id="{59E6878A-BF83-477F-A9A2-E0CBDF2C1E59}"/>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893" name="Text Box 35">
          <a:extLst>
            <a:ext uri="{FF2B5EF4-FFF2-40B4-BE49-F238E27FC236}">
              <a16:creationId xmlns:a16="http://schemas.microsoft.com/office/drawing/2014/main" id="{502C9E43-4840-4E44-B295-A9B5D9674A0D}"/>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894" name="Text Box 36">
          <a:extLst>
            <a:ext uri="{FF2B5EF4-FFF2-40B4-BE49-F238E27FC236}">
              <a16:creationId xmlns:a16="http://schemas.microsoft.com/office/drawing/2014/main" id="{EE5E880E-DD2B-4A49-9CC9-56847847CACD}"/>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895" name="Text Box 37">
          <a:extLst>
            <a:ext uri="{FF2B5EF4-FFF2-40B4-BE49-F238E27FC236}">
              <a16:creationId xmlns:a16="http://schemas.microsoft.com/office/drawing/2014/main" id="{B38E745F-2000-435D-A2CA-ADD9F7C65690}"/>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896" name="Text Box 38">
          <a:extLst>
            <a:ext uri="{FF2B5EF4-FFF2-40B4-BE49-F238E27FC236}">
              <a16:creationId xmlns:a16="http://schemas.microsoft.com/office/drawing/2014/main" id="{9261A25B-59EE-4FB6-AEAD-78C71E0111B5}"/>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897" name="Text Box 39">
          <a:extLst>
            <a:ext uri="{FF2B5EF4-FFF2-40B4-BE49-F238E27FC236}">
              <a16:creationId xmlns:a16="http://schemas.microsoft.com/office/drawing/2014/main" id="{62EF04C0-569D-4E25-A30B-42544D05419B}"/>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898" name="Text Box 40">
          <a:extLst>
            <a:ext uri="{FF2B5EF4-FFF2-40B4-BE49-F238E27FC236}">
              <a16:creationId xmlns:a16="http://schemas.microsoft.com/office/drawing/2014/main" id="{5CD67ACE-A0EB-4FDA-A6AE-6413E061469E}"/>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899" name="Text Box 41">
          <a:extLst>
            <a:ext uri="{FF2B5EF4-FFF2-40B4-BE49-F238E27FC236}">
              <a16:creationId xmlns:a16="http://schemas.microsoft.com/office/drawing/2014/main" id="{17356B81-F4F2-4186-9418-A27822FBCF37}"/>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900" name="Text Box 42">
          <a:extLst>
            <a:ext uri="{FF2B5EF4-FFF2-40B4-BE49-F238E27FC236}">
              <a16:creationId xmlns:a16="http://schemas.microsoft.com/office/drawing/2014/main" id="{CA728E38-AE53-4529-8038-3072AE95B8F6}"/>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901" name="Text Box 4">
          <a:extLst>
            <a:ext uri="{FF2B5EF4-FFF2-40B4-BE49-F238E27FC236}">
              <a16:creationId xmlns:a16="http://schemas.microsoft.com/office/drawing/2014/main" id="{9296313E-BBC5-4A28-8B65-D81B88B30161}"/>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902" name="Text Box 24">
          <a:extLst>
            <a:ext uri="{FF2B5EF4-FFF2-40B4-BE49-F238E27FC236}">
              <a16:creationId xmlns:a16="http://schemas.microsoft.com/office/drawing/2014/main" id="{81844BCC-432A-47EE-9F6A-12B1C55844A1}"/>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903" name="Text Box 25">
          <a:extLst>
            <a:ext uri="{FF2B5EF4-FFF2-40B4-BE49-F238E27FC236}">
              <a16:creationId xmlns:a16="http://schemas.microsoft.com/office/drawing/2014/main" id="{D2310A83-1EC6-4B1D-A3D5-D7C2A3A091AF}"/>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904" name="Text Box 26">
          <a:extLst>
            <a:ext uri="{FF2B5EF4-FFF2-40B4-BE49-F238E27FC236}">
              <a16:creationId xmlns:a16="http://schemas.microsoft.com/office/drawing/2014/main" id="{C1BE51FF-AC76-4CBA-A4BD-C92138840B8D}"/>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905" name="Text Box 27">
          <a:extLst>
            <a:ext uri="{FF2B5EF4-FFF2-40B4-BE49-F238E27FC236}">
              <a16:creationId xmlns:a16="http://schemas.microsoft.com/office/drawing/2014/main" id="{803E40F1-7C3E-4BCF-A001-7F444C9E5E3A}"/>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906" name="Text Box 28">
          <a:extLst>
            <a:ext uri="{FF2B5EF4-FFF2-40B4-BE49-F238E27FC236}">
              <a16:creationId xmlns:a16="http://schemas.microsoft.com/office/drawing/2014/main" id="{412A8661-5E6A-457D-9784-0561CC1A4489}"/>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907" name="Text Box 29">
          <a:extLst>
            <a:ext uri="{FF2B5EF4-FFF2-40B4-BE49-F238E27FC236}">
              <a16:creationId xmlns:a16="http://schemas.microsoft.com/office/drawing/2014/main" id="{315FC99D-719C-4DD3-9F04-1AAAB80A85B9}"/>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908" name="Text Box 30">
          <a:extLst>
            <a:ext uri="{FF2B5EF4-FFF2-40B4-BE49-F238E27FC236}">
              <a16:creationId xmlns:a16="http://schemas.microsoft.com/office/drawing/2014/main" id="{903FDCB3-C4D4-406A-82E5-2B7C14A04F6B}"/>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909" name="Text Box 31">
          <a:extLst>
            <a:ext uri="{FF2B5EF4-FFF2-40B4-BE49-F238E27FC236}">
              <a16:creationId xmlns:a16="http://schemas.microsoft.com/office/drawing/2014/main" id="{A060F2ED-021F-45B9-9D03-F6BA7D2E6265}"/>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910" name="Text Box 32">
          <a:extLst>
            <a:ext uri="{FF2B5EF4-FFF2-40B4-BE49-F238E27FC236}">
              <a16:creationId xmlns:a16="http://schemas.microsoft.com/office/drawing/2014/main" id="{2B74ACE3-5BB7-40CA-BDC2-FD15EAAEBDA3}"/>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911" name="Text Box 33">
          <a:extLst>
            <a:ext uri="{FF2B5EF4-FFF2-40B4-BE49-F238E27FC236}">
              <a16:creationId xmlns:a16="http://schemas.microsoft.com/office/drawing/2014/main" id="{69B26B0E-7090-4F23-BF21-9666434EF67F}"/>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912" name="Text Box 34">
          <a:extLst>
            <a:ext uri="{FF2B5EF4-FFF2-40B4-BE49-F238E27FC236}">
              <a16:creationId xmlns:a16="http://schemas.microsoft.com/office/drawing/2014/main" id="{A60797EF-D18F-469D-8F0C-F58364B2BC1A}"/>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913" name="Text Box 35">
          <a:extLst>
            <a:ext uri="{FF2B5EF4-FFF2-40B4-BE49-F238E27FC236}">
              <a16:creationId xmlns:a16="http://schemas.microsoft.com/office/drawing/2014/main" id="{5A463101-0D75-4B10-B77D-C39F7992BBEC}"/>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914" name="Text Box 36">
          <a:extLst>
            <a:ext uri="{FF2B5EF4-FFF2-40B4-BE49-F238E27FC236}">
              <a16:creationId xmlns:a16="http://schemas.microsoft.com/office/drawing/2014/main" id="{E80AD54A-C9E4-40D4-9C6A-C9D6D9BDD983}"/>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915" name="Text Box 37">
          <a:extLst>
            <a:ext uri="{FF2B5EF4-FFF2-40B4-BE49-F238E27FC236}">
              <a16:creationId xmlns:a16="http://schemas.microsoft.com/office/drawing/2014/main" id="{13BA8E94-5E51-4BF2-BE28-B38D486052AD}"/>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916" name="Text Box 38">
          <a:extLst>
            <a:ext uri="{FF2B5EF4-FFF2-40B4-BE49-F238E27FC236}">
              <a16:creationId xmlns:a16="http://schemas.microsoft.com/office/drawing/2014/main" id="{FA9779E9-2858-45F8-8D94-304360FC3186}"/>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917" name="Text Box 39">
          <a:extLst>
            <a:ext uri="{FF2B5EF4-FFF2-40B4-BE49-F238E27FC236}">
              <a16:creationId xmlns:a16="http://schemas.microsoft.com/office/drawing/2014/main" id="{4016D71C-2E97-4473-942F-4FEBACF82B15}"/>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918" name="Text Box 40">
          <a:extLst>
            <a:ext uri="{FF2B5EF4-FFF2-40B4-BE49-F238E27FC236}">
              <a16:creationId xmlns:a16="http://schemas.microsoft.com/office/drawing/2014/main" id="{E6B7263D-5333-4624-B464-2CBAA83A8908}"/>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919" name="Text Box 41">
          <a:extLst>
            <a:ext uri="{FF2B5EF4-FFF2-40B4-BE49-F238E27FC236}">
              <a16:creationId xmlns:a16="http://schemas.microsoft.com/office/drawing/2014/main" id="{747C073D-E305-47C0-803F-7243408EB64F}"/>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920" name="Text Box 42">
          <a:extLst>
            <a:ext uri="{FF2B5EF4-FFF2-40B4-BE49-F238E27FC236}">
              <a16:creationId xmlns:a16="http://schemas.microsoft.com/office/drawing/2014/main" id="{8796D7CD-1619-4354-8373-412B1C2C4AAD}"/>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921" name="Text Box 4">
          <a:extLst>
            <a:ext uri="{FF2B5EF4-FFF2-40B4-BE49-F238E27FC236}">
              <a16:creationId xmlns:a16="http://schemas.microsoft.com/office/drawing/2014/main" id="{914DF0E9-3436-4917-A7D9-A11DF52449EA}"/>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922" name="Text Box 24">
          <a:extLst>
            <a:ext uri="{FF2B5EF4-FFF2-40B4-BE49-F238E27FC236}">
              <a16:creationId xmlns:a16="http://schemas.microsoft.com/office/drawing/2014/main" id="{0CE5DDB2-5F4A-4ECF-A90F-5D3E8023F06A}"/>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923" name="Text Box 25">
          <a:extLst>
            <a:ext uri="{FF2B5EF4-FFF2-40B4-BE49-F238E27FC236}">
              <a16:creationId xmlns:a16="http://schemas.microsoft.com/office/drawing/2014/main" id="{68569B41-DB84-44BD-A4FB-F26884D9479E}"/>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924" name="Text Box 26">
          <a:extLst>
            <a:ext uri="{FF2B5EF4-FFF2-40B4-BE49-F238E27FC236}">
              <a16:creationId xmlns:a16="http://schemas.microsoft.com/office/drawing/2014/main" id="{0C4461B6-3AFB-47DA-B8ED-2D1C9A5297F8}"/>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925" name="Text Box 27">
          <a:extLst>
            <a:ext uri="{FF2B5EF4-FFF2-40B4-BE49-F238E27FC236}">
              <a16:creationId xmlns:a16="http://schemas.microsoft.com/office/drawing/2014/main" id="{60BB5DDE-0679-4828-AD22-F7E4B45BFF69}"/>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926" name="Text Box 28">
          <a:extLst>
            <a:ext uri="{FF2B5EF4-FFF2-40B4-BE49-F238E27FC236}">
              <a16:creationId xmlns:a16="http://schemas.microsoft.com/office/drawing/2014/main" id="{28A12823-7738-4156-92A5-173C9ABF146B}"/>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927" name="Text Box 29">
          <a:extLst>
            <a:ext uri="{FF2B5EF4-FFF2-40B4-BE49-F238E27FC236}">
              <a16:creationId xmlns:a16="http://schemas.microsoft.com/office/drawing/2014/main" id="{E9A048F2-D5D0-4018-A7F1-262803981A17}"/>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928" name="Text Box 30">
          <a:extLst>
            <a:ext uri="{FF2B5EF4-FFF2-40B4-BE49-F238E27FC236}">
              <a16:creationId xmlns:a16="http://schemas.microsoft.com/office/drawing/2014/main" id="{94CA1FBA-9FB3-44A0-9D82-3463659D63AF}"/>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929" name="Text Box 31">
          <a:extLst>
            <a:ext uri="{FF2B5EF4-FFF2-40B4-BE49-F238E27FC236}">
              <a16:creationId xmlns:a16="http://schemas.microsoft.com/office/drawing/2014/main" id="{30853A43-9CBD-4CD7-BDDD-E9349531F667}"/>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930" name="Text Box 32">
          <a:extLst>
            <a:ext uri="{FF2B5EF4-FFF2-40B4-BE49-F238E27FC236}">
              <a16:creationId xmlns:a16="http://schemas.microsoft.com/office/drawing/2014/main" id="{DA70EF65-B7E1-48D9-8D1C-970413906FBD}"/>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931" name="Text Box 33">
          <a:extLst>
            <a:ext uri="{FF2B5EF4-FFF2-40B4-BE49-F238E27FC236}">
              <a16:creationId xmlns:a16="http://schemas.microsoft.com/office/drawing/2014/main" id="{6CF83240-4EA1-4F62-8052-319F0693A9D6}"/>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932" name="Text Box 34">
          <a:extLst>
            <a:ext uri="{FF2B5EF4-FFF2-40B4-BE49-F238E27FC236}">
              <a16:creationId xmlns:a16="http://schemas.microsoft.com/office/drawing/2014/main" id="{F6B77878-6484-493B-B1E6-19D97EBD42BC}"/>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933" name="Text Box 35">
          <a:extLst>
            <a:ext uri="{FF2B5EF4-FFF2-40B4-BE49-F238E27FC236}">
              <a16:creationId xmlns:a16="http://schemas.microsoft.com/office/drawing/2014/main" id="{A4AD5A9C-17D7-471F-B8DA-DB1CA3D74A2D}"/>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934" name="Text Box 36">
          <a:extLst>
            <a:ext uri="{FF2B5EF4-FFF2-40B4-BE49-F238E27FC236}">
              <a16:creationId xmlns:a16="http://schemas.microsoft.com/office/drawing/2014/main" id="{5D0580ED-8FFF-47BE-88F0-6C3196EBF70C}"/>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935" name="Text Box 37">
          <a:extLst>
            <a:ext uri="{FF2B5EF4-FFF2-40B4-BE49-F238E27FC236}">
              <a16:creationId xmlns:a16="http://schemas.microsoft.com/office/drawing/2014/main" id="{A3285F51-6687-46C1-A422-27A7961D2061}"/>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936" name="Text Box 38">
          <a:extLst>
            <a:ext uri="{FF2B5EF4-FFF2-40B4-BE49-F238E27FC236}">
              <a16:creationId xmlns:a16="http://schemas.microsoft.com/office/drawing/2014/main" id="{80612E0C-9A89-4344-9C75-5116C3157835}"/>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937" name="Text Box 39">
          <a:extLst>
            <a:ext uri="{FF2B5EF4-FFF2-40B4-BE49-F238E27FC236}">
              <a16:creationId xmlns:a16="http://schemas.microsoft.com/office/drawing/2014/main" id="{324023ED-3B72-4E3E-9A6B-8D28C07A4344}"/>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938" name="Text Box 40">
          <a:extLst>
            <a:ext uri="{FF2B5EF4-FFF2-40B4-BE49-F238E27FC236}">
              <a16:creationId xmlns:a16="http://schemas.microsoft.com/office/drawing/2014/main" id="{D6399734-3AC1-4183-AA37-86305C6A7A2C}"/>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939" name="Text Box 41">
          <a:extLst>
            <a:ext uri="{FF2B5EF4-FFF2-40B4-BE49-F238E27FC236}">
              <a16:creationId xmlns:a16="http://schemas.microsoft.com/office/drawing/2014/main" id="{32750048-D9FC-40D1-96C7-3074E36BCD17}"/>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940" name="Text Box 42">
          <a:extLst>
            <a:ext uri="{FF2B5EF4-FFF2-40B4-BE49-F238E27FC236}">
              <a16:creationId xmlns:a16="http://schemas.microsoft.com/office/drawing/2014/main" id="{B06BB24C-2C1E-4107-8B2F-EC06EA14C472}"/>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941" name="Text Box 4">
          <a:extLst>
            <a:ext uri="{FF2B5EF4-FFF2-40B4-BE49-F238E27FC236}">
              <a16:creationId xmlns:a16="http://schemas.microsoft.com/office/drawing/2014/main" id="{73BC880B-D528-4A19-AC36-A8A658FA2E83}"/>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942" name="Text Box 24">
          <a:extLst>
            <a:ext uri="{FF2B5EF4-FFF2-40B4-BE49-F238E27FC236}">
              <a16:creationId xmlns:a16="http://schemas.microsoft.com/office/drawing/2014/main" id="{3B4F9FC4-EDA5-41A1-8234-20C30455ECCE}"/>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943" name="Text Box 25">
          <a:extLst>
            <a:ext uri="{FF2B5EF4-FFF2-40B4-BE49-F238E27FC236}">
              <a16:creationId xmlns:a16="http://schemas.microsoft.com/office/drawing/2014/main" id="{C2051BA7-1EE7-41C1-BB5A-D917F50FC661}"/>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944" name="Text Box 26">
          <a:extLst>
            <a:ext uri="{FF2B5EF4-FFF2-40B4-BE49-F238E27FC236}">
              <a16:creationId xmlns:a16="http://schemas.microsoft.com/office/drawing/2014/main" id="{E2595039-3EDE-47B0-81FD-6BCA18E112E3}"/>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945" name="Text Box 27">
          <a:extLst>
            <a:ext uri="{FF2B5EF4-FFF2-40B4-BE49-F238E27FC236}">
              <a16:creationId xmlns:a16="http://schemas.microsoft.com/office/drawing/2014/main" id="{CBF293BE-2661-44B6-B590-AC104305C15C}"/>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946" name="Text Box 28">
          <a:extLst>
            <a:ext uri="{FF2B5EF4-FFF2-40B4-BE49-F238E27FC236}">
              <a16:creationId xmlns:a16="http://schemas.microsoft.com/office/drawing/2014/main" id="{31A5D7A3-C7AC-48DD-B9F2-1D37B53AF1CA}"/>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947" name="Text Box 29">
          <a:extLst>
            <a:ext uri="{FF2B5EF4-FFF2-40B4-BE49-F238E27FC236}">
              <a16:creationId xmlns:a16="http://schemas.microsoft.com/office/drawing/2014/main" id="{BC92C188-FD3B-4254-B6AB-7D009CC82B64}"/>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948" name="Text Box 30">
          <a:extLst>
            <a:ext uri="{FF2B5EF4-FFF2-40B4-BE49-F238E27FC236}">
              <a16:creationId xmlns:a16="http://schemas.microsoft.com/office/drawing/2014/main" id="{B24ED9C0-849C-4092-B64F-90C33A429882}"/>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949" name="Text Box 31">
          <a:extLst>
            <a:ext uri="{FF2B5EF4-FFF2-40B4-BE49-F238E27FC236}">
              <a16:creationId xmlns:a16="http://schemas.microsoft.com/office/drawing/2014/main" id="{679F200E-1645-48B7-BBA8-4D5888D136CC}"/>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950" name="Text Box 32">
          <a:extLst>
            <a:ext uri="{FF2B5EF4-FFF2-40B4-BE49-F238E27FC236}">
              <a16:creationId xmlns:a16="http://schemas.microsoft.com/office/drawing/2014/main" id="{41C47ACD-D07F-488C-B3BE-BCF8BFC9BD5F}"/>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951" name="Text Box 33">
          <a:extLst>
            <a:ext uri="{FF2B5EF4-FFF2-40B4-BE49-F238E27FC236}">
              <a16:creationId xmlns:a16="http://schemas.microsoft.com/office/drawing/2014/main" id="{32A63650-7A1B-49AC-8D97-D31B7EAE1EEB}"/>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952" name="Text Box 34">
          <a:extLst>
            <a:ext uri="{FF2B5EF4-FFF2-40B4-BE49-F238E27FC236}">
              <a16:creationId xmlns:a16="http://schemas.microsoft.com/office/drawing/2014/main" id="{16605583-A4F6-461C-8760-DBC5513FBDBB}"/>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953" name="Text Box 35">
          <a:extLst>
            <a:ext uri="{FF2B5EF4-FFF2-40B4-BE49-F238E27FC236}">
              <a16:creationId xmlns:a16="http://schemas.microsoft.com/office/drawing/2014/main" id="{D6E7A71A-22B6-47BB-83EC-9CFFDC27A44C}"/>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954" name="Text Box 36">
          <a:extLst>
            <a:ext uri="{FF2B5EF4-FFF2-40B4-BE49-F238E27FC236}">
              <a16:creationId xmlns:a16="http://schemas.microsoft.com/office/drawing/2014/main" id="{5BFAB173-0B16-46BE-AE4F-86AC700B1828}"/>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955" name="Text Box 37">
          <a:extLst>
            <a:ext uri="{FF2B5EF4-FFF2-40B4-BE49-F238E27FC236}">
              <a16:creationId xmlns:a16="http://schemas.microsoft.com/office/drawing/2014/main" id="{56B4347A-D2B5-4AA0-83B8-C5E8A84A7453}"/>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956" name="Text Box 38">
          <a:extLst>
            <a:ext uri="{FF2B5EF4-FFF2-40B4-BE49-F238E27FC236}">
              <a16:creationId xmlns:a16="http://schemas.microsoft.com/office/drawing/2014/main" id="{40E5506B-BE7E-4C20-8AB4-438537839459}"/>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957" name="Text Box 39">
          <a:extLst>
            <a:ext uri="{FF2B5EF4-FFF2-40B4-BE49-F238E27FC236}">
              <a16:creationId xmlns:a16="http://schemas.microsoft.com/office/drawing/2014/main" id="{3B78724F-2B57-47D6-B90F-A5E8A7916393}"/>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958" name="Text Box 40">
          <a:extLst>
            <a:ext uri="{FF2B5EF4-FFF2-40B4-BE49-F238E27FC236}">
              <a16:creationId xmlns:a16="http://schemas.microsoft.com/office/drawing/2014/main" id="{971F2D07-AE77-462F-AC54-075EAB00FC8E}"/>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959" name="Text Box 41">
          <a:extLst>
            <a:ext uri="{FF2B5EF4-FFF2-40B4-BE49-F238E27FC236}">
              <a16:creationId xmlns:a16="http://schemas.microsoft.com/office/drawing/2014/main" id="{23A66F80-B53A-43CF-8FE7-A2B08835570C}"/>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960" name="Text Box 42">
          <a:extLst>
            <a:ext uri="{FF2B5EF4-FFF2-40B4-BE49-F238E27FC236}">
              <a16:creationId xmlns:a16="http://schemas.microsoft.com/office/drawing/2014/main" id="{B823645D-4158-4E82-B47C-ADE683D3C01F}"/>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961" name="Text Box 4">
          <a:extLst>
            <a:ext uri="{FF2B5EF4-FFF2-40B4-BE49-F238E27FC236}">
              <a16:creationId xmlns:a16="http://schemas.microsoft.com/office/drawing/2014/main" id="{70070D23-87A7-4966-9EB7-2DAAC1987980}"/>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962" name="Text Box 24">
          <a:extLst>
            <a:ext uri="{FF2B5EF4-FFF2-40B4-BE49-F238E27FC236}">
              <a16:creationId xmlns:a16="http://schemas.microsoft.com/office/drawing/2014/main" id="{8029A5E6-EF87-4A3E-94BB-7EC90E8A6E7C}"/>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963" name="Text Box 25">
          <a:extLst>
            <a:ext uri="{FF2B5EF4-FFF2-40B4-BE49-F238E27FC236}">
              <a16:creationId xmlns:a16="http://schemas.microsoft.com/office/drawing/2014/main" id="{F208FE3E-08B9-41C8-A980-A2B26ED4EC8C}"/>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964" name="Text Box 26">
          <a:extLst>
            <a:ext uri="{FF2B5EF4-FFF2-40B4-BE49-F238E27FC236}">
              <a16:creationId xmlns:a16="http://schemas.microsoft.com/office/drawing/2014/main" id="{30F79049-5F0A-4538-87BD-C52DBF6B5042}"/>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965" name="Text Box 27">
          <a:extLst>
            <a:ext uri="{FF2B5EF4-FFF2-40B4-BE49-F238E27FC236}">
              <a16:creationId xmlns:a16="http://schemas.microsoft.com/office/drawing/2014/main" id="{648937E4-0F2F-4E72-AE02-D627E41AFDA7}"/>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966" name="Text Box 28">
          <a:extLst>
            <a:ext uri="{FF2B5EF4-FFF2-40B4-BE49-F238E27FC236}">
              <a16:creationId xmlns:a16="http://schemas.microsoft.com/office/drawing/2014/main" id="{8908852A-533A-4CDE-A63B-D25C5F2FA41D}"/>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967" name="Text Box 29">
          <a:extLst>
            <a:ext uri="{FF2B5EF4-FFF2-40B4-BE49-F238E27FC236}">
              <a16:creationId xmlns:a16="http://schemas.microsoft.com/office/drawing/2014/main" id="{F1FC1112-B64C-4D70-8564-76E7083478EE}"/>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968" name="Text Box 30">
          <a:extLst>
            <a:ext uri="{FF2B5EF4-FFF2-40B4-BE49-F238E27FC236}">
              <a16:creationId xmlns:a16="http://schemas.microsoft.com/office/drawing/2014/main" id="{9CD766DC-F162-424D-951B-21DFDA3066BD}"/>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969" name="Text Box 31">
          <a:extLst>
            <a:ext uri="{FF2B5EF4-FFF2-40B4-BE49-F238E27FC236}">
              <a16:creationId xmlns:a16="http://schemas.microsoft.com/office/drawing/2014/main" id="{A5514916-4D61-4C35-9DE1-AA73E6D7CF89}"/>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970" name="Text Box 32">
          <a:extLst>
            <a:ext uri="{FF2B5EF4-FFF2-40B4-BE49-F238E27FC236}">
              <a16:creationId xmlns:a16="http://schemas.microsoft.com/office/drawing/2014/main" id="{A86D6314-5706-47A9-9B60-F52E180ACA84}"/>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971" name="Text Box 33">
          <a:extLst>
            <a:ext uri="{FF2B5EF4-FFF2-40B4-BE49-F238E27FC236}">
              <a16:creationId xmlns:a16="http://schemas.microsoft.com/office/drawing/2014/main" id="{8ACD6243-D761-42D4-B741-6A747E13FDA7}"/>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972" name="Text Box 34">
          <a:extLst>
            <a:ext uri="{FF2B5EF4-FFF2-40B4-BE49-F238E27FC236}">
              <a16:creationId xmlns:a16="http://schemas.microsoft.com/office/drawing/2014/main" id="{C62F3CDD-9F70-46F7-B2A1-B4556BD5A174}"/>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973" name="Text Box 35">
          <a:extLst>
            <a:ext uri="{FF2B5EF4-FFF2-40B4-BE49-F238E27FC236}">
              <a16:creationId xmlns:a16="http://schemas.microsoft.com/office/drawing/2014/main" id="{ABE34925-D42A-44F3-BBCD-42A26BEEF26A}"/>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974" name="Text Box 36">
          <a:extLst>
            <a:ext uri="{FF2B5EF4-FFF2-40B4-BE49-F238E27FC236}">
              <a16:creationId xmlns:a16="http://schemas.microsoft.com/office/drawing/2014/main" id="{1C049C1C-3201-4F68-A1D3-21527B3352DE}"/>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975" name="Text Box 37">
          <a:extLst>
            <a:ext uri="{FF2B5EF4-FFF2-40B4-BE49-F238E27FC236}">
              <a16:creationId xmlns:a16="http://schemas.microsoft.com/office/drawing/2014/main" id="{FE0EA8D8-8FB4-4657-BEA9-1D1863985DB7}"/>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976" name="Text Box 38">
          <a:extLst>
            <a:ext uri="{FF2B5EF4-FFF2-40B4-BE49-F238E27FC236}">
              <a16:creationId xmlns:a16="http://schemas.microsoft.com/office/drawing/2014/main" id="{861C0185-F83E-4F51-8498-EF95ABC530C3}"/>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977" name="Text Box 39">
          <a:extLst>
            <a:ext uri="{FF2B5EF4-FFF2-40B4-BE49-F238E27FC236}">
              <a16:creationId xmlns:a16="http://schemas.microsoft.com/office/drawing/2014/main" id="{3DF5C8B3-4484-4FC8-9DF7-596A50CF524C}"/>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978" name="Text Box 40">
          <a:extLst>
            <a:ext uri="{FF2B5EF4-FFF2-40B4-BE49-F238E27FC236}">
              <a16:creationId xmlns:a16="http://schemas.microsoft.com/office/drawing/2014/main" id="{C6F9BE0E-3CA8-4320-9994-9AA5D7F841D9}"/>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979" name="Text Box 41">
          <a:extLst>
            <a:ext uri="{FF2B5EF4-FFF2-40B4-BE49-F238E27FC236}">
              <a16:creationId xmlns:a16="http://schemas.microsoft.com/office/drawing/2014/main" id="{A5919186-C6E9-4FA2-9315-B421D3DC8ECF}"/>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980" name="Text Box 42">
          <a:extLst>
            <a:ext uri="{FF2B5EF4-FFF2-40B4-BE49-F238E27FC236}">
              <a16:creationId xmlns:a16="http://schemas.microsoft.com/office/drawing/2014/main" id="{B925B869-D859-4778-AFD2-A35AB2CD31D0}"/>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981" name="Text Box 4">
          <a:extLst>
            <a:ext uri="{FF2B5EF4-FFF2-40B4-BE49-F238E27FC236}">
              <a16:creationId xmlns:a16="http://schemas.microsoft.com/office/drawing/2014/main" id="{E9436BAD-2ABD-46C4-8B5A-6DCC7B30C411}"/>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982" name="Text Box 24">
          <a:extLst>
            <a:ext uri="{FF2B5EF4-FFF2-40B4-BE49-F238E27FC236}">
              <a16:creationId xmlns:a16="http://schemas.microsoft.com/office/drawing/2014/main" id="{DAE357D9-7CA4-43BA-BE59-2BBA0953DA04}"/>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983" name="Text Box 25">
          <a:extLst>
            <a:ext uri="{FF2B5EF4-FFF2-40B4-BE49-F238E27FC236}">
              <a16:creationId xmlns:a16="http://schemas.microsoft.com/office/drawing/2014/main" id="{3F6FAD88-F48D-49F3-A4CA-FADC361BC458}"/>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984" name="Text Box 26">
          <a:extLst>
            <a:ext uri="{FF2B5EF4-FFF2-40B4-BE49-F238E27FC236}">
              <a16:creationId xmlns:a16="http://schemas.microsoft.com/office/drawing/2014/main" id="{E2CCD42E-2BB9-43D8-AA93-EB4C59AF84DE}"/>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985" name="Text Box 27">
          <a:extLst>
            <a:ext uri="{FF2B5EF4-FFF2-40B4-BE49-F238E27FC236}">
              <a16:creationId xmlns:a16="http://schemas.microsoft.com/office/drawing/2014/main" id="{5C28902F-7A4B-44E1-9D61-157902D4F525}"/>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986" name="Text Box 28">
          <a:extLst>
            <a:ext uri="{FF2B5EF4-FFF2-40B4-BE49-F238E27FC236}">
              <a16:creationId xmlns:a16="http://schemas.microsoft.com/office/drawing/2014/main" id="{A8F9E7FA-285E-442D-8F81-FE07768AF390}"/>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987" name="Text Box 29">
          <a:extLst>
            <a:ext uri="{FF2B5EF4-FFF2-40B4-BE49-F238E27FC236}">
              <a16:creationId xmlns:a16="http://schemas.microsoft.com/office/drawing/2014/main" id="{79D23547-1150-4222-8C0D-5F7C53793F1C}"/>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988" name="Text Box 30">
          <a:extLst>
            <a:ext uri="{FF2B5EF4-FFF2-40B4-BE49-F238E27FC236}">
              <a16:creationId xmlns:a16="http://schemas.microsoft.com/office/drawing/2014/main" id="{7E997BFA-C90B-4284-ACB3-83D2C85255F8}"/>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989" name="Text Box 31">
          <a:extLst>
            <a:ext uri="{FF2B5EF4-FFF2-40B4-BE49-F238E27FC236}">
              <a16:creationId xmlns:a16="http://schemas.microsoft.com/office/drawing/2014/main" id="{39791D39-6A0C-41AC-9637-47D600BF2D77}"/>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990" name="Text Box 32">
          <a:extLst>
            <a:ext uri="{FF2B5EF4-FFF2-40B4-BE49-F238E27FC236}">
              <a16:creationId xmlns:a16="http://schemas.microsoft.com/office/drawing/2014/main" id="{3BF0FF26-B0EB-4EF4-AF92-8289F8FD1A06}"/>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991" name="Text Box 33">
          <a:extLst>
            <a:ext uri="{FF2B5EF4-FFF2-40B4-BE49-F238E27FC236}">
              <a16:creationId xmlns:a16="http://schemas.microsoft.com/office/drawing/2014/main" id="{E1F97A40-3C29-43B0-9367-3FFA2356C53B}"/>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992" name="Text Box 34">
          <a:extLst>
            <a:ext uri="{FF2B5EF4-FFF2-40B4-BE49-F238E27FC236}">
              <a16:creationId xmlns:a16="http://schemas.microsoft.com/office/drawing/2014/main" id="{8DC9654E-FFD7-43E9-8078-7336589D0795}"/>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993" name="Text Box 35">
          <a:extLst>
            <a:ext uri="{FF2B5EF4-FFF2-40B4-BE49-F238E27FC236}">
              <a16:creationId xmlns:a16="http://schemas.microsoft.com/office/drawing/2014/main" id="{EEAC9131-4DE1-4737-BC3C-6B5141C8CF5D}"/>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994" name="Text Box 36">
          <a:extLst>
            <a:ext uri="{FF2B5EF4-FFF2-40B4-BE49-F238E27FC236}">
              <a16:creationId xmlns:a16="http://schemas.microsoft.com/office/drawing/2014/main" id="{C4601A64-6CE2-461A-844B-2854892D5D9A}"/>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995" name="Text Box 37">
          <a:extLst>
            <a:ext uri="{FF2B5EF4-FFF2-40B4-BE49-F238E27FC236}">
              <a16:creationId xmlns:a16="http://schemas.microsoft.com/office/drawing/2014/main" id="{3309343F-309C-48CD-B4E6-B4CB90197B13}"/>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996" name="Text Box 38">
          <a:extLst>
            <a:ext uri="{FF2B5EF4-FFF2-40B4-BE49-F238E27FC236}">
              <a16:creationId xmlns:a16="http://schemas.microsoft.com/office/drawing/2014/main" id="{15FAF978-D2FF-4299-BF15-80454FBD0562}"/>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997" name="Text Box 39">
          <a:extLst>
            <a:ext uri="{FF2B5EF4-FFF2-40B4-BE49-F238E27FC236}">
              <a16:creationId xmlns:a16="http://schemas.microsoft.com/office/drawing/2014/main" id="{245E430D-F9B8-48F0-A23E-6B859EA5E1AF}"/>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998" name="Text Box 40">
          <a:extLst>
            <a:ext uri="{FF2B5EF4-FFF2-40B4-BE49-F238E27FC236}">
              <a16:creationId xmlns:a16="http://schemas.microsoft.com/office/drawing/2014/main" id="{AFFB52A2-35DE-4F0A-BA78-CDC288DFD7C7}"/>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999" name="Text Box 41">
          <a:extLst>
            <a:ext uri="{FF2B5EF4-FFF2-40B4-BE49-F238E27FC236}">
              <a16:creationId xmlns:a16="http://schemas.microsoft.com/office/drawing/2014/main" id="{14B029DC-4EB7-490C-BAEC-77CC162E15A5}"/>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1000" name="Text Box 42">
          <a:extLst>
            <a:ext uri="{FF2B5EF4-FFF2-40B4-BE49-F238E27FC236}">
              <a16:creationId xmlns:a16="http://schemas.microsoft.com/office/drawing/2014/main" id="{51FC4713-4734-4CD9-9AB1-878E513D83FE}"/>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001" name="Text Box 4">
          <a:extLst>
            <a:ext uri="{FF2B5EF4-FFF2-40B4-BE49-F238E27FC236}">
              <a16:creationId xmlns:a16="http://schemas.microsoft.com/office/drawing/2014/main" id="{5466DFEC-525B-40C9-8897-ED3E495378E1}"/>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002" name="Text Box 24">
          <a:extLst>
            <a:ext uri="{FF2B5EF4-FFF2-40B4-BE49-F238E27FC236}">
              <a16:creationId xmlns:a16="http://schemas.microsoft.com/office/drawing/2014/main" id="{725737C7-1997-470E-909B-5E057FA87E9B}"/>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003" name="Text Box 25">
          <a:extLst>
            <a:ext uri="{FF2B5EF4-FFF2-40B4-BE49-F238E27FC236}">
              <a16:creationId xmlns:a16="http://schemas.microsoft.com/office/drawing/2014/main" id="{743FEB71-A341-48FE-A303-CB5475E6484D}"/>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004" name="Text Box 26">
          <a:extLst>
            <a:ext uri="{FF2B5EF4-FFF2-40B4-BE49-F238E27FC236}">
              <a16:creationId xmlns:a16="http://schemas.microsoft.com/office/drawing/2014/main" id="{6BB953F0-1C17-449A-9D13-CFED66F19EBD}"/>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005" name="Text Box 27">
          <a:extLst>
            <a:ext uri="{FF2B5EF4-FFF2-40B4-BE49-F238E27FC236}">
              <a16:creationId xmlns:a16="http://schemas.microsoft.com/office/drawing/2014/main" id="{29C64184-57F2-4C7B-8036-79468CE769AA}"/>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006" name="Text Box 28">
          <a:extLst>
            <a:ext uri="{FF2B5EF4-FFF2-40B4-BE49-F238E27FC236}">
              <a16:creationId xmlns:a16="http://schemas.microsoft.com/office/drawing/2014/main" id="{10B3D9EC-D9BD-4832-9CC0-68B74B8CFF7B}"/>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007" name="Text Box 29">
          <a:extLst>
            <a:ext uri="{FF2B5EF4-FFF2-40B4-BE49-F238E27FC236}">
              <a16:creationId xmlns:a16="http://schemas.microsoft.com/office/drawing/2014/main" id="{F5DB716A-0785-4479-932F-F57F55209879}"/>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008" name="Text Box 30">
          <a:extLst>
            <a:ext uri="{FF2B5EF4-FFF2-40B4-BE49-F238E27FC236}">
              <a16:creationId xmlns:a16="http://schemas.microsoft.com/office/drawing/2014/main" id="{B83CBFCC-B0AA-4F88-9C0C-EEFD223B6244}"/>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009" name="Text Box 31">
          <a:extLst>
            <a:ext uri="{FF2B5EF4-FFF2-40B4-BE49-F238E27FC236}">
              <a16:creationId xmlns:a16="http://schemas.microsoft.com/office/drawing/2014/main" id="{4BA3ECDC-3307-4CD6-BDA1-142F98DF9E1C}"/>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010" name="Text Box 32">
          <a:extLst>
            <a:ext uri="{FF2B5EF4-FFF2-40B4-BE49-F238E27FC236}">
              <a16:creationId xmlns:a16="http://schemas.microsoft.com/office/drawing/2014/main" id="{E57BFDC3-18D6-4B66-8486-C412A17C5C3E}"/>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011" name="Text Box 33">
          <a:extLst>
            <a:ext uri="{FF2B5EF4-FFF2-40B4-BE49-F238E27FC236}">
              <a16:creationId xmlns:a16="http://schemas.microsoft.com/office/drawing/2014/main" id="{328AA4FA-16CD-42EC-99D7-3477239F99A6}"/>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012" name="Text Box 34">
          <a:extLst>
            <a:ext uri="{FF2B5EF4-FFF2-40B4-BE49-F238E27FC236}">
              <a16:creationId xmlns:a16="http://schemas.microsoft.com/office/drawing/2014/main" id="{68FF433F-2156-42AF-A28A-54A4F3315F16}"/>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013" name="Text Box 35">
          <a:extLst>
            <a:ext uri="{FF2B5EF4-FFF2-40B4-BE49-F238E27FC236}">
              <a16:creationId xmlns:a16="http://schemas.microsoft.com/office/drawing/2014/main" id="{14CD9DE8-E5BD-492F-BAC6-3A5507F6F979}"/>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014" name="Text Box 36">
          <a:extLst>
            <a:ext uri="{FF2B5EF4-FFF2-40B4-BE49-F238E27FC236}">
              <a16:creationId xmlns:a16="http://schemas.microsoft.com/office/drawing/2014/main" id="{357F30EA-4C61-44E8-9D23-9DB7A7587DE2}"/>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015" name="Text Box 37">
          <a:extLst>
            <a:ext uri="{FF2B5EF4-FFF2-40B4-BE49-F238E27FC236}">
              <a16:creationId xmlns:a16="http://schemas.microsoft.com/office/drawing/2014/main" id="{FDB17500-76E1-4F61-B329-67A64A057F08}"/>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016" name="Text Box 38">
          <a:extLst>
            <a:ext uri="{FF2B5EF4-FFF2-40B4-BE49-F238E27FC236}">
              <a16:creationId xmlns:a16="http://schemas.microsoft.com/office/drawing/2014/main" id="{69D1A809-F028-4C45-B115-245DC73EE7ED}"/>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017" name="Text Box 39">
          <a:extLst>
            <a:ext uri="{FF2B5EF4-FFF2-40B4-BE49-F238E27FC236}">
              <a16:creationId xmlns:a16="http://schemas.microsoft.com/office/drawing/2014/main" id="{5F14ECFB-B5BD-4984-92F3-E4042DE006E3}"/>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018" name="Text Box 40">
          <a:extLst>
            <a:ext uri="{FF2B5EF4-FFF2-40B4-BE49-F238E27FC236}">
              <a16:creationId xmlns:a16="http://schemas.microsoft.com/office/drawing/2014/main" id="{0D5C0298-F8A2-459D-87D5-32CE800983B3}"/>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019" name="Text Box 41">
          <a:extLst>
            <a:ext uri="{FF2B5EF4-FFF2-40B4-BE49-F238E27FC236}">
              <a16:creationId xmlns:a16="http://schemas.microsoft.com/office/drawing/2014/main" id="{792F49E1-B198-4FDC-B5CF-1C60ABC27AB7}"/>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020" name="Text Box 42">
          <a:extLst>
            <a:ext uri="{FF2B5EF4-FFF2-40B4-BE49-F238E27FC236}">
              <a16:creationId xmlns:a16="http://schemas.microsoft.com/office/drawing/2014/main" id="{B291E932-BAF3-46A5-BA26-3FE8B62138A7}"/>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021" name="Text Box 4">
          <a:extLst>
            <a:ext uri="{FF2B5EF4-FFF2-40B4-BE49-F238E27FC236}">
              <a16:creationId xmlns:a16="http://schemas.microsoft.com/office/drawing/2014/main" id="{CDFDB073-5FE3-455A-8BAC-F1E1AF4976FB}"/>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022" name="Text Box 24">
          <a:extLst>
            <a:ext uri="{FF2B5EF4-FFF2-40B4-BE49-F238E27FC236}">
              <a16:creationId xmlns:a16="http://schemas.microsoft.com/office/drawing/2014/main" id="{6DE7AD6C-E83A-4125-B4EA-53845D2ACDC1}"/>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023" name="Text Box 25">
          <a:extLst>
            <a:ext uri="{FF2B5EF4-FFF2-40B4-BE49-F238E27FC236}">
              <a16:creationId xmlns:a16="http://schemas.microsoft.com/office/drawing/2014/main" id="{870A8394-037C-4563-98B5-9C876EED2B1E}"/>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024" name="Text Box 26">
          <a:extLst>
            <a:ext uri="{FF2B5EF4-FFF2-40B4-BE49-F238E27FC236}">
              <a16:creationId xmlns:a16="http://schemas.microsoft.com/office/drawing/2014/main" id="{CEAAD309-882A-4CA4-9499-9C1ECA998058}"/>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025" name="Text Box 27">
          <a:extLst>
            <a:ext uri="{FF2B5EF4-FFF2-40B4-BE49-F238E27FC236}">
              <a16:creationId xmlns:a16="http://schemas.microsoft.com/office/drawing/2014/main" id="{D997614A-60C6-4A63-A7CF-1E76499CEED2}"/>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026" name="Text Box 28">
          <a:extLst>
            <a:ext uri="{FF2B5EF4-FFF2-40B4-BE49-F238E27FC236}">
              <a16:creationId xmlns:a16="http://schemas.microsoft.com/office/drawing/2014/main" id="{D7B183A4-32B3-4F4C-9D25-4D5A750CDBAA}"/>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027" name="Text Box 29">
          <a:extLst>
            <a:ext uri="{FF2B5EF4-FFF2-40B4-BE49-F238E27FC236}">
              <a16:creationId xmlns:a16="http://schemas.microsoft.com/office/drawing/2014/main" id="{79DEA6D1-ACF7-4E24-9955-47C852C11866}"/>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028" name="Text Box 30">
          <a:extLst>
            <a:ext uri="{FF2B5EF4-FFF2-40B4-BE49-F238E27FC236}">
              <a16:creationId xmlns:a16="http://schemas.microsoft.com/office/drawing/2014/main" id="{86FA1E2C-AB64-427E-A5C8-354028C5E3AC}"/>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029" name="Text Box 31">
          <a:extLst>
            <a:ext uri="{FF2B5EF4-FFF2-40B4-BE49-F238E27FC236}">
              <a16:creationId xmlns:a16="http://schemas.microsoft.com/office/drawing/2014/main" id="{5C1E0089-1567-448A-900F-9F9BDACFBAE7}"/>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030" name="Text Box 32">
          <a:extLst>
            <a:ext uri="{FF2B5EF4-FFF2-40B4-BE49-F238E27FC236}">
              <a16:creationId xmlns:a16="http://schemas.microsoft.com/office/drawing/2014/main" id="{41B4AD46-0930-4818-BC2E-43D62A98AC60}"/>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031" name="Text Box 33">
          <a:extLst>
            <a:ext uri="{FF2B5EF4-FFF2-40B4-BE49-F238E27FC236}">
              <a16:creationId xmlns:a16="http://schemas.microsoft.com/office/drawing/2014/main" id="{C3FD8744-C6F7-4A83-B79A-458E07F4607D}"/>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032" name="Text Box 34">
          <a:extLst>
            <a:ext uri="{FF2B5EF4-FFF2-40B4-BE49-F238E27FC236}">
              <a16:creationId xmlns:a16="http://schemas.microsoft.com/office/drawing/2014/main" id="{C8CBD44D-0C37-40D5-A4F2-A3682051CFEC}"/>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033" name="Text Box 35">
          <a:extLst>
            <a:ext uri="{FF2B5EF4-FFF2-40B4-BE49-F238E27FC236}">
              <a16:creationId xmlns:a16="http://schemas.microsoft.com/office/drawing/2014/main" id="{2B4B60E5-D4B8-49B9-A29B-84A1DE1B2002}"/>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034" name="Text Box 36">
          <a:extLst>
            <a:ext uri="{FF2B5EF4-FFF2-40B4-BE49-F238E27FC236}">
              <a16:creationId xmlns:a16="http://schemas.microsoft.com/office/drawing/2014/main" id="{4E9AB255-FF4A-4C2E-851E-80D0B4F94C7D}"/>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035" name="Text Box 37">
          <a:extLst>
            <a:ext uri="{FF2B5EF4-FFF2-40B4-BE49-F238E27FC236}">
              <a16:creationId xmlns:a16="http://schemas.microsoft.com/office/drawing/2014/main" id="{F9D1D1E9-1956-451D-8784-C4CAAEF90474}"/>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036" name="Text Box 38">
          <a:extLst>
            <a:ext uri="{FF2B5EF4-FFF2-40B4-BE49-F238E27FC236}">
              <a16:creationId xmlns:a16="http://schemas.microsoft.com/office/drawing/2014/main" id="{1A5F381A-3FDD-4602-8DAA-E70B8C3AB618}"/>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037" name="Text Box 39">
          <a:extLst>
            <a:ext uri="{FF2B5EF4-FFF2-40B4-BE49-F238E27FC236}">
              <a16:creationId xmlns:a16="http://schemas.microsoft.com/office/drawing/2014/main" id="{9F15EBD9-590C-4ABB-BEB5-1CB722A69A7F}"/>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038" name="Text Box 40">
          <a:extLst>
            <a:ext uri="{FF2B5EF4-FFF2-40B4-BE49-F238E27FC236}">
              <a16:creationId xmlns:a16="http://schemas.microsoft.com/office/drawing/2014/main" id="{7302E782-FB65-4CE5-B7EA-94A168440C09}"/>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039" name="Text Box 41">
          <a:extLst>
            <a:ext uri="{FF2B5EF4-FFF2-40B4-BE49-F238E27FC236}">
              <a16:creationId xmlns:a16="http://schemas.microsoft.com/office/drawing/2014/main" id="{24FD6B4E-FFC5-4172-8279-26887D8DE0C3}"/>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040" name="Text Box 42">
          <a:extLst>
            <a:ext uri="{FF2B5EF4-FFF2-40B4-BE49-F238E27FC236}">
              <a16:creationId xmlns:a16="http://schemas.microsoft.com/office/drawing/2014/main" id="{32F11879-707D-49C7-8931-B36F33C4D537}"/>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041" name="Text Box 4">
          <a:extLst>
            <a:ext uri="{FF2B5EF4-FFF2-40B4-BE49-F238E27FC236}">
              <a16:creationId xmlns:a16="http://schemas.microsoft.com/office/drawing/2014/main" id="{E78DF8A1-F7B9-4D47-AB8E-495110FDA088}"/>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042" name="Text Box 24">
          <a:extLst>
            <a:ext uri="{FF2B5EF4-FFF2-40B4-BE49-F238E27FC236}">
              <a16:creationId xmlns:a16="http://schemas.microsoft.com/office/drawing/2014/main" id="{246A053D-4C09-4B20-ACD2-DAC57E194850}"/>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043" name="Text Box 25">
          <a:extLst>
            <a:ext uri="{FF2B5EF4-FFF2-40B4-BE49-F238E27FC236}">
              <a16:creationId xmlns:a16="http://schemas.microsoft.com/office/drawing/2014/main" id="{D6641D25-C1A5-4BE2-9415-5883DD2959DC}"/>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044" name="Text Box 26">
          <a:extLst>
            <a:ext uri="{FF2B5EF4-FFF2-40B4-BE49-F238E27FC236}">
              <a16:creationId xmlns:a16="http://schemas.microsoft.com/office/drawing/2014/main" id="{B55A7750-9FEA-4CC2-B911-3B744C8CBBFB}"/>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045" name="Text Box 27">
          <a:extLst>
            <a:ext uri="{FF2B5EF4-FFF2-40B4-BE49-F238E27FC236}">
              <a16:creationId xmlns:a16="http://schemas.microsoft.com/office/drawing/2014/main" id="{65515196-5E39-46DD-B1D2-B1F4228CA466}"/>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046" name="Text Box 28">
          <a:extLst>
            <a:ext uri="{FF2B5EF4-FFF2-40B4-BE49-F238E27FC236}">
              <a16:creationId xmlns:a16="http://schemas.microsoft.com/office/drawing/2014/main" id="{AE1FF179-F3ED-4DBB-95BF-003015558C8A}"/>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047" name="Text Box 29">
          <a:extLst>
            <a:ext uri="{FF2B5EF4-FFF2-40B4-BE49-F238E27FC236}">
              <a16:creationId xmlns:a16="http://schemas.microsoft.com/office/drawing/2014/main" id="{4C3AFB34-D271-484D-BC62-BE9C46638CDB}"/>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048" name="Text Box 30">
          <a:extLst>
            <a:ext uri="{FF2B5EF4-FFF2-40B4-BE49-F238E27FC236}">
              <a16:creationId xmlns:a16="http://schemas.microsoft.com/office/drawing/2014/main" id="{B12FB1D1-DB2C-4F44-95DC-A0235EBFB88E}"/>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049" name="Text Box 31">
          <a:extLst>
            <a:ext uri="{FF2B5EF4-FFF2-40B4-BE49-F238E27FC236}">
              <a16:creationId xmlns:a16="http://schemas.microsoft.com/office/drawing/2014/main" id="{D6E59E61-B01C-4389-B072-4716CAE5AD0E}"/>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050" name="Text Box 32">
          <a:extLst>
            <a:ext uri="{FF2B5EF4-FFF2-40B4-BE49-F238E27FC236}">
              <a16:creationId xmlns:a16="http://schemas.microsoft.com/office/drawing/2014/main" id="{2C09E4D3-6CD3-4E98-B482-30B92B0D7E5C}"/>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051" name="Text Box 33">
          <a:extLst>
            <a:ext uri="{FF2B5EF4-FFF2-40B4-BE49-F238E27FC236}">
              <a16:creationId xmlns:a16="http://schemas.microsoft.com/office/drawing/2014/main" id="{7657CFD5-8A58-4A05-8049-3A9242CA2477}"/>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052" name="Text Box 34">
          <a:extLst>
            <a:ext uri="{FF2B5EF4-FFF2-40B4-BE49-F238E27FC236}">
              <a16:creationId xmlns:a16="http://schemas.microsoft.com/office/drawing/2014/main" id="{5F4A3707-6DFC-4304-AA10-C7C08737AA01}"/>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053" name="Text Box 35">
          <a:extLst>
            <a:ext uri="{FF2B5EF4-FFF2-40B4-BE49-F238E27FC236}">
              <a16:creationId xmlns:a16="http://schemas.microsoft.com/office/drawing/2014/main" id="{1A3D61C4-3F8C-4295-B505-FD9648066800}"/>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054" name="Text Box 36">
          <a:extLst>
            <a:ext uri="{FF2B5EF4-FFF2-40B4-BE49-F238E27FC236}">
              <a16:creationId xmlns:a16="http://schemas.microsoft.com/office/drawing/2014/main" id="{F3B5C479-212B-4FCF-B7D9-431AD1364411}"/>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055" name="Text Box 37">
          <a:extLst>
            <a:ext uri="{FF2B5EF4-FFF2-40B4-BE49-F238E27FC236}">
              <a16:creationId xmlns:a16="http://schemas.microsoft.com/office/drawing/2014/main" id="{77E8C5E4-BB5A-4C70-8CB1-9A34CAF2EB16}"/>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056" name="Text Box 38">
          <a:extLst>
            <a:ext uri="{FF2B5EF4-FFF2-40B4-BE49-F238E27FC236}">
              <a16:creationId xmlns:a16="http://schemas.microsoft.com/office/drawing/2014/main" id="{29A9AF2E-01E0-4A0D-AC37-EFE421BC0CEA}"/>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057" name="Text Box 39">
          <a:extLst>
            <a:ext uri="{FF2B5EF4-FFF2-40B4-BE49-F238E27FC236}">
              <a16:creationId xmlns:a16="http://schemas.microsoft.com/office/drawing/2014/main" id="{81378DFC-646C-4DAD-8A33-6A331DF0BFDF}"/>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058" name="Text Box 40">
          <a:extLst>
            <a:ext uri="{FF2B5EF4-FFF2-40B4-BE49-F238E27FC236}">
              <a16:creationId xmlns:a16="http://schemas.microsoft.com/office/drawing/2014/main" id="{7C5F5047-44EB-49D3-A8E7-222FEAD947F7}"/>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059" name="Text Box 41">
          <a:extLst>
            <a:ext uri="{FF2B5EF4-FFF2-40B4-BE49-F238E27FC236}">
              <a16:creationId xmlns:a16="http://schemas.microsoft.com/office/drawing/2014/main" id="{29A3BF0B-6BEF-4070-983D-C32F231D3D9C}"/>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060" name="Text Box 42">
          <a:extLst>
            <a:ext uri="{FF2B5EF4-FFF2-40B4-BE49-F238E27FC236}">
              <a16:creationId xmlns:a16="http://schemas.microsoft.com/office/drawing/2014/main" id="{A3C22626-2B42-4010-B2E8-42747F807B8F}"/>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061" name="Text Box 4">
          <a:extLst>
            <a:ext uri="{FF2B5EF4-FFF2-40B4-BE49-F238E27FC236}">
              <a16:creationId xmlns:a16="http://schemas.microsoft.com/office/drawing/2014/main" id="{7941622E-9E3B-4D73-A29E-C9DB144BFEC8}"/>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062" name="Text Box 24">
          <a:extLst>
            <a:ext uri="{FF2B5EF4-FFF2-40B4-BE49-F238E27FC236}">
              <a16:creationId xmlns:a16="http://schemas.microsoft.com/office/drawing/2014/main" id="{012D2B15-890B-49A5-96E4-26955DA746DE}"/>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063" name="Text Box 25">
          <a:extLst>
            <a:ext uri="{FF2B5EF4-FFF2-40B4-BE49-F238E27FC236}">
              <a16:creationId xmlns:a16="http://schemas.microsoft.com/office/drawing/2014/main" id="{D510404F-F8F8-4CF5-A5D8-43E4053BAEFB}"/>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064" name="Text Box 26">
          <a:extLst>
            <a:ext uri="{FF2B5EF4-FFF2-40B4-BE49-F238E27FC236}">
              <a16:creationId xmlns:a16="http://schemas.microsoft.com/office/drawing/2014/main" id="{7BBB5EE4-E664-4DD3-9975-F60DFDA43C78}"/>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065" name="Text Box 27">
          <a:extLst>
            <a:ext uri="{FF2B5EF4-FFF2-40B4-BE49-F238E27FC236}">
              <a16:creationId xmlns:a16="http://schemas.microsoft.com/office/drawing/2014/main" id="{4A20E916-E6E5-4F5C-9637-D5D1C97605D3}"/>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066" name="Text Box 28">
          <a:extLst>
            <a:ext uri="{FF2B5EF4-FFF2-40B4-BE49-F238E27FC236}">
              <a16:creationId xmlns:a16="http://schemas.microsoft.com/office/drawing/2014/main" id="{416DDEC3-F1F4-4BDA-AAE5-6B16A9F14137}"/>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067" name="Text Box 29">
          <a:extLst>
            <a:ext uri="{FF2B5EF4-FFF2-40B4-BE49-F238E27FC236}">
              <a16:creationId xmlns:a16="http://schemas.microsoft.com/office/drawing/2014/main" id="{9CBCEF06-B10C-46E8-B761-AB2751FADA4C}"/>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068" name="Text Box 30">
          <a:extLst>
            <a:ext uri="{FF2B5EF4-FFF2-40B4-BE49-F238E27FC236}">
              <a16:creationId xmlns:a16="http://schemas.microsoft.com/office/drawing/2014/main" id="{EA368986-68A9-4906-B289-77125F65D3DE}"/>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069" name="Text Box 31">
          <a:extLst>
            <a:ext uri="{FF2B5EF4-FFF2-40B4-BE49-F238E27FC236}">
              <a16:creationId xmlns:a16="http://schemas.microsoft.com/office/drawing/2014/main" id="{8D86895F-4FB2-49F8-A633-7869BB1530DD}"/>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070" name="Text Box 32">
          <a:extLst>
            <a:ext uri="{FF2B5EF4-FFF2-40B4-BE49-F238E27FC236}">
              <a16:creationId xmlns:a16="http://schemas.microsoft.com/office/drawing/2014/main" id="{F399F484-F12B-4799-A7C2-37A3121D05F9}"/>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071" name="Text Box 33">
          <a:extLst>
            <a:ext uri="{FF2B5EF4-FFF2-40B4-BE49-F238E27FC236}">
              <a16:creationId xmlns:a16="http://schemas.microsoft.com/office/drawing/2014/main" id="{E2A12AAE-7CAE-449A-A9FB-6926AFEC5067}"/>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072" name="Text Box 34">
          <a:extLst>
            <a:ext uri="{FF2B5EF4-FFF2-40B4-BE49-F238E27FC236}">
              <a16:creationId xmlns:a16="http://schemas.microsoft.com/office/drawing/2014/main" id="{1603DBC5-463A-4568-8771-EFDEDE09520F}"/>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073" name="Text Box 35">
          <a:extLst>
            <a:ext uri="{FF2B5EF4-FFF2-40B4-BE49-F238E27FC236}">
              <a16:creationId xmlns:a16="http://schemas.microsoft.com/office/drawing/2014/main" id="{72B3E123-A73B-48C2-A12D-608BEDD8378B}"/>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074" name="Text Box 36">
          <a:extLst>
            <a:ext uri="{FF2B5EF4-FFF2-40B4-BE49-F238E27FC236}">
              <a16:creationId xmlns:a16="http://schemas.microsoft.com/office/drawing/2014/main" id="{70C0EC99-3287-4F78-BAB7-454C3F972618}"/>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075" name="Text Box 37">
          <a:extLst>
            <a:ext uri="{FF2B5EF4-FFF2-40B4-BE49-F238E27FC236}">
              <a16:creationId xmlns:a16="http://schemas.microsoft.com/office/drawing/2014/main" id="{81BCDF78-E6BA-4E26-B243-F8510B9B5902}"/>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076" name="Text Box 38">
          <a:extLst>
            <a:ext uri="{FF2B5EF4-FFF2-40B4-BE49-F238E27FC236}">
              <a16:creationId xmlns:a16="http://schemas.microsoft.com/office/drawing/2014/main" id="{24AEA5A5-9884-40F4-8269-97B5ECB78073}"/>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077" name="Text Box 39">
          <a:extLst>
            <a:ext uri="{FF2B5EF4-FFF2-40B4-BE49-F238E27FC236}">
              <a16:creationId xmlns:a16="http://schemas.microsoft.com/office/drawing/2014/main" id="{82B6D709-E5C2-473E-A9B4-F2BD46B99458}"/>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078" name="Text Box 40">
          <a:extLst>
            <a:ext uri="{FF2B5EF4-FFF2-40B4-BE49-F238E27FC236}">
              <a16:creationId xmlns:a16="http://schemas.microsoft.com/office/drawing/2014/main" id="{FC84352F-D9E0-4EB2-AC84-2D808482FD8F}"/>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079" name="Text Box 41">
          <a:extLst>
            <a:ext uri="{FF2B5EF4-FFF2-40B4-BE49-F238E27FC236}">
              <a16:creationId xmlns:a16="http://schemas.microsoft.com/office/drawing/2014/main" id="{6192A977-3B57-4FD5-AD62-13D478CED586}"/>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080" name="Text Box 42">
          <a:extLst>
            <a:ext uri="{FF2B5EF4-FFF2-40B4-BE49-F238E27FC236}">
              <a16:creationId xmlns:a16="http://schemas.microsoft.com/office/drawing/2014/main" id="{706CA3C5-F083-4F9D-A7CD-1EED8FEC6371}"/>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1081" name="Text Box 4">
          <a:extLst>
            <a:ext uri="{FF2B5EF4-FFF2-40B4-BE49-F238E27FC236}">
              <a16:creationId xmlns:a16="http://schemas.microsoft.com/office/drawing/2014/main" id="{1A9BE97C-72C3-4399-B0CC-A192B43C1268}"/>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1082" name="Text Box 24">
          <a:extLst>
            <a:ext uri="{FF2B5EF4-FFF2-40B4-BE49-F238E27FC236}">
              <a16:creationId xmlns:a16="http://schemas.microsoft.com/office/drawing/2014/main" id="{847A66AE-28FA-4863-983A-7A395076441E}"/>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1083" name="Text Box 25">
          <a:extLst>
            <a:ext uri="{FF2B5EF4-FFF2-40B4-BE49-F238E27FC236}">
              <a16:creationId xmlns:a16="http://schemas.microsoft.com/office/drawing/2014/main" id="{F3ED54F2-2B18-4877-9D00-2B0300AD6F8A}"/>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1084" name="Text Box 26">
          <a:extLst>
            <a:ext uri="{FF2B5EF4-FFF2-40B4-BE49-F238E27FC236}">
              <a16:creationId xmlns:a16="http://schemas.microsoft.com/office/drawing/2014/main" id="{55790831-A811-4A13-9F79-3629DC73A616}"/>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1085" name="Text Box 27">
          <a:extLst>
            <a:ext uri="{FF2B5EF4-FFF2-40B4-BE49-F238E27FC236}">
              <a16:creationId xmlns:a16="http://schemas.microsoft.com/office/drawing/2014/main" id="{EC176A23-7527-4A59-AC51-AD1C42919D69}"/>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1086" name="Text Box 28">
          <a:extLst>
            <a:ext uri="{FF2B5EF4-FFF2-40B4-BE49-F238E27FC236}">
              <a16:creationId xmlns:a16="http://schemas.microsoft.com/office/drawing/2014/main" id="{E0C5397B-EFE7-46B8-A714-2FF9294CD78D}"/>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1087" name="Text Box 29">
          <a:extLst>
            <a:ext uri="{FF2B5EF4-FFF2-40B4-BE49-F238E27FC236}">
              <a16:creationId xmlns:a16="http://schemas.microsoft.com/office/drawing/2014/main" id="{F95C89D3-F831-412B-BFCC-347133E07D55}"/>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1088" name="Text Box 30">
          <a:extLst>
            <a:ext uri="{FF2B5EF4-FFF2-40B4-BE49-F238E27FC236}">
              <a16:creationId xmlns:a16="http://schemas.microsoft.com/office/drawing/2014/main" id="{BA9D831B-F553-4439-A3B7-5EBE569EB4F5}"/>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1089" name="Text Box 31">
          <a:extLst>
            <a:ext uri="{FF2B5EF4-FFF2-40B4-BE49-F238E27FC236}">
              <a16:creationId xmlns:a16="http://schemas.microsoft.com/office/drawing/2014/main" id="{567E5C42-A1AB-4C80-9620-D8731AC80CEF}"/>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1090" name="Text Box 32">
          <a:extLst>
            <a:ext uri="{FF2B5EF4-FFF2-40B4-BE49-F238E27FC236}">
              <a16:creationId xmlns:a16="http://schemas.microsoft.com/office/drawing/2014/main" id="{E44F2DDE-71D1-4FAB-B9A6-6F5656B5FF46}"/>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1091" name="Text Box 33">
          <a:extLst>
            <a:ext uri="{FF2B5EF4-FFF2-40B4-BE49-F238E27FC236}">
              <a16:creationId xmlns:a16="http://schemas.microsoft.com/office/drawing/2014/main" id="{DCFC5FB3-8EF9-462F-9DA6-08DE1D7FB946}"/>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1092" name="Text Box 34">
          <a:extLst>
            <a:ext uri="{FF2B5EF4-FFF2-40B4-BE49-F238E27FC236}">
              <a16:creationId xmlns:a16="http://schemas.microsoft.com/office/drawing/2014/main" id="{18154C75-DA5D-4764-98F4-0512A0A14AD9}"/>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1093" name="Text Box 35">
          <a:extLst>
            <a:ext uri="{FF2B5EF4-FFF2-40B4-BE49-F238E27FC236}">
              <a16:creationId xmlns:a16="http://schemas.microsoft.com/office/drawing/2014/main" id="{7458289B-6369-4CC0-8FA3-6DE1F3DC7AFF}"/>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1094" name="Text Box 36">
          <a:extLst>
            <a:ext uri="{FF2B5EF4-FFF2-40B4-BE49-F238E27FC236}">
              <a16:creationId xmlns:a16="http://schemas.microsoft.com/office/drawing/2014/main" id="{E8FDD778-4C27-4319-8A37-CA689B1EC81C}"/>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1095" name="Text Box 37">
          <a:extLst>
            <a:ext uri="{FF2B5EF4-FFF2-40B4-BE49-F238E27FC236}">
              <a16:creationId xmlns:a16="http://schemas.microsoft.com/office/drawing/2014/main" id="{1CCFA0EF-0AE5-4023-A546-8999F69AE66A}"/>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1096" name="Text Box 38">
          <a:extLst>
            <a:ext uri="{FF2B5EF4-FFF2-40B4-BE49-F238E27FC236}">
              <a16:creationId xmlns:a16="http://schemas.microsoft.com/office/drawing/2014/main" id="{46C583EE-5113-4499-A09D-D3A890021ADE}"/>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1097" name="Text Box 39">
          <a:extLst>
            <a:ext uri="{FF2B5EF4-FFF2-40B4-BE49-F238E27FC236}">
              <a16:creationId xmlns:a16="http://schemas.microsoft.com/office/drawing/2014/main" id="{7DFCF37B-3B42-4F59-AA0C-0BD57B9E9D87}"/>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1098" name="Text Box 40">
          <a:extLst>
            <a:ext uri="{FF2B5EF4-FFF2-40B4-BE49-F238E27FC236}">
              <a16:creationId xmlns:a16="http://schemas.microsoft.com/office/drawing/2014/main" id="{C23FF3F9-DB4B-4877-8E56-2B43847AA148}"/>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1099" name="Text Box 41">
          <a:extLst>
            <a:ext uri="{FF2B5EF4-FFF2-40B4-BE49-F238E27FC236}">
              <a16:creationId xmlns:a16="http://schemas.microsoft.com/office/drawing/2014/main" id="{81A55435-E3C8-4ACB-8D88-A70D7EC57482}"/>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1100" name="Text Box 42">
          <a:extLst>
            <a:ext uri="{FF2B5EF4-FFF2-40B4-BE49-F238E27FC236}">
              <a16:creationId xmlns:a16="http://schemas.microsoft.com/office/drawing/2014/main" id="{424A9BCE-784C-4123-AEA5-029B622B9080}"/>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1101" name="Text Box 4">
          <a:extLst>
            <a:ext uri="{FF2B5EF4-FFF2-40B4-BE49-F238E27FC236}">
              <a16:creationId xmlns:a16="http://schemas.microsoft.com/office/drawing/2014/main" id="{B69821EB-0F18-40B8-B042-FF0E6F0E2EF4}"/>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1102" name="Text Box 24">
          <a:extLst>
            <a:ext uri="{FF2B5EF4-FFF2-40B4-BE49-F238E27FC236}">
              <a16:creationId xmlns:a16="http://schemas.microsoft.com/office/drawing/2014/main" id="{5AF9FFEA-D506-474F-A52B-8EF4AFF3A0D5}"/>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1103" name="Text Box 25">
          <a:extLst>
            <a:ext uri="{FF2B5EF4-FFF2-40B4-BE49-F238E27FC236}">
              <a16:creationId xmlns:a16="http://schemas.microsoft.com/office/drawing/2014/main" id="{8EDBDB0A-1AD6-4D41-A90C-B77BF3404585}"/>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1104" name="Text Box 26">
          <a:extLst>
            <a:ext uri="{FF2B5EF4-FFF2-40B4-BE49-F238E27FC236}">
              <a16:creationId xmlns:a16="http://schemas.microsoft.com/office/drawing/2014/main" id="{CEC34E65-492D-43BC-A66B-DB915CAFFD7B}"/>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1105" name="Text Box 27">
          <a:extLst>
            <a:ext uri="{FF2B5EF4-FFF2-40B4-BE49-F238E27FC236}">
              <a16:creationId xmlns:a16="http://schemas.microsoft.com/office/drawing/2014/main" id="{B215DA8C-7CEE-4345-8C6E-D4EC0F1CCEEE}"/>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1106" name="Text Box 28">
          <a:extLst>
            <a:ext uri="{FF2B5EF4-FFF2-40B4-BE49-F238E27FC236}">
              <a16:creationId xmlns:a16="http://schemas.microsoft.com/office/drawing/2014/main" id="{8922EBBF-77E8-4A71-96EE-D2799F757D6E}"/>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1107" name="Text Box 29">
          <a:extLst>
            <a:ext uri="{FF2B5EF4-FFF2-40B4-BE49-F238E27FC236}">
              <a16:creationId xmlns:a16="http://schemas.microsoft.com/office/drawing/2014/main" id="{E44B9959-A15E-4981-8D8E-5E0163C792FB}"/>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1108" name="Text Box 30">
          <a:extLst>
            <a:ext uri="{FF2B5EF4-FFF2-40B4-BE49-F238E27FC236}">
              <a16:creationId xmlns:a16="http://schemas.microsoft.com/office/drawing/2014/main" id="{EDCE18D7-BE95-4BD9-9A54-913960B54CC9}"/>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1109" name="Text Box 31">
          <a:extLst>
            <a:ext uri="{FF2B5EF4-FFF2-40B4-BE49-F238E27FC236}">
              <a16:creationId xmlns:a16="http://schemas.microsoft.com/office/drawing/2014/main" id="{C87BAB70-8D4C-4AA7-A84B-3E042FC579DB}"/>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1110" name="Text Box 32">
          <a:extLst>
            <a:ext uri="{FF2B5EF4-FFF2-40B4-BE49-F238E27FC236}">
              <a16:creationId xmlns:a16="http://schemas.microsoft.com/office/drawing/2014/main" id="{8C655971-0807-49FF-92B4-2BDBC9FA5CD6}"/>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1111" name="Text Box 33">
          <a:extLst>
            <a:ext uri="{FF2B5EF4-FFF2-40B4-BE49-F238E27FC236}">
              <a16:creationId xmlns:a16="http://schemas.microsoft.com/office/drawing/2014/main" id="{6A8BAA10-7DA9-400E-A983-520C5B8A03FC}"/>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1112" name="Text Box 34">
          <a:extLst>
            <a:ext uri="{FF2B5EF4-FFF2-40B4-BE49-F238E27FC236}">
              <a16:creationId xmlns:a16="http://schemas.microsoft.com/office/drawing/2014/main" id="{58C65270-8B6A-4DDC-9D11-F3662F595405}"/>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1113" name="Text Box 35">
          <a:extLst>
            <a:ext uri="{FF2B5EF4-FFF2-40B4-BE49-F238E27FC236}">
              <a16:creationId xmlns:a16="http://schemas.microsoft.com/office/drawing/2014/main" id="{FD9D37ED-FF2E-49FC-97AA-00D3099105B7}"/>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1114" name="Text Box 36">
          <a:extLst>
            <a:ext uri="{FF2B5EF4-FFF2-40B4-BE49-F238E27FC236}">
              <a16:creationId xmlns:a16="http://schemas.microsoft.com/office/drawing/2014/main" id="{80B00639-D7D4-4C54-8E84-63F1AB5AD717}"/>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1115" name="Text Box 37">
          <a:extLst>
            <a:ext uri="{FF2B5EF4-FFF2-40B4-BE49-F238E27FC236}">
              <a16:creationId xmlns:a16="http://schemas.microsoft.com/office/drawing/2014/main" id="{CFDFEC8E-E96F-448D-B5F9-356853643B35}"/>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1116" name="Text Box 38">
          <a:extLst>
            <a:ext uri="{FF2B5EF4-FFF2-40B4-BE49-F238E27FC236}">
              <a16:creationId xmlns:a16="http://schemas.microsoft.com/office/drawing/2014/main" id="{E874581F-2A5B-4EF5-B61A-D67443D3BAD3}"/>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1117" name="Text Box 39">
          <a:extLst>
            <a:ext uri="{FF2B5EF4-FFF2-40B4-BE49-F238E27FC236}">
              <a16:creationId xmlns:a16="http://schemas.microsoft.com/office/drawing/2014/main" id="{92B81595-8955-4523-BC84-FE0AECC28B50}"/>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48768</xdr:rowOff>
    </xdr:to>
    <xdr:sp macro="" textlink="">
      <xdr:nvSpPr>
        <xdr:cNvPr id="1118" name="Text Box 40">
          <a:extLst>
            <a:ext uri="{FF2B5EF4-FFF2-40B4-BE49-F238E27FC236}">
              <a16:creationId xmlns:a16="http://schemas.microsoft.com/office/drawing/2014/main" id="{D49D9E14-15DD-4395-B22B-BDF7448889A9}"/>
            </a:ext>
          </a:extLst>
        </xdr:cNvPr>
        <xdr:cNvSpPr txBox="1">
          <a:spLocks noChangeArrowheads="1"/>
        </xdr:cNvSpPr>
      </xdr:nvSpPr>
      <xdr:spPr>
        <a:xfrm>
          <a:off x="5029200" y="4678680"/>
          <a:ext cx="87022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870222</xdr:colOff>
      <xdr:row>15</xdr:row>
      <xdr:rowOff>47625</xdr:rowOff>
    </xdr:to>
    <xdr:sp macro="" textlink="">
      <xdr:nvSpPr>
        <xdr:cNvPr id="1119" name="Text Box 41">
          <a:extLst>
            <a:ext uri="{FF2B5EF4-FFF2-40B4-BE49-F238E27FC236}">
              <a16:creationId xmlns:a16="http://schemas.microsoft.com/office/drawing/2014/main" id="{D83A26F8-D80C-4A72-8DAB-02AC25B34E69}"/>
            </a:ext>
          </a:extLst>
        </xdr:cNvPr>
        <xdr:cNvSpPr txBox="1">
          <a:spLocks noChangeArrowheads="1"/>
        </xdr:cNvSpPr>
      </xdr:nvSpPr>
      <xdr:spPr>
        <a:xfrm>
          <a:off x="5029200" y="4678680"/>
          <a:ext cx="87022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120" name="Text Box 4">
          <a:extLst>
            <a:ext uri="{FF2B5EF4-FFF2-40B4-BE49-F238E27FC236}">
              <a16:creationId xmlns:a16="http://schemas.microsoft.com/office/drawing/2014/main" id="{41C4E1B9-A4D3-4313-A519-BF1280352D22}"/>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121" name="Text Box 24">
          <a:extLst>
            <a:ext uri="{FF2B5EF4-FFF2-40B4-BE49-F238E27FC236}">
              <a16:creationId xmlns:a16="http://schemas.microsoft.com/office/drawing/2014/main" id="{9CDF4B33-2F46-4741-82D1-AD2F85336C4E}"/>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122" name="Text Box 25">
          <a:extLst>
            <a:ext uri="{FF2B5EF4-FFF2-40B4-BE49-F238E27FC236}">
              <a16:creationId xmlns:a16="http://schemas.microsoft.com/office/drawing/2014/main" id="{D2C7329B-06D6-493D-950D-08769D1D8C73}"/>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123" name="Text Box 26">
          <a:extLst>
            <a:ext uri="{FF2B5EF4-FFF2-40B4-BE49-F238E27FC236}">
              <a16:creationId xmlns:a16="http://schemas.microsoft.com/office/drawing/2014/main" id="{8BA7992B-6CF9-404B-BD14-8FA5D33ECC26}"/>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124" name="Text Box 27">
          <a:extLst>
            <a:ext uri="{FF2B5EF4-FFF2-40B4-BE49-F238E27FC236}">
              <a16:creationId xmlns:a16="http://schemas.microsoft.com/office/drawing/2014/main" id="{6DED9E55-7862-44CD-844D-DBBB61831DCA}"/>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125" name="Text Box 28">
          <a:extLst>
            <a:ext uri="{FF2B5EF4-FFF2-40B4-BE49-F238E27FC236}">
              <a16:creationId xmlns:a16="http://schemas.microsoft.com/office/drawing/2014/main" id="{DE32DC29-3C39-4806-ABD0-3B609531BCD4}"/>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126" name="Text Box 29">
          <a:extLst>
            <a:ext uri="{FF2B5EF4-FFF2-40B4-BE49-F238E27FC236}">
              <a16:creationId xmlns:a16="http://schemas.microsoft.com/office/drawing/2014/main" id="{C5952DBD-4661-4DE3-87EB-308E49B32F3A}"/>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127" name="Text Box 30">
          <a:extLst>
            <a:ext uri="{FF2B5EF4-FFF2-40B4-BE49-F238E27FC236}">
              <a16:creationId xmlns:a16="http://schemas.microsoft.com/office/drawing/2014/main" id="{486E50A6-B4B3-4044-9448-B0CEBF8F0EF9}"/>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128" name="Text Box 31">
          <a:extLst>
            <a:ext uri="{FF2B5EF4-FFF2-40B4-BE49-F238E27FC236}">
              <a16:creationId xmlns:a16="http://schemas.microsoft.com/office/drawing/2014/main" id="{2BCADA5C-F1D1-42B8-855F-93A1D3CF2824}"/>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129" name="Text Box 32">
          <a:extLst>
            <a:ext uri="{FF2B5EF4-FFF2-40B4-BE49-F238E27FC236}">
              <a16:creationId xmlns:a16="http://schemas.microsoft.com/office/drawing/2014/main" id="{61CEC23D-66CC-47A5-8315-37BA38E79D32}"/>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130" name="Text Box 33">
          <a:extLst>
            <a:ext uri="{FF2B5EF4-FFF2-40B4-BE49-F238E27FC236}">
              <a16:creationId xmlns:a16="http://schemas.microsoft.com/office/drawing/2014/main" id="{7E8E4B24-875D-4222-BEB5-E6EAF285BF60}"/>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131" name="Text Box 34">
          <a:extLst>
            <a:ext uri="{FF2B5EF4-FFF2-40B4-BE49-F238E27FC236}">
              <a16:creationId xmlns:a16="http://schemas.microsoft.com/office/drawing/2014/main" id="{10243121-4341-495E-8D72-01BA301DF8C5}"/>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132" name="Text Box 35">
          <a:extLst>
            <a:ext uri="{FF2B5EF4-FFF2-40B4-BE49-F238E27FC236}">
              <a16:creationId xmlns:a16="http://schemas.microsoft.com/office/drawing/2014/main" id="{B846234E-91CB-4DF1-8F2E-04C26F631AF3}"/>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133" name="Text Box 36">
          <a:extLst>
            <a:ext uri="{FF2B5EF4-FFF2-40B4-BE49-F238E27FC236}">
              <a16:creationId xmlns:a16="http://schemas.microsoft.com/office/drawing/2014/main" id="{D3EF8032-0BB4-41DD-91AC-12E4661CB4FE}"/>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134" name="Text Box 37">
          <a:extLst>
            <a:ext uri="{FF2B5EF4-FFF2-40B4-BE49-F238E27FC236}">
              <a16:creationId xmlns:a16="http://schemas.microsoft.com/office/drawing/2014/main" id="{F63C7CAA-4A78-4C60-99B0-AC48124C0AFB}"/>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135" name="Text Box 38">
          <a:extLst>
            <a:ext uri="{FF2B5EF4-FFF2-40B4-BE49-F238E27FC236}">
              <a16:creationId xmlns:a16="http://schemas.microsoft.com/office/drawing/2014/main" id="{D3C9E3E9-61C2-41E8-95E3-B6DCF0EF61ED}"/>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136" name="Text Box 39">
          <a:extLst>
            <a:ext uri="{FF2B5EF4-FFF2-40B4-BE49-F238E27FC236}">
              <a16:creationId xmlns:a16="http://schemas.microsoft.com/office/drawing/2014/main" id="{071C6902-D961-47A3-B9F9-F2BBC182A230}"/>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137" name="Text Box 40">
          <a:extLst>
            <a:ext uri="{FF2B5EF4-FFF2-40B4-BE49-F238E27FC236}">
              <a16:creationId xmlns:a16="http://schemas.microsoft.com/office/drawing/2014/main" id="{9340881C-6A99-4E12-8E81-7CB34E2BA952}"/>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138" name="Text Box 41">
          <a:extLst>
            <a:ext uri="{FF2B5EF4-FFF2-40B4-BE49-F238E27FC236}">
              <a16:creationId xmlns:a16="http://schemas.microsoft.com/office/drawing/2014/main" id="{D045F458-A4C6-4E36-99D1-0BF3F670CD8F}"/>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139" name="Text Box 42">
          <a:extLst>
            <a:ext uri="{FF2B5EF4-FFF2-40B4-BE49-F238E27FC236}">
              <a16:creationId xmlns:a16="http://schemas.microsoft.com/office/drawing/2014/main" id="{D3306D8E-2FC5-4548-B087-E71F737FD151}"/>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140" name="Text Box 4">
          <a:extLst>
            <a:ext uri="{FF2B5EF4-FFF2-40B4-BE49-F238E27FC236}">
              <a16:creationId xmlns:a16="http://schemas.microsoft.com/office/drawing/2014/main" id="{5FCB7F8F-A9AD-4F59-9F11-72E8BC364817}"/>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141" name="Text Box 24">
          <a:extLst>
            <a:ext uri="{FF2B5EF4-FFF2-40B4-BE49-F238E27FC236}">
              <a16:creationId xmlns:a16="http://schemas.microsoft.com/office/drawing/2014/main" id="{225CA383-1C84-497F-AFD0-6F321AAACE2D}"/>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142" name="Text Box 25">
          <a:extLst>
            <a:ext uri="{FF2B5EF4-FFF2-40B4-BE49-F238E27FC236}">
              <a16:creationId xmlns:a16="http://schemas.microsoft.com/office/drawing/2014/main" id="{9CBD1AEE-B8E0-4C65-A8EA-88079039F8DD}"/>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143" name="Text Box 26">
          <a:extLst>
            <a:ext uri="{FF2B5EF4-FFF2-40B4-BE49-F238E27FC236}">
              <a16:creationId xmlns:a16="http://schemas.microsoft.com/office/drawing/2014/main" id="{A20F652E-9024-4A5A-B62C-6BFA66D69FD5}"/>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144" name="Text Box 27">
          <a:extLst>
            <a:ext uri="{FF2B5EF4-FFF2-40B4-BE49-F238E27FC236}">
              <a16:creationId xmlns:a16="http://schemas.microsoft.com/office/drawing/2014/main" id="{39C228F3-B078-4EBA-A2EC-D552123CC665}"/>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145" name="Text Box 28">
          <a:extLst>
            <a:ext uri="{FF2B5EF4-FFF2-40B4-BE49-F238E27FC236}">
              <a16:creationId xmlns:a16="http://schemas.microsoft.com/office/drawing/2014/main" id="{94C8DBAF-D215-4323-B817-0BC19E70E291}"/>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146" name="Text Box 29">
          <a:extLst>
            <a:ext uri="{FF2B5EF4-FFF2-40B4-BE49-F238E27FC236}">
              <a16:creationId xmlns:a16="http://schemas.microsoft.com/office/drawing/2014/main" id="{2ED80671-62E7-4E06-AB3A-C556607B5536}"/>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147" name="Text Box 30">
          <a:extLst>
            <a:ext uri="{FF2B5EF4-FFF2-40B4-BE49-F238E27FC236}">
              <a16:creationId xmlns:a16="http://schemas.microsoft.com/office/drawing/2014/main" id="{0B4BB120-4102-489D-96EE-CED1E0AB4CF5}"/>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148" name="Text Box 31">
          <a:extLst>
            <a:ext uri="{FF2B5EF4-FFF2-40B4-BE49-F238E27FC236}">
              <a16:creationId xmlns:a16="http://schemas.microsoft.com/office/drawing/2014/main" id="{EA84C01D-8D58-471C-8BB9-4FC18F0F7CFB}"/>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149" name="Text Box 32">
          <a:extLst>
            <a:ext uri="{FF2B5EF4-FFF2-40B4-BE49-F238E27FC236}">
              <a16:creationId xmlns:a16="http://schemas.microsoft.com/office/drawing/2014/main" id="{8FDD871F-F6BF-4834-B8AE-54C729D3497A}"/>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150" name="Text Box 33">
          <a:extLst>
            <a:ext uri="{FF2B5EF4-FFF2-40B4-BE49-F238E27FC236}">
              <a16:creationId xmlns:a16="http://schemas.microsoft.com/office/drawing/2014/main" id="{662DFF9E-5C29-40A4-AE6B-844012C7E761}"/>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151" name="Text Box 34">
          <a:extLst>
            <a:ext uri="{FF2B5EF4-FFF2-40B4-BE49-F238E27FC236}">
              <a16:creationId xmlns:a16="http://schemas.microsoft.com/office/drawing/2014/main" id="{6DAA65F2-9BFF-42F9-A7C7-36B145720E4C}"/>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152" name="Text Box 35">
          <a:extLst>
            <a:ext uri="{FF2B5EF4-FFF2-40B4-BE49-F238E27FC236}">
              <a16:creationId xmlns:a16="http://schemas.microsoft.com/office/drawing/2014/main" id="{3004EB41-ED56-490C-8830-1DF1E6C3771B}"/>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153" name="Text Box 36">
          <a:extLst>
            <a:ext uri="{FF2B5EF4-FFF2-40B4-BE49-F238E27FC236}">
              <a16:creationId xmlns:a16="http://schemas.microsoft.com/office/drawing/2014/main" id="{D00A9473-844D-45FC-AB4D-87EEF6DF5E0D}"/>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154" name="Text Box 37">
          <a:extLst>
            <a:ext uri="{FF2B5EF4-FFF2-40B4-BE49-F238E27FC236}">
              <a16:creationId xmlns:a16="http://schemas.microsoft.com/office/drawing/2014/main" id="{837ED5CE-6E9A-4ECA-A29F-2DA78F1468D0}"/>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155" name="Text Box 38">
          <a:extLst>
            <a:ext uri="{FF2B5EF4-FFF2-40B4-BE49-F238E27FC236}">
              <a16:creationId xmlns:a16="http://schemas.microsoft.com/office/drawing/2014/main" id="{27AF07AC-3F73-4F12-AD56-A1B244F8AE5C}"/>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156" name="Text Box 39">
          <a:extLst>
            <a:ext uri="{FF2B5EF4-FFF2-40B4-BE49-F238E27FC236}">
              <a16:creationId xmlns:a16="http://schemas.microsoft.com/office/drawing/2014/main" id="{39486277-F22F-476F-99EB-8A5A6D48D76A}"/>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157" name="Text Box 40">
          <a:extLst>
            <a:ext uri="{FF2B5EF4-FFF2-40B4-BE49-F238E27FC236}">
              <a16:creationId xmlns:a16="http://schemas.microsoft.com/office/drawing/2014/main" id="{E79CF7D4-966B-42A5-BC2D-6790ACBDE206}"/>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158" name="Text Box 41">
          <a:extLst>
            <a:ext uri="{FF2B5EF4-FFF2-40B4-BE49-F238E27FC236}">
              <a16:creationId xmlns:a16="http://schemas.microsoft.com/office/drawing/2014/main" id="{5E331ACD-D5A7-4909-9765-9F5925B14CBA}"/>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159" name="Text Box 42">
          <a:extLst>
            <a:ext uri="{FF2B5EF4-FFF2-40B4-BE49-F238E27FC236}">
              <a16:creationId xmlns:a16="http://schemas.microsoft.com/office/drawing/2014/main" id="{14D037A6-51CF-461E-B6C3-7F3B65ADD18E}"/>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160" name="Text Box 4">
          <a:extLst>
            <a:ext uri="{FF2B5EF4-FFF2-40B4-BE49-F238E27FC236}">
              <a16:creationId xmlns:a16="http://schemas.microsoft.com/office/drawing/2014/main" id="{19833298-CE87-4C6B-B7A3-F121C08FF698}"/>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161" name="Text Box 24">
          <a:extLst>
            <a:ext uri="{FF2B5EF4-FFF2-40B4-BE49-F238E27FC236}">
              <a16:creationId xmlns:a16="http://schemas.microsoft.com/office/drawing/2014/main" id="{87094CF0-5461-47DE-B5BE-5EF1FEC565C1}"/>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162" name="Text Box 25">
          <a:extLst>
            <a:ext uri="{FF2B5EF4-FFF2-40B4-BE49-F238E27FC236}">
              <a16:creationId xmlns:a16="http://schemas.microsoft.com/office/drawing/2014/main" id="{B9D47028-2820-499A-9C57-560CFBF4ABDC}"/>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163" name="Text Box 26">
          <a:extLst>
            <a:ext uri="{FF2B5EF4-FFF2-40B4-BE49-F238E27FC236}">
              <a16:creationId xmlns:a16="http://schemas.microsoft.com/office/drawing/2014/main" id="{FCE0B394-C56A-417B-9CA2-FD0768BB8CA6}"/>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164" name="Text Box 27">
          <a:extLst>
            <a:ext uri="{FF2B5EF4-FFF2-40B4-BE49-F238E27FC236}">
              <a16:creationId xmlns:a16="http://schemas.microsoft.com/office/drawing/2014/main" id="{6B2DB9E7-BEDC-4FDB-BF12-5E2152BE7A02}"/>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165" name="Text Box 28">
          <a:extLst>
            <a:ext uri="{FF2B5EF4-FFF2-40B4-BE49-F238E27FC236}">
              <a16:creationId xmlns:a16="http://schemas.microsoft.com/office/drawing/2014/main" id="{6DDD0171-D109-483B-8274-7E170FCAE43D}"/>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166" name="Text Box 29">
          <a:extLst>
            <a:ext uri="{FF2B5EF4-FFF2-40B4-BE49-F238E27FC236}">
              <a16:creationId xmlns:a16="http://schemas.microsoft.com/office/drawing/2014/main" id="{2791D9F6-7284-4117-B512-4BC87B6A5E01}"/>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167" name="Text Box 30">
          <a:extLst>
            <a:ext uri="{FF2B5EF4-FFF2-40B4-BE49-F238E27FC236}">
              <a16:creationId xmlns:a16="http://schemas.microsoft.com/office/drawing/2014/main" id="{DCEFD2B5-6FD7-42CD-932B-1F4807014360}"/>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168" name="Text Box 31">
          <a:extLst>
            <a:ext uri="{FF2B5EF4-FFF2-40B4-BE49-F238E27FC236}">
              <a16:creationId xmlns:a16="http://schemas.microsoft.com/office/drawing/2014/main" id="{37AA717A-340A-42F8-977A-CFEC17705926}"/>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169" name="Text Box 32">
          <a:extLst>
            <a:ext uri="{FF2B5EF4-FFF2-40B4-BE49-F238E27FC236}">
              <a16:creationId xmlns:a16="http://schemas.microsoft.com/office/drawing/2014/main" id="{5D3058FE-8B14-49F3-A87B-F5DD4F268DFB}"/>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170" name="Text Box 33">
          <a:extLst>
            <a:ext uri="{FF2B5EF4-FFF2-40B4-BE49-F238E27FC236}">
              <a16:creationId xmlns:a16="http://schemas.microsoft.com/office/drawing/2014/main" id="{CA51C0A4-AB8C-49C3-A159-36AB24189F73}"/>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171" name="Text Box 34">
          <a:extLst>
            <a:ext uri="{FF2B5EF4-FFF2-40B4-BE49-F238E27FC236}">
              <a16:creationId xmlns:a16="http://schemas.microsoft.com/office/drawing/2014/main" id="{97CA6652-FE02-43EA-8FC1-E91DF612514A}"/>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172" name="Text Box 35">
          <a:extLst>
            <a:ext uri="{FF2B5EF4-FFF2-40B4-BE49-F238E27FC236}">
              <a16:creationId xmlns:a16="http://schemas.microsoft.com/office/drawing/2014/main" id="{04126C27-8191-4889-ADF9-2F0BF3BC0F13}"/>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173" name="Text Box 36">
          <a:extLst>
            <a:ext uri="{FF2B5EF4-FFF2-40B4-BE49-F238E27FC236}">
              <a16:creationId xmlns:a16="http://schemas.microsoft.com/office/drawing/2014/main" id="{B0D8ADDA-6D61-4DF1-9E9D-AC3E151BD495}"/>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174" name="Text Box 37">
          <a:extLst>
            <a:ext uri="{FF2B5EF4-FFF2-40B4-BE49-F238E27FC236}">
              <a16:creationId xmlns:a16="http://schemas.microsoft.com/office/drawing/2014/main" id="{8E4F5571-FED1-4F48-9A36-1FDF95A81273}"/>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175" name="Text Box 38">
          <a:extLst>
            <a:ext uri="{FF2B5EF4-FFF2-40B4-BE49-F238E27FC236}">
              <a16:creationId xmlns:a16="http://schemas.microsoft.com/office/drawing/2014/main" id="{A4600A9E-73B8-4A3A-9757-9196DDB1E082}"/>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176" name="Text Box 39">
          <a:extLst>
            <a:ext uri="{FF2B5EF4-FFF2-40B4-BE49-F238E27FC236}">
              <a16:creationId xmlns:a16="http://schemas.microsoft.com/office/drawing/2014/main" id="{417E9874-C2C0-44B9-BC14-E9DD5A53A323}"/>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177" name="Text Box 40">
          <a:extLst>
            <a:ext uri="{FF2B5EF4-FFF2-40B4-BE49-F238E27FC236}">
              <a16:creationId xmlns:a16="http://schemas.microsoft.com/office/drawing/2014/main" id="{25359D07-EA2F-4FF0-9032-99CB4FD30FA3}"/>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178" name="Text Box 41">
          <a:extLst>
            <a:ext uri="{FF2B5EF4-FFF2-40B4-BE49-F238E27FC236}">
              <a16:creationId xmlns:a16="http://schemas.microsoft.com/office/drawing/2014/main" id="{8DC564B9-089E-4519-A024-A73554E309D6}"/>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179" name="Text Box 42">
          <a:extLst>
            <a:ext uri="{FF2B5EF4-FFF2-40B4-BE49-F238E27FC236}">
              <a16:creationId xmlns:a16="http://schemas.microsoft.com/office/drawing/2014/main" id="{4DF17754-AD29-4EC7-9DA6-096DA0EB008F}"/>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180" name="Text Box 4">
          <a:extLst>
            <a:ext uri="{FF2B5EF4-FFF2-40B4-BE49-F238E27FC236}">
              <a16:creationId xmlns:a16="http://schemas.microsoft.com/office/drawing/2014/main" id="{A3D03E95-1032-4512-B7E7-F87D88961CED}"/>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181" name="Text Box 24">
          <a:extLst>
            <a:ext uri="{FF2B5EF4-FFF2-40B4-BE49-F238E27FC236}">
              <a16:creationId xmlns:a16="http://schemas.microsoft.com/office/drawing/2014/main" id="{1C438409-E0D4-49E6-B274-30251827323B}"/>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182" name="Text Box 25">
          <a:extLst>
            <a:ext uri="{FF2B5EF4-FFF2-40B4-BE49-F238E27FC236}">
              <a16:creationId xmlns:a16="http://schemas.microsoft.com/office/drawing/2014/main" id="{E9CA4417-7F5F-4823-915E-8FB905DB3147}"/>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183" name="Text Box 26">
          <a:extLst>
            <a:ext uri="{FF2B5EF4-FFF2-40B4-BE49-F238E27FC236}">
              <a16:creationId xmlns:a16="http://schemas.microsoft.com/office/drawing/2014/main" id="{A3059C12-9C06-4045-BA99-6B5FD585E098}"/>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184" name="Text Box 27">
          <a:extLst>
            <a:ext uri="{FF2B5EF4-FFF2-40B4-BE49-F238E27FC236}">
              <a16:creationId xmlns:a16="http://schemas.microsoft.com/office/drawing/2014/main" id="{1BF02CEB-71F9-4726-86AA-6908D32254AB}"/>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185" name="Text Box 28">
          <a:extLst>
            <a:ext uri="{FF2B5EF4-FFF2-40B4-BE49-F238E27FC236}">
              <a16:creationId xmlns:a16="http://schemas.microsoft.com/office/drawing/2014/main" id="{722FC331-90F2-450C-8707-18C2F44A3CE4}"/>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186" name="Text Box 29">
          <a:extLst>
            <a:ext uri="{FF2B5EF4-FFF2-40B4-BE49-F238E27FC236}">
              <a16:creationId xmlns:a16="http://schemas.microsoft.com/office/drawing/2014/main" id="{3D1DA2B9-3EA0-48FE-A73F-F8EC3CF7C100}"/>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187" name="Text Box 30">
          <a:extLst>
            <a:ext uri="{FF2B5EF4-FFF2-40B4-BE49-F238E27FC236}">
              <a16:creationId xmlns:a16="http://schemas.microsoft.com/office/drawing/2014/main" id="{B0968AA6-15F7-4F2E-8694-5CDF796B9983}"/>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188" name="Text Box 31">
          <a:extLst>
            <a:ext uri="{FF2B5EF4-FFF2-40B4-BE49-F238E27FC236}">
              <a16:creationId xmlns:a16="http://schemas.microsoft.com/office/drawing/2014/main" id="{B07E48BA-DAC4-435B-B6BA-DEA6797CA99B}"/>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189" name="Text Box 32">
          <a:extLst>
            <a:ext uri="{FF2B5EF4-FFF2-40B4-BE49-F238E27FC236}">
              <a16:creationId xmlns:a16="http://schemas.microsoft.com/office/drawing/2014/main" id="{0AB00766-9D60-4951-9124-0D54355E581E}"/>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190" name="Text Box 33">
          <a:extLst>
            <a:ext uri="{FF2B5EF4-FFF2-40B4-BE49-F238E27FC236}">
              <a16:creationId xmlns:a16="http://schemas.microsoft.com/office/drawing/2014/main" id="{A3A2DB35-9656-4242-9C36-1AF65DE8F5F8}"/>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191" name="Text Box 34">
          <a:extLst>
            <a:ext uri="{FF2B5EF4-FFF2-40B4-BE49-F238E27FC236}">
              <a16:creationId xmlns:a16="http://schemas.microsoft.com/office/drawing/2014/main" id="{DD9C5776-AC57-4EFD-818A-D12D47F82E0F}"/>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192" name="Text Box 35">
          <a:extLst>
            <a:ext uri="{FF2B5EF4-FFF2-40B4-BE49-F238E27FC236}">
              <a16:creationId xmlns:a16="http://schemas.microsoft.com/office/drawing/2014/main" id="{B1C273EF-4255-49B4-8EAD-55EB8836A965}"/>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193" name="Text Box 36">
          <a:extLst>
            <a:ext uri="{FF2B5EF4-FFF2-40B4-BE49-F238E27FC236}">
              <a16:creationId xmlns:a16="http://schemas.microsoft.com/office/drawing/2014/main" id="{AB7CB98C-5E8F-47E8-9C99-F989E6CA2507}"/>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194" name="Text Box 37">
          <a:extLst>
            <a:ext uri="{FF2B5EF4-FFF2-40B4-BE49-F238E27FC236}">
              <a16:creationId xmlns:a16="http://schemas.microsoft.com/office/drawing/2014/main" id="{AC15F8B5-59BB-4A5E-9B20-CFD927761F78}"/>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195" name="Text Box 38">
          <a:extLst>
            <a:ext uri="{FF2B5EF4-FFF2-40B4-BE49-F238E27FC236}">
              <a16:creationId xmlns:a16="http://schemas.microsoft.com/office/drawing/2014/main" id="{3DEA4D52-D864-4597-87D1-D37B2BA3D85B}"/>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196" name="Text Box 39">
          <a:extLst>
            <a:ext uri="{FF2B5EF4-FFF2-40B4-BE49-F238E27FC236}">
              <a16:creationId xmlns:a16="http://schemas.microsoft.com/office/drawing/2014/main" id="{1813D229-98D6-4F34-ACDE-812477BBCCD8}"/>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197" name="Text Box 40">
          <a:extLst>
            <a:ext uri="{FF2B5EF4-FFF2-40B4-BE49-F238E27FC236}">
              <a16:creationId xmlns:a16="http://schemas.microsoft.com/office/drawing/2014/main" id="{4B35EE85-34C5-4793-A123-709A810DD03C}"/>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198" name="Text Box 41">
          <a:extLst>
            <a:ext uri="{FF2B5EF4-FFF2-40B4-BE49-F238E27FC236}">
              <a16:creationId xmlns:a16="http://schemas.microsoft.com/office/drawing/2014/main" id="{20B69391-C3E3-44B1-A02B-95CD6B9D7757}"/>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199" name="Text Box 42">
          <a:extLst>
            <a:ext uri="{FF2B5EF4-FFF2-40B4-BE49-F238E27FC236}">
              <a16:creationId xmlns:a16="http://schemas.microsoft.com/office/drawing/2014/main" id="{CB1C2EAC-5703-4489-BE4D-612B64121212}"/>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200" name="Text Box 4">
          <a:extLst>
            <a:ext uri="{FF2B5EF4-FFF2-40B4-BE49-F238E27FC236}">
              <a16:creationId xmlns:a16="http://schemas.microsoft.com/office/drawing/2014/main" id="{EEA1C0CF-48D3-4BA9-8DF7-3803DCF414D7}"/>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201" name="Text Box 24">
          <a:extLst>
            <a:ext uri="{FF2B5EF4-FFF2-40B4-BE49-F238E27FC236}">
              <a16:creationId xmlns:a16="http://schemas.microsoft.com/office/drawing/2014/main" id="{27654137-B37F-4CED-A2D7-D65C499D40A2}"/>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202" name="Text Box 25">
          <a:extLst>
            <a:ext uri="{FF2B5EF4-FFF2-40B4-BE49-F238E27FC236}">
              <a16:creationId xmlns:a16="http://schemas.microsoft.com/office/drawing/2014/main" id="{53A05047-CA7F-4978-9D2C-748FE737D1C6}"/>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203" name="Text Box 26">
          <a:extLst>
            <a:ext uri="{FF2B5EF4-FFF2-40B4-BE49-F238E27FC236}">
              <a16:creationId xmlns:a16="http://schemas.microsoft.com/office/drawing/2014/main" id="{39B7F2F4-D8BA-42C8-888A-E4A30876167F}"/>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204" name="Text Box 27">
          <a:extLst>
            <a:ext uri="{FF2B5EF4-FFF2-40B4-BE49-F238E27FC236}">
              <a16:creationId xmlns:a16="http://schemas.microsoft.com/office/drawing/2014/main" id="{BE52ED9E-AE8F-4F8A-AF81-16AD12E70A46}"/>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205" name="Text Box 28">
          <a:extLst>
            <a:ext uri="{FF2B5EF4-FFF2-40B4-BE49-F238E27FC236}">
              <a16:creationId xmlns:a16="http://schemas.microsoft.com/office/drawing/2014/main" id="{95C4A6C6-9982-4867-AEEE-CD291CC15C1A}"/>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206" name="Text Box 29">
          <a:extLst>
            <a:ext uri="{FF2B5EF4-FFF2-40B4-BE49-F238E27FC236}">
              <a16:creationId xmlns:a16="http://schemas.microsoft.com/office/drawing/2014/main" id="{AD34DA53-54A6-4814-93C9-B262845EB5C3}"/>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207" name="Text Box 30">
          <a:extLst>
            <a:ext uri="{FF2B5EF4-FFF2-40B4-BE49-F238E27FC236}">
              <a16:creationId xmlns:a16="http://schemas.microsoft.com/office/drawing/2014/main" id="{11513E7C-06B7-4D0F-9CF6-81403448780C}"/>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208" name="Text Box 31">
          <a:extLst>
            <a:ext uri="{FF2B5EF4-FFF2-40B4-BE49-F238E27FC236}">
              <a16:creationId xmlns:a16="http://schemas.microsoft.com/office/drawing/2014/main" id="{4DE94BB0-E019-40DE-A454-DAAAAF6DAB9A}"/>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209" name="Text Box 32">
          <a:extLst>
            <a:ext uri="{FF2B5EF4-FFF2-40B4-BE49-F238E27FC236}">
              <a16:creationId xmlns:a16="http://schemas.microsoft.com/office/drawing/2014/main" id="{33030F91-4A6A-4A14-85B0-3934E876AA57}"/>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210" name="Text Box 33">
          <a:extLst>
            <a:ext uri="{FF2B5EF4-FFF2-40B4-BE49-F238E27FC236}">
              <a16:creationId xmlns:a16="http://schemas.microsoft.com/office/drawing/2014/main" id="{02754BD0-3DC9-4162-9EAB-CE214E6A7815}"/>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211" name="Text Box 34">
          <a:extLst>
            <a:ext uri="{FF2B5EF4-FFF2-40B4-BE49-F238E27FC236}">
              <a16:creationId xmlns:a16="http://schemas.microsoft.com/office/drawing/2014/main" id="{A8143C99-02FF-444C-868D-1E4BE813F09D}"/>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212" name="Text Box 35">
          <a:extLst>
            <a:ext uri="{FF2B5EF4-FFF2-40B4-BE49-F238E27FC236}">
              <a16:creationId xmlns:a16="http://schemas.microsoft.com/office/drawing/2014/main" id="{F0220B1C-3F25-45BB-BE50-1080E9AFCF0F}"/>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213" name="Text Box 36">
          <a:extLst>
            <a:ext uri="{FF2B5EF4-FFF2-40B4-BE49-F238E27FC236}">
              <a16:creationId xmlns:a16="http://schemas.microsoft.com/office/drawing/2014/main" id="{A6A98116-3C47-4CC3-A211-A6A8234402F1}"/>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214" name="Text Box 37">
          <a:extLst>
            <a:ext uri="{FF2B5EF4-FFF2-40B4-BE49-F238E27FC236}">
              <a16:creationId xmlns:a16="http://schemas.microsoft.com/office/drawing/2014/main" id="{337FB3FB-B401-49D5-B5A9-10B2821F2203}"/>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215" name="Text Box 38">
          <a:extLst>
            <a:ext uri="{FF2B5EF4-FFF2-40B4-BE49-F238E27FC236}">
              <a16:creationId xmlns:a16="http://schemas.microsoft.com/office/drawing/2014/main" id="{0AB09344-F120-4390-AA5E-9C7BCA2C25B8}"/>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216" name="Text Box 39">
          <a:extLst>
            <a:ext uri="{FF2B5EF4-FFF2-40B4-BE49-F238E27FC236}">
              <a16:creationId xmlns:a16="http://schemas.microsoft.com/office/drawing/2014/main" id="{ABD2761D-3118-4F05-ADEE-5C40F28065CC}"/>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217" name="Text Box 40">
          <a:extLst>
            <a:ext uri="{FF2B5EF4-FFF2-40B4-BE49-F238E27FC236}">
              <a16:creationId xmlns:a16="http://schemas.microsoft.com/office/drawing/2014/main" id="{AFB12279-F3D0-46C0-B8DD-63E1547465A6}"/>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218" name="Text Box 41">
          <a:extLst>
            <a:ext uri="{FF2B5EF4-FFF2-40B4-BE49-F238E27FC236}">
              <a16:creationId xmlns:a16="http://schemas.microsoft.com/office/drawing/2014/main" id="{241CE92B-D4BC-41F2-B3E6-189DF2C1FC17}"/>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219" name="Text Box 42">
          <a:extLst>
            <a:ext uri="{FF2B5EF4-FFF2-40B4-BE49-F238E27FC236}">
              <a16:creationId xmlns:a16="http://schemas.microsoft.com/office/drawing/2014/main" id="{8869684E-9346-4C14-B8FD-2631541D60A2}"/>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220" name="Text Box 4">
          <a:extLst>
            <a:ext uri="{FF2B5EF4-FFF2-40B4-BE49-F238E27FC236}">
              <a16:creationId xmlns:a16="http://schemas.microsoft.com/office/drawing/2014/main" id="{3BB9220B-C0D0-40F9-887F-9CCB9DD3078A}"/>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221" name="Text Box 24">
          <a:extLst>
            <a:ext uri="{FF2B5EF4-FFF2-40B4-BE49-F238E27FC236}">
              <a16:creationId xmlns:a16="http://schemas.microsoft.com/office/drawing/2014/main" id="{B2C0BE5B-4675-40C2-B793-FE5E34674CAA}"/>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222" name="Text Box 25">
          <a:extLst>
            <a:ext uri="{FF2B5EF4-FFF2-40B4-BE49-F238E27FC236}">
              <a16:creationId xmlns:a16="http://schemas.microsoft.com/office/drawing/2014/main" id="{8144F848-EA23-4A84-A478-DFFBCCF4F7EC}"/>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223" name="Text Box 26">
          <a:extLst>
            <a:ext uri="{FF2B5EF4-FFF2-40B4-BE49-F238E27FC236}">
              <a16:creationId xmlns:a16="http://schemas.microsoft.com/office/drawing/2014/main" id="{93DB550C-0628-41D6-B292-CFDEFDB1D28D}"/>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224" name="Text Box 27">
          <a:extLst>
            <a:ext uri="{FF2B5EF4-FFF2-40B4-BE49-F238E27FC236}">
              <a16:creationId xmlns:a16="http://schemas.microsoft.com/office/drawing/2014/main" id="{816DE8FF-94D2-4A15-89EA-B7E83DE6245E}"/>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225" name="Text Box 28">
          <a:extLst>
            <a:ext uri="{FF2B5EF4-FFF2-40B4-BE49-F238E27FC236}">
              <a16:creationId xmlns:a16="http://schemas.microsoft.com/office/drawing/2014/main" id="{6ED738CA-20A6-481E-A7F9-03D22A5C2B55}"/>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226" name="Text Box 29">
          <a:extLst>
            <a:ext uri="{FF2B5EF4-FFF2-40B4-BE49-F238E27FC236}">
              <a16:creationId xmlns:a16="http://schemas.microsoft.com/office/drawing/2014/main" id="{550BDA27-EBDF-4BB0-9285-9F455905481B}"/>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227" name="Text Box 30">
          <a:extLst>
            <a:ext uri="{FF2B5EF4-FFF2-40B4-BE49-F238E27FC236}">
              <a16:creationId xmlns:a16="http://schemas.microsoft.com/office/drawing/2014/main" id="{3107E4DE-AF7F-4110-AABB-4F9AFF5FD009}"/>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228" name="Text Box 31">
          <a:extLst>
            <a:ext uri="{FF2B5EF4-FFF2-40B4-BE49-F238E27FC236}">
              <a16:creationId xmlns:a16="http://schemas.microsoft.com/office/drawing/2014/main" id="{D5B2F9EC-0CC0-4BAB-95A6-77DE73AEF462}"/>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229" name="Text Box 32">
          <a:extLst>
            <a:ext uri="{FF2B5EF4-FFF2-40B4-BE49-F238E27FC236}">
              <a16:creationId xmlns:a16="http://schemas.microsoft.com/office/drawing/2014/main" id="{3F2B448C-934B-48E1-BA27-580CA75552B7}"/>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230" name="Text Box 33">
          <a:extLst>
            <a:ext uri="{FF2B5EF4-FFF2-40B4-BE49-F238E27FC236}">
              <a16:creationId xmlns:a16="http://schemas.microsoft.com/office/drawing/2014/main" id="{EE876CC1-99F8-4361-B340-6F50F01B6F67}"/>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231" name="Text Box 34">
          <a:extLst>
            <a:ext uri="{FF2B5EF4-FFF2-40B4-BE49-F238E27FC236}">
              <a16:creationId xmlns:a16="http://schemas.microsoft.com/office/drawing/2014/main" id="{A904F842-6350-47B2-8BA1-D731E51F3E91}"/>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232" name="Text Box 35">
          <a:extLst>
            <a:ext uri="{FF2B5EF4-FFF2-40B4-BE49-F238E27FC236}">
              <a16:creationId xmlns:a16="http://schemas.microsoft.com/office/drawing/2014/main" id="{A4E37364-B4A3-4D2B-8CBB-2B88C8F99705}"/>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233" name="Text Box 36">
          <a:extLst>
            <a:ext uri="{FF2B5EF4-FFF2-40B4-BE49-F238E27FC236}">
              <a16:creationId xmlns:a16="http://schemas.microsoft.com/office/drawing/2014/main" id="{8584F81A-B9DA-4611-9DA6-133A66F7D564}"/>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234" name="Text Box 37">
          <a:extLst>
            <a:ext uri="{FF2B5EF4-FFF2-40B4-BE49-F238E27FC236}">
              <a16:creationId xmlns:a16="http://schemas.microsoft.com/office/drawing/2014/main" id="{30B69DC0-742F-47B4-9206-7A1DE5D82F52}"/>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235" name="Text Box 38">
          <a:extLst>
            <a:ext uri="{FF2B5EF4-FFF2-40B4-BE49-F238E27FC236}">
              <a16:creationId xmlns:a16="http://schemas.microsoft.com/office/drawing/2014/main" id="{DFA0B436-A468-49B7-A748-7B236AEF4F43}"/>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236" name="Text Box 39">
          <a:extLst>
            <a:ext uri="{FF2B5EF4-FFF2-40B4-BE49-F238E27FC236}">
              <a16:creationId xmlns:a16="http://schemas.microsoft.com/office/drawing/2014/main" id="{3D94DFF1-69F4-49DA-9AA7-4A44F15136AB}"/>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237" name="Text Box 40">
          <a:extLst>
            <a:ext uri="{FF2B5EF4-FFF2-40B4-BE49-F238E27FC236}">
              <a16:creationId xmlns:a16="http://schemas.microsoft.com/office/drawing/2014/main" id="{65F1C54C-7EB0-41B3-B079-ECFA98E6CC0C}"/>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238" name="Text Box 41">
          <a:extLst>
            <a:ext uri="{FF2B5EF4-FFF2-40B4-BE49-F238E27FC236}">
              <a16:creationId xmlns:a16="http://schemas.microsoft.com/office/drawing/2014/main" id="{972D4182-02CF-4A76-9716-F80F380615ED}"/>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239" name="Text Box 42">
          <a:extLst>
            <a:ext uri="{FF2B5EF4-FFF2-40B4-BE49-F238E27FC236}">
              <a16:creationId xmlns:a16="http://schemas.microsoft.com/office/drawing/2014/main" id="{FDEB6917-F374-49FD-8259-40A01A0B4419}"/>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240" name="Text Box 4">
          <a:extLst>
            <a:ext uri="{FF2B5EF4-FFF2-40B4-BE49-F238E27FC236}">
              <a16:creationId xmlns:a16="http://schemas.microsoft.com/office/drawing/2014/main" id="{75D2E0FC-8F8F-4182-A6D6-D590C2F33462}"/>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241" name="Text Box 24">
          <a:extLst>
            <a:ext uri="{FF2B5EF4-FFF2-40B4-BE49-F238E27FC236}">
              <a16:creationId xmlns:a16="http://schemas.microsoft.com/office/drawing/2014/main" id="{8167A43D-B329-40A5-8CD4-E9240B6CB860}"/>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242" name="Text Box 25">
          <a:extLst>
            <a:ext uri="{FF2B5EF4-FFF2-40B4-BE49-F238E27FC236}">
              <a16:creationId xmlns:a16="http://schemas.microsoft.com/office/drawing/2014/main" id="{810C16E5-0DD2-4363-A49F-1508E33F2429}"/>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243" name="Text Box 26">
          <a:extLst>
            <a:ext uri="{FF2B5EF4-FFF2-40B4-BE49-F238E27FC236}">
              <a16:creationId xmlns:a16="http://schemas.microsoft.com/office/drawing/2014/main" id="{E5337298-E312-4344-888F-4C7E6B47557F}"/>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244" name="Text Box 27">
          <a:extLst>
            <a:ext uri="{FF2B5EF4-FFF2-40B4-BE49-F238E27FC236}">
              <a16:creationId xmlns:a16="http://schemas.microsoft.com/office/drawing/2014/main" id="{76B14242-239B-4C11-B6F3-59EC2187975E}"/>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245" name="Text Box 28">
          <a:extLst>
            <a:ext uri="{FF2B5EF4-FFF2-40B4-BE49-F238E27FC236}">
              <a16:creationId xmlns:a16="http://schemas.microsoft.com/office/drawing/2014/main" id="{ED68E86E-14B0-472C-98AE-35B017AE2C0F}"/>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246" name="Text Box 29">
          <a:extLst>
            <a:ext uri="{FF2B5EF4-FFF2-40B4-BE49-F238E27FC236}">
              <a16:creationId xmlns:a16="http://schemas.microsoft.com/office/drawing/2014/main" id="{9FDF048A-FFD1-4223-ABE7-24AE81641C21}"/>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247" name="Text Box 30">
          <a:extLst>
            <a:ext uri="{FF2B5EF4-FFF2-40B4-BE49-F238E27FC236}">
              <a16:creationId xmlns:a16="http://schemas.microsoft.com/office/drawing/2014/main" id="{2F2E3508-5B7D-473A-BFE8-92486FADEA68}"/>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248" name="Text Box 31">
          <a:extLst>
            <a:ext uri="{FF2B5EF4-FFF2-40B4-BE49-F238E27FC236}">
              <a16:creationId xmlns:a16="http://schemas.microsoft.com/office/drawing/2014/main" id="{B3D89E34-0820-4A58-B005-24E45E3B98B3}"/>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249" name="Text Box 32">
          <a:extLst>
            <a:ext uri="{FF2B5EF4-FFF2-40B4-BE49-F238E27FC236}">
              <a16:creationId xmlns:a16="http://schemas.microsoft.com/office/drawing/2014/main" id="{0F09AEDE-3438-4D95-9C3A-2FC4F3FD88DC}"/>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250" name="Text Box 33">
          <a:extLst>
            <a:ext uri="{FF2B5EF4-FFF2-40B4-BE49-F238E27FC236}">
              <a16:creationId xmlns:a16="http://schemas.microsoft.com/office/drawing/2014/main" id="{908E6461-4A7B-4D5C-932E-2B72000FF026}"/>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251" name="Text Box 34">
          <a:extLst>
            <a:ext uri="{FF2B5EF4-FFF2-40B4-BE49-F238E27FC236}">
              <a16:creationId xmlns:a16="http://schemas.microsoft.com/office/drawing/2014/main" id="{804E1B82-D65C-40FD-946B-AF5CB3E92D04}"/>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252" name="Text Box 35">
          <a:extLst>
            <a:ext uri="{FF2B5EF4-FFF2-40B4-BE49-F238E27FC236}">
              <a16:creationId xmlns:a16="http://schemas.microsoft.com/office/drawing/2014/main" id="{6425BBCD-0118-401C-95DD-28F82758ADE5}"/>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253" name="Text Box 36">
          <a:extLst>
            <a:ext uri="{FF2B5EF4-FFF2-40B4-BE49-F238E27FC236}">
              <a16:creationId xmlns:a16="http://schemas.microsoft.com/office/drawing/2014/main" id="{23406835-A838-4AD7-B944-B1FE2AF141C4}"/>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254" name="Text Box 37">
          <a:extLst>
            <a:ext uri="{FF2B5EF4-FFF2-40B4-BE49-F238E27FC236}">
              <a16:creationId xmlns:a16="http://schemas.microsoft.com/office/drawing/2014/main" id="{9002CFC5-3CCA-43E5-A91F-366E999B2113}"/>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255" name="Text Box 38">
          <a:extLst>
            <a:ext uri="{FF2B5EF4-FFF2-40B4-BE49-F238E27FC236}">
              <a16:creationId xmlns:a16="http://schemas.microsoft.com/office/drawing/2014/main" id="{D02FFED3-A908-4D89-8AFC-091209D25CB5}"/>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256" name="Text Box 39">
          <a:extLst>
            <a:ext uri="{FF2B5EF4-FFF2-40B4-BE49-F238E27FC236}">
              <a16:creationId xmlns:a16="http://schemas.microsoft.com/office/drawing/2014/main" id="{DD1C08B2-801E-4DC6-98EC-79D85E08A068}"/>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257" name="Text Box 40">
          <a:extLst>
            <a:ext uri="{FF2B5EF4-FFF2-40B4-BE49-F238E27FC236}">
              <a16:creationId xmlns:a16="http://schemas.microsoft.com/office/drawing/2014/main" id="{654D618D-95EA-4854-81CF-D6193FFA266C}"/>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258" name="Text Box 41">
          <a:extLst>
            <a:ext uri="{FF2B5EF4-FFF2-40B4-BE49-F238E27FC236}">
              <a16:creationId xmlns:a16="http://schemas.microsoft.com/office/drawing/2014/main" id="{FF360D7C-66A5-4847-AC94-24A92518A5A4}"/>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259" name="Text Box 42">
          <a:extLst>
            <a:ext uri="{FF2B5EF4-FFF2-40B4-BE49-F238E27FC236}">
              <a16:creationId xmlns:a16="http://schemas.microsoft.com/office/drawing/2014/main" id="{BBF5F7F4-D2EF-46E9-80FC-FC4C9FE63AD2}"/>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260" name="Text Box 4">
          <a:extLst>
            <a:ext uri="{FF2B5EF4-FFF2-40B4-BE49-F238E27FC236}">
              <a16:creationId xmlns:a16="http://schemas.microsoft.com/office/drawing/2014/main" id="{E9CD0A7F-3E05-4446-B9EB-D98947812248}"/>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261" name="Text Box 24">
          <a:extLst>
            <a:ext uri="{FF2B5EF4-FFF2-40B4-BE49-F238E27FC236}">
              <a16:creationId xmlns:a16="http://schemas.microsoft.com/office/drawing/2014/main" id="{AE983EA3-997C-4614-BAD2-3C0D0CF96377}"/>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262" name="Text Box 25">
          <a:extLst>
            <a:ext uri="{FF2B5EF4-FFF2-40B4-BE49-F238E27FC236}">
              <a16:creationId xmlns:a16="http://schemas.microsoft.com/office/drawing/2014/main" id="{3CC78E3C-8B06-4200-B516-FDD496513A3E}"/>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263" name="Text Box 26">
          <a:extLst>
            <a:ext uri="{FF2B5EF4-FFF2-40B4-BE49-F238E27FC236}">
              <a16:creationId xmlns:a16="http://schemas.microsoft.com/office/drawing/2014/main" id="{319FD67A-281D-49F4-8F7A-3ED4B036487C}"/>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264" name="Text Box 27">
          <a:extLst>
            <a:ext uri="{FF2B5EF4-FFF2-40B4-BE49-F238E27FC236}">
              <a16:creationId xmlns:a16="http://schemas.microsoft.com/office/drawing/2014/main" id="{5298A7F7-61D3-4929-A669-71076FB865AF}"/>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265" name="Text Box 28">
          <a:extLst>
            <a:ext uri="{FF2B5EF4-FFF2-40B4-BE49-F238E27FC236}">
              <a16:creationId xmlns:a16="http://schemas.microsoft.com/office/drawing/2014/main" id="{9710D8D3-EE96-4DDF-865C-68A5267F771E}"/>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266" name="Text Box 29">
          <a:extLst>
            <a:ext uri="{FF2B5EF4-FFF2-40B4-BE49-F238E27FC236}">
              <a16:creationId xmlns:a16="http://schemas.microsoft.com/office/drawing/2014/main" id="{CD10EA10-986A-4B20-BCFF-1119A18C71AA}"/>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267" name="Text Box 30">
          <a:extLst>
            <a:ext uri="{FF2B5EF4-FFF2-40B4-BE49-F238E27FC236}">
              <a16:creationId xmlns:a16="http://schemas.microsoft.com/office/drawing/2014/main" id="{BBD3B54A-268D-45A1-A470-0CC8486A1C65}"/>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268" name="Text Box 31">
          <a:extLst>
            <a:ext uri="{FF2B5EF4-FFF2-40B4-BE49-F238E27FC236}">
              <a16:creationId xmlns:a16="http://schemas.microsoft.com/office/drawing/2014/main" id="{111B23E7-0B8A-4D2E-87A6-2A2792781D23}"/>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269" name="Text Box 32">
          <a:extLst>
            <a:ext uri="{FF2B5EF4-FFF2-40B4-BE49-F238E27FC236}">
              <a16:creationId xmlns:a16="http://schemas.microsoft.com/office/drawing/2014/main" id="{3D67B014-3096-4EFF-B354-104E8CFEAF53}"/>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270" name="Text Box 33">
          <a:extLst>
            <a:ext uri="{FF2B5EF4-FFF2-40B4-BE49-F238E27FC236}">
              <a16:creationId xmlns:a16="http://schemas.microsoft.com/office/drawing/2014/main" id="{8B1B193F-16B0-401A-82E7-0A85182F3B1A}"/>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271" name="Text Box 34">
          <a:extLst>
            <a:ext uri="{FF2B5EF4-FFF2-40B4-BE49-F238E27FC236}">
              <a16:creationId xmlns:a16="http://schemas.microsoft.com/office/drawing/2014/main" id="{9E50DE63-E9E1-4308-A9EA-F781BC97B380}"/>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272" name="Text Box 35">
          <a:extLst>
            <a:ext uri="{FF2B5EF4-FFF2-40B4-BE49-F238E27FC236}">
              <a16:creationId xmlns:a16="http://schemas.microsoft.com/office/drawing/2014/main" id="{2EE67C54-C296-49CD-9EB8-80DED8538A1F}"/>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273" name="Text Box 36">
          <a:extLst>
            <a:ext uri="{FF2B5EF4-FFF2-40B4-BE49-F238E27FC236}">
              <a16:creationId xmlns:a16="http://schemas.microsoft.com/office/drawing/2014/main" id="{985C3B68-920D-4A82-9333-79C51B85EA32}"/>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274" name="Text Box 37">
          <a:extLst>
            <a:ext uri="{FF2B5EF4-FFF2-40B4-BE49-F238E27FC236}">
              <a16:creationId xmlns:a16="http://schemas.microsoft.com/office/drawing/2014/main" id="{5DF7F64B-CE24-459E-A961-7A530D7ED010}"/>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275" name="Text Box 38">
          <a:extLst>
            <a:ext uri="{FF2B5EF4-FFF2-40B4-BE49-F238E27FC236}">
              <a16:creationId xmlns:a16="http://schemas.microsoft.com/office/drawing/2014/main" id="{46A20B3F-9C5F-408A-BFB7-D3D409271D5E}"/>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276" name="Text Box 39">
          <a:extLst>
            <a:ext uri="{FF2B5EF4-FFF2-40B4-BE49-F238E27FC236}">
              <a16:creationId xmlns:a16="http://schemas.microsoft.com/office/drawing/2014/main" id="{E0FFC4AA-64CD-45A0-BB35-88A53ADCD258}"/>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277" name="Text Box 40">
          <a:extLst>
            <a:ext uri="{FF2B5EF4-FFF2-40B4-BE49-F238E27FC236}">
              <a16:creationId xmlns:a16="http://schemas.microsoft.com/office/drawing/2014/main" id="{1B001E09-0272-43B0-BB3C-E2994297801C}"/>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278" name="Text Box 41">
          <a:extLst>
            <a:ext uri="{FF2B5EF4-FFF2-40B4-BE49-F238E27FC236}">
              <a16:creationId xmlns:a16="http://schemas.microsoft.com/office/drawing/2014/main" id="{2BA1C218-A723-4D0F-B99C-21105A088EE5}"/>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279" name="Text Box 42">
          <a:extLst>
            <a:ext uri="{FF2B5EF4-FFF2-40B4-BE49-F238E27FC236}">
              <a16:creationId xmlns:a16="http://schemas.microsoft.com/office/drawing/2014/main" id="{586A2F4E-5A38-4DD8-A207-E752BB5AFB10}"/>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280" name="Text Box 4">
          <a:extLst>
            <a:ext uri="{FF2B5EF4-FFF2-40B4-BE49-F238E27FC236}">
              <a16:creationId xmlns:a16="http://schemas.microsoft.com/office/drawing/2014/main" id="{69FBCB8F-2949-4FBC-97E6-55D4B8ACC1B4}"/>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281" name="Text Box 24">
          <a:extLst>
            <a:ext uri="{FF2B5EF4-FFF2-40B4-BE49-F238E27FC236}">
              <a16:creationId xmlns:a16="http://schemas.microsoft.com/office/drawing/2014/main" id="{2EC21034-FC60-486C-9039-C5467214DDC8}"/>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282" name="Text Box 25">
          <a:extLst>
            <a:ext uri="{FF2B5EF4-FFF2-40B4-BE49-F238E27FC236}">
              <a16:creationId xmlns:a16="http://schemas.microsoft.com/office/drawing/2014/main" id="{AC548D02-B18B-4070-AEB5-FB4CCECA6EAD}"/>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283" name="Text Box 26">
          <a:extLst>
            <a:ext uri="{FF2B5EF4-FFF2-40B4-BE49-F238E27FC236}">
              <a16:creationId xmlns:a16="http://schemas.microsoft.com/office/drawing/2014/main" id="{0B46BC32-5994-46AA-AAA4-39F535779C7D}"/>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284" name="Text Box 27">
          <a:extLst>
            <a:ext uri="{FF2B5EF4-FFF2-40B4-BE49-F238E27FC236}">
              <a16:creationId xmlns:a16="http://schemas.microsoft.com/office/drawing/2014/main" id="{7CF4B7A6-E98F-4B06-A4E3-2A4FA679FDE5}"/>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285" name="Text Box 28">
          <a:extLst>
            <a:ext uri="{FF2B5EF4-FFF2-40B4-BE49-F238E27FC236}">
              <a16:creationId xmlns:a16="http://schemas.microsoft.com/office/drawing/2014/main" id="{27573A2C-5D08-422E-96FF-A8EF044BF19A}"/>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286" name="Text Box 29">
          <a:extLst>
            <a:ext uri="{FF2B5EF4-FFF2-40B4-BE49-F238E27FC236}">
              <a16:creationId xmlns:a16="http://schemas.microsoft.com/office/drawing/2014/main" id="{649DEDEB-3BF5-4B96-9447-4501F27F694A}"/>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287" name="Text Box 30">
          <a:extLst>
            <a:ext uri="{FF2B5EF4-FFF2-40B4-BE49-F238E27FC236}">
              <a16:creationId xmlns:a16="http://schemas.microsoft.com/office/drawing/2014/main" id="{5BF7B772-AA89-4899-A611-02EA821A9AA0}"/>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288" name="Text Box 31">
          <a:extLst>
            <a:ext uri="{FF2B5EF4-FFF2-40B4-BE49-F238E27FC236}">
              <a16:creationId xmlns:a16="http://schemas.microsoft.com/office/drawing/2014/main" id="{F7C4BF81-CBB5-47DE-8456-FF33C60D1C60}"/>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289" name="Text Box 32">
          <a:extLst>
            <a:ext uri="{FF2B5EF4-FFF2-40B4-BE49-F238E27FC236}">
              <a16:creationId xmlns:a16="http://schemas.microsoft.com/office/drawing/2014/main" id="{77FCE7C5-F4D4-4064-AAE8-34792846D284}"/>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290" name="Text Box 33">
          <a:extLst>
            <a:ext uri="{FF2B5EF4-FFF2-40B4-BE49-F238E27FC236}">
              <a16:creationId xmlns:a16="http://schemas.microsoft.com/office/drawing/2014/main" id="{7BCBB208-F504-448B-82D9-FD7F01754A87}"/>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291" name="Text Box 34">
          <a:extLst>
            <a:ext uri="{FF2B5EF4-FFF2-40B4-BE49-F238E27FC236}">
              <a16:creationId xmlns:a16="http://schemas.microsoft.com/office/drawing/2014/main" id="{18DF3EE9-618A-4027-BB5F-6205C15D7F32}"/>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292" name="Text Box 35">
          <a:extLst>
            <a:ext uri="{FF2B5EF4-FFF2-40B4-BE49-F238E27FC236}">
              <a16:creationId xmlns:a16="http://schemas.microsoft.com/office/drawing/2014/main" id="{F4446F96-D455-4D60-A192-BE4E7DE837F6}"/>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293" name="Text Box 36">
          <a:extLst>
            <a:ext uri="{FF2B5EF4-FFF2-40B4-BE49-F238E27FC236}">
              <a16:creationId xmlns:a16="http://schemas.microsoft.com/office/drawing/2014/main" id="{5CC355BB-A116-4AD1-8E81-D8BD11D2C9D8}"/>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294" name="Text Box 37">
          <a:extLst>
            <a:ext uri="{FF2B5EF4-FFF2-40B4-BE49-F238E27FC236}">
              <a16:creationId xmlns:a16="http://schemas.microsoft.com/office/drawing/2014/main" id="{A3BB9590-4820-468E-8978-262D23C86BDF}"/>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295" name="Text Box 38">
          <a:extLst>
            <a:ext uri="{FF2B5EF4-FFF2-40B4-BE49-F238E27FC236}">
              <a16:creationId xmlns:a16="http://schemas.microsoft.com/office/drawing/2014/main" id="{8831D997-91ED-4E5F-9171-AA554E74510E}"/>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296" name="Text Box 39">
          <a:extLst>
            <a:ext uri="{FF2B5EF4-FFF2-40B4-BE49-F238E27FC236}">
              <a16:creationId xmlns:a16="http://schemas.microsoft.com/office/drawing/2014/main" id="{2311112C-3A6F-4A17-AF4E-1835CB2E458C}"/>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297" name="Text Box 40">
          <a:extLst>
            <a:ext uri="{FF2B5EF4-FFF2-40B4-BE49-F238E27FC236}">
              <a16:creationId xmlns:a16="http://schemas.microsoft.com/office/drawing/2014/main" id="{05F40971-3B3D-4168-BC04-FCF31DE4BE15}"/>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298" name="Text Box 41">
          <a:extLst>
            <a:ext uri="{FF2B5EF4-FFF2-40B4-BE49-F238E27FC236}">
              <a16:creationId xmlns:a16="http://schemas.microsoft.com/office/drawing/2014/main" id="{388A3751-6D73-4FD4-BC3D-3334B6D420EB}"/>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299" name="Text Box 42">
          <a:extLst>
            <a:ext uri="{FF2B5EF4-FFF2-40B4-BE49-F238E27FC236}">
              <a16:creationId xmlns:a16="http://schemas.microsoft.com/office/drawing/2014/main" id="{F97ACC71-22AC-4E59-826D-5EBE2D5BD6E1}"/>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300" name="Text Box 4">
          <a:extLst>
            <a:ext uri="{FF2B5EF4-FFF2-40B4-BE49-F238E27FC236}">
              <a16:creationId xmlns:a16="http://schemas.microsoft.com/office/drawing/2014/main" id="{96EA0AA1-C959-4DA7-AFB3-8B56B84FAF58}"/>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301" name="Text Box 24">
          <a:extLst>
            <a:ext uri="{FF2B5EF4-FFF2-40B4-BE49-F238E27FC236}">
              <a16:creationId xmlns:a16="http://schemas.microsoft.com/office/drawing/2014/main" id="{436ACCEC-EE43-46E5-B92F-AC0E3D1AEC8E}"/>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302" name="Text Box 25">
          <a:extLst>
            <a:ext uri="{FF2B5EF4-FFF2-40B4-BE49-F238E27FC236}">
              <a16:creationId xmlns:a16="http://schemas.microsoft.com/office/drawing/2014/main" id="{8DDBEADF-AD9F-440B-AB7E-37F025830DC6}"/>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303" name="Text Box 26">
          <a:extLst>
            <a:ext uri="{FF2B5EF4-FFF2-40B4-BE49-F238E27FC236}">
              <a16:creationId xmlns:a16="http://schemas.microsoft.com/office/drawing/2014/main" id="{1E8E4618-7B61-4DC9-886E-27237430B82D}"/>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304" name="Text Box 27">
          <a:extLst>
            <a:ext uri="{FF2B5EF4-FFF2-40B4-BE49-F238E27FC236}">
              <a16:creationId xmlns:a16="http://schemas.microsoft.com/office/drawing/2014/main" id="{C7F8236F-7BEE-4064-ABD2-4A9BCD6D0B3D}"/>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305" name="Text Box 28">
          <a:extLst>
            <a:ext uri="{FF2B5EF4-FFF2-40B4-BE49-F238E27FC236}">
              <a16:creationId xmlns:a16="http://schemas.microsoft.com/office/drawing/2014/main" id="{AAC3BE02-B5D6-4853-B339-857EE83CA74B}"/>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306" name="Text Box 29">
          <a:extLst>
            <a:ext uri="{FF2B5EF4-FFF2-40B4-BE49-F238E27FC236}">
              <a16:creationId xmlns:a16="http://schemas.microsoft.com/office/drawing/2014/main" id="{96467809-7372-455B-99E8-83B721396B83}"/>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307" name="Text Box 30">
          <a:extLst>
            <a:ext uri="{FF2B5EF4-FFF2-40B4-BE49-F238E27FC236}">
              <a16:creationId xmlns:a16="http://schemas.microsoft.com/office/drawing/2014/main" id="{7A829F53-7CCA-451A-A0EB-1143F6B00C40}"/>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308" name="Text Box 31">
          <a:extLst>
            <a:ext uri="{FF2B5EF4-FFF2-40B4-BE49-F238E27FC236}">
              <a16:creationId xmlns:a16="http://schemas.microsoft.com/office/drawing/2014/main" id="{305B9D92-F3AE-4A52-83D6-67B32D6F4290}"/>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309" name="Text Box 32">
          <a:extLst>
            <a:ext uri="{FF2B5EF4-FFF2-40B4-BE49-F238E27FC236}">
              <a16:creationId xmlns:a16="http://schemas.microsoft.com/office/drawing/2014/main" id="{889DFBB0-CA1E-48A4-A473-6C984E7E9748}"/>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310" name="Text Box 33">
          <a:extLst>
            <a:ext uri="{FF2B5EF4-FFF2-40B4-BE49-F238E27FC236}">
              <a16:creationId xmlns:a16="http://schemas.microsoft.com/office/drawing/2014/main" id="{18627D3A-0B1F-4899-AE02-7DA2F9D84C6E}"/>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311" name="Text Box 34">
          <a:extLst>
            <a:ext uri="{FF2B5EF4-FFF2-40B4-BE49-F238E27FC236}">
              <a16:creationId xmlns:a16="http://schemas.microsoft.com/office/drawing/2014/main" id="{F6BB5A22-8C9B-41CB-845D-17D7DEE89F16}"/>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312" name="Text Box 35">
          <a:extLst>
            <a:ext uri="{FF2B5EF4-FFF2-40B4-BE49-F238E27FC236}">
              <a16:creationId xmlns:a16="http://schemas.microsoft.com/office/drawing/2014/main" id="{6DD6F6A6-C725-4C11-833E-25E66C3BE84F}"/>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313" name="Text Box 36">
          <a:extLst>
            <a:ext uri="{FF2B5EF4-FFF2-40B4-BE49-F238E27FC236}">
              <a16:creationId xmlns:a16="http://schemas.microsoft.com/office/drawing/2014/main" id="{C2091CD7-576D-43C8-8E54-18FB2BCE8843}"/>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314" name="Text Box 37">
          <a:extLst>
            <a:ext uri="{FF2B5EF4-FFF2-40B4-BE49-F238E27FC236}">
              <a16:creationId xmlns:a16="http://schemas.microsoft.com/office/drawing/2014/main" id="{DCFF481D-A654-4947-9B4E-9AB08E8787E1}"/>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315" name="Text Box 38">
          <a:extLst>
            <a:ext uri="{FF2B5EF4-FFF2-40B4-BE49-F238E27FC236}">
              <a16:creationId xmlns:a16="http://schemas.microsoft.com/office/drawing/2014/main" id="{EFDFDD93-0A9B-4789-A07B-433271F4819F}"/>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316" name="Text Box 39">
          <a:extLst>
            <a:ext uri="{FF2B5EF4-FFF2-40B4-BE49-F238E27FC236}">
              <a16:creationId xmlns:a16="http://schemas.microsoft.com/office/drawing/2014/main" id="{E3044826-BF29-4AF0-B038-8B55AD97EE71}"/>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317" name="Text Box 40">
          <a:extLst>
            <a:ext uri="{FF2B5EF4-FFF2-40B4-BE49-F238E27FC236}">
              <a16:creationId xmlns:a16="http://schemas.microsoft.com/office/drawing/2014/main" id="{1F578C09-A9F7-4984-A674-634F00F01E16}"/>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318" name="Text Box 41">
          <a:extLst>
            <a:ext uri="{FF2B5EF4-FFF2-40B4-BE49-F238E27FC236}">
              <a16:creationId xmlns:a16="http://schemas.microsoft.com/office/drawing/2014/main" id="{7DC1DE31-052E-4B29-B214-D13CC5F99BE8}"/>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319" name="Text Box 42">
          <a:extLst>
            <a:ext uri="{FF2B5EF4-FFF2-40B4-BE49-F238E27FC236}">
              <a16:creationId xmlns:a16="http://schemas.microsoft.com/office/drawing/2014/main" id="{194B4238-47CF-4D25-8F95-E85D2B08B11A}"/>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320" name="Text Box 4">
          <a:extLst>
            <a:ext uri="{FF2B5EF4-FFF2-40B4-BE49-F238E27FC236}">
              <a16:creationId xmlns:a16="http://schemas.microsoft.com/office/drawing/2014/main" id="{0B117B4F-80CE-4D07-86FF-2FF4C842B6E2}"/>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321" name="Text Box 24">
          <a:extLst>
            <a:ext uri="{FF2B5EF4-FFF2-40B4-BE49-F238E27FC236}">
              <a16:creationId xmlns:a16="http://schemas.microsoft.com/office/drawing/2014/main" id="{828B3D21-6D0F-4642-BAB8-5BDDB9518B7B}"/>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322" name="Text Box 25">
          <a:extLst>
            <a:ext uri="{FF2B5EF4-FFF2-40B4-BE49-F238E27FC236}">
              <a16:creationId xmlns:a16="http://schemas.microsoft.com/office/drawing/2014/main" id="{4635790D-240D-4601-BBB9-FA866A22143D}"/>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323" name="Text Box 26">
          <a:extLst>
            <a:ext uri="{FF2B5EF4-FFF2-40B4-BE49-F238E27FC236}">
              <a16:creationId xmlns:a16="http://schemas.microsoft.com/office/drawing/2014/main" id="{83A65480-C1F6-4D5D-8E96-BDED85BEF2CC}"/>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324" name="Text Box 27">
          <a:extLst>
            <a:ext uri="{FF2B5EF4-FFF2-40B4-BE49-F238E27FC236}">
              <a16:creationId xmlns:a16="http://schemas.microsoft.com/office/drawing/2014/main" id="{2BFBE0FB-079A-42EE-B60F-822E4F75002E}"/>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325" name="Text Box 28">
          <a:extLst>
            <a:ext uri="{FF2B5EF4-FFF2-40B4-BE49-F238E27FC236}">
              <a16:creationId xmlns:a16="http://schemas.microsoft.com/office/drawing/2014/main" id="{E217DAF1-A26B-426C-82CB-74AE4790164F}"/>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326" name="Text Box 29">
          <a:extLst>
            <a:ext uri="{FF2B5EF4-FFF2-40B4-BE49-F238E27FC236}">
              <a16:creationId xmlns:a16="http://schemas.microsoft.com/office/drawing/2014/main" id="{EAF6861D-7218-4D95-AE96-295E6696025F}"/>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327" name="Text Box 30">
          <a:extLst>
            <a:ext uri="{FF2B5EF4-FFF2-40B4-BE49-F238E27FC236}">
              <a16:creationId xmlns:a16="http://schemas.microsoft.com/office/drawing/2014/main" id="{534B445D-759F-4298-B454-49E99DA88FE8}"/>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328" name="Text Box 31">
          <a:extLst>
            <a:ext uri="{FF2B5EF4-FFF2-40B4-BE49-F238E27FC236}">
              <a16:creationId xmlns:a16="http://schemas.microsoft.com/office/drawing/2014/main" id="{EA8F4BC4-2489-4A17-BA4D-BE760693B67D}"/>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329" name="Text Box 32">
          <a:extLst>
            <a:ext uri="{FF2B5EF4-FFF2-40B4-BE49-F238E27FC236}">
              <a16:creationId xmlns:a16="http://schemas.microsoft.com/office/drawing/2014/main" id="{BBB8B01F-BA45-4B43-B85C-BE769FB912C4}"/>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330" name="Text Box 33">
          <a:extLst>
            <a:ext uri="{FF2B5EF4-FFF2-40B4-BE49-F238E27FC236}">
              <a16:creationId xmlns:a16="http://schemas.microsoft.com/office/drawing/2014/main" id="{825EB8E8-DDDC-4462-A7DF-97A40682D97E}"/>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331" name="Text Box 34">
          <a:extLst>
            <a:ext uri="{FF2B5EF4-FFF2-40B4-BE49-F238E27FC236}">
              <a16:creationId xmlns:a16="http://schemas.microsoft.com/office/drawing/2014/main" id="{BD88088E-9137-42E0-B2FF-A318E5655EB3}"/>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332" name="Text Box 35">
          <a:extLst>
            <a:ext uri="{FF2B5EF4-FFF2-40B4-BE49-F238E27FC236}">
              <a16:creationId xmlns:a16="http://schemas.microsoft.com/office/drawing/2014/main" id="{F7127B3F-77AE-4A8A-8FB3-F7267818FC0B}"/>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333" name="Text Box 36">
          <a:extLst>
            <a:ext uri="{FF2B5EF4-FFF2-40B4-BE49-F238E27FC236}">
              <a16:creationId xmlns:a16="http://schemas.microsoft.com/office/drawing/2014/main" id="{7F136135-23D2-4F78-97CC-AD3BEA2700BA}"/>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334" name="Text Box 37">
          <a:extLst>
            <a:ext uri="{FF2B5EF4-FFF2-40B4-BE49-F238E27FC236}">
              <a16:creationId xmlns:a16="http://schemas.microsoft.com/office/drawing/2014/main" id="{8E740C9D-793C-4467-87E1-63780341A9E4}"/>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335" name="Text Box 38">
          <a:extLst>
            <a:ext uri="{FF2B5EF4-FFF2-40B4-BE49-F238E27FC236}">
              <a16:creationId xmlns:a16="http://schemas.microsoft.com/office/drawing/2014/main" id="{CAD32AC7-105C-49E7-9CA9-4A5FFE85E6B7}"/>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336" name="Text Box 39">
          <a:extLst>
            <a:ext uri="{FF2B5EF4-FFF2-40B4-BE49-F238E27FC236}">
              <a16:creationId xmlns:a16="http://schemas.microsoft.com/office/drawing/2014/main" id="{A3017AF9-5F4F-4F49-BE27-2E05A1BC99A0}"/>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337" name="Text Box 40">
          <a:extLst>
            <a:ext uri="{FF2B5EF4-FFF2-40B4-BE49-F238E27FC236}">
              <a16:creationId xmlns:a16="http://schemas.microsoft.com/office/drawing/2014/main" id="{347F8ACC-2DF5-4283-A30F-5D4B94806574}"/>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338" name="Text Box 41">
          <a:extLst>
            <a:ext uri="{FF2B5EF4-FFF2-40B4-BE49-F238E27FC236}">
              <a16:creationId xmlns:a16="http://schemas.microsoft.com/office/drawing/2014/main" id="{0E0C5AD2-C46F-4A07-9AF9-378D2854BC7E}"/>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339" name="Text Box 42">
          <a:extLst>
            <a:ext uri="{FF2B5EF4-FFF2-40B4-BE49-F238E27FC236}">
              <a16:creationId xmlns:a16="http://schemas.microsoft.com/office/drawing/2014/main" id="{E12DCF23-4C16-4DDD-9E1D-1E2C17B8DF98}"/>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340" name="Text Box 4">
          <a:extLst>
            <a:ext uri="{FF2B5EF4-FFF2-40B4-BE49-F238E27FC236}">
              <a16:creationId xmlns:a16="http://schemas.microsoft.com/office/drawing/2014/main" id="{44E10384-B055-4C3C-B3E6-8EAF72C89A84}"/>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341" name="Text Box 24">
          <a:extLst>
            <a:ext uri="{FF2B5EF4-FFF2-40B4-BE49-F238E27FC236}">
              <a16:creationId xmlns:a16="http://schemas.microsoft.com/office/drawing/2014/main" id="{89A24BB1-589E-4AA3-9527-7960D0D4C0E9}"/>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342" name="Text Box 25">
          <a:extLst>
            <a:ext uri="{FF2B5EF4-FFF2-40B4-BE49-F238E27FC236}">
              <a16:creationId xmlns:a16="http://schemas.microsoft.com/office/drawing/2014/main" id="{98D62E25-EA41-431F-BCB3-D449AA651416}"/>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343" name="Text Box 26">
          <a:extLst>
            <a:ext uri="{FF2B5EF4-FFF2-40B4-BE49-F238E27FC236}">
              <a16:creationId xmlns:a16="http://schemas.microsoft.com/office/drawing/2014/main" id="{28E05E3F-1689-47E4-99D2-E3117B32F34E}"/>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344" name="Text Box 27">
          <a:extLst>
            <a:ext uri="{FF2B5EF4-FFF2-40B4-BE49-F238E27FC236}">
              <a16:creationId xmlns:a16="http://schemas.microsoft.com/office/drawing/2014/main" id="{C75CA912-B344-49FD-84C9-EA9DBB18DA39}"/>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345" name="Text Box 28">
          <a:extLst>
            <a:ext uri="{FF2B5EF4-FFF2-40B4-BE49-F238E27FC236}">
              <a16:creationId xmlns:a16="http://schemas.microsoft.com/office/drawing/2014/main" id="{3088B418-2962-4203-A478-80B69739994D}"/>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346" name="Text Box 29">
          <a:extLst>
            <a:ext uri="{FF2B5EF4-FFF2-40B4-BE49-F238E27FC236}">
              <a16:creationId xmlns:a16="http://schemas.microsoft.com/office/drawing/2014/main" id="{A169AF90-433E-4565-9CCF-7B299EB8CE22}"/>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347" name="Text Box 30">
          <a:extLst>
            <a:ext uri="{FF2B5EF4-FFF2-40B4-BE49-F238E27FC236}">
              <a16:creationId xmlns:a16="http://schemas.microsoft.com/office/drawing/2014/main" id="{0A9BA547-D51E-4F11-9B3A-9B41D24DB5C5}"/>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348" name="Text Box 31">
          <a:extLst>
            <a:ext uri="{FF2B5EF4-FFF2-40B4-BE49-F238E27FC236}">
              <a16:creationId xmlns:a16="http://schemas.microsoft.com/office/drawing/2014/main" id="{A8AD8A79-A6A3-4C73-B80E-34342EA914D4}"/>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349" name="Text Box 32">
          <a:extLst>
            <a:ext uri="{FF2B5EF4-FFF2-40B4-BE49-F238E27FC236}">
              <a16:creationId xmlns:a16="http://schemas.microsoft.com/office/drawing/2014/main" id="{214043A4-6FC4-41D6-B021-85A65E935513}"/>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350" name="Text Box 33">
          <a:extLst>
            <a:ext uri="{FF2B5EF4-FFF2-40B4-BE49-F238E27FC236}">
              <a16:creationId xmlns:a16="http://schemas.microsoft.com/office/drawing/2014/main" id="{3B274A08-D494-413B-89A9-6EBEAF58CC65}"/>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351" name="Text Box 34">
          <a:extLst>
            <a:ext uri="{FF2B5EF4-FFF2-40B4-BE49-F238E27FC236}">
              <a16:creationId xmlns:a16="http://schemas.microsoft.com/office/drawing/2014/main" id="{F346F26C-F16F-46D7-B1E1-4BF6DBB098B3}"/>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352" name="Text Box 35">
          <a:extLst>
            <a:ext uri="{FF2B5EF4-FFF2-40B4-BE49-F238E27FC236}">
              <a16:creationId xmlns:a16="http://schemas.microsoft.com/office/drawing/2014/main" id="{BE36EAF7-7AEC-4CB4-B892-14DD65C1ECB1}"/>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353" name="Text Box 36">
          <a:extLst>
            <a:ext uri="{FF2B5EF4-FFF2-40B4-BE49-F238E27FC236}">
              <a16:creationId xmlns:a16="http://schemas.microsoft.com/office/drawing/2014/main" id="{10861CEF-DD99-4FBC-A1E8-18B11D072F88}"/>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354" name="Text Box 37">
          <a:extLst>
            <a:ext uri="{FF2B5EF4-FFF2-40B4-BE49-F238E27FC236}">
              <a16:creationId xmlns:a16="http://schemas.microsoft.com/office/drawing/2014/main" id="{71D16D87-4B31-4101-8F5C-020D76FE3057}"/>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355" name="Text Box 38">
          <a:extLst>
            <a:ext uri="{FF2B5EF4-FFF2-40B4-BE49-F238E27FC236}">
              <a16:creationId xmlns:a16="http://schemas.microsoft.com/office/drawing/2014/main" id="{BDE4B691-98FD-4B2D-9492-5242544D621A}"/>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356" name="Text Box 39">
          <a:extLst>
            <a:ext uri="{FF2B5EF4-FFF2-40B4-BE49-F238E27FC236}">
              <a16:creationId xmlns:a16="http://schemas.microsoft.com/office/drawing/2014/main" id="{DEAD9EAE-14FB-4F3A-B9D2-023F8ADD7E6A}"/>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357" name="Text Box 40">
          <a:extLst>
            <a:ext uri="{FF2B5EF4-FFF2-40B4-BE49-F238E27FC236}">
              <a16:creationId xmlns:a16="http://schemas.microsoft.com/office/drawing/2014/main" id="{04C08C59-37BD-49F5-B638-0E2A2627EF86}"/>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358" name="Text Box 41">
          <a:extLst>
            <a:ext uri="{FF2B5EF4-FFF2-40B4-BE49-F238E27FC236}">
              <a16:creationId xmlns:a16="http://schemas.microsoft.com/office/drawing/2014/main" id="{872AE098-7C41-4A1F-8439-744BF19CEACE}"/>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359" name="Text Box 42">
          <a:extLst>
            <a:ext uri="{FF2B5EF4-FFF2-40B4-BE49-F238E27FC236}">
              <a16:creationId xmlns:a16="http://schemas.microsoft.com/office/drawing/2014/main" id="{205E7B08-1439-4B02-9434-CEE274D7A4B5}"/>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360" name="Text Box 4">
          <a:extLst>
            <a:ext uri="{FF2B5EF4-FFF2-40B4-BE49-F238E27FC236}">
              <a16:creationId xmlns:a16="http://schemas.microsoft.com/office/drawing/2014/main" id="{AC0BC9B7-0C26-43B3-9F4A-EA8A0F4FCE6D}"/>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361" name="Text Box 24">
          <a:extLst>
            <a:ext uri="{FF2B5EF4-FFF2-40B4-BE49-F238E27FC236}">
              <a16:creationId xmlns:a16="http://schemas.microsoft.com/office/drawing/2014/main" id="{FE8BA3BF-726A-4817-9240-5F45EE47EED6}"/>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362" name="Text Box 25">
          <a:extLst>
            <a:ext uri="{FF2B5EF4-FFF2-40B4-BE49-F238E27FC236}">
              <a16:creationId xmlns:a16="http://schemas.microsoft.com/office/drawing/2014/main" id="{3190EADA-8B71-4EC6-BE61-0C15C59E1422}"/>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363" name="Text Box 26">
          <a:extLst>
            <a:ext uri="{FF2B5EF4-FFF2-40B4-BE49-F238E27FC236}">
              <a16:creationId xmlns:a16="http://schemas.microsoft.com/office/drawing/2014/main" id="{A042B9E8-14B2-4D85-BAE0-6F23821EF32F}"/>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364" name="Text Box 27">
          <a:extLst>
            <a:ext uri="{FF2B5EF4-FFF2-40B4-BE49-F238E27FC236}">
              <a16:creationId xmlns:a16="http://schemas.microsoft.com/office/drawing/2014/main" id="{A1708435-674F-4F4B-9A1D-E7429F41120E}"/>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365" name="Text Box 28">
          <a:extLst>
            <a:ext uri="{FF2B5EF4-FFF2-40B4-BE49-F238E27FC236}">
              <a16:creationId xmlns:a16="http://schemas.microsoft.com/office/drawing/2014/main" id="{7124F225-FE13-4827-9E94-89DAD852AB4A}"/>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366" name="Text Box 29">
          <a:extLst>
            <a:ext uri="{FF2B5EF4-FFF2-40B4-BE49-F238E27FC236}">
              <a16:creationId xmlns:a16="http://schemas.microsoft.com/office/drawing/2014/main" id="{20D4A25D-5EF0-48AE-A634-82C059A3D31D}"/>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367" name="Text Box 30">
          <a:extLst>
            <a:ext uri="{FF2B5EF4-FFF2-40B4-BE49-F238E27FC236}">
              <a16:creationId xmlns:a16="http://schemas.microsoft.com/office/drawing/2014/main" id="{71D20ADA-2922-4AEC-900D-AB48C82ACEFE}"/>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368" name="Text Box 31">
          <a:extLst>
            <a:ext uri="{FF2B5EF4-FFF2-40B4-BE49-F238E27FC236}">
              <a16:creationId xmlns:a16="http://schemas.microsoft.com/office/drawing/2014/main" id="{0B863005-D3C3-46D8-9933-F30F9B4CC7A8}"/>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369" name="Text Box 32">
          <a:extLst>
            <a:ext uri="{FF2B5EF4-FFF2-40B4-BE49-F238E27FC236}">
              <a16:creationId xmlns:a16="http://schemas.microsoft.com/office/drawing/2014/main" id="{A40DB087-19A9-4154-A48D-458221270F86}"/>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370" name="Text Box 33">
          <a:extLst>
            <a:ext uri="{FF2B5EF4-FFF2-40B4-BE49-F238E27FC236}">
              <a16:creationId xmlns:a16="http://schemas.microsoft.com/office/drawing/2014/main" id="{0207309D-AB1D-4A43-9564-6270DE934BB8}"/>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371" name="Text Box 34">
          <a:extLst>
            <a:ext uri="{FF2B5EF4-FFF2-40B4-BE49-F238E27FC236}">
              <a16:creationId xmlns:a16="http://schemas.microsoft.com/office/drawing/2014/main" id="{09CEC042-DB13-4CB5-BE6B-CFEFC553F3CB}"/>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372" name="Text Box 35">
          <a:extLst>
            <a:ext uri="{FF2B5EF4-FFF2-40B4-BE49-F238E27FC236}">
              <a16:creationId xmlns:a16="http://schemas.microsoft.com/office/drawing/2014/main" id="{60A39CB4-133D-4FAE-B3EF-0C98D555B3C3}"/>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373" name="Text Box 36">
          <a:extLst>
            <a:ext uri="{FF2B5EF4-FFF2-40B4-BE49-F238E27FC236}">
              <a16:creationId xmlns:a16="http://schemas.microsoft.com/office/drawing/2014/main" id="{BED365F4-DDC6-43D9-9EC7-699AADEA2E20}"/>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374" name="Text Box 37">
          <a:extLst>
            <a:ext uri="{FF2B5EF4-FFF2-40B4-BE49-F238E27FC236}">
              <a16:creationId xmlns:a16="http://schemas.microsoft.com/office/drawing/2014/main" id="{C937D803-FE3B-4943-A13F-FFEACD4F5626}"/>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375" name="Text Box 38">
          <a:extLst>
            <a:ext uri="{FF2B5EF4-FFF2-40B4-BE49-F238E27FC236}">
              <a16:creationId xmlns:a16="http://schemas.microsoft.com/office/drawing/2014/main" id="{64E0FFD7-6650-4168-B0FB-28711EA36DEE}"/>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376" name="Text Box 39">
          <a:extLst>
            <a:ext uri="{FF2B5EF4-FFF2-40B4-BE49-F238E27FC236}">
              <a16:creationId xmlns:a16="http://schemas.microsoft.com/office/drawing/2014/main" id="{D90CE5F5-CC4C-49A2-8CDD-1E2999AE4229}"/>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377" name="Text Box 40">
          <a:extLst>
            <a:ext uri="{FF2B5EF4-FFF2-40B4-BE49-F238E27FC236}">
              <a16:creationId xmlns:a16="http://schemas.microsoft.com/office/drawing/2014/main" id="{BAC46857-5F20-4848-B215-D2562BE6A0A2}"/>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378" name="Text Box 41">
          <a:extLst>
            <a:ext uri="{FF2B5EF4-FFF2-40B4-BE49-F238E27FC236}">
              <a16:creationId xmlns:a16="http://schemas.microsoft.com/office/drawing/2014/main" id="{D5914660-BFAC-4A23-829A-3E47CBEDA20C}"/>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379" name="Text Box 42">
          <a:extLst>
            <a:ext uri="{FF2B5EF4-FFF2-40B4-BE49-F238E27FC236}">
              <a16:creationId xmlns:a16="http://schemas.microsoft.com/office/drawing/2014/main" id="{0312F7AF-BDE9-4F58-81EF-D3232EED7E0A}"/>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380" name="Text Box 4">
          <a:extLst>
            <a:ext uri="{FF2B5EF4-FFF2-40B4-BE49-F238E27FC236}">
              <a16:creationId xmlns:a16="http://schemas.microsoft.com/office/drawing/2014/main" id="{96508AD8-FB8F-41BF-83F1-369F41A61E6F}"/>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381" name="Text Box 24">
          <a:extLst>
            <a:ext uri="{FF2B5EF4-FFF2-40B4-BE49-F238E27FC236}">
              <a16:creationId xmlns:a16="http://schemas.microsoft.com/office/drawing/2014/main" id="{852BA9A6-59F1-4264-90D7-6A5D2CB71E57}"/>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382" name="Text Box 25">
          <a:extLst>
            <a:ext uri="{FF2B5EF4-FFF2-40B4-BE49-F238E27FC236}">
              <a16:creationId xmlns:a16="http://schemas.microsoft.com/office/drawing/2014/main" id="{062CC6FA-84DF-474D-8DCE-68C30FB96AAE}"/>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383" name="Text Box 26">
          <a:extLst>
            <a:ext uri="{FF2B5EF4-FFF2-40B4-BE49-F238E27FC236}">
              <a16:creationId xmlns:a16="http://schemas.microsoft.com/office/drawing/2014/main" id="{B4F165D8-8F2F-4A92-AD04-A3797223E72E}"/>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384" name="Text Box 27">
          <a:extLst>
            <a:ext uri="{FF2B5EF4-FFF2-40B4-BE49-F238E27FC236}">
              <a16:creationId xmlns:a16="http://schemas.microsoft.com/office/drawing/2014/main" id="{388EBD11-D97D-4B31-995D-08EE37975EC7}"/>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385" name="Text Box 28">
          <a:extLst>
            <a:ext uri="{FF2B5EF4-FFF2-40B4-BE49-F238E27FC236}">
              <a16:creationId xmlns:a16="http://schemas.microsoft.com/office/drawing/2014/main" id="{1D23AC0B-E62F-4A01-B4F5-742D06A7BBDF}"/>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386" name="Text Box 29">
          <a:extLst>
            <a:ext uri="{FF2B5EF4-FFF2-40B4-BE49-F238E27FC236}">
              <a16:creationId xmlns:a16="http://schemas.microsoft.com/office/drawing/2014/main" id="{B0E55D99-CF5D-40D4-A3DD-18C5B5619CB2}"/>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387" name="Text Box 30">
          <a:extLst>
            <a:ext uri="{FF2B5EF4-FFF2-40B4-BE49-F238E27FC236}">
              <a16:creationId xmlns:a16="http://schemas.microsoft.com/office/drawing/2014/main" id="{75EE7483-95F8-44B8-A09C-41E6ECEF44D9}"/>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388" name="Text Box 31">
          <a:extLst>
            <a:ext uri="{FF2B5EF4-FFF2-40B4-BE49-F238E27FC236}">
              <a16:creationId xmlns:a16="http://schemas.microsoft.com/office/drawing/2014/main" id="{A7E5CBAF-6733-424A-A3BF-7D2A8319D7C4}"/>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389" name="Text Box 32">
          <a:extLst>
            <a:ext uri="{FF2B5EF4-FFF2-40B4-BE49-F238E27FC236}">
              <a16:creationId xmlns:a16="http://schemas.microsoft.com/office/drawing/2014/main" id="{061C5541-2DC5-4AEB-B03D-D54D8FD9BE4D}"/>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390" name="Text Box 33">
          <a:extLst>
            <a:ext uri="{FF2B5EF4-FFF2-40B4-BE49-F238E27FC236}">
              <a16:creationId xmlns:a16="http://schemas.microsoft.com/office/drawing/2014/main" id="{EC4BC124-4E2E-428F-8441-85097388A1A7}"/>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391" name="Text Box 34">
          <a:extLst>
            <a:ext uri="{FF2B5EF4-FFF2-40B4-BE49-F238E27FC236}">
              <a16:creationId xmlns:a16="http://schemas.microsoft.com/office/drawing/2014/main" id="{AD007A42-48F2-4DFF-8FE0-3B870AE3F09E}"/>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392" name="Text Box 35">
          <a:extLst>
            <a:ext uri="{FF2B5EF4-FFF2-40B4-BE49-F238E27FC236}">
              <a16:creationId xmlns:a16="http://schemas.microsoft.com/office/drawing/2014/main" id="{0F27A6AB-1188-476E-85A7-29582D02BD8B}"/>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393" name="Text Box 36">
          <a:extLst>
            <a:ext uri="{FF2B5EF4-FFF2-40B4-BE49-F238E27FC236}">
              <a16:creationId xmlns:a16="http://schemas.microsoft.com/office/drawing/2014/main" id="{E6B26DD9-80EE-463D-87FF-2F2E10BA44B5}"/>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394" name="Text Box 37">
          <a:extLst>
            <a:ext uri="{FF2B5EF4-FFF2-40B4-BE49-F238E27FC236}">
              <a16:creationId xmlns:a16="http://schemas.microsoft.com/office/drawing/2014/main" id="{981D39AC-7236-4F01-92F4-E1E3E9D90D9D}"/>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395" name="Text Box 38">
          <a:extLst>
            <a:ext uri="{FF2B5EF4-FFF2-40B4-BE49-F238E27FC236}">
              <a16:creationId xmlns:a16="http://schemas.microsoft.com/office/drawing/2014/main" id="{6CE3AD7E-B52D-45D7-9D06-BDB3D9B8E47C}"/>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396" name="Text Box 39">
          <a:extLst>
            <a:ext uri="{FF2B5EF4-FFF2-40B4-BE49-F238E27FC236}">
              <a16:creationId xmlns:a16="http://schemas.microsoft.com/office/drawing/2014/main" id="{5413A89E-A931-4781-BCD9-A900F214C4CA}"/>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397" name="Text Box 40">
          <a:extLst>
            <a:ext uri="{FF2B5EF4-FFF2-40B4-BE49-F238E27FC236}">
              <a16:creationId xmlns:a16="http://schemas.microsoft.com/office/drawing/2014/main" id="{F7458BC5-1814-49F2-B882-502A2D9B8B99}"/>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398" name="Text Box 41">
          <a:extLst>
            <a:ext uri="{FF2B5EF4-FFF2-40B4-BE49-F238E27FC236}">
              <a16:creationId xmlns:a16="http://schemas.microsoft.com/office/drawing/2014/main" id="{860978A5-A4D6-422C-A916-6B1EBDEFAC3B}"/>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399" name="Text Box 42">
          <a:extLst>
            <a:ext uri="{FF2B5EF4-FFF2-40B4-BE49-F238E27FC236}">
              <a16:creationId xmlns:a16="http://schemas.microsoft.com/office/drawing/2014/main" id="{33296E1A-D5AE-46A9-B3A9-C3CDC5316DB1}"/>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1400" name="Text Box 4">
          <a:extLst>
            <a:ext uri="{FF2B5EF4-FFF2-40B4-BE49-F238E27FC236}">
              <a16:creationId xmlns:a16="http://schemas.microsoft.com/office/drawing/2014/main" id="{E4938968-6B6F-4DD1-8DE9-3DF9BD618EA8}"/>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1401" name="Text Box 24">
          <a:extLst>
            <a:ext uri="{FF2B5EF4-FFF2-40B4-BE49-F238E27FC236}">
              <a16:creationId xmlns:a16="http://schemas.microsoft.com/office/drawing/2014/main" id="{9DC5960A-9D5F-4DDF-B647-8BAF991D872A}"/>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1402" name="Text Box 25">
          <a:extLst>
            <a:ext uri="{FF2B5EF4-FFF2-40B4-BE49-F238E27FC236}">
              <a16:creationId xmlns:a16="http://schemas.microsoft.com/office/drawing/2014/main" id="{EEC578DC-0167-4BD3-B58E-F05FAA965362}"/>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1403" name="Text Box 26">
          <a:extLst>
            <a:ext uri="{FF2B5EF4-FFF2-40B4-BE49-F238E27FC236}">
              <a16:creationId xmlns:a16="http://schemas.microsoft.com/office/drawing/2014/main" id="{1E23B125-88A8-436E-804B-334252E1C516}"/>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1404" name="Text Box 27">
          <a:extLst>
            <a:ext uri="{FF2B5EF4-FFF2-40B4-BE49-F238E27FC236}">
              <a16:creationId xmlns:a16="http://schemas.microsoft.com/office/drawing/2014/main" id="{C7F68AB1-ECC9-4FC9-9BF9-530ABB802D1F}"/>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1405" name="Text Box 28">
          <a:extLst>
            <a:ext uri="{FF2B5EF4-FFF2-40B4-BE49-F238E27FC236}">
              <a16:creationId xmlns:a16="http://schemas.microsoft.com/office/drawing/2014/main" id="{8F15FAB2-0B2A-4B12-BA6B-E6413D2BFB24}"/>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1406" name="Text Box 29">
          <a:extLst>
            <a:ext uri="{FF2B5EF4-FFF2-40B4-BE49-F238E27FC236}">
              <a16:creationId xmlns:a16="http://schemas.microsoft.com/office/drawing/2014/main" id="{86D8DEE3-AB41-448F-A244-8E8C1229B933}"/>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1407" name="Text Box 30">
          <a:extLst>
            <a:ext uri="{FF2B5EF4-FFF2-40B4-BE49-F238E27FC236}">
              <a16:creationId xmlns:a16="http://schemas.microsoft.com/office/drawing/2014/main" id="{FF19F784-6B7E-42B6-9594-D99227B2550F}"/>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1408" name="Text Box 31">
          <a:extLst>
            <a:ext uri="{FF2B5EF4-FFF2-40B4-BE49-F238E27FC236}">
              <a16:creationId xmlns:a16="http://schemas.microsoft.com/office/drawing/2014/main" id="{49372BAB-0050-465E-86B3-0E0B6B9B823B}"/>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1409" name="Text Box 32">
          <a:extLst>
            <a:ext uri="{FF2B5EF4-FFF2-40B4-BE49-F238E27FC236}">
              <a16:creationId xmlns:a16="http://schemas.microsoft.com/office/drawing/2014/main" id="{042CA45E-CD06-4DD7-A179-6C8B9CF930A5}"/>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1410" name="Text Box 33">
          <a:extLst>
            <a:ext uri="{FF2B5EF4-FFF2-40B4-BE49-F238E27FC236}">
              <a16:creationId xmlns:a16="http://schemas.microsoft.com/office/drawing/2014/main" id="{C2664BDB-2B65-4D98-AEB6-F3E15C6C72DD}"/>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1411" name="Text Box 34">
          <a:extLst>
            <a:ext uri="{FF2B5EF4-FFF2-40B4-BE49-F238E27FC236}">
              <a16:creationId xmlns:a16="http://schemas.microsoft.com/office/drawing/2014/main" id="{62263234-24F2-4D53-95D0-463472264BCC}"/>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1412" name="Text Box 35">
          <a:extLst>
            <a:ext uri="{FF2B5EF4-FFF2-40B4-BE49-F238E27FC236}">
              <a16:creationId xmlns:a16="http://schemas.microsoft.com/office/drawing/2014/main" id="{7C0A8FC5-6995-48EB-8C5F-1D7185A725AE}"/>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1413" name="Text Box 36">
          <a:extLst>
            <a:ext uri="{FF2B5EF4-FFF2-40B4-BE49-F238E27FC236}">
              <a16:creationId xmlns:a16="http://schemas.microsoft.com/office/drawing/2014/main" id="{BD878E8D-CF89-4B99-A86B-24BCE65B8A99}"/>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1414" name="Text Box 37">
          <a:extLst>
            <a:ext uri="{FF2B5EF4-FFF2-40B4-BE49-F238E27FC236}">
              <a16:creationId xmlns:a16="http://schemas.microsoft.com/office/drawing/2014/main" id="{4C7517DD-CC9A-4173-B6A1-B80C3A538A2B}"/>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1415" name="Text Box 38">
          <a:extLst>
            <a:ext uri="{FF2B5EF4-FFF2-40B4-BE49-F238E27FC236}">
              <a16:creationId xmlns:a16="http://schemas.microsoft.com/office/drawing/2014/main" id="{EF9ADD97-77A7-405E-A6AD-841A1C43CD21}"/>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1416" name="Text Box 39">
          <a:extLst>
            <a:ext uri="{FF2B5EF4-FFF2-40B4-BE49-F238E27FC236}">
              <a16:creationId xmlns:a16="http://schemas.microsoft.com/office/drawing/2014/main" id="{6C413EA1-D15C-4E88-81DC-7EF093A97E07}"/>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1417" name="Text Box 40">
          <a:extLst>
            <a:ext uri="{FF2B5EF4-FFF2-40B4-BE49-F238E27FC236}">
              <a16:creationId xmlns:a16="http://schemas.microsoft.com/office/drawing/2014/main" id="{63582309-CBEE-4ED6-9259-C94FC88D77E0}"/>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1418" name="Text Box 41">
          <a:extLst>
            <a:ext uri="{FF2B5EF4-FFF2-40B4-BE49-F238E27FC236}">
              <a16:creationId xmlns:a16="http://schemas.microsoft.com/office/drawing/2014/main" id="{5A308440-4A6A-48B8-B08A-D4C8EB852E43}"/>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1419" name="Text Box 42">
          <a:extLst>
            <a:ext uri="{FF2B5EF4-FFF2-40B4-BE49-F238E27FC236}">
              <a16:creationId xmlns:a16="http://schemas.microsoft.com/office/drawing/2014/main" id="{3629CADB-8A05-4308-8766-451316B75D99}"/>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1420" name="Text Box 4">
          <a:extLst>
            <a:ext uri="{FF2B5EF4-FFF2-40B4-BE49-F238E27FC236}">
              <a16:creationId xmlns:a16="http://schemas.microsoft.com/office/drawing/2014/main" id="{5AF22D06-8CC1-4969-8778-9952EF133721}"/>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1421" name="Text Box 24">
          <a:extLst>
            <a:ext uri="{FF2B5EF4-FFF2-40B4-BE49-F238E27FC236}">
              <a16:creationId xmlns:a16="http://schemas.microsoft.com/office/drawing/2014/main" id="{030FB42F-34FD-4740-9633-CCB92116C03D}"/>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1422" name="Text Box 25">
          <a:extLst>
            <a:ext uri="{FF2B5EF4-FFF2-40B4-BE49-F238E27FC236}">
              <a16:creationId xmlns:a16="http://schemas.microsoft.com/office/drawing/2014/main" id="{4132C966-7B82-436F-9436-B974F3EB43E5}"/>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1423" name="Text Box 26">
          <a:extLst>
            <a:ext uri="{FF2B5EF4-FFF2-40B4-BE49-F238E27FC236}">
              <a16:creationId xmlns:a16="http://schemas.microsoft.com/office/drawing/2014/main" id="{23EDCC26-660E-4971-AD12-D3268B8A73B5}"/>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1424" name="Text Box 27">
          <a:extLst>
            <a:ext uri="{FF2B5EF4-FFF2-40B4-BE49-F238E27FC236}">
              <a16:creationId xmlns:a16="http://schemas.microsoft.com/office/drawing/2014/main" id="{CDEE48F6-EFA3-4B19-A5AE-170DAFFBFF11}"/>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1425" name="Text Box 28">
          <a:extLst>
            <a:ext uri="{FF2B5EF4-FFF2-40B4-BE49-F238E27FC236}">
              <a16:creationId xmlns:a16="http://schemas.microsoft.com/office/drawing/2014/main" id="{B4AE6128-111F-4F13-88DB-EBC63A63BC1A}"/>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1426" name="Text Box 29">
          <a:extLst>
            <a:ext uri="{FF2B5EF4-FFF2-40B4-BE49-F238E27FC236}">
              <a16:creationId xmlns:a16="http://schemas.microsoft.com/office/drawing/2014/main" id="{2C9D6F14-D7D9-43C8-85EF-4525FA5F7482}"/>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1427" name="Text Box 30">
          <a:extLst>
            <a:ext uri="{FF2B5EF4-FFF2-40B4-BE49-F238E27FC236}">
              <a16:creationId xmlns:a16="http://schemas.microsoft.com/office/drawing/2014/main" id="{14A4D86B-9E78-4768-AA6F-7C4BC640F8C2}"/>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1428" name="Text Box 31">
          <a:extLst>
            <a:ext uri="{FF2B5EF4-FFF2-40B4-BE49-F238E27FC236}">
              <a16:creationId xmlns:a16="http://schemas.microsoft.com/office/drawing/2014/main" id="{D8219043-FBB5-4161-A55B-831023EE3A55}"/>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1429" name="Text Box 32">
          <a:extLst>
            <a:ext uri="{FF2B5EF4-FFF2-40B4-BE49-F238E27FC236}">
              <a16:creationId xmlns:a16="http://schemas.microsoft.com/office/drawing/2014/main" id="{E0CC6055-1BED-4942-8523-24241521409A}"/>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1430" name="Text Box 33">
          <a:extLst>
            <a:ext uri="{FF2B5EF4-FFF2-40B4-BE49-F238E27FC236}">
              <a16:creationId xmlns:a16="http://schemas.microsoft.com/office/drawing/2014/main" id="{A440F1A8-47DC-4E76-B659-F27D0BEE8E05}"/>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1431" name="Text Box 34">
          <a:extLst>
            <a:ext uri="{FF2B5EF4-FFF2-40B4-BE49-F238E27FC236}">
              <a16:creationId xmlns:a16="http://schemas.microsoft.com/office/drawing/2014/main" id="{D38D8C35-D1FB-45A2-BDD6-83697A31A801}"/>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1432" name="Text Box 35">
          <a:extLst>
            <a:ext uri="{FF2B5EF4-FFF2-40B4-BE49-F238E27FC236}">
              <a16:creationId xmlns:a16="http://schemas.microsoft.com/office/drawing/2014/main" id="{A93182CB-6F11-4EE9-9236-01CF404A1913}"/>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1433" name="Text Box 36">
          <a:extLst>
            <a:ext uri="{FF2B5EF4-FFF2-40B4-BE49-F238E27FC236}">
              <a16:creationId xmlns:a16="http://schemas.microsoft.com/office/drawing/2014/main" id="{395E853A-8CE1-427D-97FB-D2FB622DA5F5}"/>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1434" name="Text Box 37">
          <a:extLst>
            <a:ext uri="{FF2B5EF4-FFF2-40B4-BE49-F238E27FC236}">
              <a16:creationId xmlns:a16="http://schemas.microsoft.com/office/drawing/2014/main" id="{EBDD65AF-77FD-4AAA-9415-96FC6AA6E74E}"/>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1435" name="Text Box 38">
          <a:extLst>
            <a:ext uri="{FF2B5EF4-FFF2-40B4-BE49-F238E27FC236}">
              <a16:creationId xmlns:a16="http://schemas.microsoft.com/office/drawing/2014/main" id="{847E0F5F-26E1-48B5-8EA0-543AF3C5171C}"/>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1436" name="Text Box 39">
          <a:extLst>
            <a:ext uri="{FF2B5EF4-FFF2-40B4-BE49-F238E27FC236}">
              <a16:creationId xmlns:a16="http://schemas.microsoft.com/office/drawing/2014/main" id="{BA311830-F55A-46E0-8F9B-2FB2D8C211F4}"/>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1437" name="Text Box 40">
          <a:extLst>
            <a:ext uri="{FF2B5EF4-FFF2-40B4-BE49-F238E27FC236}">
              <a16:creationId xmlns:a16="http://schemas.microsoft.com/office/drawing/2014/main" id="{4707EAAA-3B43-41C8-9F28-9EBD7C52657C}"/>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1438" name="Text Box 41">
          <a:extLst>
            <a:ext uri="{FF2B5EF4-FFF2-40B4-BE49-F238E27FC236}">
              <a16:creationId xmlns:a16="http://schemas.microsoft.com/office/drawing/2014/main" id="{23C8717C-1EB8-427B-80AD-93F879FAE11E}"/>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1439" name="Text Box 42">
          <a:extLst>
            <a:ext uri="{FF2B5EF4-FFF2-40B4-BE49-F238E27FC236}">
              <a16:creationId xmlns:a16="http://schemas.microsoft.com/office/drawing/2014/main" id="{DCC79379-EAD7-4520-B587-1B439CE6A12C}"/>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440" name="Text Box 4">
          <a:extLst>
            <a:ext uri="{FF2B5EF4-FFF2-40B4-BE49-F238E27FC236}">
              <a16:creationId xmlns:a16="http://schemas.microsoft.com/office/drawing/2014/main" id="{385CCF0E-D56E-43D9-9CC4-282E7ADD27AD}"/>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441" name="Text Box 24">
          <a:extLst>
            <a:ext uri="{FF2B5EF4-FFF2-40B4-BE49-F238E27FC236}">
              <a16:creationId xmlns:a16="http://schemas.microsoft.com/office/drawing/2014/main" id="{2F368DCC-EF3A-47E6-9F16-C9FE03E23D32}"/>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442" name="Text Box 25">
          <a:extLst>
            <a:ext uri="{FF2B5EF4-FFF2-40B4-BE49-F238E27FC236}">
              <a16:creationId xmlns:a16="http://schemas.microsoft.com/office/drawing/2014/main" id="{A0093E6F-92EB-4476-919A-6481964E46BE}"/>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443" name="Text Box 26">
          <a:extLst>
            <a:ext uri="{FF2B5EF4-FFF2-40B4-BE49-F238E27FC236}">
              <a16:creationId xmlns:a16="http://schemas.microsoft.com/office/drawing/2014/main" id="{2F840AB8-4CEF-4321-AEA5-6D436B319E50}"/>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444" name="Text Box 27">
          <a:extLst>
            <a:ext uri="{FF2B5EF4-FFF2-40B4-BE49-F238E27FC236}">
              <a16:creationId xmlns:a16="http://schemas.microsoft.com/office/drawing/2014/main" id="{C8F4A85D-20CA-44C1-A8B4-EBAAC633A4D3}"/>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445" name="Text Box 28">
          <a:extLst>
            <a:ext uri="{FF2B5EF4-FFF2-40B4-BE49-F238E27FC236}">
              <a16:creationId xmlns:a16="http://schemas.microsoft.com/office/drawing/2014/main" id="{97D48305-9B1D-4DA4-9D78-D4BECCB8ADE3}"/>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446" name="Text Box 29">
          <a:extLst>
            <a:ext uri="{FF2B5EF4-FFF2-40B4-BE49-F238E27FC236}">
              <a16:creationId xmlns:a16="http://schemas.microsoft.com/office/drawing/2014/main" id="{B1FF7DC3-D5AD-4D3F-9C97-5F7723FE8939}"/>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447" name="Text Box 30">
          <a:extLst>
            <a:ext uri="{FF2B5EF4-FFF2-40B4-BE49-F238E27FC236}">
              <a16:creationId xmlns:a16="http://schemas.microsoft.com/office/drawing/2014/main" id="{92DED965-2833-4AFB-8292-633A3EEE31F9}"/>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448" name="Text Box 31">
          <a:extLst>
            <a:ext uri="{FF2B5EF4-FFF2-40B4-BE49-F238E27FC236}">
              <a16:creationId xmlns:a16="http://schemas.microsoft.com/office/drawing/2014/main" id="{FB8B7B0E-1B75-4C8E-9ADB-364FC167E2B7}"/>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449" name="Text Box 32">
          <a:extLst>
            <a:ext uri="{FF2B5EF4-FFF2-40B4-BE49-F238E27FC236}">
              <a16:creationId xmlns:a16="http://schemas.microsoft.com/office/drawing/2014/main" id="{823AC7CA-F47D-4056-ABC6-AE7C005D9A01}"/>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450" name="Text Box 33">
          <a:extLst>
            <a:ext uri="{FF2B5EF4-FFF2-40B4-BE49-F238E27FC236}">
              <a16:creationId xmlns:a16="http://schemas.microsoft.com/office/drawing/2014/main" id="{B02C2938-312D-4118-A5E6-08076E4A82CD}"/>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451" name="Text Box 34">
          <a:extLst>
            <a:ext uri="{FF2B5EF4-FFF2-40B4-BE49-F238E27FC236}">
              <a16:creationId xmlns:a16="http://schemas.microsoft.com/office/drawing/2014/main" id="{BF8E8ADB-C74C-46B5-BB53-67BAA7BBED40}"/>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452" name="Text Box 35">
          <a:extLst>
            <a:ext uri="{FF2B5EF4-FFF2-40B4-BE49-F238E27FC236}">
              <a16:creationId xmlns:a16="http://schemas.microsoft.com/office/drawing/2014/main" id="{2095A313-B211-42E4-8C34-2DADFEEC9F07}"/>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453" name="Text Box 36">
          <a:extLst>
            <a:ext uri="{FF2B5EF4-FFF2-40B4-BE49-F238E27FC236}">
              <a16:creationId xmlns:a16="http://schemas.microsoft.com/office/drawing/2014/main" id="{A7D6E301-E5A8-4022-BBF7-A35580DAB85E}"/>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454" name="Text Box 37">
          <a:extLst>
            <a:ext uri="{FF2B5EF4-FFF2-40B4-BE49-F238E27FC236}">
              <a16:creationId xmlns:a16="http://schemas.microsoft.com/office/drawing/2014/main" id="{CE5E30C7-42E7-4DB9-AAB1-EEF51B65A545}"/>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455" name="Text Box 38">
          <a:extLst>
            <a:ext uri="{FF2B5EF4-FFF2-40B4-BE49-F238E27FC236}">
              <a16:creationId xmlns:a16="http://schemas.microsoft.com/office/drawing/2014/main" id="{104E0EF6-B439-4682-A695-D55C23D0380A}"/>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456" name="Text Box 39">
          <a:extLst>
            <a:ext uri="{FF2B5EF4-FFF2-40B4-BE49-F238E27FC236}">
              <a16:creationId xmlns:a16="http://schemas.microsoft.com/office/drawing/2014/main" id="{4320AC54-2FDE-4C83-A951-C21623B3B26A}"/>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457" name="Text Box 40">
          <a:extLst>
            <a:ext uri="{FF2B5EF4-FFF2-40B4-BE49-F238E27FC236}">
              <a16:creationId xmlns:a16="http://schemas.microsoft.com/office/drawing/2014/main" id="{2EE70967-574E-4718-A537-9A952F7AD130}"/>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458" name="Text Box 41">
          <a:extLst>
            <a:ext uri="{FF2B5EF4-FFF2-40B4-BE49-F238E27FC236}">
              <a16:creationId xmlns:a16="http://schemas.microsoft.com/office/drawing/2014/main" id="{E128CED2-2940-491D-8A78-744BFB95FC23}"/>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459" name="Text Box 42">
          <a:extLst>
            <a:ext uri="{FF2B5EF4-FFF2-40B4-BE49-F238E27FC236}">
              <a16:creationId xmlns:a16="http://schemas.microsoft.com/office/drawing/2014/main" id="{CD99CF89-F561-4BA7-AE99-21AC4706403B}"/>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460" name="Text Box 4">
          <a:extLst>
            <a:ext uri="{FF2B5EF4-FFF2-40B4-BE49-F238E27FC236}">
              <a16:creationId xmlns:a16="http://schemas.microsoft.com/office/drawing/2014/main" id="{52561BAD-2E3A-4597-9C85-569BCC6B9B10}"/>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461" name="Text Box 24">
          <a:extLst>
            <a:ext uri="{FF2B5EF4-FFF2-40B4-BE49-F238E27FC236}">
              <a16:creationId xmlns:a16="http://schemas.microsoft.com/office/drawing/2014/main" id="{FF58E3B0-F83C-4FFA-BED2-832932BE9AB5}"/>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462" name="Text Box 25">
          <a:extLst>
            <a:ext uri="{FF2B5EF4-FFF2-40B4-BE49-F238E27FC236}">
              <a16:creationId xmlns:a16="http://schemas.microsoft.com/office/drawing/2014/main" id="{FA6437A8-FEE6-4C8B-B5AF-4C9E2182A913}"/>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463" name="Text Box 26">
          <a:extLst>
            <a:ext uri="{FF2B5EF4-FFF2-40B4-BE49-F238E27FC236}">
              <a16:creationId xmlns:a16="http://schemas.microsoft.com/office/drawing/2014/main" id="{626F5672-3C16-4245-94D2-7FE6D78979DF}"/>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464" name="Text Box 27">
          <a:extLst>
            <a:ext uri="{FF2B5EF4-FFF2-40B4-BE49-F238E27FC236}">
              <a16:creationId xmlns:a16="http://schemas.microsoft.com/office/drawing/2014/main" id="{0E35E724-90C6-4605-AD83-83F48DC1837D}"/>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465" name="Text Box 28">
          <a:extLst>
            <a:ext uri="{FF2B5EF4-FFF2-40B4-BE49-F238E27FC236}">
              <a16:creationId xmlns:a16="http://schemas.microsoft.com/office/drawing/2014/main" id="{05D32791-9504-4938-A89D-E6A326818059}"/>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466" name="Text Box 29">
          <a:extLst>
            <a:ext uri="{FF2B5EF4-FFF2-40B4-BE49-F238E27FC236}">
              <a16:creationId xmlns:a16="http://schemas.microsoft.com/office/drawing/2014/main" id="{42724399-4DD8-425E-94DB-F9655A6CC54C}"/>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467" name="Text Box 30">
          <a:extLst>
            <a:ext uri="{FF2B5EF4-FFF2-40B4-BE49-F238E27FC236}">
              <a16:creationId xmlns:a16="http://schemas.microsoft.com/office/drawing/2014/main" id="{2DB5639A-F020-42D3-98CC-CA119FAD07AE}"/>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468" name="Text Box 31">
          <a:extLst>
            <a:ext uri="{FF2B5EF4-FFF2-40B4-BE49-F238E27FC236}">
              <a16:creationId xmlns:a16="http://schemas.microsoft.com/office/drawing/2014/main" id="{585D61E8-C408-4DA2-9764-01BDC474961F}"/>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469" name="Text Box 32">
          <a:extLst>
            <a:ext uri="{FF2B5EF4-FFF2-40B4-BE49-F238E27FC236}">
              <a16:creationId xmlns:a16="http://schemas.microsoft.com/office/drawing/2014/main" id="{2CB50D0B-8D33-44AF-8441-584239962657}"/>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470" name="Text Box 33">
          <a:extLst>
            <a:ext uri="{FF2B5EF4-FFF2-40B4-BE49-F238E27FC236}">
              <a16:creationId xmlns:a16="http://schemas.microsoft.com/office/drawing/2014/main" id="{9E9E19F3-51CB-44D1-94A7-84CD3308D174}"/>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471" name="Text Box 34">
          <a:extLst>
            <a:ext uri="{FF2B5EF4-FFF2-40B4-BE49-F238E27FC236}">
              <a16:creationId xmlns:a16="http://schemas.microsoft.com/office/drawing/2014/main" id="{7F4F6760-914D-438B-87A3-487579E8386F}"/>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472" name="Text Box 35">
          <a:extLst>
            <a:ext uri="{FF2B5EF4-FFF2-40B4-BE49-F238E27FC236}">
              <a16:creationId xmlns:a16="http://schemas.microsoft.com/office/drawing/2014/main" id="{2737B67A-FDFE-4C7D-AA87-E4D0A1876CDB}"/>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473" name="Text Box 36">
          <a:extLst>
            <a:ext uri="{FF2B5EF4-FFF2-40B4-BE49-F238E27FC236}">
              <a16:creationId xmlns:a16="http://schemas.microsoft.com/office/drawing/2014/main" id="{40EB7DDE-0960-453A-893F-317887E88BB9}"/>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474" name="Text Box 37">
          <a:extLst>
            <a:ext uri="{FF2B5EF4-FFF2-40B4-BE49-F238E27FC236}">
              <a16:creationId xmlns:a16="http://schemas.microsoft.com/office/drawing/2014/main" id="{6AA20C7D-E2F1-4A5B-B99E-460D97577D79}"/>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475" name="Text Box 38">
          <a:extLst>
            <a:ext uri="{FF2B5EF4-FFF2-40B4-BE49-F238E27FC236}">
              <a16:creationId xmlns:a16="http://schemas.microsoft.com/office/drawing/2014/main" id="{467CEAD9-AB67-47AD-8D89-F80A7056ABCD}"/>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476" name="Text Box 39">
          <a:extLst>
            <a:ext uri="{FF2B5EF4-FFF2-40B4-BE49-F238E27FC236}">
              <a16:creationId xmlns:a16="http://schemas.microsoft.com/office/drawing/2014/main" id="{B84F3DC6-BA94-4404-B09A-66B07669F58A}"/>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477" name="Text Box 40">
          <a:extLst>
            <a:ext uri="{FF2B5EF4-FFF2-40B4-BE49-F238E27FC236}">
              <a16:creationId xmlns:a16="http://schemas.microsoft.com/office/drawing/2014/main" id="{C9A4B157-B7EE-4EAD-9593-DA7FCCCD2B60}"/>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478" name="Text Box 41">
          <a:extLst>
            <a:ext uri="{FF2B5EF4-FFF2-40B4-BE49-F238E27FC236}">
              <a16:creationId xmlns:a16="http://schemas.microsoft.com/office/drawing/2014/main" id="{94F3090D-324E-4D90-8D70-895FDCDC48F7}"/>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479" name="Text Box 42">
          <a:extLst>
            <a:ext uri="{FF2B5EF4-FFF2-40B4-BE49-F238E27FC236}">
              <a16:creationId xmlns:a16="http://schemas.microsoft.com/office/drawing/2014/main" id="{9737964D-8DB6-4D89-886A-CD8D402059BD}"/>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480" name="Text Box 4">
          <a:extLst>
            <a:ext uri="{FF2B5EF4-FFF2-40B4-BE49-F238E27FC236}">
              <a16:creationId xmlns:a16="http://schemas.microsoft.com/office/drawing/2014/main" id="{5DE565DB-CDAD-43D2-9DF1-BCC8816F0ABD}"/>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481" name="Text Box 24">
          <a:extLst>
            <a:ext uri="{FF2B5EF4-FFF2-40B4-BE49-F238E27FC236}">
              <a16:creationId xmlns:a16="http://schemas.microsoft.com/office/drawing/2014/main" id="{B4CDA145-F1F0-40FB-8BF9-6ECF9364F8DD}"/>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482" name="Text Box 25">
          <a:extLst>
            <a:ext uri="{FF2B5EF4-FFF2-40B4-BE49-F238E27FC236}">
              <a16:creationId xmlns:a16="http://schemas.microsoft.com/office/drawing/2014/main" id="{B4843A05-C5A3-4389-8223-EFACFB804244}"/>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483" name="Text Box 26">
          <a:extLst>
            <a:ext uri="{FF2B5EF4-FFF2-40B4-BE49-F238E27FC236}">
              <a16:creationId xmlns:a16="http://schemas.microsoft.com/office/drawing/2014/main" id="{398A4C8F-BC56-4F17-B1C0-A6C8F0293F20}"/>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484" name="Text Box 27">
          <a:extLst>
            <a:ext uri="{FF2B5EF4-FFF2-40B4-BE49-F238E27FC236}">
              <a16:creationId xmlns:a16="http://schemas.microsoft.com/office/drawing/2014/main" id="{EBD5AEBC-67D7-4B18-B9DD-6B4C21643DAC}"/>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485" name="Text Box 28">
          <a:extLst>
            <a:ext uri="{FF2B5EF4-FFF2-40B4-BE49-F238E27FC236}">
              <a16:creationId xmlns:a16="http://schemas.microsoft.com/office/drawing/2014/main" id="{CC1097A4-E81E-422C-958F-9CE237C999A1}"/>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486" name="Text Box 29">
          <a:extLst>
            <a:ext uri="{FF2B5EF4-FFF2-40B4-BE49-F238E27FC236}">
              <a16:creationId xmlns:a16="http://schemas.microsoft.com/office/drawing/2014/main" id="{821179DC-E6BA-42E2-920B-B946CF7AABF6}"/>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487" name="Text Box 30">
          <a:extLst>
            <a:ext uri="{FF2B5EF4-FFF2-40B4-BE49-F238E27FC236}">
              <a16:creationId xmlns:a16="http://schemas.microsoft.com/office/drawing/2014/main" id="{0E846194-CBE7-4165-A257-1B9887A5282B}"/>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488" name="Text Box 31">
          <a:extLst>
            <a:ext uri="{FF2B5EF4-FFF2-40B4-BE49-F238E27FC236}">
              <a16:creationId xmlns:a16="http://schemas.microsoft.com/office/drawing/2014/main" id="{1C8FAA01-25C1-437B-9349-0040E58B5A7A}"/>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489" name="Text Box 32">
          <a:extLst>
            <a:ext uri="{FF2B5EF4-FFF2-40B4-BE49-F238E27FC236}">
              <a16:creationId xmlns:a16="http://schemas.microsoft.com/office/drawing/2014/main" id="{EE885116-8037-49D5-9710-ACDC5F3DF13E}"/>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490" name="Text Box 33">
          <a:extLst>
            <a:ext uri="{FF2B5EF4-FFF2-40B4-BE49-F238E27FC236}">
              <a16:creationId xmlns:a16="http://schemas.microsoft.com/office/drawing/2014/main" id="{67AFC737-0DBD-4047-A08E-68D05633E2D5}"/>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491" name="Text Box 34">
          <a:extLst>
            <a:ext uri="{FF2B5EF4-FFF2-40B4-BE49-F238E27FC236}">
              <a16:creationId xmlns:a16="http://schemas.microsoft.com/office/drawing/2014/main" id="{0A6F9188-97D2-4802-A7CA-671219C7AC9B}"/>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492" name="Text Box 35">
          <a:extLst>
            <a:ext uri="{FF2B5EF4-FFF2-40B4-BE49-F238E27FC236}">
              <a16:creationId xmlns:a16="http://schemas.microsoft.com/office/drawing/2014/main" id="{58CABA09-0B35-42DC-AF80-63348F1A2A97}"/>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493" name="Text Box 36">
          <a:extLst>
            <a:ext uri="{FF2B5EF4-FFF2-40B4-BE49-F238E27FC236}">
              <a16:creationId xmlns:a16="http://schemas.microsoft.com/office/drawing/2014/main" id="{55585A40-3F2D-443F-8C0D-F4E64C4283EA}"/>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494" name="Text Box 37">
          <a:extLst>
            <a:ext uri="{FF2B5EF4-FFF2-40B4-BE49-F238E27FC236}">
              <a16:creationId xmlns:a16="http://schemas.microsoft.com/office/drawing/2014/main" id="{CCAE1473-7858-4B4E-850F-0B8844BB5A32}"/>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495" name="Text Box 38">
          <a:extLst>
            <a:ext uri="{FF2B5EF4-FFF2-40B4-BE49-F238E27FC236}">
              <a16:creationId xmlns:a16="http://schemas.microsoft.com/office/drawing/2014/main" id="{049DE626-1067-4229-B5D6-FCAA4147EE8E}"/>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496" name="Text Box 39">
          <a:extLst>
            <a:ext uri="{FF2B5EF4-FFF2-40B4-BE49-F238E27FC236}">
              <a16:creationId xmlns:a16="http://schemas.microsoft.com/office/drawing/2014/main" id="{2F3499C8-3548-4767-A338-EA556C847C36}"/>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497" name="Text Box 40">
          <a:extLst>
            <a:ext uri="{FF2B5EF4-FFF2-40B4-BE49-F238E27FC236}">
              <a16:creationId xmlns:a16="http://schemas.microsoft.com/office/drawing/2014/main" id="{24471D7E-8CD2-4D49-BD31-CDBF55B08E7E}"/>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498" name="Text Box 41">
          <a:extLst>
            <a:ext uri="{FF2B5EF4-FFF2-40B4-BE49-F238E27FC236}">
              <a16:creationId xmlns:a16="http://schemas.microsoft.com/office/drawing/2014/main" id="{67BF1AF7-79B4-4E11-B3CE-C4DD0564B848}"/>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499" name="Text Box 42">
          <a:extLst>
            <a:ext uri="{FF2B5EF4-FFF2-40B4-BE49-F238E27FC236}">
              <a16:creationId xmlns:a16="http://schemas.microsoft.com/office/drawing/2014/main" id="{DFF0731C-9346-4D3E-9838-119976AC8537}"/>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500" name="Text Box 4">
          <a:extLst>
            <a:ext uri="{FF2B5EF4-FFF2-40B4-BE49-F238E27FC236}">
              <a16:creationId xmlns:a16="http://schemas.microsoft.com/office/drawing/2014/main" id="{35C8E393-41CE-4F42-BB29-11663F4421CC}"/>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501" name="Text Box 24">
          <a:extLst>
            <a:ext uri="{FF2B5EF4-FFF2-40B4-BE49-F238E27FC236}">
              <a16:creationId xmlns:a16="http://schemas.microsoft.com/office/drawing/2014/main" id="{87EA20C0-2594-4165-A38A-1AE870A2B7DE}"/>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502" name="Text Box 25">
          <a:extLst>
            <a:ext uri="{FF2B5EF4-FFF2-40B4-BE49-F238E27FC236}">
              <a16:creationId xmlns:a16="http://schemas.microsoft.com/office/drawing/2014/main" id="{92E66E36-FBE6-4CB6-B766-7E05E2B2B215}"/>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503" name="Text Box 26">
          <a:extLst>
            <a:ext uri="{FF2B5EF4-FFF2-40B4-BE49-F238E27FC236}">
              <a16:creationId xmlns:a16="http://schemas.microsoft.com/office/drawing/2014/main" id="{64B9C86B-1FBD-4AA4-99DB-4DAE2938D416}"/>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504" name="Text Box 27">
          <a:extLst>
            <a:ext uri="{FF2B5EF4-FFF2-40B4-BE49-F238E27FC236}">
              <a16:creationId xmlns:a16="http://schemas.microsoft.com/office/drawing/2014/main" id="{E746E461-BA13-473A-8725-6870C9862C46}"/>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505" name="Text Box 28">
          <a:extLst>
            <a:ext uri="{FF2B5EF4-FFF2-40B4-BE49-F238E27FC236}">
              <a16:creationId xmlns:a16="http://schemas.microsoft.com/office/drawing/2014/main" id="{21535D76-B90B-46C3-A9B6-2D350028804C}"/>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506" name="Text Box 29">
          <a:extLst>
            <a:ext uri="{FF2B5EF4-FFF2-40B4-BE49-F238E27FC236}">
              <a16:creationId xmlns:a16="http://schemas.microsoft.com/office/drawing/2014/main" id="{8709249B-CB87-4026-9247-3AC44DCDCE8E}"/>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507" name="Text Box 30">
          <a:extLst>
            <a:ext uri="{FF2B5EF4-FFF2-40B4-BE49-F238E27FC236}">
              <a16:creationId xmlns:a16="http://schemas.microsoft.com/office/drawing/2014/main" id="{EEB1472D-B83C-4C61-86D2-AFDFAD76560E}"/>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508" name="Text Box 31">
          <a:extLst>
            <a:ext uri="{FF2B5EF4-FFF2-40B4-BE49-F238E27FC236}">
              <a16:creationId xmlns:a16="http://schemas.microsoft.com/office/drawing/2014/main" id="{576A1BC8-FB7E-4FB9-BA41-7A832B2ABA29}"/>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509" name="Text Box 32">
          <a:extLst>
            <a:ext uri="{FF2B5EF4-FFF2-40B4-BE49-F238E27FC236}">
              <a16:creationId xmlns:a16="http://schemas.microsoft.com/office/drawing/2014/main" id="{6C42D5D9-D759-4007-9418-AD697EF8821C}"/>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510" name="Text Box 33">
          <a:extLst>
            <a:ext uri="{FF2B5EF4-FFF2-40B4-BE49-F238E27FC236}">
              <a16:creationId xmlns:a16="http://schemas.microsoft.com/office/drawing/2014/main" id="{2879D767-3BBB-4BB7-A0CC-B6B465166CAB}"/>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511" name="Text Box 34">
          <a:extLst>
            <a:ext uri="{FF2B5EF4-FFF2-40B4-BE49-F238E27FC236}">
              <a16:creationId xmlns:a16="http://schemas.microsoft.com/office/drawing/2014/main" id="{44620B79-023C-4289-A678-FA11C30895D2}"/>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512" name="Text Box 35">
          <a:extLst>
            <a:ext uri="{FF2B5EF4-FFF2-40B4-BE49-F238E27FC236}">
              <a16:creationId xmlns:a16="http://schemas.microsoft.com/office/drawing/2014/main" id="{8CD50808-473C-4A5A-8A01-517B3B15D4C4}"/>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513" name="Text Box 36">
          <a:extLst>
            <a:ext uri="{FF2B5EF4-FFF2-40B4-BE49-F238E27FC236}">
              <a16:creationId xmlns:a16="http://schemas.microsoft.com/office/drawing/2014/main" id="{1A5FD51C-B1F8-474C-AE16-A8EA971C7F76}"/>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514" name="Text Box 37">
          <a:extLst>
            <a:ext uri="{FF2B5EF4-FFF2-40B4-BE49-F238E27FC236}">
              <a16:creationId xmlns:a16="http://schemas.microsoft.com/office/drawing/2014/main" id="{0BCA0232-472A-456B-9556-588A45852610}"/>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515" name="Text Box 38">
          <a:extLst>
            <a:ext uri="{FF2B5EF4-FFF2-40B4-BE49-F238E27FC236}">
              <a16:creationId xmlns:a16="http://schemas.microsoft.com/office/drawing/2014/main" id="{FF6721A4-0EB0-470A-8E6D-1C9865383E5A}"/>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516" name="Text Box 39">
          <a:extLst>
            <a:ext uri="{FF2B5EF4-FFF2-40B4-BE49-F238E27FC236}">
              <a16:creationId xmlns:a16="http://schemas.microsoft.com/office/drawing/2014/main" id="{984B35A3-306A-43A0-ACE9-D94D13EA1D3F}"/>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517" name="Text Box 40">
          <a:extLst>
            <a:ext uri="{FF2B5EF4-FFF2-40B4-BE49-F238E27FC236}">
              <a16:creationId xmlns:a16="http://schemas.microsoft.com/office/drawing/2014/main" id="{3798E711-8DA6-4309-A62B-33E787026299}"/>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518" name="Text Box 41">
          <a:extLst>
            <a:ext uri="{FF2B5EF4-FFF2-40B4-BE49-F238E27FC236}">
              <a16:creationId xmlns:a16="http://schemas.microsoft.com/office/drawing/2014/main" id="{44B19788-4CDA-41C7-AE32-4ACFDC89FD2F}"/>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519" name="Text Box 42">
          <a:extLst>
            <a:ext uri="{FF2B5EF4-FFF2-40B4-BE49-F238E27FC236}">
              <a16:creationId xmlns:a16="http://schemas.microsoft.com/office/drawing/2014/main" id="{D3922AA7-5761-4634-87EA-2462863FFE49}"/>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1520" name="Text Box 4">
          <a:extLst>
            <a:ext uri="{FF2B5EF4-FFF2-40B4-BE49-F238E27FC236}">
              <a16:creationId xmlns:a16="http://schemas.microsoft.com/office/drawing/2014/main" id="{5DE29F1E-C103-4285-9D05-EB12A4A87BB7}"/>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1521" name="Text Box 24">
          <a:extLst>
            <a:ext uri="{FF2B5EF4-FFF2-40B4-BE49-F238E27FC236}">
              <a16:creationId xmlns:a16="http://schemas.microsoft.com/office/drawing/2014/main" id="{B8F149F9-BE37-4E07-8E57-8B8FDCCFF237}"/>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1522" name="Text Box 25">
          <a:extLst>
            <a:ext uri="{FF2B5EF4-FFF2-40B4-BE49-F238E27FC236}">
              <a16:creationId xmlns:a16="http://schemas.microsoft.com/office/drawing/2014/main" id="{E737DDD2-93B5-4C40-8796-BD598757628B}"/>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1523" name="Text Box 26">
          <a:extLst>
            <a:ext uri="{FF2B5EF4-FFF2-40B4-BE49-F238E27FC236}">
              <a16:creationId xmlns:a16="http://schemas.microsoft.com/office/drawing/2014/main" id="{70812F9E-8AF5-4EEB-BC63-37CBBA2BA887}"/>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1524" name="Text Box 27">
          <a:extLst>
            <a:ext uri="{FF2B5EF4-FFF2-40B4-BE49-F238E27FC236}">
              <a16:creationId xmlns:a16="http://schemas.microsoft.com/office/drawing/2014/main" id="{94847DD1-16AF-4EF8-A1B3-1E13EEBBF299}"/>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1525" name="Text Box 28">
          <a:extLst>
            <a:ext uri="{FF2B5EF4-FFF2-40B4-BE49-F238E27FC236}">
              <a16:creationId xmlns:a16="http://schemas.microsoft.com/office/drawing/2014/main" id="{369F7C21-07B8-4A9F-ADD7-7C4CA1E7B7B3}"/>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1526" name="Text Box 29">
          <a:extLst>
            <a:ext uri="{FF2B5EF4-FFF2-40B4-BE49-F238E27FC236}">
              <a16:creationId xmlns:a16="http://schemas.microsoft.com/office/drawing/2014/main" id="{6488D448-E3B2-4AE5-8564-FAD4CFCF6D95}"/>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1527" name="Text Box 30">
          <a:extLst>
            <a:ext uri="{FF2B5EF4-FFF2-40B4-BE49-F238E27FC236}">
              <a16:creationId xmlns:a16="http://schemas.microsoft.com/office/drawing/2014/main" id="{087B7C02-5F41-46FA-BCEC-2B9BB7E6F082}"/>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1528" name="Text Box 31">
          <a:extLst>
            <a:ext uri="{FF2B5EF4-FFF2-40B4-BE49-F238E27FC236}">
              <a16:creationId xmlns:a16="http://schemas.microsoft.com/office/drawing/2014/main" id="{ECE68CD6-F33D-4526-B6E3-94ED5965BB69}"/>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1529" name="Text Box 32">
          <a:extLst>
            <a:ext uri="{FF2B5EF4-FFF2-40B4-BE49-F238E27FC236}">
              <a16:creationId xmlns:a16="http://schemas.microsoft.com/office/drawing/2014/main" id="{41B9A81F-33A8-414A-AE36-4862B1703803}"/>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1530" name="Text Box 33">
          <a:extLst>
            <a:ext uri="{FF2B5EF4-FFF2-40B4-BE49-F238E27FC236}">
              <a16:creationId xmlns:a16="http://schemas.microsoft.com/office/drawing/2014/main" id="{BF2D56A4-48F7-41E2-88F0-26ED5260C5D3}"/>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1531" name="Text Box 34">
          <a:extLst>
            <a:ext uri="{FF2B5EF4-FFF2-40B4-BE49-F238E27FC236}">
              <a16:creationId xmlns:a16="http://schemas.microsoft.com/office/drawing/2014/main" id="{57B22F18-6277-4DD2-89A9-0E31D38CA123}"/>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1532" name="Text Box 35">
          <a:extLst>
            <a:ext uri="{FF2B5EF4-FFF2-40B4-BE49-F238E27FC236}">
              <a16:creationId xmlns:a16="http://schemas.microsoft.com/office/drawing/2014/main" id="{F840B51F-DD97-4570-8C38-6EDFB405C07A}"/>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1533" name="Text Box 36">
          <a:extLst>
            <a:ext uri="{FF2B5EF4-FFF2-40B4-BE49-F238E27FC236}">
              <a16:creationId xmlns:a16="http://schemas.microsoft.com/office/drawing/2014/main" id="{CE836CC9-8D69-4322-BB35-BCAD50832129}"/>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1534" name="Text Box 37">
          <a:extLst>
            <a:ext uri="{FF2B5EF4-FFF2-40B4-BE49-F238E27FC236}">
              <a16:creationId xmlns:a16="http://schemas.microsoft.com/office/drawing/2014/main" id="{9271F40D-CCDA-4C06-87DB-D6F9E6CDEC6A}"/>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1535" name="Text Box 38">
          <a:extLst>
            <a:ext uri="{FF2B5EF4-FFF2-40B4-BE49-F238E27FC236}">
              <a16:creationId xmlns:a16="http://schemas.microsoft.com/office/drawing/2014/main" id="{23BC1C4A-5592-455D-B279-BE32E59779FD}"/>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1536" name="Text Box 39">
          <a:extLst>
            <a:ext uri="{FF2B5EF4-FFF2-40B4-BE49-F238E27FC236}">
              <a16:creationId xmlns:a16="http://schemas.microsoft.com/office/drawing/2014/main" id="{1778BFF9-1E81-483D-A104-9486CA700C9A}"/>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1537" name="Text Box 40">
          <a:extLst>
            <a:ext uri="{FF2B5EF4-FFF2-40B4-BE49-F238E27FC236}">
              <a16:creationId xmlns:a16="http://schemas.microsoft.com/office/drawing/2014/main" id="{6655CA49-78D6-472E-87E7-324E2A86387E}"/>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1538" name="Text Box 41">
          <a:extLst>
            <a:ext uri="{FF2B5EF4-FFF2-40B4-BE49-F238E27FC236}">
              <a16:creationId xmlns:a16="http://schemas.microsoft.com/office/drawing/2014/main" id="{E81ECCC7-AD34-44D3-83B8-15AF51CFBDCF}"/>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1539" name="Text Box 42">
          <a:extLst>
            <a:ext uri="{FF2B5EF4-FFF2-40B4-BE49-F238E27FC236}">
              <a16:creationId xmlns:a16="http://schemas.microsoft.com/office/drawing/2014/main" id="{4116ABB6-F145-4F1D-A848-491443BBA6E5}"/>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1540" name="Text Box 4">
          <a:extLst>
            <a:ext uri="{FF2B5EF4-FFF2-40B4-BE49-F238E27FC236}">
              <a16:creationId xmlns:a16="http://schemas.microsoft.com/office/drawing/2014/main" id="{9D149A75-FC25-4F38-A310-9D272438F099}"/>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1541" name="Text Box 24">
          <a:extLst>
            <a:ext uri="{FF2B5EF4-FFF2-40B4-BE49-F238E27FC236}">
              <a16:creationId xmlns:a16="http://schemas.microsoft.com/office/drawing/2014/main" id="{5C91A8F4-0317-40E3-A6CF-1CE924575678}"/>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1542" name="Text Box 25">
          <a:extLst>
            <a:ext uri="{FF2B5EF4-FFF2-40B4-BE49-F238E27FC236}">
              <a16:creationId xmlns:a16="http://schemas.microsoft.com/office/drawing/2014/main" id="{B1C8181B-221B-4F61-AFD6-123BD3841E35}"/>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1543" name="Text Box 26">
          <a:extLst>
            <a:ext uri="{FF2B5EF4-FFF2-40B4-BE49-F238E27FC236}">
              <a16:creationId xmlns:a16="http://schemas.microsoft.com/office/drawing/2014/main" id="{8623BCBA-3BB1-4D72-928C-2AD04DDC9C13}"/>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1544" name="Text Box 27">
          <a:extLst>
            <a:ext uri="{FF2B5EF4-FFF2-40B4-BE49-F238E27FC236}">
              <a16:creationId xmlns:a16="http://schemas.microsoft.com/office/drawing/2014/main" id="{B353C172-FFAA-4997-BC78-99E07EB62AB1}"/>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1545" name="Text Box 28">
          <a:extLst>
            <a:ext uri="{FF2B5EF4-FFF2-40B4-BE49-F238E27FC236}">
              <a16:creationId xmlns:a16="http://schemas.microsoft.com/office/drawing/2014/main" id="{009C47B6-0EAC-4966-8C8B-67C9A37454EC}"/>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1546" name="Text Box 29">
          <a:extLst>
            <a:ext uri="{FF2B5EF4-FFF2-40B4-BE49-F238E27FC236}">
              <a16:creationId xmlns:a16="http://schemas.microsoft.com/office/drawing/2014/main" id="{6DE56608-B349-424B-806E-160234AEE7F9}"/>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1547" name="Text Box 30">
          <a:extLst>
            <a:ext uri="{FF2B5EF4-FFF2-40B4-BE49-F238E27FC236}">
              <a16:creationId xmlns:a16="http://schemas.microsoft.com/office/drawing/2014/main" id="{6963F4DB-CC5F-4BA2-B275-1F83C9D2B652}"/>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1548" name="Text Box 31">
          <a:extLst>
            <a:ext uri="{FF2B5EF4-FFF2-40B4-BE49-F238E27FC236}">
              <a16:creationId xmlns:a16="http://schemas.microsoft.com/office/drawing/2014/main" id="{8D16FD83-CCB8-4BCF-B9E9-C310ED4FAF70}"/>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1549" name="Text Box 32">
          <a:extLst>
            <a:ext uri="{FF2B5EF4-FFF2-40B4-BE49-F238E27FC236}">
              <a16:creationId xmlns:a16="http://schemas.microsoft.com/office/drawing/2014/main" id="{245D9ACD-0C4D-4A7D-A332-49D66D45A683}"/>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1550" name="Text Box 33">
          <a:extLst>
            <a:ext uri="{FF2B5EF4-FFF2-40B4-BE49-F238E27FC236}">
              <a16:creationId xmlns:a16="http://schemas.microsoft.com/office/drawing/2014/main" id="{B3B73361-FA9A-4F63-AA0C-27E16EC4EACB}"/>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1551" name="Text Box 34">
          <a:extLst>
            <a:ext uri="{FF2B5EF4-FFF2-40B4-BE49-F238E27FC236}">
              <a16:creationId xmlns:a16="http://schemas.microsoft.com/office/drawing/2014/main" id="{672F093D-0BFF-4F18-9860-972957E2B302}"/>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1552" name="Text Box 35">
          <a:extLst>
            <a:ext uri="{FF2B5EF4-FFF2-40B4-BE49-F238E27FC236}">
              <a16:creationId xmlns:a16="http://schemas.microsoft.com/office/drawing/2014/main" id="{AC961607-B001-494A-BADA-4BE83F2CA423}"/>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1553" name="Text Box 36">
          <a:extLst>
            <a:ext uri="{FF2B5EF4-FFF2-40B4-BE49-F238E27FC236}">
              <a16:creationId xmlns:a16="http://schemas.microsoft.com/office/drawing/2014/main" id="{C3657501-8CBF-41F9-AAC7-CA7BA64A432E}"/>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1554" name="Text Box 37">
          <a:extLst>
            <a:ext uri="{FF2B5EF4-FFF2-40B4-BE49-F238E27FC236}">
              <a16:creationId xmlns:a16="http://schemas.microsoft.com/office/drawing/2014/main" id="{06397E39-2826-4BB1-A81A-A2C87A3D8649}"/>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1555" name="Text Box 38">
          <a:extLst>
            <a:ext uri="{FF2B5EF4-FFF2-40B4-BE49-F238E27FC236}">
              <a16:creationId xmlns:a16="http://schemas.microsoft.com/office/drawing/2014/main" id="{FC9ED850-1E95-4364-B2B7-3D6200A3CC2A}"/>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1556" name="Text Box 39">
          <a:extLst>
            <a:ext uri="{FF2B5EF4-FFF2-40B4-BE49-F238E27FC236}">
              <a16:creationId xmlns:a16="http://schemas.microsoft.com/office/drawing/2014/main" id="{82002782-1219-4D0F-AE53-F5D77F7668B5}"/>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1557" name="Text Box 40">
          <a:extLst>
            <a:ext uri="{FF2B5EF4-FFF2-40B4-BE49-F238E27FC236}">
              <a16:creationId xmlns:a16="http://schemas.microsoft.com/office/drawing/2014/main" id="{AD3FB44E-118F-4AE5-B94A-B263AE0125F2}"/>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1558" name="Text Box 41">
          <a:extLst>
            <a:ext uri="{FF2B5EF4-FFF2-40B4-BE49-F238E27FC236}">
              <a16:creationId xmlns:a16="http://schemas.microsoft.com/office/drawing/2014/main" id="{2A011A8D-17DF-483C-B42C-D8CC6568DD1E}"/>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1559" name="Text Box 42">
          <a:extLst>
            <a:ext uri="{FF2B5EF4-FFF2-40B4-BE49-F238E27FC236}">
              <a16:creationId xmlns:a16="http://schemas.microsoft.com/office/drawing/2014/main" id="{8FA453B6-6100-4446-9A25-C993E7638FA5}"/>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560" name="Text Box 4">
          <a:extLst>
            <a:ext uri="{FF2B5EF4-FFF2-40B4-BE49-F238E27FC236}">
              <a16:creationId xmlns:a16="http://schemas.microsoft.com/office/drawing/2014/main" id="{2765746A-1636-4640-BA99-63A9F39FD973}"/>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561" name="Text Box 24">
          <a:extLst>
            <a:ext uri="{FF2B5EF4-FFF2-40B4-BE49-F238E27FC236}">
              <a16:creationId xmlns:a16="http://schemas.microsoft.com/office/drawing/2014/main" id="{145C257D-53E1-4481-9E2E-1D1838CD68E9}"/>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562" name="Text Box 25">
          <a:extLst>
            <a:ext uri="{FF2B5EF4-FFF2-40B4-BE49-F238E27FC236}">
              <a16:creationId xmlns:a16="http://schemas.microsoft.com/office/drawing/2014/main" id="{314687DB-E2EB-4D8D-908B-BAC212D08BAA}"/>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563" name="Text Box 26">
          <a:extLst>
            <a:ext uri="{FF2B5EF4-FFF2-40B4-BE49-F238E27FC236}">
              <a16:creationId xmlns:a16="http://schemas.microsoft.com/office/drawing/2014/main" id="{A071CC7E-E7C6-454D-80D4-2445D738B378}"/>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564" name="Text Box 27">
          <a:extLst>
            <a:ext uri="{FF2B5EF4-FFF2-40B4-BE49-F238E27FC236}">
              <a16:creationId xmlns:a16="http://schemas.microsoft.com/office/drawing/2014/main" id="{28E90E77-4674-44B9-A94C-A1A7F993AA85}"/>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565" name="Text Box 28">
          <a:extLst>
            <a:ext uri="{FF2B5EF4-FFF2-40B4-BE49-F238E27FC236}">
              <a16:creationId xmlns:a16="http://schemas.microsoft.com/office/drawing/2014/main" id="{7DD89AEB-6244-40A8-81E4-B07159E3980A}"/>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566" name="Text Box 29">
          <a:extLst>
            <a:ext uri="{FF2B5EF4-FFF2-40B4-BE49-F238E27FC236}">
              <a16:creationId xmlns:a16="http://schemas.microsoft.com/office/drawing/2014/main" id="{B9A4B0A8-F403-4333-8321-4F81C3FED65A}"/>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567" name="Text Box 30">
          <a:extLst>
            <a:ext uri="{FF2B5EF4-FFF2-40B4-BE49-F238E27FC236}">
              <a16:creationId xmlns:a16="http://schemas.microsoft.com/office/drawing/2014/main" id="{AA4E6D6A-8931-4D5F-94F3-4F62793A7DB1}"/>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568" name="Text Box 31">
          <a:extLst>
            <a:ext uri="{FF2B5EF4-FFF2-40B4-BE49-F238E27FC236}">
              <a16:creationId xmlns:a16="http://schemas.microsoft.com/office/drawing/2014/main" id="{04C9B593-4F95-4201-A77F-BA8B20A306CC}"/>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569" name="Text Box 32">
          <a:extLst>
            <a:ext uri="{FF2B5EF4-FFF2-40B4-BE49-F238E27FC236}">
              <a16:creationId xmlns:a16="http://schemas.microsoft.com/office/drawing/2014/main" id="{A080BB2A-D9B1-4774-A12C-D57C05DF065E}"/>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570" name="Text Box 33">
          <a:extLst>
            <a:ext uri="{FF2B5EF4-FFF2-40B4-BE49-F238E27FC236}">
              <a16:creationId xmlns:a16="http://schemas.microsoft.com/office/drawing/2014/main" id="{846097D3-B853-4640-874A-AFA865C12DED}"/>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571" name="Text Box 34">
          <a:extLst>
            <a:ext uri="{FF2B5EF4-FFF2-40B4-BE49-F238E27FC236}">
              <a16:creationId xmlns:a16="http://schemas.microsoft.com/office/drawing/2014/main" id="{6E07F6B6-F45A-41E2-9B9E-8DDC0A9BE3F9}"/>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572" name="Text Box 35">
          <a:extLst>
            <a:ext uri="{FF2B5EF4-FFF2-40B4-BE49-F238E27FC236}">
              <a16:creationId xmlns:a16="http://schemas.microsoft.com/office/drawing/2014/main" id="{2DB52DF1-D6C5-4CC3-8C6C-8B90F925F79D}"/>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573" name="Text Box 36">
          <a:extLst>
            <a:ext uri="{FF2B5EF4-FFF2-40B4-BE49-F238E27FC236}">
              <a16:creationId xmlns:a16="http://schemas.microsoft.com/office/drawing/2014/main" id="{411551F4-B7C6-424E-90ED-16766BDB58EB}"/>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574" name="Text Box 37">
          <a:extLst>
            <a:ext uri="{FF2B5EF4-FFF2-40B4-BE49-F238E27FC236}">
              <a16:creationId xmlns:a16="http://schemas.microsoft.com/office/drawing/2014/main" id="{FE56D9D4-CC17-4806-B672-178D9BFE7F33}"/>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575" name="Text Box 38">
          <a:extLst>
            <a:ext uri="{FF2B5EF4-FFF2-40B4-BE49-F238E27FC236}">
              <a16:creationId xmlns:a16="http://schemas.microsoft.com/office/drawing/2014/main" id="{EA61EFFF-76BA-4E33-AA5B-6AB6889A60D2}"/>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576" name="Text Box 39">
          <a:extLst>
            <a:ext uri="{FF2B5EF4-FFF2-40B4-BE49-F238E27FC236}">
              <a16:creationId xmlns:a16="http://schemas.microsoft.com/office/drawing/2014/main" id="{AA26C1FD-99E7-45C3-8417-80E2B17367D4}"/>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577" name="Text Box 40">
          <a:extLst>
            <a:ext uri="{FF2B5EF4-FFF2-40B4-BE49-F238E27FC236}">
              <a16:creationId xmlns:a16="http://schemas.microsoft.com/office/drawing/2014/main" id="{7CD2F11B-F087-4DE8-BE94-2709CE6E6140}"/>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578" name="Text Box 41">
          <a:extLst>
            <a:ext uri="{FF2B5EF4-FFF2-40B4-BE49-F238E27FC236}">
              <a16:creationId xmlns:a16="http://schemas.microsoft.com/office/drawing/2014/main" id="{FAC1E188-8862-49A7-A9B3-80782BDA451F}"/>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579" name="Text Box 42">
          <a:extLst>
            <a:ext uri="{FF2B5EF4-FFF2-40B4-BE49-F238E27FC236}">
              <a16:creationId xmlns:a16="http://schemas.microsoft.com/office/drawing/2014/main" id="{B5F1D84F-7303-4974-BADB-6FF9DAA39DCC}"/>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580" name="Text Box 4">
          <a:extLst>
            <a:ext uri="{FF2B5EF4-FFF2-40B4-BE49-F238E27FC236}">
              <a16:creationId xmlns:a16="http://schemas.microsoft.com/office/drawing/2014/main" id="{2DEAFFE9-12C9-4FAF-B90C-49EABCBC4CC1}"/>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581" name="Text Box 24">
          <a:extLst>
            <a:ext uri="{FF2B5EF4-FFF2-40B4-BE49-F238E27FC236}">
              <a16:creationId xmlns:a16="http://schemas.microsoft.com/office/drawing/2014/main" id="{5E5A8BAF-0F5F-4853-A792-23F8F97BD904}"/>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582" name="Text Box 25">
          <a:extLst>
            <a:ext uri="{FF2B5EF4-FFF2-40B4-BE49-F238E27FC236}">
              <a16:creationId xmlns:a16="http://schemas.microsoft.com/office/drawing/2014/main" id="{866EC2A6-6041-4D3B-A8D6-3F8A65939775}"/>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583" name="Text Box 26">
          <a:extLst>
            <a:ext uri="{FF2B5EF4-FFF2-40B4-BE49-F238E27FC236}">
              <a16:creationId xmlns:a16="http://schemas.microsoft.com/office/drawing/2014/main" id="{E8533BB9-BEF8-462E-ADD0-16A02642E1F1}"/>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584" name="Text Box 27">
          <a:extLst>
            <a:ext uri="{FF2B5EF4-FFF2-40B4-BE49-F238E27FC236}">
              <a16:creationId xmlns:a16="http://schemas.microsoft.com/office/drawing/2014/main" id="{B6EC04CE-4D05-48CD-A5A8-EBCCB2456D29}"/>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585" name="Text Box 28">
          <a:extLst>
            <a:ext uri="{FF2B5EF4-FFF2-40B4-BE49-F238E27FC236}">
              <a16:creationId xmlns:a16="http://schemas.microsoft.com/office/drawing/2014/main" id="{0EBD5D8B-C2DA-4FBA-8EFA-65D15DF17019}"/>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586" name="Text Box 29">
          <a:extLst>
            <a:ext uri="{FF2B5EF4-FFF2-40B4-BE49-F238E27FC236}">
              <a16:creationId xmlns:a16="http://schemas.microsoft.com/office/drawing/2014/main" id="{002737F3-68C9-4387-A7E5-DB5FEA2EE191}"/>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587" name="Text Box 30">
          <a:extLst>
            <a:ext uri="{FF2B5EF4-FFF2-40B4-BE49-F238E27FC236}">
              <a16:creationId xmlns:a16="http://schemas.microsoft.com/office/drawing/2014/main" id="{FDEF4F34-2E27-43AB-9286-971063EE5E64}"/>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588" name="Text Box 31">
          <a:extLst>
            <a:ext uri="{FF2B5EF4-FFF2-40B4-BE49-F238E27FC236}">
              <a16:creationId xmlns:a16="http://schemas.microsoft.com/office/drawing/2014/main" id="{70693EAA-00EC-4201-9B29-08D90F5548CE}"/>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589" name="Text Box 32">
          <a:extLst>
            <a:ext uri="{FF2B5EF4-FFF2-40B4-BE49-F238E27FC236}">
              <a16:creationId xmlns:a16="http://schemas.microsoft.com/office/drawing/2014/main" id="{F0FAC6B7-5B15-4DBF-A9D4-B8ECC2034A37}"/>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590" name="Text Box 33">
          <a:extLst>
            <a:ext uri="{FF2B5EF4-FFF2-40B4-BE49-F238E27FC236}">
              <a16:creationId xmlns:a16="http://schemas.microsoft.com/office/drawing/2014/main" id="{FB524992-8F21-431F-A46E-18974AA61D3A}"/>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591" name="Text Box 34">
          <a:extLst>
            <a:ext uri="{FF2B5EF4-FFF2-40B4-BE49-F238E27FC236}">
              <a16:creationId xmlns:a16="http://schemas.microsoft.com/office/drawing/2014/main" id="{7383E32A-AB27-4A91-B1D5-1EC19FE8E4C5}"/>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592" name="Text Box 35">
          <a:extLst>
            <a:ext uri="{FF2B5EF4-FFF2-40B4-BE49-F238E27FC236}">
              <a16:creationId xmlns:a16="http://schemas.microsoft.com/office/drawing/2014/main" id="{9CB7F425-DE64-4A04-B305-509DAF14A291}"/>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593" name="Text Box 36">
          <a:extLst>
            <a:ext uri="{FF2B5EF4-FFF2-40B4-BE49-F238E27FC236}">
              <a16:creationId xmlns:a16="http://schemas.microsoft.com/office/drawing/2014/main" id="{2F08A68B-00DE-4B2C-8305-CF8D3DA3455B}"/>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594" name="Text Box 37">
          <a:extLst>
            <a:ext uri="{FF2B5EF4-FFF2-40B4-BE49-F238E27FC236}">
              <a16:creationId xmlns:a16="http://schemas.microsoft.com/office/drawing/2014/main" id="{046CC2EF-07C9-4F17-A68E-233E0238D9E8}"/>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595" name="Text Box 38">
          <a:extLst>
            <a:ext uri="{FF2B5EF4-FFF2-40B4-BE49-F238E27FC236}">
              <a16:creationId xmlns:a16="http://schemas.microsoft.com/office/drawing/2014/main" id="{A0FD562E-0AB9-46C4-A09D-54B3FDF5E74A}"/>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596" name="Text Box 39">
          <a:extLst>
            <a:ext uri="{FF2B5EF4-FFF2-40B4-BE49-F238E27FC236}">
              <a16:creationId xmlns:a16="http://schemas.microsoft.com/office/drawing/2014/main" id="{1259DEB6-1265-4E01-8F17-385DE38938B8}"/>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597" name="Text Box 40">
          <a:extLst>
            <a:ext uri="{FF2B5EF4-FFF2-40B4-BE49-F238E27FC236}">
              <a16:creationId xmlns:a16="http://schemas.microsoft.com/office/drawing/2014/main" id="{9A84A368-AD03-4CB5-BB64-59B76535D87B}"/>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598" name="Text Box 41">
          <a:extLst>
            <a:ext uri="{FF2B5EF4-FFF2-40B4-BE49-F238E27FC236}">
              <a16:creationId xmlns:a16="http://schemas.microsoft.com/office/drawing/2014/main" id="{EC7D1ABB-7CF6-4571-BE8E-23CA6553B2D5}"/>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599" name="Text Box 42">
          <a:extLst>
            <a:ext uri="{FF2B5EF4-FFF2-40B4-BE49-F238E27FC236}">
              <a16:creationId xmlns:a16="http://schemas.microsoft.com/office/drawing/2014/main" id="{C9659E56-073E-4C5C-B5F2-17F3679145CF}"/>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600" name="Text Box 4">
          <a:extLst>
            <a:ext uri="{FF2B5EF4-FFF2-40B4-BE49-F238E27FC236}">
              <a16:creationId xmlns:a16="http://schemas.microsoft.com/office/drawing/2014/main" id="{ABA1F7B2-0C6D-4598-A581-6AC8A42CF512}"/>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601" name="Text Box 24">
          <a:extLst>
            <a:ext uri="{FF2B5EF4-FFF2-40B4-BE49-F238E27FC236}">
              <a16:creationId xmlns:a16="http://schemas.microsoft.com/office/drawing/2014/main" id="{FACAF63B-7395-4040-819D-C7A08793979C}"/>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602" name="Text Box 25">
          <a:extLst>
            <a:ext uri="{FF2B5EF4-FFF2-40B4-BE49-F238E27FC236}">
              <a16:creationId xmlns:a16="http://schemas.microsoft.com/office/drawing/2014/main" id="{7B296525-FC88-4B3A-90D8-274B7C88DF50}"/>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603" name="Text Box 26">
          <a:extLst>
            <a:ext uri="{FF2B5EF4-FFF2-40B4-BE49-F238E27FC236}">
              <a16:creationId xmlns:a16="http://schemas.microsoft.com/office/drawing/2014/main" id="{296E50C6-6DB2-4CF0-82CA-F41578FA10D5}"/>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604" name="Text Box 27">
          <a:extLst>
            <a:ext uri="{FF2B5EF4-FFF2-40B4-BE49-F238E27FC236}">
              <a16:creationId xmlns:a16="http://schemas.microsoft.com/office/drawing/2014/main" id="{53AFEE30-DB18-460C-B40B-A28F691968F7}"/>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605" name="Text Box 28">
          <a:extLst>
            <a:ext uri="{FF2B5EF4-FFF2-40B4-BE49-F238E27FC236}">
              <a16:creationId xmlns:a16="http://schemas.microsoft.com/office/drawing/2014/main" id="{FD1F777D-EE12-4B25-8124-2738E2355B01}"/>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606" name="Text Box 29">
          <a:extLst>
            <a:ext uri="{FF2B5EF4-FFF2-40B4-BE49-F238E27FC236}">
              <a16:creationId xmlns:a16="http://schemas.microsoft.com/office/drawing/2014/main" id="{41BE93C5-23E5-4BFF-9442-1F4BC1560F86}"/>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607" name="Text Box 30">
          <a:extLst>
            <a:ext uri="{FF2B5EF4-FFF2-40B4-BE49-F238E27FC236}">
              <a16:creationId xmlns:a16="http://schemas.microsoft.com/office/drawing/2014/main" id="{8CE64B99-2260-4006-83DD-C41A3289F813}"/>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608" name="Text Box 31">
          <a:extLst>
            <a:ext uri="{FF2B5EF4-FFF2-40B4-BE49-F238E27FC236}">
              <a16:creationId xmlns:a16="http://schemas.microsoft.com/office/drawing/2014/main" id="{B311924D-BC79-4471-B32D-21CDB50E4435}"/>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609" name="Text Box 32">
          <a:extLst>
            <a:ext uri="{FF2B5EF4-FFF2-40B4-BE49-F238E27FC236}">
              <a16:creationId xmlns:a16="http://schemas.microsoft.com/office/drawing/2014/main" id="{5C64BE0E-AB02-4F09-8B0D-57A6D17EF89E}"/>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610" name="Text Box 33">
          <a:extLst>
            <a:ext uri="{FF2B5EF4-FFF2-40B4-BE49-F238E27FC236}">
              <a16:creationId xmlns:a16="http://schemas.microsoft.com/office/drawing/2014/main" id="{81E541EA-AEA9-4F9F-A093-ADB8CE87FE1C}"/>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611" name="Text Box 34">
          <a:extLst>
            <a:ext uri="{FF2B5EF4-FFF2-40B4-BE49-F238E27FC236}">
              <a16:creationId xmlns:a16="http://schemas.microsoft.com/office/drawing/2014/main" id="{89074C1E-29ED-4C08-9FB1-C2D6242FCC23}"/>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612" name="Text Box 35">
          <a:extLst>
            <a:ext uri="{FF2B5EF4-FFF2-40B4-BE49-F238E27FC236}">
              <a16:creationId xmlns:a16="http://schemas.microsoft.com/office/drawing/2014/main" id="{BB885043-D5FD-46D1-90C9-11373A210C1D}"/>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613" name="Text Box 36">
          <a:extLst>
            <a:ext uri="{FF2B5EF4-FFF2-40B4-BE49-F238E27FC236}">
              <a16:creationId xmlns:a16="http://schemas.microsoft.com/office/drawing/2014/main" id="{F303D1C7-DA76-436A-A376-1DED1050CAD3}"/>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614" name="Text Box 37">
          <a:extLst>
            <a:ext uri="{FF2B5EF4-FFF2-40B4-BE49-F238E27FC236}">
              <a16:creationId xmlns:a16="http://schemas.microsoft.com/office/drawing/2014/main" id="{F5E4175F-CE66-4AE5-B18F-8F80D183B9C9}"/>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615" name="Text Box 38">
          <a:extLst>
            <a:ext uri="{FF2B5EF4-FFF2-40B4-BE49-F238E27FC236}">
              <a16:creationId xmlns:a16="http://schemas.microsoft.com/office/drawing/2014/main" id="{17495F3F-D61D-4C26-8194-640D94720343}"/>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616" name="Text Box 39">
          <a:extLst>
            <a:ext uri="{FF2B5EF4-FFF2-40B4-BE49-F238E27FC236}">
              <a16:creationId xmlns:a16="http://schemas.microsoft.com/office/drawing/2014/main" id="{67153212-4873-4A0A-86E9-A2450F6FB57C}"/>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617" name="Text Box 40">
          <a:extLst>
            <a:ext uri="{FF2B5EF4-FFF2-40B4-BE49-F238E27FC236}">
              <a16:creationId xmlns:a16="http://schemas.microsoft.com/office/drawing/2014/main" id="{8AA66FA9-95E0-4651-A19C-CC3D9F55FCBA}"/>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618" name="Text Box 41">
          <a:extLst>
            <a:ext uri="{FF2B5EF4-FFF2-40B4-BE49-F238E27FC236}">
              <a16:creationId xmlns:a16="http://schemas.microsoft.com/office/drawing/2014/main" id="{BF16065D-EFAF-4559-8572-9532E2848839}"/>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619" name="Text Box 42">
          <a:extLst>
            <a:ext uri="{FF2B5EF4-FFF2-40B4-BE49-F238E27FC236}">
              <a16:creationId xmlns:a16="http://schemas.microsoft.com/office/drawing/2014/main" id="{659BEDD4-BCD2-46C0-8186-DFFD37C9CCED}"/>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620" name="Text Box 4">
          <a:extLst>
            <a:ext uri="{FF2B5EF4-FFF2-40B4-BE49-F238E27FC236}">
              <a16:creationId xmlns:a16="http://schemas.microsoft.com/office/drawing/2014/main" id="{948754E1-2F73-4A38-A94C-A1575301EB0B}"/>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621" name="Text Box 24">
          <a:extLst>
            <a:ext uri="{FF2B5EF4-FFF2-40B4-BE49-F238E27FC236}">
              <a16:creationId xmlns:a16="http://schemas.microsoft.com/office/drawing/2014/main" id="{6244E6A8-942D-4037-A881-35ECCEF420E9}"/>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622" name="Text Box 25">
          <a:extLst>
            <a:ext uri="{FF2B5EF4-FFF2-40B4-BE49-F238E27FC236}">
              <a16:creationId xmlns:a16="http://schemas.microsoft.com/office/drawing/2014/main" id="{1825CA58-5594-4F60-8B66-E5BF26BA7064}"/>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623" name="Text Box 26">
          <a:extLst>
            <a:ext uri="{FF2B5EF4-FFF2-40B4-BE49-F238E27FC236}">
              <a16:creationId xmlns:a16="http://schemas.microsoft.com/office/drawing/2014/main" id="{3B8F6D40-3C5F-4EFE-A81A-33DBFCE63672}"/>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624" name="Text Box 27">
          <a:extLst>
            <a:ext uri="{FF2B5EF4-FFF2-40B4-BE49-F238E27FC236}">
              <a16:creationId xmlns:a16="http://schemas.microsoft.com/office/drawing/2014/main" id="{58BEC707-C69B-4196-9793-C95CF15858F6}"/>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625" name="Text Box 28">
          <a:extLst>
            <a:ext uri="{FF2B5EF4-FFF2-40B4-BE49-F238E27FC236}">
              <a16:creationId xmlns:a16="http://schemas.microsoft.com/office/drawing/2014/main" id="{107A19CB-EB8B-4FFA-8073-D223CB1CC5CC}"/>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626" name="Text Box 29">
          <a:extLst>
            <a:ext uri="{FF2B5EF4-FFF2-40B4-BE49-F238E27FC236}">
              <a16:creationId xmlns:a16="http://schemas.microsoft.com/office/drawing/2014/main" id="{7A8A9764-DF5B-4FDC-8AE7-4CFA65F31EDF}"/>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627" name="Text Box 30">
          <a:extLst>
            <a:ext uri="{FF2B5EF4-FFF2-40B4-BE49-F238E27FC236}">
              <a16:creationId xmlns:a16="http://schemas.microsoft.com/office/drawing/2014/main" id="{4F453580-1827-4F22-BF4E-ED0F5495B37E}"/>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628" name="Text Box 31">
          <a:extLst>
            <a:ext uri="{FF2B5EF4-FFF2-40B4-BE49-F238E27FC236}">
              <a16:creationId xmlns:a16="http://schemas.microsoft.com/office/drawing/2014/main" id="{09C2A27B-8E07-4E37-9A1E-F0162C6A692B}"/>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629" name="Text Box 32">
          <a:extLst>
            <a:ext uri="{FF2B5EF4-FFF2-40B4-BE49-F238E27FC236}">
              <a16:creationId xmlns:a16="http://schemas.microsoft.com/office/drawing/2014/main" id="{6DB006EC-9BB5-467F-AC39-3D5EE905D8D4}"/>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630" name="Text Box 33">
          <a:extLst>
            <a:ext uri="{FF2B5EF4-FFF2-40B4-BE49-F238E27FC236}">
              <a16:creationId xmlns:a16="http://schemas.microsoft.com/office/drawing/2014/main" id="{BF034D1D-9241-4B5F-8D45-F5D14219EF96}"/>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631" name="Text Box 34">
          <a:extLst>
            <a:ext uri="{FF2B5EF4-FFF2-40B4-BE49-F238E27FC236}">
              <a16:creationId xmlns:a16="http://schemas.microsoft.com/office/drawing/2014/main" id="{A7C69537-A886-4151-B4CF-6B62D8F72F44}"/>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632" name="Text Box 35">
          <a:extLst>
            <a:ext uri="{FF2B5EF4-FFF2-40B4-BE49-F238E27FC236}">
              <a16:creationId xmlns:a16="http://schemas.microsoft.com/office/drawing/2014/main" id="{764C079F-078B-4E9E-A5BD-91332C245BAF}"/>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633" name="Text Box 36">
          <a:extLst>
            <a:ext uri="{FF2B5EF4-FFF2-40B4-BE49-F238E27FC236}">
              <a16:creationId xmlns:a16="http://schemas.microsoft.com/office/drawing/2014/main" id="{F4D1DE45-775B-4FB2-BB1A-54A33E612392}"/>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634" name="Text Box 37">
          <a:extLst>
            <a:ext uri="{FF2B5EF4-FFF2-40B4-BE49-F238E27FC236}">
              <a16:creationId xmlns:a16="http://schemas.microsoft.com/office/drawing/2014/main" id="{229C5574-024B-4C07-8BB8-BAB188230D43}"/>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635" name="Text Box 38">
          <a:extLst>
            <a:ext uri="{FF2B5EF4-FFF2-40B4-BE49-F238E27FC236}">
              <a16:creationId xmlns:a16="http://schemas.microsoft.com/office/drawing/2014/main" id="{42E01287-94F0-4FB0-8E73-3A0FD46DA767}"/>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636" name="Text Box 39">
          <a:extLst>
            <a:ext uri="{FF2B5EF4-FFF2-40B4-BE49-F238E27FC236}">
              <a16:creationId xmlns:a16="http://schemas.microsoft.com/office/drawing/2014/main" id="{E667389D-9599-442D-A375-EDE6A95D3EF5}"/>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637" name="Text Box 40">
          <a:extLst>
            <a:ext uri="{FF2B5EF4-FFF2-40B4-BE49-F238E27FC236}">
              <a16:creationId xmlns:a16="http://schemas.microsoft.com/office/drawing/2014/main" id="{E3C86394-DDDA-4EBD-96DB-087A8E46AF52}"/>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638" name="Text Box 41">
          <a:extLst>
            <a:ext uri="{FF2B5EF4-FFF2-40B4-BE49-F238E27FC236}">
              <a16:creationId xmlns:a16="http://schemas.microsoft.com/office/drawing/2014/main" id="{A0386C51-7C39-4EF8-B488-7E15131736F6}"/>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639" name="Text Box 42">
          <a:extLst>
            <a:ext uri="{FF2B5EF4-FFF2-40B4-BE49-F238E27FC236}">
              <a16:creationId xmlns:a16="http://schemas.microsoft.com/office/drawing/2014/main" id="{3069A60B-E55A-4111-9FFE-C0F2CECF914E}"/>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640" name="Text Box 4">
          <a:extLst>
            <a:ext uri="{FF2B5EF4-FFF2-40B4-BE49-F238E27FC236}">
              <a16:creationId xmlns:a16="http://schemas.microsoft.com/office/drawing/2014/main" id="{99D84BD0-CB7C-4F3D-93F2-DEF536B447B3}"/>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641" name="Text Box 24">
          <a:extLst>
            <a:ext uri="{FF2B5EF4-FFF2-40B4-BE49-F238E27FC236}">
              <a16:creationId xmlns:a16="http://schemas.microsoft.com/office/drawing/2014/main" id="{8B6A2F77-D3B6-4F46-AC88-02B960A9A164}"/>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642" name="Text Box 25">
          <a:extLst>
            <a:ext uri="{FF2B5EF4-FFF2-40B4-BE49-F238E27FC236}">
              <a16:creationId xmlns:a16="http://schemas.microsoft.com/office/drawing/2014/main" id="{D700208D-2D0F-4F8F-93E4-61D808B9B56D}"/>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643" name="Text Box 26">
          <a:extLst>
            <a:ext uri="{FF2B5EF4-FFF2-40B4-BE49-F238E27FC236}">
              <a16:creationId xmlns:a16="http://schemas.microsoft.com/office/drawing/2014/main" id="{0E81CA63-6836-466F-81B3-C980A2828A4A}"/>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644" name="Text Box 27">
          <a:extLst>
            <a:ext uri="{FF2B5EF4-FFF2-40B4-BE49-F238E27FC236}">
              <a16:creationId xmlns:a16="http://schemas.microsoft.com/office/drawing/2014/main" id="{905B2C6E-457D-46A5-80BD-02EE3414D7F2}"/>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645" name="Text Box 28">
          <a:extLst>
            <a:ext uri="{FF2B5EF4-FFF2-40B4-BE49-F238E27FC236}">
              <a16:creationId xmlns:a16="http://schemas.microsoft.com/office/drawing/2014/main" id="{C1DAF9E6-0F9E-4F48-8362-78F000AB249E}"/>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646" name="Text Box 29">
          <a:extLst>
            <a:ext uri="{FF2B5EF4-FFF2-40B4-BE49-F238E27FC236}">
              <a16:creationId xmlns:a16="http://schemas.microsoft.com/office/drawing/2014/main" id="{234CE94F-EE37-4B1B-A20B-DBDD3C857F80}"/>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647" name="Text Box 30">
          <a:extLst>
            <a:ext uri="{FF2B5EF4-FFF2-40B4-BE49-F238E27FC236}">
              <a16:creationId xmlns:a16="http://schemas.microsoft.com/office/drawing/2014/main" id="{D75CD857-BB7B-4CFF-9C40-3DA29522D788}"/>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648" name="Text Box 31">
          <a:extLst>
            <a:ext uri="{FF2B5EF4-FFF2-40B4-BE49-F238E27FC236}">
              <a16:creationId xmlns:a16="http://schemas.microsoft.com/office/drawing/2014/main" id="{C9FD27CA-0131-4AF4-8C02-9250CA479A3E}"/>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649" name="Text Box 32">
          <a:extLst>
            <a:ext uri="{FF2B5EF4-FFF2-40B4-BE49-F238E27FC236}">
              <a16:creationId xmlns:a16="http://schemas.microsoft.com/office/drawing/2014/main" id="{6249706C-4706-4E25-94BB-C07D85A0D4CE}"/>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650" name="Text Box 33">
          <a:extLst>
            <a:ext uri="{FF2B5EF4-FFF2-40B4-BE49-F238E27FC236}">
              <a16:creationId xmlns:a16="http://schemas.microsoft.com/office/drawing/2014/main" id="{14C7B0AB-CD6F-4E95-90CF-CA3A1FF12B87}"/>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651" name="Text Box 34">
          <a:extLst>
            <a:ext uri="{FF2B5EF4-FFF2-40B4-BE49-F238E27FC236}">
              <a16:creationId xmlns:a16="http://schemas.microsoft.com/office/drawing/2014/main" id="{E2800BC1-F64D-446D-939B-EC5543AA22FD}"/>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652" name="Text Box 35">
          <a:extLst>
            <a:ext uri="{FF2B5EF4-FFF2-40B4-BE49-F238E27FC236}">
              <a16:creationId xmlns:a16="http://schemas.microsoft.com/office/drawing/2014/main" id="{D9D22014-3CCA-4016-A564-AD3FEC587F83}"/>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653" name="Text Box 36">
          <a:extLst>
            <a:ext uri="{FF2B5EF4-FFF2-40B4-BE49-F238E27FC236}">
              <a16:creationId xmlns:a16="http://schemas.microsoft.com/office/drawing/2014/main" id="{B6308E27-466D-4A5E-9B22-4D6CD3BB256E}"/>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654" name="Text Box 37">
          <a:extLst>
            <a:ext uri="{FF2B5EF4-FFF2-40B4-BE49-F238E27FC236}">
              <a16:creationId xmlns:a16="http://schemas.microsoft.com/office/drawing/2014/main" id="{FDCA0CBE-8E8B-4514-A426-505BC0CAAD5F}"/>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655" name="Text Box 38">
          <a:extLst>
            <a:ext uri="{FF2B5EF4-FFF2-40B4-BE49-F238E27FC236}">
              <a16:creationId xmlns:a16="http://schemas.microsoft.com/office/drawing/2014/main" id="{4B91DCB0-F4ED-438A-959D-F1E78469FB95}"/>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656" name="Text Box 39">
          <a:extLst>
            <a:ext uri="{FF2B5EF4-FFF2-40B4-BE49-F238E27FC236}">
              <a16:creationId xmlns:a16="http://schemas.microsoft.com/office/drawing/2014/main" id="{83B0B0C1-3A04-420D-B524-C3D5610094CD}"/>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657" name="Text Box 40">
          <a:extLst>
            <a:ext uri="{FF2B5EF4-FFF2-40B4-BE49-F238E27FC236}">
              <a16:creationId xmlns:a16="http://schemas.microsoft.com/office/drawing/2014/main" id="{0CC5DF09-F28D-4507-9881-8B2117413E06}"/>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658" name="Text Box 41">
          <a:extLst>
            <a:ext uri="{FF2B5EF4-FFF2-40B4-BE49-F238E27FC236}">
              <a16:creationId xmlns:a16="http://schemas.microsoft.com/office/drawing/2014/main" id="{3BEF7603-2493-4C23-BCC4-CEAA87E97980}"/>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659" name="Text Box 42">
          <a:extLst>
            <a:ext uri="{FF2B5EF4-FFF2-40B4-BE49-F238E27FC236}">
              <a16:creationId xmlns:a16="http://schemas.microsoft.com/office/drawing/2014/main" id="{D9CD93DC-497E-4D5B-A21F-3B63CBB80BE8}"/>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660" name="Text Box 4">
          <a:extLst>
            <a:ext uri="{FF2B5EF4-FFF2-40B4-BE49-F238E27FC236}">
              <a16:creationId xmlns:a16="http://schemas.microsoft.com/office/drawing/2014/main" id="{B337E0DF-C3BB-4EB1-B938-C12FF92CF252}"/>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661" name="Text Box 24">
          <a:extLst>
            <a:ext uri="{FF2B5EF4-FFF2-40B4-BE49-F238E27FC236}">
              <a16:creationId xmlns:a16="http://schemas.microsoft.com/office/drawing/2014/main" id="{12BCFD90-8584-4A2F-AEFB-27445C886807}"/>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662" name="Text Box 25">
          <a:extLst>
            <a:ext uri="{FF2B5EF4-FFF2-40B4-BE49-F238E27FC236}">
              <a16:creationId xmlns:a16="http://schemas.microsoft.com/office/drawing/2014/main" id="{E34F9372-CFCB-4402-9D15-28A1747599C7}"/>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663" name="Text Box 26">
          <a:extLst>
            <a:ext uri="{FF2B5EF4-FFF2-40B4-BE49-F238E27FC236}">
              <a16:creationId xmlns:a16="http://schemas.microsoft.com/office/drawing/2014/main" id="{E3ABEAD1-5289-4784-9D9F-967A80548F42}"/>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664" name="Text Box 27">
          <a:extLst>
            <a:ext uri="{FF2B5EF4-FFF2-40B4-BE49-F238E27FC236}">
              <a16:creationId xmlns:a16="http://schemas.microsoft.com/office/drawing/2014/main" id="{EF08BDF0-72DD-4263-8680-3C813C053B68}"/>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665" name="Text Box 28">
          <a:extLst>
            <a:ext uri="{FF2B5EF4-FFF2-40B4-BE49-F238E27FC236}">
              <a16:creationId xmlns:a16="http://schemas.microsoft.com/office/drawing/2014/main" id="{C26E2883-4A06-4263-B815-3B0E24987743}"/>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666" name="Text Box 29">
          <a:extLst>
            <a:ext uri="{FF2B5EF4-FFF2-40B4-BE49-F238E27FC236}">
              <a16:creationId xmlns:a16="http://schemas.microsoft.com/office/drawing/2014/main" id="{08809BA1-577A-498E-B1E6-51AF1E3F62E9}"/>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667" name="Text Box 30">
          <a:extLst>
            <a:ext uri="{FF2B5EF4-FFF2-40B4-BE49-F238E27FC236}">
              <a16:creationId xmlns:a16="http://schemas.microsoft.com/office/drawing/2014/main" id="{9ECCC6CC-5C05-426A-8596-5F1222050CF9}"/>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668" name="Text Box 31">
          <a:extLst>
            <a:ext uri="{FF2B5EF4-FFF2-40B4-BE49-F238E27FC236}">
              <a16:creationId xmlns:a16="http://schemas.microsoft.com/office/drawing/2014/main" id="{0A6BD3DC-DD29-409B-8061-B87A1597EDAC}"/>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669" name="Text Box 32">
          <a:extLst>
            <a:ext uri="{FF2B5EF4-FFF2-40B4-BE49-F238E27FC236}">
              <a16:creationId xmlns:a16="http://schemas.microsoft.com/office/drawing/2014/main" id="{38171090-82A9-4D1D-B784-A0F8D21BD3D6}"/>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670" name="Text Box 33">
          <a:extLst>
            <a:ext uri="{FF2B5EF4-FFF2-40B4-BE49-F238E27FC236}">
              <a16:creationId xmlns:a16="http://schemas.microsoft.com/office/drawing/2014/main" id="{62B593FB-EA02-467B-BC69-AA4A08FD18D4}"/>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671" name="Text Box 34">
          <a:extLst>
            <a:ext uri="{FF2B5EF4-FFF2-40B4-BE49-F238E27FC236}">
              <a16:creationId xmlns:a16="http://schemas.microsoft.com/office/drawing/2014/main" id="{306B93CA-F6E8-4BA1-9350-030B92F24B96}"/>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672" name="Text Box 35">
          <a:extLst>
            <a:ext uri="{FF2B5EF4-FFF2-40B4-BE49-F238E27FC236}">
              <a16:creationId xmlns:a16="http://schemas.microsoft.com/office/drawing/2014/main" id="{88105BE2-1401-42C7-A8CC-84C154CE4B92}"/>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673" name="Text Box 36">
          <a:extLst>
            <a:ext uri="{FF2B5EF4-FFF2-40B4-BE49-F238E27FC236}">
              <a16:creationId xmlns:a16="http://schemas.microsoft.com/office/drawing/2014/main" id="{9E0306F6-AFDE-49B7-A3C6-35D1A6C00ACA}"/>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674" name="Text Box 37">
          <a:extLst>
            <a:ext uri="{FF2B5EF4-FFF2-40B4-BE49-F238E27FC236}">
              <a16:creationId xmlns:a16="http://schemas.microsoft.com/office/drawing/2014/main" id="{14C4B561-0872-4AD7-93D0-86102916AF22}"/>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675" name="Text Box 38">
          <a:extLst>
            <a:ext uri="{FF2B5EF4-FFF2-40B4-BE49-F238E27FC236}">
              <a16:creationId xmlns:a16="http://schemas.microsoft.com/office/drawing/2014/main" id="{A4A4431F-1A8C-4F6A-BC28-AC9009C15451}"/>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676" name="Text Box 39">
          <a:extLst>
            <a:ext uri="{FF2B5EF4-FFF2-40B4-BE49-F238E27FC236}">
              <a16:creationId xmlns:a16="http://schemas.microsoft.com/office/drawing/2014/main" id="{51B32CE8-A106-45F3-BC19-D6B137E2249E}"/>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677" name="Text Box 40">
          <a:extLst>
            <a:ext uri="{FF2B5EF4-FFF2-40B4-BE49-F238E27FC236}">
              <a16:creationId xmlns:a16="http://schemas.microsoft.com/office/drawing/2014/main" id="{41A2B434-6999-4D12-8D07-8F06BB8555FE}"/>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678" name="Text Box 41">
          <a:extLst>
            <a:ext uri="{FF2B5EF4-FFF2-40B4-BE49-F238E27FC236}">
              <a16:creationId xmlns:a16="http://schemas.microsoft.com/office/drawing/2014/main" id="{4E491A46-AF7A-44FC-B89D-3B7B37112307}"/>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679" name="Text Box 42">
          <a:extLst>
            <a:ext uri="{FF2B5EF4-FFF2-40B4-BE49-F238E27FC236}">
              <a16:creationId xmlns:a16="http://schemas.microsoft.com/office/drawing/2014/main" id="{84A19C1F-3CD6-466E-B811-982DB7092EE3}"/>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680" name="Text Box 4">
          <a:extLst>
            <a:ext uri="{FF2B5EF4-FFF2-40B4-BE49-F238E27FC236}">
              <a16:creationId xmlns:a16="http://schemas.microsoft.com/office/drawing/2014/main" id="{54F38655-04A8-4EA6-B0C5-51412A64C461}"/>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681" name="Text Box 24">
          <a:extLst>
            <a:ext uri="{FF2B5EF4-FFF2-40B4-BE49-F238E27FC236}">
              <a16:creationId xmlns:a16="http://schemas.microsoft.com/office/drawing/2014/main" id="{90E1782F-6F41-4848-933C-634D94A0DA37}"/>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682" name="Text Box 25">
          <a:extLst>
            <a:ext uri="{FF2B5EF4-FFF2-40B4-BE49-F238E27FC236}">
              <a16:creationId xmlns:a16="http://schemas.microsoft.com/office/drawing/2014/main" id="{C954EFC8-7DAF-4040-9130-22E74B10FE6F}"/>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683" name="Text Box 26">
          <a:extLst>
            <a:ext uri="{FF2B5EF4-FFF2-40B4-BE49-F238E27FC236}">
              <a16:creationId xmlns:a16="http://schemas.microsoft.com/office/drawing/2014/main" id="{933C885E-878C-4035-8FA2-5E09DB2E25AE}"/>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684" name="Text Box 27">
          <a:extLst>
            <a:ext uri="{FF2B5EF4-FFF2-40B4-BE49-F238E27FC236}">
              <a16:creationId xmlns:a16="http://schemas.microsoft.com/office/drawing/2014/main" id="{BFA763D1-A0B3-4E7F-BD2B-C8D5420B2696}"/>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685" name="Text Box 28">
          <a:extLst>
            <a:ext uri="{FF2B5EF4-FFF2-40B4-BE49-F238E27FC236}">
              <a16:creationId xmlns:a16="http://schemas.microsoft.com/office/drawing/2014/main" id="{E091EAF1-C7E0-4EF2-A329-2B95C20D1C6A}"/>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686" name="Text Box 29">
          <a:extLst>
            <a:ext uri="{FF2B5EF4-FFF2-40B4-BE49-F238E27FC236}">
              <a16:creationId xmlns:a16="http://schemas.microsoft.com/office/drawing/2014/main" id="{420D391F-97F7-45F4-96F5-37BF59DE2925}"/>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687" name="Text Box 30">
          <a:extLst>
            <a:ext uri="{FF2B5EF4-FFF2-40B4-BE49-F238E27FC236}">
              <a16:creationId xmlns:a16="http://schemas.microsoft.com/office/drawing/2014/main" id="{E0FED2A8-6831-43C9-9149-9E4D7CE2FF16}"/>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688" name="Text Box 31">
          <a:extLst>
            <a:ext uri="{FF2B5EF4-FFF2-40B4-BE49-F238E27FC236}">
              <a16:creationId xmlns:a16="http://schemas.microsoft.com/office/drawing/2014/main" id="{9529B5E5-67D6-48C5-96CF-F8CAC662A160}"/>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689" name="Text Box 32">
          <a:extLst>
            <a:ext uri="{FF2B5EF4-FFF2-40B4-BE49-F238E27FC236}">
              <a16:creationId xmlns:a16="http://schemas.microsoft.com/office/drawing/2014/main" id="{FE77A7B8-06D7-4296-9F92-9580A8B4051B}"/>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690" name="Text Box 33">
          <a:extLst>
            <a:ext uri="{FF2B5EF4-FFF2-40B4-BE49-F238E27FC236}">
              <a16:creationId xmlns:a16="http://schemas.microsoft.com/office/drawing/2014/main" id="{750A22BA-ABC7-4C86-B502-23B4B403F3E6}"/>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691" name="Text Box 34">
          <a:extLst>
            <a:ext uri="{FF2B5EF4-FFF2-40B4-BE49-F238E27FC236}">
              <a16:creationId xmlns:a16="http://schemas.microsoft.com/office/drawing/2014/main" id="{667978A0-A737-4462-A8B0-B8D6E097708B}"/>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692" name="Text Box 35">
          <a:extLst>
            <a:ext uri="{FF2B5EF4-FFF2-40B4-BE49-F238E27FC236}">
              <a16:creationId xmlns:a16="http://schemas.microsoft.com/office/drawing/2014/main" id="{12B64A79-BC9D-436C-9774-273075055F52}"/>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693" name="Text Box 36">
          <a:extLst>
            <a:ext uri="{FF2B5EF4-FFF2-40B4-BE49-F238E27FC236}">
              <a16:creationId xmlns:a16="http://schemas.microsoft.com/office/drawing/2014/main" id="{5313E31D-9523-4DE2-BFC6-4C2DE781F0BA}"/>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694" name="Text Box 37">
          <a:extLst>
            <a:ext uri="{FF2B5EF4-FFF2-40B4-BE49-F238E27FC236}">
              <a16:creationId xmlns:a16="http://schemas.microsoft.com/office/drawing/2014/main" id="{23E8DF67-38DF-4834-B257-D6FDEA1F4976}"/>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695" name="Text Box 38">
          <a:extLst>
            <a:ext uri="{FF2B5EF4-FFF2-40B4-BE49-F238E27FC236}">
              <a16:creationId xmlns:a16="http://schemas.microsoft.com/office/drawing/2014/main" id="{E5B5D035-059B-4292-B7B2-F0ED5595F147}"/>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696" name="Text Box 39">
          <a:extLst>
            <a:ext uri="{FF2B5EF4-FFF2-40B4-BE49-F238E27FC236}">
              <a16:creationId xmlns:a16="http://schemas.microsoft.com/office/drawing/2014/main" id="{99A150B8-47B8-45B8-B228-6F69734DC3EF}"/>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697" name="Text Box 40">
          <a:extLst>
            <a:ext uri="{FF2B5EF4-FFF2-40B4-BE49-F238E27FC236}">
              <a16:creationId xmlns:a16="http://schemas.microsoft.com/office/drawing/2014/main" id="{39A55C32-BE86-4FE0-9348-97F99768CF2D}"/>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698" name="Text Box 41">
          <a:extLst>
            <a:ext uri="{FF2B5EF4-FFF2-40B4-BE49-F238E27FC236}">
              <a16:creationId xmlns:a16="http://schemas.microsoft.com/office/drawing/2014/main" id="{C026F612-4842-4776-A807-8478CBDE274A}"/>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699" name="Text Box 42">
          <a:extLst>
            <a:ext uri="{FF2B5EF4-FFF2-40B4-BE49-F238E27FC236}">
              <a16:creationId xmlns:a16="http://schemas.microsoft.com/office/drawing/2014/main" id="{7E90DBA0-7A7C-4654-8AE3-8D20F4B0CA79}"/>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700" name="Text Box 4">
          <a:extLst>
            <a:ext uri="{FF2B5EF4-FFF2-40B4-BE49-F238E27FC236}">
              <a16:creationId xmlns:a16="http://schemas.microsoft.com/office/drawing/2014/main" id="{42C5BA35-4510-4BDC-8B7C-947F7FFF5550}"/>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701" name="Text Box 24">
          <a:extLst>
            <a:ext uri="{FF2B5EF4-FFF2-40B4-BE49-F238E27FC236}">
              <a16:creationId xmlns:a16="http://schemas.microsoft.com/office/drawing/2014/main" id="{605DD217-7071-44C1-AF9B-4628EF5A8095}"/>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702" name="Text Box 25">
          <a:extLst>
            <a:ext uri="{FF2B5EF4-FFF2-40B4-BE49-F238E27FC236}">
              <a16:creationId xmlns:a16="http://schemas.microsoft.com/office/drawing/2014/main" id="{B7F6D63B-DA99-45DA-B8BA-FE3314FF6B04}"/>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703" name="Text Box 26">
          <a:extLst>
            <a:ext uri="{FF2B5EF4-FFF2-40B4-BE49-F238E27FC236}">
              <a16:creationId xmlns:a16="http://schemas.microsoft.com/office/drawing/2014/main" id="{502EC198-5BE3-44CF-884B-DB8095966576}"/>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704" name="Text Box 27">
          <a:extLst>
            <a:ext uri="{FF2B5EF4-FFF2-40B4-BE49-F238E27FC236}">
              <a16:creationId xmlns:a16="http://schemas.microsoft.com/office/drawing/2014/main" id="{937AE0DA-2067-42DF-872A-DA80AFB014E1}"/>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705" name="Text Box 28">
          <a:extLst>
            <a:ext uri="{FF2B5EF4-FFF2-40B4-BE49-F238E27FC236}">
              <a16:creationId xmlns:a16="http://schemas.microsoft.com/office/drawing/2014/main" id="{A19EAFC2-CE33-4CD2-9AF4-569EF3E81D32}"/>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706" name="Text Box 29">
          <a:extLst>
            <a:ext uri="{FF2B5EF4-FFF2-40B4-BE49-F238E27FC236}">
              <a16:creationId xmlns:a16="http://schemas.microsoft.com/office/drawing/2014/main" id="{E092EFFD-9D69-49F1-A254-A19520E85DDB}"/>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707" name="Text Box 30">
          <a:extLst>
            <a:ext uri="{FF2B5EF4-FFF2-40B4-BE49-F238E27FC236}">
              <a16:creationId xmlns:a16="http://schemas.microsoft.com/office/drawing/2014/main" id="{3211E34B-6245-4367-8D4E-9CBD06F6925B}"/>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708" name="Text Box 31">
          <a:extLst>
            <a:ext uri="{FF2B5EF4-FFF2-40B4-BE49-F238E27FC236}">
              <a16:creationId xmlns:a16="http://schemas.microsoft.com/office/drawing/2014/main" id="{1980C909-F44F-4EAB-AF4F-75119CB0DAF7}"/>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709" name="Text Box 32">
          <a:extLst>
            <a:ext uri="{FF2B5EF4-FFF2-40B4-BE49-F238E27FC236}">
              <a16:creationId xmlns:a16="http://schemas.microsoft.com/office/drawing/2014/main" id="{EF5BAEA7-C1A9-47A5-A355-E7DD97AD9025}"/>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710" name="Text Box 33">
          <a:extLst>
            <a:ext uri="{FF2B5EF4-FFF2-40B4-BE49-F238E27FC236}">
              <a16:creationId xmlns:a16="http://schemas.microsoft.com/office/drawing/2014/main" id="{556FAED4-6C45-4296-BB2C-CCF90E3136AB}"/>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711" name="Text Box 34">
          <a:extLst>
            <a:ext uri="{FF2B5EF4-FFF2-40B4-BE49-F238E27FC236}">
              <a16:creationId xmlns:a16="http://schemas.microsoft.com/office/drawing/2014/main" id="{D88265B1-8D90-4B3B-9CFA-96AEE5802505}"/>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712" name="Text Box 35">
          <a:extLst>
            <a:ext uri="{FF2B5EF4-FFF2-40B4-BE49-F238E27FC236}">
              <a16:creationId xmlns:a16="http://schemas.microsoft.com/office/drawing/2014/main" id="{C4383D4E-D5C6-4833-897B-490D95CB86F3}"/>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713" name="Text Box 36">
          <a:extLst>
            <a:ext uri="{FF2B5EF4-FFF2-40B4-BE49-F238E27FC236}">
              <a16:creationId xmlns:a16="http://schemas.microsoft.com/office/drawing/2014/main" id="{AB4D2F42-290A-4728-8D02-F381FA04D3AF}"/>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714" name="Text Box 37">
          <a:extLst>
            <a:ext uri="{FF2B5EF4-FFF2-40B4-BE49-F238E27FC236}">
              <a16:creationId xmlns:a16="http://schemas.microsoft.com/office/drawing/2014/main" id="{2E07267C-081D-44DB-979D-73BA6C2BDC66}"/>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715" name="Text Box 38">
          <a:extLst>
            <a:ext uri="{FF2B5EF4-FFF2-40B4-BE49-F238E27FC236}">
              <a16:creationId xmlns:a16="http://schemas.microsoft.com/office/drawing/2014/main" id="{DE523784-27A8-4B6E-8543-A9A2436F8FEA}"/>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716" name="Text Box 39">
          <a:extLst>
            <a:ext uri="{FF2B5EF4-FFF2-40B4-BE49-F238E27FC236}">
              <a16:creationId xmlns:a16="http://schemas.microsoft.com/office/drawing/2014/main" id="{9F5F105B-047F-4E4E-B02F-CA873F40C1DE}"/>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717" name="Text Box 40">
          <a:extLst>
            <a:ext uri="{FF2B5EF4-FFF2-40B4-BE49-F238E27FC236}">
              <a16:creationId xmlns:a16="http://schemas.microsoft.com/office/drawing/2014/main" id="{C832DAF4-619B-4B76-8B61-704380CAA65E}"/>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718" name="Text Box 41">
          <a:extLst>
            <a:ext uri="{FF2B5EF4-FFF2-40B4-BE49-F238E27FC236}">
              <a16:creationId xmlns:a16="http://schemas.microsoft.com/office/drawing/2014/main" id="{D43F27D2-8DA7-42B6-B878-E0EE33C35B47}"/>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719" name="Text Box 42">
          <a:extLst>
            <a:ext uri="{FF2B5EF4-FFF2-40B4-BE49-F238E27FC236}">
              <a16:creationId xmlns:a16="http://schemas.microsoft.com/office/drawing/2014/main" id="{B0EE4A74-DAA5-4464-B7AC-AB773AB559FA}"/>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720" name="Text Box 4">
          <a:extLst>
            <a:ext uri="{FF2B5EF4-FFF2-40B4-BE49-F238E27FC236}">
              <a16:creationId xmlns:a16="http://schemas.microsoft.com/office/drawing/2014/main" id="{D71A0A3C-8DB2-4D71-B711-651909A23031}"/>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721" name="Text Box 24">
          <a:extLst>
            <a:ext uri="{FF2B5EF4-FFF2-40B4-BE49-F238E27FC236}">
              <a16:creationId xmlns:a16="http://schemas.microsoft.com/office/drawing/2014/main" id="{F4C7D3FF-6326-4F33-9153-629A2DA5270E}"/>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722" name="Text Box 25">
          <a:extLst>
            <a:ext uri="{FF2B5EF4-FFF2-40B4-BE49-F238E27FC236}">
              <a16:creationId xmlns:a16="http://schemas.microsoft.com/office/drawing/2014/main" id="{F7919F44-C058-4C1A-B70C-A8B9203A6CB2}"/>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723" name="Text Box 26">
          <a:extLst>
            <a:ext uri="{FF2B5EF4-FFF2-40B4-BE49-F238E27FC236}">
              <a16:creationId xmlns:a16="http://schemas.microsoft.com/office/drawing/2014/main" id="{62D381A0-C16D-49FD-8135-635312EC79BD}"/>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724" name="Text Box 27">
          <a:extLst>
            <a:ext uri="{FF2B5EF4-FFF2-40B4-BE49-F238E27FC236}">
              <a16:creationId xmlns:a16="http://schemas.microsoft.com/office/drawing/2014/main" id="{911D8051-FF3C-4E4B-A2B3-386379AB772A}"/>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725" name="Text Box 28">
          <a:extLst>
            <a:ext uri="{FF2B5EF4-FFF2-40B4-BE49-F238E27FC236}">
              <a16:creationId xmlns:a16="http://schemas.microsoft.com/office/drawing/2014/main" id="{5B80E908-A5DC-4ADB-9C49-7D620EA88564}"/>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726" name="Text Box 29">
          <a:extLst>
            <a:ext uri="{FF2B5EF4-FFF2-40B4-BE49-F238E27FC236}">
              <a16:creationId xmlns:a16="http://schemas.microsoft.com/office/drawing/2014/main" id="{919274FF-9BB8-4695-A98D-20A46E6BF93D}"/>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727" name="Text Box 30">
          <a:extLst>
            <a:ext uri="{FF2B5EF4-FFF2-40B4-BE49-F238E27FC236}">
              <a16:creationId xmlns:a16="http://schemas.microsoft.com/office/drawing/2014/main" id="{F5EC135C-437D-41A6-BA38-61A78D7BB2B7}"/>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728" name="Text Box 31">
          <a:extLst>
            <a:ext uri="{FF2B5EF4-FFF2-40B4-BE49-F238E27FC236}">
              <a16:creationId xmlns:a16="http://schemas.microsoft.com/office/drawing/2014/main" id="{6E704419-122C-4977-9D5A-D26208528E6B}"/>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729" name="Text Box 32">
          <a:extLst>
            <a:ext uri="{FF2B5EF4-FFF2-40B4-BE49-F238E27FC236}">
              <a16:creationId xmlns:a16="http://schemas.microsoft.com/office/drawing/2014/main" id="{3C1CE196-9287-4FAC-BBED-F41DFC6970C8}"/>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730" name="Text Box 33">
          <a:extLst>
            <a:ext uri="{FF2B5EF4-FFF2-40B4-BE49-F238E27FC236}">
              <a16:creationId xmlns:a16="http://schemas.microsoft.com/office/drawing/2014/main" id="{EACF0853-688B-4AFA-88B7-D7FCF851618A}"/>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731" name="Text Box 34">
          <a:extLst>
            <a:ext uri="{FF2B5EF4-FFF2-40B4-BE49-F238E27FC236}">
              <a16:creationId xmlns:a16="http://schemas.microsoft.com/office/drawing/2014/main" id="{2B74A01C-ED5F-43FB-AFB2-3F150DE9F5AA}"/>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732" name="Text Box 35">
          <a:extLst>
            <a:ext uri="{FF2B5EF4-FFF2-40B4-BE49-F238E27FC236}">
              <a16:creationId xmlns:a16="http://schemas.microsoft.com/office/drawing/2014/main" id="{4B95B0F2-EF0D-49F3-91A6-C03F13B16740}"/>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733" name="Text Box 36">
          <a:extLst>
            <a:ext uri="{FF2B5EF4-FFF2-40B4-BE49-F238E27FC236}">
              <a16:creationId xmlns:a16="http://schemas.microsoft.com/office/drawing/2014/main" id="{A2D94744-C8DE-469D-B99D-78434EC54690}"/>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734" name="Text Box 37">
          <a:extLst>
            <a:ext uri="{FF2B5EF4-FFF2-40B4-BE49-F238E27FC236}">
              <a16:creationId xmlns:a16="http://schemas.microsoft.com/office/drawing/2014/main" id="{4468A39D-651A-4A2F-B126-D771306837AC}"/>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735" name="Text Box 38">
          <a:extLst>
            <a:ext uri="{FF2B5EF4-FFF2-40B4-BE49-F238E27FC236}">
              <a16:creationId xmlns:a16="http://schemas.microsoft.com/office/drawing/2014/main" id="{F85C35EF-A8AA-478B-AD46-760B5F25A304}"/>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736" name="Text Box 39">
          <a:extLst>
            <a:ext uri="{FF2B5EF4-FFF2-40B4-BE49-F238E27FC236}">
              <a16:creationId xmlns:a16="http://schemas.microsoft.com/office/drawing/2014/main" id="{CFA8C7C8-22D2-4AF4-B7E9-7E63D0FF8FA5}"/>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737" name="Text Box 40">
          <a:extLst>
            <a:ext uri="{FF2B5EF4-FFF2-40B4-BE49-F238E27FC236}">
              <a16:creationId xmlns:a16="http://schemas.microsoft.com/office/drawing/2014/main" id="{FC056ECF-C8FD-41B4-83AF-86986FDC26A9}"/>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738" name="Text Box 41">
          <a:extLst>
            <a:ext uri="{FF2B5EF4-FFF2-40B4-BE49-F238E27FC236}">
              <a16:creationId xmlns:a16="http://schemas.microsoft.com/office/drawing/2014/main" id="{5A450ABB-D4EB-47C5-881B-50D55FD8D9FD}"/>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739" name="Text Box 42">
          <a:extLst>
            <a:ext uri="{FF2B5EF4-FFF2-40B4-BE49-F238E27FC236}">
              <a16:creationId xmlns:a16="http://schemas.microsoft.com/office/drawing/2014/main" id="{5AD190FE-7137-4711-8B89-3CD356278FCD}"/>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740" name="Text Box 4">
          <a:extLst>
            <a:ext uri="{FF2B5EF4-FFF2-40B4-BE49-F238E27FC236}">
              <a16:creationId xmlns:a16="http://schemas.microsoft.com/office/drawing/2014/main" id="{3C4398FF-5174-4C14-B155-E23CFCC817F0}"/>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741" name="Text Box 24">
          <a:extLst>
            <a:ext uri="{FF2B5EF4-FFF2-40B4-BE49-F238E27FC236}">
              <a16:creationId xmlns:a16="http://schemas.microsoft.com/office/drawing/2014/main" id="{FC90AAEE-4390-467C-8A51-366B368DB67B}"/>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742" name="Text Box 25">
          <a:extLst>
            <a:ext uri="{FF2B5EF4-FFF2-40B4-BE49-F238E27FC236}">
              <a16:creationId xmlns:a16="http://schemas.microsoft.com/office/drawing/2014/main" id="{3D658BF0-F16D-488C-94DB-2371390D39EE}"/>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743" name="Text Box 26">
          <a:extLst>
            <a:ext uri="{FF2B5EF4-FFF2-40B4-BE49-F238E27FC236}">
              <a16:creationId xmlns:a16="http://schemas.microsoft.com/office/drawing/2014/main" id="{F093DC42-0C33-4173-844D-0C590A8299E3}"/>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744" name="Text Box 27">
          <a:extLst>
            <a:ext uri="{FF2B5EF4-FFF2-40B4-BE49-F238E27FC236}">
              <a16:creationId xmlns:a16="http://schemas.microsoft.com/office/drawing/2014/main" id="{BE45DF89-B541-44D8-927B-C25391232792}"/>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745" name="Text Box 28">
          <a:extLst>
            <a:ext uri="{FF2B5EF4-FFF2-40B4-BE49-F238E27FC236}">
              <a16:creationId xmlns:a16="http://schemas.microsoft.com/office/drawing/2014/main" id="{92568A86-7265-4B7C-94B8-40A5D6F11682}"/>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746" name="Text Box 29">
          <a:extLst>
            <a:ext uri="{FF2B5EF4-FFF2-40B4-BE49-F238E27FC236}">
              <a16:creationId xmlns:a16="http://schemas.microsoft.com/office/drawing/2014/main" id="{D582AE4B-B648-46A8-A4DA-2AABD5856296}"/>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747" name="Text Box 30">
          <a:extLst>
            <a:ext uri="{FF2B5EF4-FFF2-40B4-BE49-F238E27FC236}">
              <a16:creationId xmlns:a16="http://schemas.microsoft.com/office/drawing/2014/main" id="{280E95C1-68CF-414D-94F6-4CA1362CB682}"/>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748" name="Text Box 31">
          <a:extLst>
            <a:ext uri="{FF2B5EF4-FFF2-40B4-BE49-F238E27FC236}">
              <a16:creationId xmlns:a16="http://schemas.microsoft.com/office/drawing/2014/main" id="{39C1ECEE-1CF7-410C-A638-62068A6A2E20}"/>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749" name="Text Box 32">
          <a:extLst>
            <a:ext uri="{FF2B5EF4-FFF2-40B4-BE49-F238E27FC236}">
              <a16:creationId xmlns:a16="http://schemas.microsoft.com/office/drawing/2014/main" id="{F4CD4066-F69B-4EA1-B1A9-9F27506F5A99}"/>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750" name="Text Box 33">
          <a:extLst>
            <a:ext uri="{FF2B5EF4-FFF2-40B4-BE49-F238E27FC236}">
              <a16:creationId xmlns:a16="http://schemas.microsoft.com/office/drawing/2014/main" id="{F933C207-A543-472E-BCCD-3B508C89EADC}"/>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751" name="Text Box 34">
          <a:extLst>
            <a:ext uri="{FF2B5EF4-FFF2-40B4-BE49-F238E27FC236}">
              <a16:creationId xmlns:a16="http://schemas.microsoft.com/office/drawing/2014/main" id="{8AF606EC-A06F-4C4A-BB5F-5FA904D43B92}"/>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752" name="Text Box 35">
          <a:extLst>
            <a:ext uri="{FF2B5EF4-FFF2-40B4-BE49-F238E27FC236}">
              <a16:creationId xmlns:a16="http://schemas.microsoft.com/office/drawing/2014/main" id="{456C8DBD-3648-4ACC-8551-E65266E5C4F8}"/>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753" name="Text Box 36">
          <a:extLst>
            <a:ext uri="{FF2B5EF4-FFF2-40B4-BE49-F238E27FC236}">
              <a16:creationId xmlns:a16="http://schemas.microsoft.com/office/drawing/2014/main" id="{893A3033-1505-4B32-A709-CD99BAA5BE48}"/>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754" name="Text Box 37">
          <a:extLst>
            <a:ext uri="{FF2B5EF4-FFF2-40B4-BE49-F238E27FC236}">
              <a16:creationId xmlns:a16="http://schemas.microsoft.com/office/drawing/2014/main" id="{59FAE267-B251-4814-A2D7-F3B803C9D33D}"/>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755" name="Text Box 38">
          <a:extLst>
            <a:ext uri="{FF2B5EF4-FFF2-40B4-BE49-F238E27FC236}">
              <a16:creationId xmlns:a16="http://schemas.microsoft.com/office/drawing/2014/main" id="{D3D2BC8A-0E89-482F-A75C-999107FECCCC}"/>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756" name="Text Box 39">
          <a:extLst>
            <a:ext uri="{FF2B5EF4-FFF2-40B4-BE49-F238E27FC236}">
              <a16:creationId xmlns:a16="http://schemas.microsoft.com/office/drawing/2014/main" id="{518E0D24-FCF0-49C3-807B-E1647A88EAC2}"/>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757" name="Text Box 40">
          <a:extLst>
            <a:ext uri="{FF2B5EF4-FFF2-40B4-BE49-F238E27FC236}">
              <a16:creationId xmlns:a16="http://schemas.microsoft.com/office/drawing/2014/main" id="{CA06D6C6-AA60-485A-BB6E-D18A62C471E1}"/>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758" name="Text Box 41">
          <a:extLst>
            <a:ext uri="{FF2B5EF4-FFF2-40B4-BE49-F238E27FC236}">
              <a16:creationId xmlns:a16="http://schemas.microsoft.com/office/drawing/2014/main" id="{490EE855-B22B-41AA-A420-0A85B055FA87}"/>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759" name="Text Box 42">
          <a:extLst>
            <a:ext uri="{FF2B5EF4-FFF2-40B4-BE49-F238E27FC236}">
              <a16:creationId xmlns:a16="http://schemas.microsoft.com/office/drawing/2014/main" id="{2824B093-FA5B-4C30-BEAD-2E23F7FE0A5F}"/>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760" name="Text Box 4">
          <a:extLst>
            <a:ext uri="{FF2B5EF4-FFF2-40B4-BE49-F238E27FC236}">
              <a16:creationId xmlns:a16="http://schemas.microsoft.com/office/drawing/2014/main" id="{51F53C76-0732-4B47-87A3-0AD598631782}"/>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761" name="Text Box 24">
          <a:extLst>
            <a:ext uri="{FF2B5EF4-FFF2-40B4-BE49-F238E27FC236}">
              <a16:creationId xmlns:a16="http://schemas.microsoft.com/office/drawing/2014/main" id="{E98384BC-46D6-4002-9C6F-2A3B85DF240A}"/>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762" name="Text Box 25">
          <a:extLst>
            <a:ext uri="{FF2B5EF4-FFF2-40B4-BE49-F238E27FC236}">
              <a16:creationId xmlns:a16="http://schemas.microsoft.com/office/drawing/2014/main" id="{B8F7A484-F449-4095-B193-6DA711E401EA}"/>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763" name="Text Box 26">
          <a:extLst>
            <a:ext uri="{FF2B5EF4-FFF2-40B4-BE49-F238E27FC236}">
              <a16:creationId xmlns:a16="http://schemas.microsoft.com/office/drawing/2014/main" id="{85355624-5524-4203-996C-DC97D659793B}"/>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764" name="Text Box 27">
          <a:extLst>
            <a:ext uri="{FF2B5EF4-FFF2-40B4-BE49-F238E27FC236}">
              <a16:creationId xmlns:a16="http://schemas.microsoft.com/office/drawing/2014/main" id="{7C7191B3-684D-400D-BBC3-A1F40668FC96}"/>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765" name="Text Box 28">
          <a:extLst>
            <a:ext uri="{FF2B5EF4-FFF2-40B4-BE49-F238E27FC236}">
              <a16:creationId xmlns:a16="http://schemas.microsoft.com/office/drawing/2014/main" id="{12993CF4-8731-4ACA-A5CE-4E0B9EAF1304}"/>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766" name="Text Box 29">
          <a:extLst>
            <a:ext uri="{FF2B5EF4-FFF2-40B4-BE49-F238E27FC236}">
              <a16:creationId xmlns:a16="http://schemas.microsoft.com/office/drawing/2014/main" id="{26CA64FA-37BA-4646-BBBF-21B0C24F7618}"/>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767" name="Text Box 30">
          <a:extLst>
            <a:ext uri="{FF2B5EF4-FFF2-40B4-BE49-F238E27FC236}">
              <a16:creationId xmlns:a16="http://schemas.microsoft.com/office/drawing/2014/main" id="{EC76538F-F18C-44B0-A4C1-EA0F2FC3CFA5}"/>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768" name="Text Box 31">
          <a:extLst>
            <a:ext uri="{FF2B5EF4-FFF2-40B4-BE49-F238E27FC236}">
              <a16:creationId xmlns:a16="http://schemas.microsoft.com/office/drawing/2014/main" id="{900543D8-8468-4B3E-8FDB-1603B88C9EE1}"/>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769" name="Text Box 32">
          <a:extLst>
            <a:ext uri="{FF2B5EF4-FFF2-40B4-BE49-F238E27FC236}">
              <a16:creationId xmlns:a16="http://schemas.microsoft.com/office/drawing/2014/main" id="{EAD09BEA-8C22-4BD7-B361-5DCDA08304E8}"/>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770" name="Text Box 33">
          <a:extLst>
            <a:ext uri="{FF2B5EF4-FFF2-40B4-BE49-F238E27FC236}">
              <a16:creationId xmlns:a16="http://schemas.microsoft.com/office/drawing/2014/main" id="{5CF8F14B-C7A0-4111-A2DF-D0BA59405D2B}"/>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771" name="Text Box 34">
          <a:extLst>
            <a:ext uri="{FF2B5EF4-FFF2-40B4-BE49-F238E27FC236}">
              <a16:creationId xmlns:a16="http://schemas.microsoft.com/office/drawing/2014/main" id="{78CBA480-69D2-4F94-94D9-9289D1587595}"/>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772" name="Text Box 35">
          <a:extLst>
            <a:ext uri="{FF2B5EF4-FFF2-40B4-BE49-F238E27FC236}">
              <a16:creationId xmlns:a16="http://schemas.microsoft.com/office/drawing/2014/main" id="{A82A2678-A1DA-4542-8791-C12CB8598089}"/>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773" name="Text Box 36">
          <a:extLst>
            <a:ext uri="{FF2B5EF4-FFF2-40B4-BE49-F238E27FC236}">
              <a16:creationId xmlns:a16="http://schemas.microsoft.com/office/drawing/2014/main" id="{DF9EC746-31D3-41EB-A72A-DE654854D74A}"/>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774" name="Text Box 37">
          <a:extLst>
            <a:ext uri="{FF2B5EF4-FFF2-40B4-BE49-F238E27FC236}">
              <a16:creationId xmlns:a16="http://schemas.microsoft.com/office/drawing/2014/main" id="{6C73D06C-7AFD-48C4-B4A3-A0271FEBB7A1}"/>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775" name="Text Box 38">
          <a:extLst>
            <a:ext uri="{FF2B5EF4-FFF2-40B4-BE49-F238E27FC236}">
              <a16:creationId xmlns:a16="http://schemas.microsoft.com/office/drawing/2014/main" id="{500702D2-ACCD-45F1-8482-05027C5074F1}"/>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776" name="Text Box 39">
          <a:extLst>
            <a:ext uri="{FF2B5EF4-FFF2-40B4-BE49-F238E27FC236}">
              <a16:creationId xmlns:a16="http://schemas.microsoft.com/office/drawing/2014/main" id="{D9E53B72-8B3D-4D64-AF45-22B6929D6B89}"/>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777" name="Text Box 40">
          <a:extLst>
            <a:ext uri="{FF2B5EF4-FFF2-40B4-BE49-F238E27FC236}">
              <a16:creationId xmlns:a16="http://schemas.microsoft.com/office/drawing/2014/main" id="{B78BC3A3-E4AC-4F21-809F-E0742D7FE02B}"/>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778" name="Text Box 41">
          <a:extLst>
            <a:ext uri="{FF2B5EF4-FFF2-40B4-BE49-F238E27FC236}">
              <a16:creationId xmlns:a16="http://schemas.microsoft.com/office/drawing/2014/main" id="{A6285BC4-0048-4E87-8D6B-1A5A2BCCDA17}"/>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779" name="Text Box 42">
          <a:extLst>
            <a:ext uri="{FF2B5EF4-FFF2-40B4-BE49-F238E27FC236}">
              <a16:creationId xmlns:a16="http://schemas.microsoft.com/office/drawing/2014/main" id="{2A47D095-D785-4066-A6BB-14C12BADFFF2}"/>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780" name="Text Box 4">
          <a:extLst>
            <a:ext uri="{FF2B5EF4-FFF2-40B4-BE49-F238E27FC236}">
              <a16:creationId xmlns:a16="http://schemas.microsoft.com/office/drawing/2014/main" id="{6BC3155C-E530-451A-B483-4009B22C08A3}"/>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781" name="Text Box 24">
          <a:extLst>
            <a:ext uri="{FF2B5EF4-FFF2-40B4-BE49-F238E27FC236}">
              <a16:creationId xmlns:a16="http://schemas.microsoft.com/office/drawing/2014/main" id="{7AFCB1A1-D7D4-421C-A1EB-1DFEBE6ADECF}"/>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782" name="Text Box 25">
          <a:extLst>
            <a:ext uri="{FF2B5EF4-FFF2-40B4-BE49-F238E27FC236}">
              <a16:creationId xmlns:a16="http://schemas.microsoft.com/office/drawing/2014/main" id="{BCB9CC9E-6798-49F1-9C03-8FAF6CD1720B}"/>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783" name="Text Box 26">
          <a:extLst>
            <a:ext uri="{FF2B5EF4-FFF2-40B4-BE49-F238E27FC236}">
              <a16:creationId xmlns:a16="http://schemas.microsoft.com/office/drawing/2014/main" id="{8B00B1E2-8334-456C-ABDD-0FA40D5D2EEC}"/>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784" name="Text Box 27">
          <a:extLst>
            <a:ext uri="{FF2B5EF4-FFF2-40B4-BE49-F238E27FC236}">
              <a16:creationId xmlns:a16="http://schemas.microsoft.com/office/drawing/2014/main" id="{39D89B9A-9DE3-44DD-8140-E58849EB907D}"/>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785" name="Text Box 28">
          <a:extLst>
            <a:ext uri="{FF2B5EF4-FFF2-40B4-BE49-F238E27FC236}">
              <a16:creationId xmlns:a16="http://schemas.microsoft.com/office/drawing/2014/main" id="{5521928E-7710-4D14-BA49-43A177B83F43}"/>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786" name="Text Box 29">
          <a:extLst>
            <a:ext uri="{FF2B5EF4-FFF2-40B4-BE49-F238E27FC236}">
              <a16:creationId xmlns:a16="http://schemas.microsoft.com/office/drawing/2014/main" id="{1D597EC5-75AE-44CB-981B-18CC3527632B}"/>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787" name="Text Box 30">
          <a:extLst>
            <a:ext uri="{FF2B5EF4-FFF2-40B4-BE49-F238E27FC236}">
              <a16:creationId xmlns:a16="http://schemas.microsoft.com/office/drawing/2014/main" id="{7B108726-A875-4585-A78A-289F5D248F4B}"/>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788" name="Text Box 31">
          <a:extLst>
            <a:ext uri="{FF2B5EF4-FFF2-40B4-BE49-F238E27FC236}">
              <a16:creationId xmlns:a16="http://schemas.microsoft.com/office/drawing/2014/main" id="{9377AC18-ADA8-4A7C-BDD9-09D46C405CA1}"/>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789" name="Text Box 32">
          <a:extLst>
            <a:ext uri="{FF2B5EF4-FFF2-40B4-BE49-F238E27FC236}">
              <a16:creationId xmlns:a16="http://schemas.microsoft.com/office/drawing/2014/main" id="{331B8FBE-C4AB-45C7-A1AF-FE637EF5D26E}"/>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790" name="Text Box 33">
          <a:extLst>
            <a:ext uri="{FF2B5EF4-FFF2-40B4-BE49-F238E27FC236}">
              <a16:creationId xmlns:a16="http://schemas.microsoft.com/office/drawing/2014/main" id="{5C7F12E8-EBBC-41E3-98B9-4C2DDBE4D743}"/>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791" name="Text Box 34">
          <a:extLst>
            <a:ext uri="{FF2B5EF4-FFF2-40B4-BE49-F238E27FC236}">
              <a16:creationId xmlns:a16="http://schemas.microsoft.com/office/drawing/2014/main" id="{CBBF2F07-C13E-423C-8A5E-605A2EB8E33B}"/>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792" name="Text Box 35">
          <a:extLst>
            <a:ext uri="{FF2B5EF4-FFF2-40B4-BE49-F238E27FC236}">
              <a16:creationId xmlns:a16="http://schemas.microsoft.com/office/drawing/2014/main" id="{3FE95E66-C9DF-4B27-91A9-FABF5EC0144D}"/>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793" name="Text Box 36">
          <a:extLst>
            <a:ext uri="{FF2B5EF4-FFF2-40B4-BE49-F238E27FC236}">
              <a16:creationId xmlns:a16="http://schemas.microsoft.com/office/drawing/2014/main" id="{3FD58794-CAF9-4842-9A12-475F2568A9EA}"/>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794" name="Text Box 37">
          <a:extLst>
            <a:ext uri="{FF2B5EF4-FFF2-40B4-BE49-F238E27FC236}">
              <a16:creationId xmlns:a16="http://schemas.microsoft.com/office/drawing/2014/main" id="{9B2D1BF8-79D8-4BA3-B663-FB3E3A1BBEEC}"/>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795" name="Text Box 38">
          <a:extLst>
            <a:ext uri="{FF2B5EF4-FFF2-40B4-BE49-F238E27FC236}">
              <a16:creationId xmlns:a16="http://schemas.microsoft.com/office/drawing/2014/main" id="{72690525-4A6B-45CF-BA4B-38505BA3160B}"/>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796" name="Text Box 39">
          <a:extLst>
            <a:ext uri="{FF2B5EF4-FFF2-40B4-BE49-F238E27FC236}">
              <a16:creationId xmlns:a16="http://schemas.microsoft.com/office/drawing/2014/main" id="{A330916D-44A8-49C2-982E-5AC75FFF7842}"/>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797" name="Text Box 40">
          <a:extLst>
            <a:ext uri="{FF2B5EF4-FFF2-40B4-BE49-F238E27FC236}">
              <a16:creationId xmlns:a16="http://schemas.microsoft.com/office/drawing/2014/main" id="{8F7ED8B8-433B-428C-9CA3-17779A04B866}"/>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798" name="Text Box 41">
          <a:extLst>
            <a:ext uri="{FF2B5EF4-FFF2-40B4-BE49-F238E27FC236}">
              <a16:creationId xmlns:a16="http://schemas.microsoft.com/office/drawing/2014/main" id="{ABEE7245-25EF-44D9-ACD0-56DA32A09423}"/>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799" name="Text Box 42">
          <a:extLst>
            <a:ext uri="{FF2B5EF4-FFF2-40B4-BE49-F238E27FC236}">
              <a16:creationId xmlns:a16="http://schemas.microsoft.com/office/drawing/2014/main" id="{75F522CC-5C97-43FD-A5F8-FFE8A9B25A2E}"/>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1800" name="Text Box 4">
          <a:extLst>
            <a:ext uri="{FF2B5EF4-FFF2-40B4-BE49-F238E27FC236}">
              <a16:creationId xmlns:a16="http://schemas.microsoft.com/office/drawing/2014/main" id="{5D1AF5D9-BAA5-4AB9-BE6D-527191EFA185}"/>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1801" name="Text Box 24">
          <a:extLst>
            <a:ext uri="{FF2B5EF4-FFF2-40B4-BE49-F238E27FC236}">
              <a16:creationId xmlns:a16="http://schemas.microsoft.com/office/drawing/2014/main" id="{83984368-A25E-4B9A-A8D4-7EA0ADF80D5D}"/>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1802" name="Text Box 25">
          <a:extLst>
            <a:ext uri="{FF2B5EF4-FFF2-40B4-BE49-F238E27FC236}">
              <a16:creationId xmlns:a16="http://schemas.microsoft.com/office/drawing/2014/main" id="{56D1F015-D98C-438D-9988-37C2498B4899}"/>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1803" name="Text Box 26">
          <a:extLst>
            <a:ext uri="{FF2B5EF4-FFF2-40B4-BE49-F238E27FC236}">
              <a16:creationId xmlns:a16="http://schemas.microsoft.com/office/drawing/2014/main" id="{77EDD1B1-4BC7-4032-A09B-ECD9EEA303C4}"/>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1804" name="Text Box 27">
          <a:extLst>
            <a:ext uri="{FF2B5EF4-FFF2-40B4-BE49-F238E27FC236}">
              <a16:creationId xmlns:a16="http://schemas.microsoft.com/office/drawing/2014/main" id="{304CBAE2-6D54-4170-9525-437A8E321DCA}"/>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1805" name="Text Box 28">
          <a:extLst>
            <a:ext uri="{FF2B5EF4-FFF2-40B4-BE49-F238E27FC236}">
              <a16:creationId xmlns:a16="http://schemas.microsoft.com/office/drawing/2014/main" id="{343D8B84-89E0-41F7-8067-BA4C58DBC4E3}"/>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1806" name="Text Box 29">
          <a:extLst>
            <a:ext uri="{FF2B5EF4-FFF2-40B4-BE49-F238E27FC236}">
              <a16:creationId xmlns:a16="http://schemas.microsoft.com/office/drawing/2014/main" id="{582B42C8-B091-440B-A429-FBDA59472948}"/>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1807" name="Text Box 30">
          <a:extLst>
            <a:ext uri="{FF2B5EF4-FFF2-40B4-BE49-F238E27FC236}">
              <a16:creationId xmlns:a16="http://schemas.microsoft.com/office/drawing/2014/main" id="{3AAED0B7-43E6-4889-9B89-C3CC76802F69}"/>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1808" name="Text Box 31">
          <a:extLst>
            <a:ext uri="{FF2B5EF4-FFF2-40B4-BE49-F238E27FC236}">
              <a16:creationId xmlns:a16="http://schemas.microsoft.com/office/drawing/2014/main" id="{535FDF75-14D9-4FB6-8DDD-9F108D43BFE6}"/>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1809" name="Text Box 32">
          <a:extLst>
            <a:ext uri="{FF2B5EF4-FFF2-40B4-BE49-F238E27FC236}">
              <a16:creationId xmlns:a16="http://schemas.microsoft.com/office/drawing/2014/main" id="{915A7FD9-44EB-415F-8BA5-1EB8C4B7A071}"/>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1810" name="Text Box 33">
          <a:extLst>
            <a:ext uri="{FF2B5EF4-FFF2-40B4-BE49-F238E27FC236}">
              <a16:creationId xmlns:a16="http://schemas.microsoft.com/office/drawing/2014/main" id="{95231AB1-3CD5-4602-ADBD-A2C1163C1B8C}"/>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1811" name="Text Box 34">
          <a:extLst>
            <a:ext uri="{FF2B5EF4-FFF2-40B4-BE49-F238E27FC236}">
              <a16:creationId xmlns:a16="http://schemas.microsoft.com/office/drawing/2014/main" id="{858FD93D-9E1B-430B-9077-1D15AA65EFDF}"/>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1812" name="Text Box 35">
          <a:extLst>
            <a:ext uri="{FF2B5EF4-FFF2-40B4-BE49-F238E27FC236}">
              <a16:creationId xmlns:a16="http://schemas.microsoft.com/office/drawing/2014/main" id="{5F9112E4-3C1B-4963-934B-E6585612BC09}"/>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1813" name="Text Box 36">
          <a:extLst>
            <a:ext uri="{FF2B5EF4-FFF2-40B4-BE49-F238E27FC236}">
              <a16:creationId xmlns:a16="http://schemas.microsoft.com/office/drawing/2014/main" id="{22AEC868-6CE1-495E-B514-B8985E1DC5F8}"/>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1814" name="Text Box 37">
          <a:extLst>
            <a:ext uri="{FF2B5EF4-FFF2-40B4-BE49-F238E27FC236}">
              <a16:creationId xmlns:a16="http://schemas.microsoft.com/office/drawing/2014/main" id="{BA43D484-C944-4A1C-BA92-4660471551DD}"/>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1815" name="Text Box 38">
          <a:extLst>
            <a:ext uri="{FF2B5EF4-FFF2-40B4-BE49-F238E27FC236}">
              <a16:creationId xmlns:a16="http://schemas.microsoft.com/office/drawing/2014/main" id="{4C43E21A-4FDB-4C88-8C67-F2044DA340BD}"/>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1816" name="Text Box 39">
          <a:extLst>
            <a:ext uri="{FF2B5EF4-FFF2-40B4-BE49-F238E27FC236}">
              <a16:creationId xmlns:a16="http://schemas.microsoft.com/office/drawing/2014/main" id="{9984BE4B-2332-4243-A7D9-2EA81ACFF058}"/>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1817" name="Text Box 40">
          <a:extLst>
            <a:ext uri="{FF2B5EF4-FFF2-40B4-BE49-F238E27FC236}">
              <a16:creationId xmlns:a16="http://schemas.microsoft.com/office/drawing/2014/main" id="{FBD22259-D62C-4D7E-9174-BBF82EB73E5C}"/>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1818" name="Text Box 41">
          <a:extLst>
            <a:ext uri="{FF2B5EF4-FFF2-40B4-BE49-F238E27FC236}">
              <a16:creationId xmlns:a16="http://schemas.microsoft.com/office/drawing/2014/main" id="{388FD524-0356-4174-AFBD-2183F7305A71}"/>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1819" name="Text Box 42">
          <a:extLst>
            <a:ext uri="{FF2B5EF4-FFF2-40B4-BE49-F238E27FC236}">
              <a16:creationId xmlns:a16="http://schemas.microsoft.com/office/drawing/2014/main" id="{9D66A80D-C447-4395-9361-7B0274D83438}"/>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1820" name="Text Box 4">
          <a:extLst>
            <a:ext uri="{FF2B5EF4-FFF2-40B4-BE49-F238E27FC236}">
              <a16:creationId xmlns:a16="http://schemas.microsoft.com/office/drawing/2014/main" id="{55D2EE68-524A-40B2-B13F-791D66D1A9E0}"/>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1821" name="Text Box 24">
          <a:extLst>
            <a:ext uri="{FF2B5EF4-FFF2-40B4-BE49-F238E27FC236}">
              <a16:creationId xmlns:a16="http://schemas.microsoft.com/office/drawing/2014/main" id="{47463DE4-9812-4F6B-8C05-8A93B7E3CCCE}"/>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1822" name="Text Box 25">
          <a:extLst>
            <a:ext uri="{FF2B5EF4-FFF2-40B4-BE49-F238E27FC236}">
              <a16:creationId xmlns:a16="http://schemas.microsoft.com/office/drawing/2014/main" id="{CF504D65-0A2E-454A-9B36-6B6EC86F5CC7}"/>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1823" name="Text Box 26">
          <a:extLst>
            <a:ext uri="{FF2B5EF4-FFF2-40B4-BE49-F238E27FC236}">
              <a16:creationId xmlns:a16="http://schemas.microsoft.com/office/drawing/2014/main" id="{A21C2E79-9D35-411E-97C1-918F6AA8B024}"/>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1824" name="Text Box 27">
          <a:extLst>
            <a:ext uri="{FF2B5EF4-FFF2-40B4-BE49-F238E27FC236}">
              <a16:creationId xmlns:a16="http://schemas.microsoft.com/office/drawing/2014/main" id="{62064498-7B6F-4339-A5D8-70B10C3CCB10}"/>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1825" name="Text Box 28">
          <a:extLst>
            <a:ext uri="{FF2B5EF4-FFF2-40B4-BE49-F238E27FC236}">
              <a16:creationId xmlns:a16="http://schemas.microsoft.com/office/drawing/2014/main" id="{9909ACD3-D00A-42AA-90C5-44D6107BBBCD}"/>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1826" name="Text Box 29">
          <a:extLst>
            <a:ext uri="{FF2B5EF4-FFF2-40B4-BE49-F238E27FC236}">
              <a16:creationId xmlns:a16="http://schemas.microsoft.com/office/drawing/2014/main" id="{DE74D7FE-B55E-4153-9FFB-81A5A7F35817}"/>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1827" name="Text Box 30">
          <a:extLst>
            <a:ext uri="{FF2B5EF4-FFF2-40B4-BE49-F238E27FC236}">
              <a16:creationId xmlns:a16="http://schemas.microsoft.com/office/drawing/2014/main" id="{C1BFD66E-D105-4A91-8696-C00FE144A1F7}"/>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1828" name="Text Box 31">
          <a:extLst>
            <a:ext uri="{FF2B5EF4-FFF2-40B4-BE49-F238E27FC236}">
              <a16:creationId xmlns:a16="http://schemas.microsoft.com/office/drawing/2014/main" id="{9817DC4F-E3C7-440C-8D83-0F2B85C93231}"/>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1829" name="Text Box 32">
          <a:extLst>
            <a:ext uri="{FF2B5EF4-FFF2-40B4-BE49-F238E27FC236}">
              <a16:creationId xmlns:a16="http://schemas.microsoft.com/office/drawing/2014/main" id="{A1F0A6B6-FAEA-4964-A50E-3224A2D73828}"/>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1830" name="Text Box 33">
          <a:extLst>
            <a:ext uri="{FF2B5EF4-FFF2-40B4-BE49-F238E27FC236}">
              <a16:creationId xmlns:a16="http://schemas.microsoft.com/office/drawing/2014/main" id="{2890B8E4-C15B-4F3D-9733-5F9E81E24A41}"/>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1831" name="Text Box 34">
          <a:extLst>
            <a:ext uri="{FF2B5EF4-FFF2-40B4-BE49-F238E27FC236}">
              <a16:creationId xmlns:a16="http://schemas.microsoft.com/office/drawing/2014/main" id="{629EE85C-491B-4975-AB76-2C995D9131A4}"/>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1832" name="Text Box 35">
          <a:extLst>
            <a:ext uri="{FF2B5EF4-FFF2-40B4-BE49-F238E27FC236}">
              <a16:creationId xmlns:a16="http://schemas.microsoft.com/office/drawing/2014/main" id="{3944FC56-1FB1-4C19-8CF6-CA7CCC3A4004}"/>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1833" name="Text Box 36">
          <a:extLst>
            <a:ext uri="{FF2B5EF4-FFF2-40B4-BE49-F238E27FC236}">
              <a16:creationId xmlns:a16="http://schemas.microsoft.com/office/drawing/2014/main" id="{C6B3DD74-7548-4987-B41A-AE50B2806C37}"/>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1834" name="Text Box 37">
          <a:extLst>
            <a:ext uri="{FF2B5EF4-FFF2-40B4-BE49-F238E27FC236}">
              <a16:creationId xmlns:a16="http://schemas.microsoft.com/office/drawing/2014/main" id="{FFB268BD-4015-42D0-BD8B-1B2C16B26F99}"/>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1835" name="Text Box 38">
          <a:extLst>
            <a:ext uri="{FF2B5EF4-FFF2-40B4-BE49-F238E27FC236}">
              <a16:creationId xmlns:a16="http://schemas.microsoft.com/office/drawing/2014/main" id="{528070F3-944C-404B-AEB8-6646F0F5E16A}"/>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1836" name="Text Box 39">
          <a:extLst>
            <a:ext uri="{FF2B5EF4-FFF2-40B4-BE49-F238E27FC236}">
              <a16:creationId xmlns:a16="http://schemas.microsoft.com/office/drawing/2014/main" id="{763A83D2-48B2-4A93-95BF-1A4FCC54F8E9}"/>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1837" name="Text Box 40">
          <a:extLst>
            <a:ext uri="{FF2B5EF4-FFF2-40B4-BE49-F238E27FC236}">
              <a16:creationId xmlns:a16="http://schemas.microsoft.com/office/drawing/2014/main" id="{996C2E04-8B1D-43AD-8BD9-A3F7D682D24B}"/>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1838" name="Text Box 41">
          <a:extLst>
            <a:ext uri="{FF2B5EF4-FFF2-40B4-BE49-F238E27FC236}">
              <a16:creationId xmlns:a16="http://schemas.microsoft.com/office/drawing/2014/main" id="{873507B2-CA14-4CEE-ABBC-C2C1577FFA25}"/>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1839" name="Text Box 42">
          <a:extLst>
            <a:ext uri="{FF2B5EF4-FFF2-40B4-BE49-F238E27FC236}">
              <a16:creationId xmlns:a16="http://schemas.microsoft.com/office/drawing/2014/main" id="{26B04ED7-0CDA-4AC4-88E0-F3128C815B96}"/>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840" name="Text Box 4">
          <a:extLst>
            <a:ext uri="{FF2B5EF4-FFF2-40B4-BE49-F238E27FC236}">
              <a16:creationId xmlns:a16="http://schemas.microsoft.com/office/drawing/2014/main" id="{BE6F8762-B395-4935-B2C0-8970A0F518D9}"/>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841" name="Text Box 24">
          <a:extLst>
            <a:ext uri="{FF2B5EF4-FFF2-40B4-BE49-F238E27FC236}">
              <a16:creationId xmlns:a16="http://schemas.microsoft.com/office/drawing/2014/main" id="{A43D4F9D-A978-44D3-8988-059803482999}"/>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842" name="Text Box 25">
          <a:extLst>
            <a:ext uri="{FF2B5EF4-FFF2-40B4-BE49-F238E27FC236}">
              <a16:creationId xmlns:a16="http://schemas.microsoft.com/office/drawing/2014/main" id="{0849E1C5-FDF5-45EE-A9F2-45C36C4694E6}"/>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843" name="Text Box 26">
          <a:extLst>
            <a:ext uri="{FF2B5EF4-FFF2-40B4-BE49-F238E27FC236}">
              <a16:creationId xmlns:a16="http://schemas.microsoft.com/office/drawing/2014/main" id="{1B46ED1B-E22E-4B2E-B3C2-1D07557F2B5F}"/>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844" name="Text Box 27">
          <a:extLst>
            <a:ext uri="{FF2B5EF4-FFF2-40B4-BE49-F238E27FC236}">
              <a16:creationId xmlns:a16="http://schemas.microsoft.com/office/drawing/2014/main" id="{031F1A65-DA68-4409-8D3D-F33A1E56DC00}"/>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845" name="Text Box 28">
          <a:extLst>
            <a:ext uri="{FF2B5EF4-FFF2-40B4-BE49-F238E27FC236}">
              <a16:creationId xmlns:a16="http://schemas.microsoft.com/office/drawing/2014/main" id="{14BA79F3-E1E8-4098-BD7E-4A3D8223E424}"/>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846" name="Text Box 29">
          <a:extLst>
            <a:ext uri="{FF2B5EF4-FFF2-40B4-BE49-F238E27FC236}">
              <a16:creationId xmlns:a16="http://schemas.microsoft.com/office/drawing/2014/main" id="{6377A805-A1D4-4145-996E-619124126CD2}"/>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847" name="Text Box 30">
          <a:extLst>
            <a:ext uri="{FF2B5EF4-FFF2-40B4-BE49-F238E27FC236}">
              <a16:creationId xmlns:a16="http://schemas.microsoft.com/office/drawing/2014/main" id="{2A22BF74-C7D4-48D6-A36E-42828EA365CB}"/>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848" name="Text Box 31">
          <a:extLst>
            <a:ext uri="{FF2B5EF4-FFF2-40B4-BE49-F238E27FC236}">
              <a16:creationId xmlns:a16="http://schemas.microsoft.com/office/drawing/2014/main" id="{EC853CA0-3409-403C-9E25-52230A3BD7E8}"/>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849" name="Text Box 32">
          <a:extLst>
            <a:ext uri="{FF2B5EF4-FFF2-40B4-BE49-F238E27FC236}">
              <a16:creationId xmlns:a16="http://schemas.microsoft.com/office/drawing/2014/main" id="{AAB55DFA-3477-4A3E-A070-A9EC0E6F7D7C}"/>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850" name="Text Box 33">
          <a:extLst>
            <a:ext uri="{FF2B5EF4-FFF2-40B4-BE49-F238E27FC236}">
              <a16:creationId xmlns:a16="http://schemas.microsoft.com/office/drawing/2014/main" id="{0276011A-8CA1-4AD4-9E20-5A832E89DA88}"/>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851" name="Text Box 34">
          <a:extLst>
            <a:ext uri="{FF2B5EF4-FFF2-40B4-BE49-F238E27FC236}">
              <a16:creationId xmlns:a16="http://schemas.microsoft.com/office/drawing/2014/main" id="{FB76E337-A83E-49B7-B17E-2F8D982DA1B9}"/>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852" name="Text Box 35">
          <a:extLst>
            <a:ext uri="{FF2B5EF4-FFF2-40B4-BE49-F238E27FC236}">
              <a16:creationId xmlns:a16="http://schemas.microsoft.com/office/drawing/2014/main" id="{3126C3A8-EF36-4E0D-B66E-9E8C190D555B}"/>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853" name="Text Box 36">
          <a:extLst>
            <a:ext uri="{FF2B5EF4-FFF2-40B4-BE49-F238E27FC236}">
              <a16:creationId xmlns:a16="http://schemas.microsoft.com/office/drawing/2014/main" id="{1107D5BF-2D47-4C80-AE68-7CD5DFA4C2EC}"/>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854" name="Text Box 37">
          <a:extLst>
            <a:ext uri="{FF2B5EF4-FFF2-40B4-BE49-F238E27FC236}">
              <a16:creationId xmlns:a16="http://schemas.microsoft.com/office/drawing/2014/main" id="{C047370E-F93E-42F6-99FC-E0795EEB2CFA}"/>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855" name="Text Box 38">
          <a:extLst>
            <a:ext uri="{FF2B5EF4-FFF2-40B4-BE49-F238E27FC236}">
              <a16:creationId xmlns:a16="http://schemas.microsoft.com/office/drawing/2014/main" id="{9D4A53BD-DC7D-41E2-9603-2EAB9FEAA526}"/>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856" name="Text Box 39">
          <a:extLst>
            <a:ext uri="{FF2B5EF4-FFF2-40B4-BE49-F238E27FC236}">
              <a16:creationId xmlns:a16="http://schemas.microsoft.com/office/drawing/2014/main" id="{BC11A199-60AF-4248-9FD6-56EB5E9EEB92}"/>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857" name="Text Box 40">
          <a:extLst>
            <a:ext uri="{FF2B5EF4-FFF2-40B4-BE49-F238E27FC236}">
              <a16:creationId xmlns:a16="http://schemas.microsoft.com/office/drawing/2014/main" id="{7F471CF3-E281-42D2-B3B4-3ED6059BCF10}"/>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858" name="Text Box 41">
          <a:extLst>
            <a:ext uri="{FF2B5EF4-FFF2-40B4-BE49-F238E27FC236}">
              <a16:creationId xmlns:a16="http://schemas.microsoft.com/office/drawing/2014/main" id="{6D4707E3-2F28-46C2-991E-905731485709}"/>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859" name="Text Box 42">
          <a:extLst>
            <a:ext uri="{FF2B5EF4-FFF2-40B4-BE49-F238E27FC236}">
              <a16:creationId xmlns:a16="http://schemas.microsoft.com/office/drawing/2014/main" id="{A2F7FD0E-53F5-4E0D-996A-3148C126DE43}"/>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860" name="Text Box 4">
          <a:extLst>
            <a:ext uri="{FF2B5EF4-FFF2-40B4-BE49-F238E27FC236}">
              <a16:creationId xmlns:a16="http://schemas.microsoft.com/office/drawing/2014/main" id="{AFC64129-8454-4C0C-8AE9-B59A5F627C75}"/>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861" name="Text Box 24">
          <a:extLst>
            <a:ext uri="{FF2B5EF4-FFF2-40B4-BE49-F238E27FC236}">
              <a16:creationId xmlns:a16="http://schemas.microsoft.com/office/drawing/2014/main" id="{4683C970-F3F5-4FE1-9879-8EE780E74D96}"/>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862" name="Text Box 25">
          <a:extLst>
            <a:ext uri="{FF2B5EF4-FFF2-40B4-BE49-F238E27FC236}">
              <a16:creationId xmlns:a16="http://schemas.microsoft.com/office/drawing/2014/main" id="{3E1FE30B-97C8-4A17-AF4F-3D3F7AB1B107}"/>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863" name="Text Box 26">
          <a:extLst>
            <a:ext uri="{FF2B5EF4-FFF2-40B4-BE49-F238E27FC236}">
              <a16:creationId xmlns:a16="http://schemas.microsoft.com/office/drawing/2014/main" id="{532A9FE9-179C-46CF-8660-DD1B037C8618}"/>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864" name="Text Box 27">
          <a:extLst>
            <a:ext uri="{FF2B5EF4-FFF2-40B4-BE49-F238E27FC236}">
              <a16:creationId xmlns:a16="http://schemas.microsoft.com/office/drawing/2014/main" id="{A89467B9-D67E-428C-B011-61EB9E9CAB81}"/>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865" name="Text Box 28">
          <a:extLst>
            <a:ext uri="{FF2B5EF4-FFF2-40B4-BE49-F238E27FC236}">
              <a16:creationId xmlns:a16="http://schemas.microsoft.com/office/drawing/2014/main" id="{CA860443-BC1C-451B-BB4F-E26D4C38EAEC}"/>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866" name="Text Box 29">
          <a:extLst>
            <a:ext uri="{FF2B5EF4-FFF2-40B4-BE49-F238E27FC236}">
              <a16:creationId xmlns:a16="http://schemas.microsoft.com/office/drawing/2014/main" id="{92ADDBE2-3805-42DC-855F-B788FCE1DD8B}"/>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867" name="Text Box 30">
          <a:extLst>
            <a:ext uri="{FF2B5EF4-FFF2-40B4-BE49-F238E27FC236}">
              <a16:creationId xmlns:a16="http://schemas.microsoft.com/office/drawing/2014/main" id="{557C1068-61C0-4E8E-8D20-380EE9EF73FB}"/>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868" name="Text Box 31">
          <a:extLst>
            <a:ext uri="{FF2B5EF4-FFF2-40B4-BE49-F238E27FC236}">
              <a16:creationId xmlns:a16="http://schemas.microsoft.com/office/drawing/2014/main" id="{88708DBD-E933-43EA-8026-2CFD5921D66B}"/>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869" name="Text Box 32">
          <a:extLst>
            <a:ext uri="{FF2B5EF4-FFF2-40B4-BE49-F238E27FC236}">
              <a16:creationId xmlns:a16="http://schemas.microsoft.com/office/drawing/2014/main" id="{4D886516-4FE8-43D5-AA52-71FEB86AE140}"/>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870" name="Text Box 33">
          <a:extLst>
            <a:ext uri="{FF2B5EF4-FFF2-40B4-BE49-F238E27FC236}">
              <a16:creationId xmlns:a16="http://schemas.microsoft.com/office/drawing/2014/main" id="{360A892C-D5D4-42BD-8745-15D3DCBF943F}"/>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871" name="Text Box 34">
          <a:extLst>
            <a:ext uri="{FF2B5EF4-FFF2-40B4-BE49-F238E27FC236}">
              <a16:creationId xmlns:a16="http://schemas.microsoft.com/office/drawing/2014/main" id="{5F9E4BCA-4B40-4A1C-AC03-B7F20FFAA426}"/>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872" name="Text Box 35">
          <a:extLst>
            <a:ext uri="{FF2B5EF4-FFF2-40B4-BE49-F238E27FC236}">
              <a16:creationId xmlns:a16="http://schemas.microsoft.com/office/drawing/2014/main" id="{4D2A15FB-E22A-433D-9D0A-B079DB1A36FE}"/>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873" name="Text Box 36">
          <a:extLst>
            <a:ext uri="{FF2B5EF4-FFF2-40B4-BE49-F238E27FC236}">
              <a16:creationId xmlns:a16="http://schemas.microsoft.com/office/drawing/2014/main" id="{7E87222C-7B25-4574-914B-D6A1AA40B69D}"/>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874" name="Text Box 37">
          <a:extLst>
            <a:ext uri="{FF2B5EF4-FFF2-40B4-BE49-F238E27FC236}">
              <a16:creationId xmlns:a16="http://schemas.microsoft.com/office/drawing/2014/main" id="{686CC865-94DE-4C20-AE8B-789A918A22C6}"/>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875" name="Text Box 38">
          <a:extLst>
            <a:ext uri="{FF2B5EF4-FFF2-40B4-BE49-F238E27FC236}">
              <a16:creationId xmlns:a16="http://schemas.microsoft.com/office/drawing/2014/main" id="{E4A3C3E6-DFB2-4EA5-8488-F9648E998656}"/>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876" name="Text Box 39">
          <a:extLst>
            <a:ext uri="{FF2B5EF4-FFF2-40B4-BE49-F238E27FC236}">
              <a16:creationId xmlns:a16="http://schemas.microsoft.com/office/drawing/2014/main" id="{CAAE1683-6632-4C75-A406-44DED8AC78C8}"/>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877" name="Text Box 40">
          <a:extLst>
            <a:ext uri="{FF2B5EF4-FFF2-40B4-BE49-F238E27FC236}">
              <a16:creationId xmlns:a16="http://schemas.microsoft.com/office/drawing/2014/main" id="{F9A79391-AFBC-4C43-859F-27BD07559B3C}"/>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878" name="Text Box 41">
          <a:extLst>
            <a:ext uri="{FF2B5EF4-FFF2-40B4-BE49-F238E27FC236}">
              <a16:creationId xmlns:a16="http://schemas.microsoft.com/office/drawing/2014/main" id="{C5869D09-140D-4482-964A-7FF35533E578}"/>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879" name="Text Box 42">
          <a:extLst>
            <a:ext uri="{FF2B5EF4-FFF2-40B4-BE49-F238E27FC236}">
              <a16:creationId xmlns:a16="http://schemas.microsoft.com/office/drawing/2014/main" id="{4CB7ED7E-90CA-432A-9BA4-1485B2533A00}"/>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880" name="Text Box 4">
          <a:extLst>
            <a:ext uri="{FF2B5EF4-FFF2-40B4-BE49-F238E27FC236}">
              <a16:creationId xmlns:a16="http://schemas.microsoft.com/office/drawing/2014/main" id="{204AC1E7-9423-40F5-A768-0D45A8EBCE43}"/>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881" name="Text Box 24">
          <a:extLst>
            <a:ext uri="{FF2B5EF4-FFF2-40B4-BE49-F238E27FC236}">
              <a16:creationId xmlns:a16="http://schemas.microsoft.com/office/drawing/2014/main" id="{DF848291-DDA1-4FDD-8B2E-2C7BD8191922}"/>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882" name="Text Box 25">
          <a:extLst>
            <a:ext uri="{FF2B5EF4-FFF2-40B4-BE49-F238E27FC236}">
              <a16:creationId xmlns:a16="http://schemas.microsoft.com/office/drawing/2014/main" id="{E151B446-8A87-42C3-AFA4-D0F83A5BC45D}"/>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883" name="Text Box 26">
          <a:extLst>
            <a:ext uri="{FF2B5EF4-FFF2-40B4-BE49-F238E27FC236}">
              <a16:creationId xmlns:a16="http://schemas.microsoft.com/office/drawing/2014/main" id="{E030B6A8-F7AF-49A0-A672-FDC3D69F5D32}"/>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884" name="Text Box 27">
          <a:extLst>
            <a:ext uri="{FF2B5EF4-FFF2-40B4-BE49-F238E27FC236}">
              <a16:creationId xmlns:a16="http://schemas.microsoft.com/office/drawing/2014/main" id="{E89C1E38-9A5A-4DFE-A5D9-0F71995A5670}"/>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885" name="Text Box 28">
          <a:extLst>
            <a:ext uri="{FF2B5EF4-FFF2-40B4-BE49-F238E27FC236}">
              <a16:creationId xmlns:a16="http://schemas.microsoft.com/office/drawing/2014/main" id="{135EFE58-64F4-4621-A449-59CDD2C5B236}"/>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886" name="Text Box 29">
          <a:extLst>
            <a:ext uri="{FF2B5EF4-FFF2-40B4-BE49-F238E27FC236}">
              <a16:creationId xmlns:a16="http://schemas.microsoft.com/office/drawing/2014/main" id="{5DA396A6-A0A9-4C04-AB46-436276C4631B}"/>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887" name="Text Box 30">
          <a:extLst>
            <a:ext uri="{FF2B5EF4-FFF2-40B4-BE49-F238E27FC236}">
              <a16:creationId xmlns:a16="http://schemas.microsoft.com/office/drawing/2014/main" id="{37013556-2C36-4014-93CE-A2CFFBDC8043}"/>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888" name="Text Box 31">
          <a:extLst>
            <a:ext uri="{FF2B5EF4-FFF2-40B4-BE49-F238E27FC236}">
              <a16:creationId xmlns:a16="http://schemas.microsoft.com/office/drawing/2014/main" id="{EC2A3174-5022-45BD-A6DD-ECE553731B8A}"/>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889" name="Text Box 32">
          <a:extLst>
            <a:ext uri="{FF2B5EF4-FFF2-40B4-BE49-F238E27FC236}">
              <a16:creationId xmlns:a16="http://schemas.microsoft.com/office/drawing/2014/main" id="{AC5E54B6-3242-44FE-8879-68D99032941A}"/>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890" name="Text Box 33">
          <a:extLst>
            <a:ext uri="{FF2B5EF4-FFF2-40B4-BE49-F238E27FC236}">
              <a16:creationId xmlns:a16="http://schemas.microsoft.com/office/drawing/2014/main" id="{E54A88B4-45EF-4749-9F17-D807E31EAD20}"/>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891" name="Text Box 34">
          <a:extLst>
            <a:ext uri="{FF2B5EF4-FFF2-40B4-BE49-F238E27FC236}">
              <a16:creationId xmlns:a16="http://schemas.microsoft.com/office/drawing/2014/main" id="{BE571855-815F-44D5-B8EF-66CF0D78D80A}"/>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892" name="Text Box 35">
          <a:extLst>
            <a:ext uri="{FF2B5EF4-FFF2-40B4-BE49-F238E27FC236}">
              <a16:creationId xmlns:a16="http://schemas.microsoft.com/office/drawing/2014/main" id="{20F83A08-061A-4795-BECA-9EB01F5274BC}"/>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893" name="Text Box 36">
          <a:extLst>
            <a:ext uri="{FF2B5EF4-FFF2-40B4-BE49-F238E27FC236}">
              <a16:creationId xmlns:a16="http://schemas.microsoft.com/office/drawing/2014/main" id="{92463669-D7B9-4D88-80DA-3A3CF4404D9D}"/>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894" name="Text Box 37">
          <a:extLst>
            <a:ext uri="{FF2B5EF4-FFF2-40B4-BE49-F238E27FC236}">
              <a16:creationId xmlns:a16="http://schemas.microsoft.com/office/drawing/2014/main" id="{54BA464C-10FC-4989-9D32-6185EF871998}"/>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895" name="Text Box 38">
          <a:extLst>
            <a:ext uri="{FF2B5EF4-FFF2-40B4-BE49-F238E27FC236}">
              <a16:creationId xmlns:a16="http://schemas.microsoft.com/office/drawing/2014/main" id="{93B28CE4-BDDA-4789-A3A0-3DBFF709BB57}"/>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896" name="Text Box 39">
          <a:extLst>
            <a:ext uri="{FF2B5EF4-FFF2-40B4-BE49-F238E27FC236}">
              <a16:creationId xmlns:a16="http://schemas.microsoft.com/office/drawing/2014/main" id="{DCB13155-A7F2-4DC6-8E9C-FD301343AC78}"/>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897" name="Text Box 40">
          <a:extLst>
            <a:ext uri="{FF2B5EF4-FFF2-40B4-BE49-F238E27FC236}">
              <a16:creationId xmlns:a16="http://schemas.microsoft.com/office/drawing/2014/main" id="{87C9E257-758E-4603-BFA1-EEA4D2897806}"/>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898" name="Text Box 41">
          <a:extLst>
            <a:ext uri="{FF2B5EF4-FFF2-40B4-BE49-F238E27FC236}">
              <a16:creationId xmlns:a16="http://schemas.microsoft.com/office/drawing/2014/main" id="{45D98B56-C259-4A68-A620-27677422903B}"/>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899" name="Text Box 42">
          <a:extLst>
            <a:ext uri="{FF2B5EF4-FFF2-40B4-BE49-F238E27FC236}">
              <a16:creationId xmlns:a16="http://schemas.microsoft.com/office/drawing/2014/main" id="{DBADC35A-9DB1-4815-9794-E6B3608553B6}"/>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900" name="Text Box 4">
          <a:extLst>
            <a:ext uri="{FF2B5EF4-FFF2-40B4-BE49-F238E27FC236}">
              <a16:creationId xmlns:a16="http://schemas.microsoft.com/office/drawing/2014/main" id="{982B97D1-0E47-4B0B-9FD5-BE65C0205E63}"/>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901" name="Text Box 24">
          <a:extLst>
            <a:ext uri="{FF2B5EF4-FFF2-40B4-BE49-F238E27FC236}">
              <a16:creationId xmlns:a16="http://schemas.microsoft.com/office/drawing/2014/main" id="{118A1DD3-CD82-4F8F-AF91-AB3B36EAA54C}"/>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902" name="Text Box 25">
          <a:extLst>
            <a:ext uri="{FF2B5EF4-FFF2-40B4-BE49-F238E27FC236}">
              <a16:creationId xmlns:a16="http://schemas.microsoft.com/office/drawing/2014/main" id="{7480E914-D69C-4DBA-892C-86E9BE43A937}"/>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903" name="Text Box 26">
          <a:extLst>
            <a:ext uri="{FF2B5EF4-FFF2-40B4-BE49-F238E27FC236}">
              <a16:creationId xmlns:a16="http://schemas.microsoft.com/office/drawing/2014/main" id="{356FDE20-B311-4CFE-BBF4-4B42DB866FB2}"/>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904" name="Text Box 27">
          <a:extLst>
            <a:ext uri="{FF2B5EF4-FFF2-40B4-BE49-F238E27FC236}">
              <a16:creationId xmlns:a16="http://schemas.microsoft.com/office/drawing/2014/main" id="{2CBB334F-719C-4E07-A3CF-B8ED0852C171}"/>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905" name="Text Box 28">
          <a:extLst>
            <a:ext uri="{FF2B5EF4-FFF2-40B4-BE49-F238E27FC236}">
              <a16:creationId xmlns:a16="http://schemas.microsoft.com/office/drawing/2014/main" id="{E0C977E4-1E05-4110-ADA4-D7CFA6C46121}"/>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906" name="Text Box 29">
          <a:extLst>
            <a:ext uri="{FF2B5EF4-FFF2-40B4-BE49-F238E27FC236}">
              <a16:creationId xmlns:a16="http://schemas.microsoft.com/office/drawing/2014/main" id="{348DE782-6C65-4D36-B786-79EDAC746A8E}"/>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907" name="Text Box 30">
          <a:extLst>
            <a:ext uri="{FF2B5EF4-FFF2-40B4-BE49-F238E27FC236}">
              <a16:creationId xmlns:a16="http://schemas.microsoft.com/office/drawing/2014/main" id="{263459F5-17A3-4CA2-8F80-6B1D5C8C2236}"/>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908" name="Text Box 31">
          <a:extLst>
            <a:ext uri="{FF2B5EF4-FFF2-40B4-BE49-F238E27FC236}">
              <a16:creationId xmlns:a16="http://schemas.microsoft.com/office/drawing/2014/main" id="{2EEE4128-6AA7-4E0C-BBEA-3D1295D4B24A}"/>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909" name="Text Box 32">
          <a:extLst>
            <a:ext uri="{FF2B5EF4-FFF2-40B4-BE49-F238E27FC236}">
              <a16:creationId xmlns:a16="http://schemas.microsoft.com/office/drawing/2014/main" id="{3A4466AB-BC42-442E-AD32-9CB5C1901C6C}"/>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910" name="Text Box 33">
          <a:extLst>
            <a:ext uri="{FF2B5EF4-FFF2-40B4-BE49-F238E27FC236}">
              <a16:creationId xmlns:a16="http://schemas.microsoft.com/office/drawing/2014/main" id="{3754B9A5-D121-4470-A302-85ED04274491}"/>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911" name="Text Box 34">
          <a:extLst>
            <a:ext uri="{FF2B5EF4-FFF2-40B4-BE49-F238E27FC236}">
              <a16:creationId xmlns:a16="http://schemas.microsoft.com/office/drawing/2014/main" id="{78F3F24A-B16F-4C0F-929F-F507ED4AAEBA}"/>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912" name="Text Box 35">
          <a:extLst>
            <a:ext uri="{FF2B5EF4-FFF2-40B4-BE49-F238E27FC236}">
              <a16:creationId xmlns:a16="http://schemas.microsoft.com/office/drawing/2014/main" id="{9070C511-6F84-4383-A83A-B480139371B2}"/>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913" name="Text Box 36">
          <a:extLst>
            <a:ext uri="{FF2B5EF4-FFF2-40B4-BE49-F238E27FC236}">
              <a16:creationId xmlns:a16="http://schemas.microsoft.com/office/drawing/2014/main" id="{645724A8-09C7-4128-9E27-A333EA032917}"/>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914" name="Text Box 37">
          <a:extLst>
            <a:ext uri="{FF2B5EF4-FFF2-40B4-BE49-F238E27FC236}">
              <a16:creationId xmlns:a16="http://schemas.microsoft.com/office/drawing/2014/main" id="{09CD0F0A-F1EF-4887-A394-48024C2E97C8}"/>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915" name="Text Box 38">
          <a:extLst>
            <a:ext uri="{FF2B5EF4-FFF2-40B4-BE49-F238E27FC236}">
              <a16:creationId xmlns:a16="http://schemas.microsoft.com/office/drawing/2014/main" id="{D620B6B9-07D6-45FF-9D3B-665DA8928445}"/>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916" name="Text Box 39">
          <a:extLst>
            <a:ext uri="{FF2B5EF4-FFF2-40B4-BE49-F238E27FC236}">
              <a16:creationId xmlns:a16="http://schemas.microsoft.com/office/drawing/2014/main" id="{8A0A810A-4292-49B0-B412-2AC9275A3DF5}"/>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1917" name="Text Box 40">
          <a:extLst>
            <a:ext uri="{FF2B5EF4-FFF2-40B4-BE49-F238E27FC236}">
              <a16:creationId xmlns:a16="http://schemas.microsoft.com/office/drawing/2014/main" id="{840AFC2A-1653-4D77-B809-C6E8AF0760E0}"/>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918" name="Text Box 41">
          <a:extLst>
            <a:ext uri="{FF2B5EF4-FFF2-40B4-BE49-F238E27FC236}">
              <a16:creationId xmlns:a16="http://schemas.microsoft.com/office/drawing/2014/main" id="{611A2A69-3203-4860-BD5C-E9F200333050}"/>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1919" name="Text Box 42">
          <a:extLst>
            <a:ext uri="{FF2B5EF4-FFF2-40B4-BE49-F238E27FC236}">
              <a16:creationId xmlns:a16="http://schemas.microsoft.com/office/drawing/2014/main" id="{1AD3EB1F-18F2-44A4-8DAA-5A67119099AB}"/>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1920" name="Text Box 4">
          <a:extLst>
            <a:ext uri="{FF2B5EF4-FFF2-40B4-BE49-F238E27FC236}">
              <a16:creationId xmlns:a16="http://schemas.microsoft.com/office/drawing/2014/main" id="{35D52E96-C633-4112-871C-9B0D4121BC4D}"/>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1921" name="Text Box 24">
          <a:extLst>
            <a:ext uri="{FF2B5EF4-FFF2-40B4-BE49-F238E27FC236}">
              <a16:creationId xmlns:a16="http://schemas.microsoft.com/office/drawing/2014/main" id="{162E8AD1-1FEC-4E60-B84D-4F9A8EBE3F5B}"/>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1922" name="Text Box 25">
          <a:extLst>
            <a:ext uri="{FF2B5EF4-FFF2-40B4-BE49-F238E27FC236}">
              <a16:creationId xmlns:a16="http://schemas.microsoft.com/office/drawing/2014/main" id="{F0CE9D3C-40A9-4421-B207-7E9CDB1611C8}"/>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1923" name="Text Box 26">
          <a:extLst>
            <a:ext uri="{FF2B5EF4-FFF2-40B4-BE49-F238E27FC236}">
              <a16:creationId xmlns:a16="http://schemas.microsoft.com/office/drawing/2014/main" id="{034570F1-9065-45A0-BEC5-138E74D3A888}"/>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1924" name="Text Box 27">
          <a:extLst>
            <a:ext uri="{FF2B5EF4-FFF2-40B4-BE49-F238E27FC236}">
              <a16:creationId xmlns:a16="http://schemas.microsoft.com/office/drawing/2014/main" id="{0BBCE403-589D-43B8-9308-C94869C2C5FF}"/>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1925" name="Text Box 28">
          <a:extLst>
            <a:ext uri="{FF2B5EF4-FFF2-40B4-BE49-F238E27FC236}">
              <a16:creationId xmlns:a16="http://schemas.microsoft.com/office/drawing/2014/main" id="{1483471D-F7FE-4956-9C5C-28BC712CD434}"/>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1926" name="Text Box 29">
          <a:extLst>
            <a:ext uri="{FF2B5EF4-FFF2-40B4-BE49-F238E27FC236}">
              <a16:creationId xmlns:a16="http://schemas.microsoft.com/office/drawing/2014/main" id="{07A2C46A-62F1-44BF-BFD1-0A0903152422}"/>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1927" name="Text Box 30">
          <a:extLst>
            <a:ext uri="{FF2B5EF4-FFF2-40B4-BE49-F238E27FC236}">
              <a16:creationId xmlns:a16="http://schemas.microsoft.com/office/drawing/2014/main" id="{AB22ED92-1A3D-4EDD-8706-30C7E14A5959}"/>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1928" name="Text Box 31">
          <a:extLst>
            <a:ext uri="{FF2B5EF4-FFF2-40B4-BE49-F238E27FC236}">
              <a16:creationId xmlns:a16="http://schemas.microsoft.com/office/drawing/2014/main" id="{DE56F963-3ACD-46B7-B33E-349192A4F534}"/>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1929" name="Text Box 32">
          <a:extLst>
            <a:ext uri="{FF2B5EF4-FFF2-40B4-BE49-F238E27FC236}">
              <a16:creationId xmlns:a16="http://schemas.microsoft.com/office/drawing/2014/main" id="{F0B38E93-6BE1-436F-A86D-F4A91A22C1E6}"/>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1930" name="Text Box 33">
          <a:extLst>
            <a:ext uri="{FF2B5EF4-FFF2-40B4-BE49-F238E27FC236}">
              <a16:creationId xmlns:a16="http://schemas.microsoft.com/office/drawing/2014/main" id="{6060D392-DFC6-4431-9355-F71AF7900BD5}"/>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1931" name="Text Box 34">
          <a:extLst>
            <a:ext uri="{FF2B5EF4-FFF2-40B4-BE49-F238E27FC236}">
              <a16:creationId xmlns:a16="http://schemas.microsoft.com/office/drawing/2014/main" id="{96D6776B-6CB9-4B62-BBF2-433BC540B523}"/>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1932" name="Text Box 35">
          <a:extLst>
            <a:ext uri="{FF2B5EF4-FFF2-40B4-BE49-F238E27FC236}">
              <a16:creationId xmlns:a16="http://schemas.microsoft.com/office/drawing/2014/main" id="{E08ECC3C-9844-47A3-8F14-8E1800B23CFF}"/>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1933" name="Text Box 36">
          <a:extLst>
            <a:ext uri="{FF2B5EF4-FFF2-40B4-BE49-F238E27FC236}">
              <a16:creationId xmlns:a16="http://schemas.microsoft.com/office/drawing/2014/main" id="{EE60395E-66F7-4317-8252-3A45EB8A466D}"/>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1934" name="Text Box 37">
          <a:extLst>
            <a:ext uri="{FF2B5EF4-FFF2-40B4-BE49-F238E27FC236}">
              <a16:creationId xmlns:a16="http://schemas.microsoft.com/office/drawing/2014/main" id="{9CE11CFB-6254-445E-9E4E-357FE251FB3D}"/>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1935" name="Text Box 38">
          <a:extLst>
            <a:ext uri="{FF2B5EF4-FFF2-40B4-BE49-F238E27FC236}">
              <a16:creationId xmlns:a16="http://schemas.microsoft.com/office/drawing/2014/main" id="{94FF54CE-C02C-4897-B08D-B85FFD503623}"/>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1936" name="Text Box 39">
          <a:extLst>
            <a:ext uri="{FF2B5EF4-FFF2-40B4-BE49-F238E27FC236}">
              <a16:creationId xmlns:a16="http://schemas.microsoft.com/office/drawing/2014/main" id="{B8A362E4-07D4-4FA2-B4B4-6F1CA1D9CC0B}"/>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1937" name="Text Box 40">
          <a:extLst>
            <a:ext uri="{FF2B5EF4-FFF2-40B4-BE49-F238E27FC236}">
              <a16:creationId xmlns:a16="http://schemas.microsoft.com/office/drawing/2014/main" id="{E80A7B3F-B3FF-4817-9B80-2B684BE294D6}"/>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1938" name="Text Box 41">
          <a:extLst>
            <a:ext uri="{FF2B5EF4-FFF2-40B4-BE49-F238E27FC236}">
              <a16:creationId xmlns:a16="http://schemas.microsoft.com/office/drawing/2014/main" id="{59CEA023-D203-487C-A7F1-0A4FAEBDAD13}"/>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1939" name="Text Box 42">
          <a:extLst>
            <a:ext uri="{FF2B5EF4-FFF2-40B4-BE49-F238E27FC236}">
              <a16:creationId xmlns:a16="http://schemas.microsoft.com/office/drawing/2014/main" id="{71014934-A0A8-41AF-BD10-BD9F975A56A1}"/>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1940" name="Text Box 4">
          <a:extLst>
            <a:ext uri="{FF2B5EF4-FFF2-40B4-BE49-F238E27FC236}">
              <a16:creationId xmlns:a16="http://schemas.microsoft.com/office/drawing/2014/main" id="{CF870BB3-5BDA-4B8D-9D57-017A39912678}"/>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1941" name="Text Box 24">
          <a:extLst>
            <a:ext uri="{FF2B5EF4-FFF2-40B4-BE49-F238E27FC236}">
              <a16:creationId xmlns:a16="http://schemas.microsoft.com/office/drawing/2014/main" id="{17D3DDB7-1CD6-46F4-8757-77D6EAAF66F9}"/>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1942" name="Text Box 25">
          <a:extLst>
            <a:ext uri="{FF2B5EF4-FFF2-40B4-BE49-F238E27FC236}">
              <a16:creationId xmlns:a16="http://schemas.microsoft.com/office/drawing/2014/main" id="{1565AD6E-15E9-4E8B-96B9-5CE293AA3253}"/>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1943" name="Text Box 26">
          <a:extLst>
            <a:ext uri="{FF2B5EF4-FFF2-40B4-BE49-F238E27FC236}">
              <a16:creationId xmlns:a16="http://schemas.microsoft.com/office/drawing/2014/main" id="{A1146024-C054-44B4-BD28-727F455AE7FD}"/>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1944" name="Text Box 27">
          <a:extLst>
            <a:ext uri="{FF2B5EF4-FFF2-40B4-BE49-F238E27FC236}">
              <a16:creationId xmlns:a16="http://schemas.microsoft.com/office/drawing/2014/main" id="{809B9A2E-A906-49BE-849A-F9A16143AEDF}"/>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1945" name="Text Box 28">
          <a:extLst>
            <a:ext uri="{FF2B5EF4-FFF2-40B4-BE49-F238E27FC236}">
              <a16:creationId xmlns:a16="http://schemas.microsoft.com/office/drawing/2014/main" id="{DB4EA61B-EEC0-4F0C-9262-C6823FF6382A}"/>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1946" name="Text Box 29">
          <a:extLst>
            <a:ext uri="{FF2B5EF4-FFF2-40B4-BE49-F238E27FC236}">
              <a16:creationId xmlns:a16="http://schemas.microsoft.com/office/drawing/2014/main" id="{2B13A609-2448-4FB9-90FE-F14B43BA0336}"/>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1947" name="Text Box 30">
          <a:extLst>
            <a:ext uri="{FF2B5EF4-FFF2-40B4-BE49-F238E27FC236}">
              <a16:creationId xmlns:a16="http://schemas.microsoft.com/office/drawing/2014/main" id="{BA343316-2FC3-4A46-BFEA-93E56D2548A3}"/>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1948" name="Text Box 31">
          <a:extLst>
            <a:ext uri="{FF2B5EF4-FFF2-40B4-BE49-F238E27FC236}">
              <a16:creationId xmlns:a16="http://schemas.microsoft.com/office/drawing/2014/main" id="{4F305156-7EF3-4634-9A02-FE474B07BB54}"/>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1949" name="Text Box 32">
          <a:extLst>
            <a:ext uri="{FF2B5EF4-FFF2-40B4-BE49-F238E27FC236}">
              <a16:creationId xmlns:a16="http://schemas.microsoft.com/office/drawing/2014/main" id="{DEDCDE2B-F9FC-4E7B-9E59-EC2E3A006235}"/>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1950" name="Text Box 33">
          <a:extLst>
            <a:ext uri="{FF2B5EF4-FFF2-40B4-BE49-F238E27FC236}">
              <a16:creationId xmlns:a16="http://schemas.microsoft.com/office/drawing/2014/main" id="{426BF068-0B37-4179-9229-C96BA00043E9}"/>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1951" name="Text Box 34">
          <a:extLst>
            <a:ext uri="{FF2B5EF4-FFF2-40B4-BE49-F238E27FC236}">
              <a16:creationId xmlns:a16="http://schemas.microsoft.com/office/drawing/2014/main" id="{80D0FF93-CF9C-4389-8728-AEB7668EF8EF}"/>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1952" name="Text Box 35">
          <a:extLst>
            <a:ext uri="{FF2B5EF4-FFF2-40B4-BE49-F238E27FC236}">
              <a16:creationId xmlns:a16="http://schemas.microsoft.com/office/drawing/2014/main" id="{7FD46646-6CDD-4170-9533-AC262C8B162C}"/>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1953" name="Text Box 36">
          <a:extLst>
            <a:ext uri="{FF2B5EF4-FFF2-40B4-BE49-F238E27FC236}">
              <a16:creationId xmlns:a16="http://schemas.microsoft.com/office/drawing/2014/main" id="{055F66FD-7E1B-4009-B88B-8D3564A66844}"/>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1954" name="Text Box 37">
          <a:extLst>
            <a:ext uri="{FF2B5EF4-FFF2-40B4-BE49-F238E27FC236}">
              <a16:creationId xmlns:a16="http://schemas.microsoft.com/office/drawing/2014/main" id="{2FA0230D-AB55-4760-8D7F-0DA42064A8D4}"/>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1955" name="Text Box 38">
          <a:extLst>
            <a:ext uri="{FF2B5EF4-FFF2-40B4-BE49-F238E27FC236}">
              <a16:creationId xmlns:a16="http://schemas.microsoft.com/office/drawing/2014/main" id="{DF71C6AF-9D70-48B3-A0B5-59FCECFB6BB4}"/>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1956" name="Text Box 39">
          <a:extLst>
            <a:ext uri="{FF2B5EF4-FFF2-40B4-BE49-F238E27FC236}">
              <a16:creationId xmlns:a16="http://schemas.microsoft.com/office/drawing/2014/main" id="{CBF7A43A-D687-4C37-828D-8450C185277D}"/>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1957" name="Text Box 40">
          <a:extLst>
            <a:ext uri="{FF2B5EF4-FFF2-40B4-BE49-F238E27FC236}">
              <a16:creationId xmlns:a16="http://schemas.microsoft.com/office/drawing/2014/main" id="{15C6D501-4C03-496C-902A-90A08EAC6DFE}"/>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1958" name="Text Box 41">
          <a:extLst>
            <a:ext uri="{FF2B5EF4-FFF2-40B4-BE49-F238E27FC236}">
              <a16:creationId xmlns:a16="http://schemas.microsoft.com/office/drawing/2014/main" id="{CBAA3697-F296-4144-9414-C4AC77D12242}"/>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959" name="Text Box 4">
          <a:extLst>
            <a:ext uri="{FF2B5EF4-FFF2-40B4-BE49-F238E27FC236}">
              <a16:creationId xmlns:a16="http://schemas.microsoft.com/office/drawing/2014/main" id="{D349A603-51A1-4D7A-8CC2-6988ED66ADCF}"/>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960" name="Text Box 24">
          <a:extLst>
            <a:ext uri="{FF2B5EF4-FFF2-40B4-BE49-F238E27FC236}">
              <a16:creationId xmlns:a16="http://schemas.microsoft.com/office/drawing/2014/main" id="{8139ADCC-B59E-42F6-AE97-BAA41E77576B}"/>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961" name="Text Box 25">
          <a:extLst>
            <a:ext uri="{FF2B5EF4-FFF2-40B4-BE49-F238E27FC236}">
              <a16:creationId xmlns:a16="http://schemas.microsoft.com/office/drawing/2014/main" id="{DABB8D34-8841-4D71-BF56-5FB5F0F13294}"/>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962" name="Text Box 26">
          <a:extLst>
            <a:ext uri="{FF2B5EF4-FFF2-40B4-BE49-F238E27FC236}">
              <a16:creationId xmlns:a16="http://schemas.microsoft.com/office/drawing/2014/main" id="{7DBD2FC5-1802-4B4B-A23E-EE26A8A8D45B}"/>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963" name="Text Box 27">
          <a:extLst>
            <a:ext uri="{FF2B5EF4-FFF2-40B4-BE49-F238E27FC236}">
              <a16:creationId xmlns:a16="http://schemas.microsoft.com/office/drawing/2014/main" id="{1B130E72-6699-4977-BCD7-D7FA5BDF775E}"/>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964" name="Text Box 28">
          <a:extLst>
            <a:ext uri="{FF2B5EF4-FFF2-40B4-BE49-F238E27FC236}">
              <a16:creationId xmlns:a16="http://schemas.microsoft.com/office/drawing/2014/main" id="{F0659EDE-3778-491E-A0AB-DFD796E7B91D}"/>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965" name="Text Box 29">
          <a:extLst>
            <a:ext uri="{FF2B5EF4-FFF2-40B4-BE49-F238E27FC236}">
              <a16:creationId xmlns:a16="http://schemas.microsoft.com/office/drawing/2014/main" id="{D15FD7D4-6656-430F-BFAA-EFD05A096828}"/>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966" name="Text Box 30">
          <a:extLst>
            <a:ext uri="{FF2B5EF4-FFF2-40B4-BE49-F238E27FC236}">
              <a16:creationId xmlns:a16="http://schemas.microsoft.com/office/drawing/2014/main" id="{5C910B9A-8C8D-4B62-99AB-8D0C5E4BA7E0}"/>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967" name="Text Box 31">
          <a:extLst>
            <a:ext uri="{FF2B5EF4-FFF2-40B4-BE49-F238E27FC236}">
              <a16:creationId xmlns:a16="http://schemas.microsoft.com/office/drawing/2014/main" id="{14DB1E6A-ED89-4C40-B22B-8A22C02AFF73}"/>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968" name="Text Box 32">
          <a:extLst>
            <a:ext uri="{FF2B5EF4-FFF2-40B4-BE49-F238E27FC236}">
              <a16:creationId xmlns:a16="http://schemas.microsoft.com/office/drawing/2014/main" id="{49DA09E4-CCE6-43FA-82D1-1B48B0C5DFF5}"/>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969" name="Text Box 33">
          <a:extLst>
            <a:ext uri="{FF2B5EF4-FFF2-40B4-BE49-F238E27FC236}">
              <a16:creationId xmlns:a16="http://schemas.microsoft.com/office/drawing/2014/main" id="{C959072B-FDDE-403C-B621-792D497ABAB0}"/>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970" name="Text Box 34">
          <a:extLst>
            <a:ext uri="{FF2B5EF4-FFF2-40B4-BE49-F238E27FC236}">
              <a16:creationId xmlns:a16="http://schemas.microsoft.com/office/drawing/2014/main" id="{C47A46E2-D1A1-4E00-AF52-6E3764EF8DF1}"/>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971" name="Text Box 35">
          <a:extLst>
            <a:ext uri="{FF2B5EF4-FFF2-40B4-BE49-F238E27FC236}">
              <a16:creationId xmlns:a16="http://schemas.microsoft.com/office/drawing/2014/main" id="{DFE0402B-4BB6-4F53-B90F-E2FABE4DFF54}"/>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972" name="Text Box 36">
          <a:extLst>
            <a:ext uri="{FF2B5EF4-FFF2-40B4-BE49-F238E27FC236}">
              <a16:creationId xmlns:a16="http://schemas.microsoft.com/office/drawing/2014/main" id="{8E8B4F67-0A82-40C3-84D3-5C4C376A76FA}"/>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973" name="Text Box 37">
          <a:extLst>
            <a:ext uri="{FF2B5EF4-FFF2-40B4-BE49-F238E27FC236}">
              <a16:creationId xmlns:a16="http://schemas.microsoft.com/office/drawing/2014/main" id="{37DF0E6F-B615-4BDC-BF6F-B2943837FD76}"/>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974" name="Text Box 38">
          <a:extLst>
            <a:ext uri="{FF2B5EF4-FFF2-40B4-BE49-F238E27FC236}">
              <a16:creationId xmlns:a16="http://schemas.microsoft.com/office/drawing/2014/main" id="{1E7C21B2-132F-4946-A86E-18EDE9173C8E}"/>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975" name="Text Box 39">
          <a:extLst>
            <a:ext uri="{FF2B5EF4-FFF2-40B4-BE49-F238E27FC236}">
              <a16:creationId xmlns:a16="http://schemas.microsoft.com/office/drawing/2014/main" id="{439C7045-9A56-4D53-B7F2-64ACB2B3EDA2}"/>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976" name="Text Box 40">
          <a:extLst>
            <a:ext uri="{FF2B5EF4-FFF2-40B4-BE49-F238E27FC236}">
              <a16:creationId xmlns:a16="http://schemas.microsoft.com/office/drawing/2014/main" id="{F351F75A-63E7-4436-A96C-F04C430FC1B9}"/>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977" name="Text Box 41">
          <a:extLst>
            <a:ext uri="{FF2B5EF4-FFF2-40B4-BE49-F238E27FC236}">
              <a16:creationId xmlns:a16="http://schemas.microsoft.com/office/drawing/2014/main" id="{368E41B4-5CFE-43D5-BEA5-E8FE07F801EF}"/>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978" name="Text Box 42">
          <a:extLst>
            <a:ext uri="{FF2B5EF4-FFF2-40B4-BE49-F238E27FC236}">
              <a16:creationId xmlns:a16="http://schemas.microsoft.com/office/drawing/2014/main" id="{E548560B-83A8-4136-BC5A-ED10777C8330}"/>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979" name="Text Box 4">
          <a:extLst>
            <a:ext uri="{FF2B5EF4-FFF2-40B4-BE49-F238E27FC236}">
              <a16:creationId xmlns:a16="http://schemas.microsoft.com/office/drawing/2014/main" id="{B1C1F00D-D4D1-4AFA-9E66-5665EAA63BFA}"/>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980" name="Text Box 24">
          <a:extLst>
            <a:ext uri="{FF2B5EF4-FFF2-40B4-BE49-F238E27FC236}">
              <a16:creationId xmlns:a16="http://schemas.microsoft.com/office/drawing/2014/main" id="{D095F23A-F2A8-4876-88DE-ECA8954DB57F}"/>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981" name="Text Box 25">
          <a:extLst>
            <a:ext uri="{FF2B5EF4-FFF2-40B4-BE49-F238E27FC236}">
              <a16:creationId xmlns:a16="http://schemas.microsoft.com/office/drawing/2014/main" id="{834BEA45-0AFA-403A-8B97-57945E242518}"/>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982" name="Text Box 26">
          <a:extLst>
            <a:ext uri="{FF2B5EF4-FFF2-40B4-BE49-F238E27FC236}">
              <a16:creationId xmlns:a16="http://schemas.microsoft.com/office/drawing/2014/main" id="{BB5E903B-8629-4F0F-8635-53BEE7907733}"/>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983" name="Text Box 27">
          <a:extLst>
            <a:ext uri="{FF2B5EF4-FFF2-40B4-BE49-F238E27FC236}">
              <a16:creationId xmlns:a16="http://schemas.microsoft.com/office/drawing/2014/main" id="{69A70170-65F1-4907-9C0C-E550784E4000}"/>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984" name="Text Box 28">
          <a:extLst>
            <a:ext uri="{FF2B5EF4-FFF2-40B4-BE49-F238E27FC236}">
              <a16:creationId xmlns:a16="http://schemas.microsoft.com/office/drawing/2014/main" id="{A1348683-CC39-4931-A7C8-707B192DCCEC}"/>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985" name="Text Box 29">
          <a:extLst>
            <a:ext uri="{FF2B5EF4-FFF2-40B4-BE49-F238E27FC236}">
              <a16:creationId xmlns:a16="http://schemas.microsoft.com/office/drawing/2014/main" id="{9D5DA3B5-C3CD-4E5A-B4EC-3FDCA3D26073}"/>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986" name="Text Box 30">
          <a:extLst>
            <a:ext uri="{FF2B5EF4-FFF2-40B4-BE49-F238E27FC236}">
              <a16:creationId xmlns:a16="http://schemas.microsoft.com/office/drawing/2014/main" id="{0264FF13-4300-4698-A27E-D9A13D590EBE}"/>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987" name="Text Box 31">
          <a:extLst>
            <a:ext uri="{FF2B5EF4-FFF2-40B4-BE49-F238E27FC236}">
              <a16:creationId xmlns:a16="http://schemas.microsoft.com/office/drawing/2014/main" id="{765F2857-1B13-4B0D-B90B-AF6344CA73E4}"/>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988" name="Text Box 32">
          <a:extLst>
            <a:ext uri="{FF2B5EF4-FFF2-40B4-BE49-F238E27FC236}">
              <a16:creationId xmlns:a16="http://schemas.microsoft.com/office/drawing/2014/main" id="{BCE42006-AAAE-4822-927E-358B60FC8CDD}"/>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989" name="Text Box 33">
          <a:extLst>
            <a:ext uri="{FF2B5EF4-FFF2-40B4-BE49-F238E27FC236}">
              <a16:creationId xmlns:a16="http://schemas.microsoft.com/office/drawing/2014/main" id="{3C1B05B7-50EE-40E6-881E-2FC8DA58CC4E}"/>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990" name="Text Box 34">
          <a:extLst>
            <a:ext uri="{FF2B5EF4-FFF2-40B4-BE49-F238E27FC236}">
              <a16:creationId xmlns:a16="http://schemas.microsoft.com/office/drawing/2014/main" id="{2C582F00-B853-44F1-9AF0-D05393CEC965}"/>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991" name="Text Box 35">
          <a:extLst>
            <a:ext uri="{FF2B5EF4-FFF2-40B4-BE49-F238E27FC236}">
              <a16:creationId xmlns:a16="http://schemas.microsoft.com/office/drawing/2014/main" id="{595633EE-0E6F-4D14-BAA8-419517252A6F}"/>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992" name="Text Box 36">
          <a:extLst>
            <a:ext uri="{FF2B5EF4-FFF2-40B4-BE49-F238E27FC236}">
              <a16:creationId xmlns:a16="http://schemas.microsoft.com/office/drawing/2014/main" id="{F8B999C1-7840-4167-BE03-207281EFD11D}"/>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993" name="Text Box 37">
          <a:extLst>
            <a:ext uri="{FF2B5EF4-FFF2-40B4-BE49-F238E27FC236}">
              <a16:creationId xmlns:a16="http://schemas.microsoft.com/office/drawing/2014/main" id="{214E58C1-8E05-4DBE-A0E9-2FBCE810C379}"/>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994" name="Text Box 38">
          <a:extLst>
            <a:ext uri="{FF2B5EF4-FFF2-40B4-BE49-F238E27FC236}">
              <a16:creationId xmlns:a16="http://schemas.microsoft.com/office/drawing/2014/main" id="{60FCCE98-654C-4B1E-9DA9-3EFC0F82B2C5}"/>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995" name="Text Box 39">
          <a:extLst>
            <a:ext uri="{FF2B5EF4-FFF2-40B4-BE49-F238E27FC236}">
              <a16:creationId xmlns:a16="http://schemas.microsoft.com/office/drawing/2014/main" id="{BBF2EB80-5CC2-491B-A2C5-AB8A747A464F}"/>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996" name="Text Box 40">
          <a:extLst>
            <a:ext uri="{FF2B5EF4-FFF2-40B4-BE49-F238E27FC236}">
              <a16:creationId xmlns:a16="http://schemas.microsoft.com/office/drawing/2014/main" id="{09EE49CD-7659-42A4-A8DC-1125937F6ED9}"/>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997" name="Text Box 41">
          <a:extLst>
            <a:ext uri="{FF2B5EF4-FFF2-40B4-BE49-F238E27FC236}">
              <a16:creationId xmlns:a16="http://schemas.microsoft.com/office/drawing/2014/main" id="{CBECEFBB-D471-4622-A33D-E337B7783E9D}"/>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1998" name="Text Box 42">
          <a:extLst>
            <a:ext uri="{FF2B5EF4-FFF2-40B4-BE49-F238E27FC236}">
              <a16:creationId xmlns:a16="http://schemas.microsoft.com/office/drawing/2014/main" id="{39CE1FBA-3571-4CAA-8AA1-C395D95AC764}"/>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1999" name="Text Box 4">
          <a:extLst>
            <a:ext uri="{FF2B5EF4-FFF2-40B4-BE49-F238E27FC236}">
              <a16:creationId xmlns:a16="http://schemas.microsoft.com/office/drawing/2014/main" id="{70EE5722-8D50-40EE-8679-94ACD0603D83}"/>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000" name="Text Box 24">
          <a:extLst>
            <a:ext uri="{FF2B5EF4-FFF2-40B4-BE49-F238E27FC236}">
              <a16:creationId xmlns:a16="http://schemas.microsoft.com/office/drawing/2014/main" id="{0F63743E-DDD5-4548-8233-DAD98EF4118D}"/>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001" name="Text Box 25">
          <a:extLst>
            <a:ext uri="{FF2B5EF4-FFF2-40B4-BE49-F238E27FC236}">
              <a16:creationId xmlns:a16="http://schemas.microsoft.com/office/drawing/2014/main" id="{2D8D0C5A-EAEF-4D2B-94D4-2361B9AB9A79}"/>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002" name="Text Box 26">
          <a:extLst>
            <a:ext uri="{FF2B5EF4-FFF2-40B4-BE49-F238E27FC236}">
              <a16:creationId xmlns:a16="http://schemas.microsoft.com/office/drawing/2014/main" id="{2E84C04D-D61F-430E-B732-6AF67C8249AC}"/>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003" name="Text Box 27">
          <a:extLst>
            <a:ext uri="{FF2B5EF4-FFF2-40B4-BE49-F238E27FC236}">
              <a16:creationId xmlns:a16="http://schemas.microsoft.com/office/drawing/2014/main" id="{E2301EB7-D0A7-4B3F-BE29-1E69E50B5E21}"/>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004" name="Text Box 28">
          <a:extLst>
            <a:ext uri="{FF2B5EF4-FFF2-40B4-BE49-F238E27FC236}">
              <a16:creationId xmlns:a16="http://schemas.microsoft.com/office/drawing/2014/main" id="{4CD4CE4F-05AA-4D23-B579-3C7759464B7D}"/>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2005" name="Text Box 29">
          <a:extLst>
            <a:ext uri="{FF2B5EF4-FFF2-40B4-BE49-F238E27FC236}">
              <a16:creationId xmlns:a16="http://schemas.microsoft.com/office/drawing/2014/main" id="{B0C21D94-51C4-4463-B14E-2CF3408E8A2E}"/>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2006" name="Text Box 30">
          <a:extLst>
            <a:ext uri="{FF2B5EF4-FFF2-40B4-BE49-F238E27FC236}">
              <a16:creationId xmlns:a16="http://schemas.microsoft.com/office/drawing/2014/main" id="{AE1BC22E-555A-471F-A60A-8AC7BBAD606B}"/>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2007" name="Text Box 31">
          <a:extLst>
            <a:ext uri="{FF2B5EF4-FFF2-40B4-BE49-F238E27FC236}">
              <a16:creationId xmlns:a16="http://schemas.microsoft.com/office/drawing/2014/main" id="{57381A8D-2611-4ADE-AB28-2CCC67856D6A}"/>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008" name="Text Box 32">
          <a:extLst>
            <a:ext uri="{FF2B5EF4-FFF2-40B4-BE49-F238E27FC236}">
              <a16:creationId xmlns:a16="http://schemas.microsoft.com/office/drawing/2014/main" id="{97BBFA85-1DB4-4CE0-A386-87A40FC36DEA}"/>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2009" name="Text Box 33">
          <a:extLst>
            <a:ext uri="{FF2B5EF4-FFF2-40B4-BE49-F238E27FC236}">
              <a16:creationId xmlns:a16="http://schemas.microsoft.com/office/drawing/2014/main" id="{FC48B2B7-3604-46FC-B7F4-020938009AF7}"/>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010" name="Text Box 34">
          <a:extLst>
            <a:ext uri="{FF2B5EF4-FFF2-40B4-BE49-F238E27FC236}">
              <a16:creationId xmlns:a16="http://schemas.microsoft.com/office/drawing/2014/main" id="{EFB4F0FC-46BF-48BA-9FEA-FBD685EC9058}"/>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011" name="Text Box 35">
          <a:extLst>
            <a:ext uri="{FF2B5EF4-FFF2-40B4-BE49-F238E27FC236}">
              <a16:creationId xmlns:a16="http://schemas.microsoft.com/office/drawing/2014/main" id="{A5E4A44B-E68B-4AB7-A456-7439397A7FB6}"/>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2012" name="Text Box 36">
          <a:extLst>
            <a:ext uri="{FF2B5EF4-FFF2-40B4-BE49-F238E27FC236}">
              <a16:creationId xmlns:a16="http://schemas.microsoft.com/office/drawing/2014/main" id="{A3F148CB-568F-47ED-97DD-5DF15E878B03}"/>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2013" name="Text Box 37">
          <a:extLst>
            <a:ext uri="{FF2B5EF4-FFF2-40B4-BE49-F238E27FC236}">
              <a16:creationId xmlns:a16="http://schemas.microsoft.com/office/drawing/2014/main" id="{79CE3238-E944-43A6-A198-8EBF650D6EE4}"/>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2014" name="Text Box 38">
          <a:extLst>
            <a:ext uri="{FF2B5EF4-FFF2-40B4-BE49-F238E27FC236}">
              <a16:creationId xmlns:a16="http://schemas.microsoft.com/office/drawing/2014/main" id="{4C149B09-85A7-43AF-AF25-0D7C27CCAD1D}"/>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015" name="Text Box 39">
          <a:extLst>
            <a:ext uri="{FF2B5EF4-FFF2-40B4-BE49-F238E27FC236}">
              <a16:creationId xmlns:a16="http://schemas.microsoft.com/office/drawing/2014/main" id="{CA04D3FD-A494-4CB7-AA3B-BFCD854C60F9}"/>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2016" name="Text Box 40">
          <a:extLst>
            <a:ext uri="{FF2B5EF4-FFF2-40B4-BE49-F238E27FC236}">
              <a16:creationId xmlns:a16="http://schemas.microsoft.com/office/drawing/2014/main" id="{727C5F3A-C584-40D8-9002-FF80E8CAA011}"/>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017" name="Text Box 41">
          <a:extLst>
            <a:ext uri="{FF2B5EF4-FFF2-40B4-BE49-F238E27FC236}">
              <a16:creationId xmlns:a16="http://schemas.microsoft.com/office/drawing/2014/main" id="{AAF9E91A-F98B-45BE-BC6C-E1F9574F74F6}"/>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018" name="Text Box 42">
          <a:extLst>
            <a:ext uri="{FF2B5EF4-FFF2-40B4-BE49-F238E27FC236}">
              <a16:creationId xmlns:a16="http://schemas.microsoft.com/office/drawing/2014/main" id="{87B91DB6-9072-44C0-9FF9-B4B6274A7ACC}"/>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2019" name="Text Box 4">
          <a:extLst>
            <a:ext uri="{FF2B5EF4-FFF2-40B4-BE49-F238E27FC236}">
              <a16:creationId xmlns:a16="http://schemas.microsoft.com/office/drawing/2014/main" id="{3AF0058D-327B-477B-B98B-6C318D4F836F}"/>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020" name="Text Box 24">
          <a:extLst>
            <a:ext uri="{FF2B5EF4-FFF2-40B4-BE49-F238E27FC236}">
              <a16:creationId xmlns:a16="http://schemas.microsoft.com/office/drawing/2014/main" id="{3D33E6EF-9576-4B73-B333-485F114CE2C0}"/>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021" name="Text Box 25">
          <a:extLst>
            <a:ext uri="{FF2B5EF4-FFF2-40B4-BE49-F238E27FC236}">
              <a16:creationId xmlns:a16="http://schemas.microsoft.com/office/drawing/2014/main" id="{59FAF180-AB8C-4C26-97B2-506F619FC906}"/>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022" name="Text Box 26">
          <a:extLst>
            <a:ext uri="{FF2B5EF4-FFF2-40B4-BE49-F238E27FC236}">
              <a16:creationId xmlns:a16="http://schemas.microsoft.com/office/drawing/2014/main" id="{5F958D35-C7FF-47BB-BC32-87176C743FDB}"/>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023" name="Text Box 27">
          <a:extLst>
            <a:ext uri="{FF2B5EF4-FFF2-40B4-BE49-F238E27FC236}">
              <a16:creationId xmlns:a16="http://schemas.microsoft.com/office/drawing/2014/main" id="{2EBB2DCA-3425-4999-BB23-27F8BA1ABD7A}"/>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024" name="Text Box 28">
          <a:extLst>
            <a:ext uri="{FF2B5EF4-FFF2-40B4-BE49-F238E27FC236}">
              <a16:creationId xmlns:a16="http://schemas.microsoft.com/office/drawing/2014/main" id="{5AA16AF1-80DA-44F7-8644-58AE2FD4A25E}"/>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2025" name="Text Box 29">
          <a:extLst>
            <a:ext uri="{FF2B5EF4-FFF2-40B4-BE49-F238E27FC236}">
              <a16:creationId xmlns:a16="http://schemas.microsoft.com/office/drawing/2014/main" id="{002C9F87-EF7F-474A-9523-7C041D8609AF}"/>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2026" name="Text Box 30">
          <a:extLst>
            <a:ext uri="{FF2B5EF4-FFF2-40B4-BE49-F238E27FC236}">
              <a16:creationId xmlns:a16="http://schemas.microsoft.com/office/drawing/2014/main" id="{A752493D-4A47-4875-8D70-5DBC8317C539}"/>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2027" name="Text Box 31">
          <a:extLst>
            <a:ext uri="{FF2B5EF4-FFF2-40B4-BE49-F238E27FC236}">
              <a16:creationId xmlns:a16="http://schemas.microsoft.com/office/drawing/2014/main" id="{FCA4DB33-A47C-4A01-A66E-43891E19CF7F}"/>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028" name="Text Box 32">
          <a:extLst>
            <a:ext uri="{FF2B5EF4-FFF2-40B4-BE49-F238E27FC236}">
              <a16:creationId xmlns:a16="http://schemas.microsoft.com/office/drawing/2014/main" id="{A21514A5-309D-485C-A7B5-835EDBEAE4FD}"/>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2029" name="Text Box 33">
          <a:extLst>
            <a:ext uri="{FF2B5EF4-FFF2-40B4-BE49-F238E27FC236}">
              <a16:creationId xmlns:a16="http://schemas.microsoft.com/office/drawing/2014/main" id="{E61B9A42-C317-4CD5-BF43-EF6B46AA934B}"/>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030" name="Text Box 34">
          <a:extLst>
            <a:ext uri="{FF2B5EF4-FFF2-40B4-BE49-F238E27FC236}">
              <a16:creationId xmlns:a16="http://schemas.microsoft.com/office/drawing/2014/main" id="{37E9E549-1C3B-416A-9128-4FE2BBFF5FBD}"/>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031" name="Text Box 35">
          <a:extLst>
            <a:ext uri="{FF2B5EF4-FFF2-40B4-BE49-F238E27FC236}">
              <a16:creationId xmlns:a16="http://schemas.microsoft.com/office/drawing/2014/main" id="{4FDCD17C-D723-4545-BE3B-DC78B747B80B}"/>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2032" name="Text Box 36">
          <a:extLst>
            <a:ext uri="{FF2B5EF4-FFF2-40B4-BE49-F238E27FC236}">
              <a16:creationId xmlns:a16="http://schemas.microsoft.com/office/drawing/2014/main" id="{10BCB7D9-8556-4549-AAAD-08853EDCCA1F}"/>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2033" name="Text Box 37">
          <a:extLst>
            <a:ext uri="{FF2B5EF4-FFF2-40B4-BE49-F238E27FC236}">
              <a16:creationId xmlns:a16="http://schemas.microsoft.com/office/drawing/2014/main" id="{9FEE6D9E-2B6D-4311-B520-526D69E683F0}"/>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2034" name="Text Box 38">
          <a:extLst>
            <a:ext uri="{FF2B5EF4-FFF2-40B4-BE49-F238E27FC236}">
              <a16:creationId xmlns:a16="http://schemas.microsoft.com/office/drawing/2014/main" id="{DEEB2D67-D7D4-4F43-A05D-F1BD2DA4BA74}"/>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035" name="Text Box 39">
          <a:extLst>
            <a:ext uri="{FF2B5EF4-FFF2-40B4-BE49-F238E27FC236}">
              <a16:creationId xmlns:a16="http://schemas.microsoft.com/office/drawing/2014/main" id="{5BC6451C-B4D6-47E1-9961-B66A3A7DA3A8}"/>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2036" name="Text Box 40">
          <a:extLst>
            <a:ext uri="{FF2B5EF4-FFF2-40B4-BE49-F238E27FC236}">
              <a16:creationId xmlns:a16="http://schemas.microsoft.com/office/drawing/2014/main" id="{ECF90CF2-D1C7-42D7-BD9D-D0D3F59BE5F5}"/>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037" name="Text Box 41">
          <a:extLst>
            <a:ext uri="{FF2B5EF4-FFF2-40B4-BE49-F238E27FC236}">
              <a16:creationId xmlns:a16="http://schemas.microsoft.com/office/drawing/2014/main" id="{E0D23934-E840-41F3-ACB6-A46BD6092845}"/>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038" name="Text Box 42">
          <a:extLst>
            <a:ext uri="{FF2B5EF4-FFF2-40B4-BE49-F238E27FC236}">
              <a16:creationId xmlns:a16="http://schemas.microsoft.com/office/drawing/2014/main" id="{7E33C0A0-BD25-42C8-B602-CF0F2AEEB993}"/>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2039" name="Text Box 4">
          <a:extLst>
            <a:ext uri="{FF2B5EF4-FFF2-40B4-BE49-F238E27FC236}">
              <a16:creationId xmlns:a16="http://schemas.microsoft.com/office/drawing/2014/main" id="{892EC0E5-93C9-4D1A-A3F6-BBF9A750E61D}"/>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040" name="Text Box 24">
          <a:extLst>
            <a:ext uri="{FF2B5EF4-FFF2-40B4-BE49-F238E27FC236}">
              <a16:creationId xmlns:a16="http://schemas.microsoft.com/office/drawing/2014/main" id="{0BE6B86C-6DDA-46B9-8D5C-54522FA0DDC4}"/>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041" name="Text Box 25">
          <a:extLst>
            <a:ext uri="{FF2B5EF4-FFF2-40B4-BE49-F238E27FC236}">
              <a16:creationId xmlns:a16="http://schemas.microsoft.com/office/drawing/2014/main" id="{A2CEDF69-5C2A-4C8D-B643-FCD95DFEB11A}"/>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042" name="Text Box 26">
          <a:extLst>
            <a:ext uri="{FF2B5EF4-FFF2-40B4-BE49-F238E27FC236}">
              <a16:creationId xmlns:a16="http://schemas.microsoft.com/office/drawing/2014/main" id="{F66A8CE3-C1FE-42B7-A8B7-7668AAD22A23}"/>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043" name="Text Box 27">
          <a:extLst>
            <a:ext uri="{FF2B5EF4-FFF2-40B4-BE49-F238E27FC236}">
              <a16:creationId xmlns:a16="http://schemas.microsoft.com/office/drawing/2014/main" id="{A3FCB4D4-F947-42CB-8E12-4430F6462245}"/>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044" name="Text Box 28">
          <a:extLst>
            <a:ext uri="{FF2B5EF4-FFF2-40B4-BE49-F238E27FC236}">
              <a16:creationId xmlns:a16="http://schemas.microsoft.com/office/drawing/2014/main" id="{4F5F171D-1DF1-4424-BA8A-652A291C02EE}"/>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2045" name="Text Box 29">
          <a:extLst>
            <a:ext uri="{FF2B5EF4-FFF2-40B4-BE49-F238E27FC236}">
              <a16:creationId xmlns:a16="http://schemas.microsoft.com/office/drawing/2014/main" id="{DB48FB68-D449-4A9C-B93E-F4BC0983C516}"/>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2046" name="Text Box 30">
          <a:extLst>
            <a:ext uri="{FF2B5EF4-FFF2-40B4-BE49-F238E27FC236}">
              <a16:creationId xmlns:a16="http://schemas.microsoft.com/office/drawing/2014/main" id="{6F4EBCAB-75F3-4BEE-8366-4DDF72145E34}"/>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2047" name="Text Box 31">
          <a:extLst>
            <a:ext uri="{FF2B5EF4-FFF2-40B4-BE49-F238E27FC236}">
              <a16:creationId xmlns:a16="http://schemas.microsoft.com/office/drawing/2014/main" id="{2A982703-026C-42D3-8899-F1646F08D8FE}"/>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048" name="Text Box 32">
          <a:extLst>
            <a:ext uri="{FF2B5EF4-FFF2-40B4-BE49-F238E27FC236}">
              <a16:creationId xmlns:a16="http://schemas.microsoft.com/office/drawing/2014/main" id="{C91A758A-617A-4168-B2A7-06F9AC607F8B}"/>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2049" name="Text Box 33">
          <a:extLst>
            <a:ext uri="{FF2B5EF4-FFF2-40B4-BE49-F238E27FC236}">
              <a16:creationId xmlns:a16="http://schemas.microsoft.com/office/drawing/2014/main" id="{B13AAD74-9141-4DC4-9480-2D2CB0863A7B}"/>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050" name="Text Box 34">
          <a:extLst>
            <a:ext uri="{FF2B5EF4-FFF2-40B4-BE49-F238E27FC236}">
              <a16:creationId xmlns:a16="http://schemas.microsoft.com/office/drawing/2014/main" id="{7A2577ED-E4FD-4581-8D4B-C19557A9D79A}"/>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051" name="Text Box 35">
          <a:extLst>
            <a:ext uri="{FF2B5EF4-FFF2-40B4-BE49-F238E27FC236}">
              <a16:creationId xmlns:a16="http://schemas.microsoft.com/office/drawing/2014/main" id="{4DF20EBE-505F-45CC-A090-1069BC2E7861}"/>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2052" name="Text Box 36">
          <a:extLst>
            <a:ext uri="{FF2B5EF4-FFF2-40B4-BE49-F238E27FC236}">
              <a16:creationId xmlns:a16="http://schemas.microsoft.com/office/drawing/2014/main" id="{23A6AAB7-CE1C-4CF5-AD2A-A2E617484BAB}"/>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2053" name="Text Box 37">
          <a:extLst>
            <a:ext uri="{FF2B5EF4-FFF2-40B4-BE49-F238E27FC236}">
              <a16:creationId xmlns:a16="http://schemas.microsoft.com/office/drawing/2014/main" id="{CA9D1F69-D5B8-4356-8A72-49994631C00E}"/>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2054" name="Text Box 38">
          <a:extLst>
            <a:ext uri="{FF2B5EF4-FFF2-40B4-BE49-F238E27FC236}">
              <a16:creationId xmlns:a16="http://schemas.microsoft.com/office/drawing/2014/main" id="{3D9E57F3-7E6E-4298-8A94-482F303631D8}"/>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055" name="Text Box 39">
          <a:extLst>
            <a:ext uri="{FF2B5EF4-FFF2-40B4-BE49-F238E27FC236}">
              <a16:creationId xmlns:a16="http://schemas.microsoft.com/office/drawing/2014/main" id="{D3891D10-5350-4B45-ABD3-1EE571F9AD25}"/>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2056" name="Text Box 40">
          <a:extLst>
            <a:ext uri="{FF2B5EF4-FFF2-40B4-BE49-F238E27FC236}">
              <a16:creationId xmlns:a16="http://schemas.microsoft.com/office/drawing/2014/main" id="{EFAA0666-C643-45C4-8704-C4216D3D4784}"/>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057" name="Text Box 41">
          <a:extLst>
            <a:ext uri="{FF2B5EF4-FFF2-40B4-BE49-F238E27FC236}">
              <a16:creationId xmlns:a16="http://schemas.microsoft.com/office/drawing/2014/main" id="{8EF9E2F7-E2C7-4486-B94D-4075F9EB6719}"/>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058" name="Text Box 42">
          <a:extLst>
            <a:ext uri="{FF2B5EF4-FFF2-40B4-BE49-F238E27FC236}">
              <a16:creationId xmlns:a16="http://schemas.microsoft.com/office/drawing/2014/main" id="{ABAD503B-FF70-49FF-A45C-E2A59D771C72}"/>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2059" name="Text Box 4">
          <a:extLst>
            <a:ext uri="{FF2B5EF4-FFF2-40B4-BE49-F238E27FC236}">
              <a16:creationId xmlns:a16="http://schemas.microsoft.com/office/drawing/2014/main" id="{12EAC55F-56E7-4FAE-91F3-C7A4626CF9E2}"/>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060" name="Text Box 24">
          <a:extLst>
            <a:ext uri="{FF2B5EF4-FFF2-40B4-BE49-F238E27FC236}">
              <a16:creationId xmlns:a16="http://schemas.microsoft.com/office/drawing/2014/main" id="{F68FDAFB-5B29-4C40-9F47-357B07A2C4CF}"/>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061" name="Text Box 25">
          <a:extLst>
            <a:ext uri="{FF2B5EF4-FFF2-40B4-BE49-F238E27FC236}">
              <a16:creationId xmlns:a16="http://schemas.microsoft.com/office/drawing/2014/main" id="{53BF41CC-C677-409C-B433-F47C63604AB7}"/>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062" name="Text Box 26">
          <a:extLst>
            <a:ext uri="{FF2B5EF4-FFF2-40B4-BE49-F238E27FC236}">
              <a16:creationId xmlns:a16="http://schemas.microsoft.com/office/drawing/2014/main" id="{A2D77686-FCE9-4E53-9EA8-1EA69369D264}"/>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063" name="Text Box 27">
          <a:extLst>
            <a:ext uri="{FF2B5EF4-FFF2-40B4-BE49-F238E27FC236}">
              <a16:creationId xmlns:a16="http://schemas.microsoft.com/office/drawing/2014/main" id="{E63935D6-6457-46F0-A53A-D44DEDEC5165}"/>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064" name="Text Box 28">
          <a:extLst>
            <a:ext uri="{FF2B5EF4-FFF2-40B4-BE49-F238E27FC236}">
              <a16:creationId xmlns:a16="http://schemas.microsoft.com/office/drawing/2014/main" id="{344BD80F-39A7-42EA-B738-E3EF907E66F6}"/>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2065" name="Text Box 29">
          <a:extLst>
            <a:ext uri="{FF2B5EF4-FFF2-40B4-BE49-F238E27FC236}">
              <a16:creationId xmlns:a16="http://schemas.microsoft.com/office/drawing/2014/main" id="{03644B04-9AFA-4A89-A4BB-6CAEC8A926C7}"/>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2066" name="Text Box 30">
          <a:extLst>
            <a:ext uri="{FF2B5EF4-FFF2-40B4-BE49-F238E27FC236}">
              <a16:creationId xmlns:a16="http://schemas.microsoft.com/office/drawing/2014/main" id="{FDAEF8E8-2944-4A47-81B9-DF08B012D48D}"/>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2067" name="Text Box 31">
          <a:extLst>
            <a:ext uri="{FF2B5EF4-FFF2-40B4-BE49-F238E27FC236}">
              <a16:creationId xmlns:a16="http://schemas.microsoft.com/office/drawing/2014/main" id="{6ACCC230-B394-4429-B53A-FE45DF27F566}"/>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068" name="Text Box 32">
          <a:extLst>
            <a:ext uri="{FF2B5EF4-FFF2-40B4-BE49-F238E27FC236}">
              <a16:creationId xmlns:a16="http://schemas.microsoft.com/office/drawing/2014/main" id="{19807B35-168F-4842-B089-737C60D1D25D}"/>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2069" name="Text Box 33">
          <a:extLst>
            <a:ext uri="{FF2B5EF4-FFF2-40B4-BE49-F238E27FC236}">
              <a16:creationId xmlns:a16="http://schemas.microsoft.com/office/drawing/2014/main" id="{0E75654E-5351-4970-BDB2-7F7C1FF58B15}"/>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070" name="Text Box 34">
          <a:extLst>
            <a:ext uri="{FF2B5EF4-FFF2-40B4-BE49-F238E27FC236}">
              <a16:creationId xmlns:a16="http://schemas.microsoft.com/office/drawing/2014/main" id="{94E54FFF-AC05-450A-A4D6-95B45E80581C}"/>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071" name="Text Box 35">
          <a:extLst>
            <a:ext uri="{FF2B5EF4-FFF2-40B4-BE49-F238E27FC236}">
              <a16:creationId xmlns:a16="http://schemas.microsoft.com/office/drawing/2014/main" id="{BB627D05-3A33-463A-A83C-8A3ED83157FE}"/>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2072" name="Text Box 36">
          <a:extLst>
            <a:ext uri="{FF2B5EF4-FFF2-40B4-BE49-F238E27FC236}">
              <a16:creationId xmlns:a16="http://schemas.microsoft.com/office/drawing/2014/main" id="{A16F963B-4A65-4435-A8BF-28EE9BCA7C05}"/>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2073" name="Text Box 37">
          <a:extLst>
            <a:ext uri="{FF2B5EF4-FFF2-40B4-BE49-F238E27FC236}">
              <a16:creationId xmlns:a16="http://schemas.microsoft.com/office/drawing/2014/main" id="{643C6147-2CA8-4B4A-8BD3-59599BF4E45E}"/>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2074" name="Text Box 38">
          <a:extLst>
            <a:ext uri="{FF2B5EF4-FFF2-40B4-BE49-F238E27FC236}">
              <a16:creationId xmlns:a16="http://schemas.microsoft.com/office/drawing/2014/main" id="{AE6E6CA2-B9B7-4088-987D-5F958923A26A}"/>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075" name="Text Box 39">
          <a:extLst>
            <a:ext uri="{FF2B5EF4-FFF2-40B4-BE49-F238E27FC236}">
              <a16:creationId xmlns:a16="http://schemas.microsoft.com/office/drawing/2014/main" id="{FBCB2503-D38D-4951-A4F1-3956FA8C63C7}"/>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2076" name="Text Box 40">
          <a:extLst>
            <a:ext uri="{FF2B5EF4-FFF2-40B4-BE49-F238E27FC236}">
              <a16:creationId xmlns:a16="http://schemas.microsoft.com/office/drawing/2014/main" id="{31E869A3-8065-4551-8410-929968E717D2}"/>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077" name="Text Box 41">
          <a:extLst>
            <a:ext uri="{FF2B5EF4-FFF2-40B4-BE49-F238E27FC236}">
              <a16:creationId xmlns:a16="http://schemas.microsoft.com/office/drawing/2014/main" id="{EA62C80C-9621-46E3-B94E-8DAC0C87801B}"/>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078" name="Text Box 42">
          <a:extLst>
            <a:ext uri="{FF2B5EF4-FFF2-40B4-BE49-F238E27FC236}">
              <a16:creationId xmlns:a16="http://schemas.microsoft.com/office/drawing/2014/main" id="{DE78FEDA-768E-4E55-A8EC-AE2AB003C2D0}"/>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079" name="Text Box 4">
          <a:extLst>
            <a:ext uri="{FF2B5EF4-FFF2-40B4-BE49-F238E27FC236}">
              <a16:creationId xmlns:a16="http://schemas.microsoft.com/office/drawing/2014/main" id="{30ABB838-7368-4190-A3FA-694F48BDA26F}"/>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080" name="Text Box 24">
          <a:extLst>
            <a:ext uri="{FF2B5EF4-FFF2-40B4-BE49-F238E27FC236}">
              <a16:creationId xmlns:a16="http://schemas.microsoft.com/office/drawing/2014/main" id="{78468EA0-4B1C-4B6D-996F-BA4CA0A3BA76}"/>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081" name="Text Box 25">
          <a:extLst>
            <a:ext uri="{FF2B5EF4-FFF2-40B4-BE49-F238E27FC236}">
              <a16:creationId xmlns:a16="http://schemas.microsoft.com/office/drawing/2014/main" id="{BA343DE5-C121-4AB8-8726-EBE2A3B404C7}"/>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082" name="Text Box 26">
          <a:extLst>
            <a:ext uri="{FF2B5EF4-FFF2-40B4-BE49-F238E27FC236}">
              <a16:creationId xmlns:a16="http://schemas.microsoft.com/office/drawing/2014/main" id="{B983CCCB-1117-48DE-A3E5-BDA8FDD146D6}"/>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083" name="Text Box 27">
          <a:extLst>
            <a:ext uri="{FF2B5EF4-FFF2-40B4-BE49-F238E27FC236}">
              <a16:creationId xmlns:a16="http://schemas.microsoft.com/office/drawing/2014/main" id="{1F99D841-FDEC-4B09-A775-7BE148DF9D96}"/>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084" name="Text Box 28">
          <a:extLst>
            <a:ext uri="{FF2B5EF4-FFF2-40B4-BE49-F238E27FC236}">
              <a16:creationId xmlns:a16="http://schemas.microsoft.com/office/drawing/2014/main" id="{6DA1A9CD-9D37-48C1-ABC9-EB7039A6ECB9}"/>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085" name="Text Box 29">
          <a:extLst>
            <a:ext uri="{FF2B5EF4-FFF2-40B4-BE49-F238E27FC236}">
              <a16:creationId xmlns:a16="http://schemas.microsoft.com/office/drawing/2014/main" id="{7462662F-B5E0-4EE7-82C5-B00C7166BF6D}"/>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086" name="Text Box 30">
          <a:extLst>
            <a:ext uri="{FF2B5EF4-FFF2-40B4-BE49-F238E27FC236}">
              <a16:creationId xmlns:a16="http://schemas.microsoft.com/office/drawing/2014/main" id="{F19908A6-37EE-4B01-A890-814633FA46C6}"/>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087" name="Text Box 31">
          <a:extLst>
            <a:ext uri="{FF2B5EF4-FFF2-40B4-BE49-F238E27FC236}">
              <a16:creationId xmlns:a16="http://schemas.microsoft.com/office/drawing/2014/main" id="{85509E66-EABB-489A-B1A1-EEE1037FD991}"/>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088" name="Text Box 32">
          <a:extLst>
            <a:ext uri="{FF2B5EF4-FFF2-40B4-BE49-F238E27FC236}">
              <a16:creationId xmlns:a16="http://schemas.microsoft.com/office/drawing/2014/main" id="{814CB590-F017-49E3-A7B9-C828238FB0B1}"/>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089" name="Text Box 33">
          <a:extLst>
            <a:ext uri="{FF2B5EF4-FFF2-40B4-BE49-F238E27FC236}">
              <a16:creationId xmlns:a16="http://schemas.microsoft.com/office/drawing/2014/main" id="{593535F7-AF64-40BA-B03D-4AAF3F22BAFF}"/>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090" name="Text Box 34">
          <a:extLst>
            <a:ext uri="{FF2B5EF4-FFF2-40B4-BE49-F238E27FC236}">
              <a16:creationId xmlns:a16="http://schemas.microsoft.com/office/drawing/2014/main" id="{155905EF-81A6-4819-A33F-B24B8D540BCC}"/>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091" name="Text Box 35">
          <a:extLst>
            <a:ext uri="{FF2B5EF4-FFF2-40B4-BE49-F238E27FC236}">
              <a16:creationId xmlns:a16="http://schemas.microsoft.com/office/drawing/2014/main" id="{89D1CF13-FE0F-4763-ACCE-016D4A6E07F6}"/>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092" name="Text Box 36">
          <a:extLst>
            <a:ext uri="{FF2B5EF4-FFF2-40B4-BE49-F238E27FC236}">
              <a16:creationId xmlns:a16="http://schemas.microsoft.com/office/drawing/2014/main" id="{4060E809-CB88-4393-AEAD-AE53769CBF65}"/>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093" name="Text Box 37">
          <a:extLst>
            <a:ext uri="{FF2B5EF4-FFF2-40B4-BE49-F238E27FC236}">
              <a16:creationId xmlns:a16="http://schemas.microsoft.com/office/drawing/2014/main" id="{0DB227D2-9470-4A0F-ACBC-051E7AA96DF4}"/>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094" name="Text Box 38">
          <a:extLst>
            <a:ext uri="{FF2B5EF4-FFF2-40B4-BE49-F238E27FC236}">
              <a16:creationId xmlns:a16="http://schemas.microsoft.com/office/drawing/2014/main" id="{1D1EBC8A-C2D9-499F-9D5C-5A4B17AE298C}"/>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095" name="Text Box 39">
          <a:extLst>
            <a:ext uri="{FF2B5EF4-FFF2-40B4-BE49-F238E27FC236}">
              <a16:creationId xmlns:a16="http://schemas.microsoft.com/office/drawing/2014/main" id="{D6055C48-BF92-466B-A237-7E3312CDFF41}"/>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096" name="Text Box 40">
          <a:extLst>
            <a:ext uri="{FF2B5EF4-FFF2-40B4-BE49-F238E27FC236}">
              <a16:creationId xmlns:a16="http://schemas.microsoft.com/office/drawing/2014/main" id="{30349CFA-C62E-4127-9808-C9271A0467DD}"/>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097" name="Text Box 41">
          <a:extLst>
            <a:ext uri="{FF2B5EF4-FFF2-40B4-BE49-F238E27FC236}">
              <a16:creationId xmlns:a16="http://schemas.microsoft.com/office/drawing/2014/main" id="{2E2E02A7-528E-44CC-BD4B-18F3B6C36D14}"/>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098" name="Text Box 42">
          <a:extLst>
            <a:ext uri="{FF2B5EF4-FFF2-40B4-BE49-F238E27FC236}">
              <a16:creationId xmlns:a16="http://schemas.microsoft.com/office/drawing/2014/main" id="{C49157C9-6B1D-45B1-988C-85283F64DBAC}"/>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099" name="Text Box 4">
          <a:extLst>
            <a:ext uri="{FF2B5EF4-FFF2-40B4-BE49-F238E27FC236}">
              <a16:creationId xmlns:a16="http://schemas.microsoft.com/office/drawing/2014/main" id="{81200DED-CBCB-4F2D-82A9-4F581EFF7BEA}"/>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100" name="Text Box 24">
          <a:extLst>
            <a:ext uri="{FF2B5EF4-FFF2-40B4-BE49-F238E27FC236}">
              <a16:creationId xmlns:a16="http://schemas.microsoft.com/office/drawing/2014/main" id="{746963F0-6DBF-44D1-8337-35FA3F5C7062}"/>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101" name="Text Box 25">
          <a:extLst>
            <a:ext uri="{FF2B5EF4-FFF2-40B4-BE49-F238E27FC236}">
              <a16:creationId xmlns:a16="http://schemas.microsoft.com/office/drawing/2014/main" id="{48F8FD7B-F108-48A1-941A-4601A2DD521C}"/>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102" name="Text Box 26">
          <a:extLst>
            <a:ext uri="{FF2B5EF4-FFF2-40B4-BE49-F238E27FC236}">
              <a16:creationId xmlns:a16="http://schemas.microsoft.com/office/drawing/2014/main" id="{B72FAC86-663A-4086-8AEA-6F11CBA45833}"/>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103" name="Text Box 27">
          <a:extLst>
            <a:ext uri="{FF2B5EF4-FFF2-40B4-BE49-F238E27FC236}">
              <a16:creationId xmlns:a16="http://schemas.microsoft.com/office/drawing/2014/main" id="{8470678F-CABE-414C-AE62-807F0E5685C0}"/>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104" name="Text Box 28">
          <a:extLst>
            <a:ext uri="{FF2B5EF4-FFF2-40B4-BE49-F238E27FC236}">
              <a16:creationId xmlns:a16="http://schemas.microsoft.com/office/drawing/2014/main" id="{DB97FC20-4AF4-4659-88FC-B63314C7B0A5}"/>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105" name="Text Box 29">
          <a:extLst>
            <a:ext uri="{FF2B5EF4-FFF2-40B4-BE49-F238E27FC236}">
              <a16:creationId xmlns:a16="http://schemas.microsoft.com/office/drawing/2014/main" id="{449B01BF-6035-427B-A4F8-A6D243AF5582}"/>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106" name="Text Box 30">
          <a:extLst>
            <a:ext uri="{FF2B5EF4-FFF2-40B4-BE49-F238E27FC236}">
              <a16:creationId xmlns:a16="http://schemas.microsoft.com/office/drawing/2014/main" id="{C3F4CDCE-8281-46F9-87CD-1C88F565661B}"/>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107" name="Text Box 31">
          <a:extLst>
            <a:ext uri="{FF2B5EF4-FFF2-40B4-BE49-F238E27FC236}">
              <a16:creationId xmlns:a16="http://schemas.microsoft.com/office/drawing/2014/main" id="{5A487ED0-DF6D-4CA5-907A-34E2CB978E8C}"/>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108" name="Text Box 32">
          <a:extLst>
            <a:ext uri="{FF2B5EF4-FFF2-40B4-BE49-F238E27FC236}">
              <a16:creationId xmlns:a16="http://schemas.microsoft.com/office/drawing/2014/main" id="{6DCD553E-4D67-4B80-9063-7C92D235BF3B}"/>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109" name="Text Box 33">
          <a:extLst>
            <a:ext uri="{FF2B5EF4-FFF2-40B4-BE49-F238E27FC236}">
              <a16:creationId xmlns:a16="http://schemas.microsoft.com/office/drawing/2014/main" id="{1BB06BD9-515F-4B89-9531-3BAA628D693C}"/>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110" name="Text Box 34">
          <a:extLst>
            <a:ext uri="{FF2B5EF4-FFF2-40B4-BE49-F238E27FC236}">
              <a16:creationId xmlns:a16="http://schemas.microsoft.com/office/drawing/2014/main" id="{5EDC3BBD-0394-4D7A-B7F5-C88462793FCB}"/>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111" name="Text Box 35">
          <a:extLst>
            <a:ext uri="{FF2B5EF4-FFF2-40B4-BE49-F238E27FC236}">
              <a16:creationId xmlns:a16="http://schemas.microsoft.com/office/drawing/2014/main" id="{7B9D5B02-07BA-4E0B-833E-53C8E2742ABC}"/>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112" name="Text Box 36">
          <a:extLst>
            <a:ext uri="{FF2B5EF4-FFF2-40B4-BE49-F238E27FC236}">
              <a16:creationId xmlns:a16="http://schemas.microsoft.com/office/drawing/2014/main" id="{7CDB7FF6-D58B-44C9-BB20-54D53C19BAA6}"/>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113" name="Text Box 37">
          <a:extLst>
            <a:ext uri="{FF2B5EF4-FFF2-40B4-BE49-F238E27FC236}">
              <a16:creationId xmlns:a16="http://schemas.microsoft.com/office/drawing/2014/main" id="{40394F51-3485-490B-BFB9-D17D710742F7}"/>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114" name="Text Box 38">
          <a:extLst>
            <a:ext uri="{FF2B5EF4-FFF2-40B4-BE49-F238E27FC236}">
              <a16:creationId xmlns:a16="http://schemas.microsoft.com/office/drawing/2014/main" id="{7397613A-182E-47ED-B6D7-E7933068923B}"/>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115" name="Text Box 39">
          <a:extLst>
            <a:ext uri="{FF2B5EF4-FFF2-40B4-BE49-F238E27FC236}">
              <a16:creationId xmlns:a16="http://schemas.microsoft.com/office/drawing/2014/main" id="{BB995469-3F23-431B-B57F-A29152782394}"/>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116" name="Text Box 40">
          <a:extLst>
            <a:ext uri="{FF2B5EF4-FFF2-40B4-BE49-F238E27FC236}">
              <a16:creationId xmlns:a16="http://schemas.microsoft.com/office/drawing/2014/main" id="{AF1C0218-9031-4802-BBEE-0BCCB1D6F60E}"/>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117" name="Text Box 41">
          <a:extLst>
            <a:ext uri="{FF2B5EF4-FFF2-40B4-BE49-F238E27FC236}">
              <a16:creationId xmlns:a16="http://schemas.microsoft.com/office/drawing/2014/main" id="{3B06D06F-D572-490F-8912-A7A4F864A4AA}"/>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118" name="Text Box 42">
          <a:extLst>
            <a:ext uri="{FF2B5EF4-FFF2-40B4-BE49-F238E27FC236}">
              <a16:creationId xmlns:a16="http://schemas.microsoft.com/office/drawing/2014/main" id="{EEFF5F58-564A-4280-92E8-8CCFB10B7702}"/>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119" name="Text Box 4">
          <a:extLst>
            <a:ext uri="{FF2B5EF4-FFF2-40B4-BE49-F238E27FC236}">
              <a16:creationId xmlns:a16="http://schemas.microsoft.com/office/drawing/2014/main" id="{C0320E63-F396-40E8-A2C9-BC5885309A2E}"/>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120" name="Text Box 24">
          <a:extLst>
            <a:ext uri="{FF2B5EF4-FFF2-40B4-BE49-F238E27FC236}">
              <a16:creationId xmlns:a16="http://schemas.microsoft.com/office/drawing/2014/main" id="{50F70706-2DF8-4BD7-878A-85F3E104DF6C}"/>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121" name="Text Box 25">
          <a:extLst>
            <a:ext uri="{FF2B5EF4-FFF2-40B4-BE49-F238E27FC236}">
              <a16:creationId xmlns:a16="http://schemas.microsoft.com/office/drawing/2014/main" id="{A2A196F0-897D-4E63-A5C2-CFF0A4FEE817}"/>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122" name="Text Box 26">
          <a:extLst>
            <a:ext uri="{FF2B5EF4-FFF2-40B4-BE49-F238E27FC236}">
              <a16:creationId xmlns:a16="http://schemas.microsoft.com/office/drawing/2014/main" id="{1399B6C6-BC6C-480A-8ABD-E22FD3222E36}"/>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123" name="Text Box 27">
          <a:extLst>
            <a:ext uri="{FF2B5EF4-FFF2-40B4-BE49-F238E27FC236}">
              <a16:creationId xmlns:a16="http://schemas.microsoft.com/office/drawing/2014/main" id="{18D83CE1-C2AA-47F8-A527-B479CC70BE8C}"/>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124" name="Text Box 28">
          <a:extLst>
            <a:ext uri="{FF2B5EF4-FFF2-40B4-BE49-F238E27FC236}">
              <a16:creationId xmlns:a16="http://schemas.microsoft.com/office/drawing/2014/main" id="{C079BA36-3700-4E52-B864-A560613BE030}"/>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125" name="Text Box 29">
          <a:extLst>
            <a:ext uri="{FF2B5EF4-FFF2-40B4-BE49-F238E27FC236}">
              <a16:creationId xmlns:a16="http://schemas.microsoft.com/office/drawing/2014/main" id="{056557B0-6477-44B6-BF56-29AEABD8A818}"/>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126" name="Text Box 30">
          <a:extLst>
            <a:ext uri="{FF2B5EF4-FFF2-40B4-BE49-F238E27FC236}">
              <a16:creationId xmlns:a16="http://schemas.microsoft.com/office/drawing/2014/main" id="{43B750A5-0DE2-45C3-AFE7-008579B0B752}"/>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127" name="Text Box 31">
          <a:extLst>
            <a:ext uri="{FF2B5EF4-FFF2-40B4-BE49-F238E27FC236}">
              <a16:creationId xmlns:a16="http://schemas.microsoft.com/office/drawing/2014/main" id="{4E4BFE39-4202-4DDE-B143-C41E1232C3C3}"/>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128" name="Text Box 32">
          <a:extLst>
            <a:ext uri="{FF2B5EF4-FFF2-40B4-BE49-F238E27FC236}">
              <a16:creationId xmlns:a16="http://schemas.microsoft.com/office/drawing/2014/main" id="{48FEF44A-6C98-4328-8A04-36BAF3FA7064}"/>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129" name="Text Box 33">
          <a:extLst>
            <a:ext uri="{FF2B5EF4-FFF2-40B4-BE49-F238E27FC236}">
              <a16:creationId xmlns:a16="http://schemas.microsoft.com/office/drawing/2014/main" id="{DC8CEDBC-FBF4-4B2D-9EF5-9DD636A2C59C}"/>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130" name="Text Box 34">
          <a:extLst>
            <a:ext uri="{FF2B5EF4-FFF2-40B4-BE49-F238E27FC236}">
              <a16:creationId xmlns:a16="http://schemas.microsoft.com/office/drawing/2014/main" id="{3A554C44-7FDD-4A82-9B7C-82FFB077FCBC}"/>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131" name="Text Box 35">
          <a:extLst>
            <a:ext uri="{FF2B5EF4-FFF2-40B4-BE49-F238E27FC236}">
              <a16:creationId xmlns:a16="http://schemas.microsoft.com/office/drawing/2014/main" id="{759EC87B-3770-4568-B134-552BE561328C}"/>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132" name="Text Box 36">
          <a:extLst>
            <a:ext uri="{FF2B5EF4-FFF2-40B4-BE49-F238E27FC236}">
              <a16:creationId xmlns:a16="http://schemas.microsoft.com/office/drawing/2014/main" id="{0D8E2497-DCAD-404E-8114-2FFA5E0D2644}"/>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133" name="Text Box 37">
          <a:extLst>
            <a:ext uri="{FF2B5EF4-FFF2-40B4-BE49-F238E27FC236}">
              <a16:creationId xmlns:a16="http://schemas.microsoft.com/office/drawing/2014/main" id="{FFDB0B96-A7B7-4BEE-A0FA-83EC8D7FAE5B}"/>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134" name="Text Box 38">
          <a:extLst>
            <a:ext uri="{FF2B5EF4-FFF2-40B4-BE49-F238E27FC236}">
              <a16:creationId xmlns:a16="http://schemas.microsoft.com/office/drawing/2014/main" id="{A6C6EE0F-B46E-4E1B-83DB-3871CBDC8449}"/>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135" name="Text Box 39">
          <a:extLst>
            <a:ext uri="{FF2B5EF4-FFF2-40B4-BE49-F238E27FC236}">
              <a16:creationId xmlns:a16="http://schemas.microsoft.com/office/drawing/2014/main" id="{2BADB32E-E482-4472-91D3-1A0BCE91197D}"/>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136" name="Text Box 40">
          <a:extLst>
            <a:ext uri="{FF2B5EF4-FFF2-40B4-BE49-F238E27FC236}">
              <a16:creationId xmlns:a16="http://schemas.microsoft.com/office/drawing/2014/main" id="{9F9997AF-D60C-4F4B-9983-5EE133D6D5A3}"/>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137" name="Text Box 41">
          <a:extLst>
            <a:ext uri="{FF2B5EF4-FFF2-40B4-BE49-F238E27FC236}">
              <a16:creationId xmlns:a16="http://schemas.microsoft.com/office/drawing/2014/main" id="{3254E0DA-1770-4544-8856-C70D14CB27A1}"/>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138" name="Text Box 42">
          <a:extLst>
            <a:ext uri="{FF2B5EF4-FFF2-40B4-BE49-F238E27FC236}">
              <a16:creationId xmlns:a16="http://schemas.microsoft.com/office/drawing/2014/main" id="{E51A6EC1-D7AA-453F-8DCA-D0DE3DFC25F3}"/>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139" name="Text Box 4">
          <a:extLst>
            <a:ext uri="{FF2B5EF4-FFF2-40B4-BE49-F238E27FC236}">
              <a16:creationId xmlns:a16="http://schemas.microsoft.com/office/drawing/2014/main" id="{070B21F5-4909-4932-A1A7-FC7E87A00C2B}"/>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140" name="Text Box 24">
          <a:extLst>
            <a:ext uri="{FF2B5EF4-FFF2-40B4-BE49-F238E27FC236}">
              <a16:creationId xmlns:a16="http://schemas.microsoft.com/office/drawing/2014/main" id="{8FFEF9A7-3F45-482B-AF27-C329B488D0C4}"/>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141" name="Text Box 25">
          <a:extLst>
            <a:ext uri="{FF2B5EF4-FFF2-40B4-BE49-F238E27FC236}">
              <a16:creationId xmlns:a16="http://schemas.microsoft.com/office/drawing/2014/main" id="{9BE112DE-DFDA-440C-8F9A-B7F53B61E41B}"/>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142" name="Text Box 26">
          <a:extLst>
            <a:ext uri="{FF2B5EF4-FFF2-40B4-BE49-F238E27FC236}">
              <a16:creationId xmlns:a16="http://schemas.microsoft.com/office/drawing/2014/main" id="{3E779129-D256-4A97-B5EB-5718AF9C95D6}"/>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143" name="Text Box 27">
          <a:extLst>
            <a:ext uri="{FF2B5EF4-FFF2-40B4-BE49-F238E27FC236}">
              <a16:creationId xmlns:a16="http://schemas.microsoft.com/office/drawing/2014/main" id="{6AD2451A-DF0B-449F-BCE2-6619BB514C53}"/>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144" name="Text Box 28">
          <a:extLst>
            <a:ext uri="{FF2B5EF4-FFF2-40B4-BE49-F238E27FC236}">
              <a16:creationId xmlns:a16="http://schemas.microsoft.com/office/drawing/2014/main" id="{4A33623D-A66E-40C1-9151-A56B2310D1CD}"/>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145" name="Text Box 29">
          <a:extLst>
            <a:ext uri="{FF2B5EF4-FFF2-40B4-BE49-F238E27FC236}">
              <a16:creationId xmlns:a16="http://schemas.microsoft.com/office/drawing/2014/main" id="{511739E5-BA03-4516-BC25-6B8FC1F69194}"/>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146" name="Text Box 30">
          <a:extLst>
            <a:ext uri="{FF2B5EF4-FFF2-40B4-BE49-F238E27FC236}">
              <a16:creationId xmlns:a16="http://schemas.microsoft.com/office/drawing/2014/main" id="{7E6427CD-6F03-4FB6-AAC5-AECE04C8FC38}"/>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147" name="Text Box 31">
          <a:extLst>
            <a:ext uri="{FF2B5EF4-FFF2-40B4-BE49-F238E27FC236}">
              <a16:creationId xmlns:a16="http://schemas.microsoft.com/office/drawing/2014/main" id="{E0BC94E3-C1AD-4A1F-B829-8F52284213D2}"/>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148" name="Text Box 32">
          <a:extLst>
            <a:ext uri="{FF2B5EF4-FFF2-40B4-BE49-F238E27FC236}">
              <a16:creationId xmlns:a16="http://schemas.microsoft.com/office/drawing/2014/main" id="{D65A5BE0-4DCA-47C0-860D-952E0F0C79CF}"/>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149" name="Text Box 33">
          <a:extLst>
            <a:ext uri="{FF2B5EF4-FFF2-40B4-BE49-F238E27FC236}">
              <a16:creationId xmlns:a16="http://schemas.microsoft.com/office/drawing/2014/main" id="{6A3ECD80-8526-4345-9010-A720EA9E3CB6}"/>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150" name="Text Box 34">
          <a:extLst>
            <a:ext uri="{FF2B5EF4-FFF2-40B4-BE49-F238E27FC236}">
              <a16:creationId xmlns:a16="http://schemas.microsoft.com/office/drawing/2014/main" id="{7D1823CF-39F4-40E9-833A-706B39BB58B1}"/>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151" name="Text Box 35">
          <a:extLst>
            <a:ext uri="{FF2B5EF4-FFF2-40B4-BE49-F238E27FC236}">
              <a16:creationId xmlns:a16="http://schemas.microsoft.com/office/drawing/2014/main" id="{27B9DC53-B77B-4C09-888D-0013A2321B20}"/>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152" name="Text Box 36">
          <a:extLst>
            <a:ext uri="{FF2B5EF4-FFF2-40B4-BE49-F238E27FC236}">
              <a16:creationId xmlns:a16="http://schemas.microsoft.com/office/drawing/2014/main" id="{0B83F72A-7306-46FF-B964-6C31FF2F561C}"/>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153" name="Text Box 37">
          <a:extLst>
            <a:ext uri="{FF2B5EF4-FFF2-40B4-BE49-F238E27FC236}">
              <a16:creationId xmlns:a16="http://schemas.microsoft.com/office/drawing/2014/main" id="{669BD2ED-2793-48AE-9B96-10EBD9563A80}"/>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154" name="Text Box 38">
          <a:extLst>
            <a:ext uri="{FF2B5EF4-FFF2-40B4-BE49-F238E27FC236}">
              <a16:creationId xmlns:a16="http://schemas.microsoft.com/office/drawing/2014/main" id="{46B4178C-D8AC-4F92-940B-4DDDC89B6162}"/>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155" name="Text Box 39">
          <a:extLst>
            <a:ext uri="{FF2B5EF4-FFF2-40B4-BE49-F238E27FC236}">
              <a16:creationId xmlns:a16="http://schemas.microsoft.com/office/drawing/2014/main" id="{17186F9C-63E4-4484-85A0-AA4314B1A3DB}"/>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156" name="Text Box 40">
          <a:extLst>
            <a:ext uri="{FF2B5EF4-FFF2-40B4-BE49-F238E27FC236}">
              <a16:creationId xmlns:a16="http://schemas.microsoft.com/office/drawing/2014/main" id="{AB78A4DF-3F62-41D3-817B-B8EDC6C5AF23}"/>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157" name="Text Box 41">
          <a:extLst>
            <a:ext uri="{FF2B5EF4-FFF2-40B4-BE49-F238E27FC236}">
              <a16:creationId xmlns:a16="http://schemas.microsoft.com/office/drawing/2014/main" id="{8D21CA6E-57BA-455F-9717-F40DA79A5093}"/>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158" name="Text Box 42">
          <a:extLst>
            <a:ext uri="{FF2B5EF4-FFF2-40B4-BE49-F238E27FC236}">
              <a16:creationId xmlns:a16="http://schemas.microsoft.com/office/drawing/2014/main" id="{4ED51A26-B8B7-4058-BEA3-7A2D273E509D}"/>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159" name="Text Box 4">
          <a:extLst>
            <a:ext uri="{FF2B5EF4-FFF2-40B4-BE49-F238E27FC236}">
              <a16:creationId xmlns:a16="http://schemas.microsoft.com/office/drawing/2014/main" id="{11C0FB56-BD53-4CBF-B63F-81D13CE49946}"/>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160" name="Text Box 24">
          <a:extLst>
            <a:ext uri="{FF2B5EF4-FFF2-40B4-BE49-F238E27FC236}">
              <a16:creationId xmlns:a16="http://schemas.microsoft.com/office/drawing/2014/main" id="{3FD6EADC-3E28-4971-B0C3-4A400C8EBE2E}"/>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161" name="Text Box 25">
          <a:extLst>
            <a:ext uri="{FF2B5EF4-FFF2-40B4-BE49-F238E27FC236}">
              <a16:creationId xmlns:a16="http://schemas.microsoft.com/office/drawing/2014/main" id="{E0DFB359-1DF0-4EDB-9B24-A0710BD04106}"/>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162" name="Text Box 26">
          <a:extLst>
            <a:ext uri="{FF2B5EF4-FFF2-40B4-BE49-F238E27FC236}">
              <a16:creationId xmlns:a16="http://schemas.microsoft.com/office/drawing/2014/main" id="{F986C675-F79B-4CD8-BF66-4CB4AB2AEF24}"/>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163" name="Text Box 27">
          <a:extLst>
            <a:ext uri="{FF2B5EF4-FFF2-40B4-BE49-F238E27FC236}">
              <a16:creationId xmlns:a16="http://schemas.microsoft.com/office/drawing/2014/main" id="{169FE23F-3A37-4894-BE18-8B4524BF4382}"/>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164" name="Text Box 28">
          <a:extLst>
            <a:ext uri="{FF2B5EF4-FFF2-40B4-BE49-F238E27FC236}">
              <a16:creationId xmlns:a16="http://schemas.microsoft.com/office/drawing/2014/main" id="{7BEC545D-FCA8-47BA-85A9-552303C2733C}"/>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165" name="Text Box 29">
          <a:extLst>
            <a:ext uri="{FF2B5EF4-FFF2-40B4-BE49-F238E27FC236}">
              <a16:creationId xmlns:a16="http://schemas.microsoft.com/office/drawing/2014/main" id="{3BDF9126-1C3F-4952-B207-E027D73FE929}"/>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166" name="Text Box 30">
          <a:extLst>
            <a:ext uri="{FF2B5EF4-FFF2-40B4-BE49-F238E27FC236}">
              <a16:creationId xmlns:a16="http://schemas.microsoft.com/office/drawing/2014/main" id="{FE5090D7-289E-490F-9C34-9D224ED58C5A}"/>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167" name="Text Box 31">
          <a:extLst>
            <a:ext uri="{FF2B5EF4-FFF2-40B4-BE49-F238E27FC236}">
              <a16:creationId xmlns:a16="http://schemas.microsoft.com/office/drawing/2014/main" id="{0D678056-C4D6-4971-8AC5-34EC2698C8DE}"/>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168" name="Text Box 32">
          <a:extLst>
            <a:ext uri="{FF2B5EF4-FFF2-40B4-BE49-F238E27FC236}">
              <a16:creationId xmlns:a16="http://schemas.microsoft.com/office/drawing/2014/main" id="{546A3992-A1D3-45CE-AEC2-BB157D0AD74D}"/>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169" name="Text Box 33">
          <a:extLst>
            <a:ext uri="{FF2B5EF4-FFF2-40B4-BE49-F238E27FC236}">
              <a16:creationId xmlns:a16="http://schemas.microsoft.com/office/drawing/2014/main" id="{C2CC8755-CEF3-4640-A38B-93A10F1AE2F8}"/>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170" name="Text Box 34">
          <a:extLst>
            <a:ext uri="{FF2B5EF4-FFF2-40B4-BE49-F238E27FC236}">
              <a16:creationId xmlns:a16="http://schemas.microsoft.com/office/drawing/2014/main" id="{1EB9EC6A-13D6-4B39-87BE-3FF7262F7D42}"/>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171" name="Text Box 35">
          <a:extLst>
            <a:ext uri="{FF2B5EF4-FFF2-40B4-BE49-F238E27FC236}">
              <a16:creationId xmlns:a16="http://schemas.microsoft.com/office/drawing/2014/main" id="{63574418-8DE6-4EB3-A9B3-1826F4F6728E}"/>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172" name="Text Box 36">
          <a:extLst>
            <a:ext uri="{FF2B5EF4-FFF2-40B4-BE49-F238E27FC236}">
              <a16:creationId xmlns:a16="http://schemas.microsoft.com/office/drawing/2014/main" id="{7FA5D8E3-8A01-4C5D-A873-FE665AEC1441}"/>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173" name="Text Box 37">
          <a:extLst>
            <a:ext uri="{FF2B5EF4-FFF2-40B4-BE49-F238E27FC236}">
              <a16:creationId xmlns:a16="http://schemas.microsoft.com/office/drawing/2014/main" id="{D4F5645F-3C2B-4EC6-AB77-4CD73A735FD1}"/>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174" name="Text Box 38">
          <a:extLst>
            <a:ext uri="{FF2B5EF4-FFF2-40B4-BE49-F238E27FC236}">
              <a16:creationId xmlns:a16="http://schemas.microsoft.com/office/drawing/2014/main" id="{EBE96612-29B4-467C-A778-FF3B6DB0E13A}"/>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175" name="Text Box 39">
          <a:extLst>
            <a:ext uri="{FF2B5EF4-FFF2-40B4-BE49-F238E27FC236}">
              <a16:creationId xmlns:a16="http://schemas.microsoft.com/office/drawing/2014/main" id="{20A86F20-C21B-4CF2-B2F4-40DD62B9FD73}"/>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176" name="Text Box 40">
          <a:extLst>
            <a:ext uri="{FF2B5EF4-FFF2-40B4-BE49-F238E27FC236}">
              <a16:creationId xmlns:a16="http://schemas.microsoft.com/office/drawing/2014/main" id="{2A569608-B2B6-4846-9FB9-31771280FEF1}"/>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177" name="Text Box 41">
          <a:extLst>
            <a:ext uri="{FF2B5EF4-FFF2-40B4-BE49-F238E27FC236}">
              <a16:creationId xmlns:a16="http://schemas.microsoft.com/office/drawing/2014/main" id="{73FCAEDF-1A14-45B8-A291-B0BB45EDCC4E}"/>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178" name="Text Box 42">
          <a:extLst>
            <a:ext uri="{FF2B5EF4-FFF2-40B4-BE49-F238E27FC236}">
              <a16:creationId xmlns:a16="http://schemas.microsoft.com/office/drawing/2014/main" id="{0E9C4F0E-1C7B-43A7-ABE5-E9FE1728BCA9}"/>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179" name="Text Box 4">
          <a:extLst>
            <a:ext uri="{FF2B5EF4-FFF2-40B4-BE49-F238E27FC236}">
              <a16:creationId xmlns:a16="http://schemas.microsoft.com/office/drawing/2014/main" id="{A91574A7-BFAE-40EC-A156-1A0DA1865912}"/>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180" name="Text Box 24">
          <a:extLst>
            <a:ext uri="{FF2B5EF4-FFF2-40B4-BE49-F238E27FC236}">
              <a16:creationId xmlns:a16="http://schemas.microsoft.com/office/drawing/2014/main" id="{2ADD7DED-8B90-47B7-9F58-51ED7C083E23}"/>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181" name="Text Box 25">
          <a:extLst>
            <a:ext uri="{FF2B5EF4-FFF2-40B4-BE49-F238E27FC236}">
              <a16:creationId xmlns:a16="http://schemas.microsoft.com/office/drawing/2014/main" id="{3670A046-5DA1-468A-A92E-838DCF5C6AED}"/>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182" name="Text Box 26">
          <a:extLst>
            <a:ext uri="{FF2B5EF4-FFF2-40B4-BE49-F238E27FC236}">
              <a16:creationId xmlns:a16="http://schemas.microsoft.com/office/drawing/2014/main" id="{F1BF14B1-12FE-4142-AEB3-609620C14F3D}"/>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183" name="Text Box 27">
          <a:extLst>
            <a:ext uri="{FF2B5EF4-FFF2-40B4-BE49-F238E27FC236}">
              <a16:creationId xmlns:a16="http://schemas.microsoft.com/office/drawing/2014/main" id="{F8B419E5-4723-4010-B9AE-9CDA347B28DA}"/>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184" name="Text Box 28">
          <a:extLst>
            <a:ext uri="{FF2B5EF4-FFF2-40B4-BE49-F238E27FC236}">
              <a16:creationId xmlns:a16="http://schemas.microsoft.com/office/drawing/2014/main" id="{ADD6B62D-4278-4497-8AB5-A7DC95B67847}"/>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185" name="Text Box 29">
          <a:extLst>
            <a:ext uri="{FF2B5EF4-FFF2-40B4-BE49-F238E27FC236}">
              <a16:creationId xmlns:a16="http://schemas.microsoft.com/office/drawing/2014/main" id="{D5E682FD-4D04-46A6-B5AC-EB4779AE4055}"/>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186" name="Text Box 30">
          <a:extLst>
            <a:ext uri="{FF2B5EF4-FFF2-40B4-BE49-F238E27FC236}">
              <a16:creationId xmlns:a16="http://schemas.microsoft.com/office/drawing/2014/main" id="{7446481E-5432-4FF1-BB98-00F293B0F003}"/>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187" name="Text Box 31">
          <a:extLst>
            <a:ext uri="{FF2B5EF4-FFF2-40B4-BE49-F238E27FC236}">
              <a16:creationId xmlns:a16="http://schemas.microsoft.com/office/drawing/2014/main" id="{63BB89D9-193A-4FB1-B638-8EF88B457924}"/>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188" name="Text Box 32">
          <a:extLst>
            <a:ext uri="{FF2B5EF4-FFF2-40B4-BE49-F238E27FC236}">
              <a16:creationId xmlns:a16="http://schemas.microsoft.com/office/drawing/2014/main" id="{16CA7A4C-22E9-4765-9977-EEFED541596E}"/>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189" name="Text Box 33">
          <a:extLst>
            <a:ext uri="{FF2B5EF4-FFF2-40B4-BE49-F238E27FC236}">
              <a16:creationId xmlns:a16="http://schemas.microsoft.com/office/drawing/2014/main" id="{1AEA2639-DC1C-4CB3-A4DD-BB9B75EFDD84}"/>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190" name="Text Box 34">
          <a:extLst>
            <a:ext uri="{FF2B5EF4-FFF2-40B4-BE49-F238E27FC236}">
              <a16:creationId xmlns:a16="http://schemas.microsoft.com/office/drawing/2014/main" id="{4C3C77B0-FF7F-48B3-A863-3D5605D86A16}"/>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191" name="Text Box 35">
          <a:extLst>
            <a:ext uri="{FF2B5EF4-FFF2-40B4-BE49-F238E27FC236}">
              <a16:creationId xmlns:a16="http://schemas.microsoft.com/office/drawing/2014/main" id="{34E81C98-421C-40FE-A188-38D04B20CDE5}"/>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192" name="Text Box 36">
          <a:extLst>
            <a:ext uri="{FF2B5EF4-FFF2-40B4-BE49-F238E27FC236}">
              <a16:creationId xmlns:a16="http://schemas.microsoft.com/office/drawing/2014/main" id="{F72CC3DE-0F43-4333-BD15-3B18B224D0E4}"/>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193" name="Text Box 37">
          <a:extLst>
            <a:ext uri="{FF2B5EF4-FFF2-40B4-BE49-F238E27FC236}">
              <a16:creationId xmlns:a16="http://schemas.microsoft.com/office/drawing/2014/main" id="{490F76B0-EDD5-4749-BAA5-497024C1D93D}"/>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194" name="Text Box 38">
          <a:extLst>
            <a:ext uri="{FF2B5EF4-FFF2-40B4-BE49-F238E27FC236}">
              <a16:creationId xmlns:a16="http://schemas.microsoft.com/office/drawing/2014/main" id="{32379B14-D663-4204-94C2-E7F291495B40}"/>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195" name="Text Box 39">
          <a:extLst>
            <a:ext uri="{FF2B5EF4-FFF2-40B4-BE49-F238E27FC236}">
              <a16:creationId xmlns:a16="http://schemas.microsoft.com/office/drawing/2014/main" id="{C7C0224C-37CD-4476-8505-9511F3747374}"/>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196" name="Text Box 40">
          <a:extLst>
            <a:ext uri="{FF2B5EF4-FFF2-40B4-BE49-F238E27FC236}">
              <a16:creationId xmlns:a16="http://schemas.microsoft.com/office/drawing/2014/main" id="{77E6CEED-B434-42F6-AFF6-99E1E9881A3F}"/>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197" name="Text Box 41">
          <a:extLst>
            <a:ext uri="{FF2B5EF4-FFF2-40B4-BE49-F238E27FC236}">
              <a16:creationId xmlns:a16="http://schemas.microsoft.com/office/drawing/2014/main" id="{A2C6C0FF-5D42-42F9-87B0-3D238B4BE054}"/>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198" name="Text Box 42">
          <a:extLst>
            <a:ext uri="{FF2B5EF4-FFF2-40B4-BE49-F238E27FC236}">
              <a16:creationId xmlns:a16="http://schemas.microsoft.com/office/drawing/2014/main" id="{0A87212B-A0DE-4213-B410-3844E11116AB}"/>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2199" name="Text Box 4">
          <a:extLst>
            <a:ext uri="{FF2B5EF4-FFF2-40B4-BE49-F238E27FC236}">
              <a16:creationId xmlns:a16="http://schemas.microsoft.com/office/drawing/2014/main" id="{41F6E006-F5A2-4ED2-89B2-65E7D5DA1F07}"/>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2200" name="Text Box 24">
          <a:extLst>
            <a:ext uri="{FF2B5EF4-FFF2-40B4-BE49-F238E27FC236}">
              <a16:creationId xmlns:a16="http://schemas.microsoft.com/office/drawing/2014/main" id="{E40B8106-D040-42B7-BB17-946A170D64A5}"/>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2201" name="Text Box 25">
          <a:extLst>
            <a:ext uri="{FF2B5EF4-FFF2-40B4-BE49-F238E27FC236}">
              <a16:creationId xmlns:a16="http://schemas.microsoft.com/office/drawing/2014/main" id="{B1E3C72D-6E21-41BB-92BF-3EBC302FEA3C}"/>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2202" name="Text Box 26">
          <a:extLst>
            <a:ext uri="{FF2B5EF4-FFF2-40B4-BE49-F238E27FC236}">
              <a16:creationId xmlns:a16="http://schemas.microsoft.com/office/drawing/2014/main" id="{79B460D7-9222-4B9D-BD12-FE9B25441E61}"/>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2203" name="Text Box 27">
          <a:extLst>
            <a:ext uri="{FF2B5EF4-FFF2-40B4-BE49-F238E27FC236}">
              <a16:creationId xmlns:a16="http://schemas.microsoft.com/office/drawing/2014/main" id="{D2FF9548-2371-40BE-AF51-9868E233CB4E}"/>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2204" name="Text Box 28">
          <a:extLst>
            <a:ext uri="{FF2B5EF4-FFF2-40B4-BE49-F238E27FC236}">
              <a16:creationId xmlns:a16="http://schemas.microsoft.com/office/drawing/2014/main" id="{D45850F0-5670-4186-9A4B-71E90DFB6EE9}"/>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2205" name="Text Box 29">
          <a:extLst>
            <a:ext uri="{FF2B5EF4-FFF2-40B4-BE49-F238E27FC236}">
              <a16:creationId xmlns:a16="http://schemas.microsoft.com/office/drawing/2014/main" id="{113D1412-7006-49EF-AB45-E48864CB6AB5}"/>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2206" name="Text Box 30">
          <a:extLst>
            <a:ext uri="{FF2B5EF4-FFF2-40B4-BE49-F238E27FC236}">
              <a16:creationId xmlns:a16="http://schemas.microsoft.com/office/drawing/2014/main" id="{0B13AFDA-48F3-4BF9-8652-42A4B856422C}"/>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2207" name="Text Box 31">
          <a:extLst>
            <a:ext uri="{FF2B5EF4-FFF2-40B4-BE49-F238E27FC236}">
              <a16:creationId xmlns:a16="http://schemas.microsoft.com/office/drawing/2014/main" id="{4B66CE40-4D0B-4359-A1BE-86CBDDA25CA8}"/>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2208" name="Text Box 32">
          <a:extLst>
            <a:ext uri="{FF2B5EF4-FFF2-40B4-BE49-F238E27FC236}">
              <a16:creationId xmlns:a16="http://schemas.microsoft.com/office/drawing/2014/main" id="{7D18077F-7259-4DA3-9732-C8CF21648A71}"/>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2209" name="Text Box 33">
          <a:extLst>
            <a:ext uri="{FF2B5EF4-FFF2-40B4-BE49-F238E27FC236}">
              <a16:creationId xmlns:a16="http://schemas.microsoft.com/office/drawing/2014/main" id="{00059D30-5B41-4D34-AFE2-DBA8303BB6D4}"/>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2210" name="Text Box 34">
          <a:extLst>
            <a:ext uri="{FF2B5EF4-FFF2-40B4-BE49-F238E27FC236}">
              <a16:creationId xmlns:a16="http://schemas.microsoft.com/office/drawing/2014/main" id="{47038FA5-4165-47DC-A529-3BBDE9F5CE99}"/>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2211" name="Text Box 35">
          <a:extLst>
            <a:ext uri="{FF2B5EF4-FFF2-40B4-BE49-F238E27FC236}">
              <a16:creationId xmlns:a16="http://schemas.microsoft.com/office/drawing/2014/main" id="{6F354D9A-D14B-4E67-A063-C89C384FD8A8}"/>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2212" name="Text Box 36">
          <a:extLst>
            <a:ext uri="{FF2B5EF4-FFF2-40B4-BE49-F238E27FC236}">
              <a16:creationId xmlns:a16="http://schemas.microsoft.com/office/drawing/2014/main" id="{11DF5BCE-834C-4FD0-BBFA-FBF1E3F14784}"/>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2213" name="Text Box 37">
          <a:extLst>
            <a:ext uri="{FF2B5EF4-FFF2-40B4-BE49-F238E27FC236}">
              <a16:creationId xmlns:a16="http://schemas.microsoft.com/office/drawing/2014/main" id="{C39A2010-4102-44C3-8A70-CADE7669055F}"/>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2214" name="Text Box 38">
          <a:extLst>
            <a:ext uri="{FF2B5EF4-FFF2-40B4-BE49-F238E27FC236}">
              <a16:creationId xmlns:a16="http://schemas.microsoft.com/office/drawing/2014/main" id="{BAAF78B0-251A-4CDB-A103-6549001EFF97}"/>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2215" name="Text Box 39">
          <a:extLst>
            <a:ext uri="{FF2B5EF4-FFF2-40B4-BE49-F238E27FC236}">
              <a16:creationId xmlns:a16="http://schemas.microsoft.com/office/drawing/2014/main" id="{7A863B5C-57A5-4BD5-96A0-B3E3847F70F3}"/>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2216" name="Text Box 40">
          <a:extLst>
            <a:ext uri="{FF2B5EF4-FFF2-40B4-BE49-F238E27FC236}">
              <a16:creationId xmlns:a16="http://schemas.microsoft.com/office/drawing/2014/main" id="{2F964C2A-3FB0-43C8-909A-82B8EF29194F}"/>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2217" name="Text Box 41">
          <a:extLst>
            <a:ext uri="{FF2B5EF4-FFF2-40B4-BE49-F238E27FC236}">
              <a16:creationId xmlns:a16="http://schemas.microsoft.com/office/drawing/2014/main" id="{22CD46FC-C112-4D35-9CFD-BA903D4BE2C6}"/>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2218" name="Text Box 42">
          <a:extLst>
            <a:ext uri="{FF2B5EF4-FFF2-40B4-BE49-F238E27FC236}">
              <a16:creationId xmlns:a16="http://schemas.microsoft.com/office/drawing/2014/main" id="{CF79BA85-76A9-4275-9287-213A2D04E418}"/>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2219" name="Text Box 4">
          <a:extLst>
            <a:ext uri="{FF2B5EF4-FFF2-40B4-BE49-F238E27FC236}">
              <a16:creationId xmlns:a16="http://schemas.microsoft.com/office/drawing/2014/main" id="{25C13267-3032-4258-AC46-903354EB2DD6}"/>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2220" name="Text Box 24">
          <a:extLst>
            <a:ext uri="{FF2B5EF4-FFF2-40B4-BE49-F238E27FC236}">
              <a16:creationId xmlns:a16="http://schemas.microsoft.com/office/drawing/2014/main" id="{0A8EAB01-1941-4BFA-80F0-ABAB2F669D61}"/>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2221" name="Text Box 25">
          <a:extLst>
            <a:ext uri="{FF2B5EF4-FFF2-40B4-BE49-F238E27FC236}">
              <a16:creationId xmlns:a16="http://schemas.microsoft.com/office/drawing/2014/main" id="{CE3E66A8-C8E4-43EB-8DCB-CAD16D3A169D}"/>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2222" name="Text Box 26">
          <a:extLst>
            <a:ext uri="{FF2B5EF4-FFF2-40B4-BE49-F238E27FC236}">
              <a16:creationId xmlns:a16="http://schemas.microsoft.com/office/drawing/2014/main" id="{34AE7315-C3BD-4D6B-9C29-C80C3737CBB9}"/>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2223" name="Text Box 27">
          <a:extLst>
            <a:ext uri="{FF2B5EF4-FFF2-40B4-BE49-F238E27FC236}">
              <a16:creationId xmlns:a16="http://schemas.microsoft.com/office/drawing/2014/main" id="{0CAF988A-EB28-4342-95CC-35B62E9FBC8B}"/>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2224" name="Text Box 28">
          <a:extLst>
            <a:ext uri="{FF2B5EF4-FFF2-40B4-BE49-F238E27FC236}">
              <a16:creationId xmlns:a16="http://schemas.microsoft.com/office/drawing/2014/main" id="{8AEEB810-930B-467B-BF80-387ED1879693}"/>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2225" name="Text Box 29">
          <a:extLst>
            <a:ext uri="{FF2B5EF4-FFF2-40B4-BE49-F238E27FC236}">
              <a16:creationId xmlns:a16="http://schemas.microsoft.com/office/drawing/2014/main" id="{A244370B-1245-44F2-9D7C-6BB9BF7699C4}"/>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2226" name="Text Box 30">
          <a:extLst>
            <a:ext uri="{FF2B5EF4-FFF2-40B4-BE49-F238E27FC236}">
              <a16:creationId xmlns:a16="http://schemas.microsoft.com/office/drawing/2014/main" id="{1C376C4E-3D34-42AC-B7FC-50EF434454B2}"/>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2227" name="Text Box 31">
          <a:extLst>
            <a:ext uri="{FF2B5EF4-FFF2-40B4-BE49-F238E27FC236}">
              <a16:creationId xmlns:a16="http://schemas.microsoft.com/office/drawing/2014/main" id="{36042B1D-7568-4435-BEA5-54AF4AC469AB}"/>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2228" name="Text Box 32">
          <a:extLst>
            <a:ext uri="{FF2B5EF4-FFF2-40B4-BE49-F238E27FC236}">
              <a16:creationId xmlns:a16="http://schemas.microsoft.com/office/drawing/2014/main" id="{3A44EAB5-80E5-4865-80AD-EB87A0499F3A}"/>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2229" name="Text Box 33">
          <a:extLst>
            <a:ext uri="{FF2B5EF4-FFF2-40B4-BE49-F238E27FC236}">
              <a16:creationId xmlns:a16="http://schemas.microsoft.com/office/drawing/2014/main" id="{0C996942-D26B-4152-BC96-13CB9BCF1227}"/>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2230" name="Text Box 34">
          <a:extLst>
            <a:ext uri="{FF2B5EF4-FFF2-40B4-BE49-F238E27FC236}">
              <a16:creationId xmlns:a16="http://schemas.microsoft.com/office/drawing/2014/main" id="{4F01254F-F059-4607-86C9-081BF1827A34}"/>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2231" name="Text Box 35">
          <a:extLst>
            <a:ext uri="{FF2B5EF4-FFF2-40B4-BE49-F238E27FC236}">
              <a16:creationId xmlns:a16="http://schemas.microsoft.com/office/drawing/2014/main" id="{579E55AD-DAB4-4C54-899A-0B69A65D4482}"/>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2232" name="Text Box 36">
          <a:extLst>
            <a:ext uri="{FF2B5EF4-FFF2-40B4-BE49-F238E27FC236}">
              <a16:creationId xmlns:a16="http://schemas.microsoft.com/office/drawing/2014/main" id="{F9D3D94F-964F-4170-A9B6-493EFB4BB40F}"/>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2233" name="Text Box 37">
          <a:extLst>
            <a:ext uri="{FF2B5EF4-FFF2-40B4-BE49-F238E27FC236}">
              <a16:creationId xmlns:a16="http://schemas.microsoft.com/office/drawing/2014/main" id="{8493867A-0E13-4174-957F-97D54D061F9F}"/>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2234" name="Text Box 38">
          <a:extLst>
            <a:ext uri="{FF2B5EF4-FFF2-40B4-BE49-F238E27FC236}">
              <a16:creationId xmlns:a16="http://schemas.microsoft.com/office/drawing/2014/main" id="{AC9F2D0C-C81E-41C7-853C-AF81789C4B7A}"/>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2235" name="Text Box 39">
          <a:extLst>
            <a:ext uri="{FF2B5EF4-FFF2-40B4-BE49-F238E27FC236}">
              <a16:creationId xmlns:a16="http://schemas.microsoft.com/office/drawing/2014/main" id="{D065A67D-969A-4AE8-A4F7-D5A553F935FD}"/>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2236" name="Text Box 40">
          <a:extLst>
            <a:ext uri="{FF2B5EF4-FFF2-40B4-BE49-F238E27FC236}">
              <a16:creationId xmlns:a16="http://schemas.microsoft.com/office/drawing/2014/main" id="{E0DADA96-6A29-4715-871A-0DD02DAF95A1}"/>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2237" name="Text Box 41">
          <a:extLst>
            <a:ext uri="{FF2B5EF4-FFF2-40B4-BE49-F238E27FC236}">
              <a16:creationId xmlns:a16="http://schemas.microsoft.com/office/drawing/2014/main" id="{F36100D5-F39F-442F-A295-98144A1086D2}"/>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2238" name="Text Box 42">
          <a:extLst>
            <a:ext uri="{FF2B5EF4-FFF2-40B4-BE49-F238E27FC236}">
              <a16:creationId xmlns:a16="http://schemas.microsoft.com/office/drawing/2014/main" id="{94E7B555-CAD8-43BF-8065-E486B8570A21}"/>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239" name="Text Box 4">
          <a:extLst>
            <a:ext uri="{FF2B5EF4-FFF2-40B4-BE49-F238E27FC236}">
              <a16:creationId xmlns:a16="http://schemas.microsoft.com/office/drawing/2014/main" id="{823F4124-7B25-460E-A46D-1DD8E0F8626B}"/>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240" name="Text Box 24">
          <a:extLst>
            <a:ext uri="{FF2B5EF4-FFF2-40B4-BE49-F238E27FC236}">
              <a16:creationId xmlns:a16="http://schemas.microsoft.com/office/drawing/2014/main" id="{B549E2D6-7277-4800-971D-8EA84B3D0B79}"/>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241" name="Text Box 25">
          <a:extLst>
            <a:ext uri="{FF2B5EF4-FFF2-40B4-BE49-F238E27FC236}">
              <a16:creationId xmlns:a16="http://schemas.microsoft.com/office/drawing/2014/main" id="{8B832FF1-2A5A-4490-87EB-D35D3128F4B7}"/>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242" name="Text Box 26">
          <a:extLst>
            <a:ext uri="{FF2B5EF4-FFF2-40B4-BE49-F238E27FC236}">
              <a16:creationId xmlns:a16="http://schemas.microsoft.com/office/drawing/2014/main" id="{CAECBBE3-E0E0-4C44-AE8F-D8BF8A2C3B46}"/>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243" name="Text Box 27">
          <a:extLst>
            <a:ext uri="{FF2B5EF4-FFF2-40B4-BE49-F238E27FC236}">
              <a16:creationId xmlns:a16="http://schemas.microsoft.com/office/drawing/2014/main" id="{E0C0D3EE-81EE-4DBD-9C22-0C9686210FFF}"/>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244" name="Text Box 28">
          <a:extLst>
            <a:ext uri="{FF2B5EF4-FFF2-40B4-BE49-F238E27FC236}">
              <a16:creationId xmlns:a16="http://schemas.microsoft.com/office/drawing/2014/main" id="{246341B7-FCA2-43B5-8179-34B316AC3045}"/>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245" name="Text Box 29">
          <a:extLst>
            <a:ext uri="{FF2B5EF4-FFF2-40B4-BE49-F238E27FC236}">
              <a16:creationId xmlns:a16="http://schemas.microsoft.com/office/drawing/2014/main" id="{B5EE5480-942D-427E-B17A-F03519522A3E}"/>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246" name="Text Box 30">
          <a:extLst>
            <a:ext uri="{FF2B5EF4-FFF2-40B4-BE49-F238E27FC236}">
              <a16:creationId xmlns:a16="http://schemas.microsoft.com/office/drawing/2014/main" id="{06734FE9-D464-4C3F-AC19-F78C9FEF022A}"/>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247" name="Text Box 31">
          <a:extLst>
            <a:ext uri="{FF2B5EF4-FFF2-40B4-BE49-F238E27FC236}">
              <a16:creationId xmlns:a16="http://schemas.microsoft.com/office/drawing/2014/main" id="{42ACFD34-EA2A-454B-9CD6-6428D72C73E9}"/>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248" name="Text Box 32">
          <a:extLst>
            <a:ext uri="{FF2B5EF4-FFF2-40B4-BE49-F238E27FC236}">
              <a16:creationId xmlns:a16="http://schemas.microsoft.com/office/drawing/2014/main" id="{648E6808-7DF6-48D5-A807-F87F0E76F1D5}"/>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249" name="Text Box 33">
          <a:extLst>
            <a:ext uri="{FF2B5EF4-FFF2-40B4-BE49-F238E27FC236}">
              <a16:creationId xmlns:a16="http://schemas.microsoft.com/office/drawing/2014/main" id="{E57E7778-8C60-46FC-9661-D3AAD66B6750}"/>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250" name="Text Box 34">
          <a:extLst>
            <a:ext uri="{FF2B5EF4-FFF2-40B4-BE49-F238E27FC236}">
              <a16:creationId xmlns:a16="http://schemas.microsoft.com/office/drawing/2014/main" id="{746CCC9B-B8E4-452D-B3F3-3EA721F88F7A}"/>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251" name="Text Box 35">
          <a:extLst>
            <a:ext uri="{FF2B5EF4-FFF2-40B4-BE49-F238E27FC236}">
              <a16:creationId xmlns:a16="http://schemas.microsoft.com/office/drawing/2014/main" id="{645280CF-871E-4ED7-8A63-99E29E3878C8}"/>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252" name="Text Box 36">
          <a:extLst>
            <a:ext uri="{FF2B5EF4-FFF2-40B4-BE49-F238E27FC236}">
              <a16:creationId xmlns:a16="http://schemas.microsoft.com/office/drawing/2014/main" id="{4C2AD0F8-F3DE-44DF-B21E-4F133C3C992A}"/>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253" name="Text Box 37">
          <a:extLst>
            <a:ext uri="{FF2B5EF4-FFF2-40B4-BE49-F238E27FC236}">
              <a16:creationId xmlns:a16="http://schemas.microsoft.com/office/drawing/2014/main" id="{4DB953D4-DF98-45CB-9D73-264B70E08E8E}"/>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254" name="Text Box 38">
          <a:extLst>
            <a:ext uri="{FF2B5EF4-FFF2-40B4-BE49-F238E27FC236}">
              <a16:creationId xmlns:a16="http://schemas.microsoft.com/office/drawing/2014/main" id="{00E3332D-C533-47C5-9698-DDAC51124664}"/>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255" name="Text Box 39">
          <a:extLst>
            <a:ext uri="{FF2B5EF4-FFF2-40B4-BE49-F238E27FC236}">
              <a16:creationId xmlns:a16="http://schemas.microsoft.com/office/drawing/2014/main" id="{8AAF2591-7B25-4A54-B2F2-15EFB4731D98}"/>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256" name="Text Box 40">
          <a:extLst>
            <a:ext uri="{FF2B5EF4-FFF2-40B4-BE49-F238E27FC236}">
              <a16:creationId xmlns:a16="http://schemas.microsoft.com/office/drawing/2014/main" id="{BBF270AE-E29D-4C00-B76A-53FDF0A1F232}"/>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257" name="Text Box 41">
          <a:extLst>
            <a:ext uri="{FF2B5EF4-FFF2-40B4-BE49-F238E27FC236}">
              <a16:creationId xmlns:a16="http://schemas.microsoft.com/office/drawing/2014/main" id="{BDC48AFE-39F9-4B04-B254-975120F11182}"/>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258" name="Text Box 42">
          <a:extLst>
            <a:ext uri="{FF2B5EF4-FFF2-40B4-BE49-F238E27FC236}">
              <a16:creationId xmlns:a16="http://schemas.microsoft.com/office/drawing/2014/main" id="{FF9D12B0-D762-4532-B7B6-E5544DA2303C}"/>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259" name="Text Box 4">
          <a:extLst>
            <a:ext uri="{FF2B5EF4-FFF2-40B4-BE49-F238E27FC236}">
              <a16:creationId xmlns:a16="http://schemas.microsoft.com/office/drawing/2014/main" id="{259828E6-EF45-49F8-B6C6-1FA4849310B8}"/>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260" name="Text Box 24">
          <a:extLst>
            <a:ext uri="{FF2B5EF4-FFF2-40B4-BE49-F238E27FC236}">
              <a16:creationId xmlns:a16="http://schemas.microsoft.com/office/drawing/2014/main" id="{5AB615CB-2864-4051-93BE-7A50EEF98A0A}"/>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261" name="Text Box 25">
          <a:extLst>
            <a:ext uri="{FF2B5EF4-FFF2-40B4-BE49-F238E27FC236}">
              <a16:creationId xmlns:a16="http://schemas.microsoft.com/office/drawing/2014/main" id="{8B5D7FEF-E8AD-4584-AC46-2F9222D3CEF3}"/>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262" name="Text Box 26">
          <a:extLst>
            <a:ext uri="{FF2B5EF4-FFF2-40B4-BE49-F238E27FC236}">
              <a16:creationId xmlns:a16="http://schemas.microsoft.com/office/drawing/2014/main" id="{CA476318-3D3C-4AB1-AD42-5B26125FD3AA}"/>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263" name="Text Box 27">
          <a:extLst>
            <a:ext uri="{FF2B5EF4-FFF2-40B4-BE49-F238E27FC236}">
              <a16:creationId xmlns:a16="http://schemas.microsoft.com/office/drawing/2014/main" id="{1D67799A-E0AF-418E-B295-F3C294CD0BF1}"/>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264" name="Text Box 28">
          <a:extLst>
            <a:ext uri="{FF2B5EF4-FFF2-40B4-BE49-F238E27FC236}">
              <a16:creationId xmlns:a16="http://schemas.microsoft.com/office/drawing/2014/main" id="{BC1FDE89-1FE6-4BED-B77A-474820957217}"/>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265" name="Text Box 29">
          <a:extLst>
            <a:ext uri="{FF2B5EF4-FFF2-40B4-BE49-F238E27FC236}">
              <a16:creationId xmlns:a16="http://schemas.microsoft.com/office/drawing/2014/main" id="{23A3D09B-51E5-4765-8A48-1EEDBFA93F19}"/>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266" name="Text Box 30">
          <a:extLst>
            <a:ext uri="{FF2B5EF4-FFF2-40B4-BE49-F238E27FC236}">
              <a16:creationId xmlns:a16="http://schemas.microsoft.com/office/drawing/2014/main" id="{420B69DC-1909-4B27-A2F9-87C84CB2F29C}"/>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267" name="Text Box 31">
          <a:extLst>
            <a:ext uri="{FF2B5EF4-FFF2-40B4-BE49-F238E27FC236}">
              <a16:creationId xmlns:a16="http://schemas.microsoft.com/office/drawing/2014/main" id="{67FD8B2C-5FE3-4913-9B1D-0F669B9B5F53}"/>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268" name="Text Box 32">
          <a:extLst>
            <a:ext uri="{FF2B5EF4-FFF2-40B4-BE49-F238E27FC236}">
              <a16:creationId xmlns:a16="http://schemas.microsoft.com/office/drawing/2014/main" id="{AF120BD5-1510-4C9B-9102-CC396F086268}"/>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269" name="Text Box 33">
          <a:extLst>
            <a:ext uri="{FF2B5EF4-FFF2-40B4-BE49-F238E27FC236}">
              <a16:creationId xmlns:a16="http://schemas.microsoft.com/office/drawing/2014/main" id="{4DFD871F-2919-4460-A253-F90DA4C34020}"/>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270" name="Text Box 34">
          <a:extLst>
            <a:ext uri="{FF2B5EF4-FFF2-40B4-BE49-F238E27FC236}">
              <a16:creationId xmlns:a16="http://schemas.microsoft.com/office/drawing/2014/main" id="{C4CA6418-6EE2-452B-9759-0C6520191B83}"/>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271" name="Text Box 35">
          <a:extLst>
            <a:ext uri="{FF2B5EF4-FFF2-40B4-BE49-F238E27FC236}">
              <a16:creationId xmlns:a16="http://schemas.microsoft.com/office/drawing/2014/main" id="{4E7BB537-1641-41AC-8764-B551E80B94AD}"/>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272" name="Text Box 36">
          <a:extLst>
            <a:ext uri="{FF2B5EF4-FFF2-40B4-BE49-F238E27FC236}">
              <a16:creationId xmlns:a16="http://schemas.microsoft.com/office/drawing/2014/main" id="{F99E4C95-56B8-4E54-8CBD-34673AC98514}"/>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273" name="Text Box 37">
          <a:extLst>
            <a:ext uri="{FF2B5EF4-FFF2-40B4-BE49-F238E27FC236}">
              <a16:creationId xmlns:a16="http://schemas.microsoft.com/office/drawing/2014/main" id="{2D7A5EF6-330A-41A1-B36D-9096265F59C4}"/>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274" name="Text Box 38">
          <a:extLst>
            <a:ext uri="{FF2B5EF4-FFF2-40B4-BE49-F238E27FC236}">
              <a16:creationId xmlns:a16="http://schemas.microsoft.com/office/drawing/2014/main" id="{43449889-824A-46E8-8EBD-76C701915573}"/>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275" name="Text Box 39">
          <a:extLst>
            <a:ext uri="{FF2B5EF4-FFF2-40B4-BE49-F238E27FC236}">
              <a16:creationId xmlns:a16="http://schemas.microsoft.com/office/drawing/2014/main" id="{A1626BBE-84AF-4A76-83CB-8E5A49FB288C}"/>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276" name="Text Box 40">
          <a:extLst>
            <a:ext uri="{FF2B5EF4-FFF2-40B4-BE49-F238E27FC236}">
              <a16:creationId xmlns:a16="http://schemas.microsoft.com/office/drawing/2014/main" id="{486F218B-C8C3-41EB-ACC9-63D6A6BAF9EA}"/>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277" name="Text Box 41">
          <a:extLst>
            <a:ext uri="{FF2B5EF4-FFF2-40B4-BE49-F238E27FC236}">
              <a16:creationId xmlns:a16="http://schemas.microsoft.com/office/drawing/2014/main" id="{B19E3A5A-F7B5-41CF-8F58-7D3E9733BFFA}"/>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278" name="Text Box 42">
          <a:extLst>
            <a:ext uri="{FF2B5EF4-FFF2-40B4-BE49-F238E27FC236}">
              <a16:creationId xmlns:a16="http://schemas.microsoft.com/office/drawing/2014/main" id="{EEF2E0B9-2802-4226-9B6F-B00C187BDC78}"/>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279" name="Text Box 4">
          <a:extLst>
            <a:ext uri="{FF2B5EF4-FFF2-40B4-BE49-F238E27FC236}">
              <a16:creationId xmlns:a16="http://schemas.microsoft.com/office/drawing/2014/main" id="{9C5BC7ED-C42E-4A58-BBBE-AD5A3EEF9B68}"/>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280" name="Text Box 24">
          <a:extLst>
            <a:ext uri="{FF2B5EF4-FFF2-40B4-BE49-F238E27FC236}">
              <a16:creationId xmlns:a16="http://schemas.microsoft.com/office/drawing/2014/main" id="{2537A947-22E0-4573-A03E-854452FB13A2}"/>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281" name="Text Box 25">
          <a:extLst>
            <a:ext uri="{FF2B5EF4-FFF2-40B4-BE49-F238E27FC236}">
              <a16:creationId xmlns:a16="http://schemas.microsoft.com/office/drawing/2014/main" id="{D93EDA30-86E8-4D40-A042-6B51DCFCD5E2}"/>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282" name="Text Box 26">
          <a:extLst>
            <a:ext uri="{FF2B5EF4-FFF2-40B4-BE49-F238E27FC236}">
              <a16:creationId xmlns:a16="http://schemas.microsoft.com/office/drawing/2014/main" id="{9688DBD3-9380-49A6-838B-0AC34FF7EF35}"/>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283" name="Text Box 27">
          <a:extLst>
            <a:ext uri="{FF2B5EF4-FFF2-40B4-BE49-F238E27FC236}">
              <a16:creationId xmlns:a16="http://schemas.microsoft.com/office/drawing/2014/main" id="{BE9E3B32-D43A-4494-94C2-FDD073C5FFA6}"/>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284" name="Text Box 28">
          <a:extLst>
            <a:ext uri="{FF2B5EF4-FFF2-40B4-BE49-F238E27FC236}">
              <a16:creationId xmlns:a16="http://schemas.microsoft.com/office/drawing/2014/main" id="{2EFE7D9F-AE8B-4384-B529-AC9A8104616F}"/>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285" name="Text Box 29">
          <a:extLst>
            <a:ext uri="{FF2B5EF4-FFF2-40B4-BE49-F238E27FC236}">
              <a16:creationId xmlns:a16="http://schemas.microsoft.com/office/drawing/2014/main" id="{FB0FF12B-A7D9-4207-8313-7F70E98CE6CE}"/>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286" name="Text Box 30">
          <a:extLst>
            <a:ext uri="{FF2B5EF4-FFF2-40B4-BE49-F238E27FC236}">
              <a16:creationId xmlns:a16="http://schemas.microsoft.com/office/drawing/2014/main" id="{DBF921D9-8963-4E4E-9159-6255397A4ED7}"/>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287" name="Text Box 31">
          <a:extLst>
            <a:ext uri="{FF2B5EF4-FFF2-40B4-BE49-F238E27FC236}">
              <a16:creationId xmlns:a16="http://schemas.microsoft.com/office/drawing/2014/main" id="{1F9775DB-9A7D-4C8F-B025-3E0521E32F9C}"/>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288" name="Text Box 32">
          <a:extLst>
            <a:ext uri="{FF2B5EF4-FFF2-40B4-BE49-F238E27FC236}">
              <a16:creationId xmlns:a16="http://schemas.microsoft.com/office/drawing/2014/main" id="{3FB2619B-D14F-4519-968E-0BB623E8F994}"/>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289" name="Text Box 33">
          <a:extLst>
            <a:ext uri="{FF2B5EF4-FFF2-40B4-BE49-F238E27FC236}">
              <a16:creationId xmlns:a16="http://schemas.microsoft.com/office/drawing/2014/main" id="{064AE2F0-62AF-495D-9F3F-DE97A1D9F980}"/>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290" name="Text Box 34">
          <a:extLst>
            <a:ext uri="{FF2B5EF4-FFF2-40B4-BE49-F238E27FC236}">
              <a16:creationId xmlns:a16="http://schemas.microsoft.com/office/drawing/2014/main" id="{1E51DD2C-FFB0-4264-99E0-87B25DBB5940}"/>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291" name="Text Box 35">
          <a:extLst>
            <a:ext uri="{FF2B5EF4-FFF2-40B4-BE49-F238E27FC236}">
              <a16:creationId xmlns:a16="http://schemas.microsoft.com/office/drawing/2014/main" id="{2423A927-434F-4843-BAB2-823D3F95AF37}"/>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292" name="Text Box 36">
          <a:extLst>
            <a:ext uri="{FF2B5EF4-FFF2-40B4-BE49-F238E27FC236}">
              <a16:creationId xmlns:a16="http://schemas.microsoft.com/office/drawing/2014/main" id="{DC44AB23-C6E9-4EA8-A8CC-E1AB55A15BD4}"/>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293" name="Text Box 37">
          <a:extLst>
            <a:ext uri="{FF2B5EF4-FFF2-40B4-BE49-F238E27FC236}">
              <a16:creationId xmlns:a16="http://schemas.microsoft.com/office/drawing/2014/main" id="{690D9CC3-D2D1-4466-98B4-04DE4E2D060C}"/>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294" name="Text Box 38">
          <a:extLst>
            <a:ext uri="{FF2B5EF4-FFF2-40B4-BE49-F238E27FC236}">
              <a16:creationId xmlns:a16="http://schemas.microsoft.com/office/drawing/2014/main" id="{48514D54-76F1-4215-B966-999BE6E87197}"/>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295" name="Text Box 39">
          <a:extLst>
            <a:ext uri="{FF2B5EF4-FFF2-40B4-BE49-F238E27FC236}">
              <a16:creationId xmlns:a16="http://schemas.microsoft.com/office/drawing/2014/main" id="{8BA92ABB-7967-4E1C-8E8D-6C8ECA54058C}"/>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296" name="Text Box 40">
          <a:extLst>
            <a:ext uri="{FF2B5EF4-FFF2-40B4-BE49-F238E27FC236}">
              <a16:creationId xmlns:a16="http://schemas.microsoft.com/office/drawing/2014/main" id="{C6348994-EABF-4482-8B58-C954940E7547}"/>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297" name="Text Box 41">
          <a:extLst>
            <a:ext uri="{FF2B5EF4-FFF2-40B4-BE49-F238E27FC236}">
              <a16:creationId xmlns:a16="http://schemas.microsoft.com/office/drawing/2014/main" id="{EF038C29-48EB-47EB-B096-9F32E4C63F63}"/>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298" name="Text Box 42">
          <a:extLst>
            <a:ext uri="{FF2B5EF4-FFF2-40B4-BE49-F238E27FC236}">
              <a16:creationId xmlns:a16="http://schemas.microsoft.com/office/drawing/2014/main" id="{B0AD1CFB-6951-4D83-A822-66BDCF554616}"/>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299" name="Text Box 4">
          <a:extLst>
            <a:ext uri="{FF2B5EF4-FFF2-40B4-BE49-F238E27FC236}">
              <a16:creationId xmlns:a16="http://schemas.microsoft.com/office/drawing/2014/main" id="{073718A3-BD1F-4BB0-BEC3-FA84263280AB}"/>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300" name="Text Box 24">
          <a:extLst>
            <a:ext uri="{FF2B5EF4-FFF2-40B4-BE49-F238E27FC236}">
              <a16:creationId xmlns:a16="http://schemas.microsoft.com/office/drawing/2014/main" id="{F87DC567-174E-4060-ADDC-A6F32B824AA9}"/>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301" name="Text Box 25">
          <a:extLst>
            <a:ext uri="{FF2B5EF4-FFF2-40B4-BE49-F238E27FC236}">
              <a16:creationId xmlns:a16="http://schemas.microsoft.com/office/drawing/2014/main" id="{A47A2450-6E66-4468-BAC9-4DE6D0D247F0}"/>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302" name="Text Box 26">
          <a:extLst>
            <a:ext uri="{FF2B5EF4-FFF2-40B4-BE49-F238E27FC236}">
              <a16:creationId xmlns:a16="http://schemas.microsoft.com/office/drawing/2014/main" id="{BC6DA4BF-09FC-4645-A7B1-94207C21DD45}"/>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303" name="Text Box 27">
          <a:extLst>
            <a:ext uri="{FF2B5EF4-FFF2-40B4-BE49-F238E27FC236}">
              <a16:creationId xmlns:a16="http://schemas.microsoft.com/office/drawing/2014/main" id="{9EDBD9F1-3EE1-4016-B8F3-FAD86655AF55}"/>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304" name="Text Box 28">
          <a:extLst>
            <a:ext uri="{FF2B5EF4-FFF2-40B4-BE49-F238E27FC236}">
              <a16:creationId xmlns:a16="http://schemas.microsoft.com/office/drawing/2014/main" id="{4E1E5338-86EA-46E2-9FD6-FD4449935FC5}"/>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305" name="Text Box 29">
          <a:extLst>
            <a:ext uri="{FF2B5EF4-FFF2-40B4-BE49-F238E27FC236}">
              <a16:creationId xmlns:a16="http://schemas.microsoft.com/office/drawing/2014/main" id="{F4AAB675-5D38-423A-9248-A095371500A9}"/>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306" name="Text Box 30">
          <a:extLst>
            <a:ext uri="{FF2B5EF4-FFF2-40B4-BE49-F238E27FC236}">
              <a16:creationId xmlns:a16="http://schemas.microsoft.com/office/drawing/2014/main" id="{E7BAF8F8-CE2C-4D63-92CB-7DC0314223D8}"/>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307" name="Text Box 31">
          <a:extLst>
            <a:ext uri="{FF2B5EF4-FFF2-40B4-BE49-F238E27FC236}">
              <a16:creationId xmlns:a16="http://schemas.microsoft.com/office/drawing/2014/main" id="{9821B877-FD7D-44FB-9A69-FE26EFB1A930}"/>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308" name="Text Box 32">
          <a:extLst>
            <a:ext uri="{FF2B5EF4-FFF2-40B4-BE49-F238E27FC236}">
              <a16:creationId xmlns:a16="http://schemas.microsoft.com/office/drawing/2014/main" id="{1E7D9677-2680-4C87-956A-753B7FD157D6}"/>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309" name="Text Box 33">
          <a:extLst>
            <a:ext uri="{FF2B5EF4-FFF2-40B4-BE49-F238E27FC236}">
              <a16:creationId xmlns:a16="http://schemas.microsoft.com/office/drawing/2014/main" id="{6D35B2E9-18FE-484A-A6AA-91560A89FC08}"/>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310" name="Text Box 34">
          <a:extLst>
            <a:ext uri="{FF2B5EF4-FFF2-40B4-BE49-F238E27FC236}">
              <a16:creationId xmlns:a16="http://schemas.microsoft.com/office/drawing/2014/main" id="{7B275908-5D30-40B5-A4FA-79395D6D04DE}"/>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311" name="Text Box 35">
          <a:extLst>
            <a:ext uri="{FF2B5EF4-FFF2-40B4-BE49-F238E27FC236}">
              <a16:creationId xmlns:a16="http://schemas.microsoft.com/office/drawing/2014/main" id="{E0E0526D-88A0-400E-BCDC-54C5D8C25197}"/>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312" name="Text Box 36">
          <a:extLst>
            <a:ext uri="{FF2B5EF4-FFF2-40B4-BE49-F238E27FC236}">
              <a16:creationId xmlns:a16="http://schemas.microsoft.com/office/drawing/2014/main" id="{FD8D0024-A7E0-4448-AD33-BEC43BAFF2F6}"/>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313" name="Text Box 37">
          <a:extLst>
            <a:ext uri="{FF2B5EF4-FFF2-40B4-BE49-F238E27FC236}">
              <a16:creationId xmlns:a16="http://schemas.microsoft.com/office/drawing/2014/main" id="{B283FB4F-8E69-471B-9235-7584F8F0CF21}"/>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314" name="Text Box 38">
          <a:extLst>
            <a:ext uri="{FF2B5EF4-FFF2-40B4-BE49-F238E27FC236}">
              <a16:creationId xmlns:a16="http://schemas.microsoft.com/office/drawing/2014/main" id="{68F9D2F3-2117-4055-8ECD-B1C90DD04298}"/>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315" name="Text Box 39">
          <a:extLst>
            <a:ext uri="{FF2B5EF4-FFF2-40B4-BE49-F238E27FC236}">
              <a16:creationId xmlns:a16="http://schemas.microsoft.com/office/drawing/2014/main" id="{34E1A691-1A35-4C5A-914A-2AF8B3F110C6}"/>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48768</xdr:rowOff>
    </xdr:to>
    <xdr:sp macro="" textlink="">
      <xdr:nvSpPr>
        <xdr:cNvPr id="2316" name="Text Box 40">
          <a:extLst>
            <a:ext uri="{FF2B5EF4-FFF2-40B4-BE49-F238E27FC236}">
              <a16:creationId xmlns:a16="http://schemas.microsoft.com/office/drawing/2014/main" id="{42C5E106-FF7E-470A-87B9-3C67A1B4E618}"/>
            </a:ext>
          </a:extLst>
        </xdr:cNvPr>
        <xdr:cNvSpPr txBox="1">
          <a:spLocks noChangeArrowheads="1"/>
        </xdr:cNvSpPr>
      </xdr:nvSpPr>
      <xdr:spPr>
        <a:xfrm>
          <a:off x="5029200" y="4678680"/>
          <a:ext cx="85725"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317" name="Text Box 41">
          <a:extLst>
            <a:ext uri="{FF2B5EF4-FFF2-40B4-BE49-F238E27FC236}">
              <a16:creationId xmlns:a16="http://schemas.microsoft.com/office/drawing/2014/main" id="{71F5454F-117E-481D-9318-D1B16B90A9B9}"/>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47625</xdr:rowOff>
    </xdr:to>
    <xdr:sp macro="" textlink="">
      <xdr:nvSpPr>
        <xdr:cNvPr id="2318" name="Text Box 42">
          <a:extLst>
            <a:ext uri="{FF2B5EF4-FFF2-40B4-BE49-F238E27FC236}">
              <a16:creationId xmlns:a16="http://schemas.microsoft.com/office/drawing/2014/main" id="{8EBCF63E-958A-4028-B45A-8886CA1E523F}"/>
            </a:ext>
          </a:extLst>
        </xdr:cNvPr>
        <xdr:cNvSpPr txBox="1">
          <a:spLocks noChangeArrowheads="1"/>
        </xdr:cNvSpPr>
      </xdr:nvSpPr>
      <xdr:spPr>
        <a:xfrm>
          <a:off x="5029200" y="4678680"/>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2319" name="Text Box 4">
          <a:extLst>
            <a:ext uri="{FF2B5EF4-FFF2-40B4-BE49-F238E27FC236}">
              <a16:creationId xmlns:a16="http://schemas.microsoft.com/office/drawing/2014/main" id="{3065594A-BE92-4925-BDBD-3B553A63F807}"/>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2320" name="Text Box 24">
          <a:extLst>
            <a:ext uri="{FF2B5EF4-FFF2-40B4-BE49-F238E27FC236}">
              <a16:creationId xmlns:a16="http://schemas.microsoft.com/office/drawing/2014/main" id="{BC0C7D1F-EDD4-4B94-9D30-B625F8438F60}"/>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2321" name="Text Box 25">
          <a:extLst>
            <a:ext uri="{FF2B5EF4-FFF2-40B4-BE49-F238E27FC236}">
              <a16:creationId xmlns:a16="http://schemas.microsoft.com/office/drawing/2014/main" id="{3D5DA442-80D5-4419-996A-E5969440137E}"/>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2322" name="Text Box 26">
          <a:extLst>
            <a:ext uri="{FF2B5EF4-FFF2-40B4-BE49-F238E27FC236}">
              <a16:creationId xmlns:a16="http://schemas.microsoft.com/office/drawing/2014/main" id="{74D233AE-19D2-4062-B635-F732ECC64C27}"/>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2323" name="Text Box 27">
          <a:extLst>
            <a:ext uri="{FF2B5EF4-FFF2-40B4-BE49-F238E27FC236}">
              <a16:creationId xmlns:a16="http://schemas.microsoft.com/office/drawing/2014/main" id="{49D55C2F-4787-4FA6-B59C-3ED89418FBB2}"/>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2324" name="Text Box 28">
          <a:extLst>
            <a:ext uri="{FF2B5EF4-FFF2-40B4-BE49-F238E27FC236}">
              <a16:creationId xmlns:a16="http://schemas.microsoft.com/office/drawing/2014/main" id="{B10198A7-6051-4850-9154-9F0D4F53C28B}"/>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2325" name="Text Box 29">
          <a:extLst>
            <a:ext uri="{FF2B5EF4-FFF2-40B4-BE49-F238E27FC236}">
              <a16:creationId xmlns:a16="http://schemas.microsoft.com/office/drawing/2014/main" id="{A68FDA63-4357-407E-BD71-D6256B8ACE01}"/>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2326" name="Text Box 30">
          <a:extLst>
            <a:ext uri="{FF2B5EF4-FFF2-40B4-BE49-F238E27FC236}">
              <a16:creationId xmlns:a16="http://schemas.microsoft.com/office/drawing/2014/main" id="{4D1D331D-3942-4247-983C-A7EDB22D634F}"/>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2327" name="Text Box 31">
          <a:extLst>
            <a:ext uri="{FF2B5EF4-FFF2-40B4-BE49-F238E27FC236}">
              <a16:creationId xmlns:a16="http://schemas.microsoft.com/office/drawing/2014/main" id="{1D65430C-B545-4DC9-A9E2-7810383AAE43}"/>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2328" name="Text Box 32">
          <a:extLst>
            <a:ext uri="{FF2B5EF4-FFF2-40B4-BE49-F238E27FC236}">
              <a16:creationId xmlns:a16="http://schemas.microsoft.com/office/drawing/2014/main" id="{96CDCEA1-5277-4228-8D93-8D43A51F9BDB}"/>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2329" name="Text Box 33">
          <a:extLst>
            <a:ext uri="{FF2B5EF4-FFF2-40B4-BE49-F238E27FC236}">
              <a16:creationId xmlns:a16="http://schemas.microsoft.com/office/drawing/2014/main" id="{98CC0556-F1EA-413C-ADCF-C65BE37A532A}"/>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2330" name="Text Box 34">
          <a:extLst>
            <a:ext uri="{FF2B5EF4-FFF2-40B4-BE49-F238E27FC236}">
              <a16:creationId xmlns:a16="http://schemas.microsoft.com/office/drawing/2014/main" id="{60BC3BF3-59A2-4AA0-BE06-1E1FEB7B4BB2}"/>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2331" name="Text Box 35">
          <a:extLst>
            <a:ext uri="{FF2B5EF4-FFF2-40B4-BE49-F238E27FC236}">
              <a16:creationId xmlns:a16="http://schemas.microsoft.com/office/drawing/2014/main" id="{19DF9933-46BA-478E-868F-53B36D90B8A7}"/>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2332" name="Text Box 36">
          <a:extLst>
            <a:ext uri="{FF2B5EF4-FFF2-40B4-BE49-F238E27FC236}">
              <a16:creationId xmlns:a16="http://schemas.microsoft.com/office/drawing/2014/main" id="{305FC889-909A-43C3-A314-6A2E206A1EEE}"/>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2333" name="Text Box 37">
          <a:extLst>
            <a:ext uri="{FF2B5EF4-FFF2-40B4-BE49-F238E27FC236}">
              <a16:creationId xmlns:a16="http://schemas.microsoft.com/office/drawing/2014/main" id="{E6A8A17C-43BE-49F9-948B-69D060977798}"/>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2334" name="Text Box 38">
          <a:extLst>
            <a:ext uri="{FF2B5EF4-FFF2-40B4-BE49-F238E27FC236}">
              <a16:creationId xmlns:a16="http://schemas.microsoft.com/office/drawing/2014/main" id="{06E337C2-F95C-4EA7-9B98-DBF833931EEB}"/>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2335" name="Text Box 39">
          <a:extLst>
            <a:ext uri="{FF2B5EF4-FFF2-40B4-BE49-F238E27FC236}">
              <a16:creationId xmlns:a16="http://schemas.microsoft.com/office/drawing/2014/main" id="{D922B219-2E99-4439-909D-7E8242BE5398}"/>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2336" name="Text Box 40">
          <a:extLst>
            <a:ext uri="{FF2B5EF4-FFF2-40B4-BE49-F238E27FC236}">
              <a16:creationId xmlns:a16="http://schemas.microsoft.com/office/drawing/2014/main" id="{3539F221-DEBD-4368-BE5E-00EC2F8801E0}"/>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2337" name="Text Box 41">
          <a:extLst>
            <a:ext uri="{FF2B5EF4-FFF2-40B4-BE49-F238E27FC236}">
              <a16:creationId xmlns:a16="http://schemas.microsoft.com/office/drawing/2014/main" id="{50799CB2-D003-49B5-993C-F8759184604C}"/>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2338" name="Text Box 42">
          <a:extLst>
            <a:ext uri="{FF2B5EF4-FFF2-40B4-BE49-F238E27FC236}">
              <a16:creationId xmlns:a16="http://schemas.microsoft.com/office/drawing/2014/main" id="{02A5B68B-4876-4AFE-B688-271669956BAF}"/>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2339" name="Text Box 4">
          <a:extLst>
            <a:ext uri="{FF2B5EF4-FFF2-40B4-BE49-F238E27FC236}">
              <a16:creationId xmlns:a16="http://schemas.microsoft.com/office/drawing/2014/main" id="{1B26E714-3ADB-4214-9224-E48DFEAF061D}"/>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2340" name="Text Box 24">
          <a:extLst>
            <a:ext uri="{FF2B5EF4-FFF2-40B4-BE49-F238E27FC236}">
              <a16:creationId xmlns:a16="http://schemas.microsoft.com/office/drawing/2014/main" id="{3D4DF6DD-77DA-4F1D-A6FA-B1E77CE3A27B}"/>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2341" name="Text Box 25">
          <a:extLst>
            <a:ext uri="{FF2B5EF4-FFF2-40B4-BE49-F238E27FC236}">
              <a16:creationId xmlns:a16="http://schemas.microsoft.com/office/drawing/2014/main" id="{6C60A7B8-E802-4EDC-906A-A3B68E56537B}"/>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2342" name="Text Box 26">
          <a:extLst>
            <a:ext uri="{FF2B5EF4-FFF2-40B4-BE49-F238E27FC236}">
              <a16:creationId xmlns:a16="http://schemas.microsoft.com/office/drawing/2014/main" id="{3F01EC35-B66F-43AF-A704-6160C86F7E99}"/>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2343" name="Text Box 27">
          <a:extLst>
            <a:ext uri="{FF2B5EF4-FFF2-40B4-BE49-F238E27FC236}">
              <a16:creationId xmlns:a16="http://schemas.microsoft.com/office/drawing/2014/main" id="{7C954569-A7B2-42A1-A705-C50879951922}"/>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2344" name="Text Box 28">
          <a:extLst>
            <a:ext uri="{FF2B5EF4-FFF2-40B4-BE49-F238E27FC236}">
              <a16:creationId xmlns:a16="http://schemas.microsoft.com/office/drawing/2014/main" id="{8571A8A2-CE62-41DC-923E-32E0E3CE13AA}"/>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2345" name="Text Box 29">
          <a:extLst>
            <a:ext uri="{FF2B5EF4-FFF2-40B4-BE49-F238E27FC236}">
              <a16:creationId xmlns:a16="http://schemas.microsoft.com/office/drawing/2014/main" id="{D938A740-FDF0-4AE7-9A4A-22A6BD700537}"/>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2346" name="Text Box 30">
          <a:extLst>
            <a:ext uri="{FF2B5EF4-FFF2-40B4-BE49-F238E27FC236}">
              <a16:creationId xmlns:a16="http://schemas.microsoft.com/office/drawing/2014/main" id="{6EA37AFE-DA4B-4F39-8225-A024AF5A2776}"/>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2347" name="Text Box 31">
          <a:extLst>
            <a:ext uri="{FF2B5EF4-FFF2-40B4-BE49-F238E27FC236}">
              <a16:creationId xmlns:a16="http://schemas.microsoft.com/office/drawing/2014/main" id="{3FCFC848-7E4C-4320-829C-DFB77085B89F}"/>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2348" name="Text Box 32">
          <a:extLst>
            <a:ext uri="{FF2B5EF4-FFF2-40B4-BE49-F238E27FC236}">
              <a16:creationId xmlns:a16="http://schemas.microsoft.com/office/drawing/2014/main" id="{3BD00ABF-E19C-4E4B-9076-A03071CB57A1}"/>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2349" name="Text Box 33">
          <a:extLst>
            <a:ext uri="{FF2B5EF4-FFF2-40B4-BE49-F238E27FC236}">
              <a16:creationId xmlns:a16="http://schemas.microsoft.com/office/drawing/2014/main" id="{45A3F491-BC39-4E4A-B506-F4007FADE128}"/>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2350" name="Text Box 34">
          <a:extLst>
            <a:ext uri="{FF2B5EF4-FFF2-40B4-BE49-F238E27FC236}">
              <a16:creationId xmlns:a16="http://schemas.microsoft.com/office/drawing/2014/main" id="{9AB06570-BE5F-4BD6-AC6A-5C9B7E181CAE}"/>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2351" name="Text Box 35">
          <a:extLst>
            <a:ext uri="{FF2B5EF4-FFF2-40B4-BE49-F238E27FC236}">
              <a16:creationId xmlns:a16="http://schemas.microsoft.com/office/drawing/2014/main" id="{792C2EE7-B4C2-4D3A-82ED-675139D52928}"/>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2352" name="Text Box 36">
          <a:extLst>
            <a:ext uri="{FF2B5EF4-FFF2-40B4-BE49-F238E27FC236}">
              <a16:creationId xmlns:a16="http://schemas.microsoft.com/office/drawing/2014/main" id="{996C071B-6E78-42D8-8ED9-6628F86C6716}"/>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2353" name="Text Box 37">
          <a:extLst>
            <a:ext uri="{FF2B5EF4-FFF2-40B4-BE49-F238E27FC236}">
              <a16:creationId xmlns:a16="http://schemas.microsoft.com/office/drawing/2014/main" id="{ACFE053B-FF37-4F6B-BD20-4F95524438C9}"/>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2354" name="Text Box 38">
          <a:extLst>
            <a:ext uri="{FF2B5EF4-FFF2-40B4-BE49-F238E27FC236}">
              <a16:creationId xmlns:a16="http://schemas.microsoft.com/office/drawing/2014/main" id="{E4B17178-C844-4FFC-85F1-A1B1F49B38CB}"/>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2355" name="Text Box 39">
          <a:extLst>
            <a:ext uri="{FF2B5EF4-FFF2-40B4-BE49-F238E27FC236}">
              <a16:creationId xmlns:a16="http://schemas.microsoft.com/office/drawing/2014/main" id="{661242E3-7E78-47A4-80B2-70C93232F37E}"/>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48768</xdr:rowOff>
    </xdr:to>
    <xdr:sp macro="" textlink="">
      <xdr:nvSpPr>
        <xdr:cNvPr id="2356" name="Text Box 40">
          <a:extLst>
            <a:ext uri="{FF2B5EF4-FFF2-40B4-BE49-F238E27FC236}">
              <a16:creationId xmlns:a16="http://schemas.microsoft.com/office/drawing/2014/main" id="{FE0D95BE-5253-4C39-9CD0-5AD300AC1083}"/>
            </a:ext>
          </a:extLst>
        </xdr:cNvPr>
        <xdr:cNvSpPr txBox="1">
          <a:spLocks noChangeArrowheads="1"/>
        </xdr:cNvSpPr>
      </xdr:nvSpPr>
      <xdr:spPr>
        <a:xfrm>
          <a:off x="5029200" y="4678680"/>
          <a:ext cx="854982" cy="4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854982</xdr:colOff>
      <xdr:row>15</xdr:row>
      <xdr:rowOff>47625</xdr:rowOff>
    </xdr:to>
    <xdr:sp macro="" textlink="">
      <xdr:nvSpPr>
        <xdr:cNvPr id="2357" name="Text Box 41">
          <a:extLst>
            <a:ext uri="{FF2B5EF4-FFF2-40B4-BE49-F238E27FC236}">
              <a16:creationId xmlns:a16="http://schemas.microsoft.com/office/drawing/2014/main" id="{1BDA19FF-7CCB-4B9B-85BD-595A32E6422E}"/>
            </a:ext>
          </a:extLst>
        </xdr:cNvPr>
        <xdr:cNvSpPr txBox="1">
          <a:spLocks noChangeArrowheads="1"/>
        </xdr:cNvSpPr>
      </xdr:nvSpPr>
      <xdr:spPr>
        <a:xfrm>
          <a:off x="5029200" y="4678680"/>
          <a:ext cx="854982"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2358" name="Text Box 4">
          <a:extLst>
            <a:ext uri="{FF2B5EF4-FFF2-40B4-BE49-F238E27FC236}">
              <a16:creationId xmlns:a16="http://schemas.microsoft.com/office/drawing/2014/main" id="{31DE98EC-B552-4134-9121-955A6301FFC8}"/>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359" name="Text Box 24">
          <a:extLst>
            <a:ext uri="{FF2B5EF4-FFF2-40B4-BE49-F238E27FC236}">
              <a16:creationId xmlns:a16="http://schemas.microsoft.com/office/drawing/2014/main" id="{C6EF6A09-B546-4451-ACD1-432E8A6C6889}"/>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360" name="Text Box 25">
          <a:extLst>
            <a:ext uri="{FF2B5EF4-FFF2-40B4-BE49-F238E27FC236}">
              <a16:creationId xmlns:a16="http://schemas.microsoft.com/office/drawing/2014/main" id="{42156341-9413-498F-87B6-D6A21F7F4F60}"/>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361" name="Text Box 26">
          <a:extLst>
            <a:ext uri="{FF2B5EF4-FFF2-40B4-BE49-F238E27FC236}">
              <a16:creationId xmlns:a16="http://schemas.microsoft.com/office/drawing/2014/main" id="{BF64AB86-97B1-4BAC-B304-6EDA2C84FEEF}"/>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362" name="Text Box 27">
          <a:extLst>
            <a:ext uri="{FF2B5EF4-FFF2-40B4-BE49-F238E27FC236}">
              <a16:creationId xmlns:a16="http://schemas.microsoft.com/office/drawing/2014/main" id="{7CE68F5F-B197-465B-84EE-11F1E838DC32}"/>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363" name="Text Box 28">
          <a:extLst>
            <a:ext uri="{FF2B5EF4-FFF2-40B4-BE49-F238E27FC236}">
              <a16:creationId xmlns:a16="http://schemas.microsoft.com/office/drawing/2014/main" id="{86C4D794-E8D7-433D-9E0C-228FA6913087}"/>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2364" name="Text Box 29">
          <a:extLst>
            <a:ext uri="{FF2B5EF4-FFF2-40B4-BE49-F238E27FC236}">
              <a16:creationId xmlns:a16="http://schemas.microsoft.com/office/drawing/2014/main" id="{EDADED96-5CB2-4D30-ABEC-D2538492B6FF}"/>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2365" name="Text Box 30">
          <a:extLst>
            <a:ext uri="{FF2B5EF4-FFF2-40B4-BE49-F238E27FC236}">
              <a16:creationId xmlns:a16="http://schemas.microsoft.com/office/drawing/2014/main" id="{96D9803A-C78D-4929-89E5-180A3BE4A977}"/>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2366" name="Text Box 31">
          <a:extLst>
            <a:ext uri="{FF2B5EF4-FFF2-40B4-BE49-F238E27FC236}">
              <a16:creationId xmlns:a16="http://schemas.microsoft.com/office/drawing/2014/main" id="{B43BD1B6-97A1-4207-8372-E18F00B44287}"/>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367" name="Text Box 32">
          <a:extLst>
            <a:ext uri="{FF2B5EF4-FFF2-40B4-BE49-F238E27FC236}">
              <a16:creationId xmlns:a16="http://schemas.microsoft.com/office/drawing/2014/main" id="{9AB57638-727F-463B-BA80-F10155FC8BF3}"/>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2368" name="Text Box 33">
          <a:extLst>
            <a:ext uri="{FF2B5EF4-FFF2-40B4-BE49-F238E27FC236}">
              <a16:creationId xmlns:a16="http://schemas.microsoft.com/office/drawing/2014/main" id="{0554381D-9FCB-4E51-A237-0C06206706D2}"/>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369" name="Text Box 34">
          <a:extLst>
            <a:ext uri="{FF2B5EF4-FFF2-40B4-BE49-F238E27FC236}">
              <a16:creationId xmlns:a16="http://schemas.microsoft.com/office/drawing/2014/main" id="{D2A24789-6B29-4FB0-AE78-1AEB418DDF47}"/>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370" name="Text Box 35">
          <a:extLst>
            <a:ext uri="{FF2B5EF4-FFF2-40B4-BE49-F238E27FC236}">
              <a16:creationId xmlns:a16="http://schemas.microsoft.com/office/drawing/2014/main" id="{501042CA-0E4E-4FB7-81F5-D0D7B327510F}"/>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2371" name="Text Box 36">
          <a:extLst>
            <a:ext uri="{FF2B5EF4-FFF2-40B4-BE49-F238E27FC236}">
              <a16:creationId xmlns:a16="http://schemas.microsoft.com/office/drawing/2014/main" id="{071ACD30-EA0D-4D3D-B7E4-D0665541B2F0}"/>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2372" name="Text Box 37">
          <a:extLst>
            <a:ext uri="{FF2B5EF4-FFF2-40B4-BE49-F238E27FC236}">
              <a16:creationId xmlns:a16="http://schemas.microsoft.com/office/drawing/2014/main" id="{14508CB2-5DD2-4166-96D4-E00A5D7F662F}"/>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2373" name="Text Box 38">
          <a:extLst>
            <a:ext uri="{FF2B5EF4-FFF2-40B4-BE49-F238E27FC236}">
              <a16:creationId xmlns:a16="http://schemas.microsoft.com/office/drawing/2014/main" id="{3C3FF12A-020D-4F5C-9986-81235A7F0DA4}"/>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374" name="Text Box 39">
          <a:extLst>
            <a:ext uri="{FF2B5EF4-FFF2-40B4-BE49-F238E27FC236}">
              <a16:creationId xmlns:a16="http://schemas.microsoft.com/office/drawing/2014/main" id="{8F3D09AF-3AC8-4C1D-A99D-E2423AFC4A61}"/>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2375" name="Text Box 40">
          <a:extLst>
            <a:ext uri="{FF2B5EF4-FFF2-40B4-BE49-F238E27FC236}">
              <a16:creationId xmlns:a16="http://schemas.microsoft.com/office/drawing/2014/main" id="{4D9841DF-FF94-4052-80BE-DE17D96772AD}"/>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376" name="Text Box 41">
          <a:extLst>
            <a:ext uri="{FF2B5EF4-FFF2-40B4-BE49-F238E27FC236}">
              <a16:creationId xmlns:a16="http://schemas.microsoft.com/office/drawing/2014/main" id="{4F8F7D86-9819-4E83-A4B6-F4C19F7C8EE1}"/>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377" name="Text Box 42">
          <a:extLst>
            <a:ext uri="{FF2B5EF4-FFF2-40B4-BE49-F238E27FC236}">
              <a16:creationId xmlns:a16="http://schemas.microsoft.com/office/drawing/2014/main" id="{012E9609-B40E-4131-8A30-8CFC7551D07B}"/>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2378" name="Text Box 4">
          <a:extLst>
            <a:ext uri="{FF2B5EF4-FFF2-40B4-BE49-F238E27FC236}">
              <a16:creationId xmlns:a16="http://schemas.microsoft.com/office/drawing/2014/main" id="{B103C9E1-4BA5-485C-926C-3982CD190C02}"/>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379" name="Text Box 24">
          <a:extLst>
            <a:ext uri="{FF2B5EF4-FFF2-40B4-BE49-F238E27FC236}">
              <a16:creationId xmlns:a16="http://schemas.microsoft.com/office/drawing/2014/main" id="{5404DAC0-A17C-47FF-929E-BFD179D785CA}"/>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380" name="Text Box 25">
          <a:extLst>
            <a:ext uri="{FF2B5EF4-FFF2-40B4-BE49-F238E27FC236}">
              <a16:creationId xmlns:a16="http://schemas.microsoft.com/office/drawing/2014/main" id="{88A6873D-64B9-42C6-8563-8E43F54DAEFD}"/>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381" name="Text Box 26">
          <a:extLst>
            <a:ext uri="{FF2B5EF4-FFF2-40B4-BE49-F238E27FC236}">
              <a16:creationId xmlns:a16="http://schemas.microsoft.com/office/drawing/2014/main" id="{D0B1E662-143C-40BF-851D-D5C2E58F7EDE}"/>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382" name="Text Box 27">
          <a:extLst>
            <a:ext uri="{FF2B5EF4-FFF2-40B4-BE49-F238E27FC236}">
              <a16:creationId xmlns:a16="http://schemas.microsoft.com/office/drawing/2014/main" id="{3CBB0C8B-B14B-42D3-86FC-C3320C8F1793}"/>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383" name="Text Box 28">
          <a:extLst>
            <a:ext uri="{FF2B5EF4-FFF2-40B4-BE49-F238E27FC236}">
              <a16:creationId xmlns:a16="http://schemas.microsoft.com/office/drawing/2014/main" id="{AA25E6CE-249F-4193-A4E7-DADA19DD54FA}"/>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2384" name="Text Box 29">
          <a:extLst>
            <a:ext uri="{FF2B5EF4-FFF2-40B4-BE49-F238E27FC236}">
              <a16:creationId xmlns:a16="http://schemas.microsoft.com/office/drawing/2014/main" id="{BF5F5739-6208-4A81-9D96-0229D6C86F34}"/>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2385" name="Text Box 30">
          <a:extLst>
            <a:ext uri="{FF2B5EF4-FFF2-40B4-BE49-F238E27FC236}">
              <a16:creationId xmlns:a16="http://schemas.microsoft.com/office/drawing/2014/main" id="{9ACD1F53-62C2-43C8-A758-F06314D99773}"/>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2386" name="Text Box 31">
          <a:extLst>
            <a:ext uri="{FF2B5EF4-FFF2-40B4-BE49-F238E27FC236}">
              <a16:creationId xmlns:a16="http://schemas.microsoft.com/office/drawing/2014/main" id="{A59F7DD3-3712-4C86-8098-D41D1AD05259}"/>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387" name="Text Box 32">
          <a:extLst>
            <a:ext uri="{FF2B5EF4-FFF2-40B4-BE49-F238E27FC236}">
              <a16:creationId xmlns:a16="http://schemas.microsoft.com/office/drawing/2014/main" id="{05EA99C9-5CC3-471D-9A63-58C4F4D02CC9}"/>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2388" name="Text Box 33">
          <a:extLst>
            <a:ext uri="{FF2B5EF4-FFF2-40B4-BE49-F238E27FC236}">
              <a16:creationId xmlns:a16="http://schemas.microsoft.com/office/drawing/2014/main" id="{B18BC03E-5516-439D-AF8D-A473C44A0DCF}"/>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389" name="Text Box 34">
          <a:extLst>
            <a:ext uri="{FF2B5EF4-FFF2-40B4-BE49-F238E27FC236}">
              <a16:creationId xmlns:a16="http://schemas.microsoft.com/office/drawing/2014/main" id="{9B79A733-20F2-4F2A-94DB-C5ECE67A08AB}"/>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390" name="Text Box 35">
          <a:extLst>
            <a:ext uri="{FF2B5EF4-FFF2-40B4-BE49-F238E27FC236}">
              <a16:creationId xmlns:a16="http://schemas.microsoft.com/office/drawing/2014/main" id="{20B9E2C3-EF46-42B7-B5AD-476BA8C45776}"/>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2391" name="Text Box 36">
          <a:extLst>
            <a:ext uri="{FF2B5EF4-FFF2-40B4-BE49-F238E27FC236}">
              <a16:creationId xmlns:a16="http://schemas.microsoft.com/office/drawing/2014/main" id="{5BA2923D-BA0A-424D-B89E-B2A491BCA3BD}"/>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2392" name="Text Box 37">
          <a:extLst>
            <a:ext uri="{FF2B5EF4-FFF2-40B4-BE49-F238E27FC236}">
              <a16:creationId xmlns:a16="http://schemas.microsoft.com/office/drawing/2014/main" id="{1BD2780B-5D7E-4ECD-B766-820E9C5C3EC7}"/>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2393" name="Text Box 38">
          <a:extLst>
            <a:ext uri="{FF2B5EF4-FFF2-40B4-BE49-F238E27FC236}">
              <a16:creationId xmlns:a16="http://schemas.microsoft.com/office/drawing/2014/main" id="{D94C610F-766B-47FD-B35D-9F76C4664FF8}"/>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394" name="Text Box 39">
          <a:extLst>
            <a:ext uri="{FF2B5EF4-FFF2-40B4-BE49-F238E27FC236}">
              <a16:creationId xmlns:a16="http://schemas.microsoft.com/office/drawing/2014/main" id="{D4598810-F48C-41B5-94B6-AD1B5EEB9714}"/>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2395" name="Text Box 40">
          <a:extLst>
            <a:ext uri="{FF2B5EF4-FFF2-40B4-BE49-F238E27FC236}">
              <a16:creationId xmlns:a16="http://schemas.microsoft.com/office/drawing/2014/main" id="{F592DF2F-2A1D-45E6-81AE-295095BBDD16}"/>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396" name="Text Box 41">
          <a:extLst>
            <a:ext uri="{FF2B5EF4-FFF2-40B4-BE49-F238E27FC236}">
              <a16:creationId xmlns:a16="http://schemas.microsoft.com/office/drawing/2014/main" id="{38530522-8003-4554-982F-6C56505D70B1}"/>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397" name="Text Box 42">
          <a:extLst>
            <a:ext uri="{FF2B5EF4-FFF2-40B4-BE49-F238E27FC236}">
              <a16:creationId xmlns:a16="http://schemas.microsoft.com/office/drawing/2014/main" id="{FAD3363B-9DC4-41C7-B94A-811A324E5F09}"/>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2398" name="Text Box 4">
          <a:extLst>
            <a:ext uri="{FF2B5EF4-FFF2-40B4-BE49-F238E27FC236}">
              <a16:creationId xmlns:a16="http://schemas.microsoft.com/office/drawing/2014/main" id="{AF326E22-CF82-47EE-8341-61083561FE75}"/>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399" name="Text Box 24">
          <a:extLst>
            <a:ext uri="{FF2B5EF4-FFF2-40B4-BE49-F238E27FC236}">
              <a16:creationId xmlns:a16="http://schemas.microsoft.com/office/drawing/2014/main" id="{626C3644-CC59-43DB-95DD-69D889277CDD}"/>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400" name="Text Box 25">
          <a:extLst>
            <a:ext uri="{FF2B5EF4-FFF2-40B4-BE49-F238E27FC236}">
              <a16:creationId xmlns:a16="http://schemas.microsoft.com/office/drawing/2014/main" id="{1B19BA2F-6D5C-410F-A092-0B66618D70F8}"/>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401" name="Text Box 26">
          <a:extLst>
            <a:ext uri="{FF2B5EF4-FFF2-40B4-BE49-F238E27FC236}">
              <a16:creationId xmlns:a16="http://schemas.microsoft.com/office/drawing/2014/main" id="{90563B27-9958-45C5-901B-52C2D0D271E1}"/>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402" name="Text Box 27">
          <a:extLst>
            <a:ext uri="{FF2B5EF4-FFF2-40B4-BE49-F238E27FC236}">
              <a16:creationId xmlns:a16="http://schemas.microsoft.com/office/drawing/2014/main" id="{F05B0509-87C2-48C9-982D-2F3CD08A06E9}"/>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403" name="Text Box 28">
          <a:extLst>
            <a:ext uri="{FF2B5EF4-FFF2-40B4-BE49-F238E27FC236}">
              <a16:creationId xmlns:a16="http://schemas.microsoft.com/office/drawing/2014/main" id="{86CB7B4C-B18D-4626-8520-6082DC915C50}"/>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2404" name="Text Box 29">
          <a:extLst>
            <a:ext uri="{FF2B5EF4-FFF2-40B4-BE49-F238E27FC236}">
              <a16:creationId xmlns:a16="http://schemas.microsoft.com/office/drawing/2014/main" id="{86013A2D-28F4-4687-8435-193B97D779BE}"/>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2405" name="Text Box 30">
          <a:extLst>
            <a:ext uri="{FF2B5EF4-FFF2-40B4-BE49-F238E27FC236}">
              <a16:creationId xmlns:a16="http://schemas.microsoft.com/office/drawing/2014/main" id="{A2B63314-57F7-4CA1-ABC2-011FEF4C73C1}"/>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2406" name="Text Box 31">
          <a:extLst>
            <a:ext uri="{FF2B5EF4-FFF2-40B4-BE49-F238E27FC236}">
              <a16:creationId xmlns:a16="http://schemas.microsoft.com/office/drawing/2014/main" id="{47260DB7-B964-42A9-B49F-F4DF7DC75889}"/>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407" name="Text Box 32">
          <a:extLst>
            <a:ext uri="{FF2B5EF4-FFF2-40B4-BE49-F238E27FC236}">
              <a16:creationId xmlns:a16="http://schemas.microsoft.com/office/drawing/2014/main" id="{2273E0A1-55D6-4531-B5B0-11161C7CD8F6}"/>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2408" name="Text Box 33">
          <a:extLst>
            <a:ext uri="{FF2B5EF4-FFF2-40B4-BE49-F238E27FC236}">
              <a16:creationId xmlns:a16="http://schemas.microsoft.com/office/drawing/2014/main" id="{28596448-62FE-4275-89F2-745ABB2998C6}"/>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409" name="Text Box 34">
          <a:extLst>
            <a:ext uri="{FF2B5EF4-FFF2-40B4-BE49-F238E27FC236}">
              <a16:creationId xmlns:a16="http://schemas.microsoft.com/office/drawing/2014/main" id="{8B6BFE92-8FB3-4463-A3D1-DE134B85BF40}"/>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410" name="Text Box 35">
          <a:extLst>
            <a:ext uri="{FF2B5EF4-FFF2-40B4-BE49-F238E27FC236}">
              <a16:creationId xmlns:a16="http://schemas.microsoft.com/office/drawing/2014/main" id="{3425875A-B7B8-4077-A722-9BBF25C4C16F}"/>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2411" name="Text Box 36">
          <a:extLst>
            <a:ext uri="{FF2B5EF4-FFF2-40B4-BE49-F238E27FC236}">
              <a16:creationId xmlns:a16="http://schemas.microsoft.com/office/drawing/2014/main" id="{A817C17D-4F90-40B7-870C-59A1725EED2A}"/>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2412" name="Text Box 37">
          <a:extLst>
            <a:ext uri="{FF2B5EF4-FFF2-40B4-BE49-F238E27FC236}">
              <a16:creationId xmlns:a16="http://schemas.microsoft.com/office/drawing/2014/main" id="{A51F6209-221F-4607-A639-338F2FC4F045}"/>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2413" name="Text Box 38">
          <a:extLst>
            <a:ext uri="{FF2B5EF4-FFF2-40B4-BE49-F238E27FC236}">
              <a16:creationId xmlns:a16="http://schemas.microsoft.com/office/drawing/2014/main" id="{A2448C5C-13A8-408B-922E-FA507DD9DC3F}"/>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414" name="Text Box 39">
          <a:extLst>
            <a:ext uri="{FF2B5EF4-FFF2-40B4-BE49-F238E27FC236}">
              <a16:creationId xmlns:a16="http://schemas.microsoft.com/office/drawing/2014/main" id="{3B729E95-46D3-4A42-B6E0-CB1262FC7928}"/>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2415" name="Text Box 40">
          <a:extLst>
            <a:ext uri="{FF2B5EF4-FFF2-40B4-BE49-F238E27FC236}">
              <a16:creationId xmlns:a16="http://schemas.microsoft.com/office/drawing/2014/main" id="{C3EDA636-30C2-44D8-A67D-3AADCC637412}"/>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416" name="Text Box 41">
          <a:extLst>
            <a:ext uri="{FF2B5EF4-FFF2-40B4-BE49-F238E27FC236}">
              <a16:creationId xmlns:a16="http://schemas.microsoft.com/office/drawing/2014/main" id="{00CB6483-E936-469C-8184-476871518CD7}"/>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417" name="Text Box 42">
          <a:extLst>
            <a:ext uri="{FF2B5EF4-FFF2-40B4-BE49-F238E27FC236}">
              <a16:creationId xmlns:a16="http://schemas.microsoft.com/office/drawing/2014/main" id="{9BA4747E-EDFC-4B83-B016-7AABB57A5A28}"/>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2418" name="Text Box 4">
          <a:extLst>
            <a:ext uri="{FF2B5EF4-FFF2-40B4-BE49-F238E27FC236}">
              <a16:creationId xmlns:a16="http://schemas.microsoft.com/office/drawing/2014/main" id="{7966F5A1-CB24-4558-9573-7B4816E8DCAE}"/>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419" name="Text Box 24">
          <a:extLst>
            <a:ext uri="{FF2B5EF4-FFF2-40B4-BE49-F238E27FC236}">
              <a16:creationId xmlns:a16="http://schemas.microsoft.com/office/drawing/2014/main" id="{1A434E83-DCD2-4C73-BCF3-6F1208B4ECAE}"/>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420" name="Text Box 25">
          <a:extLst>
            <a:ext uri="{FF2B5EF4-FFF2-40B4-BE49-F238E27FC236}">
              <a16:creationId xmlns:a16="http://schemas.microsoft.com/office/drawing/2014/main" id="{10A06007-FE74-487B-995B-1A54D562FD02}"/>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421" name="Text Box 26">
          <a:extLst>
            <a:ext uri="{FF2B5EF4-FFF2-40B4-BE49-F238E27FC236}">
              <a16:creationId xmlns:a16="http://schemas.microsoft.com/office/drawing/2014/main" id="{FB0B50F2-DA78-4BFE-B822-AD89186EDDDA}"/>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422" name="Text Box 27">
          <a:extLst>
            <a:ext uri="{FF2B5EF4-FFF2-40B4-BE49-F238E27FC236}">
              <a16:creationId xmlns:a16="http://schemas.microsoft.com/office/drawing/2014/main" id="{6DDED0BB-DA17-420F-BB15-FCB14F5AECB6}"/>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423" name="Text Box 28">
          <a:extLst>
            <a:ext uri="{FF2B5EF4-FFF2-40B4-BE49-F238E27FC236}">
              <a16:creationId xmlns:a16="http://schemas.microsoft.com/office/drawing/2014/main" id="{2A5D7978-EA04-4EBE-86CE-93B70D6ABBFA}"/>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2424" name="Text Box 29">
          <a:extLst>
            <a:ext uri="{FF2B5EF4-FFF2-40B4-BE49-F238E27FC236}">
              <a16:creationId xmlns:a16="http://schemas.microsoft.com/office/drawing/2014/main" id="{8502EA99-D22C-4FC3-A12E-2AEEF01338F5}"/>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2425" name="Text Box 30">
          <a:extLst>
            <a:ext uri="{FF2B5EF4-FFF2-40B4-BE49-F238E27FC236}">
              <a16:creationId xmlns:a16="http://schemas.microsoft.com/office/drawing/2014/main" id="{098E63A3-9A0E-41AA-9C5C-26D1E13C6F37}"/>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2426" name="Text Box 31">
          <a:extLst>
            <a:ext uri="{FF2B5EF4-FFF2-40B4-BE49-F238E27FC236}">
              <a16:creationId xmlns:a16="http://schemas.microsoft.com/office/drawing/2014/main" id="{AD5E5313-2DDD-4608-8A80-441679CD3F11}"/>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427" name="Text Box 32">
          <a:extLst>
            <a:ext uri="{FF2B5EF4-FFF2-40B4-BE49-F238E27FC236}">
              <a16:creationId xmlns:a16="http://schemas.microsoft.com/office/drawing/2014/main" id="{2BB45BCE-D970-433B-9B4E-9B96634351AF}"/>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2428" name="Text Box 33">
          <a:extLst>
            <a:ext uri="{FF2B5EF4-FFF2-40B4-BE49-F238E27FC236}">
              <a16:creationId xmlns:a16="http://schemas.microsoft.com/office/drawing/2014/main" id="{96F77B26-C739-4208-B749-9B0B3FDEDABB}"/>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429" name="Text Box 34">
          <a:extLst>
            <a:ext uri="{FF2B5EF4-FFF2-40B4-BE49-F238E27FC236}">
              <a16:creationId xmlns:a16="http://schemas.microsoft.com/office/drawing/2014/main" id="{8E50AB62-B9F6-4DCE-9B44-3AA359DCA2CD}"/>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430" name="Text Box 35">
          <a:extLst>
            <a:ext uri="{FF2B5EF4-FFF2-40B4-BE49-F238E27FC236}">
              <a16:creationId xmlns:a16="http://schemas.microsoft.com/office/drawing/2014/main" id="{77ABFB82-FFAB-41FE-9539-ADBA666C7478}"/>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2431" name="Text Box 36">
          <a:extLst>
            <a:ext uri="{FF2B5EF4-FFF2-40B4-BE49-F238E27FC236}">
              <a16:creationId xmlns:a16="http://schemas.microsoft.com/office/drawing/2014/main" id="{776BA0B5-1F90-41AC-9CC6-02890991BEE0}"/>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2432" name="Text Box 37">
          <a:extLst>
            <a:ext uri="{FF2B5EF4-FFF2-40B4-BE49-F238E27FC236}">
              <a16:creationId xmlns:a16="http://schemas.microsoft.com/office/drawing/2014/main" id="{CF6AB00E-B01F-4DCC-A028-A25738416BEF}"/>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2433" name="Text Box 38">
          <a:extLst>
            <a:ext uri="{FF2B5EF4-FFF2-40B4-BE49-F238E27FC236}">
              <a16:creationId xmlns:a16="http://schemas.microsoft.com/office/drawing/2014/main" id="{5FB5F073-0B82-4376-B516-72F392B55A08}"/>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434" name="Text Box 39">
          <a:extLst>
            <a:ext uri="{FF2B5EF4-FFF2-40B4-BE49-F238E27FC236}">
              <a16:creationId xmlns:a16="http://schemas.microsoft.com/office/drawing/2014/main" id="{5C26121E-18F4-40D4-8459-0B457BBA69C0}"/>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2435" name="Text Box 40">
          <a:extLst>
            <a:ext uri="{FF2B5EF4-FFF2-40B4-BE49-F238E27FC236}">
              <a16:creationId xmlns:a16="http://schemas.microsoft.com/office/drawing/2014/main" id="{0FAFFE8D-4185-4F72-B3C3-4BFDC12694B3}"/>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436" name="Text Box 41">
          <a:extLst>
            <a:ext uri="{FF2B5EF4-FFF2-40B4-BE49-F238E27FC236}">
              <a16:creationId xmlns:a16="http://schemas.microsoft.com/office/drawing/2014/main" id="{7BE32019-4F6F-4256-9639-86B679F0B809}"/>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437" name="Text Box 42">
          <a:extLst>
            <a:ext uri="{FF2B5EF4-FFF2-40B4-BE49-F238E27FC236}">
              <a16:creationId xmlns:a16="http://schemas.microsoft.com/office/drawing/2014/main" id="{2F43A5B6-7DF5-4D10-B4FF-C7548383964B}"/>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2438" name="Text Box 4">
          <a:extLst>
            <a:ext uri="{FF2B5EF4-FFF2-40B4-BE49-F238E27FC236}">
              <a16:creationId xmlns:a16="http://schemas.microsoft.com/office/drawing/2014/main" id="{F8E9024A-40E9-46FC-B316-CA3594128765}"/>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439" name="Text Box 24">
          <a:extLst>
            <a:ext uri="{FF2B5EF4-FFF2-40B4-BE49-F238E27FC236}">
              <a16:creationId xmlns:a16="http://schemas.microsoft.com/office/drawing/2014/main" id="{8485E072-9FF2-4CE3-932A-3434F3C6807C}"/>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440" name="Text Box 25">
          <a:extLst>
            <a:ext uri="{FF2B5EF4-FFF2-40B4-BE49-F238E27FC236}">
              <a16:creationId xmlns:a16="http://schemas.microsoft.com/office/drawing/2014/main" id="{38449EF3-2E30-42AD-9C36-85CBE039159D}"/>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441" name="Text Box 26">
          <a:extLst>
            <a:ext uri="{FF2B5EF4-FFF2-40B4-BE49-F238E27FC236}">
              <a16:creationId xmlns:a16="http://schemas.microsoft.com/office/drawing/2014/main" id="{7AD5DB66-275B-45CE-B802-201A52E2123F}"/>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442" name="Text Box 27">
          <a:extLst>
            <a:ext uri="{FF2B5EF4-FFF2-40B4-BE49-F238E27FC236}">
              <a16:creationId xmlns:a16="http://schemas.microsoft.com/office/drawing/2014/main" id="{ECD882BF-0EEF-4878-A47D-169B6E579A67}"/>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443" name="Text Box 28">
          <a:extLst>
            <a:ext uri="{FF2B5EF4-FFF2-40B4-BE49-F238E27FC236}">
              <a16:creationId xmlns:a16="http://schemas.microsoft.com/office/drawing/2014/main" id="{60135002-53A8-4EFB-8F30-3B37C99E00B6}"/>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2444" name="Text Box 29">
          <a:extLst>
            <a:ext uri="{FF2B5EF4-FFF2-40B4-BE49-F238E27FC236}">
              <a16:creationId xmlns:a16="http://schemas.microsoft.com/office/drawing/2014/main" id="{FE87529E-31E5-48A1-B85D-97A40CD122BA}"/>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2445" name="Text Box 30">
          <a:extLst>
            <a:ext uri="{FF2B5EF4-FFF2-40B4-BE49-F238E27FC236}">
              <a16:creationId xmlns:a16="http://schemas.microsoft.com/office/drawing/2014/main" id="{9BC32266-2C7F-440A-B4BF-9E7001F1C334}"/>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2446" name="Text Box 31">
          <a:extLst>
            <a:ext uri="{FF2B5EF4-FFF2-40B4-BE49-F238E27FC236}">
              <a16:creationId xmlns:a16="http://schemas.microsoft.com/office/drawing/2014/main" id="{AE356915-49EB-409C-9898-68B22B486D28}"/>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447" name="Text Box 32">
          <a:extLst>
            <a:ext uri="{FF2B5EF4-FFF2-40B4-BE49-F238E27FC236}">
              <a16:creationId xmlns:a16="http://schemas.microsoft.com/office/drawing/2014/main" id="{1615CCD7-075B-41A4-8C3D-5EEE2E0BD955}"/>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2448" name="Text Box 33">
          <a:extLst>
            <a:ext uri="{FF2B5EF4-FFF2-40B4-BE49-F238E27FC236}">
              <a16:creationId xmlns:a16="http://schemas.microsoft.com/office/drawing/2014/main" id="{4A77D3F5-F8DC-46A7-85CD-A9301B6DA1F3}"/>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449" name="Text Box 34">
          <a:extLst>
            <a:ext uri="{FF2B5EF4-FFF2-40B4-BE49-F238E27FC236}">
              <a16:creationId xmlns:a16="http://schemas.microsoft.com/office/drawing/2014/main" id="{865B64BD-9361-4E8D-88B7-8529CEEB9FE5}"/>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450" name="Text Box 35">
          <a:extLst>
            <a:ext uri="{FF2B5EF4-FFF2-40B4-BE49-F238E27FC236}">
              <a16:creationId xmlns:a16="http://schemas.microsoft.com/office/drawing/2014/main" id="{CFA45186-0745-4EDA-8A14-EC88F38A18D6}"/>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2451" name="Text Box 36">
          <a:extLst>
            <a:ext uri="{FF2B5EF4-FFF2-40B4-BE49-F238E27FC236}">
              <a16:creationId xmlns:a16="http://schemas.microsoft.com/office/drawing/2014/main" id="{73090E61-52CC-4EEF-8367-AB0A65BE4AE0}"/>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2452" name="Text Box 37">
          <a:extLst>
            <a:ext uri="{FF2B5EF4-FFF2-40B4-BE49-F238E27FC236}">
              <a16:creationId xmlns:a16="http://schemas.microsoft.com/office/drawing/2014/main" id="{3B46F93E-33BE-4630-9194-71ED627AA426}"/>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2453" name="Text Box 38">
          <a:extLst>
            <a:ext uri="{FF2B5EF4-FFF2-40B4-BE49-F238E27FC236}">
              <a16:creationId xmlns:a16="http://schemas.microsoft.com/office/drawing/2014/main" id="{709D8E11-1F7B-45AA-B4E7-DCC29C1D0F7B}"/>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454" name="Text Box 39">
          <a:extLst>
            <a:ext uri="{FF2B5EF4-FFF2-40B4-BE49-F238E27FC236}">
              <a16:creationId xmlns:a16="http://schemas.microsoft.com/office/drawing/2014/main" id="{A07AE3A5-476E-4959-9D0D-AFE92D7287F3}"/>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2455" name="Text Box 40">
          <a:extLst>
            <a:ext uri="{FF2B5EF4-FFF2-40B4-BE49-F238E27FC236}">
              <a16:creationId xmlns:a16="http://schemas.microsoft.com/office/drawing/2014/main" id="{CD412001-0283-463A-8BDC-AA4AE41DFB50}"/>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456" name="Text Box 41">
          <a:extLst>
            <a:ext uri="{FF2B5EF4-FFF2-40B4-BE49-F238E27FC236}">
              <a16:creationId xmlns:a16="http://schemas.microsoft.com/office/drawing/2014/main" id="{329B6A27-55AF-4682-A630-0E3C22C30F67}"/>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457" name="Text Box 42">
          <a:extLst>
            <a:ext uri="{FF2B5EF4-FFF2-40B4-BE49-F238E27FC236}">
              <a16:creationId xmlns:a16="http://schemas.microsoft.com/office/drawing/2014/main" id="{7A40B750-F6C5-4B6E-B0C5-7C991E5FE3AF}"/>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2458" name="Text Box 4">
          <a:extLst>
            <a:ext uri="{FF2B5EF4-FFF2-40B4-BE49-F238E27FC236}">
              <a16:creationId xmlns:a16="http://schemas.microsoft.com/office/drawing/2014/main" id="{70895550-4F23-4A75-BD9F-58C933286C58}"/>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459" name="Text Box 24">
          <a:extLst>
            <a:ext uri="{FF2B5EF4-FFF2-40B4-BE49-F238E27FC236}">
              <a16:creationId xmlns:a16="http://schemas.microsoft.com/office/drawing/2014/main" id="{D06275F0-9CB7-42FE-B7C2-6F20FC5BB418}"/>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460" name="Text Box 25">
          <a:extLst>
            <a:ext uri="{FF2B5EF4-FFF2-40B4-BE49-F238E27FC236}">
              <a16:creationId xmlns:a16="http://schemas.microsoft.com/office/drawing/2014/main" id="{291884A3-ADFF-43B3-9DFB-139AD57CB14F}"/>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461" name="Text Box 26">
          <a:extLst>
            <a:ext uri="{FF2B5EF4-FFF2-40B4-BE49-F238E27FC236}">
              <a16:creationId xmlns:a16="http://schemas.microsoft.com/office/drawing/2014/main" id="{08AF5216-7F10-403A-90B4-B49F22064709}"/>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462" name="Text Box 27">
          <a:extLst>
            <a:ext uri="{FF2B5EF4-FFF2-40B4-BE49-F238E27FC236}">
              <a16:creationId xmlns:a16="http://schemas.microsoft.com/office/drawing/2014/main" id="{070797B2-623C-4A4D-9BBC-65079D3F2E69}"/>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463" name="Text Box 28">
          <a:extLst>
            <a:ext uri="{FF2B5EF4-FFF2-40B4-BE49-F238E27FC236}">
              <a16:creationId xmlns:a16="http://schemas.microsoft.com/office/drawing/2014/main" id="{2E6B0C98-FEB1-40FF-9A47-34DCC36142A2}"/>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2464" name="Text Box 29">
          <a:extLst>
            <a:ext uri="{FF2B5EF4-FFF2-40B4-BE49-F238E27FC236}">
              <a16:creationId xmlns:a16="http://schemas.microsoft.com/office/drawing/2014/main" id="{5DC1D2B0-B0F3-4013-A688-34A2D7BC5B14}"/>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2465" name="Text Box 30">
          <a:extLst>
            <a:ext uri="{FF2B5EF4-FFF2-40B4-BE49-F238E27FC236}">
              <a16:creationId xmlns:a16="http://schemas.microsoft.com/office/drawing/2014/main" id="{2B8C730E-0B9C-4E79-A255-5901EC55B469}"/>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2466" name="Text Box 31">
          <a:extLst>
            <a:ext uri="{FF2B5EF4-FFF2-40B4-BE49-F238E27FC236}">
              <a16:creationId xmlns:a16="http://schemas.microsoft.com/office/drawing/2014/main" id="{E0C40759-5942-4AFF-A100-5D870C3D2639}"/>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467" name="Text Box 32">
          <a:extLst>
            <a:ext uri="{FF2B5EF4-FFF2-40B4-BE49-F238E27FC236}">
              <a16:creationId xmlns:a16="http://schemas.microsoft.com/office/drawing/2014/main" id="{0299CE32-57EC-459E-81A3-FD9CEA995FBB}"/>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2468" name="Text Box 33">
          <a:extLst>
            <a:ext uri="{FF2B5EF4-FFF2-40B4-BE49-F238E27FC236}">
              <a16:creationId xmlns:a16="http://schemas.microsoft.com/office/drawing/2014/main" id="{D1BAA2C5-31E2-4422-A29A-1016BAACE56F}"/>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469" name="Text Box 34">
          <a:extLst>
            <a:ext uri="{FF2B5EF4-FFF2-40B4-BE49-F238E27FC236}">
              <a16:creationId xmlns:a16="http://schemas.microsoft.com/office/drawing/2014/main" id="{84E61CB2-5220-4F0F-837D-10A792A2CD3E}"/>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470" name="Text Box 35">
          <a:extLst>
            <a:ext uri="{FF2B5EF4-FFF2-40B4-BE49-F238E27FC236}">
              <a16:creationId xmlns:a16="http://schemas.microsoft.com/office/drawing/2014/main" id="{4EF3DC1A-C1CE-40E9-82DF-752A1660D269}"/>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2471" name="Text Box 36">
          <a:extLst>
            <a:ext uri="{FF2B5EF4-FFF2-40B4-BE49-F238E27FC236}">
              <a16:creationId xmlns:a16="http://schemas.microsoft.com/office/drawing/2014/main" id="{6F76B06F-BA8B-437E-8E53-90A004323257}"/>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2472" name="Text Box 37">
          <a:extLst>
            <a:ext uri="{FF2B5EF4-FFF2-40B4-BE49-F238E27FC236}">
              <a16:creationId xmlns:a16="http://schemas.microsoft.com/office/drawing/2014/main" id="{DEBE16FB-2FE9-4B07-9F14-F03613697B4F}"/>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2473" name="Text Box 38">
          <a:extLst>
            <a:ext uri="{FF2B5EF4-FFF2-40B4-BE49-F238E27FC236}">
              <a16:creationId xmlns:a16="http://schemas.microsoft.com/office/drawing/2014/main" id="{FBB48A32-534F-41DF-9160-54FA9BCBCFB0}"/>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474" name="Text Box 39">
          <a:extLst>
            <a:ext uri="{FF2B5EF4-FFF2-40B4-BE49-F238E27FC236}">
              <a16:creationId xmlns:a16="http://schemas.microsoft.com/office/drawing/2014/main" id="{8EDC0156-805D-42E3-8A55-3750744AAE54}"/>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38100</xdr:rowOff>
    </xdr:to>
    <xdr:sp macro="" textlink="">
      <xdr:nvSpPr>
        <xdr:cNvPr id="2475" name="Text Box 40">
          <a:extLst>
            <a:ext uri="{FF2B5EF4-FFF2-40B4-BE49-F238E27FC236}">
              <a16:creationId xmlns:a16="http://schemas.microsoft.com/office/drawing/2014/main" id="{DB6B44A6-E253-424C-AC38-A0612D72E827}"/>
            </a:ext>
          </a:extLst>
        </xdr:cNvPr>
        <xdr:cNvSpPr txBox="1">
          <a:spLocks noChangeArrowheads="1"/>
        </xdr:cNvSpPr>
      </xdr:nvSpPr>
      <xdr:spPr>
        <a:xfrm>
          <a:off x="5029200" y="467868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476" name="Text Box 41">
          <a:extLst>
            <a:ext uri="{FF2B5EF4-FFF2-40B4-BE49-F238E27FC236}">
              <a16:creationId xmlns:a16="http://schemas.microsoft.com/office/drawing/2014/main" id="{4BB8E425-8DCA-47A4-BAC0-7CBCDD99E6AD}"/>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85725</xdr:colOff>
      <xdr:row>15</xdr:row>
      <xdr:rowOff>38481</xdr:rowOff>
    </xdr:to>
    <xdr:sp macro="" textlink="">
      <xdr:nvSpPr>
        <xdr:cNvPr id="2477" name="Text Box 42">
          <a:extLst>
            <a:ext uri="{FF2B5EF4-FFF2-40B4-BE49-F238E27FC236}">
              <a16:creationId xmlns:a16="http://schemas.microsoft.com/office/drawing/2014/main" id="{D21569A2-0B90-46BF-B33E-8A785F64C471}"/>
            </a:ext>
          </a:extLst>
        </xdr:cNvPr>
        <xdr:cNvSpPr txBox="1">
          <a:spLocks noChangeArrowheads="1"/>
        </xdr:cNvSpPr>
      </xdr:nvSpPr>
      <xdr:spPr>
        <a:xfrm>
          <a:off x="5029200" y="4678680"/>
          <a:ext cx="85725" cy="3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NAM%202025/BAO%20CAO%20GIAI%20NGAN%202025/BAO%20CAO%20NAM%202024/So%20KH&#272;T/20.02.2025/PL1.2-kembcskhdt-00-20.02.2025-guiubnd-baocaognnam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1-TH2024"/>
      <sheetName val="PL2-GN TUNG CĐT(TH)"/>
      <sheetName val="PL2.1-GN TUNG CĐT (keodai)"/>
      <sheetName val="PL2.2-GN TUNG CĐT (KH2024)"/>
      <sheetName val="PL3-GN TUNG CĐT(TH.03CTMTQ) "/>
      <sheetName val="PL3-GN TUNG DA"/>
      <sheetName val="PL4-GN KD23-24"/>
      <sheetName val="PL4.1NTM2022-2023"/>
      <sheetName val="PL4.2NTM2023-2024"/>
      <sheetName val="PL4.3GNBV2022-2023"/>
      <sheetName val="PL4.4GNBV2023-2024"/>
      <sheetName val="PL4.5BTTS2022-2023"/>
      <sheetName val="PL4.6DTTS2023-2024"/>
      <sheetName val="PL3-GN TUNG DA-chuyentiep"/>
      <sheetName val="PL3-GN TUNG DA-Khoicongmoi"/>
    </sheetNames>
    <sheetDataSet>
      <sheetData sheetId="0"/>
      <sheetData sheetId="1"/>
      <sheetData sheetId="2"/>
      <sheetData sheetId="3">
        <row r="14">
          <cell r="J14">
            <v>45</v>
          </cell>
          <cell r="V14">
            <v>450</v>
          </cell>
          <cell r="AJ14">
            <v>438</v>
          </cell>
        </row>
        <row r="24">
          <cell r="D24">
            <v>0</v>
          </cell>
        </row>
        <row r="25">
          <cell r="AB25">
            <v>8679</v>
          </cell>
          <cell r="AJ25">
            <v>6047</v>
          </cell>
        </row>
        <row r="30">
          <cell r="J30">
            <v>258.2</v>
          </cell>
          <cell r="V30">
            <v>2582</v>
          </cell>
        </row>
        <row r="31">
          <cell r="J31">
            <v>229.856771799629</v>
          </cell>
          <cell r="V31">
            <v>2299</v>
          </cell>
          <cell r="AB31">
            <v>44</v>
          </cell>
        </row>
        <row r="34">
          <cell r="J34">
            <v>457</v>
          </cell>
          <cell r="U34">
            <v>4570</v>
          </cell>
          <cell r="AB34">
            <v>457</v>
          </cell>
          <cell r="AI34">
            <v>4538</v>
          </cell>
        </row>
        <row r="35">
          <cell r="J35">
            <v>1507</v>
          </cell>
          <cell r="U35">
            <v>15078</v>
          </cell>
          <cell r="AB35">
            <v>69</v>
          </cell>
          <cell r="AI35">
            <v>13486</v>
          </cell>
        </row>
        <row r="36">
          <cell r="J36">
            <v>345</v>
          </cell>
          <cell r="U36">
            <v>3445</v>
          </cell>
          <cell r="AB36">
            <v>36</v>
          </cell>
          <cell r="AI36">
            <v>2346</v>
          </cell>
        </row>
        <row r="37">
          <cell r="J37">
            <v>1608</v>
          </cell>
          <cell r="U37">
            <v>16072</v>
          </cell>
          <cell r="AB37">
            <v>502</v>
          </cell>
          <cell r="AI37">
            <v>15680</v>
          </cell>
        </row>
        <row r="39">
          <cell r="J39">
            <v>789</v>
          </cell>
          <cell r="W39">
            <v>10000</v>
          </cell>
        </row>
        <row r="43">
          <cell r="W43">
            <v>1379</v>
          </cell>
          <cell r="AK43">
            <v>1330</v>
          </cell>
        </row>
        <row r="49">
          <cell r="W49">
            <v>1379</v>
          </cell>
          <cell r="AK49">
            <v>1378</v>
          </cell>
        </row>
        <row r="55">
          <cell r="V55">
            <v>1080</v>
          </cell>
          <cell r="W55">
            <v>17241</v>
          </cell>
          <cell r="AJ55">
            <v>177</v>
          </cell>
          <cell r="AK55">
            <v>14157</v>
          </cell>
        </row>
        <row r="63">
          <cell r="V63">
            <v>9298</v>
          </cell>
          <cell r="W63">
            <v>14483</v>
          </cell>
          <cell r="AJ63">
            <v>9081</v>
          </cell>
          <cell r="AK63">
            <v>13269</v>
          </cell>
        </row>
        <row r="71">
          <cell r="V71">
            <v>1659</v>
          </cell>
          <cell r="W71">
            <v>25517</v>
          </cell>
          <cell r="AJ71">
            <v>527</v>
          </cell>
          <cell r="AK71">
            <v>25452</v>
          </cell>
        </row>
        <row r="77">
          <cell r="W77">
            <v>21379</v>
          </cell>
          <cell r="AK77">
            <v>18597</v>
          </cell>
        </row>
        <row r="82">
          <cell r="W82">
            <v>36551</v>
          </cell>
          <cell r="AK82">
            <v>34316</v>
          </cell>
        </row>
        <row r="88">
          <cell r="W88">
            <v>30344</v>
          </cell>
          <cell r="AK88">
            <v>28159</v>
          </cell>
        </row>
        <row r="96">
          <cell r="W96">
            <v>36552</v>
          </cell>
          <cell r="AK96">
            <v>33045</v>
          </cell>
        </row>
        <row r="102">
          <cell r="V102">
            <v>901</v>
          </cell>
          <cell r="W102">
            <v>9655</v>
          </cell>
          <cell r="AJ102">
            <v>898</v>
          </cell>
          <cell r="AK102">
            <v>9643</v>
          </cell>
        </row>
        <row r="108">
          <cell r="V108">
            <v>22245</v>
          </cell>
          <cell r="W108">
            <v>10345</v>
          </cell>
          <cell r="AJ108">
            <v>17078</v>
          </cell>
          <cell r="AK108">
            <v>10188</v>
          </cell>
        </row>
        <row r="109">
          <cell r="U109">
            <v>56152</v>
          </cell>
          <cell r="AI109">
            <v>56132</v>
          </cell>
        </row>
      </sheetData>
      <sheetData sheetId="4"/>
      <sheetData sheetId="5">
        <row r="15">
          <cell r="G15">
            <v>1381674</v>
          </cell>
          <cell r="H15">
            <v>1381674</v>
          </cell>
          <cell r="I15">
            <v>2085057.6935064935</v>
          </cell>
          <cell r="J15">
            <v>2229773.0567717995</v>
          </cell>
          <cell r="K15">
            <v>794014</v>
          </cell>
          <cell r="L15">
            <v>82200</v>
          </cell>
          <cell r="N15">
            <v>38910</v>
          </cell>
          <cell r="S15">
            <v>3127360</v>
          </cell>
          <cell r="T15">
            <v>4127360</v>
          </cell>
          <cell r="U15">
            <v>95317</v>
          </cell>
          <cell r="V15">
            <v>46640.36734693878</v>
          </cell>
          <cell r="W15">
            <v>214825</v>
          </cell>
          <cell r="X15">
            <v>202150</v>
          </cell>
          <cell r="AA15">
            <v>1239422</v>
          </cell>
          <cell r="AB15">
            <v>1757542</v>
          </cell>
          <cell r="AC15">
            <v>383338</v>
          </cell>
          <cell r="AD15">
            <v>61394</v>
          </cell>
          <cell r="AH15">
            <v>4087545</v>
          </cell>
          <cell r="AI15">
            <v>92182</v>
          </cell>
          <cell r="AJ15">
            <v>34246</v>
          </cell>
          <cell r="AK15">
            <v>189534</v>
          </cell>
          <cell r="AL15">
            <v>57901</v>
          </cell>
        </row>
        <row r="16">
          <cell r="K16">
            <v>794014</v>
          </cell>
          <cell r="AC16">
            <v>383338</v>
          </cell>
        </row>
        <row r="18">
          <cell r="L18">
            <v>82200</v>
          </cell>
          <cell r="AD18">
            <v>61394</v>
          </cell>
        </row>
        <row r="19">
          <cell r="G19">
            <v>1381674</v>
          </cell>
          <cell r="H19">
            <v>1381674</v>
          </cell>
          <cell r="I19">
            <v>2085057.6935064935</v>
          </cell>
          <cell r="J19">
            <v>2229773.0567717995</v>
          </cell>
          <cell r="L19">
            <v>0</v>
          </cell>
          <cell r="N19">
            <v>38910</v>
          </cell>
          <cell r="S19">
            <v>3127360</v>
          </cell>
          <cell r="T19">
            <v>4127360</v>
          </cell>
          <cell r="U19">
            <v>95317</v>
          </cell>
          <cell r="V19">
            <v>46640.36734693878</v>
          </cell>
          <cell r="W19">
            <v>214825</v>
          </cell>
          <cell r="X19">
            <v>202150</v>
          </cell>
          <cell r="AA19">
            <v>1239422</v>
          </cell>
          <cell r="AB19">
            <v>1757542</v>
          </cell>
          <cell r="AD19">
            <v>0</v>
          </cell>
          <cell r="AH19">
            <v>4087545</v>
          </cell>
          <cell r="AI19">
            <v>92182</v>
          </cell>
          <cell r="AJ19">
            <v>34246</v>
          </cell>
          <cell r="AK19">
            <v>189534</v>
          </cell>
          <cell r="AL19">
            <v>57901</v>
          </cell>
        </row>
        <row r="20">
          <cell r="G20">
            <v>422740</v>
          </cell>
          <cell r="H20">
            <v>422740</v>
          </cell>
          <cell r="I20">
            <v>0</v>
          </cell>
          <cell r="J20">
            <v>0</v>
          </cell>
          <cell r="K20">
            <v>360000</v>
          </cell>
          <cell r="L20">
            <v>0</v>
          </cell>
          <cell r="S20">
            <v>0</v>
          </cell>
          <cell r="X20">
            <v>0</v>
          </cell>
          <cell r="AA20">
            <v>365413</v>
          </cell>
          <cell r="AB20">
            <v>0</v>
          </cell>
          <cell r="AC20">
            <v>208740</v>
          </cell>
          <cell r="AD20">
            <v>0</v>
          </cell>
          <cell r="AH20">
            <v>0</v>
          </cell>
          <cell r="AI20">
            <v>0</v>
          </cell>
          <cell r="AJ20">
            <v>0</v>
          </cell>
          <cell r="AK20">
            <v>0</v>
          </cell>
          <cell r="AL20">
            <v>0</v>
          </cell>
        </row>
        <row r="21">
          <cell r="G21">
            <v>87509</v>
          </cell>
          <cell r="H21">
            <v>87509</v>
          </cell>
          <cell r="K21">
            <v>150000</v>
          </cell>
          <cell r="AA21">
            <v>88712</v>
          </cell>
          <cell r="AC21">
            <v>69980</v>
          </cell>
        </row>
        <row r="22">
          <cell r="G22">
            <v>35214</v>
          </cell>
          <cell r="H22">
            <v>35214</v>
          </cell>
          <cell r="K22">
            <v>30000</v>
          </cell>
          <cell r="AA22">
            <v>33970</v>
          </cell>
          <cell r="AC22">
            <v>23091</v>
          </cell>
        </row>
        <row r="23">
          <cell r="G23">
            <v>32482</v>
          </cell>
          <cell r="H23">
            <v>32482</v>
          </cell>
          <cell r="K23">
            <v>35000</v>
          </cell>
          <cell r="AA23">
            <v>27415</v>
          </cell>
          <cell r="AC23">
            <v>35291</v>
          </cell>
        </row>
        <row r="24">
          <cell r="G24">
            <v>32391</v>
          </cell>
          <cell r="H24">
            <v>32391</v>
          </cell>
          <cell r="K24">
            <v>15000</v>
          </cell>
          <cell r="AA24">
            <v>11295</v>
          </cell>
          <cell r="AC24">
            <v>6240</v>
          </cell>
        </row>
        <row r="25">
          <cell r="G25">
            <v>29812</v>
          </cell>
          <cell r="H25">
            <v>29812</v>
          </cell>
          <cell r="K25">
            <v>15000</v>
          </cell>
          <cell r="AA25">
            <v>29454</v>
          </cell>
          <cell r="AC25">
            <v>13474</v>
          </cell>
        </row>
        <row r="26">
          <cell r="G26">
            <v>33703</v>
          </cell>
          <cell r="H26">
            <v>33703</v>
          </cell>
          <cell r="K26">
            <v>10000</v>
          </cell>
          <cell r="AA26">
            <v>33703</v>
          </cell>
          <cell r="AC26">
            <v>4636</v>
          </cell>
        </row>
        <row r="27">
          <cell r="G27">
            <v>29926</v>
          </cell>
          <cell r="H27">
            <v>29926</v>
          </cell>
          <cell r="K27">
            <v>10000</v>
          </cell>
          <cell r="AA27">
            <v>24905</v>
          </cell>
          <cell r="AC27">
            <v>5737</v>
          </cell>
        </row>
        <row r="28">
          <cell r="G28">
            <v>34729</v>
          </cell>
          <cell r="H28">
            <v>34729</v>
          </cell>
          <cell r="K28">
            <v>30000</v>
          </cell>
          <cell r="AA28">
            <v>18657</v>
          </cell>
          <cell r="AC28">
            <v>18896</v>
          </cell>
        </row>
        <row r="29">
          <cell r="G29">
            <v>32424</v>
          </cell>
          <cell r="H29">
            <v>32424</v>
          </cell>
          <cell r="K29">
            <v>30000</v>
          </cell>
          <cell r="AA29">
            <v>14584</v>
          </cell>
          <cell r="AC29">
            <v>14955</v>
          </cell>
        </row>
        <row r="30">
          <cell r="G30">
            <v>36730</v>
          </cell>
          <cell r="H30">
            <v>36730</v>
          </cell>
          <cell r="K30">
            <v>20000</v>
          </cell>
          <cell r="AA30">
            <v>24469</v>
          </cell>
          <cell r="AC30">
            <v>3672</v>
          </cell>
        </row>
        <row r="31">
          <cell r="G31">
            <v>37820</v>
          </cell>
          <cell r="H31">
            <v>37820</v>
          </cell>
          <cell r="K31">
            <v>15000</v>
          </cell>
          <cell r="AA31">
            <v>28164</v>
          </cell>
          <cell r="AC31">
            <v>12768</v>
          </cell>
        </row>
        <row r="32">
          <cell r="AA32">
            <v>30085</v>
          </cell>
        </row>
        <row r="33">
          <cell r="G33">
            <v>958934</v>
          </cell>
          <cell r="H33">
            <v>958934</v>
          </cell>
          <cell r="I33">
            <v>2085057.6935064935</v>
          </cell>
          <cell r="J33">
            <v>2229773.0567717995</v>
          </cell>
          <cell r="K33">
            <v>434014</v>
          </cell>
          <cell r="L33">
            <v>0</v>
          </cell>
          <cell r="N33">
            <v>38910</v>
          </cell>
          <cell r="S33">
            <v>3127360</v>
          </cell>
          <cell r="T33">
            <v>4127360</v>
          </cell>
          <cell r="U33">
            <v>95317</v>
          </cell>
          <cell r="V33">
            <v>46640.36734693878</v>
          </cell>
          <cell r="W33">
            <v>214825</v>
          </cell>
          <cell r="X33">
            <v>202150</v>
          </cell>
          <cell r="AA33">
            <v>874009</v>
          </cell>
          <cell r="AB33">
            <v>1757542</v>
          </cell>
          <cell r="AC33">
            <v>174598</v>
          </cell>
          <cell r="AD33">
            <v>0</v>
          </cell>
          <cell r="AH33">
            <v>4087545</v>
          </cell>
          <cell r="AI33">
            <v>92182</v>
          </cell>
          <cell r="AJ33">
            <v>34246</v>
          </cell>
          <cell r="AK33">
            <v>189534</v>
          </cell>
          <cell r="AL33">
            <v>57901</v>
          </cell>
          <cell r="AO33">
            <v>0</v>
          </cell>
        </row>
        <row r="34">
          <cell r="G34">
            <v>958934</v>
          </cell>
          <cell r="H34">
            <v>958934</v>
          </cell>
          <cell r="I34">
            <v>2085057.6935064935</v>
          </cell>
          <cell r="J34">
            <v>2229773.0567717995</v>
          </cell>
          <cell r="K34">
            <v>434014</v>
          </cell>
          <cell r="L34">
            <v>0</v>
          </cell>
          <cell r="N34">
            <v>38910</v>
          </cell>
          <cell r="S34">
            <v>3127360</v>
          </cell>
          <cell r="T34">
            <v>4127360</v>
          </cell>
          <cell r="U34">
            <v>95317</v>
          </cell>
          <cell r="V34">
            <v>46640.36734693878</v>
          </cell>
          <cell r="W34">
            <v>214825</v>
          </cell>
          <cell r="X34">
            <v>202150</v>
          </cell>
          <cell r="AA34">
            <v>874009</v>
          </cell>
          <cell r="AB34">
            <v>1757542</v>
          </cell>
          <cell r="AC34">
            <v>174598</v>
          </cell>
          <cell r="AD34">
            <v>0</v>
          </cell>
          <cell r="AH34">
            <v>4087545</v>
          </cell>
          <cell r="AI34">
            <v>92182</v>
          </cell>
          <cell r="AJ34">
            <v>34246</v>
          </cell>
          <cell r="AK34">
            <v>189534</v>
          </cell>
          <cell r="AL34">
            <v>57901</v>
          </cell>
        </row>
        <row r="35">
          <cell r="G35">
            <v>0</v>
          </cell>
          <cell r="I35">
            <v>0</v>
          </cell>
        </row>
        <row r="36">
          <cell r="G36">
            <v>958934</v>
          </cell>
          <cell r="H36">
            <v>958934</v>
          </cell>
          <cell r="I36">
            <v>2085057.6935064935</v>
          </cell>
          <cell r="J36">
            <v>2229773.0567717995</v>
          </cell>
          <cell r="K36">
            <v>0</v>
          </cell>
          <cell r="L36">
            <v>0</v>
          </cell>
          <cell r="N36">
            <v>38910</v>
          </cell>
          <cell r="S36">
            <v>3127360</v>
          </cell>
          <cell r="T36">
            <v>4127360</v>
          </cell>
          <cell r="U36">
            <v>95317</v>
          </cell>
          <cell r="V36">
            <v>46640.36734693878</v>
          </cell>
          <cell r="W36">
            <v>214825</v>
          </cell>
          <cell r="X36">
            <v>202150</v>
          </cell>
          <cell r="AA36">
            <v>874009</v>
          </cell>
          <cell r="AB36">
            <v>1757542</v>
          </cell>
          <cell r="AC36">
            <v>0</v>
          </cell>
          <cell r="AD36">
            <v>0</v>
          </cell>
          <cell r="AH36">
            <v>4087545</v>
          </cell>
          <cell r="AI36">
            <v>92182</v>
          </cell>
          <cell r="AJ36">
            <v>34246</v>
          </cell>
          <cell r="AK36">
            <v>189534</v>
          </cell>
          <cell r="AL36">
            <v>57901</v>
          </cell>
        </row>
        <row r="37">
          <cell r="G37">
            <v>912441</v>
          </cell>
          <cell r="H37">
            <v>930834</v>
          </cell>
          <cell r="I37">
            <v>2070887.6935064935</v>
          </cell>
          <cell r="J37">
            <v>2215603.0567717995</v>
          </cell>
          <cell r="K37">
            <v>0</v>
          </cell>
          <cell r="L37">
            <v>0</v>
          </cell>
          <cell r="N37">
            <v>38910</v>
          </cell>
          <cell r="S37">
            <v>3127360</v>
          </cell>
          <cell r="T37">
            <v>4127360</v>
          </cell>
          <cell r="U37">
            <v>95317</v>
          </cell>
          <cell r="V37">
            <v>46640.36734693878</v>
          </cell>
          <cell r="W37">
            <v>214825</v>
          </cell>
          <cell r="X37">
            <v>202150</v>
          </cell>
          <cell r="AA37">
            <v>851440</v>
          </cell>
          <cell r="AB37">
            <v>1743372</v>
          </cell>
          <cell r="AC37">
            <v>0</v>
          </cell>
          <cell r="AD37">
            <v>0</v>
          </cell>
          <cell r="AH37">
            <v>4087545</v>
          </cell>
          <cell r="AI37">
            <v>92182</v>
          </cell>
          <cell r="AJ37">
            <v>34246</v>
          </cell>
          <cell r="AK37">
            <v>189534</v>
          </cell>
          <cell r="AL37">
            <v>57901</v>
          </cell>
        </row>
        <row r="38">
          <cell r="G38">
            <v>0</v>
          </cell>
          <cell r="H38">
            <v>1500</v>
          </cell>
          <cell r="I38">
            <v>12096</v>
          </cell>
          <cell r="J38">
            <v>13010</v>
          </cell>
          <cell r="K38">
            <v>0</v>
          </cell>
          <cell r="L38">
            <v>0</v>
          </cell>
          <cell r="N38">
            <v>0</v>
          </cell>
          <cell r="S38">
            <v>0</v>
          </cell>
          <cell r="T38">
            <v>0</v>
          </cell>
          <cell r="U38">
            <v>0</v>
          </cell>
          <cell r="V38">
            <v>0</v>
          </cell>
          <cell r="W38">
            <v>0</v>
          </cell>
          <cell r="X38">
            <v>0</v>
          </cell>
          <cell r="AA38">
            <v>0</v>
          </cell>
          <cell r="AB38">
            <v>2446</v>
          </cell>
          <cell r="AC38">
            <v>0</v>
          </cell>
          <cell r="AD38">
            <v>0</v>
          </cell>
          <cell r="AH38">
            <v>0</v>
          </cell>
          <cell r="AI38">
            <v>0</v>
          </cell>
          <cell r="AJ38">
            <v>0</v>
          </cell>
          <cell r="AK38">
            <v>0</v>
          </cell>
          <cell r="AL38">
            <v>0</v>
          </cell>
          <cell r="AO38">
            <v>0</v>
          </cell>
        </row>
        <row r="39">
          <cell r="G39">
            <v>912441</v>
          </cell>
          <cell r="H39">
            <v>929334</v>
          </cell>
          <cell r="I39">
            <v>2058791.6935064935</v>
          </cell>
          <cell r="J39">
            <v>2202593.0567717995</v>
          </cell>
          <cell r="K39">
            <v>0</v>
          </cell>
          <cell r="L39">
            <v>0</v>
          </cell>
          <cell r="N39">
            <v>38910</v>
          </cell>
          <cell r="S39">
            <v>3127360</v>
          </cell>
          <cell r="T39">
            <v>4127360</v>
          </cell>
          <cell r="U39">
            <v>95317</v>
          </cell>
          <cell r="V39">
            <v>46640.36734693878</v>
          </cell>
          <cell r="W39">
            <v>214825</v>
          </cell>
          <cell r="X39">
            <v>202150</v>
          </cell>
          <cell r="AA39">
            <v>851440</v>
          </cell>
          <cell r="AB39">
            <v>1740926</v>
          </cell>
          <cell r="AC39">
            <v>0</v>
          </cell>
          <cell r="AD39">
            <v>0</v>
          </cell>
          <cell r="AH39">
            <v>4087545</v>
          </cell>
          <cell r="AI39">
            <v>92182</v>
          </cell>
          <cell r="AJ39">
            <v>34246</v>
          </cell>
          <cell r="AK39">
            <v>189534</v>
          </cell>
          <cell r="AL39">
            <v>57901</v>
          </cell>
          <cell r="AO39">
            <v>0</v>
          </cell>
        </row>
        <row r="40">
          <cell r="G40">
            <v>640657</v>
          </cell>
          <cell r="H40">
            <v>569270</v>
          </cell>
          <cell r="I40">
            <v>823624</v>
          </cell>
          <cell r="J40">
            <v>966545</v>
          </cell>
          <cell r="K40">
            <v>0</v>
          </cell>
          <cell r="L40">
            <v>0</v>
          </cell>
          <cell r="N40">
            <v>38910</v>
          </cell>
          <cell r="S40">
            <v>696000</v>
          </cell>
          <cell r="T40">
            <v>226986</v>
          </cell>
          <cell r="U40">
            <v>0</v>
          </cell>
          <cell r="V40">
            <v>0</v>
          </cell>
          <cell r="W40">
            <v>0</v>
          </cell>
          <cell r="X40">
            <v>202150</v>
          </cell>
          <cell r="AA40">
            <v>521076</v>
          </cell>
          <cell r="AB40">
            <v>755337</v>
          </cell>
          <cell r="AC40">
            <v>0</v>
          </cell>
          <cell r="AD40">
            <v>0</v>
          </cell>
          <cell r="AH40">
            <v>226985</v>
          </cell>
          <cell r="AI40">
            <v>0</v>
          </cell>
          <cell r="AJ40">
            <v>0</v>
          </cell>
          <cell r="AK40">
            <v>0</v>
          </cell>
          <cell r="AL40">
            <v>57901</v>
          </cell>
          <cell r="AO40">
            <v>0</v>
          </cell>
        </row>
        <row r="41">
          <cell r="G41">
            <v>563083</v>
          </cell>
          <cell r="H41">
            <v>434813</v>
          </cell>
          <cell r="I41">
            <v>656145</v>
          </cell>
          <cell r="J41">
            <v>710767</v>
          </cell>
          <cell r="K41">
            <v>0</v>
          </cell>
          <cell r="L41">
            <v>0</v>
          </cell>
          <cell r="N41">
            <v>38910</v>
          </cell>
          <cell r="S41">
            <v>696000</v>
          </cell>
          <cell r="T41">
            <v>226986</v>
          </cell>
          <cell r="U41">
            <v>0</v>
          </cell>
          <cell r="V41">
            <v>0</v>
          </cell>
          <cell r="W41">
            <v>0</v>
          </cell>
          <cell r="X41">
            <v>202150</v>
          </cell>
          <cell r="AA41">
            <v>407161</v>
          </cell>
          <cell r="AB41">
            <v>548645</v>
          </cell>
          <cell r="AC41">
            <v>0</v>
          </cell>
          <cell r="AD41">
            <v>0</v>
          </cell>
          <cell r="AH41">
            <v>226985</v>
          </cell>
          <cell r="AI41">
            <v>0</v>
          </cell>
          <cell r="AJ41">
            <v>0</v>
          </cell>
          <cell r="AK41">
            <v>0</v>
          </cell>
          <cell r="AL41">
            <v>57901</v>
          </cell>
          <cell r="AO41">
            <v>0</v>
          </cell>
        </row>
        <row r="42">
          <cell r="G42">
            <v>77574</v>
          </cell>
          <cell r="H42">
            <v>134817</v>
          </cell>
          <cell r="I42">
            <v>167479</v>
          </cell>
          <cell r="J42">
            <v>255778</v>
          </cell>
          <cell r="K42">
            <v>0</v>
          </cell>
          <cell r="L42">
            <v>0</v>
          </cell>
          <cell r="N42">
            <v>0</v>
          </cell>
          <cell r="S42">
            <v>0</v>
          </cell>
          <cell r="T42">
            <v>0</v>
          </cell>
          <cell r="U42">
            <v>0</v>
          </cell>
          <cell r="V42">
            <v>0</v>
          </cell>
          <cell r="W42">
            <v>0</v>
          </cell>
          <cell r="X42">
            <v>0</v>
          </cell>
          <cell r="AA42">
            <v>113954</v>
          </cell>
          <cell r="AB42">
            <v>206692</v>
          </cell>
          <cell r="AC42">
            <v>0</v>
          </cell>
          <cell r="AD42">
            <v>0</v>
          </cell>
          <cell r="AH42">
            <v>0</v>
          </cell>
          <cell r="AI42">
            <v>0</v>
          </cell>
          <cell r="AJ42">
            <v>0</v>
          </cell>
          <cell r="AK42">
            <v>0</v>
          </cell>
          <cell r="AL42">
            <v>0</v>
          </cell>
          <cell r="AO42">
            <v>0</v>
          </cell>
        </row>
        <row r="43">
          <cell r="G43">
            <v>261679</v>
          </cell>
          <cell r="H43">
            <v>339320</v>
          </cell>
          <cell r="I43">
            <v>713399.69350649347</v>
          </cell>
          <cell r="J43">
            <v>745805.05677179969</v>
          </cell>
          <cell r="K43">
            <v>0</v>
          </cell>
          <cell r="L43">
            <v>0</v>
          </cell>
          <cell r="N43">
            <v>0</v>
          </cell>
          <cell r="S43">
            <v>2058044</v>
          </cell>
          <cell r="T43">
            <v>3582058</v>
          </cell>
          <cell r="U43">
            <v>95317</v>
          </cell>
          <cell r="V43">
            <v>46640.36734693878</v>
          </cell>
          <cell r="W43">
            <v>214825</v>
          </cell>
          <cell r="X43">
            <v>0</v>
          </cell>
          <cell r="AA43">
            <v>321656</v>
          </cell>
          <cell r="AB43">
            <v>595486</v>
          </cell>
          <cell r="AC43">
            <v>0</v>
          </cell>
          <cell r="AD43">
            <v>0</v>
          </cell>
          <cell r="AH43">
            <v>3542244</v>
          </cell>
          <cell r="AI43">
            <v>92182</v>
          </cell>
          <cell r="AJ43">
            <v>34246</v>
          </cell>
          <cell r="AK43">
            <v>189534</v>
          </cell>
          <cell r="AL43">
            <v>0</v>
          </cell>
        </row>
        <row r="44">
          <cell r="G44">
            <v>14692</v>
          </cell>
          <cell r="H44">
            <v>108718</v>
          </cell>
          <cell r="I44">
            <v>253063</v>
          </cell>
          <cell r="J44">
            <v>253063</v>
          </cell>
          <cell r="L44">
            <v>0</v>
          </cell>
          <cell r="N44">
            <v>0</v>
          </cell>
          <cell r="S44">
            <v>1955000</v>
          </cell>
          <cell r="T44">
            <v>3388414</v>
          </cell>
          <cell r="U44">
            <v>0</v>
          </cell>
          <cell r="V44">
            <v>0</v>
          </cell>
          <cell r="W44">
            <v>0</v>
          </cell>
          <cell r="X44">
            <v>0</v>
          </cell>
          <cell r="AA44">
            <v>108718</v>
          </cell>
          <cell r="AB44">
            <v>253063</v>
          </cell>
          <cell r="AC44">
            <v>0</v>
          </cell>
          <cell r="AD44">
            <v>0</v>
          </cell>
          <cell r="AH44">
            <v>3388414</v>
          </cell>
          <cell r="AI44">
            <v>0</v>
          </cell>
          <cell r="AJ44">
            <v>0</v>
          </cell>
          <cell r="AK44">
            <v>0</v>
          </cell>
          <cell r="AL44">
            <v>0</v>
          </cell>
        </row>
        <row r="45">
          <cell r="G45">
            <v>160808</v>
          </cell>
          <cell r="H45">
            <v>148000</v>
          </cell>
          <cell r="I45">
            <v>206737</v>
          </cell>
          <cell r="J45">
            <v>156480</v>
          </cell>
          <cell r="L45">
            <v>0</v>
          </cell>
          <cell r="N45">
            <v>0</v>
          </cell>
          <cell r="S45">
            <v>30000</v>
          </cell>
          <cell r="T45">
            <v>124000</v>
          </cell>
          <cell r="U45">
            <v>0</v>
          </cell>
          <cell r="V45">
            <v>0</v>
          </cell>
          <cell r="W45">
            <v>0</v>
          </cell>
          <cell r="X45">
            <v>0</v>
          </cell>
          <cell r="AA45">
            <v>136362</v>
          </cell>
          <cell r="AB45">
            <v>122889</v>
          </cell>
          <cell r="AC45">
            <v>0</v>
          </cell>
          <cell r="AD45">
            <v>0</v>
          </cell>
          <cell r="AH45">
            <v>119325</v>
          </cell>
          <cell r="AI45">
            <v>0</v>
          </cell>
          <cell r="AJ45">
            <v>0</v>
          </cell>
          <cell r="AK45">
            <v>0</v>
          </cell>
          <cell r="AL45">
            <v>0</v>
          </cell>
        </row>
        <row r="46">
          <cell r="G46">
            <v>86179</v>
          </cell>
          <cell r="H46">
            <v>82602</v>
          </cell>
          <cell r="I46">
            <v>253599.6935064935</v>
          </cell>
          <cell r="J46">
            <v>336262.05677179963</v>
          </cell>
          <cell r="L46">
            <v>0</v>
          </cell>
          <cell r="N46">
            <v>0</v>
          </cell>
          <cell r="S46">
            <v>73044</v>
          </cell>
          <cell r="T46">
            <v>69644</v>
          </cell>
          <cell r="U46">
            <v>95317</v>
          </cell>
          <cell r="V46">
            <v>46640.36734693878</v>
          </cell>
          <cell r="W46">
            <v>214825</v>
          </cell>
          <cell r="X46">
            <v>0</v>
          </cell>
          <cell r="AA46">
            <v>66807</v>
          </cell>
          <cell r="AB46">
            <v>219534</v>
          </cell>
          <cell r="AC46">
            <v>0</v>
          </cell>
          <cell r="AD46">
            <v>0</v>
          </cell>
          <cell r="AH46">
            <v>34505</v>
          </cell>
          <cell r="AI46">
            <v>92182</v>
          </cell>
          <cell r="AJ46">
            <v>34246</v>
          </cell>
          <cell r="AK46">
            <v>189534</v>
          </cell>
          <cell r="AL46">
            <v>0</v>
          </cell>
        </row>
        <row r="47">
          <cell r="G47">
            <v>10105</v>
          </cell>
          <cell r="H47">
            <v>17384</v>
          </cell>
          <cell r="I47">
            <v>521768</v>
          </cell>
          <cell r="J47">
            <v>490243</v>
          </cell>
          <cell r="K47">
            <v>0</v>
          </cell>
          <cell r="L47">
            <v>0</v>
          </cell>
          <cell r="N47">
            <v>0</v>
          </cell>
          <cell r="S47">
            <v>373316</v>
          </cell>
          <cell r="T47">
            <v>318316</v>
          </cell>
          <cell r="U47">
            <v>0</v>
          </cell>
          <cell r="V47">
            <v>0</v>
          </cell>
          <cell r="W47">
            <v>0</v>
          </cell>
          <cell r="X47">
            <v>0</v>
          </cell>
          <cell r="AA47">
            <v>8645</v>
          </cell>
          <cell r="AB47">
            <v>390103</v>
          </cell>
          <cell r="AC47">
            <v>0</v>
          </cell>
          <cell r="AD47">
            <v>0</v>
          </cell>
          <cell r="AH47">
            <v>318316</v>
          </cell>
          <cell r="AI47">
            <v>0</v>
          </cell>
          <cell r="AJ47">
            <v>0</v>
          </cell>
          <cell r="AK47">
            <v>0</v>
          </cell>
          <cell r="AL47">
            <v>0</v>
          </cell>
        </row>
        <row r="48">
          <cell r="G48">
            <v>0</v>
          </cell>
          <cell r="H48">
            <v>0</v>
          </cell>
          <cell r="I48">
            <v>329607</v>
          </cell>
          <cell r="J48">
            <v>249684</v>
          </cell>
          <cell r="K48">
            <v>0</v>
          </cell>
          <cell r="L48">
            <v>0</v>
          </cell>
          <cell r="N48">
            <v>0</v>
          </cell>
          <cell r="S48">
            <v>373316</v>
          </cell>
          <cell r="T48">
            <v>318316</v>
          </cell>
          <cell r="U48">
            <v>0</v>
          </cell>
          <cell r="V48">
            <v>0</v>
          </cell>
          <cell r="W48">
            <v>0</v>
          </cell>
          <cell r="X48">
            <v>0</v>
          </cell>
          <cell r="AA48">
            <v>0</v>
          </cell>
          <cell r="AB48">
            <v>217619</v>
          </cell>
          <cell r="AC48">
            <v>0</v>
          </cell>
          <cell r="AD48">
            <v>0</v>
          </cell>
          <cell r="AH48">
            <v>318316</v>
          </cell>
          <cell r="AI48">
            <v>0</v>
          </cell>
          <cell r="AJ48">
            <v>0</v>
          </cell>
          <cell r="AK48">
            <v>0</v>
          </cell>
          <cell r="AL48">
            <v>0</v>
          </cell>
        </row>
        <row r="49">
          <cell r="G49">
            <v>10105</v>
          </cell>
          <cell r="H49">
            <v>17384</v>
          </cell>
          <cell r="I49">
            <v>192161</v>
          </cell>
          <cell r="J49">
            <v>240559</v>
          </cell>
          <cell r="K49">
            <v>0</v>
          </cell>
          <cell r="L49">
            <v>0</v>
          </cell>
          <cell r="N49">
            <v>0</v>
          </cell>
          <cell r="S49">
            <v>0</v>
          </cell>
          <cell r="X49">
            <v>0</v>
          </cell>
          <cell r="AA49">
            <v>8645</v>
          </cell>
          <cell r="AB49">
            <v>172484</v>
          </cell>
          <cell r="AC49">
            <v>0</v>
          </cell>
          <cell r="AD49">
            <v>0</v>
          </cell>
          <cell r="AH49">
            <v>0</v>
          </cell>
          <cell r="AI49">
            <v>0</v>
          </cell>
          <cell r="AJ49">
            <v>0</v>
          </cell>
          <cell r="AK49">
            <v>0</v>
          </cell>
          <cell r="AL49">
            <v>0</v>
          </cell>
        </row>
        <row r="50">
          <cell r="G50">
            <v>46493</v>
          </cell>
          <cell r="H50">
            <v>28100</v>
          </cell>
          <cell r="I50">
            <v>14170</v>
          </cell>
          <cell r="J50">
            <v>14170</v>
          </cell>
          <cell r="K50">
            <v>0</v>
          </cell>
          <cell r="L50">
            <v>0</v>
          </cell>
          <cell r="N50">
            <v>0</v>
          </cell>
          <cell r="S50">
            <v>0</v>
          </cell>
          <cell r="U50">
            <v>0</v>
          </cell>
          <cell r="V50">
            <v>0</v>
          </cell>
          <cell r="W50">
            <v>0</v>
          </cell>
          <cell r="X50">
            <v>0</v>
          </cell>
          <cell r="AA50">
            <v>22569</v>
          </cell>
          <cell r="AB50">
            <v>14170</v>
          </cell>
          <cell r="AC50">
            <v>0</v>
          </cell>
          <cell r="AD50">
            <v>0</v>
          </cell>
          <cell r="AH50">
            <v>0</v>
          </cell>
          <cell r="AI50">
            <v>0</v>
          </cell>
          <cell r="AJ50">
            <v>0</v>
          </cell>
          <cell r="AK50">
            <v>0</v>
          </cell>
          <cell r="AL50">
            <v>0</v>
          </cell>
          <cell r="AO50">
            <v>0</v>
          </cell>
        </row>
        <row r="51">
          <cell r="G51">
            <v>32100</v>
          </cell>
          <cell r="H51">
            <v>23100</v>
          </cell>
          <cell r="I51">
            <v>0</v>
          </cell>
          <cell r="J51">
            <v>0</v>
          </cell>
          <cell r="K51">
            <v>0</v>
          </cell>
          <cell r="L51">
            <v>0</v>
          </cell>
          <cell r="S51">
            <v>0</v>
          </cell>
          <cell r="X51">
            <v>0</v>
          </cell>
          <cell r="AA51">
            <v>22569</v>
          </cell>
        </row>
        <row r="52">
          <cell r="G52">
            <v>0</v>
          </cell>
          <cell r="H52">
            <v>0</v>
          </cell>
          <cell r="I52">
            <v>14170</v>
          </cell>
          <cell r="J52">
            <v>14170</v>
          </cell>
          <cell r="K52">
            <v>0</v>
          </cell>
          <cell r="L52">
            <v>0</v>
          </cell>
          <cell r="S52">
            <v>0</v>
          </cell>
          <cell r="X52">
            <v>0</v>
          </cell>
          <cell r="AA52">
            <v>0</v>
          </cell>
          <cell r="AB52">
            <v>14170</v>
          </cell>
        </row>
        <row r="53">
          <cell r="G53">
            <v>14393</v>
          </cell>
          <cell r="H53">
            <v>5000</v>
          </cell>
          <cell r="I53">
            <v>0</v>
          </cell>
          <cell r="J53">
            <v>0</v>
          </cell>
          <cell r="K53">
            <v>0</v>
          </cell>
          <cell r="L53">
            <v>0</v>
          </cell>
          <cell r="S53">
            <v>0</v>
          </cell>
          <cell r="X53">
            <v>0</v>
          </cell>
          <cell r="AA53">
            <v>0</v>
          </cell>
        </row>
        <row r="55">
          <cell r="G55">
            <v>958934</v>
          </cell>
          <cell r="H55">
            <v>958934</v>
          </cell>
          <cell r="I55">
            <v>2085057.6935064935</v>
          </cell>
          <cell r="J55">
            <v>2229773.0567717995</v>
          </cell>
          <cell r="K55">
            <v>0</v>
          </cell>
          <cell r="L55">
            <v>0</v>
          </cell>
          <cell r="N55">
            <v>38910</v>
          </cell>
          <cell r="S55">
            <v>3127360</v>
          </cell>
          <cell r="T55">
            <v>4127360</v>
          </cell>
          <cell r="U55">
            <v>95317</v>
          </cell>
          <cell r="V55">
            <v>46640.36734693878</v>
          </cell>
          <cell r="W55">
            <v>214825</v>
          </cell>
          <cell r="X55">
            <v>202150</v>
          </cell>
          <cell r="AA55">
            <v>874009</v>
          </cell>
          <cell r="AB55">
            <v>1757542</v>
          </cell>
          <cell r="AC55">
            <v>0</v>
          </cell>
          <cell r="AD55">
            <v>0</v>
          </cell>
          <cell r="AH55">
            <v>4087545</v>
          </cell>
          <cell r="AI55">
            <v>92182</v>
          </cell>
          <cell r="AJ55">
            <v>34246</v>
          </cell>
          <cell r="AK55">
            <v>189534</v>
          </cell>
          <cell r="AL55">
            <v>57901</v>
          </cell>
        </row>
        <row r="56">
          <cell r="G56">
            <v>912441</v>
          </cell>
          <cell r="H56">
            <v>930834</v>
          </cell>
          <cell r="I56">
            <v>2070887.6935064935</v>
          </cell>
          <cell r="J56">
            <v>2215603.0567717995</v>
          </cell>
          <cell r="K56">
            <v>0</v>
          </cell>
          <cell r="L56">
            <v>0</v>
          </cell>
          <cell r="N56">
            <v>38910</v>
          </cell>
          <cell r="S56">
            <v>3127360</v>
          </cell>
          <cell r="T56">
            <v>4127360</v>
          </cell>
          <cell r="U56">
            <v>95317</v>
          </cell>
          <cell r="V56">
            <v>46640.36734693878</v>
          </cell>
          <cell r="W56">
            <v>214825</v>
          </cell>
          <cell r="X56">
            <v>202150</v>
          </cell>
          <cell r="AA56">
            <v>851440</v>
          </cell>
          <cell r="AB56">
            <v>1743372</v>
          </cell>
          <cell r="AC56">
            <v>0</v>
          </cell>
          <cell r="AD56">
            <v>0</v>
          </cell>
          <cell r="AH56">
            <v>4087545</v>
          </cell>
          <cell r="AI56">
            <v>92182</v>
          </cell>
          <cell r="AJ56">
            <v>34246</v>
          </cell>
          <cell r="AK56">
            <v>189534</v>
          </cell>
          <cell r="AL56">
            <v>57901</v>
          </cell>
          <cell r="AO56">
            <v>0</v>
          </cell>
        </row>
        <row r="57">
          <cell r="G57">
            <v>14574</v>
          </cell>
          <cell r="H57">
            <v>34474</v>
          </cell>
          <cell r="I57">
            <v>0</v>
          </cell>
          <cell r="K57">
            <v>0</v>
          </cell>
          <cell r="L57">
            <v>0</v>
          </cell>
          <cell r="S57">
            <v>0</v>
          </cell>
          <cell r="U57">
            <v>0</v>
          </cell>
          <cell r="V57">
            <v>0</v>
          </cell>
          <cell r="W57">
            <v>0</v>
          </cell>
          <cell r="X57">
            <v>0</v>
          </cell>
          <cell r="AA57">
            <v>17649</v>
          </cell>
          <cell r="AB57">
            <v>0</v>
          </cell>
          <cell r="AC57">
            <v>0</v>
          </cell>
          <cell r="AD57">
            <v>0</v>
          </cell>
          <cell r="AH57">
            <v>0</v>
          </cell>
          <cell r="AI57">
            <v>0</v>
          </cell>
          <cell r="AJ57">
            <v>0</v>
          </cell>
          <cell r="AK57">
            <v>0</v>
          </cell>
          <cell r="AL57">
            <v>0</v>
          </cell>
        </row>
        <row r="58">
          <cell r="G58">
            <v>14574</v>
          </cell>
          <cell r="H58">
            <v>34474</v>
          </cell>
          <cell r="I58">
            <v>0</v>
          </cell>
          <cell r="K58">
            <v>0</v>
          </cell>
          <cell r="L58">
            <v>0</v>
          </cell>
          <cell r="S58">
            <v>0</v>
          </cell>
          <cell r="U58">
            <v>0</v>
          </cell>
          <cell r="V58">
            <v>0</v>
          </cell>
          <cell r="W58">
            <v>0</v>
          </cell>
          <cell r="X58">
            <v>0</v>
          </cell>
          <cell r="AA58">
            <v>17649</v>
          </cell>
          <cell r="AB58">
            <v>0</v>
          </cell>
          <cell r="AC58">
            <v>0</v>
          </cell>
          <cell r="AD58">
            <v>0</v>
          </cell>
          <cell r="AH58">
            <v>0</v>
          </cell>
          <cell r="AI58">
            <v>0</v>
          </cell>
          <cell r="AJ58">
            <v>0</v>
          </cell>
          <cell r="AK58">
            <v>0</v>
          </cell>
          <cell r="AL58">
            <v>0</v>
          </cell>
        </row>
        <row r="59">
          <cell r="G59">
            <v>8524</v>
          </cell>
          <cell r="H59">
            <v>28424</v>
          </cell>
          <cell r="I59">
            <v>0</v>
          </cell>
          <cell r="K59">
            <v>0</v>
          </cell>
          <cell r="L59">
            <v>0</v>
          </cell>
          <cell r="S59">
            <v>0</v>
          </cell>
          <cell r="U59">
            <v>0</v>
          </cell>
          <cell r="V59">
            <v>0</v>
          </cell>
          <cell r="W59">
            <v>0</v>
          </cell>
          <cell r="X59">
            <v>0</v>
          </cell>
          <cell r="AA59">
            <v>12552</v>
          </cell>
          <cell r="AB59">
            <v>0</v>
          </cell>
          <cell r="AC59">
            <v>0</v>
          </cell>
          <cell r="AD59">
            <v>0</v>
          </cell>
          <cell r="AH59">
            <v>0</v>
          </cell>
          <cell r="AI59">
            <v>0</v>
          </cell>
          <cell r="AJ59">
            <v>0</v>
          </cell>
          <cell r="AK59">
            <v>0</v>
          </cell>
          <cell r="AL59">
            <v>0</v>
          </cell>
          <cell r="AO59">
            <v>0</v>
          </cell>
        </row>
        <row r="60">
          <cell r="G60">
            <v>8524</v>
          </cell>
          <cell r="H60">
            <v>28424</v>
          </cell>
          <cell r="I60">
            <v>0</v>
          </cell>
          <cell r="J60">
            <v>0</v>
          </cell>
          <cell r="K60">
            <v>0</v>
          </cell>
          <cell r="L60">
            <v>0</v>
          </cell>
          <cell r="N60">
            <v>0</v>
          </cell>
          <cell r="S60">
            <v>0</v>
          </cell>
          <cell r="T60">
            <v>0</v>
          </cell>
          <cell r="U60">
            <v>0</v>
          </cell>
          <cell r="V60">
            <v>0</v>
          </cell>
          <cell r="W60">
            <v>0</v>
          </cell>
          <cell r="X60">
            <v>0</v>
          </cell>
          <cell r="AA60">
            <v>12552</v>
          </cell>
          <cell r="AB60">
            <v>0</v>
          </cell>
          <cell r="AC60">
            <v>0</v>
          </cell>
          <cell r="AD60">
            <v>0</v>
          </cell>
          <cell r="AH60">
            <v>0</v>
          </cell>
          <cell r="AI60">
            <v>0</v>
          </cell>
          <cell r="AJ60">
            <v>0</v>
          </cell>
          <cell r="AK60">
            <v>0</v>
          </cell>
          <cell r="AL60">
            <v>0</v>
          </cell>
        </row>
        <row r="61">
          <cell r="G61">
            <v>4132</v>
          </cell>
          <cell r="H61">
            <v>4132</v>
          </cell>
          <cell r="AA61">
            <v>3518</v>
          </cell>
          <cell r="AO61" t="str">
            <v>Bộ CHQS tỉnh</v>
          </cell>
        </row>
        <row r="62">
          <cell r="G62">
            <v>4392</v>
          </cell>
          <cell r="H62">
            <v>7000</v>
          </cell>
          <cell r="AA62">
            <v>6996</v>
          </cell>
          <cell r="AO62" t="str">
            <v>Bộ CHQS tỉnh</v>
          </cell>
        </row>
        <row r="63">
          <cell r="H63">
            <v>2330</v>
          </cell>
          <cell r="AA63">
            <v>2038</v>
          </cell>
          <cell r="AO63" t="str">
            <v>Bộ CHQS tỉnh</v>
          </cell>
        </row>
        <row r="64">
          <cell r="H64">
            <v>14962</v>
          </cell>
          <cell r="AO64" t="str">
            <v>Bộ CH BĐBP tỉnh</v>
          </cell>
        </row>
        <row r="65">
          <cell r="G65">
            <v>6050</v>
          </cell>
          <cell r="H65">
            <v>6050</v>
          </cell>
          <cell r="I65">
            <v>0</v>
          </cell>
          <cell r="J65">
            <v>0</v>
          </cell>
          <cell r="K65">
            <v>0</v>
          </cell>
          <cell r="L65">
            <v>0</v>
          </cell>
          <cell r="S65">
            <v>0</v>
          </cell>
          <cell r="U65">
            <v>0</v>
          </cell>
          <cell r="V65">
            <v>0</v>
          </cell>
          <cell r="W65">
            <v>0</v>
          </cell>
          <cell r="X65">
            <v>0</v>
          </cell>
          <cell r="AA65">
            <v>5097</v>
          </cell>
          <cell r="AB65">
            <v>0</v>
          </cell>
          <cell r="AC65">
            <v>0</v>
          </cell>
          <cell r="AD65">
            <v>0</v>
          </cell>
          <cell r="AH65">
            <v>0</v>
          </cell>
          <cell r="AI65">
            <v>0</v>
          </cell>
          <cell r="AJ65">
            <v>0</v>
          </cell>
          <cell r="AK65">
            <v>0</v>
          </cell>
          <cell r="AL65">
            <v>0</v>
          </cell>
        </row>
        <row r="66">
          <cell r="G66">
            <v>6050</v>
          </cell>
          <cell r="H66">
            <v>6050</v>
          </cell>
          <cell r="I66">
            <v>0</v>
          </cell>
          <cell r="J66">
            <v>0</v>
          </cell>
          <cell r="K66">
            <v>0</v>
          </cell>
          <cell r="L66">
            <v>0</v>
          </cell>
          <cell r="S66">
            <v>0</v>
          </cell>
          <cell r="U66">
            <v>0</v>
          </cell>
          <cell r="V66">
            <v>0</v>
          </cell>
          <cell r="W66">
            <v>0</v>
          </cell>
          <cell r="X66">
            <v>0</v>
          </cell>
          <cell r="AA66">
            <v>5097</v>
          </cell>
          <cell r="AB66">
            <v>0</v>
          </cell>
          <cell r="AC66">
            <v>0</v>
          </cell>
          <cell r="AD66">
            <v>0</v>
          </cell>
          <cell r="AH66">
            <v>0</v>
          </cell>
          <cell r="AI66">
            <v>0</v>
          </cell>
          <cell r="AJ66">
            <v>0</v>
          </cell>
          <cell r="AK66">
            <v>0</v>
          </cell>
          <cell r="AL66">
            <v>0</v>
          </cell>
        </row>
        <row r="67">
          <cell r="G67">
            <v>6050</v>
          </cell>
          <cell r="H67">
            <v>6050</v>
          </cell>
          <cell r="AA67">
            <v>5097</v>
          </cell>
          <cell r="AO67" t="str">
            <v>Bộ CH BĐBP tỉnh</v>
          </cell>
        </row>
        <row r="68">
          <cell r="G68">
            <v>231640</v>
          </cell>
          <cell r="H68">
            <v>243139</v>
          </cell>
          <cell r="I68">
            <v>0</v>
          </cell>
          <cell r="J68">
            <v>60000</v>
          </cell>
          <cell r="K68">
            <v>0</v>
          </cell>
          <cell r="L68">
            <v>0</v>
          </cell>
          <cell r="N68">
            <v>0</v>
          </cell>
          <cell r="S68">
            <v>0</v>
          </cell>
          <cell r="T68">
            <v>0</v>
          </cell>
          <cell r="U68">
            <v>0</v>
          </cell>
          <cell r="V68">
            <v>0</v>
          </cell>
          <cell r="W68">
            <v>0</v>
          </cell>
          <cell r="X68">
            <v>0</v>
          </cell>
          <cell r="AA68">
            <v>242872</v>
          </cell>
          <cell r="AB68">
            <v>59986</v>
          </cell>
          <cell r="AC68">
            <v>0</v>
          </cell>
          <cell r="AD68">
            <v>0</v>
          </cell>
          <cell r="AH68">
            <v>0</v>
          </cell>
          <cell r="AI68">
            <v>0</v>
          </cell>
          <cell r="AJ68">
            <v>0</v>
          </cell>
          <cell r="AK68">
            <v>0</v>
          </cell>
          <cell r="AL68">
            <v>0</v>
          </cell>
        </row>
        <row r="69">
          <cell r="G69">
            <v>231640</v>
          </cell>
          <cell r="H69">
            <v>243139</v>
          </cell>
          <cell r="I69">
            <v>0</v>
          </cell>
          <cell r="J69">
            <v>60000</v>
          </cell>
          <cell r="K69">
            <v>0</v>
          </cell>
          <cell r="L69">
            <v>0</v>
          </cell>
          <cell r="N69">
            <v>0</v>
          </cell>
          <cell r="S69">
            <v>0</v>
          </cell>
          <cell r="T69">
            <v>0</v>
          </cell>
          <cell r="U69">
            <v>0</v>
          </cell>
          <cell r="V69">
            <v>0</v>
          </cell>
          <cell r="W69">
            <v>0</v>
          </cell>
          <cell r="X69">
            <v>0</v>
          </cell>
          <cell r="AA69">
            <v>242872</v>
          </cell>
          <cell r="AB69">
            <v>59986</v>
          </cell>
          <cell r="AC69">
            <v>0</v>
          </cell>
          <cell r="AD69">
            <v>0</v>
          </cell>
          <cell r="AH69">
            <v>0</v>
          </cell>
          <cell r="AI69">
            <v>0</v>
          </cell>
          <cell r="AJ69">
            <v>0</v>
          </cell>
          <cell r="AK69">
            <v>0</v>
          </cell>
          <cell r="AL69">
            <v>0</v>
          </cell>
        </row>
        <row r="70">
          <cell r="G70">
            <v>189640</v>
          </cell>
          <cell r="H70">
            <v>211319</v>
          </cell>
          <cell r="I70">
            <v>0</v>
          </cell>
          <cell r="J70">
            <v>60000</v>
          </cell>
          <cell r="K70">
            <v>0</v>
          </cell>
          <cell r="L70">
            <v>0</v>
          </cell>
          <cell r="N70">
            <v>0</v>
          </cell>
          <cell r="S70">
            <v>0</v>
          </cell>
          <cell r="T70">
            <v>0</v>
          </cell>
          <cell r="U70">
            <v>0</v>
          </cell>
          <cell r="V70">
            <v>0</v>
          </cell>
          <cell r="W70">
            <v>0</v>
          </cell>
          <cell r="X70">
            <v>0</v>
          </cell>
          <cell r="AA70">
            <v>211103</v>
          </cell>
          <cell r="AB70">
            <v>59986</v>
          </cell>
          <cell r="AC70">
            <v>0</v>
          </cell>
          <cell r="AD70">
            <v>0</v>
          </cell>
          <cell r="AH70">
            <v>0</v>
          </cell>
          <cell r="AI70">
            <v>0</v>
          </cell>
          <cell r="AJ70">
            <v>0</v>
          </cell>
          <cell r="AK70">
            <v>0</v>
          </cell>
          <cell r="AL70">
            <v>0</v>
          </cell>
          <cell r="AO70">
            <v>0</v>
          </cell>
        </row>
        <row r="71">
          <cell r="G71">
            <v>189640</v>
          </cell>
          <cell r="H71">
            <v>211319</v>
          </cell>
          <cell r="I71">
            <v>0</v>
          </cell>
          <cell r="J71">
            <v>60000</v>
          </cell>
          <cell r="K71">
            <v>0</v>
          </cell>
          <cell r="L71">
            <v>0</v>
          </cell>
          <cell r="N71">
            <v>0</v>
          </cell>
          <cell r="S71">
            <v>0</v>
          </cell>
          <cell r="T71">
            <v>0</v>
          </cell>
          <cell r="U71">
            <v>0</v>
          </cell>
          <cell r="V71">
            <v>0</v>
          </cell>
          <cell r="W71">
            <v>0</v>
          </cell>
          <cell r="X71">
            <v>0</v>
          </cell>
          <cell r="AA71">
            <v>211103</v>
          </cell>
          <cell r="AB71">
            <v>59986</v>
          </cell>
          <cell r="AC71">
            <v>0</v>
          </cell>
          <cell r="AD71">
            <v>0</v>
          </cell>
          <cell r="AH71">
            <v>0</v>
          </cell>
          <cell r="AI71">
            <v>0</v>
          </cell>
          <cell r="AJ71">
            <v>0</v>
          </cell>
          <cell r="AK71">
            <v>0</v>
          </cell>
          <cell r="AL71">
            <v>0</v>
          </cell>
        </row>
        <row r="72">
          <cell r="G72">
            <v>89640</v>
          </cell>
          <cell r="H72">
            <v>75230</v>
          </cell>
          <cell r="AA72">
            <v>75014</v>
          </cell>
          <cell r="AO72" t="str">
            <v>Ban QLDA ĐTXD&amp;KV PTĐT AG</v>
          </cell>
        </row>
        <row r="73">
          <cell r="G73">
            <v>100000</v>
          </cell>
          <cell r="H73">
            <v>136089</v>
          </cell>
          <cell r="J73">
            <v>60000</v>
          </cell>
          <cell r="AA73">
            <v>136089</v>
          </cell>
          <cell r="AB73">
            <v>59986</v>
          </cell>
          <cell r="AO73" t="str">
            <v>Công an tỉnh</v>
          </cell>
        </row>
        <row r="74">
          <cell r="G74">
            <v>42000</v>
          </cell>
          <cell r="H74">
            <v>31820</v>
          </cell>
          <cell r="I74">
            <v>0</v>
          </cell>
          <cell r="J74">
            <v>0</v>
          </cell>
          <cell r="K74">
            <v>0</v>
          </cell>
          <cell r="L74">
            <v>0</v>
          </cell>
          <cell r="N74">
            <v>0</v>
          </cell>
          <cell r="S74">
            <v>0</v>
          </cell>
          <cell r="T74">
            <v>0</v>
          </cell>
          <cell r="U74">
            <v>0</v>
          </cell>
          <cell r="V74">
            <v>0</v>
          </cell>
          <cell r="W74">
            <v>0</v>
          </cell>
          <cell r="X74">
            <v>0</v>
          </cell>
          <cell r="AA74">
            <v>31769</v>
          </cell>
          <cell r="AB74">
            <v>0</v>
          </cell>
          <cell r="AC74">
            <v>0</v>
          </cell>
          <cell r="AD74">
            <v>0</v>
          </cell>
          <cell r="AH74">
            <v>0</v>
          </cell>
          <cell r="AI74">
            <v>0</v>
          </cell>
          <cell r="AJ74">
            <v>0</v>
          </cell>
          <cell r="AK74">
            <v>0</v>
          </cell>
          <cell r="AL74">
            <v>0</v>
          </cell>
        </row>
        <row r="75">
          <cell r="G75">
            <v>42000</v>
          </cell>
          <cell r="H75">
            <v>22000</v>
          </cell>
          <cell r="I75">
            <v>0</v>
          </cell>
          <cell r="J75">
            <v>0</v>
          </cell>
          <cell r="K75">
            <v>0</v>
          </cell>
          <cell r="L75">
            <v>0</v>
          </cell>
          <cell r="S75">
            <v>0</v>
          </cell>
          <cell r="U75">
            <v>0</v>
          </cell>
          <cell r="V75">
            <v>0</v>
          </cell>
          <cell r="W75">
            <v>0</v>
          </cell>
          <cell r="X75">
            <v>0</v>
          </cell>
          <cell r="AA75">
            <v>22000</v>
          </cell>
          <cell r="AB75">
            <v>0</v>
          </cell>
          <cell r="AC75">
            <v>0</v>
          </cell>
          <cell r="AD75">
            <v>0</v>
          </cell>
          <cell r="AH75">
            <v>0</v>
          </cell>
          <cell r="AI75">
            <v>0</v>
          </cell>
          <cell r="AJ75">
            <v>0</v>
          </cell>
          <cell r="AK75">
            <v>0</v>
          </cell>
          <cell r="AL75">
            <v>0</v>
          </cell>
        </row>
        <row r="76">
          <cell r="G76">
            <v>42000</v>
          </cell>
          <cell r="H76">
            <v>22000</v>
          </cell>
          <cell r="AA76">
            <v>22000</v>
          </cell>
          <cell r="AO76" t="str">
            <v>Ban QLDA ĐTXD&amp;KV PTĐT AG</v>
          </cell>
        </row>
        <row r="77">
          <cell r="G77">
            <v>0</v>
          </cell>
          <cell r="H77">
            <v>9820</v>
          </cell>
          <cell r="I77">
            <v>0</v>
          </cell>
          <cell r="J77">
            <v>0</v>
          </cell>
          <cell r="K77">
            <v>0</v>
          </cell>
          <cell r="L77">
            <v>0</v>
          </cell>
          <cell r="N77">
            <v>0</v>
          </cell>
          <cell r="S77">
            <v>0</v>
          </cell>
          <cell r="T77">
            <v>0</v>
          </cell>
          <cell r="U77">
            <v>0</v>
          </cell>
          <cell r="V77">
            <v>0</v>
          </cell>
          <cell r="W77">
            <v>0</v>
          </cell>
          <cell r="X77">
            <v>0</v>
          </cell>
          <cell r="AA77">
            <v>9769</v>
          </cell>
          <cell r="AB77">
            <v>0</v>
          </cell>
          <cell r="AC77">
            <v>0</v>
          </cell>
        </row>
        <row r="78">
          <cell r="H78">
            <v>9820</v>
          </cell>
          <cell r="AA78">
            <v>9769</v>
          </cell>
          <cell r="AO78" t="str">
            <v>Công an tỉnh</v>
          </cell>
        </row>
        <row r="79">
          <cell r="G79">
            <v>25000</v>
          </cell>
          <cell r="H79">
            <v>29707</v>
          </cell>
          <cell r="I79">
            <v>897469</v>
          </cell>
          <cell r="J79">
            <v>985660</v>
          </cell>
          <cell r="K79">
            <v>0</v>
          </cell>
          <cell r="L79">
            <v>0</v>
          </cell>
          <cell r="N79">
            <v>0</v>
          </cell>
          <cell r="S79">
            <v>0</v>
          </cell>
          <cell r="T79">
            <v>0</v>
          </cell>
          <cell r="U79">
            <v>0</v>
          </cell>
          <cell r="V79">
            <v>0</v>
          </cell>
          <cell r="W79">
            <v>0</v>
          </cell>
          <cell r="X79">
            <v>0</v>
          </cell>
          <cell r="AA79">
            <v>29611</v>
          </cell>
          <cell r="AB79">
            <v>793242</v>
          </cell>
          <cell r="AC79">
            <v>0</v>
          </cell>
          <cell r="AD79">
            <v>0</v>
          </cell>
          <cell r="AH79">
            <v>0</v>
          </cell>
          <cell r="AI79">
            <v>0</v>
          </cell>
          <cell r="AJ79">
            <v>0</v>
          </cell>
          <cell r="AK79">
            <v>0</v>
          </cell>
          <cell r="AL79">
            <v>0</v>
          </cell>
        </row>
        <row r="80">
          <cell r="G80">
            <v>0</v>
          </cell>
          <cell r="H80">
            <v>0</v>
          </cell>
          <cell r="I80">
            <v>0</v>
          </cell>
          <cell r="J80">
            <v>1480</v>
          </cell>
          <cell r="K80">
            <v>0</v>
          </cell>
          <cell r="L80">
            <v>0</v>
          </cell>
          <cell r="N80">
            <v>0</v>
          </cell>
          <cell r="S80">
            <v>0</v>
          </cell>
          <cell r="T80">
            <v>0</v>
          </cell>
          <cell r="U80">
            <v>0</v>
          </cell>
          <cell r="V80">
            <v>0</v>
          </cell>
          <cell r="W80">
            <v>0</v>
          </cell>
          <cell r="X80">
            <v>0</v>
          </cell>
          <cell r="AA80">
            <v>0</v>
          </cell>
          <cell r="AB80">
            <v>1389</v>
          </cell>
          <cell r="AC80">
            <v>0</v>
          </cell>
          <cell r="AD80">
            <v>0</v>
          </cell>
          <cell r="AH80">
            <v>0</v>
          </cell>
          <cell r="AI80">
            <v>0</v>
          </cell>
          <cell r="AJ80">
            <v>0</v>
          </cell>
          <cell r="AK80">
            <v>0</v>
          </cell>
          <cell r="AL80">
            <v>0</v>
          </cell>
        </row>
        <row r="81">
          <cell r="J81">
            <v>1000</v>
          </cell>
          <cell r="AB81">
            <v>1000</v>
          </cell>
          <cell r="AO81" t="str">
            <v>Ban QLDA ĐTXD&amp;KV PTĐT AG</v>
          </cell>
        </row>
        <row r="82">
          <cell r="J82">
            <v>480</v>
          </cell>
          <cell r="AB82">
            <v>389</v>
          </cell>
          <cell r="AO82" t="str">
            <v>Ban QLDA ĐTXD&amp;KV PTĐT AG</v>
          </cell>
        </row>
        <row r="83">
          <cell r="G83">
            <v>25000</v>
          </cell>
          <cell r="H83">
            <v>29707</v>
          </cell>
          <cell r="I83">
            <v>897469</v>
          </cell>
          <cell r="J83">
            <v>984180</v>
          </cell>
          <cell r="K83">
            <v>0</v>
          </cell>
          <cell r="L83">
            <v>0</v>
          </cell>
          <cell r="N83">
            <v>0</v>
          </cell>
          <cell r="S83">
            <v>0</v>
          </cell>
          <cell r="T83">
            <v>0</v>
          </cell>
          <cell r="U83">
            <v>0</v>
          </cell>
          <cell r="V83">
            <v>0</v>
          </cell>
          <cell r="W83">
            <v>0</v>
          </cell>
          <cell r="X83">
            <v>0</v>
          </cell>
          <cell r="AA83">
            <v>29611</v>
          </cell>
          <cell r="AB83">
            <v>791853</v>
          </cell>
          <cell r="AC83">
            <v>0</v>
          </cell>
          <cell r="AD83">
            <v>0</v>
          </cell>
          <cell r="AH83">
            <v>0</v>
          </cell>
          <cell r="AI83">
            <v>0</v>
          </cell>
          <cell r="AJ83">
            <v>0</v>
          </cell>
          <cell r="AK83">
            <v>0</v>
          </cell>
          <cell r="AL83">
            <v>0</v>
          </cell>
        </row>
        <row r="84">
          <cell r="G84">
            <v>25000</v>
          </cell>
          <cell r="H84">
            <v>29707</v>
          </cell>
          <cell r="I84">
            <v>122101</v>
          </cell>
          <cell r="J84">
            <v>194972</v>
          </cell>
          <cell r="K84">
            <v>0</v>
          </cell>
          <cell r="L84">
            <v>0</v>
          </cell>
          <cell r="N84">
            <v>0</v>
          </cell>
          <cell r="S84">
            <v>0</v>
          </cell>
          <cell r="T84">
            <v>0</v>
          </cell>
          <cell r="U84">
            <v>0</v>
          </cell>
          <cell r="V84">
            <v>0</v>
          </cell>
          <cell r="W84">
            <v>0</v>
          </cell>
          <cell r="X84">
            <v>0</v>
          </cell>
          <cell r="AA84">
            <v>29611</v>
          </cell>
          <cell r="AB84">
            <v>158000</v>
          </cell>
          <cell r="AC84">
            <v>0</v>
          </cell>
          <cell r="AD84">
            <v>0</v>
          </cell>
          <cell r="AH84">
            <v>0</v>
          </cell>
          <cell r="AI84">
            <v>0</v>
          </cell>
          <cell r="AJ84">
            <v>0</v>
          </cell>
          <cell r="AK84">
            <v>0</v>
          </cell>
          <cell r="AL84">
            <v>0</v>
          </cell>
        </row>
        <row r="85">
          <cell r="G85">
            <v>20000</v>
          </cell>
          <cell r="H85">
            <v>15000</v>
          </cell>
          <cell r="I85">
            <v>0</v>
          </cell>
          <cell r="J85">
            <v>0</v>
          </cell>
          <cell r="K85">
            <v>0</v>
          </cell>
          <cell r="L85">
            <v>0</v>
          </cell>
          <cell r="N85">
            <v>0</v>
          </cell>
          <cell r="S85">
            <v>0</v>
          </cell>
          <cell r="T85">
            <v>0</v>
          </cell>
          <cell r="U85">
            <v>0</v>
          </cell>
          <cell r="V85">
            <v>0</v>
          </cell>
          <cell r="W85">
            <v>0</v>
          </cell>
          <cell r="X85">
            <v>0</v>
          </cell>
          <cell r="AA85">
            <v>14914</v>
          </cell>
          <cell r="AB85">
            <v>0</v>
          </cell>
          <cell r="AC85">
            <v>0</v>
          </cell>
          <cell r="AD85">
            <v>0</v>
          </cell>
          <cell r="AH85">
            <v>0</v>
          </cell>
          <cell r="AI85">
            <v>0</v>
          </cell>
          <cell r="AJ85">
            <v>0</v>
          </cell>
          <cell r="AK85">
            <v>0</v>
          </cell>
          <cell r="AL85">
            <v>0</v>
          </cell>
        </row>
        <row r="86">
          <cell r="G86">
            <v>20000</v>
          </cell>
          <cell r="H86">
            <v>15000</v>
          </cell>
          <cell r="AA86">
            <v>14914</v>
          </cell>
          <cell r="AO86" t="str">
            <v>Ban QLDA ĐTXD&amp;KV PTĐT AG</v>
          </cell>
        </row>
        <row r="87">
          <cell r="G87">
            <v>5000</v>
          </cell>
          <cell r="H87">
            <v>14707</v>
          </cell>
          <cell r="I87">
            <v>122101</v>
          </cell>
          <cell r="J87">
            <v>194972</v>
          </cell>
          <cell r="K87">
            <v>0</v>
          </cell>
          <cell r="L87">
            <v>0</v>
          </cell>
          <cell r="N87">
            <v>0</v>
          </cell>
          <cell r="S87">
            <v>0</v>
          </cell>
          <cell r="T87">
            <v>0</v>
          </cell>
          <cell r="U87">
            <v>0</v>
          </cell>
          <cell r="V87">
            <v>0</v>
          </cell>
          <cell r="W87">
            <v>0</v>
          </cell>
          <cell r="X87">
            <v>0</v>
          </cell>
          <cell r="AA87">
            <v>14697</v>
          </cell>
          <cell r="AB87">
            <v>158000</v>
          </cell>
          <cell r="AC87">
            <v>0</v>
          </cell>
          <cell r="AD87">
            <v>0</v>
          </cell>
          <cell r="AH87">
            <v>0</v>
          </cell>
          <cell r="AI87">
            <v>0</v>
          </cell>
          <cell r="AJ87">
            <v>0</v>
          </cell>
          <cell r="AK87">
            <v>0</v>
          </cell>
          <cell r="AL87">
            <v>0</v>
          </cell>
        </row>
        <row r="88">
          <cell r="G88">
            <v>5000</v>
          </cell>
          <cell r="H88">
            <v>14707</v>
          </cell>
          <cell r="AA88">
            <v>14697</v>
          </cell>
          <cell r="AO88" t="str">
            <v>Ban QLDA ĐTXD&amp;KV PTĐT AG</v>
          </cell>
        </row>
        <row r="89">
          <cell r="J89">
            <v>3000</v>
          </cell>
          <cell r="AB89">
            <v>2752</v>
          </cell>
          <cell r="AO89" t="str">
            <v>Ban QLDA ĐTXD&amp;KV PTĐT AG</v>
          </cell>
        </row>
        <row r="90">
          <cell r="I90">
            <v>17058</v>
          </cell>
          <cell r="J90">
            <v>17346</v>
          </cell>
          <cell r="AB90">
            <v>9035</v>
          </cell>
          <cell r="AO90" t="str">
            <v>Ban QLDA ĐTXD&amp;KV PTĐT AG</v>
          </cell>
        </row>
        <row r="91">
          <cell r="I91">
            <v>19711</v>
          </cell>
          <cell r="J91">
            <v>19711</v>
          </cell>
          <cell r="AB91">
            <v>10641</v>
          </cell>
          <cell r="AO91" t="str">
            <v>Ban QLDA ĐTXD&amp;KV PTĐT AG</v>
          </cell>
        </row>
        <row r="92">
          <cell r="I92">
            <v>7316</v>
          </cell>
          <cell r="J92">
            <v>11168</v>
          </cell>
          <cell r="AB92">
            <v>11168</v>
          </cell>
          <cell r="AO92" t="str">
            <v>Ban QLDA ĐTXD KV huyện An Phú</v>
          </cell>
        </row>
        <row r="93">
          <cell r="G93">
            <v>0</v>
          </cell>
          <cell r="H93">
            <v>0</v>
          </cell>
          <cell r="I93">
            <v>78016</v>
          </cell>
          <cell r="J93">
            <v>143747</v>
          </cell>
          <cell r="K93">
            <v>0</v>
          </cell>
          <cell r="L93">
            <v>0</v>
          </cell>
          <cell r="N93">
            <v>0</v>
          </cell>
          <cell r="S93">
            <v>0</v>
          </cell>
          <cell r="T93">
            <v>0</v>
          </cell>
          <cell r="U93">
            <v>0</v>
          </cell>
          <cell r="V93">
            <v>0</v>
          </cell>
          <cell r="W93">
            <v>0</v>
          </cell>
          <cell r="X93">
            <v>0</v>
          </cell>
          <cell r="AA93">
            <v>0</v>
          </cell>
          <cell r="AB93">
            <v>124404</v>
          </cell>
          <cell r="AC93">
            <v>0</v>
          </cell>
          <cell r="AD93">
            <v>0</v>
          </cell>
          <cell r="AH93">
            <v>0</v>
          </cell>
          <cell r="AI93">
            <v>0</v>
          </cell>
          <cell r="AJ93">
            <v>0</v>
          </cell>
          <cell r="AK93">
            <v>0</v>
          </cell>
          <cell r="AL93">
            <v>0</v>
          </cell>
        </row>
        <row r="94">
          <cell r="G94">
            <v>0</v>
          </cell>
          <cell r="H94">
            <v>0</v>
          </cell>
          <cell r="I94">
            <v>16458</v>
          </cell>
          <cell r="J94">
            <v>41603</v>
          </cell>
          <cell r="K94">
            <v>0</v>
          </cell>
          <cell r="L94">
            <v>0</v>
          </cell>
          <cell r="N94">
            <v>0</v>
          </cell>
          <cell r="S94">
            <v>0</v>
          </cell>
          <cell r="T94">
            <v>0</v>
          </cell>
          <cell r="U94">
            <v>0</v>
          </cell>
          <cell r="V94">
            <v>0</v>
          </cell>
          <cell r="W94">
            <v>0</v>
          </cell>
          <cell r="X94">
            <v>0</v>
          </cell>
          <cell r="AA94">
            <v>0</v>
          </cell>
          <cell r="AB94">
            <v>35760</v>
          </cell>
          <cell r="AC94">
            <v>0</v>
          </cell>
          <cell r="AD94">
            <v>0</v>
          </cell>
          <cell r="AH94">
            <v>0</v>
          </cell>
          <cell r="AI94">
            <v>0</v>
          </cell>
          <cell r="AJ94">
            <v>0</v>
          </cell>
          <cell r="AK94">
            <v>0</v>
          </cell>
          <cell r="AL94">
            <v>0</v>
          </cell>
        </row>
        <row r="95">
          <cell r="I95">
            <v>9000</v>
          </cell>
          <cell r="J95">
            <v>9658</v>
          </cell>
          <cell r="AB95">
            <v>8526</v>
          </cell>
          <cell r="AO95" t="str">
            <v>Ban QLDA ĐTXD KV huyện Châu Thành</v>
          </cell>
        </row>
        <row r="96">
          <cell r="I96">
            <v>2631</v>
          </cell>
          <cell r="J96">
            <v>2631</v>
          </cell>
          <cell r="AB96">
            <v>2239</v>
          </cell>
          <cell r="AO96" t="str">
            <v>Ban QLDA ĐTXD KV huyện Châu Thành</v>
          </cell>
        </row>
        <row r="97">
          <cell r="I97">
            <v>2000</v>
          </cell>
          <cell r="J97">
            <v>2140</v>
          </cell>
          <cell r="AB97">
            <v>2096</v>
          </cell>
          <cell r="AO97" t="str">
            <v>Ban QLDA ĐTXD KV huyện Châu Thành</v>
          </cell>
        </row>
        <row r="98">
          <cell r="I98">
            <v>932</v>
          </cell>
          <cell r="J98">
            <v>781</v>
          </cell>
          <cell r="AB98">
            <v>637</v>
          </cell>
          <cell r="AO98" t="str">
            <v>Ban QLDA ĐTXD KV huyện Châu Thành</v>
          </cell>
        </row>
        <row r="99">
          <cell r="I99">
            <v>1895</v>
          </cell>
          <cell r="J99">
            <v>1895</v>
          </cell>
          <cell r="AB99">
            <v>1837</v>
          </cell>
          <cell r="AO99" t="str">
            <v>Ban QLDA ĐTXD KV huyện Châu Thành</v>
          </cell>
        </row>
        <row r="100">
          <cell r="J100">
            <v>283</v>
          </cell>
          <cell r="AB100">
            <v>267</v>
          </cell>
          <cell r="AO100" t="str">
            <v>Ban QLDA ĐTXD KV huyện Châu Thành</v>
          </cell>
        </row>
        <row r="101">
          <cell r="J101">
            <v>461</v>
          </cell>
          <cell r="AB101">
            <v>395</v>
          </cell>
          <cell r="AO101" t="str">
            <v>Ban QLDA ĐTXD KV huyện Châu Thành</v>
          </cell>
        </row>
        <row r="102">
          <cell r="J102">
            <v>3000</v>
          </cell>
          <cell r="AB102">
            <v>1928</v>
          </cell>
          <cell r="AO102" t="str">
            <v>Ban QLDA ĐTXD KV huyện Châu Thành</v>
          </cell>
        </row>
        <row r="103">
          <cell r="J103">
            <v>466</v>
          </cell>
          <cell r="AB103">
            <v>435</v>
          </cell>
          <cell r="AO103" t="str">
            <v>Ban QLDA ĐTXD KV huyện Châu Thành</v>
          </cell>
        </row>
        <row r="104">
          <cell r="J104">
            <v>589</v>
          </cell>
          <cell r="AB104">
            <v>589</v>
          </cell>
          <cell r="AO104" t="str">
            <v>Ban QLDA ĐTXD KV huyện Châu Thành</v>
          </cell>
        </row>
        <row r="105">
          <cell r="J105">
            <v>270</v>
          </cell>
          <cell r="AB105">
            <v>253</v>
          </cell>
          <cell r="AO105" t="str">
            <v>Ban QLDA ĐTXD KV huyện Châu Thành</v>
          </cell>
        </row>
        <row r="106">
          <cell r="J106">
            <v>2737</v>
          </cell>
          <cell r="AO106" t="str">
            <v>Ban QLDA ĐTXD KV huyện Châu Thành</v>
          </cell>
        </row>
        <row r="107">
          <cell r="J107">
            <v>9456</v>
          </cell>
          <cell r="AB107">
            <v>9456</v>
          </cell>
          <cell r="AO107" t="str">
            <v>Ban QLDA ĐTXD KV huyện Châu Thành</v>
          </cell>
        </row>
        <row r="108">
          <cell r="J108">
            <v>2400</v>
          </cell>
          <cell r="AB108">
            <v>2346</v>
          </cell>
          <cell r="AO108" t="str">
            <v>Ban QLDA ĐTXD KV huyện Châu Thành</v>
          </cell>
        </row>
        <row r="109">
          <cell r="J109">
            <v>4836</v>
          </cell>
          <cell r="AB109">
            <v>4756</v>
          </cell>
          <cell r="AO109" t="str">
            <v>Ban QLDA ĐTXD KV huyện Châu Thành</v>
          </cell>
        </row>
        <row r="110">
          <cell r="G110">
            <v>0</v>
          </cell>
          <cell r="H110">
            <v>0</v>
          </cell>
          <cell r="I110">
            <v>0</v>
          </cell>
          <cell r="J110">
            <v>20097</v>
          </cell>
          <cell r="K110">
            <v>0</v>
          </cell>
          <cell r="L110">
            <v>0</v>
          </cell>
          <cell r="N110">
            <v>0</v>
          </cell>
          <cell r="S110">
            <v>0</v>
          </cell>
          <cell r="T110">
            <v>0</v>
          </cell>
          <cell r="U110">
            <v>0</v>
          </cell>
          <cell r="V110">
            <v>0</v>
          </cell>
          <cell r="W110">
            <v>0</v>
          </cell>
          <cell r="X110">
            <v>0</v>
          </cell>
          <cell r="AA110">
            <v>0</v>
          </cell>
          <cell r="AB110">
            <v>19843</v>
          </cell>
          <cell r="AC110">
            <v>0</v>
          </cell>
          <cell r="AD110">
            <v>0</v>
          </cell>
          <cell r="AH110">
            <v>0</v>
          </cell>
          <cell r="AI110">
            <v>0</v>
          </cell>
          <cell r="AJ110">
            <v>0</v>
          </cell>
          <cell r="AK110">
            <v>0</v>
          </cell>
          <cell r="AL110">
            <v>0</v>
          </cell>
        </row>
        <row r="111">
          <cell r="J111">
            <v>7158</v>
          </cell>
          <cell r="AB111">
            <v>7157</v>
          </cell>
          <cell r="AO111" t="str">
            <v>Ban QLDA ĐTXD KV huyện Phú Tân</v>
          </cell>
        </row>
        <row r="112">
          <cell r="J112">
            <v>11450</v>
          </cell>
          <cell r="AB112">
            <v>11215</v>
          </cell>
          <cell r="AO112" t="str">
            <v>Ban QLDA ĐTXD KV huyện Phú Tân</v>
          </cell>
        </row>
        <row r="113">
          <cell r="J113">
            <v>1375</v>
          </cell>
          <cell r="AB113">
            <v>1357</v>
          </cell>
          <cell r="AO113" t="str">
            <v>Ban QLDA ĐTXD KV huyện Phú Tân</v>
          </cell>
        </row>
        <row r="114">
          <cell r="J114">
            <v>114</v>
          </cell>
          <cell r="AB114">
            <v>114</v>
          </cell>
          <cell r="AO114" t="str">
            <v>Ban QLDA ĐTXD KV huyện Phú Tân</v>
          </cell>
        </row>
        <row r="115">
          <cell r="G115">
            <v>0</v>
          </cell>
          <cell r="H115">
            <v>0</v>
          </cell>
          <cell r="I115">
            <v>0</v>
          </cell>
          <cell r="J115">
            <v>4468</v>
          </cell>
          <cell r="K115">
            <v>0</v>
          </cell>
          <cell r="L115">
            <v>0</v>
          </cell>
          <cell r="N115">
            <v>0</v>
          </cell>
          <cell r="S115">
            <v>0</v>
          </cell>
          <cell r="T115">
            <v>0</v>
          </cell>
          <cell r="U115">
            <v>0</v>
          </cell>
          <cell r="V115">
            <v>0</v>
          </cell>
          <cell r="W115">
            <v>0</v>
          </cell>
          <cell r="X115">
            <v>0</v>
          </cell>
          <cell r="AA115">
            <v>0</v>
          </cell>
          <cell r="AB115">
            <v>4467</v>
          </cell>
          <cell r="AC115">
            <v>0</v>
          </cell>
          <cell r="AD115">
            <v>0</v>
          </cell>
          <cell r="AH115">
            <v>0</v>
          </cell>
          <cell r="AI115">
            <v>0</v>
          </cell>
          <cell r="AJ115">
            <v>0</v>
          </cell>
          <cell r="AK115">
            <v>0</v>
          </cell>
          <cell r="AL115">
            <v>0</v>
          </cell>
        </row>
        <row r="116">
          <cell r="J116">
            <v>3666</v>
          </cell>
          <cell r="AB116">
            <v>3665</v>
          </cell>
          <cell r="AO116" t="str">
            <v>Ban QLDA ĐTXD KV huyện Châu Phú</v>
          </cell>
        </row>
        <row r="117">
          <cell r="J117">
            <v>802</v>
          </cell>
          <cell r="AB117">
            <v>802</v>
          </cell>
          <cell r="AO117" t="str">
            <v>Ban QLDA ĐTXD KV huyện Châu Phú</v>
          </cell>
        </row>
        <row r="118">
          <cell r="G118">
            <v>0</v>
          </cell>
          <cell r="H118">
            <v>0</v>
          </cell>
          <cell r="I118">
            <v>44558</v>
          </cell>
          <cell r="J118">
            <v>56853</v>
          </cell>
          <cell r="K118">
            <v>0</v>
          </cell>
          <cell r="L118">
            <v>0</v>
          </cell>
          <cell r="N118">
            <v>0</v>
          </cell>
          <cell r="S118">
            <v>0</v>
          </cell>
          <cell r="T118">
            <v>0</v>
          </cell>
          <cell r="U118">
            <v>0</v>
          </cell>
          <cell r="V118">
            <v>0</v>
          </cell>
          <cell r="W118">
            <v>0</v>
          </cell>
          <cell r="X118">
            <v>0</v>
          </cell>
          <cell r="AA118">
            <v>0</v>
          </cell>
          <cell r="AB118">
            <v>43608</v>
          </cell>
          <cell r="AC118">
            <v>0</v>
          </cell>
          <cell r="AD118">
            <v>0</v>
          </cell>
          <cell r="AH118">
            <v>0</v>
          </cell>
          <cell r="AI118">
            <v>0</v>
          </cell>
          <cell r="AJ118">
            <v>0</v>
          </cell>
          <cell r="AK118">
            <v>0</v>
          </cell>
          <cell r="AL118">
            <v>0</v>
          </cell>
        </row>
        <row r="119">
          <cell r="I119">
            <v>2000</v>
          </cell>
          <cell r="J119">
            <v>1850</v>
          </cell>
          <cell r="AB119">
            <v>1745</v>
          </cell>
          <cell r="AO119" t="str">
            <v>Ban QLDA ĐTXD KV TX.Tân Châu</v>
          </cell>
        </row>
        <row r="120">
          <cell r="I120">
            <v>4000</v>
          </cell>
          <cell r="J120">
            <v>4126</v>
          </cell>
          <cell r="AB120">
            <v>4107</v>
          </cell>
          <cell r="AO120" t="str">
            <v>Ban QLDA ĐTXD KV TX.Tân Châu</v>
          </cell>
        </row>
        <row r="121">
          <cell r="I121">
            <v>3000</v>
          </cell>
          <cell r="J121">
            <v>3720</v>
          </cell>
          <cell r="AB121">
            <v>3720</v>
          </cell>
          <cell r="AO121" t="str">
            <v>Ban QLDA ĐTXD KV TX.Tân Châu</v>
          </cell>
        </row>
        <row r="122">
          <cell r="I122">
            <v>2000</v>
          </cell>
          <cell r="J122">
            <v>2471</v>
          </cell>
          <cell r="AB122">
            <v>2460</v>
          </cell>
          <cell r="AO122" t="str">
            <v>Ban QLDA ĐTXD KV TX.Tân Châu</v>
          </cell>
        </row>
        <row r="123">
          <cell r="I123">
            <v>5000</v>
          </cell>
          <cell r="J123">
            <v>8157</v>
          </cell>
          <cell r="AB123">
            <v>8155</v>
          </cell>
          <cell r="AO123" t="str">
            <v>Ban QLDA ĐTXD KV TX.Tân Châu</v>
          </cell>
        </row>
        <row r="124">
          <cell r="I124">
            <v>17000</v>
          </cell>
          <cell r="J124">
            <v>15570</v>
          </cell>
          <cell r="AB124">
            <v>11594</v>
          </cell>
          <cell r="AO124" t="str">
            <v>Ban QLDA ĐTXD KV TX.Tân Châu</v>
          </cell>
        </row>
        <row r="125">
          <cell r="I125">
            <v>11558</v>
          </cell>
          <cell r="J125">
            <v>6000</v>
          </cell>
          <cell r="AB125">
            <v>1608</v>
          </cell>
          <cell r="AO125" t="str">
            <v>Ban QLDA ĐTXD KV TX.Tân Châu</v>
          </cell>
        </row>
        <row r="126">
          <cell r="J126">
            <v>928</v>
          </cell>
          <cell r="AB126">
            <v>928</v>
          </cell>
          <cell r="AO126" t="str">
            <v>Ban QLDA ĐTXD KV TX.Tân Châu</v>
          </cell>
        </row>
        <row r="127">
          <cell r="J127">
            <v>799</v>
          </cell>
          <cell r="AB127">
            <v>689</v>
          </cell>
          <cell r="AO127" t="str">
            <v>Ban QLDA ĐTXD KV TX.Tân Châu</v>
          </cell>
        </row>
        <row r="128">
          <cell r="J128">
            <v>2859</v>
          </cell>
          <cell r="AB128">
            <v>2781</v>
          </cell>
          <cell r="AO128" t="str">
            <v>Ban QLDA ĐTXD KV TX.Tân Châu</v>
          </cell>
        </row>
        <row r="129">
          <cell r="J129">
            <v>523</v>
          </cell>
          <cell r="AO129" t="str">
            <v>Ban QLDA ĐTXD KV TX.Tân Châu</v>
          </cell>
        </row>
        <row r="130">
          <cell r="J130">
            <v>1700</v>
          </cell>
          <cell r="AB130">
            <v>1700</v>
          </cell>
          <cell r="AO130" t="str">
            <v>Ban QLDA ĐTXD KV TX.Tân Châu</v>
          </cell>
        </row>
        <row r="131">
          <cell r="J131">
            <v>1450</v>
          </cell>
          <cell r="AB131">
            <v>1432</v>
          </cell>
          <cell r="AO131" t="str">
            <v>Ban QLDA ĐTXD KV TX.Tân Châu</v>
          </cell>
        </row>
        <row r="132">
          <cell r="J132">
            <v>3700</v>
          </cell>
          <cell r="AO132" t="str">
            <v>Ban QLDA ĐTXD KV TX.Tân Châu</v>
          </cell>
        </row>
        <row r="133">
          <cell r="J133">
            <v>3000</v>
          </cell>
          <cell r="AB133">
            <v>2689</v>
          </cell>
          <cell r="AO133" t="str">
            <v>Ban QLDA ĐTXD KV TX.Tân Châu</v>
          </cell>
        </row>
        <row r="134">
          <cell r="G134">
            <v>0</v>
          </cell>
          <cell r="H134">
            <v>0</v>
          </cell>
          <cell r="I134">
            <v>17000</v>
          </cell>
          <cell r="J134">
            <v>20726</v>
          </cell>
          <cell r="K134">
            <v>0</v>
          </cell>
          <cell r="L134">
            <v>0</v>
          </cell>
          <cell r="N134">
            <v>0</v>
          </cell>
          <cell r="S134">
            <v>0</v>
          </cell>
          <cell r="T134">
            <v>0</v>
          </cell>
          <cell r="U134">
            <v>0</v>
          </cell>
          <cell r="V134">
            <v>0</v>
          </cell>
          <cell r="W134">
            <v>0</v>
          </cell>
          <cell r="X134">
            <v>0</v>
          </cell>
          <cell r="AA134">
            <v>0</v>
          </cell>
          <cell r="AB134">
            <v>20726</v>
          </cell>
          <cell r="AC134">
            <v>0</v>
          </cell>
          <cell r="AD134">
            <v>0</v>
          </cell>
          <cell r="AH134">
            <v>0</v>
          </cell>
          <cell r="AI134">
            <v>0</v>
          </cell>
          <cell r="AJ134">
            <v>0</v>
          </cell>
          <cell r="AK134">
            <v>0</v>
          </cell>
          <cell r="AL134">
            <v>0</v>
          </cell>
        </row>
        <row r="135">
          <cell r="I135">
            <v>17000</v>
          </cell>
          <cell r="J135">
            <v>15330</v>
          </cell>
          <cell r="AB135">
            <v>15330</v>
          </cell>
          <cell r="AO135" t="str">
            <v>Ban QLDA ĐTXD KV huyện An Phú</v>
          </cell>
        </row>
        <row r="136">
          <cell r="J136">
            <v>5396</v>
          </cell>
          <cell r="AB136">
            <v>5396</v>
          </cell>
          <cell r="AO136" t="str">
            <v>Ban QLDA ĐTXD KV huyện An Phú</v>
          </cell>
        </row>
        <row r="137">
          <cell r="G137">
            <v>0</v>
          </cell>
          <cell r="H137">
            <v>0</v>
          </cell>
          <cell r="I137">
            <v>330504</v>
          </cell>
          <cell r="J137">
            <v>369335</v>
          </cell>
          <cell r="K137">
            <v>0</v>
          </cell>
          <cell r="L137">
            <v>0</v>
          </cell>
          <cell r="N137">
            <v>0</v>
          </cell>
          <cell r="S137">
            <v>0</v>
          </cell>
          <cell r="T137">
            <v>0</v>
          </cell>
          <cell r="U137">
            <v>0</v>
          </cell>
          <cell r="V137">
            <v>0</v>
          </cell>
          <cell r="W137">
            <v>0</v>
          </cell>
          <cell r="X137">
            <v>0</v>
          </cell>
          <cell r="AA137">
            <v>0</v>
          </cell>
          <cell r="AB137">
            <v>296121</v>
          </cell>
          <cell r="AC137">
            <v>0</v>
          </cell>
          <cell r="AD137">
            <v>0</v>
          </cell>
          <cell r="AH137">
            <v>0</v>
          </cell>
          <cell r="AI137">
            <v>0</v>
          </cell>
          <cell r="AJ137">
            <v>0</v>
          </cell>
          <cell r="AK137">
            <v>0</v>
          </cell>
          <cell r="AL137">
            <v>0</v>
          </cell>
        </row>
        <row r="138">
          <cell r="G138">
            <v>0</v>
          </cell>
          <cell r="H138">
            <v>0</v>
          </cell>
          <cell r="I138">
            <v>126737</v>
          </cell>
          <cell r="J138">
            <v>122880</v>
          </cell>
          <cell r="K138">
            <v>0</v>
          </cell>
          <cell r="L138">
            <v>0</v>
          </cell>
          <cell r="N138">
            <v>0</v>
          </cell>
          <cell r="S138">
            <v>0</v>
          </cell>
          <cell r="T138">
            <v>0</v>
          </cell>
          <cell r="U138">
            <v>0</v>
          </cell>
          <cell r="V138">
            <v>0</v>
          </cell>
          <cell r="W138">
            <v>0</v>
          </cell>
          <cell r="X138">
            <v>0</v>
          </cell>
          <cell r="AA138">
            <v>0</v>
          </cell>
          <cell r="AB138">
            <v>119356</v>
          </cell>
          <cell r="AC138">
            <v>0</v>
          </cell>
          <cell r="AD138">
            <v>0</v>
          </cell>
          <cell r="AH138">
            <v>0</v>
          </cell>
          <cell r="AI138">
            <v>0</v>
          </cell>
          <cell r="AJ138">
            <v>0</v>
          </cell>
          <cell r="AK138">
            <v>0</v>
          </cell>
          <cell r="AL138">
            <v>0</v>
          </cell>
        </row>
        <row r="139">
          <cell r="I139">
            <v>15442</v>
          </cell>
          <cell r="J139">
            <v>18968</v>
          </cell>
          <cell r="AB139">
            <v>17955</v>
          </cell>
          <cell r="AO139" t="str">
            <v>Ban QLDA ĐTXD&amp;KV PTĐT AG</v>
          </cell>
        </row>
        <row r="140">
          <cell r="I140">
            <v>20000</v>
          </cell>
          <cell r="J140">
            <v>20000</v>
          </cell>
          <cell r="AB140">
            <v>20000</v>
          </cell>
          <cell r="AO140" t="str">
            <v>Ban QLDA ĐTXD&amp;KV PTĐT AG</v>
          </cell>
        </row>
        <row r="141">
          <cell r="I141">
            <v>10000</v>
          </cell>
          <cell r="J141">
            <v>22929</v>
          </cell>
          <cell r="AB141">
            <v>22874</v>
          </cell>
          <cell r="AO141" t="str">
            <v>Ban QLDA ĐTXD KV TP.Long Xuyên</v>
          </cell>
        </row>
        <row r="142">
          <cell r="I142">
            <v>15000</v>
          </cell>
          <cell r="J142">
            <v>16952</v>
          </cell>
          <cell r="AB142">
            <v>16429</v>
          </cell>
          <cell r="AO142" t="str">
            <v>Ban QLDA ĐTXD KV TP.Long Xuyên</v>
          </cell>
        </row>
        <row r="143">
          <cell r="I143">
            <v>30000</v>
          </cell>
          <cell r="J143">
            <v>10000</v>
          </cell>
          <cell r="AB143">
            <v>8067</v>
          </cell>
          <cell r="AO143" t="str">
            <v>Sở Giáo dục và Đào tạo</v>
          </cell>
        </row>
        <row r="144">
          <cell r="G144">
            <v>0</v>
          </cell>
          <cell r="H144">
            <v>0</v>
          </cell>
          <cell r="I144">
            <v>36295</v>
          </cell>
          <cell r="J144">
            <v>34031</v>
          </cell>
          <cell r="K144">
            <v>0</v>
          </cell>
          <cell r="L144">
            <v>0</v>
          </cell>
          <cell r="N144">
            <v>0</v>
          </cell>
          <cell r="S144">
            <v>0</v>
          </cell>
          <cell r="T144">
            <v>0</v>
          </cell>
          <cell r="U144">
            <v>0</v>
          </cell>
          <cell r="V144">
            <v>0</v>
          </cell>
          <cell r="W144">
            <v>0</v>
          </cell>
          <cell r="X144">
            <v>0</v>
          </cell>
          <cell r="AA144">
            <v>0</v>
          </cell>
          <cell r="AB144">
            <v>34031</v>
          </cell>
          <cell r="AC144">
            <v>0</v>
          </cell>
          <cell r="AD144">
            <v>0</v>
          </cell>
          <cell r="AH144">
            <v>0</v>
          </cell>
          <cell r="AI144">
            <v>0</v>
          </cell>
          <cell r="AJ144">
            <v>0</v>
          </cell>
          <cell r="AK144">
            <v>0</v>
          </cell>
          <cell r="AL144">
            <v>0</v>
          </cell>
          <cell r="AO144">
            <v>0</v>
          </cell>
        </row>
        <row r="145">
          <cell r="G145">
            <v>0</v>
          </cell>
          <cell r="H145">
            <v>0</v>
          </cell>
          <cell r="I145">
            <v>12295</v>
          </cell>
          <cell r="J145">
            <v>17031</v>
          </cell>
          <cell r="K145">
            <v>0</v>
          </cell>
          <cell r="L145">
            <v>0</v>
          </cell>
          <cell r="N145">
            <v>0</v>
          </cell>
          <cell r="S145">
            <v>0</v>
          </cell>
          <cell r="T145">
            <v>0</v>
          </cell>
          <cell r="U145">
            <v>0</v>
          </cell>
          <cell r="V145">
            <v>0</v>
          </cell>
          <cell r="W145">
            <v>0</v>
          </cell>
          <cell r="X145">
            <v>0</v>
          </cell>
          <cell r="AA145">
            <v>0</v>
          </cell>
          <cell r="AB145">
            <v>17031</v>
          </cell>
          <cell r="AC145">
            <v>0</v>
          </cell>
          <cell r="AD145">
            <v>0</v>
          </cell>
          <cell r="AH145">
            <v>0</v>
          </cell>
          <cell r="AI145">
            <v>0</v>
          </cell>
          <cell r="AJ145">
            <v>0</v>
          </cell>
          <cell r="AK145">
            <v>0</v>
          </cell>
          <cell r="AL145">
            <v>0</v>
          </cell>
        </row>
        <row r="146">
          <cell r="I146">
            <v>12295</v>
          </cell>
          <cell r="J146">
            <v>17031</v>
          </cell>
          <cell r="AB146">
            <v>17031</v>
          </cell>
          <cell r="AO146" t="str">
            <v>Ban QLDA ĐTXD KV huyện Phú Tân</v>
          </cell>
        </row>
        <row r="147">
          <cell r="G147">
            <v>0</v>
          </cell>
          <cell r="H147">
            <v>0</v>
          </cell>
          <cell r="I147">
            <v>10000</v>
          </cell>
          <cell r="J147">
            <v>3000</v>
          </cell>
          <cell r="K147">
            <v>0</v>
          </cell>
          <cell r="L147">
            <v>0</v>
          </cell>
          <cell r="S147">
            <v>0</v>
          </cell>
          <cell r="U147">
            <v>0</v>
          </cell>
          <cell r="V147">
            <v>0</v>
          </cell>
          <cell r="W147">
            <v>0</v>
          </cell>
          <cell r="X147">
            <v>0</v>
          </cell>
          <cell r="AA147">
            <v>0</v>
          </cell>
          <cell r="AB147">
            <v>3000</v>
          </cell>
          <cell r="AC147">
            <v>0</v>
          </cell>
          <cell r="AD147">
            <v>0</v>
          </cell>
          <cell r="AH147">
            <v>0</v>
          </cell>
          <cell r="AI147">
            <v>0</v>
          </cell>
          <cell r="AJ147">
            <v>0</v>
          </cell>
          <cell r="AK147">
            <v>0</v>
          </cell>
          <cell r="AL147">
            <v>0</v>
          </cell>
        </row>
        <row r="148">
          <cell r="I148">
            <v>10000</v>
          </cell>
          <cell r="J148">
            <v>3000</v>
          </cell>
          <cell r="AB148">
            <v>3000</v>
          </cell>
          <cell r="AO148" t="str">
            <v>Ban QLDA ĐTXD KV huyện An Phú</v>
          </cell>
        </row>
        <row r="149">
          <cell r="G149">
            <v>0</v>
          </cell>
          <cell r="H149">
            <v>0</v>
          </cell>
          <cell r="I149">
            <v>14000</v>
          </cell>
          <cell r="J149">
            <v>14000</v>
          </cell>
          <cell r="K149">
            <v>0</v>
          </cell>
          <cell r="L149">
            <v>0</v>
          </cell>
          <cell r="S149">
            <v>0</v>
          </cell>
          <cell r="U149">
            <v>0</v>
          </cell>
          <cell r="V149">
            <v>0</v>
          </cell>
          <cell r="W149">
            <v>0</v>
          </cell>
          <cell r="X149">
            <v>0</v>
          </cell>
          <cell r="AA149">
            <v>0</v>
          </cell>
          <cell r="AB149">
            <v>14000</v>
          </cell>
          <cell r="AC149">
            <v>0</v>
          </cell>
          <cell r="AD149">
            <v>0</v>
          </cell>
          <cell r="AH149">
            <v>0</v>
          </cell>
          <cell r="AI149">
            <v>0</v>
          </cell>
          <cell r="AJ149">
            <v>0</v>
          </cell>
          <cell r="AK149">
            <v>0</v>
          </cell>
          <cell r="AL149">
            <v>0</v>
          </cell>
        </row>
        <row r="150">
          <cell r="I150">
            <v>14000</v>
          </cell>
          <cell r="J150">
            <v>14000</v>
          </cell>
          <cell r="AB150">
            <v>14000</v>
          </cell>
          <cell r="AO150" t="str">
            <v>Ban QLDA ĐTXD KV huyện Châu Phú</v>
          </cell>
        </row>
        <row r="151">
          <cell r="G151">
            <v>0</v>
          </cell>
          <cell r="H151">
            <v>0</v>
          </cell>
          <cell r="I151">
            <v>203767</v>
          </cell>
          <cell r="J151">
            <v>246455</v>
          </cell>
          <cell r="K151">
            <v>0</v>
          </cell>
          <cell r="L151">
            <v>0</v>
          </cell>
          <cell r="N151">
            <v>0</v>
          </cell>
          <cell r="S151">
            <v>0</v>
          </cell>
          <cell r="T151">
            <v>0</v>
          </cell>
          <cell r="U151">
            <v>0</v>
          </cell>
          <cell r="V151">
            <v>0</v>
          </cell>
          <cell r="W151">
            <v>0</v>
          </cell>
          <cell r="X151">
            <v>0</v>
          </cell>
          <cell r="AA151">
            <v>0</v>
          </cell>
          <cell r="AB151">
            <v>176765</v>
          </cell>
          <cell r="AC151">
            <v>0</v>
          </cell>
          <cell r="AD151">
            <v>0</v>
          </cell>
          <cell r="AH151">
            <v>0</v>
          </cell>
          <cell r="AI151">
            <v>0</v>
          </cell>
          <cell r="AJ151">
            <v>0</v>
          </cell>
          <cell r="AK151">
            <v>0</v>
          </cell>
          <cell r="AL151">
            <v>0</v>
          </cell>
        </row>
        <row r="152">
          <cell r="I152">
            <v>10644</v>
          </cell>
          <cell r="J152">
            <v>10644</v>
          </cell>
          <cell r="AB152">
            <v>10644</v>
          </cell>
          <cell r="AO152" t="str">
            <v>Ban QLDA ĐTXD KV huyện Thoại Sơn</v>
          </cell>
        </row>
        <row r="153">
          <cell r="I153">
            <v>19445</v>
          </cell>
          <cell r="J153">
            <v>16945</v>
          </cell>
          <cell r="AB153">
            <v>7093</v>
          </cell>
          <cell r="AO153" t="str">
            <v>Ban QLDA ĐTXD KV huyện Thoại Sơn</v>
          </cell>
        </row>
        <row r="154">
          <cell r="I154">
            <v>11363</v>
          </cell>
          <cell r="J154">
            <v>11363</v>
          </cell>
          <cell r="AB154">
            <v>11363</v>
          </cell>
          <cell r="AO154" t="str">
            <v>Ban QLDA ĐTXD KV huyện Thoại Sơn</v>
          </cell>
        </row>
        <row r="155">
          <cell r="I155">
            <v>5000</v>
          </cell>
          <cell r="J155">
            <v>5000</v>
          </cell>
          <cell r="AB155">
            <v>5000</v>
          </cell>
          <cell r="AO155" t="str">
            <v>Ban QLDA ĐTXD&amp;KV PTĐT AG</v>
          </cell>
        </row>
        <row r="156">
          <cell r="I156">
            <v>10000</v>
          </cell>
          <cell r="J156">
            <v>10000</v>
          </cell>
          <cell r="AB156">
            <v>6891</v>
          </cell>
          <cell r="AO156" t="str">
            <v>Ban QLDA ĐTXD&amp;KV PTĐT AG</v>
          </cell>
        </row>
        <row r="157">
          <cell r="I157">
            <v>12000</v>
          </cell>
          <cell r="J157">
            <v>12000</v>
          </cell>
          <cell r="AB157">
            <v>11931</v>
          </cell>
          <cell r="AO157" t="str">
            <v>Ban QLDA ĐTXD&amp;KV PTĐT AG</v>
          </cell>
        </row>
        <row r="158">
          <cell r="I158">
            <v>5000</v>
          </cell>
          <cell r="J158">
            <v>11100</v>
          </cell>
          <cell r="AO158" t="str">
            <v>Ban QLDA ĐTXD KV huyện Chợ Mới</v>
          </cell>
        </row>
        <row r="159">
          <cell r="I159">
            <v>10000</v>
          </cell>
          <cell r="J159">
            <v>8000</v>
          </cell>
          <cell r="AB159">
            <v>7692</v>
          </cell>
          <cell r="AO159" t="str">
            <v>Ban QLDA ĐTXD KV huyện Chợ Mới</v>
          </cell>
        </row>
        <row r="160">
          <cell r="I160">
            <v>10000</v>
          </cell>
          <cell r="J160">
            <v>10052</v>
          </cell>
          <cell r="AB160">
            <v>4637</v>
          </cell>
          <cell r="AO160" t="str">
            <v>Ban QLDA ĐTXD KV huyện Chợ Mới</v>
          </cell>
        </row>
        <row r="161">
          <cell r="I161">
            <v>9263</v>
          </cell>
          <cell r="AO161" t="str">
            <v>Ban QLDA ĐTXD KV huyện Chợ Mới</v>
          </cell>
        </row>
        <row r="162">
          <cell r="G162">
            <v>0</v>
          </cell>
          <cell r="H162">
            <v>0</v>
          </cell>
          <cell r="I162">
            <v>0</v>
          </cell>
          <cell r="J162">
            <v>82926</v>
          </cell>
          <cell r="K162">
            <v>0</v>
          </cell>
          <cell r="L162">
            <v>0</v>
          </cell>
          <cell r="N162">
            <v>0</v>
          </cell>
          <cell r="S162">
            <v>0</v>
          </cell>
          <cell r="T162">
            <v>0</v>
          </cell>
          <cell r="U162">
            <v>0</v>
          </cell>
          <cell r="V162">
            <v>0</v>
          </cell>
          <cell r="W162">
            <v>0</v>
          </cell>
          <cell r="X162">
            <v>0</v>
          </cell>
          <cell r="AA162">
            <v>0</v>
          </cell>
          <cell r="AB162">
            <v>57653</v>
          </cell>
          <cell r="AC162">
            <v>0</v>
          </cell>
          <cell r="AD162">
            <v>0</v>
          </cell>
          <cell r="AH162">
            <v>0</v>
          </cell>
          <cell r="AI162">
            <v>0</v>
          </cell>
          <cell r="AJ162">
            <v>0</v>
          </cell>
          <cell r="AK162">
            <v>0</v>
          </cell>
          <cell r="AL162">
            <v>0</v>
          </cell>
        </row>
        <row r="163">
          <cell r="J163">
            <v>914</v>
          </cell>
          <cell r="AB163">
            <v>864</v>
          </cell>
          <cell r="AO163" t="str">
            <v>Ban QLDA ĐTXD KV huyện Chợ Mới</v>
          </cell>
        </row>
        <row r="164">
          <cell r="J164">
            <v>9000</v>
          </cell>
          <cell r="AB164">
            <v>8195</v>
          </cell>
          <cell r="AO164" t="str">
            <v>Ban QLDA ĐTXD KV huyện Chợ Mới</v>
          </cell>
        </row>
        <row r="165">
          <cell r="J165">
            <v>8648</v>
          </cell>
          <cell r="AB165">
            <v>3776</v>
          </cell>
          <cell r="AO165" t="str">
            <v>Ban QLDA ĐTXD KV huyện Chợ Mới</v>
          </cell>
        </row>
        <row r="166">
          <cell r="J166">
            <v>5642</v>
          </cell>
          <cell r="AB166">
            <v>566</v>
          </cell>
          <cell r="AO166" t="str">
            <v>Ban QLDA ĐTXD KV huyện Chợ Mới</v>
          </cell>
        </row>
        <row r="167">
          <cell r="J167">
            <v>6666</v>
          </cell>
          <cell r="AB167">
            <v>3688</v>
          </cell>
          <cell r="AO167" t="str">
            <v>Ban QLDA ĐTXD KV huyện Chợ Mới</v>
          </cell>
        </row>
        <row r="168">
          <cell r="J168">
            <v>3094</v>
          </cell>
          <cell r="AB168">
            <v>4137</v>
          </cell>
          <cell r="AO168" t="str">
            <v>Ban QLDA ĐTXD KV huyện Chợ Mới</v>
          </cell>
        </row>
        <row r="169">
          <cell r="J169">
            <v>17946</v>
          </cell>
          <cell r="AB169">
            <v>10387</v>
          </cell>
          <cell r="AO169" t="str">
            <v>Ban QLDA ĐTXD KV huyện Chợ Mới</v>
          </cell>
        </row>
        <row r="170">
          <cell r="J170">
            <v>3130</v>
          </cell>
          <cell r="AB170">
            <v>3130</v>
          </cell>
          <cell r="AO170" t="str">
            <v>Ban QLDA ĐTXD KV huyện Chợ Mới</v>
          </cell>
        </row>
        <row r="171">
          <cell r="J171">
            <v>5662</v>
          </cell>
          <cell r="AB171">
            <v>5662</v>
          </cell>
          <cell r="AO171" t="str">
            <v>Ban QLDA ĐTXD KV huyện Chợ Mới</v>
          </cell>
        </row>
        <row r="172">
          <cell r="J172">
            <v>1782</v>
          </cell>
          <cell r="AB172">
            <v>1740</v>
          </cell>
          <cell r="AO172" t="str">
            <v>Ban QLDA ĐTXD KV huyện Chợ Mới</v>
          </cell>
        </row>
        <row r="173">
          <cell r="J173">
            <v>4000</v>
          </cell>
          <cell r="AB173">
            <v>1418</v>
          </cell>
          <cell r="AO173" t="str">
            <v>Ban QLDA ĐTXD KV huyện Chợ Mới</v>
          </cell>
        </row>
        <row r="174">
          <cell r="J174">
            <v>2081</v>
          </cell>
          <cell r="AB174">
            <v>2038</v>
          </cell>
          <cell r="AO174" t="str">
            <v>Ban QLDA ĐTXD KV huyện Chợ Mới</v>
          </cell>
        </row>
        <row r="175">
          <cell r="J175">
            <v>3276</v>
          </cell>
          <cell r="AB175">
            <v>2066</v>
          </cell>
          <cell r="AO175" t="str">
            <v>Ban QLDA ĐTXD KV huyện Chợ Mới</v>
          </cell>
        </row>
        <row r="176">
          <cell r="J176">
            <v>11085</v>
          </cell>
          <cell r="AB176">
            <v>9986</v>
          </cell>
          <cell r="AO176" t="str">
            <v>Ban QLDA ĐTXD KV huyện Chợ Mới</v>
          </cell>
        </row>
        <row r="177">
          <cell r="I177">
            <v>6000</v>
          </cell>
          <cell r="J177">
            <v>4000</v>
          </cell>
          <cell r="AO177" t="str">
            <v>Ban QLDA ĐTXD KV huyện Chợ Mới</v>
          </cell>
        </row>
        <row r="178">
          <cell r="I178">
            <v>5000</v>
          </cell>
          <cell r="J178">
            <v>3700</v>
          </cell>
          <cell r="AB178">
            <v>3700</v>
          </cell>
          <cell r="AO178" t="str">
            <v>Ban QLDA ĐTXD KV huyện Chợ Mới</v>
          </cell>
        </row>
        <row r="179">
          <cell r="I179">
            <v>7000</v>
          </cell>
          <cell r="J179">
            <v>4200</v>
          </cell>
          <cell r="AB179">
            <v>4200</v>
          </cell>
          <cell r="AO179" t="str">
            <v>Ban QLDA ĐTXD KV huyện Chợ Mới</v>
          </cell>
        </row>
        <row r="180">
          <cell r="I180">
            <v>5000</v>
          </cell>
          <cell r="AO180" t="str">
            <v>Ban QLDA ĐTXD KV huyện Chợ Mới</v>
          </cell>
        </row>
        <row r="181">
          <cell r="I181">
            <v>3000</v>
          </cell>
          <cell r="AO181" t="str">
            <v>Ban QLDA ĐTXD KV huyện Chợ Mới</v>
          </cell>
        </row>
        <row r="182">
          <cell r="I182">
            <v>5000</v>
          </cell>
          <cell r="AO182" t="str">
            <v>Ban QLDA ĐTXD KV huyện Chợ Mới</v>
          </cell>
        </row>
        <row r="183">
          <cell r="I183">
            <v>3000</v>
          </cell>
          <cell r="AO183" t="str">
            <v>Ban QLDA ĐTXD KV huyện Châu Phú</v>
          </cell>
        </row>
        <row r="184">
          <cell r="G184">
            <v>0</v>
          </cell>
          <cell r="H184">
            <v>0</v>
          </cell>
          <cell r="I184">
            <v>6800</v>
          </cell>
          <cell r="J184">
            <v>6800</v>
          </cell>
          <cell r="K184">
            <v>0</v>
          </cell>
          <cell r="L184">
            <v>0</v>
          </cell>
          <cell r="N184">
            <v>0</v>
          </cell>
          <cell r="S184">
            <v>0</v>
          </cell>
          <cell r="T184">
            <v>0</v>
          </cell>
          <cell r="U184">
            <v>0</v>
          </cell>
          <cell r="V184">
            <v>0</v>
          </cell>
          <cell r="W184">
            <v>0</v>
          </cell>
          <cell r="X184">
            <v>0</v>
          </cell>
          <cell r="AA184">
            <v>0</v>
          </cell>
          <cell r="AB184">
            <v>6670</v>
          </cell>
          <cell r="AC184">
            <v>0</v>
          </cell>
          <cell r="AD184">
            <v>0</v>
          </cell>
          <cell r="AH184">
            <v>0</v>
          </cell>
          <cell r="AI184">
            <v>0</v>
          </cell>
          <cell r="AJ184">
            <v>0</v>
          </cell>
          <cell r="AK184">
            <v>0</v>
          </cell>
          <cell r="AL184">
            <v>0</v>
          </cell>
        </row>
        <row r="185">
          <cell r="I185">
            <v>3800</v>
          </cell>
          <cell r="J185">
            <v>2800</v>
          </cell>
          <cell r="AB185">
            <v>2670</v>
          </cell>
          <cell r="AO185" t="str">
            <v>Ban QLDA ĐTXD KV huyện Châu Thành</v>
          </cell>
        </row>
        <row r="186">
          <cell r="I186">
            <v>3000</v>
          </cell>
          <cell r="J186">
            <v>4000</v>
          </cell>
          <cell r="AB186">
            <v>4000</v>
          </cell>
          <cell r="AO186" t="str">
            <v>Ban QLDA ĐTXD KV huyện Chợ Mới</v>
          </cell>
        </row>
        <row r="187">
          <cell r="G187">
            <v>0</v>
          </cell>
          <cell r="H187">
            <v>0</v>
          </cell>
          <cell r="I187">
            <v>60252</v>
          </cell>
          <cell r="J187">
            <v>49725</v>
          </cell>
          <cell r="K187">
            <v>0</v>
          </cell>
          <cell r="L187">
            <v>0</v>
          </cell>
          <cell r="N187">
            <v>0</v>
          </cell>
          <cell r="S187">
            <v>0</v>
          </cell>
          <cell r="T187">
            <v>0</v>
          </cell>
          <cell r="U187">
            <v>0</v>
          </cell>
          <cell r="V187">
            <v>0</v>
          </cell>
          <cell r="W187">
            <v>0</v>
          </cell>
          <cell r="X187">
            <v>0</v>
          </cell>
          <cell r="AA187">
            <v>0</v>
          </cell>
          <cell r="AB187">
            <v>39291</v>
          </cell>
          <cell r="AC187">
            <v>0</v>
          </cell>
          <cell r="AD187">
            <v>0</v>
          </cell>
          <cell r="AH187">
            <v>0</v>
          </cell>
          <cell r="AI187">
            <v>0</v>
          </cell>
          <cell r="AJ187">
            <v>0</v>
          </cell>
          <cell r="AK187">
            <v>0</v>
          </cell>
          <cell r="AL187">
            <v>0</v>
          </cell>
        </row>
        <row r="188">
          <cell r="I188">
            <v>10000</v>
          </cell>
          <cell r="J188">
            <v>5000</v>
          </cell>
          <cell r="AO188" t="str">
            <v>Ban QLDA ĐTXD KV huyện Châu Thành</v>
          </cell>
        </row>
        <row r="189">
          <cell r="I189">
            <v>17598</v>
          </cell>
          <cell r="J189">
            <v>12156</v>
          </cell>
          <cell r="AB189">
            <v>12156</v>
          </cell>
          <cell r="AO189" t="str">
            <v>Ban QLDA ĐTXD KV huyện Châu Thành</v>
          </cell>
        </row>
        <row r="190">
          <cell r="I190">
            <v>18200</v>
          </cell>
          <cell r="J190">
            <v>14284</v>
          </cell>
          <cell r="AB190">
            <v>13186</v>
          </cell>
          <cell r="AO190" t="str">
            <v>Ban QLDA ĐTXD KV huyện Châu Thành</v>
          </cell>
        </row>
        <row r="191">
          <cell r="I191">
            <v>10000</v>
          </cell>
          <cell r="J191">
            <v>11560</v>
          </cell>
          <cell r="AB191">
            <v>9529</v>
          </cell>
          <cell r="AO191" t="str">
            <v>Ban QLDA ĐTXD KV huyện Châu Phú</v>
          </cell>
        </row>
        <row r="192">
          <cell r="I192">
            <v>1467</v>
          </cell>
          <cell r="J192">
            <v>3028</v>
          </cell>
          <cell r="AB192">
            <v>724</v>
          </cell>
          <cell r="AO192" t="str">
            <v>Ban QLDA ĐTXD KV huyện Châu Phú</v>
          </cell>
        </row>
        <row r="193">
          <cell r="I193">
            <v>2987</v>
          </cell>
          <cell r="J193">
            <v>3697</v>
          </cell>
          <cell r="AB193">
            <v>3696</v>
          </cell>
          <cell r="AO193" t="str">
            <v>Ban QLDA ĐTXD KV huyện Châu Phú</v>
          </cell>
        </row>
        <row r="194">
          <cell r="G194">
            <v>0</v>
          </cell>
          <cell r="H194">
            <v>0</v>
          </cell>
          <cell r="I194">
            <v>444864</v>
          </cell>
          <cell r="J194">
            <v>419873</v>
          </cell>
          <cell r="K194">
            <v>0</v>
          </cell>
          <cell r="L194">
            <v>0</v>
          </cell>
          <cell r="N194">
            <v>0</v>
          </cell>
          <cell r="S194">
            <v>0</v>
          </cell>
          <cell r="T194">
            <v>0</v>
          </cell>
          <cell r="U194">
            <v>0</v>
          </cell>
          <cell r="V194">
            <v>0</v>
          </cell>
          <cell r="W194">
            <v>0</v>
          </cell>
          <cell r="X194">
            <v>0</v>
          </cell>
          <cell r="AA194">
            <v>0</v>
          </cell>
          <cell r="AB194">
            <v>337732</v>
          </cell>
          <cell r="AC194">
            <v>0</v>
          </cell>
          <cell r="AD194">
            <v>0</v>
          </cell>
          <cell r="AH194">
            <v>0</v>
          </cell>
          <cell r="AI194">
            <v>0</v>
          </cell>
          <cell r="AJ194">
            <v>0</v>
          </cell>
          <cell r="AK194">
            <v>0</v>
          </cell>
          <cell r="AL194">
            <v>0</v>
          </cell>
        </row>
        <row r="195">
          <cell r="G195">
            <v>0</v>
          </cell>
          <cell r="H195">
            <v>0</v>
          </cell>
          <cell r="I195">
            <v>299607</v>
          </cell>
          <cell r="J195">
            <v>249684</v>
          </cell>
          <cell r="K195">
            <v>0</v>
          </cell>
          <cell r="L195">
            <v>0</v>
          </cell>
          <cell r="N195">
            <v>0</v>
          </cell>
          <cell r="S195">
            <v>0</v>
          </cell>
          <cell r="T195">
            <v>0</v>
          </cell>
          <cell r="U195">
            <v>0</v>
          </cell>
          <cell r="V195">
            <v>0</v>
          </cell>
          <cell r="W195">
            <v>0</v>
          </cell>
          <cell r="X195">
            <v>0</v>
          </cell>
          <cell r="AA195">
            <v>0</v>
          </cell>
          <cell r="AB195">
            <v>217619</v>
          </cell>
          <cell r="AC195">
            <v>0</v>
          </cell>
          <cell r="AD195">
            <v>0</v>
          </cell>
          <cell r="AH195">
            <v>0</v>
          </cell>
          <cell r="AI195">
            <v>0</v>
          </cell>
          <cell r="AJ195">
            <v>0</v>
          </cell>
          <cell r="AK195">
            <v>0</v>
          </cell>
          <cell r="AL195">
            <v>0</v>
          </cell>
        </row>
        <row r="196">
          <cell r="I196">
            <v>9000</v>
          </cell>
          <cell r="AO196" t="str">
            <v>Ban QLDA ĐTXD KV TX.Tịnh Biên</v>
          </cell>
        </row>
        <row r="197">
          <cell r="G197">
            <v>0</v>
          </cell>
          <cell r="H197">
            <v>0</v>
          </cell>
          <cell r="I197">
            <v>54780</v>
          </cell>
          <cell r="J197">
            <v>36500</v>
          </cell>
          <cell r="K197">
            <v>0</v>
          </cell>
          <cell r="L197">
            <v>0</v>
          </cell>
          <cell r="N197">
            <v>0</v>
          </cell>
          <cell r="S197">
            <v>0</v>
          </cell>
          <cell r="T197">
            <v>0</v>
          </cell>
          <cell r="U197">
            <v>0</v>
          </cell>
          <cell r="V197">
            <v>0</v>
          </cell>
          <cell r="W197">
            <v>0</v>
          </cell>
          <cell r="X197">
            <v>0</v>
          </cell>
          <cell r="AA197">
            <v>0</v>
          </cell>
          <cell r="AB197">
            <v>32180</v>
          </cell>
          <cell r="AC197">
            <v>0</v>
          </cell>
          <cell r="AD197">
            <v>0</v>
          </cell>
          <cell r="AH197">
            <v>0</v>
          </cell>
          <cell r="AI197">
            <v>0</v>
          </cell>
          <cell r="AJ197">
            <v>0</v>
          </cell>
          <cell r="AK197">
            <v>0</v>
          </cell>
          <cell r="AL197">
            <v>0</v>
          </cell>
        </row>
        <row r="198">
          <cell r="I198">
            <v>5000</v>
          </cell>
          <cell r="AO198" t="str">
            <v>Ban QLDA ĐTXD KV huyện Phú Tân</v>
          </cell>
        </row>
        <row r="199">
          <cell r="I199">
            <v>3000</v>
          </cell>
          <cell r="AO199" t="str">
            <v>Ban QLDA ĐTXD KV huyện Thoại Sơn</v>
          </cell>
        </row>
        <row r="200">
          <cell r="I200">
            <v>9780</v>
          </cell>
          <cell r="J200">
            <v>4000</v>
          </cell>
          <cell r="AB200">
            <v>4000</v>
          </cell>
          <cell r="AO200" t="str">
            <v>Ban QLDA ĐTXD KV TX.Tân Châu</v>
          </cell>
        </row>
        <row r="201">
          <cell r="I201">
            <v>16000</v>
          </cell>
          <cell r="J201">
            <v>16000</v>
          </cell>
          <cell r="AB201">
            <v>11922</v>
          </cell>
          <cell r="AO201" t="str">
            <v>Ban QLDA ĐTXD KV TX.Tịnh Biên</v>
          </cell>
        </row>
        <row r="202">
          <cell r="I202">
            <v>10000</v>
          </cell>
          <cell r="J202">
            <v>8000</v>
          </cell>
          <cell r="AB202">
            <v>7758</v>
          </cell>
          <cell r="AO202" t="str">
            <v>Ban QLDA ĐTXD KV huyện An Phú</v>
          </cell>
        </row>
        <row r="203">
          <cell r="I203">
            <v>5000</v>
          </cell>
          <cell r="J203">
            <v>6000</v>
          </cell>
          <cell r="AB203">
            <v>6000</v>
          </cell>
          <cell r="AO203" t="str">
            <v>Ban QLDA ĐTXD KV huyện Phú Tân</v>
          </cell>
        </row>
        <row r="204">
          <cell r="I204">
            <v>6000</v>
          </cell>
          <cell r="J204">
            <v>2500</v>
          </cell>
          <cell r="AB204">
            <v>2500</v>
          </cell>
          <cell r="AO204" t="str">
            <v>Ban QLDA ĐTXD KV huyện Châu Phú</v>
          </cell>
        </row>
        <row r="205">
          <cell r="G205">
            <v>0</v>
          </cell>
          <cell r="H205">
            <v>0</v>
          </cell>
          <cell r="I205">
            <v>235827</v>
          </cell>
          <cell r="J205">
            <v>210084</v>
          </cell>
          <cell r="K205">
            <v>0</v>
          </cell>
          <cell r="L205">
            <v>0</v>
          </cell>
          <cell r="N205">
            <v>0</v>
          </cell>
          <cell r="S205">
            <v>0</v>
          </cell>
          <cell r="T205">
            <v>0</v>
          </cell>
          <cell r="U205">
            <v>0</v>
          </cell>
          <cell r="V205">
            <v>0</v>
          </cell>
          <cell r="W205">
            <v>0</v>
          </cell>
          <cell r="X205">
            <v>0</v>
          </cell>
          <cell r="AA205">
            <v>0</v>
          </cell>
          <cell r="AB205">
            <v>182439</v>
          </cell>
          <cell r="AC205">
            <v>0</v>
          </cell>
          <cell r="AD205">
            <v>0</v>
          </cell>
          <cell r="AH205">
            <v>0</v>
          </cell>
          <cell r="AI205">
            <v>0</v>
          </cell>
          <cell r="AJ205">
            <v>0</v>
          </cell>
          <cell r="AK205">
            <v>0</v>
          </cell>
          <cell r="AL205">
            <v>0</v>
          </cell>
        </row>
        <row r="206">
          <cell r="I206">
            <v>27553</v>
          </cell>
          <cell r="J206">
            <v>1000</v>
          </cell>
          <cell r="AO206" t="str">
            <v>Ban QLDA ĐTXD KV huyện Châu Thành</v>
          </cell>
        </row>
        <row r="207">
          <cell r="I207">
            <v>55179</v>
          </cell>
          <cell r="J207">
            <v>55179</v>
          </cell>
          <cell r="AB207">
            <v>55179</v>
          </cell>
          <cell r="AO207" t="str">
            <v>Ban QLDA ĐTXD KV huyện Châu Phú</v>
          </cell>
        </row>
        <row r="208">
          <cell r="I208">
            <v>98355</v>
          </cell>
          <cell r="J208">
            <v>98355</v>
          </cell>
          <cell r="AB208">
            <v>74795</v>
          </cell>
          <cell r="AO208" t="str">
            <v>Ban QLDA ĐTXD KV TX.Tịnh Biên</v>
          </cell>
        </row>
        <row r="209">
          <cell r="I209">
            <v>54740</v>
          </cell>
          <cell r="J209">
            <v>52550</v>
          </cell>
          <cell r="AB209">
            <v>52465</v>
          </cell>
          <cell r="AO209" t="str">
            <v>Ban QLDA ĐTXD KV huyện Tri Tôn</v>
          </cell>
        </row>
        <row r="210">
          <cell r="J210">
            <v>3000</v>
          </cell>
          <cell r="AO210" t="str">
            <v>Ban QLDA ĐTXD KV huyện An Phú</v>
          </cell>
        </row>
        <row r="211">
          <cell r="J211">
            <v>3000</v>
          </cell>
          <cell r="AB211">
            <v>3000</v>
          </cell>
          <cell r="AO211" t="str">
            <v>Ban QLDA ĐTXD KV huyện An Phú</v>
          </cell>
        </row>
        <row r="212">
          <cell r="J212">
            <v>100</v>
          </cell>
          <cell r="AO212" t="str">
            <v>Ban QLDA ĐTXD KV huyện Phú Tân</v>
          </cell>
        </row>
        <row r="213">
          <cell r="G213">
            <v>0</v>
          </cell>
          <cell r="H213">
            <v>0</v>
          </cell>
          <cell r="I213">
            <v>145257</v>
          </cell>
          <cell r="J213">
            <v>170189</v>
          </cell>
          <cell r="K213">
            <v>0</v>
          </cell>
          <cell r="L213">
            <v>0</v>
          </cell>
          <cell r="N213">
            <v>0</v>
          </cell>
          <cell r="S213">
            <v>0</v>
          </cell>
          <cell r="T213">
            <v>0</v>
          </cell>
          <cell r="U213">
            <v>0</v>
          </cell>
          <cell r="V213">
            <v>0</v>
          </cell>
          <cell r="W213">
            <v>0</v>
          </cell>
          <cell r="X213">
            <v>0</v>
          </cell>
          <cell r="AA213">
            <v>0</v>
          </cell>
          <cell r="AB213">
            <v>120113</v>
          </cell>
          <cell r="AC213">
            <v>0</v>
          </cell>
          <cell r="AD213">
            <v>0</v>
          </cell>
          <cell r="AH213">
            <v>0</v>
          </cell>
          <cell r="AI213">
            <v>0</v>
          </cell>
          <cell r="AJ213">
            <v>0</v>
          </cell>
          <cell r="AK213">
            <v>0</v>
          </cell>
          <cell r="AL213">
            <v>0</v>
          </cell>
        </row>
        <row r="214">
          <cell r="I214">
            <v>10000</v>
          </cell>
          <cell r="AO214" t="str">
            <v>Ban QLDA ĐTXD KV huyện Thoại Sơn</v>
          </cell>
        </row>
        <row r="215">
          <cell r="J215">
            <v>200</v>
          </cell>
          <cell r="AO215" t="str">
            <v>Ban QLDA ĐTXD KV huyện Phú Tân</v>
          </cell>
        </row>
        <row r="216">
          <cell r="G216">
            <v>0</v>
          </cell>
          <cell r="H216">
            <v>0</v>
          </cell>
          <cell r="I216">
            <v>0</v>
          </cell>
          <cell r="J216">
            <v>2693</v>
          </cell>
          <cell r="K216">
            <v>0</v>
          </cell>
          <cell r="L216">
            <v>0</v>
          </cell>
          <cell r="N216">
            <v>0</v>
          </cell>
          <cell r="S216">
            <v>0</v>
          </cell>
          <cell r="T216">
            <v>0</v>
          </cell>
          <cell r="U216">
            <v>0</v>
          </cell>
          <cell r="V216">
            <v>0</v>
          </cell>
          <cell r="W216">
            <v>0</v>
          </cell>
          <cell r="X216">
            <v>0</v>
          </cell>
          <cell r="AA216">
            <v>0</v>
          </cell>
          <cell r="AB216">
            <v>2692</v>
          </cell>
          <cell r="AC216">
            <v>0</v>
          </cell>
          <cell r="AD216">
            <v>0</v>
          </cell>
          <cell r="AH216">
            <v>0</v>
          </cell>
          <cell r="AI216">
            <v>0</v>
          </cell>
          <cell r="AJ216">
            <v>0</v>
          </cell>
          <cell r="AK216">
            <v>0</v>
          </cell>
          <cell r="AL216">
            <v>0</v>
          </cell>
        </row>
        <row r="217">
          <cell r="J217">
            <v>1231</v>
          </cell>
          <cell r="AB217">
            <v>1230</v>
          </cell>
          <cell r="AO217" t="str">
            <v>Ban QLDA ĐTXD KV huyện Thoại Sơn</v>
          </cell>
        </row>
        <row r="218">
          <cell r="J218">
            <v>1462</v>
          </cell>
          <cell r="AB218">
            <v>1462</v>
          </cell>
          <cell r="AO218" t="str">
            <v>Ban QLDA ĐTXD KV huyện Thoại Sơn</v>
          </cell>
        </row>
        <row r="219">
          <cell r="I219">
            <v>10000</v>
          </cell>
          <cell r="J219">
            <v>12511</v>
          </cell>
          <cell r="AB219">
            <v>11104</v>
          </cell>
          <cell r="AO219" t="str">
            <v>Ban QLDA ĐTXD KV huyện Phú Tân</v>
          </cell>
        </row>
        <row r="220">
          <cell r="I220">
            <v>10000</v>
          </cell>
          <cell r="J220">
            <v>8000</v>
          </cell>
          <cell r="AB220">
            <v>7863</v>
          </cell>
          <cell r="AO220" t="str">
            <v>Ban QLDA ĐTXD KV huyện Phú Tân</v>
          </cell>
        </row>
        <row r="221">
          <cell r="I221">
            <v>1500</v>
          </cell>
          <cell r="J221">
            <v>2217</v>
          </cell>
          <cell r="AB221">
            <v>2209</v>
          </cell>
          <cell r="AO221" t="str">
            <v>Ban QLDA ĐTXD KV huyện Phú Tân</v>
          </cell>
        </row>
        <row r="222">
          <cell r="I222">
            <v>10000</v>
          </cell>
          <cell r="J222">
            <v>6500</v>
          </cell>
          <cell r="AB222">
            <v>5814</v>
          </cell>
          <cell r="AO222" t="str">
            <v>Ban QLDA ĐTXD KV huyện Phú Tân</v>
          </cell>
        </row>
        <row r="223">
          <cell r="G223">
            <v>0</v>
          </cell>
          <cell r="H223">
            <v>0</v>
          </cell>
          <cell r="I223">
            <v>13986</v>
          </cell>
          <cell r="J223">
            <v>20497</v>
          </cell>
          <cell r="K223">
            <v>0</v>
          </cell>
          <cell r="L223">
            <v>0</v>
          </cell>
          <cell r="N223">
            <v>0</v>
          </cell>
          <cell r="S223">
            <v>0</v>
          </cell>
          <cell r="T223">
            <v>0</v>
          </cell>
          <cell r="U223">
            <v>0</v>
          </cell>
          <cell r="V223">
            <v>0</v>
          </cell>
          <cell r="W223">
            <v>0</v>
          </cell>
          <cell r="X223">
            <v>0</v>
          </cell>
          <cell r="AA223">
            <v>0</v>
          </cell>
          <cell r="AB223">
            <v>20497</v>
          </cell>
          <cell r="AC223">
            <v>0</v>
          </cell>
          <cell r="AD223">
            <v>0</v>
          </cell>
          <cell r="AH223">
            <v>0</v>
          </cell>
          <cell r="AI223">
            <v>0</v>
          </cell>
          <cell r="AJ223">
            <v>0</v>
          </cell>
          <cell r="AK223">
            <v>0</v>
          </cell>
          <cell r="AL223">
            <v>0</v>
          </cell>
        </row>
        <row r="224">
          <cell r="I224">
            <v>10000</v>
          </cell>
          <cell r="J224">
            <v>16901</v>
          </cell>
          <cell r="AB224">
            <v>16901</v>
          </cell>
          <cell r="AO224" t="str">
            <v>Ban QLDA ĐTXD KV huyện Tri Tôn</v>
          </cell>
        </row>
        <row r="225">
          <cell r="I225">
            <v>3986</v>
          </cell>
          <cell r="J225">
            <v>3596</v>
          </cell>
          <cell r="AB225">
            <v>3596</v>
          </cell>
          <cell r="AO225" t="str">
            <v>Ban QLDA ĐTXD KV TP.Châu Đốc</v>
          </cell>
        </row>
        <row r="226">
          <cell r="I226">
            <v>10000</v>
          </cell>
          <cell r="J226">
            <v>13503</v>
          </cell>
          <cell r="AB226">
            <v>11183</v>
          </cell>
          <cell r="AO226" t="str">
            <v>Ban QLDA ĐTXD KV huyện Tri Tôn</v>
          </cell>
        </row>
        <row r="227">
          <cell r="I227">
            <v>10000</v>
          </cell>
          <cell r="J227">
            <v>13331</v>
          </cell>
          <cell r="AB227">
            <v>4846</v>
          </cell>
          <cell r="AO227" t="str">
            <v>Ban QLDA ĐTXD KV huyện Tri Tôn</v>
          </cell>
        </row>
        <row r="228">
          <cell r="I228">
            <v>16434</v>
          </cell>
          <cell r="J228">
            <v>16434</v>
          </cell>
          <cell r="AB228">
            <v>16434</v>
          </cell>
          <cell r="AO228" t="str">
            <v>Ban QLDA ĐTXD KV huyện Tri Tôn</v>
          </cell>
        </row>
        <row r="229">
          <cell r="I229">
            <v>4337</v>
          </cell>
          <cell r="J229">
            <v>4302</v>
          </cell>
          <cell r="AB229">
            <v>4302</v>
          </cell>
          <cell r="AO229" t="str">
            <v>Ban QLDA ĐTXD KV huyện Tri Tôn</v>
          </cell>
        </row>
        <row r="230">
          <cell r="G230">
            <v>0</v>
          </cell>
          <cell r="H230">
            <v>0</v>
          </cell>
          <cell r="I230">
            <v>0</v>
          </cell>
          <cell r="J230">
            <v>17576</v>
          </cell>
          <cell r="K230">
            <v>0</v>
          </cell>
          <cell r="L230">
            <v>0</v>
          </cell>
          <cell r="N230">
            <v>0</v>
          </cell>
          <cell r="S230">
            <v>0</v>
          </cell>
          <cell r="T230">
            <v>0</v>
          </cell>
          <cell r="U230">
            <v>0</v>
          </cell>
          <cell r="V230">
            <v>0</v>
          </cell>
          <cell r="W230">
            <v>0</v>
          </cell>
          <cell r="X230">
            <v>0</v>
          </cell>
          <cell r="AA230">
            <v>0</v>
          </cell>
          <cell r="AB230">
            <v>16553</v>
          </cell>
          <cell r="AC230">
            <v>0</v>
          </cell>
          <cell r="AD230">
            <v>0</v>
          </cell>
          <cell r="AH230">
            <v>0</v>
          </cell>
          <cell r="AI230">
            <v>0</v>
          </cell>
          <cell r="AJ230">
            <v>0</v>
          </cell>
          <cell r="AK230">
            <v>0</v>
          </cell>
          <cell r="AL230">
            <v>0</v>
          </cell>
        </row>
        <row r="231">
          <cell r="J231">
            <v>576</v>
          </cell>
          <cell r="AB231">
            <v>576</v>
          </cell>
          <cell r="AO231" t="str">
            <v>Ban QLDA ĐTXD KV huyện Tri Tôn</v>
          </cell>
        </row>
        <row r="232">
          <cell r="J232">
            <v>6300</v>
          </cell>
          <cell r="AB232">
            <v>5882</v>
          </cell>
          <cell r="AO232" t="str">
            <v>Ban QLDA ĐTXD KV huyện Tri Tôn</v>
          </cell>
        </row>
        <row r="233">
          <cell r="J233">
            <v>6500</v>
          </cell>
          <cell r="AB233">
            <v>5950</v>
          </cell>
          <cell r="AO233" t="str">
            <v>Ban QLDA ĐTXD KV huyện Tri Tôn</v>
          </cell>
        </row>
        <row r="234">
          <cell r="J234">
            <v>4200</v>
          </cell>
          <cell r="AB234">
            <v>4145</v>
          </cell>
          <cell r="AO234" t="str">
            <v>Ban QLDA ĐTXD KV huyện Tri Tôn</v>
          </cell>
        </row>
        <row r="235">
          <cell r="J235">
            <v>5000</v>
          </cell>
          <cell r="AO235" t="str">
            <v>Ban QLDA ĐTXD KV huyện Châu Thành</v>
          </cell>
        </row>
        <row r="236">
          <cell r="J236">
            <v>100</v>
          </cell>
          <cell r="AO236" t="str">
            <v>Ban QLDA ĐTXD KV huyện Phú Tân</v>
          </cell>
        </row>
        <row r="237">
          <cell r="J237">
            <v>100</v>
          </cell>
          <cell r="AO237" t="str">
            <v>Ban QLDA ĐTXD KV huyện Phú Tân</v>
          </cell>
        </row>
        <row r="238">
          <cell r="G238">
            <v>0</v>
          </cell>
          <cell r="H238">
            <v>0</v>
          </cell>
          <cell r="I238">
            <v>49000</v>
          </cell>
          <cell r="J238">
            <v>47225</v>
          </cell>
          <cell r="K238">
            <v>0</v>
          </cell>
          <cell r="L238">
            <v>0</v>
          </cell>
          <cell r="N238">
            <v>0</v>
          </cell>
          <cell r="S238">
            <v>0</v>
          </cell>
          <cell r="T238">
            <v>0</v>
          </cell>
          <cell r="U238">
            <v>0</v>
          </cell>
          <cell r="V238">
            <v>0</v>
          </cell>
          <cell r="W238">
            <v>0</v>
          </cell>
          <cell r="X238">
            <v>0</v>
          </cell>
          <cell r="AA238">
            <v>0</v>
          </cell>
          <cell r="AB238">
            <v>16616</v>
          </cell>
          <cell r="AC238">
            <v>0</v>
          </cell>
          <cell r="AD238">
            <v>0</v>
          </cell>
          <cell r="AH238">
            <v>0</v>
          </cell>
          <cell r="AI238">
            <v>0</v>
          </cell>
          <cell r="AJ238">
            <v>0</v>
          </cell>
          <cell r="AK238">
            <v>0</v>
          </cell>
          <cell r="AL238">
            <v>0</v>
          </cell>
        </row>
        <row r="239">
          <cell r="I239">
            <v>10000</v>
          </cell>
          <cell r="J239">
            <v>8000</v>
          </cell>
          <cell r="AB239">
            <v>8000</v>
          </cell>
          <cell r="AO239" t="str">
            <v>Ban QLDA ĐTXD KV huyện Châu Thành</v>
          </cell>
        </row>
        <row r="240">
          <cell r="I240">
            <v>10000</v>
          </cell>
          <cell r="J240">
            <v>10000</v>
          </cell>
          <cell r="AB240">
            <v>4391</v>
          </cell>
          <cell r="AO240" t="str">
            <v>Ban QLDA ĐTXD KV huyện Châu Thành</v>
          </cell>
        </row>
        <row r="241">
          <cell r="I241">
            <v>10000</v>
          </cell>
          <cell r="J241">
            <v>3000</v>
          </cell>
          <cell r="AO241" t="str">
            <v>Ban QLDA ĐTXD KV huyện Châu Thành</v>
          </cell>
        </row>
        <row r="242">
          <cell r="I242">
            <v>5000</v>
          </cell>
          <cell r="J242">
            <v>5000</v>
          </cell>
          <cell r="AO242" t="str">
            <v>Ban QLDA ĐTXD KV huyện Châu Thành</v>
          </cell>
        </row>
        <row r="243">
          <cell r="I243">
            <v>5000</v>
          </cell>
          <cell r="J243">
            <v>5000</v>
          </cell>
          <cell r="AO243" t="str">
            <v>Ban QLDA ĐTXD KV huyện Châu Thành</v>
          </cell>
        </row>
        <row r="244">
          <cell r="I244">
            <v>4000</v>
          </cell>
          <cell r="J244">
            <v>4000</v>
          </cell>
          <cell r="AB244">
            <v>4000</v>
          </cell>
          <cell r="AO244" t="str">
            <v>Ban QLDA ĐTXD KV huyện Châu Thành</v>
          </cell>
        </row>
        <row r="245">
          <cell r="I245">
            <v>5000</v>
          </cell>
          <cell r="J245">
            <v>5000</v>
          </cell>
          <cell r="AO245" t="str">
            <v>Ban QLDA ĐTXD KV huyện Châu Thành</v>
          </cell>
        </row>
        <row r="246">
          <cell r="J246">
            <v>225</v>
          </cell>
          <cell r="AB246">
            <v>225</v>
          </cell>
          <cell r="AO246" t="str">
            <v>Ban QLDA ĐTXD&amp;KV PTĐT AG</v>
          </cell>
        </row>
        <row r="247">
          <cell r="J247">
            <v>7000</v>
          </cell>
          <cell r="AO247" t="str">
            <v>Ban QLDA ĐTXD KV TX.Tân Châu</v>
          </cell>
        </row>
        <row r="248">
          <cell r="G248">
            <v>0</v>
          </cell>
          <cell r="H248">
            <v>0</v>
          </cell>
          <cell r="I248">
            <v>398587</v>
          </cell>
          <cell r="J248">
            <v>327072</v>
          </cell>
          <cell r="K248">
            <v>0</v>
          </cell>
          <cell r="L248">
            <v>0</v>
          </cell>
          <cell r="N248">
            <v>0</v>
          </cell>
          <cell r="S248">
            <v>0</v>
          </cell>
          <cell r="T248">
            <v>0</v>
          </cell>
          <cell r="U248">
            <v>0</v>
          </cell>
          <cell r="V248">
            <v>0</v>
          </cell>
          <cell r="W248">
            <v>0</v>
          </cell>
          <cell r="X248">
            <v>202150</v>
          </cell>
          <cell r="AA248">
            <v>0</v>
          </cell>
          <cell r="AB248">
            <v>221918</v>
          </cell>
          <cell r="AC248">
            <v>0</v>
          </cell>
          <cell r="AD248">
            <v>0</v>
          </cell>
          <cell r="AH248">
            <v>0</v>
          </cell>
          <cell r="AI248">
            <v>0</v>
          </cell>
          <cell r="AJ248">
            <v>0</v>
          </cell>
          <cell r="AK248">
            <v>0</v>
          </cell>
          <cell r="AL248">
            <v>57901</v>
          </cell>
        </row>
        <row r="249">
          <cell r="G249">
            <v>0</v>
          </cell>
          <cell r="H249">
            <v>0</v>
          </cell>
          <cell r="I249">
            <v>1296</v>
          </cell>
          <cell r="J249">
            <v>500</v>
          </cell>
          <cell r="K249">
            <v>0</v>
          </cell>
          <cell r="L249">
            <v>0</v>
          </cell>
          <cell r="N249">
            <v>0</v>
          </cell>
          <cell r="S249">
            <v>0</v>
          </cell>
          <cell r="T249">
            <v>0</v>
          </cell>
          <cell r="U249">
            <v>0</v>
          </cell>
          <cell r="V249">
            <v>0</v>
          </cell>
          <cell r="W249">
            <v>0</v>
          </cell>
          <cell r="X249">
            <v>0</v>
          </cell>
          <cell r="AA249">
            <v>0</v>
          </cell>
          <cell r="AB249">
            <v>479</v>
          </cell>
          <cell r="AC249">
            <v>0</v>
          </cell>
          <cell r="AD249">
            <v>0</v>
          </cell>
          <cell r="AH249">
            <v>0</v>
          </cell>
          <cell r="AI249">
            <v>0</v>
          </cell>
          <cell r="AJ249">
            <v>0</v>
          </cell>
          <cell r="AK249">
            <v>0</v>
          </cell>
          <cell r="AL249">
            <v>0</v>
          </cell>
        </row>
        <row r="250">
          <cell r="I250">
            <v>1296</v>
          </cell>
          <cell r="AO250" t="str">
            <v>Ban QLDA ĐTXD&amp;KV PTĐT AG</v>
          </cell>
        </row>
        <row r="251">
          <cell r="AO251" t="str">
            <v>Ban QLDA ĐTXD&amp;KV PTĐT AG</v>
          </cell>
        </row>
        <row r="252">
          <cell r="J252">
            <v>500</v>
          </cell>
          <cell r="AB252">
            <v>479</v>
          </cell>
          <cell r="AO252" t="str">
            <v>Ban QLDA ĐTXD KV huyện Châu Phú</v>
          </cell>
        </row>
        <row r="253">
          <cell r="G253">
            <v>0</v>
          </cell>
          <cell r="H253">
            <v>0</v>
          </cell>
          <cell r="I253">
            <v>397291</v>
          </cell>
          <cell r="J253">
            <v>326572</v>
          </cell>
          <cell r="K253">
            <v>0</v>
          </cell>
          <cell r="L253">
            <v>0</v>
          </cell>
          <cell r="N253">
            <v>0</v>
          </cell>
          <cell r="S253">
            <v>0</v>
          </cell>
          <cell r="T253">
            <v>0</v>
          </cell>
          <cell r="U253">
            <v>0</v>
          </cell>
          <cell r="V253">
            <v>0</v>
          </cell>
          <cell r="W253">
            <v>0</v>
          </cell>
          <cell r="X253">
            <v>202150</v>
          </cell>
          <cell r="AA253">
            <v>0</v>
          </cell>
          <cell r="AB253">
            <v>221439</v>
          </cell>
          <cell r="AC253">
            <v>0</v>
          </cell>
          <cell r="AD253">
            <v>0</v>
          </cell>
          <cell r="AH253">
            <v>0</v>
          </cell>
          <cell r="AI253">
            <v>0</v>
          </cell>
          <cell r="AJ253">
            <v>0</v>
          </cell>
          <cell r="AK253">
            <v>0</v>
          </cell>
          <cell r="AL253">
            <v>57901</v>
          </cell>
        </row>
        <row r="254">
          <cell r="G254">
            <v>0</v>
          </cell>
          <cell r="H254">
            <v>0</v>
          </cell>
          <cell r="I254">
            <v>364438</v>
          </cell>
          <cell r="J254">
            <v>315866</v>
          </cell>
          <cell r="K254">
            <v>0</v>
          </cell>
          <cell r="L254">
            <v>0</v>
          </cell>
          <cell r="N254">
            <v>0</v>
          </cell>
          <cell r="S254">
            <v>0</v>
          </cell>
          <cell r="T254">
            <v>0</v>
          </cell>
          <cell r="U254">
            <v>0</v>
          </cell>
          <cell r="V254">
            <v>0</v>
          </cell>
          <cell r="W254">
            <v>0</v>
          </cell>
          <cell r="X254">
            <v>202150</v>
          </cell>
          <cell r="AA254">
            <v>0</v>
          </cell>
          <cell r="AB254">
            <v>211103</v>
          </cell>
          <cell r="AC254">
            <v>0</v>
          </cell>
          <cell r="AD254">
            <v>0</v>
          </cell>
          <cell r="AH254">
            <v>0</v>
          </cell>
          <cell r="AI254">
            <v>0</v>
          </cell>
          <cell r="AJ254">
            <v>0</v>
          </cell>
          <cell r="AK254">
            <v>0</v>
          </cell>
          <cell r="AL254">
            <v>57901</v>
          </cell>
        </row>
        <row r="255">
          <cell r="G255">
            <v>0</v>
          </cell>
          <cell r="H255">
            <v>0</v>
          </cell>
          <cell r="I255">
            <v>348704</v>
          </cell>
          <cell r="J255">
            <v>302352</v>
          </cell>
          <cell r="K255">
            <v>0</v>
          </cell>
          <cell r="L255">
            <v>0</v>
          </cell>
          <cell r="N255">
            <v>0</v>
          </cell>
          <cell r="S255">
            <v>0</v>
          </cell>
          <cell r="T255">
            <v>0</v>
          </cell>
          <cell r="U255">
            <v>0</v>
          </cell>
          <cell r="V255">
            <v>0</v>
          </cell>
          <cell r="W255">
            <v>0</v>
          </cell>
          <cell r="X255">
            <v>202150</v>
          </cell>
          <cell r="AA255">
            <v>0</v>
          </cell>
          <cell r="AB255">
            <v>197735</v>
          </cell>
          <cell r="AC255">
            <v>0</v>
          </cell>
          <cell r="AD255">
            <v>0</v>
          </cell>
          <cell r="AH255">
            <v>0</v>
          </cell>
          <cell r="AI255">
            <v>0</v>
          </cell>
          <cell r="AJ255">
            <v>0</v>
          </cell>
          <cell r="AK255">
            <v>0</v>
          </cell>
          <cell r="AL255">
            <v>57901</v>
          </cell>
        </row>
        <row r="256">
          <cell r="I256">
            <v>16000</v>
          </cell>
          <cell r="J256">
            <v>19253</v>
          </cell>
          <cell r="AB256">
            <v>6460</v>
          </cell>
          <cell r="AO256" t="str">
            <v>Ban QLDA ĐTXD&amp;KV PTĐT AG</v>
          </cell>
        </row>
        <row r="257">
          <cell r="I257">
            <v>98167</v>
          </cell>
          <cell r="J257">
            <v>98167</v>
          </cell>
          <cell r="AB257">
            <v>76433</v>
          </cell>
          <cell r="AO257" t="str">
            <v>Ban QLDA ĐTXD&amp;KV PTĐT AG</v>
          </cell>
        </row>
        <row r="258">
          <cell r="I258">
            <v>33223</v>
          </cell>
          <cell r="J258">
            <v>3025</v>
          </cell>
          <cell r="X258">
            <v>202150</v>
          </cell>
          <cell r="AB258">
            <v>3025</v>
          </cell>
          <cell r="AL258">
            <v>57901</v>
          </cell>
          <cell r="AO258" t="str">
            <v>Ban QLDA ĐTXD&amp;KV PTĐT AG</v>
          </cell>
        </row>
        <row r="259">
          <cell r="I259">
            <v>110000</v>
          </cell>
          <cell r="J259">
            <v>80296</v>
          </cell>
          <cell r="AB259">
            <v>71515</v>
          </cell>
          <cell r="AO259" t="str">
            <v>Ban QLDA ĐTXD&amp;KV PTĐT AG</v>
          </cell>
        </row>
        <row r="260">
          <cell r="I260">
            <v>85450</v>
          </cell>
          <cell r="J260">
            <v>85450</v>
          </cell>
          <cell r="AB260">
            <v>26210</v>
          </cell>
          <cell r="AO260" t="str">
            <v>Bộ CHQS tỉnh</v>
          </cell>
        </row>
        <row r="261">
          <cell r="I261">
            <v>5864</v>
          </cell>
          <cell r="J261">
            <v>16161</v>
          </cell>
          <cell r="AB261">
            <v>14092</v>
          </cell>
          <cell r="AO261" t="str">
            <v>Ban QLDA ĐTXD KV huyện Chợ Mới</v>
          </cell>
        </row>
        <row r="262">
          <cell r="G262">
            <v>0</v>
          </cell>
          <cell r="H262">
            <v>0</v>
          </cell>
          <cell r="I262">
            <v>15734</v>
          </cell>
          <cell r="J262">
            <v>13514</v>
          </cell>
          <cell r="K262">
            <v>0</v>
          </cell>
          <cell r="L262">
            <v>0</v>
          </cell>
          <cell r="N262">
            <v>0</v>
          </cell>
          <cell r="S262">
            <v>0</v>
          </cell>
          <cell r="T262">
            <v>0</v>
          </cell>
          <cell r="U262">
            <v>0</v>
          </cell>
          <cell r="V262">
            <v>0</v>
          </cell>
          <cell r="W262">
            <v>0</v>
          </cell>
          <cell r="X262">
            <v>0</v>
          </cell>
          <cell r="AA262">
            <v>0</v>
          </cell>
          <cell r="AB262">
            <v>13368</v>
          </cell>
          <cell r="AC262">
            <v>0</v>
          </cell>
          <cell r="AD262">
            <v>0</v>
          </cell>
          <cell r="AH262">
            <v>0</v>
          </cell>
          <cell r="AI262">
            <v>0</v>
          </cell>
          <cell r="AJ262">
            <v>0</v>
          </cell>
          <cell r="AK262">
            <v>0</v>
          </cell>
          <cell r="AL262">
            <v>0</v>
          </cell>
        </row>
        <row r="263">
          <cell r="I263">
            <v>14654</v>
          </cell>
          <cell r="J263">
            <v>12627</v>
          </cell>
          <cell r="AB263">
            <v>12507</v>
          </cell>
          <cell r="AO263" t="str">
            <v>Ban QLDA ĐTXD&amp;KV PTĐT AG</v>
          </cell>
        </row>
        <row r="264">
          <cell r="G264">
            <v>0</v>
          </cell>
          <cell r="H264">
            <v>0</v>
          </cell>
          <cell r="I264">
            <v>1080</v>
          </cell>
          <cell r="J264">
            <v>887</v>
          </cell>
          <cell r="K264">
            <v>0</v>
          </cell>
          <cell r="L264">
            <v>0</v>
          </cell>
          <cell r="N264">
            <v>0</v>
          </cell>
          <cell r="S264">
            <v>0</v>
          </cell>
          <cell r="T264">
            <v>0</v>
          </cell>
          <cell r="U264">
            <v>0</v>
          </cell>
          <cell r="V264">
            <v>0</v>
          </cell>
          <cell r="W264">
            <v>0</v>
          </cell>
          <cell r="X264">
            <v>0</v>
          </cell>
          <cell r="AA264">
            <v>0</v>
          </cell>
          <cell r="AB264">
            <v>861</v>
          </cell>
          <cell r="AC264">
            <v>0</v>
          </cell>
          <cell r="AD264">
            <v>0</v>
          </cell>
          <cell r="AH264">
            <v>0</v>
          </cell>
          <cell r="AI264">
            <v>0</v>
          </cell>
          <cell r="AJ264">
            <v>0</v>
          </cell>
          <cell r="AK264">
            <v>0</v>
          </cell>
          <cell r="AL264">
            <v>0</v>
          </cell>
        </row>
        <row r="265">
          <cell r="I265">
            <v>1080</v>
          </cell>
          <cell r="J265">
            <v>887</v>
          </cell>
          <cell r="AB265">
            <v>861</v>
          </cell>
          <cell r="AO265" t="str">
            <v>Ban QLDA ĐTXD KV huyện Châu Thành</v>
          </cell>
        </row>
        <row r="266">
          <cell r="G266">
            <v>0</v>
          </cell>
          <cell r="H266">
            <v>0</v>
          </cell>
          <cell r="I266">
            <v>30000</v>
          </cell>
          <cell r="J266">
            <v>3600</v>
          </cell>
          <cell r="K266">
            <v>0</v>
          </cell>
          <cell r="L266">
            <v>0</v>
          </cell>
          <cell r="N266">
            <v>0</v>
          </cell>
          <cell r="S266">
            <v>0</v>
          </cell>
          <cell r="T266">
            <v>0</v>
          </cell>
          <cell r="U266">
            <v>0</v>
          </cell>
          <cell r="V266">
            <v>0</v>
          </cell>
          <cell r="W266">
            <v>0</v>
          </cell>
          <cell r="X266">
            <v>0</v>
          </cell>
          <cell r="AA266">
            <v>0</v>
          </cell>
          <cell r="AB266">
            <v>3533</v>
          </cell>
          <cell r="AC266">
            <v>0</v>
          </cell>
          <cell r="AD266">
            <v>0</v>
          </cell>
          <cell r="AH266">
            <v>0</v>
          </cell>
          <cell r="AI266">
            <v>0</v>
          </cell>
          <cell r="AJ266">
            <v>0</v>
          </cell>
          <cell r="AK266">
            <v>0</v>
          </cell>
          <cell r="AL266">
            <v>0</v>
          </cell>
        </row>
        <row r="267">
          <cell r="G267">
            <v>0</v>
          </cell>
          <cell r="H267">
            <v>0</v>
          </cell>
          <cell r="I267">
            <v>30000</v>
          </cell>
          <cell r="J267">
            <v>3600</v>
          </cell>
          <cell r="K267">
            <v>0</v>
          </cell>
          <cell r="L267">
            <v>0</v>
          </cell>
          <cell r="N267">
            <v>0</v>
          </cell>
          <cell r="S267">
            <v>0</v>
          </cell>
          <cell r="T267">
            <v>0</v>
          </cell>
          <cell r="U267">
            <v>0</v>
          </cell>
          <cell r="V267">
            <v>0</v>
          </cell>
          <cell r="W267">
            <v>0</v>
          </cell>
          <cell r="X267">
            <v>0</v>
          </cell>
          <cell r="AA267">
            <v>0</v>
          </cell>
          <cell r="AB267">
            <v>3533</v>
          </cell>
          <cell r="AC267">
            <v>0</v>
          </cell>
          <cell r="AD267">
            <v>0</v>
          </cell>
          <cell r="AH267">
            <v>0</v>
          </cell>
          <cell r="AI267">
            <v>0</v>
          </cell>
          <cell r="AJ267">
            <v>0</v>
          </cell>
          <cell r="AK267">
            <v>0</v>
          </cell>
          <cell r="AL267">
            <v>0</v>
          </cell>
        </row>
        <row r="268">
          <cell r="J268">
            <v>3000</v>
          </cell>
          <cell r="AB268">
            <v>3000</v>
          </cell>
          <cell r="AO268" t="str">
            <v>Ban QLDA ĐTXD&amp;KV PTĐT AG</v>
          </cell>
        </row>
        <row r="269">
          <cell r="I269">
            <v>30000</v>
          </cell>
          <cell r="J269">
            <v>600</v>
          </cell>
          <cell r="AB269">
            <v>533</v>
          </cell>
          <cell r="AO269" t="str">
            <v>Ban QLDA ĐTXD&amp;KV PTĐT AG</v>
          </cell>
        </row>
        <row r="270">
          <cell r="G270">
            <v>0</v>
          </cell>
          <cell r="H270">
            <v>0</v>
          </cell>
          <cell r="I270">
            <v>2853</v>
          </cell>
          <cell r="J270">
            <v>7106</v>
          </cell>
          <cell r="K270">
            <v>0</v>
          </cell>
          <cell r="L270">
            <v>0</v>
          </cell>
          <cell r="N270">
            <v>0</v>
          </cell>
          <cell r="S270">
            <v>0</v>
          </cell>
          <cell r="T270">
            <v>0</v>
          </cell>
          <cell r="U270">
            <v>0</v>
          </cell>
          <cell r="V270">
            <v>0</v>
          </cell>
          <cell r="W270">
            <v>0</v>
          </cell>
          <cell r="X270">
            <v>0</v>
          </cell>
          <cell r="AA270">
            <v>0</v>
          </cell>
          <cell r="AB270">
            <v>6803</v>
          </cell>
          <cell r="AC270">
            <v>0</v>
          </cell>
          <cell r="AD270">
            <v>0</v>
          </cell>
          <cell r="AH270">
            <v>0</v>
          </cell>
          <cell r="AI270">
            <v>0</v>
          </cell>
          <cell r="AJ270">
            <v>0</v>
          </cell>
          <cell r="AK270">
            <v>0</v>
          </cell>
          <cell r="AL270">
            <v>0</v>
          </cell>
        </row>
        <row r="271">
          <cell r="G271">
            <v>0</v>
          </cell>
          <cell r="H271">
            <v>0</v>
          </cell>
          <cell r="I271">
            <v>2853</v>
          </cell>
          <cell r="J271">
            <v>7106</v>
          </cell>
          <cell r="K271">
            <v>0</v>
          </cell>
          <cell r="L271">
            <v>0</v>
          </cell>
          <cell r="N271">
            <v>0</v>
          </cell>
          <cell r="S271">
            <v>0</v>
          </cell>
          <cell r="T271">
            <v>0</v>
          </cell>
          <cell r="U271">
            <v>0</v>
          </cell>
          <cell r="V271">
            <v>0</v>
          </cell>
          <cell r="W271">
            <v>0</v>
          </cell>
          <cell r="X271">
            <v>0</v>
          </cell>
          <cell r="AA271">
            <v>0</v>
          </cell>
          <cell r="AB271">
            <v>6803</v>
          </cell>
          <cell r="AC271">
            <v>0</v>
          </cell>
          <cell r="AD271">
            <v>0</v>
          </cell>
          <cell r="AH271">
            <v>0</v>
          </cell>
          <cell r="AI271">
            <v>0</v>
          </cell>
          <cell r="AJ271">
            <v>0</v>
          </cell>
          <cell r="AK271">
            <v>0</v>
          </cell>
          <cell r="AL271">
            <v>0</v>
          </cell>
        </row>
        <row r="272">
          <cell r="I272">
            <v>2853</v>
          </cell>
          <cell r="J272">
            <v>2653</v>
          </cell>
          <cell r="AB272">
            <v>2590</v>
          </cell>
          <cell r="AO272" t="str">
            <v>Ban QLDA ĐTXD KV huyện Phú Tân</v>
          </cell>
        </row>
        <row r="273">
          <cell r="J273">
            <v>2000</v>
          </cell>
          <cell r="AB273">
            <v>1881</v>
          </cell>
          <cell r="AO273" t="str">
            <v>Ban QLDA ĐTXD KV huyện Phú Tân</v>
          </cell>
        </row>
        <row r="274">
          <cell r="J274">
            <v>356</v>
          </cell>
          <cell r="AB274">
            <v>291</v>
          </cell>
          <cell r="AO274" t="str">
            <v>Ban QLDA ĐTXD KV TX.Tân Châu</v>
          </cell>
        </row>
        <row r="275">
          <cell r="J275">
            <v>1757</v>
          </cell>
          <cell r="AB275">
            <v>1751</v>
          </cell>
          <cell r="AO275" t="str">
            <v>Ban QLDA ĐTXD KV TX.Tân Châu</v>
          </cell>
        </row>
        <row r="276">
          <cell r="J276">
            <v>340</v>
          </cell>
          <cell r="AB276">
            <v>290</v>
          </cell>
          <cell r="AO276" t="str">
            <v>Ban QLDA ĐTXD KV huyện Châu Phú</v>
          </cell>
        </row>
        <row r="277">
          <cell r="G277">
            <v>15852</v>
          </cell>
          <cell r="H277">
            <v>15852</v>
          </cell>
          <cell r="I277">
            <v>58864</v>
          </cell>
          <cell r="J277">
            <v>80598</v>
          </cell>
          <cell r="K277">
            <v>0</v>
          </cell>
          <cell r="L277">
            <v>0</v>
          </cell>
          <cell r="N277">
            <v>0</v>
          </cell>
          <cell r="S277">
            <v>0</v>
          </cell>
          <cell r="T277">
            <v>0</v>
          </cell>
          <cell r="U277">
            <v>0</v>
          </cell>
          <cell r="V277">
            <v>0</v>
          </cell>
          <cell r="W277">
            <v>0</v>
          </cell>
          <cell r="X277">
            <v>0</v>
          </cell>
          <cell r="AA277">
            <v>11606</v>
          </cell>
          <cell r="AB277">
            <v>71086</v>
          </cell>
          <cell r="AC277">
            <v>0</v>
          </cell>
          <cell r="AD277">
            <v>0</v>
          </cell>
          <cell r="AH277">
            <v>0</v>
          </cell>
          <cell r="AI277">
            <v>0</v>
          </cell>
          <cell r="AJ277">
            <v>0</v>
          </cell>
          <cell r="AK277">
            <v>0</v>
          </cell>
          <cell r="AL277">
            <v>0</v>
          </cell>
          <cell r="AO277">
            <v>0</v>
          </cell>
        </row>
        <row r="278">
          <cell r="G278">
            <v>0</v>
          </cell>
          <cell r="H278">
            <v>0</v>
          </cell>
          <cell r="I278">
            <v>800</v>
          </cell>
          <cell r="J278">
            <v>1030</v>
          </cell>
          <cell r="K278">
            <v>0</v>
          </cell>
          <cell r="L278">
            <v>0</v>
          </cell>
          <cell r="N278">
            <v>0</v>
          </cell>
          <cell r="S278">
            <v>0</v>
          </cell>
          <cell r="T278">
            <v>0</v>
          </cell>
          <cell r="U278">
            <v>0</v>
          </cell>
          <cell r="V278">
            <v>0</v>
          </cell>
          <cell r="W278">
            <v>0</v>
          </cell>
          <cell r="X278">
            <v>0</v>
          </cell>
          <cell r="AA278">
            <v>0</v>
          </cell>
          <cell r="AB278">
            <v>578</v>
          </cell>
          <cell r="AC278">
            <v>0</v>
          </cell>
          <cell r="AD278">
            <v>0</v>
          </cell>
          <cell r="AH278">
            <v>0</v>
          </cell>
          <cell r="AI278">
            <v>0</v>
          </cell>
          <cell r="AJ278">
            <v>0</v>
          </cell>
          <cell r="AK278">
            <v>0</v>
          </cell>
          <cell r="AL278">
            <v>0</v>
          </cell>
        </row>
        <row r="279">
          <cell r="I279">
            <v>400</v>
          </cell>
          <cell r="J279">
            <v>630</v>
          </cell>
          <cell r="AB279">
            <v>578</v>
          </cell>
          <cell r="AO279" t="str">
            <v>Ban QLDA ĐTXD KV huyện Thoại Sơn</v>
          </cell>
        </row>
        <row r="280">
          <cell r="I280">
            <v>400</v>
          </cell>
          <cell r="J280">
            <v>400</v>
          </cell>
          <cell r="AO280" t="str">
            <v>Ban QLDA ĐTXD KV TX.Tịnh Biên</v>
          </cell>
        </row>
        <row r="281">
          <cell r="G281">
            <v>15852</v>
          </cell>
          <cell r="H281">
            <v>15852</v>
          </cell>
          <cell r="I281">
            <v>58064</v>
          </cell>
          <cell r="J281">
            <v>79568</v>
          </cell>
          <cell r="K281">
            <v>0</v>
          </cell>
          <cell r="L281">
            <v>0</v>
          </cell>
          <cell r="N281">
            <v>0</v>
          </cell>
          <cell r="S281">
            <v>0</v>
          </cell>
          <cell r="T281">
            <v>0</v>
          </cell>
          <cell r="U281">
            <v>0</v>
          </cell>
          <cell r="V281">
            <v>0</v>
          </cell>
          <cell r="W281">
            <v>0</v>
          </cell>
          <cell r="X281">
            <v>0</v>
          </cell>
          <cell r="AA281">
            <v>11606</v>
          </cell>
          <cell r="AB281">
            <v>70508</v>
          </cell>
          <cell r="AC281">
            <v>0</v>
          </cell>
          <cell r="AD281">
            <v>0</v>
          </cell>
          <cell r="AH281">
            <v>0</v>
          </cell>
          <cell r="AI281">
            <v>0</v>
          </cell>
          <cell r="AJ281">
            <v>0</v>
          </cell>
          <cell r="AK281">
            <v>0</v>
          </cell>
          <cell r="AL281">
            <v>0</v>
          </cell>
        </row>
        <row r="282">
          <cell r="G282">
            <v>15852</v>
          </cell>
          <cell r="H282">
            <v>15852</v>
          </cell>
          <cell r="I282">
            <v>28376</v>
          </cell>
          <cell r="J282">
            <v>28376</v>
          </cell>
          <cell r="K282">
            <v>0</v>
          </cell>
          <cell r="L282">
            <v>0</v>
          </cell>
          <cell r="N282">
            <v>0</v>
          </cell>
          <cell r="S282">
            <v>0</v>
          </cell>
          <cell r="T282">
            <v>0</v>
          </cell>
          <cell r="U282">
            <v>0</v>
          </cell>
          <cell r="V282">
            <v>0</v>
          </cell>
          <cell r="W282">
            <v>0</v>
          </cell>
          <cell r="X282">
            <v>0</v>
          </cell>
          <cell r="AA282">
            <v>11606</v>
          </cell>
          <cell r="AB282">
            <v>28109</v>
          </cell>
          <cell r="AC282">
            <v>0</v>
          </cell>
          <cell r="AD282">
            <v>0</v>
          </cell>
          <cell r="AH282">
            <v>0</v>
          </cell>
          <cell r="AI282">
            <v>0</v>
          </cell>
          <cell r="AJ282">
            <v>0</v>
          </cell>
          <cell r="AK282">
            <v>0</v>
          </cell>
          <cell r="AL282">
            <v>0</v>
          </cell>
        </row>
        <row r="283">
          <cell r="G283">
            <v>15852</v>
          </cell>
          <cell r="H283">
            <v>15852</v>
          </cell>
          <cell r="I283">
            <v>28376</v>
          </cell>
          <cell r="J283">
            <v>28376</v>
          </cell>
          <cell r="K283">
            <v>0</v>
          </cell>
          <cell r="L283">
            <v>0</v>
          </cell>
          <cell r="N283">
            <v>0</v>
          </cell>
          <cell r="S283">
            <v>0</v>
          </cell>
          <cell r="T283">
            <v>0</v>
          </cell>
          <cell r="U283">
            <v>0</v>
          </cell>
          <cell r="V283">
            <v>0</v>
          </cell>
          <cell r="W283">
            <v>0</v>
          </cell>
          <cell r="X283">
            <v>0</v>
          </cell>
          <cell r="AA283">
            <v>11606</v>
          </cell>
          <cell r="AB283">
            <v>28109</v>
          </cell>
          <cell r="AC283">
            <v>0</v>
          </cell>
          <cell r="AD283">
            <v>0</v>
          </cell>
          <cell r="AH283">
            <v>0</v>
          </cell>
          <cell r="AI283">
            <v>0</v>
          </cell>
          <cell r="AJ283">
            <v>0</v>
          </cell>
          <cell r="AK283">
            <v>0</v>
          </cell>
          <cell r="AL283">
            <v>0</v>
          </cell>
        </row>
        <row r="284">
          <cell r="G284">
            <v>15852</v>
          </cell>
          <cell r="H284">
            <v>15852</v>
          </cell>
          <cell r="I284">
            <v>28376</v>
          </cell>
          <cell r="J284">
            <v>28376</v>
          </cell>
          <cell r="AA284">
            <v>11606</v>
          </cell>
          <cell r="AB284">
            <v>28109</v>
          </cell>
          <cell r="AO284" t="str">
            <v>Ban QLDA ĐTXD&amp;KV PTĐT AG</v>
          </cell>
        </row>
        <row r="285">
          <cell r="G285">
            <v>0</v>
          </cell>
          <cell r="H285">
            <v>0</v>
          </cell>
          <cell r="I285">
            <v>15637</v>
          </cell>
          <cell r="J285">
            <v>22649</v>
          </cell>
          <cell r="K285">
            <v>0</v>
          </cell>
          <cell r="L285">
            <v>0</v>
          </cell>
          <cell r="N285">
            <v>0</v>
          </cell>
          <cell r="S285">
            <v>0</v>
          </cell>
          <cell r="T285">
            <v>0</v>
          </cell>
          <cell r="U285">
            <v>0</v>
          </cell>
          <cell r="V285">
            <v>0</v>
          </cell>
          <cell r="W285">
            <v>0</v>
          </cell>
          <cell r="X285">
            <v>0</v>
          </cell>
          <cell r="AA285">
            <v>0</v>
          </cell>
          <cell r="AB285">
            <v>20549</v>
          </cell>
          <cell r="AC285">
            <v>0</v>
          </cell>
          <cell r="AD285">
            <v>0</v>
          </cell>
          <cell r="AH285">
            <v>0</v>
          </cell>
          <cell r="AI285">
            <v>0</v>
          </cell>
          <cell r="AJ285">
            <v>0</v>
          </cell>
          <cell r="AK285">
            <v>0</v>
          </cell>
          <cell r="AL285">
            <v>0</v>
          </cell>
          <cell r="AO285">
            <v>0</v>
          </cell>
        </row>
        <row r="286">
          <cell r="G286">
            <v>0</v>
          </cell>
          <cell r="H286">
            <v>0</v>
          </cell>
          <cell r="I286">
            <v>15637</v>
          </cell>
          <cell r="J286">
            <v>22649</v>
          </cell>
          <cell r="K286">
            <v>0</v>
          </cell>
          <cell r="L286">
            <v>0</v>
          </cell>
          <cell r="N286">
            <v>0</v>
          </cell>
          <cell r="S286">
            <v>0</v>
          </cell>
          <cell r="T286">
            <v>0</v>
          </cell>
          <cell r="U286">
            <v>0</v>
          </cell>
          <cell r="V286">
            <v>0</v>
          </cell>
          <cell r="W286">
            <v>0</v>
          </cell>
          <cell r="X286">
            <v>0</v>
          </cell>
          <cell r="AA286">
            <v>0</v>
          </cell>
          <cell r="AB286">
            <v>20549</v>
          </cell>
          <cell r="AC286">
            <v>0</v>
          </cell>
          <cell r="AD286">
            <v>0</v>
          </cell>
          <cell r="AH286">
            <v>0</v>
          </cell>
          <cell r="AI286">
            <v>0</v>
          </cell>
          <cell r="AJ286">
            <v>0</v>
          </cell>
          <cell r="AK286">
            <v>0</v>
          </cell>
          <cell r="AL286">
            <v>0</v>
          </cell>
          <cell r="AO286">
            <v>0</v>
          </cell>
        </row>
        <row r="287">
          <cell r="G287">
            <v>0</v>
          </cell>
          <cell r="H287">
            <v>0</v>
          </cell>
          <cell r="I287">
            <v>8949</v>
          </cell>
          <cell r="J287">
            <v>8441</v>
          </cell>
          <cell r="K287">
            <v>0</v>
          </cell>
          <cell r="L287">
            <v>0</v>
          </cell>
          <cell r="N287">
            <v>0</v>
          </cell>
          <cell r="S287">
            <v>0</v>
          </cell>
          <cell r="T287">
            <v>0</v>
          </cell>
          <cell r="U287">
            <v>0</v>
          </cell>
          <cell r="V287">
            <v>0</v>
          </cell>
          <cell r="W287">
            <v>0</v>
          </cell>
          <cell r="X287">
            <v>0</v>
          </cell>
          <cell r="AA287">
            <v>0</v>
          </cell>
          <cell r="AB287">
            <v>8084</v>
          </cell>
          <cell r="AC287">
            <v>0</v>
          </cell>
          <cell r="AD287">
            <v>0</v>
          </cell>
          <cell r="AH287">
            <v>0</v>
          </cell>
          <cell r="AI287">
            <v>0</v>
          </cell>
          <cell r="AJ287">
            <v>0</v>
          </cell>
          <cell r="AK287">
            <v>0</v>
          </cell>
          <cell r="AL287">
            <v>0</v>
          </cell>
          <cell r="AO287">
            <v>0</v>
          </cell>
        </row>
        <row r="288">
          <cell r="I288">
            <v>2812</v>
          </cell>
          <cell r="J288">
            <v>2812</v>
          </cell>
          <cell r="AB288">
            <v>2755</v>
          </cell>
          <cell r="AO288" t="str">
            <v>Ban QLDA ĐTXD KV TX.Tân Châu</v>
          </cell>
        </row>
        <row r="289">
          <cell r="I289">
            <v>1436</v>
          </cell>
          <cell r="J289">
            <v>1436</v>
          </cell>
          <cell r="AB289">
            <v>1423</v>
          </cell>
          <cell r="AO289" t="str">
            <v>Ban QLDA ĐTXD KV huyện Phú Tân</v>
          </cell>
        </row>
        <row r="290">
          <cell r="I290">
            <v>2989</v>
          </cell>
          <cell r="J290">
            <v>2481</v>
          </cell>
          <cell r="AB290">
            <v>2481</v>
          </cell>
          <cell r="AO290" t="str">
            <v>Ban QLDA ĐTXD KV huyện Châu Thành</v>
          </cell>
        </row>
        <row r="291">
          <cell r="I291">
            <v>1712</v>
          </cell>
          <cell r="J291">
            <v>1712</v>
          </cell>
          <cell r="AB291">
            <v>1425</v>
          </cell>
          <cell r="AO291" t="str">
            <v>Ban QLDA ĐTXD KV huyện Châu Thành</v>
          </cell>
        </row>
        <row r="292">
          <cell r="G292">
            <v>0</v>
          </cell>
          <cell r="H292">
            <v>0</v>
          </cell>
          <cell r="I292">
            <v>0</v>
          </cell>
          <cell r="J292">
            <v>2759</v>
          </cell>
          <cell r="K292">
            <v>0</v>
          </cell>
          <cell r="L292">
            <v>0</v>
          </cell>
          <cell r="N292">
            <v>0</v>
          </cell>
          <cell r="S292">
            <v>0</v>
          </cell>
          <cell r="T292">
            <v>0</v>
          </cell>
          <cell r="U292">
            <v>0</v>
          </cell>
          <cell r="V292">
            <v>0</v>
          </cell>
          <cell r="W292">
            <v>0</v>
          </cell>
          <cell r="X292">
            <v>0</v>
          </cell>
          <cell r="AA292">
            <v>0</v>
          </cell>
          <cell r="AB292">
            <v>2016</v>
          </cell>
          <cell r="AC292">
            <v>0</v>
          </cell>
          <cell r="AD292">
            <v>0</v>
          </cell>
          <cell r="AH292">
            <v>0</v>
          </cell>
          <cell r="AI292">
            <v>0</v>
          </cell>
          <cell r="AJ292">
            <v>0</v>
          </cell>
          <cell r="AK292">
            <v>0</v>
          </cell>
          <cell r="AL292">
            <v>0</v>
          </cell>
        </row>
        <row r="293">
          <cell r="J293">
            <v>1170</v>
          </cell>
          <cell r="AB293">
            <v>894</v>
          </cell>
          <cell r="AO293" t="str">
            <v>Ban QLDA ĐTXD KV huyện Châu Thành</v>
          </cell>
        </row>
        <row r="294">
          <cell r="J294">
            <v>135</v>
          </cell>
          <cell r="AO294" t="str">
            <v>Ban QLDA ĐTXD KV huyện Châu Thành</v>
          </cell>
        </row>
        <row r="295">
          <cell r="J295">
            <v>1270</v>
          </cell>
          <cell r="AB295">
            <v>938</v>
          </cell>
          <cell r="AO295" t="str">
            <v>Ban QLDA ĐTXD KV huyện Châu Thành</v>
          </cell>
        </row>
        <row r="296">
          <cell r="J296">
            <v>184</v>
          </cell>
          <cell r="AB296">
            <v>184</v>
          </cell>
          <cell r="AO296" t="str">
            <v>Ban QLDA ĐTXD KV huyện Châu Thành</v>
          </cell>
        </row>
        <row r="297">
          <cell r="I297">
            <v>3147</v>
          </cell>
          <cell r="J297">
            <v>5204</v>
          </cell>
          <cell r="AB297">
            <v>5204</v>
          </cell>
          <cell r="AO297" t="str">
            <v>Ban QLDA ĐTXD KV huyện Châu Thành</v>
          </cell>
        </row>
        <row r="298">
          <cell r="I298">
            <v>3175</v>
          </cell>
          <cell r="J298">
            <v>3979</v>
          </cell>
          <cell r="AB298">
            <v>3979</v>
          </cell>
          <cell r="AO298" t="str">
            <v>Ban QLDA ĐTXD KV huyện Chợ Mới</v>
          </cell>
        </row>
        <row r="299">
          <cell r="G299">
            <v>0</v>
          </cell>
          <cell r="H299">
            <v>0</v>
          </cell>
          <cell r="I299">
            <v>366</v>
          </cell>
          <cell r="J299">
            <v>2266</v>
          </cell>
          <cell r="K299">
            <v>0</v>
          </cell>
          <cell r="L299">
            <v>0</v>
          </cell>
          <cell r="N299">
            <v>0</v>
          </cell>
          <cell r="S299">
            <v>0</v>
          </cell>
          <cell r="T299">
            <v>0</v>
          </cell>
          <cell r="U299">
            <v>0</v>
          </cell>
          <cell r="V299">
            <v>0</v>
          </cell>
          <cell r="W299">
            <v>0</v>
          </cell>
          <cell r="X299">
            <v>0</v>
          </cell>
          <cell r="AA299">
            <v>0</v>
          </cell>
          <cell r="AB299">
            <v>1266</v>
          </cell>
          <cell r="AC299">
            <v>0</v>
          </cell>
          <cell r="AD299">
            <v>0</v>
          </cell>
          <cell r="AH299">
            <v>0</v>
          </cell>
          <cell r="AI299">
            <v>0</v>
          </cell>
          <cell r="AJ299">
            <v>0</v>
          </cell>
          <cell r="AK299">
            <v>0</v>
          </cell>
          <cell r="AL299">
            <v>0</v>
          </cell>
        </row>
        <row r="300">
          <cell r="I300">
            <v>366</v>
          </cell>
          <cell r="J300">
            <v>366</v>
          </cell>
          <cell r="AB300">
            <v>366</v>
          </cell>
          <cell r="AO300" t="str">
            <v>Ban QLDA ĐTXD KV huyện Châu Thành</v>
          </cell>
        </row>
        <row r="301">
          <cell r="J301">
            <v>900</v>
          </cell>
          <cell r="AB301">
            <v>900</v>
          </cell>
          <cell r="AO301" t="str">
            <v>Ban QLDA ĐTXD KV huyện An Phú</v>
          </cell>
        </row>
        <row r="302">
          <cell r="J302">
            <v>1000</v>
          </cell>
          <cell r="AO302" t="str">
            <v>Ban QLDA ĐTXD KV huyện Thoại Sơn</v>
          </cell>
        </row>
        <row r="303">
          <cell r="G303">
            <v>0</v>
          </cell>
          <cell r="H303">
            <v>0</v>
          </cell>
          <cell r="I303">
            <v>14051</v>
          </cell>
          <cell r="J303">
            <v>28543</v>
          </cell>
          <cell r="K303">
            <v>0</v>
          </cell>
          <cell r="L303">
            <v>0</v>
          </cell>
          <cell r="N303">
            <v>0</v>
          </cell>
          <cell r="S303">
            <v>0</v>
          </cell>
          <cell r="T303">
            <v>0</v>
          </cell>
          <cell r="U303">
            <v>0</v>
          </cell>
          <cell r="V303">
            <v>0</v>
          </cell>
          <cell r="W303">
            <v>0</v>
          </cell>
          <cell r="X303">
            <v>0</v>
          </cell>
          <cell r="AA303">
            <v>0</v>
          </cell>
          <cell r="AB303">
            <v>21850</v>
          </cell>
          <cell r="AC303">
            <v>0</v>
          </cell>
          <cell r="AD303">
            <v>0</v>
          </cell>
          <cell r="AH303">
            <v>0</v>
          </cell>
          <cell r="AI303">
            <v>0</v>
          </cell>
          <cell r="AJ303">
            <v>0</v>
          </cell>
          <cell r="AK303">
            <v>0</v>
          </cell>
          <cell r="AL303">
            <v>0</v>
          </cell>
        </row>
        <row r="304">
          <cell r="G304">
            <v>0</v>
          </cell>
          <cell r="H304">
            <v>0</v>
          </cell>
          <cell r="I304">
            <v>14051</v>
          </cell>
          <cell r="J304">
            <v>28543</v>
          </cell>
          <cell r="K304">
            <v>0</v>
          </cell>
          <cell r="L304">
            <v>0</v>
          </cell>
          <cell r="N304">
            <v>0</v>
          </cell>
          <cell r="S304">
            <v>0</v>
          </cell>
          <cell r="T304">
            <v>0</v>
          </cell>
          <cell r="U304">
            <v>0</v>
          </cell>
          <cell r="V304">
            <v>0</v>
          </cell>
          <cell r="W304">
            <v>0</v>
          </cell>
          <cell r="X304">
            <v>0</v>
          </cell>
          <cell r="AA304">
            <v>0</v>
          </cell>
          <cell r="AB304">
            <v>21850</v>
          </cell>
          <cell r="AC304">
            <v>0</v>
          </cell>
          <cell r="AD304">
            <v>0</v>
          </cell>
          <cell r="AH304">
            <v>0</v>
          </cell>
          <cell r="AI304">
            <v>0</v>
          </cell>
          <cell r="AJ304">
            <v>0</v>
          </cell>
          <cell r="AK304">
            <v>0</v>
          </cell>
          <cell r="AL304">
            <v>0</v>
          </cell>
          <cell r="AO304">
            <v>0</v>
          </cell>
        </row>
        <row r="305">
          <cell r="J305">
            <v>3500</v>
          </cell>
          <cell r="AB305">
            <v>3500</v>
          </cell>
          <cell r="AO305" t="str">
            <v>Ban QLDA ĐTXD&amp;KV PTĐT AG</v>
          </cell>
        </row>
        <row r="306">
          <cell r="J306">
            <v>96</v>
          </cell>
          <cell r="AB306">
            <v>96</v>
          </cell>
          <cell r="AO306" t="str">
            <v>Ban QL di tích Văn hóa Óc Eo</v>
          </cell>
        </row>
        <row r="307">
          <cell r="G307">
            <v>0</v>
          </cell>
          <cell r="H307">
            <v>0</v>
          </cell>
          <cell r="I307">
            <v>3999</v>
          </cell>
          <cell r="J307">
            <v>4099</v>
          </cell>
          <cell r="K307">
            <v>0</v>
          </cell>
          <cell r="L307">
            <v>0</v>
          </cell>
          <cell r="N307">
            <v>0</v>
          </cell>
          <cell r="S307">
            <v>0</v>
          </cell>
          <cell r="T307">
            <v>0</v>
          </cell>
          <cell r="U307">
            <v>0</v>
          </cell>
          <cell r="V307">
            <v>0</v>
          </cell>
          <cell r="W307">
            <v>0</v>
          </cell>
          <cell r="X307">
            <v>0</v>
          </cell>
          <cell r="AA307">
            <v>0</v>
          </cell>
          <cell r="AB307">
            <v>3995</v>
          </cell>
          <cell r="AC307">
            <v>0</v>
          </cell>
          <cell r="AD307">
            <v>0</v>
          </cell>
          <cell r="AH307">
            <v>0</v>
          </cell>
          <cell r="AI307">
            <v>0</v>
          </cell>
          <cell r="AJ307">
            <v>0</v>
          </cell>
          <cell r="AK307">
            <v>0</v>
          </cell>
          <cell r="AL307">
            <v>0</v>
          </cell>
        </row>
        <row r="308">
          <cell r="I308">
            <v>3999</v>
          </cell>
          <cell r="J308">
            <v>3999</v>
          </cell>
          <cell r="AB308">
            <v>3995</v>
          </cell>
          <cell r="AO308" t="str">
            <v>Ban QLDA ĐTXD KV huyện Tri Tôn</v>
          </cell>
        </row>
        <row r="309">
          <cell r="J309">
            <v>100</v>
          </cell>
          <cell r="AO309" t="str">
            <v>Ban QLDA ĐTXD KV huyện Phú Tân</v>
          </cell>
        </row>
        <row r="310">
          <cell r="G310">
            <v>0</v>
          </cell>
          <cell r="H310">
            <v>0</v>
          </cell>
          <cell r="I310">
            <v>0</v>
          </cell>
          <cell r="J310">
            <v>8828</v>
          </cell>
          <cell r="K310">
            <v>0</v>
          </cell>
          <cell r="L310">
            <v>0</v>
          </cell>
          <cell r="N310">
            <v>0</v>
          </cell>
          <cell r="S310">
            <v>0</v>
          </cell>
          <cell r="T310">
            <v>0</v>
          </cell>
          <cell r="U310">
            <v>0</v>
          </cell>
          <cell r="V310">
            <v>0</v>
          </cell>
          <cell r="W310">
            <v>0</v>
          </cell>
          <cell r="X310">
            <v>0</v>
          </cell>
          <cell r="AA310">
            <v>0</v>
          </cell>
          <cell r="AB310">
            <v>8192</v>
          </cell>
          <cell r="AC310">
            <v>0</v>
          </cell>
          <cell r="AD310">
            <v>0</v>
          </cell>
          <cell r="AH310">
            <v>0</v>
          </cell>
          <cell r="AI310">
            <v>0</v>
          </cell>
          <cell r="AJ310">
            <v>0</v>
          </cell>
          <cell r="AK310">
            <v>0</v>
          </cell>
          <cell r="AL310">
            <v>0</v>
          </cell>
        </row>
        <row r="311">
          <cell r="J311">
            <v>8828</v>
          </cell>
          <cell r="AB311">
            <v>8192</v>
          </cell>
          <cell r="AO311" t="str">
            <v>UBND huyện Tri Tôn</v>
          </cell>
        </row>
        <row r="312">
          <cell r="G312">
            <v>0</v>
          </cell>
          <cell r="H312">
            <v>0</v>
          </cell>
          <cell r="I312">
            <v>10052</v>
          </cell>
          <cell r="J312">
            <v>12020</v>
          </cell>
          <cell r="K312">
            <v>0</v>
          </cell>
          <cell r="L312">
            <v>0</v>
          </cell>
          <cell r="N312">
            <v>0</v>
          </cell>
          <cell r="S312">
            <v>0</v>
          </cell>
          <cell r="T312">
            <v>0</v>
          </cell>
          <cell r="U312">
            <v>0</v>
          </cell>
          <cell r="V312">
            <v>0</v>
          </cell>
          <cell r="W312">
            <v>0</v>
          </cell>
          <cell r="X312">
            <v>0</v>
          </cell>
          <cell r="AA312">
            <v>0</v>
          </cell>
          <cell r="AB312">
            <v>6067</v>
          </cell>
          <cell r="AC312">
            <v>0</v>
          </cell>
          <cell r="AD312">
            <v>0</v>
          </cell>
          <cell r="AH312">
            <v>0</v>
          </cell>
          <cell r="AI312">
            <v>0</v>
          </cell>
          <cell r="AJ312">
            <v>0</v>
          </cell>
          <cell r="AK312">
            <v>0</v>
          </cell>
          <cell r="AL312">
            <v>0</v>
          </cell>
        </row>
        <row r="313">
          <cell r="I313">
            <v>8052</v>
          </cell>
          <cell r="J313">
            <v>7730</v>
          </cell>
          <cell r="AB313">
            <v>1814</v>
          </cell>
          <cell r="AO313" t="str">
            <v>Ban QLDA ĐTXD KV huyện Tri Tôn</v>
          </cell>
        </row>
        <row r="314">
          <cell r="I314">
            <v>2000</v>
          </cell>
          <cell r="J314">
            <v>4290</v>
          </cell>
          <cell r="AB314">
            <v>4253</v>
          </cell>
          <cell r="AO314" t="str">
            <v>Ban QLDA ĐTXD KV huyện Châu Phú</v>
          </cell>
        </row>
        <row r="315">
          <cell r="G315">
            <v>0</v>
          </cell>
          <cell r="H315">
            <v>0</v>
          </cell>
          <cell r="I315">
            <v>0</v>
          </cell>
          <cell r="J315">
            <v>0</v>
          </cell>
          <cell r="K315">
            <v>0</v>
          </cell>
          <cell r="L315">
            <v>0</v>
          </cell>
          <cell r="N315">
            <v>0</v>
          </cell>
          <cell r="S315">
            <v>0</v>
          </cell>
          <cell r="T315">
            <v>0</v>
          </cell>
          <cell r="U315">
            <v>0</v>
          </cell>
          <cell r="V315">
            <v>0</v>
          </cell>
          <cell r="W315">
            <v>0</v>
          </cell>
          <cell r="X315">
            <v>0</v>
          </cell>
          <cell r="AA315">
            <v>0</v>
          </cell>
          <cell r="AB315">
            <v>0</v>
          </cell>
          <cell r="AC315">
            <v>0</v>
          </cell>
          <cell r="AD315">
            <v>0</v>
          </cell>
          <cell r="AH315">
            <v>0</v>
          </cell>
          <cell r="AI315">
            <v>0</v>
          </cell>
          <cell r="AJ315">
            <v>0</v>
          </cell>
          <cell r="AK315">
            <v>0</v>
          </cell>
          <cell r="AL315">
            <v>0</v>
          </cell>
        </row>
        <row r="316">
          <cell r="G316">
            <v>0</v>
          </cell>
          <cell r="H316">
            <v>0</v>
          </cell>
          <cell r="I316">
            <v>0</v>
          </cell>
          <cell r="J316">
            <v>0</v>
          </cell>
          <cell r="K316">
            <v>0</v>
          </cell>
          <cell r="L316">
            <v>0</v>
          </cell>
          <cell r="N316">
            <v>0</v>
          </cell>
          <cell r="S316">
            <v>0</v>
          </cell>
          <cell r="T316">
            <v>0</v>
          </cell>
          <cell r="U316">
            <v>0</v>
          </cell>
          <cell r="V316">
            <v>0</v>
          </cell>
          <cell r="W316">
            <v>0</v>
          </cell>
          <cell r="X316">
            <v>0</v>
          </cell>
          <cell r="AA316">
            <v>0</v>
          </cell>
          <cell r="AB316">
            <v>0</v>
          </cell>
          <cell r="AC316">
            <v>0</v>
          </cell>
          <cell r="AD316">
            <v>0</v>
          </cell>
          <cell r="AH316">
            <v>0</v>
          </cell>
          <cell r="AI316">
            <v>0</v>
          </cell>
          <cell r="AJ316">
            <v>0</v>
          </cell>
          <cell r="AK316">
            <v>0</v>
          </cell>
          <cell r="AL316">
            <v>0</v>
          </cell>
        </row>
        <row r="317">
          <cell r="AO317" t="str">
            <v>Ban QLDA ĐTXD&amp;KV PTĐT AG</v>
          </cell>
        </row>
        <row r="318">
          <cell r="AO318" t="str">
            <v>Ban QLDA ĐTXD&amp;KV PTĐT AG</v>
          </cell>
        </row>
        <row r="319">
          <cell r="G319">
            <v>575726</v>
          </cell>
          <cell r="H319">
            <v>520359</v>
          </cell>
          <cell r="I319">
            <v>701772</v>
          </cell>
          <cell r="J319">
            <v>737909</v>
          </cell>
          <cell r="K319">
            <v>0</v>
          </cell>
          <cell r="L319">
            <v>0</v>
          </cell>
          <cell r="N319">
            <v>38910</v>
          </cell>
          <cell r="S319">
            <v>3127360</v>
          </cell>
          <cell r="T319">
            <v>4127360</v>
          </cell>
          <cell r="U319">
            <v>0</v>
          </cell>
          <cell r="V319">
            <v>0</v>
          </cell>
          <cell r="W319">
            <v>0</v>
          </cell>
          <cell r="X319">
            <v>0</v>
          </cell>
          <cell r="AA319">
            <v>470259</v>
          </cell>
          <cell r="AB319">
            <v>595420</v>
          </cell>
          <cell r="AC319">
            <v>0</v>
          </cell>
          <cell r="AD319">
            <v>0</v>
          </cell>
          <cell r="AH319">
            <v>4087545</v>
          </cell>
          <cell r="AI319">
            <v>0</v>
          </cell>
          <cell r="AJ319">
            <v>0</v>
          </cell>
          <cell r="AK319">
            <v>0</v>
          </cell>
          <cell r="AL319">
            <v>0</v>
          </cell>
          <cell r="AO319">
            <v>0</v>
          </cell>
        </row>
        <row r="320">
          <cell r="G320">
            <v>16563</v>
          </cell>
          <cell r="H320">
            <v>22671</v>
          </cell>
          <cell r="I320">
            <v>112523</v>
          </cell>
          <cell r="J320">
            <v>174301</v>
          </cell>
          <cell r="K320">
            <v>0</v>
          </cell>
          <cell r="L320">
            <v>0</v>
          </cell>
          <cell r="N320">
            <v>38910</v>
          </cell>
          <cell r="S320">
            <v>73044</v>
          </cell>
          <cell r="T320">
            <v>69644</v>
          </cell>
          <cell r="U320">
            <v>0</v>
          </cell>
          <cell r="V320">
            <v>0</v>
          </cell>
          <cell r="W320">
            <v>0</v>
          </cell>
          <cell r="X320">
            <v>0</v>
          </cell>
          <cell r="AA320">
            <v>15607</v>
          </cell>
          <cell r="AB320">
            <v>85858</v>
          </cell>
          <cell r="AC320">
            <v>0</v>
          </cell>
          <cell r="AD320">
            <v>0</v>
          </cell>
          <cell r="AH320">
            <v>34505</v>
          </cell>
          <cell r="AI320">
            <v>0</v>
          </cell>
          <cell r="AJ320">
            <v>0</v>
          </cell>
          <cell r="AK320">
            <v>0</v>
          </cell>
          <cell r="AL320">
            <v>0</v>
          </cell>
        </row>
        <row r="321">
          <cell r="G321">
            <v>0</v>
          </cell>
          <cell r="H321">
            <v>0</v>
          </cell>
          <cell r="I321">
            <v>10000</v>
          </cell>
          <cell r="J321">
            <v>10000</v>
          </cell>
          <cell r="K321">
            <v>0</v>
          </cell>
          <cell r="L321">
            <v>0</v>
          </cell>
          <cell r="N321">
            <v>0</v>
          </cell>
          <cell r="S321">
            <v>0</v>
          </cell>
          <cell r="T321">
            <v>0</v>
          </cell>
          <cell r="U321">
            <v>0</v>
          </cell>
          <cell r="V321">
            <v>0</v>
          </cell>
          <cell r="W321">
            <v>0</v>
          </cell>
          <cell r="X321">
            <v>0</v>
          </cell>
          <cell r="AA321">
            <v>0</v>
          </cell>
          <cell r="AB321">
            <v>0</v>
          </cell>
          <cell r="AC321">
            <v>0</v>
          </cell>
          <cell r="AD321">
            <v>0</v>
          </cell>
          <cell r="AH321">
            <v>0</v>
          </cell>
          <cell r="AI321">
            <v>0</v>
          </cell>
          <cell r="AJ321">
            <v>0</v>
          </cell>
          <cell r="AK321">
            <v>0</v>
          </cell>
          <cell r="AL321">
            <v>0</v>
          </cell>
        </row>
        <row r="322">
          <cell r="I322">
            <v>10000</v>
          </cell>
          <cell r="J322">
            <v>10000</v>
          </cell>
          <cell r="AO322" t="str">
            <v>Ban QLDA ĐTXD CTGT&amp;NN AG</v>
          </cell>
        </row>
        <row r="323">
          <cell r="G323">
            <v>16563</v>
          </cell>
          <cell r="H323">
            <v>22671</v>
          </cell>
          <cell r="I323">
            <v>102523</v>
          </cell>
          <cell r="J323">
            <v>164301</v>
          </cell>
          <cell r="K323">
            <v>0</v>
          </cell>
          <cell r="L323">
            <v>0</v>
          </cell>
          <cell r="N323">
            <v>38910</v>
          </cell>
          <cell r="S323">
            <v>73044</v>
          </cell>
          <cell r="T323">
            <v>69644</v>
          </cell>
          <cell r="U323">
            <v>0</v>
          </cell>
          <cell r="V323">
            <v>0</v>
          </cell>
          <cell r="W323">
            <v>0</v>
          </cell>
          <cell r="X323">
            <v>0</v>
          </cell>
          <cell r="AA323">
            <v>15607</v>
          </cell>
          <cell r="AB323">
            <v>85858</v>
          </cell>
          <cell r="AC323">
            <v>0</v>
          </cell>
          <cell r="AD323">
            <v>0</v>
          </cell>
          <cell r="AH323">
            <v>34505</v>
          </cell>
          <cell r="AI323">
            <v>0</v>
          </cell>
          <cell r="AJ323">
            <v>0</v>
          </cell>
          <cell r="AK323">
            <v>0</v>
          </cell>
          <cell r="AL323">
            <v>0</v>
          </cell>
        </row>
        <row r="324">
          <cell r="G324">
            <v>6709</v>
          </cell>
          <cell r="H324">
            <v>11987</v>
          </cell>
          <cell r="I324">
            <v>82523</v>
          </cell>
          <cell r="J324">
            <v>123801</v>
          </cell>
          <cell r="K324">
            <v>0</v>
          </cell>
          <cell r="L324">
            <v>0</v>
          </cell>
          <cell r="N324">
            <v>38910</v>
          </cell>
          <cell r="S324">
            <v>0</v>
          </cell>
          <cell r="T324">
            <v>0</v>
          </cell>
          <cell r="U324">
            <v>0</v>
          </cell>
          <cell r="V324">
            <v>0</v>
          </cell>
          <cell r="W324">
            <v>0</v>
          </cell>
          <cell r="X324">
            <v>0</v>
          </cell>
          <cell r="AA324">
            <v>11074</v>
          </cell>
          <cell r="AB324">
            <v>65358</v>
          </cell>
          <cell r="AC324">
            <v>0</v>
          </cell>
          <cell r="AD324">
            <v>0</v>
          </cell>
          <cell r="AH324">
            <v>0</v>
          </cell>
          <cell r="AI324">
            <v>0</v>
          </cell>
          <cell r="AJ324">
            <v>0</v>
          </cell>
          <cell r="AK324">
            <v>0</v>
          </cell>
          <cell r="AL324">
            <v>0</v>
          </cell>
        </row>
        <row r="325">
          <cell r="G325">
            <v>0</v>
          </cell>
          <cell r="H325">
            <v>0</v>
          </cell>
          <cell r="I325">
            <v>82523</v>
          </cell>
          <cell r="J325">
            <v>119510</v>
          </cell>
          <cell r="K325">
            <v>0</v>
          </cell>
          <cell r="L325">
            <v>0</v>
          </cell>
          <cell r="N325">
            <v>38910</v>
          </cell>
          <cell r="S325">
            <v>0</v>
          </cell>
          <cell r="T325">
            <v>0</v>
          </cell>
          <cell r="U325">
            <v>0</v>
          </cell>
          <cell r="V325">
            <v>0</v>
          </cell>
          <cell r="W325">
            <v>0</v>
          </cell>
          <cell r="X325">
            <v>0</v>
          </cell>
          <cell r="AA325">
            <v>0</v>
          </cell>
          <cell r="AB325">
            <v>65079</v>
          </cell>
          <cell r="AC325">
            <v>0</v>
          </cell>
          <cell r="AD325">
            <v>0</v>
          </cell>
          <cell r="AH325">
            <v>0</v>
          </cell>
          <cell r="AI325">
            <v>0</v>
          </cell>
          <cell r="AJ325">
            <v>0</v>
          </cell>
          <cell r="AK325">
            <v>0</v>
          </cell>
          <cell r="AL325">
            <v>0</v>
          </cell>
          <cell r="AO325">
            <v>0</v>
          </cell>
        </row>
        <row r="326">
          <cell r="J326">
            <v>26569</v>
          </cell>
          <cell r="AB326">
            <v>16029</v>
          </cell>
          <cell r="AO326" t="str">
            <v>Sở NN&amp;PTNT</v>
          </cell>
        </row>
        <row r="327">
          <cell r="I327">
            <v>47523</v>
          </cell>
          <cell r="J327">
            <v>47523</v>
          </cell>
          <cell r="AB327">
            <v>37206</v>
          </cell>
          <cell r="AO327" t="str">
            <v>Ban QLDA ĐTXD CTGT&amp;NN AG</v>
          </cell>
        </row>
        <row r="328">
          <cell r="N328">
            <v>38910</v>
          </cell>
          <cell r="AO328" t="str">
            <v>Ban QLDA ĐTXD KV TP.Long Xuyên</v>
          </cell>
        </row>
        <row r="329">
          <cell r="I329">
            <v>35000</v>
          </cell>
          <cell r="J329">
            <v>35000</v>
          </cell>
          <cell r="AB329">
            <v>1426</v>
          </cell>
          <cell r="AO329" t="str">
            <v>Sở NN&amp;PTNT</v>
          </cell>
        </row>
        <row r="330">
          <cell r="J330">
            <v>10418</v>
          </cell>
          <cell r="AB330">
            <v>10418</v>
          </cell>
          <cell r="AO330" t="str">
            <v>Ban QLDA ĐTXD CTGT&amp;NN AG</v>
          </cell>
        </row>
        <row r="331">
          <cell r="G331">
            <v>6709</v>
          </cell>
          <cell r="H331">
            <v>11987</v>
          </cell>
          <cell r="I331">
            <v>0</v>
          </cell>
          <cell r="J331">
            <v>4291</v>
          </cell>
          <cell r="K331">
            <v>0</v>
          </cell>
          <cell r="L331">
            <v>0</v>
          </cell>
          <cell r="N331">
            <v>0</v>
          </cell>
          <cell r="S331">
            <v>0</v>
          </cell>
          <cell r="T331">
            <v>0</v>
          </cell>
          <cell r="U331">
            <v>0</v>
          </cell>
          <cell r="V331">
            <v>0</v>
          </cell>
          <cell r="W331">
            <v>0</v>
          </cell>
          <cell r="X331">
            <v>0</v>
          </cell>
          <cell r="AA331">
            <v>11074</v>
          </cell>
          <cell r="AB331">
            <v>279</v>
          </cell>
          <cell r="AC331">
            <v>0</v>
          </cell>
          <cell r="AD331">
            <v>0</v>
          </cell>
          <cell r="AH331">
            <v>0</v>
          </cell>
          <cell r="AI331">
            <v>0</v>
          </cell>
          <cell r="AJ331">
            <v>0</v>
          </cell>
          <cell r="AK331">
            <v>0</v>
          </cell>
          <cell r="AL331">
            <v>0</v>
          </cell>
        </row>
        <row r="332">
          <cell r="G332">
            <v>6709</v>
          </cell>
          <cell r="H332">
            <v>6709</v>
          </cell>
          <cell r="J332">
            <v>4291</v>
          </cell>
          <cell r="AA332">
            <v>6530</v>
          </cell>
          <cell r="AB332">
            <v>279</v>
          </cell>
          <cell r="AO332" t="str">
            <v>Ban QLDA ĐTXD CTGT&amp;NN AG</v>
          </cell>
        </row>
        <row r="333">
          <cell r="H333">
            <v>5278</v>
          </cell>
          <cell r="AA333">
            <v>4544</v>
          </cell>
          <cell r="AO333" t="str">
            <v>Ban QLDA ĐTXD KV TX.Tân Châu</v>
          </cell>
        </row>
        <row r="334">
          <cell r="G334">
            <v>7941</v>
          </cell>
          <cell r="H334">
            <v>7271</v>
          </cell>
          <cell r="I334">
            <v>20000</v>
          </cell>
          <cell r="J334">
            <v>40500</v>
          </cell>
          <cell r="K334">
            <v>0</v>
          </cell>
          <cell r="L334">
            <v>0</v>
          </cell>
          <cell r="N334">
            <v>0</v>
          </cell>
          <cell r="S334">
            <v>73044</v>
          </cell>
          <cell r="T334">
            <v>69644</v>
          </cell>
          <cell r="U334">
            <v>0</v>
          </cell>
          <cell r="V334">
            <v>0</v>
          </cell>
          <cell r="W334">
            <v>0</v>
          </cell>
          <cell r="X334">
            <v>0</v>
          </cell>
          <cell r="AA334">
            <v>3103</v>
          </cell>
          <cell r="AB334">
            <v>20500</v>
          </cell>
          <cell r="AC334">
            <v>0</v>
          </cell>
          <cell r="AD334">
            <v>0</v>
          </cell>
          <cell r="AH334">
            <v>34505</v>
          </cell>
          <cell r="AI334">
            <v>0</v>
          </cell>
          <cell r="AJ334">
            <v>0</v>
          </cell>
          <cell r="AK334">
            <v>0</v>
          </cell>
          <cell r="AL334">
            <v>0</v>
          </cell>
        </row>
        <row r="335">
          <cell r="G335">
            <v>7941</v>
          </cell>
          <cell r="H335">
            <v>7271</v>
          </cell>
          <cell r="I335">
            <v>20000</v>
          </cell>
          <cell r="J335">
            <v>40500</v>
          </cell>
          <cell r="K335">
            <v>0</v>
          </cell>
          <cell r="L335">
            <v>0</v>
          </cell>
          <cell r="N335">
            <v>0</v>
          </cell>
          <cell r="S335">
            <v>73044</v>
          </cell>
          <cell r="T335">
            <v>69644</v>
          </cell>
          <cell r="U335">
            <v>0</v>
          </cell>
          <cell r="V335">
            <v>0</v>
          </cell>
          <cell r="W335">
            <v>0</v>
          </cell>
          <cell r="X335">
            <v>0</v>
          </cell>
          <cell r="AA335">
            <v>3103</v>
          </cell>
          <cell r="AB335">
            <v>20500</v>
          </cell>
          <cell r="AC335">
            <v>0</v>
          </cell>
          <cell r="AD335">
            <v>0</v>
          </cell>
          <cell r="AH335">
            <v>34505</v>
          </cell>
          <cell r="AI335">
            <v>0</v>
          </cell>
          <cell r="AJ335">
            <v>0</v>
          </cell>
          <cell r="AK335">
            <v>0</v>
          </cell>
          <cell r="AL335">
            <v>0</v>
          </cell>
        </row>
        <row r="336">
          <cell r="G336">
            <v>4755</v>
          </cell>
          <cell r="H336">
            <v>4755</v>
          </cell>
          <cell r="AA336">
            <v>892</v>
          </cell>
          <cell r="AO336" t="str">
            <v>Ban QL Rừng phòng hộ và Đặc dụng tỉnh</v>
          </cell>
        </row>
        <row r="337">
          <cell r="G337">
            <v>3186</v>
          </cell>
          <cell r="H337">
            <v>2516</v>
          </cell>
          <cell r="AA337">
            <v>2211</v>
          </cell>
          <cell r="AO337" t="str">
            <v>Chi cục Kiểm lâm</v>
          </cell>
        </row>
        <row r="338">
          <cell r="I338">
            <v>20000</v>
          </cell>
          <cell r="J338">
            <v>20000</v>
          </cell>
          <cell r="AO338" t="str">
            <v>Sở NN&amp;PTNT</v>
          </cell>
        </row>
        <row r="339">
          <cell r="J339">
            <v>15500</v>
          </cell>
          <cell r="AB339">
            <v>15500</v>
          </cell>
          <cell r="AO339" t="str">
            <v>Ban QLDA ĐTXD KV TX.Tịnh Biên</v>
          </cell>
        </row>
        <row r="340">
          <cell r="J340">
            <v>5000</v>
          </cell>
          <cell r="AB340">
            <v>5000</v>
          </cell>
          <cell r="AO340" t="str">
            <v>UBND huyện An Phú</v>
          </cell>
        </row>
        <row r="341">
          <cell r="S341">
            <v>26439</v>
          </cell>
          <cell r="T341">
            <v>23039</v>
          </cell>
          <cell r="AH341">
            <v>22925</v>
          </cell>
          <cell r="AO341" t="str">
            <v>Ban QLDA ĐTXD CTGT&amp;NN AG</v>
          </cell>
        </row>
        <row r="342">
          <cell r="S342">
            <v>46605</v>
          </cell>
          <cell r="T342">
            <v>46605</v>
          </cell>
          <cell r="AH342">
            <v>11580</v>
          </cell>
          <cell r="AO342" t="str">
            <v>Ban QLDA ĐTXD KV TX.Tân Châu</v>
          </cell>
        </row>
        <row r="343">
          <cell r="G343">
            <v>1913</v>
          </cell>
          <cell r="H343">
            <v>3413</v>
          </cell>
          <cell r="I343">
            <v>0</v>
          </cell>
          <cell r="J343">
            <v>0</v>
          </cell>
          <cell r="K343">
            <v>0</v>
          </cell>
          <cell r="L343">
            <v>0</v>
          </cell>
          <cell r="N343">
            <v>0</v>
          </cell>
          <cell r="S343">
            <v>0</v>
          </cell>
          <cell r="T343">
            <v>0</v>
          </cell>
          <cell r="U343">
            <v>0</v>
          </cell>
          <cell r="V343">
            <v>0</v>
          </cell>
          <cell r="W343">
            <v>0</v>
          </cell>
          <cell r="X343">
            <v>0</v>
          </cell>
          <cell r="AA343">
            <v>1430</v>
          </cell>
          <cell r="AB343">
            <v>0</v>
          </cell>
          <cell r="AC343">
            <v>0</v>
          </cell>
          <cell r="AD343">
            <v>0</v>
          </cell>
          <cell r="AH343">
            <v>0</v>
          </cell>
          <cell r="AI343">
            <v>0</v>
          </cell>
          <cell r="AJ343">
            <v>0</v>
          </cell>
          <cell r="AK343">
            <v>0</v>
          </cell>
          <cell r="AL343">
            <v>0</v>
          </cell>
          <cell r="AO343">
            <v>0</v>
          </cell>
        </row>
        <row r="344">
          <cell r="G344">
            <v>1913</v>
          </cell>
          <cell r="H344">
            <v>3413</v>
          </cell>
          <cell r="I344">
            <v>0</v>
          </cell>
          <cell r="J344">
            <v>0</v>
          </cell>
          <cell r="K344">
            <v>0</v>
          </cell>
          <cell r="L344">
            <v>0</v>
          </cell>
          <cell r="N344">
            <v>0</v>
          </cell>
          <cell r="S344">
            <v>0</v>
          </cell>
          <cell r="T344">
            <v>0</v>
          </cell>
          <cell r="U344">
            <v>0</v>
          </cell>
          <cell r="V344">
            <v>0</v>
          </cell>
          <cell r="W344">
            <v>0</v>
          </cell>
          <cell r="X344">
            <v>0</v>
          </cell>
          <cell r="AA344">
            <v>1430</v>
          </cell>
          <cell r="AB344">
            <v>0</v>
          </cell>
          <cell r="AC344">
            <v>0</v>
          </cell>
          <cell r="AD344">
            <v>0</v>
          </cell>
          <cell r="AH344">
            <v>0</v>
          </cell>
          <cell r="AI344">
            <v>0</v>
          </cell>
          <cell r="AJ344">
            <v>0</v>
          </cell>
          <cell r="AK344">
            <v>0</v>
          </cell>
          <cell r="AL344">
            <v>0</v>
          </cell>
          <cell r="AO344">
            <v>0</v>
          </cell>
        </row>
        <row r="345">
          <cell r="G345">
            <v>1913</v>
          </cell>
          <cell r="H345">
            <v>1913</v>
          </cell>
          <cell r="I345">
            <v>0</v>
          </cell>
          <cell r="J345">
            <v>0</v>
          </cell>
          <cell r="K345">
            <v>0</v>
          </cell>
          <cell r="L345">
            <v>0</v>
          </cell>
          <cell r="N345">
            <v>0</v>
          </cell>
          <cell r="S345">
            <v>0</v>
          </cell>
          <cell r="T345">
            <v>0</v>
          </cell>
          <cell r="U345">
            <v>0</v>
          </cell>
          <cell r="V345">
            <v>0</v>
          </cell>
          <cell r="W345">
            <v>0</v>
          </cell>
          <cell r="X345">
            <v>0</v>
          </cell>
          <cell r="AA345">
            <v>1390</v>
          </cell>
          <cell r="AB345">
            <v>0</v>
          </cell>
          <cell r="AC345">
            <v>0</v>
          </cell>
          <cell r="AD345">
            <v>0</v>
          </cell>
          <cell r="AH345">
            <v>0</v>
          </cell>
          <cell r="AI345">
            <v>0</v>
          </cell>
          <cell r="AJ345">
            <v>0</v>
          </cell>
          <cell r="AK345">
            <v>0</v>
          </cell>
          <cell r="AL345">
            <v>0</v>
          </cell>
        </row>
        <row r="346">
          <cell r="G346">
            <v>1913</v>
          </cell>
          <cell r="H346">
            <v>1913</v>
          </cell>
          <cell r="I346">
            <v>0</v>
          </cell>
          <cell r="J346">
            <v>0</v>
          </cell>
          <cell r="K346">
            <v>0</v>
          </cell>
          <cell r="L346">
            <v>0</v>
          </cell>
          <cell r="N346">
            <v>0</v>
          </cell>
          <cell r="S346">
            <v>0</v>
          </cell>
          <cell r="T346">
            <v>0</v>
          </cell>
          <cell r="U346">
            <v>0</v>
          </cell>
          <cell r="V346">
            <v>0</v>
          </cell>
          <cell r="W346">
            <v>0</v>
          </cell>
          <cell r="X346">
            <v>0</v>
          </cell>
          <cell r="AA346">
            <v>1390</v>
          </cell>
          <cell r="AB346">
            <v>0</v>
          </cell>
          <cell r="AC346">
            <v>0</v>
          </cell>
          <cell r="AD346">
            <v>0</v>
          </cell>
          <cell r="AH346">
            <v>0</v>
          </cell>
          <cell r="AI346">
            <v>0</v>
          </cell>
          <cell r="AJ346">
            <v>0</v>
          </cell>
          <cell r="AK346">
            <v>0</v>
          </cell>
          <cell r="AL346">
            <v>0</v>
          </cell>
        </row>
        <row r="347">
          <cell r="G347">
            <v>1913</v>
          </cell>
          <cell r="H347">
            <v>1913</v>
          </cell>
          <cell r="AA347">
            <v>1390</v>
          </cell>
          <cell r="AO347" t="str">
            <v>Ban QLDA ĐTXD KV TX.Tịnh Biên</v>
          </cell>
        </row>
        <row r="348">
          <cell r="H348">
            <v>1500</v>
          </cell>
          <cell r="AA348">
            <v>40</v>
          </cell>
          <cell r="AO348" t="str">
            <v>Ban QLDA ĐTXD KV huyện Thoại Sơn</v>
          </cell>
        </row>
        <row r="349">
          <cell r="G349">
            <v>470037</v>
          </cell>
          <cell r="H349">
            <v>457236</v>
          </cell>
          <cell r="I349">
            <v>537946</v>
          </cell>
          <cell r="J349">
            <v>533608</v>
          </cell>
          <cell r="K349">
            <v>0</v>
          </cell>
          <cell r="L349">
            <v>0</v>
          </cell>
          <cell r="N349">
            <v>0</v>
          </cell>
          <cell r="S349">
            <v>3004316</v>
          </cell>
          <cell r="T349">
            <v>4053230</v>
          </cell>
          <cell r="U349">
            <v>0</v>
          </cell>
          <cell r="V349">
            <v>0</v>
          </cell>
          <cell r="W349">
            <v>0</v>
          </cell>
          <cell r="X349">
            <v>0</v>
          </cell>
          <cell r="AA349">
            <v>417496</v>
          </cell>
          <cell r="AB349">
            <v>509562</v>
          </cell>
          <cell r="AC349">
            <v>0</v>
          </cell>
          <cell r="AD349">
            <v>0</v>
          </cell>
          <cell r="AH349">
            <v>4048555</v>
          </cell>
          <cell r="AI349">
            <v>0</v>
          </cell>
          <cell r="AJ349">
            <v>0</v>
          </cell>
          <cell r="AK349">
            <v>0</v>
          </cell>
          <cell r="AL349">
            <v>0</v>
          </cell>
        </row>
        <row r="350">
          <cell r="G350">
            <v>470037</v>
          </cell>
          <cell r="H350">
            <v>457236</v>
          </cell>
          <cell r="I350">
            <v>537946</v>
          </cell>
          <cell r="J350">
            <v>533608</v>
          </cell>
          <cell r="K350">
            <v>0</v>
          </cell>
          <cell r="L350">
            <v>0</v>
          </cell>
          <cell r="N350">
            <v>0</v>
          </cell>
          <cell r="S350">
            <v>3004316</v>
          </cell>
          <cell r="T350">
            <v>4053230</v>
          </cell>
          <cell r="U350">
            <v>0</v>
          </cell>
          <cell r="V350">
            <v>0</v>
          </cell>
          <cell r="W350">
            <v>0</v>
          </cell>
          <cell r="X350">
            <v>0</v>
          </cell>
          <cell r="AA350">
            <v>417496</v>
          </cell>
          <cell r="AB350">
            <v>509562</v>
          </cell>
          <cell r="AC350">
            <v>0</v>
          </cell>
          <cell r="AD350">
            <v>0</v>
          </cell>
          <cell r="AH350">
            <v>4048555</v>
          </cell>
          <cell r="AI350">
            <v>0</v>
          </cell>
          <cell r="AJ350">
            <v>0</v>
          </cell>
          <cell r="AK350">
            <v>0</v>
          </cell>
          <cell r="AL350">
            <v>0</v>
          </cell>
        </row>
        <row r="351">
          <cell r="G351">
            <v>262435</v>
          </cell>
          <cell r="H351">
            <v>151228</v>
          </cell>
          <cell r="I351">
            <v>224883</v>
          </cell>
          <cell r="J351">
            <v>243530</v>
          </cell>
          <cell r="K351">
            <v>0</v>
          </cell>
          <cell r="L351">
            <v>0</v>
          </cell>
          <cell r="N351">
            <v>0</v>
          </cell>
          <cell r="S351">
            <v>646000</v>
          </cell>
          <cell r="T351">
            <v>222500</v>
          </cell>
          <cell r="U351">
            <v>0</v>
          </cell>
          <cell r="V351">
            <v>0</v>
          </cell>
          <cell r="W351">
            <v>0</v>
          </cell>
          <cell r="X351">
            <v>0</v>
          </cell>
          <cell r="AA351">
            <v>129134</v>
          </cell>
          <cell r="AB351">
            <v>232781</v>
          </cell>
          <cell r="AC351">
            <v>0</v>
          </cell>
          <cell r="AD351">
            <v>0</v>
          </cell>
          <cell r="AH351">
            <v>222500</v>
          </cell>
          <cell r="AI351">
            <v>0</v>
          </cell>
          <cell r="AJ351">
            <v>0</v>
          </cell>
          <cell r="AK351">
            <v>0</v>
          </cell>
          <cell r="AL351">
            <v>0</v>
          </cell>
        </row>
        <row r="352">
          <cell r="G352">
            <v>253860</v>
          </cell>
          <cell r="H352">
            <v>131933</v>
          </cell>
          <cell r="I352">
            <v>196542</v>
          </cell>
          <cell r="J352">
            <v>200529</v>
          </cell>
          <cell r="K352">
            <v>0</v>
          </cell>
          <cell r="L352">
            <v>0</v>
          </cell>
          <cell r="N352">
            <v>0</v>
          </cell>
          <cell r="S352">
            <v>646000</v>
          </cell>
          <cell r="T352">
            <v>222500</v>
          </cell>
          <cell r="U352">
            <v>0</v>
          </cell>
          <cell r="V352">
            <v>0</v>
          </cell>
          <cell r="W352">
            <v>0</v>
          </cell>
          <cell r="X352">
            <v>0</v>
          </cell>
          <cell r="AA352">
            <v>112090</v>
          </cell>
          <cell r="AB352">
            <v>197736</v>
          </cell>
          <cell r="AC352">
            <v>0</v>
          </cell>
          <cell r="AD352">
            <v>0</v>
          </cell>
          <cell r="AH352">
            <v>222500</v>
          </cell>
          <cell r="AI352">
            <v>0</v>
          </cell>
          <cell r="AJ352">
            <v>0</v>
          </cell>
          <cell r="AK352">
            <v>0</v>
          </cell>
          <cell r="AL352">
            <v>0</v>
          </cell>
        </row>
        <row r="353">
          <cell r="G353">
            <v>0</v>
          </cell>
          <cell r="H353">
            <v>906</v>
          </cell>
          <cell r="I353">
            <v>3613</v>
          </cell>
          <cell r="J353">
            <v>11013</v>
          </cell>
          <cell r="AB353">
            <v>10178</v>
          </cell>
          <cell r="AO353" t="str">
            <v>Ban QLDA ĐTXD KV TP.Long Xuyên</v>
          </cell>
        </row>
        <row r="354">
          <cell r="G354">
            <v>21000</v>
          </cell>
          <cell r="H354">
            <v>10582</v>
          </cell>
          <cell r="AA354">
            <v>7791</v>
          </cell>
          <cell r="AO354" t="str">
            <v>Ban QLDA ĐTXD CTGT&amp;NN AG</v>
          </cell>
        </row>
        <row r="355">
          <cell r="I355">
            <v>43000</v>
          </cell>
          <cell r="J355">
            <v>43000</v>
          </cell>
          <cell r="AB355">
            <v>42507</v>
          </cell>
          <cell r="AO355" t="str">
            <v>Ban QLDA ĐTXD CTGT&amp;NN AG</v>
          </cell>
        </row>
        <row r="356">
          <cell r="G356">
            <v>229112</v>
          </cell>
          <cell r="H356">
            <v>116697</v>
          </cell>
          <cell r="I356">
            <v>29000</v>
          </cell>
          <cell r="J356">
            <v>29000</v>
          </cell>
          <cell r="S356">
            <v>350000</v>
          </cell>
          <cell r="T356">
            <v>81500</v>
          </cell>
          <cell r="AA356">
            <v>100551</v>
          </cell>
          <cell r="AB356">
            <v>28697</v>
          </cell>
          <cell r="AH356">
            <v>81500</v>
          </cell>
          <cell r="AO356" t="str">
            <v>Ban QLDA ĐTXD CTGT&amp;NN AG</v>
          </cell>
        </row>
        <row r="357">
          <cell r="I357">
            <v>12309</v>
          </cell>
          <cell r="J357">
            <v>20392</v>
          </cell>
          <cell r="AB357">
            <v>19230</v>
          </cell>
          <cell r="AO357" t="str">
            <v>Ban QLDA ĐTXD KV TX.Tịnh Biên</v>
          </cell>
        </row>
        <row r="358">
          <cell r="G358">
            <v>0</v>
          </cell>
          <cell r="I358">
            <v>108620</v>
          </cell>
          <cell r="J358">
            <v>97124</v>
          </cell>
          <cell r="S358">
            <v>250000</v>
          </cell>
          <cell r="T358">
            <v>141000</v>
          </cell>
          <cell r="AB358">
            <v>97124</v>
          </cell>
          <cell r="AH358">
            <v>141000</v>
          </cell>
          <cell r="AO358" t="str">
            <v>Ban QLDA ĐTXD KV TX.Tịnh Biên</v>
          </cell>
        </row>
        <row r="359">
          <cell r="G359">
            <v>3748</v>
          </cell>
          <cell r="H359">
            <v>3748</v>
          </cell>
          <cell r="AA359">
            <v>3748</v>
          </cell>
          <cell r="AO359" t="str">
            <v>UBND TP.Châu Đốc</v>
          </cell>
        </row>
        <row r="360">
          <cell r="S360">
            <v>46000</v>
          </cell>
          <cell r="AO360" t="str">
            <v>UBND huyện Chợ Mới</v>
          </cell>
        </row>
        <row r="361">
          <cell r="G361">
            <v>8575</v>
          </cell>
          <cell r="H361">
            <v>19295</v>
          </cell>
          <cell r="I361">
            <v>28341</v>
          </cell>
          <cell r="J361">
            <v>43001</v>
          </cell>
          <cell r="K361">
            <v>0</v>
          </cell>
          <cell r="L361">
            <v>0</v>
          </cell>
          <cell r="N361">
            <v>0</v>
          </cell>
          <cell r="S361">
            <v>0</v>
          </cell>
          <cell r="T361">
            <v>0</v>
          </cell>
          <cell r="U361">
            <v>0</v>
          </cell>
          <cell r="V361">
            <v>0</v>
          </cell>
          <cell r="W361">
            <v>0</v>
          </cell>
          <cell r="X361">
            <v>0</v>
          </cell>
          <cell r="AA361">
            <v>17044</v>
          </cell>
          <cell r="AB361">
            <v>35045</v>
          </cell>
          <cell r="AC361">
            <v>0</v>
          </cell>
          <cell r="AD361">
            <v>0</v>
          </cell>
          <cell r="AH361">
            <v>0</v>
          </cell>
          <cell r="AI361">
            <v>0</v>
          </cell>
          <cell r="AJ361">
            <v>0</v>
          </cell>
          <cell r="AK361">
            <v>0</v>
          </cell>
          <cell r="AL361">
            <v>0</v>
          </cell>
        </row>
        <row r="362">
          <cell r="I362">
            <v>5028</v>
          </cell>
          <cell r="J362">
            <v>10463</v>
          </cell>
          <cell r="AB362">
            <v>10463</v>
          </cell>
          <cell r="AO362" t="str">
            <v>Ban QLDA ĐTXD KV huyện Châu Thành</v>
          </cell>
        </row>
        <row r="363">
          <cell r="G363">
            <v>8575</v>
          </cell>
          <cell r="H363">
            <v>9758</v>
          </cell>
          <cell r="AA363">
            <v>8080</v>
          </cell>
          <cell r="AO363" t="str">
            <v>Ban QLDA ĐTXD KV huyện Châu Thành</v>
          </cell>
        </row>
        <row r="364">
          <cell r="I364">
            <v>23313</v>
          </cell>
          <cell r="J364">
            <v>32538</v>
          </cell>
          <cell r="AB364">
            <v>24582</v>
          </cell>
          <cell r="AO364" t="str">
            <v>Ban QLDA ĐTXD KV TX.Tịnh Biên</v>
          </cell>
        </row>
        <row r="365">
          <cell r="AO365" t="str">
            <v>Ban QLDA ĐTXD&amp;KV PTĐT AG</v>
          </cell>
        </row>
        <row r="366">
          <cell r="H366">
            <v>8637</v>
          </cell>
          <cell r="AA366">
            <v>8637</v>
          </cell>
          <cell r="AO366" t="str">
            <v>Ban QLDA ĐTXD KV huyện Châu Phú</v>
          </cell>
        </row>
        <row r="367">
          <cell r="H367">
            <v>900</v>
          </cell>
          <cell r="AA367">
            <v>327</v>
          </cell>
          <cell r="AO367" t="str">
            <v>Ban QLDA ĐTXD KV huyện Tri Tôn</v>
          </cell>
        </row>
        <row r="368">
          <cell r="G368">
            <v>207602</v>
          </cell>
          <cell r="H368">
            <v>300229</v>
          </cell>
          <cell r="I368">
            <v>253063</v>
          </cell>
          <cell r="J368">
            <v>255357</v>
          </cell>
          <cell r="K368">
            <v>0</v>
          </cell>
          <cell r="L368">
            <v>0</v>
          </cell>
          <cell r="N368">
            <v>0</v>
          </cell>
          <cell r="S368">
            <v>1985000</v>
          </cell>
          <cell r="T368">
            <v>3512414</v>
          </cell>
          <cell r="U368">
            <v>0</v>
          </cell>
          <cell r="V368">
            <v>0</v>
          </cell>
          <cell r="W368">
            <v>0</v>
          </cell>
          <cell r="X368">
            <v>0</v>
          </cell>
          <cell r="AA368">
            <v>286784</v>
          </cell>
          <cell r="AB368">
            <v>253063</v>
          </cell>
          <cell r="AC368">
            <v>0</v>
          </cell>
          <cell r="AD368">
            <v>0</v>
          </cell>
          <cell r="AH368">
            <v>3507739</v>
          </cell>
          <cell r="AI368">
            <v>0</v>
          </cell>
          <cell r="AJ368">
            <v>0</v>
          </cell>
          <cell r="AK368">
            <v>0</v>
          </cell>
          <cell r="AL368">
            <v>0</v>
          </cell>
          <cell r="AO368">
            <v>0</v>
          </cell>
        </row>
        <row r="369">
          <cell r="G369">
            <v>14692</v>
          </cell>
          <cell r="H369">
            <v>108718</v>
          </cell>
          <cell r="I369">
            <v>253063</v>
          </cell>
          <cell r="J369">
            <v>253063</v>
          </cell>
          <cell r="K369">
            <v>0</v>
          </cell>
          <cell r="L369">
            <v>0</v>
          </cell>
          <cell r="N369">
            <v>0</v>
          </cell>
          <cell r="S369">
            <v>1955000</v>
          </cell>
          <cell r="T369">
            <v>3388414</v>
          </cell>
          <cell r="U369">
            <v>0</v>
          </cell>
          <cell r="V369">
            <v>0</v>
          </cell>
          <cell r="W369">
            <v>0</v>
          </cell>
          <cell r="X369">
            <v>0</v>
          </cell>
          <cell r="AA369">
            <v>108718</v>
          </cell>
          <cell r="AB369">
            <v>253063</v>
          </cell>
          <cell r="AC369">
            <v>0</v>
          </cell>
          <cell r="AD369">
            <v>0</v>
          </cell>
          <cell r="AH369">
            <v>3388414</v>
          </cell>
          <cell r="AI369">
            <v>0</v>
          </cell>
          <cell r="AJ369">
            <v>0</v>
          </cell>
          <cell r="AK369">
            <v>0</v>
          </cell>
          <cell r="AL369">
            <v>0</v>
          </cell>
        </row>
        <row r="370">
          <cell r="G370">
            <v>14692</v>
          </cell>
          <cell r="H370">
            <v>108718</v>
          </cell>
          <cell r="I370">
            <v>253063</v>
          </cell>
          <cell r="J370">
            <v>253063</v>
          </cell>
          <cell r="S370">
            <v>1955000</v>
          </cell>
          <cell r="T370">
            <v>3388414</v>
          </cell>
          <cell r="AA370">
            <v>108718</v>
          </cell>
          <cell r="AB370">
            <v>253063</v>
          </cell>
          <cell r="AH370">
            <v>3388414</v>
          </cell>
          <cell r="AO370" t="str">
            <v>Ban QLDA ĐTXD CTGT&amp;NN AG</v>
          </cell>
        </row>
        <row r="371">
          <cell r="G371">
            <v>118808</v>
          </cell>
          <cell r="H371">
            <v>126000</v>
          </cell>
          <cell r="I371">
            <v>0</v>
          </cell>
          <cell r="J371">
            <v>0</v>
          </cell>
          <cell r="K371">
            <v>0</v>
          </cell>
          <cell r="L371">
            <v>0</v>
          </cell>
          <cell r="N371">
            <v>0</v>
          </cell>
          <cell r="S371">
            <v>30000</v>
          </cell>
          <cell r="T371">
            <v>124000</v>
          </cell>
          <cell r="U371">
            <v>0</v>
          </cell>
          <cell r="V371">
            <v>0</v>
          </cell>
          <cell r="W371">
            <v>0</v>
          </cell>
          <cell r="X371">
            <v>0</v>
          </cell>
          <cell r="AA371">
            <v>114362</v>
          </cell>
          <cell r="AB371">
            <v>0</v>
          </cell>
          <cell r="AC371">
            <v>0</v>
          </cell>
          <cell r="AD371">
            <v>0</v>
          </cell>
          <cell r="AH371">
            <v>119325</v>
          </cell>
          <cell r="AI371">
            <v>0</v>
          </cell>
          <cell r="AJ371">
            <v>0</v>
          </cell>
          <cell r="AK371">
            <v>0</v>
          </cell>
          <cell r="AL371">
            <v>0</v>
          </cell>
        </row>
        <row r="372">
          <cell r="G372">
            <v>62000</v>
          </cell>
          <cell r="H372">
            <v>76000</v>
          </cell>
          <cell r="AA372">
            <v>70086</v>
          </cell>
          <cell r="AO372" t="str">
            <v>Ban QLDA ĐTXD CTGT&amp;NN AG</v>
          </cell>
        </row>
        <row r="373">
          <cell r="G373">
            <v>30000</v>
          </cell>
          <cell r="H373">
            <v>40000</v>
          </cell>
          <cell r="AA373">
            <v>40000</v>
          </cell>
          <cell r="AO373" t="str">
            <v>Ban QLDA ĐTXD KV huyện Châu Phú</v>
          </cell>
        </row>
        <row r="374">
          <cell r="G374">
            <v>15000</v>
          </cell>
          <cell r="H374">
            <v>10000</v>
          </cell>
          <cell r="AA374">
            <v>4276</v>
          </cell>
          <cell r="AO374" t="str">
            <v>Ban QLDA ĐTXD KV huyện An Phú</v>
          </cell>
        </row>
        <row r="375">
          <cell r="G375">
            <v>11808</v>
          </cell>
          <cell r="AO375" t="str">
            <v>Ban QLDA ĐTXD KV TP.Long Xuyên</v>
          </cell>
        </row>
        <row r="376">
          <cell r="S376">
            <v>30000</v>
          </cell>
          <cell r="T376">
            <v>124000</v>
          </cell>
          <cell r="AH376">
            <v>119325</v>
          </cell>
          <cell r="AO376" t="str">
            <v>Ban QLDA ĐTXD CTGT&amp;NN AG</v>
          </cell>
        </row>
        <row r="377">
          <cell r="G377">
            <v>74102</v>
          </cell>
          <cell r="H377">
            <v>65511</v>
          </cell>
          <cell r="I377">
            <v>0</v>
          </cell>
          <cell r="J377">
            <v>2294</v>
          </cell>
          <cell r="K377">
            <v>0</v>
          </cell>
          <cell r="L377">
            <v>0</v>
          </cell>
          <cell r="N377">
            <v>0</v>
          </cell>
          <cell r="S377">
            <v>0</v>
          </cell>
          <cell r="T377">
            <v>0</v>
          </cell>
          <cell r="U377">
            <v>0</v>
          </cell>
          <cell r="V377">
            <v>0</v>
          </cell>
          <cell r="W377">
            <v>0</v>
          </cell>
          <cell r="X377">
            <v>0</v>
          </cell>
          <cell r="AA377">
            <v>63704</v>
          </cell>
          <cell r="AB377">
            <v>0</v>
          </cell>
          <cell r="AC377">
            <v>0</v>
          </cell>
          <cell r="AD377">
            <v>0</v>
          </cell>
          <cell r="AH377">
            <v>0</v>
          </cell>
          <cell r="AI377">
            <v>0</v>
          </cell>
          <cell r="AJ377">
            <v>0</v>
          </cell>
          <cell r="AK377">
            <v>0</v>
          </cell>
          <cell r="AL377">
            <v>0</v>
          </cell>
        </row>
        <row r="378">
          <cell r="G378">
            <v>45184</v>
          </cell>
          <cell r="H378">
            <v>35000</v>
          </cell>
          <cell r="AA378">
            <v>33193</v>
          </cell>
          <cell r="AO378" t="str">
            <v>Ban QLDA ĐTXD CTGT&amp;NN AG</v>
          </cell>
        </row>
        <row r="379">
          <cell r="G379">
            <v>17999</v>
          </cell>
          <cell r="H379">
            <v>15000</v>
          </cell>
          <cell r="AA379">
            <v>15000</v>
          </cell>
          <cell r="AO379" t="str">
            <v>Ban QLDA ĐTXD KV huyện Châu Thành</v>
          </cell>
        </row>
        <row r="380">
          <cell r="G380">
            <v>10919</v>
          </cell>
          <cell r="H380">
            <v>15511</v>
          </cell>
          <cell r="AA380">
            <v>15511</v>
          </cell>
          <cell r="AO380" t="str">
            <v>Ban QLDA ĐTXD KV huyện An Phú</v>
          </cell>
        </row>
        <row r="381">
          <cell r="J381">
            <v>2294</v>
          </cell>
          <cell r="AO381" t="str">
            <v>Ban QLDA ĐTXD KV huyện Chợ Mới</v>
          </cell>
        </row>
        <row r="382">
          <cell r="G382">
            <v>0</v>
          </cell>
          <cell r="H382">
            <v>5779</v>
          </cell>
          <cell r="I382">
            <v>60000</v>
          </cell>
          <cell r="J382">
            <v>34721</v>
          </cell>
          <cell r="K382">
            <v>0</v>
          </cell>
          <cell r="L382">
            <v>0</v>
          </cell>
          <cell r="N382">
            <v>0</v>
          </cell>
          <cell r="S382">
            <v>373316</v>
          </cell>
          <cell r="T382">
            <v>318316</v>
          </cell>
          <cell r="U382">
            <v>0</v>
          </cell>
          <cell r="V382">
            <v>0</v>
          </cell>
          <cell r="W382">
            <v>0</v>
          </cell>
          <cell r="X382">
            <v>0</v>
          </cell>
          <cell r="AA382">
            <v>1578</v>
          </cell>
          <cell r="AB382">
            <v>23718</v>
          </cell>
          <cell r="AC382">
            <v>0</v>
          </cell>
          <cell r="AD382">
            <v>0</v>
          </cell>
          <cell r="AH382">
            <v>318316</v>
          </cell>
          <cell r="AI382">
            <v>0</v>
          </cell>
          <cell r="AJ382">
            <v>0</v>
          </cell>
          <cell r="AK382">
            <v>0</v>
          </cell>
          <cell r="AL382">
            <v>0</v>
          </cell>
        </row>
        <row r="383">
          <cell r="G383">
            <v>0</v>
          </cell>
          <cell r="H383">
            <v>0</v>
          </cell>
          <cell r="I383">
            <v>30000</v>
          </cell>
          <cell r="J383">
            <v>0</v>
          </cell>
          <cell r="K383">
            <v>0</v>
          </cell>
          <cell r="L383">
            <v>0</v>
          </cell>
          <cell r="N383">
            <v>0</v>
          </cell>
          <cell r="S383">
            <v>373316</v>
          </cell>
          <cell r="T383">
            <v>318316</v>
          </cell>
          <cell r="U383">
            <v>0</v>
          </cell>
          <cell r="V383">
            <v>0</v>
          </cell>
          <cell r="W383">
            <v>0</v>
          </cell>
          <cell r="X383">
            <v>0</v>
          </cell>
          <cell r="AA383">
            <v>0</v>
          </cell>
          <cell r="AB383">
            <v>0</v>
          </cell>
          <cell r="AC383">
            <v>0</v>
          </cell>
          <cell r="AD383">
            <v>0</v>
          </cell>
          <cell r="AH383">
            <v>318316</v>
          </cell>
          <cell r="AI383">
            <v>0</v>
          </cell>
          <cell r="AJ383">
            <v>0</v>
          </cell>
          <cell r="AK383">
            <v>0</v>
          </cell>
          <cell r="AL383">
            <v>0</v>
          </cell>
        </row>
        <row r="384">
          <cell r="I384">
            <v>30000</v>
          </cell>
          <cell r="AO384" t="str">
            <v>Ban QLDA ĐTXD KV TX.Tịnh Biên</v>
          </cell>
        </row>
        <row r="385">
          <cell r="S385">
            <v>241316</v>
          </cell>
          <cell r="T385">
            <v>186316</v>
          </cell>
          <cell r="AH385">
            <v>186316</v>
          </cell>
          <cell r="AO385" t="str">
            <v>Ban QLDA ĐTXD CTGT&amp;NN AG</v>
          </cell>
        </row>
        <row r="386">
          <cell r="S386">
            <v>132000</v>
          </cell>
          <cell r="T386">
            <v>132000</v>
          </cell>
          <cell r="AH386">
            <v>132000</v>
          </cell>
          <cell r="AO386" t="str">
            <v>Ban QLDA ĐTXD KV huyện Phú Tân</v>
          </cell>
        </row>
        <row r="387">
          <cell r="G387">
            <v>0</v>
          </cell>
          <cell r="H387">
            <v>5779</v>
          </cell>
          <cell r="I387">
            <v>30000</v>
          </cell>
          <cell r="J387">
            <v>34721</v>
          </cell>
          <cell r="K387">
            <v>0</v>
          </cell>
          <cell r="L387">
            <v>0</v>
          </cell>
          <cell r="N387">
            <v>0</v>
          </cell>
          <cell r="S387">
            <v>0</v>
          </cell>
          <cell r="T387">
            <v>0</v>
          </cell>
          <cell r="U387">
            <v>0</v>
          </cell>
          <cell r="V387">
            <v>0</v>
          </cell>
          <cell r="W387">
            <v>0</v>
          </cell>
          <cell r="X387">
            <v>0</v>
          </cell>
          <cell r="AA387">
            <v>1578</v>
          </cell>
          <cell r="AB387">
            <v>23718</v>
          </cell>
          <cell r="AC387">
            <v>0</v>
          </cell>
          <cell r="AD387">
            <v>0</v>
          </cell>
          <cell r="AH387">
            <v>0</v>
          </cell>
          <cell r="AI387">
            <v>0</v>
          </cell>
          <cell r="AJ387">
            <v>0</v>
          </cell>
          <cell r="AK387">
            <v>0</v>
          </cell>
          <cell r="AL387">
            <v>0</v>
          </cell>
        </row>
        <row r="388">
          <cell r="I388">
            <v>10000</v>
          </cell>
          <cell r="J388">
            <v>10000</v>
          </cell>
          <cell r="AO388" t="str">
            <v>Ban QLDA ĐTXD KV huyện Thoại Sơn</v>
          </cell>
        </row>
        <row r="389">
          <cell r="G389">
            <v>0</v>
          </cell>
          <cell r="I389">
            <v>20000</v>
          </cell>
          <cell r="J389">
            <v>24400</v>
          </cell>
          <cell r="AB389">
            <v>23718</v>
          </cell>
          <cell r="AO389" t="str">
            <v>Ban QLDA ĐTXD KV huyện An Phú</v>
          </cell>
        </row>
        <row r="390">
          <cell r="H390">
            <v>5779</v>
          </cell>
          <cell r="J390">
            <v>321</v>
          </cell>
          <cell r="AA390">
            <v>1578</v>
          </cell>
          <cell r="AO390" t="str">
            <v>Ban QLDA ĐTXD CTGT&amp;NN AG</v>
          </cell>
        </row>
        <row r="391">
          <cell r="G391">
            <v>40359</v>
          </cell>
          <cell r="H391">
            <v>6376</v>
          </cell>
          <cell r="I391">
            <v>0</v>
          </cell>
          <cell r="J391">
            <v>0</v>
          </cell>
          <cell r="K391">
            <v>0</v>
          </cell>
          <cell r="L391">
            <v>0</v>
          </cell>
          <cell r="N391">
            <v>0</v>
          </cell>
          <cell r="S391">
            <v>50000</v>
          </cell>
          <cell r="T391">
            <v>4486</v>
          </cell>
          <cell r="U391">
            <v>0</v>
          </cell>
          <cell r="V391">
            <v>0</v>
          </cell>
          <cell r="W391">
            <v>0</v>
          </cell>
          <cell r="X391">
            <v>0</v>
          </cell>
          <cell r="AA391">
            <v>3178</v>
          </cell>
          <cell r="AB391">
            <v>0</v>
          </cell>
          <cell r="AC391">
            <v>0</v>
          </cell>
          <cell r="AD391">
            <v>0</v>
          </cell>
          <cell r="AH391">
            <v>4485</v>
          </cell>
          <cell r="AI391">
            <v>0</v>
          </cell>
          <cell r="AJ391">
            <v>0</v>
          </cell>
          <cell r="AK391">
            <v>0</v>
          </cell>
          <cell r="AL391">
            <v>0</v>
          </cell>
        </row>
        <row r="392">
          <cell r="G392">
            <v>0</v>
          </cell>
          <cell r="H392">
            <v>1500</v>
          </cell>
          <cell r="I392">
            <v>0</v>
          </cell>
          <cell r="J392">
            <v>0</v>
          </cell>
          <cell r="K392">
            <v>0</v>
          </cell>
          <cell r="L392">
            <v>0</v>
          </cell>
          <cell r="N392">
            <v>0</v>
          </cell>
          <cell r="S392">
            <v>0</v>
          </cell>
          <cell r="T392">
            <v>0</v>
          </cell>
          <cell r="U392">
            <v>0</v>
          </cell>
          <cell r="V392">
            <v>0</v>
          </cell>
          <cell r="W392">
            <v>0</v>
          </cell>
          <cell r="X392">
            <v>0</v>
          </cell>
          <cell r="AA392">
            <v>0</v>
          </cell>
          <cell r="AB392">
            <v>0</v>
          </cell>
          <cell r="AC392">
            <v>0</v>
          </cell>
          <cell r="AD392">
            <v>0</v>
          </cell>
          <cell r="AH392">
            <v>0</v>
          </cell>
          <cell r="AI392">
            <v>0</v>
          </cell>
          <cell r="AJ392">
            <v>0</v>
          </cell>
          <cell r="AK392">
            <v>0</v>
          </cell>
          <cell r="AL392">
            <v>0</v>
          </cell>
        </row>
        <row r="393">
          <cell r="H393">
            <v>1500</v>
          </cell>
          <cell r="AO393" t="str">
            <v>Ban QL Khu kinh tế</v>
          </cell>
        </row>
        <row r="394">
          <cell r="G394">
            <v>40359</v>
          </cell>
          <cell r="H394">
            <v>4876</v>
          </cell>
          <cell r="I394">
            <v>0</v>
          </cell>
          <cell r="J394">
            <v>0</v>
          </cell>
          <cell r="K394">
            <v>0</v>
          </cell>
          <cell r="L394">
            <v>0</v>
          </cell>
          <cell r="N394">
            <v>0</v>
          </cell>
          <cell r="S394">
            <v>50000</v>
          </cell>
          <cell r="T394">
            <v>4486</v>
          </cell>
          <cell r="U394">
            <v>0</v>
          </cell>
          <cell r="V394">
            <v>0</v>
          </cell>
          <cell r="W394">
            <v>0</v>
          </cell>
          <cell r="X394">
            <v>0</v>
          </cell>
          <cell r="AA394">
            <v>3178</v>
          </cell>
          <cell r="AB394">
            <v>0</v>
          </cell>
          <cell r="AC394">
            <v>0</v>
          </cell>
          <cell r="AD394">
            <v>0</v>
          </cell>
          <cell r="AH394">
            <v>4485</v>
          </cell>
          <cell r="AI394">
            <v>0</v>
          </cell>
          <cell r="AJ394">
            <v>0</v>
          </cell>
          <cell r="AK394">
            <v>0</v>
          </cell>
          <cell r="AL394">
            <v>0</v>
          </cell>
        </row>
        <row r="395">
          <cell r="G395">
            <v>38217</v>
          </cell>
          <cell r="H395">
            <v>2734</v>
          </cell>
          <cell r="I395">
            <v>0</v>
          </cell>
          <cell r="J395">
            <v>0</v>
          </cell>
          <cell r="K395">
            <v>0</v>
          </cell>
          <cell r="L395">
            <v>0</v>
          </cell>
          <cell r="N395">
            <v>0</v>
          </cell>
          <cell r="S395">
            <v>50000</v>
          </cell>
          <cell r="T395">
            <v>4486</v>
          </cell>
          <cell r="U395">
            <v>0</v>
          </cell>
          <cell r="V395">
            <v>0</v>
          </cell>
          <cell r="W395">
            <v>0</v>
          </cell>
          <cell r="X395">
            <v>0</v>
          </cell>
          <cell r="AA395">
            <v>2638</v>
          </cell>
          <cell r="AB395">
            <v>0</v>
          </cell>
          <cell r="AC395">
            <v>0</v>
          </cell>
          <cell r="AD395">
            <v>0</v>
          </cell>
          <cell r="AH395">
            <v>4485</v>
          </cell>
          <cell r="AI395">
            <v>0</v>
          </cell>
          <cell r="AJ395">
            <v>0</v>
          </cell>
          <cell r="AK395">
            <v>0</v>
          </cell>
          <cell r="AL395">
            <v>0</v>
          </cell>
        </row>
        <row r="396">
          <cell r="G396">
            <v>32650</v>
          </cell>
          <cell r="H396">
            <v>2209</v>
          </cell>
          <cell r="I396">
            <v>0</v>
          </cell>
          <cell r="J396">
            <v>0</v>
          </cell>
          <cell r="K396">
            <v>0</v>
          </cell>
          <cell r="L396">
            <v>0</v>
          </cell>
          <cell r="N396">
            <v>0</v>
          </cell>
          <cell r="S396">
            <v>50000</v>
          </cell>
          <cell r="T396">
            <v>4486</v>
          </cell>
          <cell r="U396">
            <v>0</v>
          </cell>
          <cell r="V396">
            <v>0</v>
          </cell>
          <cell r="W396">
            <v>0</v>
          </cell>
          <cell r="X396">
            <v>0</v>
          </cell>
          <cell r="AA396">
            <v>2113</v>
          </cell>
          <cell r="AB396">
            <v>0</v>
          </cell>
          <cell r="AC396">
            <v>0</v>
          </cell>
          <cell r="AD396">
            <v>0</v>
          </cell>
          <cell r="AH396">
            <v>4485</v>
          </cell>
          <cell r="AI396">
            <v>0</v>
          </cell>
          <cell r="AJ396">
            <v>0</v>
          </cell>
          <cell r="AK396">
            <v>0</v>
          </cell>
          <cell r="AL396">
            <v>0</v>
          </cell>
        </row>
        <row r="397">
          <cell r="G397">
            <v>1441</v>
          </cell>
          <cell r="AO397" t="str">
            <v>UBND huyện Phú Tân</v>
          </cell>
        </row>
        <row r="398">
          <cell r="G398">
            <v>31209</v>
          </cell>
          <cell r="H398">
            <v>2209</v>
          </cell>
          <cell r="S398">
            <v>50000</v>
          </cell>
          <cell r="T398">
            <v>4486</v>
          </cell>
          <cell r="AA398">
            <v>2113</v>
          </cell>
          <cell r="AH398">
            <v>4485</v>
          </cell>
          <cell r="AO398" t="str">
            <v>Ban QL Khu kinh tế</v>
          </cell>
        </row>
        <row r="399">
          <cell r="G399">
            <v>5567</v>
          </cell>
          <cell r="H399">
            <v>525</v>
          </cell>
          <cell r="I399">
            <v>0</v>
          </cell>
          <cell r="J399">
            <v>0</v>
          </cell>
          <cell r="K399">
            <v>0</v>
          </cell>
          <cell r="L399">
            <v>0</v>
          </cell>
          <cell r="N399">
            <v>0</v>
          </cell>
          <cell r="S399">
            <v>0</v>
          </cell>
          <cell r="T399">
            <v>0</v>
          </cell>
          <cell r="U399">
            <v>0</v>
          </cell>
          <cell r="V399">
            <v>0</v>
          </cell>
          <cell r="W399">
            <v>0</v>
          </cell>
          <cell r="X399">
            <v>0</v>
          </cell>
          <cell r="AA399">
            <v>525</v>
          </cell>
          <cell r="AB399">
            <v>0</v>
          </cell>
          <cell r="AC399">
            <v>0</v>
          </cell>
          <cell r="AD399">
            <v>0</v>
          </cell>
          <cell r="AH399">
            <v>0</v>
          </cell>
          <cell r="AI399">
            <v>0</v>
          </cell>
          <cell r="AJ399">
            <v>0</v>
          </cell>
          <cell r="AK399">
            <v>0</v>
          </cell>
          <cell r="AL399">
            <v>0</v>
          </cell>
        </row>
        <row r="400">
          <cell r="G400">
            <v>5567</v>
          </cell>
          <cell r="H400">
            <v>525</v>
          </cell>
          <cell r="AA400">
            <v>525</v>
          </cell>
          <cell r="AO400" t="str">
            <v>UBND huyện Tri Tôn</v>
          </cell>
        </row>
        <row r="401">
          <cell r="G401">
            <v>2142</v>
          </cell>
          <cell r="H401">
            <v>2142</v>
          </cell>
          <cell r="I401">
            <v>0</v>
          </cell>
          <cell r="J401">
            <v>0</v>
          </cell>
          <cell r="K401">
            <v>0</v>
          </cell>
          <cell r="L401">
            <v>0</v>
          </cell>
          <cell r="N401">
            <v>0</v>
          </cell>
          <cell r="S401">
            <v>0</v>
          </cell>
          <cell r="T401">
            <v>0</v>
          </cell>
          <cell r="U401">
            <v>0</v>
          </cell>
          <cell r="V401">
            <v>0</v>
          </cell>
          <cell r="W401">
            <v>0</v>
          </cell>
          <cell r="X401">
            <v>0</v>
          </cell>
          <cell r="AA401">
            <v>540</v>
          </cell>
          <cell r="AB401">
            <v>0</v>
          </cell>
          <cell r="AC401">
            <v>0</v>
          </cell>
          <cell r="AD401">
            <v>0</v>
          </cell>
          <cell r="AH401">
            <v>0</v>
          </cell>
          <cell r="AI401">
            <v>0</v>
          </cell>
          <cell r="AJ401">
            <v>0</v>
          </cell>
          <cell r="AK401">
            <v>0</v>
          </cell>
          <cell r="AL401">
            <v>0</v>
          </cell>
        </row>
        <row r="402">
          <cell r="G402">
            <v>2142</v>
          </cell>
          <cell r="H402">
            <v>2142</v>
          </cell>
          <cell r="I402">
            <v>0</v>
          </cell>
          <cell r="J402">
            <v>0</v>
          </cell>
          <cell r="K402">
            <v>0</v>
          </cell>
          <cell r="L402">
            <v>0</v>
          </cell>
          <cell r="N402">
            <v>0</v>
          </cell>
          <cell r="S402">
            <v>0</v>
          </cell>
          <cell r="T402">
            <v>0</v>
          </cell>
          <cell r="U402">
            <v>0</v>
          </cell>
          <cell r="V402">
            <v>0</v>
          </cell>
          <cell r="W402">
            <v>0</v>
          </cell>
          <cell r="X402">
            <v>0</v>
          </cell>
          <cell r="AA402">
            <v>540</v>
          </cell>
          <cell r="AB402">
            <v>0</v>
          </cell>
          <cell r="AC402">
            <v>0</v>
          </cell>
          <cell r="AD402">
            <v>0</v>
          </cell>
          <cell r="AH402">
            <v>0</v>
          </cell>
          <cell r="AI402">
            <v>0</v>
          </cell>
          <cell r="AJ402">
            <v>0</v>
          </cell>
          <cell r="AK402">
            <v>0</v>
          </cell>
          <cell r="AL402">
            <v>0</v>
          </cell>
        </row>
        <row r="403">
          <cell r="G403">
            <v>2142</v>
          </cell>
          <cell r="H403">
            <v>2142</v>
          </cell>
          <cell r="AA403">
            <v>540</v>
          </cell>
          <cell r="AO403" t="str">
            <v>Ban QL Khu kinh tế</v>
          </cell>
        </row>
        <row r="404">
          <cell r="G404">
            <v>0</v>
          </cell>
          <cell r="H404">
            <v>0</v>
          </cell>
          <cell r="I404">
            <v>50000</v>
          </cell>
          <cell r="J404">
            <v>30000</v>
          </cell>
          <cell r="K404">
            <v>0</v>
          </cell>
          <cell r="L404">
            <v>0</v>
          </cell>
          <cell r="N404">
            <v>0</v>
          </cell>
          <cell r="S404">
            <v>0</v>
          </cell>
          <cell r="T404">
            <v>0</v>
          </cell>
          <cell r="U404">
            <v>0</v>
          </cell>
          <cell r="V404">
            <v>0</v>
          </cell>
          <cell r="W404">
            <v>0</v>
          </cell>
          <cell r="X404">
            <v>0</v>
          </cell>
          <cell r="AA404">
            <v>0</v>
          </cell>
          <cell r="AB404">
            <v>0</v>
          </cell>
          <cell r="AC404">
            <v>0</v>
          </cell>
          <cell r="AD404">
            <v>0</v>
          </cell>
          <cell r="AH404">
            <v>0</v>
          </cell>
          <cell r="AI404">
            <v>0</v>
          </cell>
          <cell r="AJ404">
            <v>0</v>
          </cell>
          <cell r="AK404">
            <v>0</v>
          </cell>
          <cell r="AL404">
            <v>0</v>
          </cell>
        </row>
        <row r="405">
          <cell r="G405">
            <v>0</v>
          </cell>
          <cell r="H405">
            <v>0</v>
          </cell>
          <cell r="I405">
            <v>50000</v>
          </cell>
          <cell r="J405">
            <v>30000</v>
          </cell>
          <cell r="K405">
            <v>0</v>
          </cell>
          <cell r="L405">
            <v>0</v>
          </cell>
          <cell r="N405">
            <v>0</v>
          </cell>
          <cell r="S405">
            <v>0</v>
          </cell>
          <cell r="T405">
            <v>0</v>
          </cell>
          <cell r="U405">
            <v>0</v>
          </cell>
          <cell r="V405">
            <v>0</v>
          </cell>
          <cell r="W405">
            <v>0</v>
          </cell>
          <cell r="X405">
            <v>0</v>
          </cell>
          <cell r="AA405">
            <v>0</v>
          </cell>
          <cell r="AB405">
            <v>0</v>
          </cell>
          <cell r="AC405">
            <v>0</v>
          </cell>
          <cell r="AD405">
            <v>0</v>
          </cell>
          <cell r="AH405">
            <v>0</v>
          </cell>
          <cell r="AI405">
            <v>0</v>
          </cell>
          <cell r="AJ405">
            <v>0</v>
          </cell>
          <cell r="AK405">
            <v>0</v>
          </cell>
          <cell r="AL405">
            <v>0</v>
          </cell>
        </row>
        <row r="406">
          <cell r="G406">
            <v>0</v>
          </cell>
          <cell r="H406">
            <v>0</v>
          </cell>
          <cell r="I406">
            <v>50000</v>
          </cell>
          <cell r="J406">
            <v>30000</v>
          </cell>
          <cell r="K406">
            <v>0</v>
          </cell>
          <cell r="L406">
            <v>0</v>
          </cell>
          <cell r="N406">
            <v>0</v>
          </cell>
          <cell r="S406">
            <v>0</v>
          </cell>
          <cell r="T406">
            <v>0</v>
          </cell>
          <cell r="U406">
            <v>0</v>
          </cell>
          <cell r="V406">
            <v>0</v>
          </cell>
          <cell r="W406">
            <v>0</v>
          </cell>
          <cell r="X406">
            <v>0</v>
          </cell>
          <cell r="AA406">
            <v>0</v>
          </cell>
          <cell r="AB406">
            <v>0</v>
          </cell>
          <cell r="AC406">
            <v>0</v>
          </cell>
          <cell r="AD406">
            <v>0</v>
          </cell>
          <cell r="AH406">
            <v>0</v>
          </cell>
          <cell r="AI406">
            <v>0</v>
          </cell>
          <cell r="AJ406">
            <v>0</v>
          </cell>
          <cell r="AK406">
            <v>0</v>
          </cell>
          <cell r="AL406">
            <v>0</v>
          </cell>
        </row>
        <row r="407">
          <cell r="G407">
            <v>0</v>
          </cell>
          <cell r="H407">
            <v>0</v>
          </cell>
          <cell r="I407">
            <v>50000</v>
          </cell>
          <cell r="J407">
            <v>30000</v>
          </cell>
          <cell r="K407">
            <v>0</v>
          </cell>
          <cell r="L407">
            <v>0</v>
          </cell>
          <cell r="N407">
            <v>0</v>
          </cell>
          <cell r="S407">
            <v>0</v>
          </cell>
          <cell r="T407">
            <v>0</v>
          </cell>
          <cell r="U407">
            <v>0</v>
          </cell>
          <cell r="V407">
            <v>0</v>
          </cell>
          <cell r="W407">
            <v>0</v>
          </cell>
          <cell r="X407">
            <v>0</v>
          </cell>
          <cell r="AA407">
            <v>0</v>
          </cell>
          <cell r="AB407">
            <v>0</v>
          </cell>
          <cell r="AC407">
            <v>0</v>
          </cell>
          <cell r="AD407">
            <v>0</v>
          </cell>
          <cell r="AH407">
            <v>0</v>
          </cell>
          <cell r="AI407">
            <v>0</v>
          </cell>
          <cell r="AJ407">
            <v>0</v>
          </cell>
          <cell r="AK407">
            <v>0</v>
          </cell>
          <cell r="AL407">
            <v>0</v>
          </cell>
        </row>
        <row r="408">
          <cell r="I408">
            <v>50000</v>
          </cell>
          <cell r="J408">
            <v>30000</v>
          </cell>
          <cell r="AO408" t="str">
            <v>Ban QLDA ĐTXD KV TP.Châu Đốc</v>
          </cell>
        </row>
        <row r="409">
          <cell r="G409">
            <v>48767</v>
          </cell>
          <cell r="H409">
            <v>34076</v>
          </cell>
          <cell r="I409">
            <v>0</v>
          </cell>
          <cell r="J409">
            <v>0</v>
          </cell>
          <cell r="K409">
            <v>0</v>
          </cell>
          <cell r="L409">
            <v>0</v>
          </cell>
          <cell r="N409">
            <v>0</v>
          </cell>
          <cell r="S409">
            <v>0</v>
          </cell>
          <cell r="T409">
            <v>0</v>
          </cell>
          <cell r="U409">
            <v>0</v>
          </cell>
          <cell r="V409">
            <v>0</v>
          </cell>
          <cell r="W409">
            <v>0</v>
          </cell>
          <cell r="X409">
            <v>0</v>
          </cell>
          <cell r="AA409">
            <v>33978</v>
          </cell>
          <cell r="AB409">
            <v>0</v>
          </cell>
          <cell r="AC409">
            <v>0</v>
          </cell>
          <cell r="AD409">
            <v>0</v>
          </cell>
          <cell r="AH409">
            <v>0</v>
          </cell>
          <cell r="AI409">
            <v>0</v>
          </cell>
          <cell r="AJ409">
            <v>0</v>
          </cell>
          <cell r="AK409">
            <v>0</v>
          </cell>
          <cell r="AL409">
            <v>0</v>
          </cell>
        </row>
        <row r="410">
          <cell r="G410">
            <v>48767</v>
          </cell>
          <cell r="H410">
            <v>34076</v>
          </cell>
          <cell r="I410">
            <v>0</v>
          </cell>
          <cell r="J410">
            <v>0</v>
          </cell>
          <cell r="K410">
            <v>0</v>
          </cell>
          <cell r="L410">
            <v>0</v>
          </cell>
          <cell r="N410">
            <v>0</v>
          </cell>
          <cell r="S410">
            <v>0</v>
          </cell>
          <cell r="T410">
            <v>0</v>
          </cell>
          <cell r="U410">
            <v>0</v>
          </cell>
          <cell r="V410">
            <v>0</v>
          </cell>
          <cell r="W410">
            <v>0</v>
          </cell>
          <cell r="X410">
            <v>0</v>
          </cell>
          <cell r="AA410">
            <v>33978</v>
          </cell>
          <cell r="AB410">
            <v>0</v>
          </cell>
          <cell r="AC410">
            <v>0</v>
          </cell>
          <cell r="AD410">
            <v>0</v>
          </cell>
          <cell r="AH410">
            <v>0</v>
          </cell>
          <cell r="AI410">
            <v>0</v>
          </cell>
          <cell r="AJ410">
            <v>0</v>
          </cell>
          <cell r="AK410">
            <v>0</v>
          </cell>
          <cell r="AL410">
            <v>0</v>
          </cell>
        </row>
        <row r="411">
          <cell r="G411">
            <v>44631</v>
          </cell>
          <cell r="H411">
            <v>34076</v>
          </cell>
          <cell r="I411">
            <v>0</v>
          </cell>
          <cell r="J411">
            <v>0</v>
          </cell>
          <cell r="K411">
            <v>0</v>
          </cell>
          <cell r="L411">
            <v>0</v>
          </cell>
          <cell r="N411">
            <v>0</v>
          </cell>
          <cell r="S411">
            <v>0</v>
          </cell>
          <cell r="T411">
            <v>0</v>
          </cell>
          <cell r="U411">
            <v>0</v>
          </cell>
          <cell r="V411">
            <v>0</v>
          </cell>
          <cell r="W411">
            <v>0</v>
          </cell>
          <cell r="X411">
            <v>0</v>
          </cell>
          <cell r="AA411">
            <v>33978</v>
          </cell>
          <cell r="AB411">
            <v>0</v>
          </cell>
          <cell r="AC411">
            <v>0</v>
          </cell>
          <cell r="AD411">
            <v>0</v>
          </cell>
          <cell r="AH411">
            <v>0</v>
          </cell>
          <cell r="AI411">
            <v>0</v>
          </cell>
          <cell r="AJ411">
            <v>0</v>
          </cell>
          <cell r="AK411">
            <v>0</v>
          </cell>
          <cell r="AL411">
            <v>0</v>
          </cell>
        </row>
        <row r="412">
          <cell r="G412">
            <v>31081</v>
          </cell>
          <cell r="H412">
            <v>17926</v>
          </cell>
          <cell r="I412">
            <v>0</v>
          </cell>
          <cell r="J412">
            <v>0</v>
          </cell>
          <cell r="K412">
            <v>0</v>
          </cell>
          <cell r="L412">
            <v>0</v>
          </cell>
          <cell r="N412">
            <v>0</v>
          </cell>
          <cell r="S412">
            <v>0</v>
          </cell>
          <cell r="T412">
            <v>0</v>
          </cell>
          <cell r="U412">
            <v>0</v>
          </cell>
          <cell r="V412">
            <v>0</v>
          </cell>
          <cell r="W412">
            <v>0</v>
          </cell>
          <cell r="X412">
            <v>0</v>
          </cell>
          <cell r="AA412">
            <v>17829</v>
          </cell>
          <cell r="AB412">
            <v>0</v>
          </cell>
          <cell r="AC412">
            <v>0</v>
          </cell>
          <cell r="AD412">
            <v>0</v>
          </cell>
          <cell r="AH412">
            <v>0</v>
          </cell>
          <cell r="AI412">
            <v>0</v>
          </cell>
          <cell r="AJ412">
            <v>0</v>
          </cell>
          <cell r="AK412">
            <v>0</v>
          </cell>
          <cell r="AL412">
            <v>0</v>
          </cell>
        </row>
        <row r="413">
          <cell r="G413">
            <v>8958</v>
          </cell>
          <cell r="H413">
            <v>8958</v>
          </cell>
          <cell r="AA413">
            <v>8958</v>
          </cell>
          <cell r="AO413" t="str">
            <v>Ban QLDA ĐTXD&amp;KV PTĐT AG</v>
          </cell>
        </row>
        <row r="414">
          <cell r="H414">
            <v>8772</v>
          </cell>
          <cell r="AA414">
            <v>8758</v>
          </cell>
          <cell r="AO414" t="str">
            <v>Ban QLDA ĐTXD&amp;KV PTĐT AG</v>
          </cell>
        </row>
        <row r="415">
          <cell r="G415">
            <v>22123</v>
          </cell>
          <cell r="H415">
            <v>196</v>
          </cell>
          <cell r="AA415">
            <v>113</v>
          </cell>
          <cell r="AO415" t="str">
            <v>Sở Xây dựng</v>
          </cell>
        </row>
        <row r="416">
          <cell r="G416">
            <v>13550</v>
          </cell>
          <cell r="H416">
            <v>16150</v>
          </cell>
          <cell r="I416">
            <v>0</v>
          </cell>
          <cell r="J416">
            <v>0</v>
          </cell>
          <cell r="K416">
            <v>0</v>
          </cell>
          <cell r="L416">
            <v>0</v>
          </cell>
          <cell r="S416">
            <v>0</v>
          </cell>
          <cell r="U416">
            <v>0</v>
          </cell>
          <cell r="V416">
            <v>0</v>
          </cell>
          <cell r="W416">
            <v>0</v>
          </cell>
          <cell r="X416">
            <v>0</v>
          </cell>
          <cell r="AA416">
            <v>16149</v>
          </cell>
          <cell r="AB416">
            <v>0</v>
          </cell>
          <cell r="AC416">
            <v>0</v>
          </cell>
          <cell r="AD416">
            <v>0</v>
          </cell>
          <cell r="AH416">
            <v>0</v>
          </cell>
          <cell r="AI416">
            <v>0</v>
          </cell>
          <cell r="AJ416">
            <v>0</v>
          </cell>
          <cell r="AK416">
            <v>0</v>
          </cell>
          <cell r="AL416">
            <v>0</v>
          </cell>
        </row>
        <row r="417">
          <cell r="G417">
            <v>13550</v>
          </cell>
          <cell r="H417">
            <v>16150</v>
          </cell>
          <cell r="AA417">
            <v>16149</v>
          </cell>
          <cell r="AO417" t="str">
            <v>Sở Tư pháp</v>
          </cell>
        </row>
        <row r="418">
          <cell r="G418">
            <v>4136</v>
          </cell>
          <cell r="H418">
            <v>0</v>
          </cell>
          <cell r="I418">
            <v>0</v>
          </cell>
          <cell r="K418">
            <v>0</v>
          </cell>
          <cell r="L418">
            <v>0</v>
          </cell>
          <cell r="S418">
            <v>0</v>
          </cell>
          <cell r="U418">
            <v>0</v>
          </cell>
          <cell r="V418">
            <v>0</v>
          </cell>
          <cell r="W418">
            <v>0</v>
          </cell>
          <cell r="X418">
            <v>0</v>
          </cell>
        </row>
        <row r="419">
          <cell r="G419">
            <v>4136</v>
          </cell>
          <cell r="H419">
            <v>0</v>
          </cell>
          <cell r="I419">
            <v>0</v>
          </cell>
          <cell r="K419">
            <v>0</v>
          </cell>
          <cell r="L419">
            <v>0</v>
          </cell>
          <cell r="S419">
            <v>0</v>
          </cell>
          <cell r="U419">
            <v>0</v>
          </cell>
          <cell r="V419">
            <v>0</v>
          </cell>
          <cell r="W419">
            <v>0</v>
          </cell>
          <cell r="X419">
            <v>0</v>
          </cell>
        </row>
        <row r="420">
          <cell r="G420">
            <v>4136</v>
          </cell>
          <cell r="AO420" t="str">
            <v>Sở Kế hoạch và Đầu tư</v>
          </cell>
        </row>
        <row r="421">
          <cell r="G421">
            <v>0</v>
          </cell>
          <cell r="I421">
            <v>1303</v>
          </cell>
          <cell r="K421">
            <v>0</v>
          </cell>
          <cell r="L421">
            <v>0</v>
          </cell>
          <cell r="S421">
            <v>0</v>
          </cell>
          <cell r="U421">
            <v>0</v>
          </cell>
          <cell r="V421">
            <v>0</v>
          </cell>
          <cell r="W421">
            <v>0</v>
          </cell>
          <cell r="X421">
            <v>0</v>
          </cell>
          <cell r="AA421">
            <v>0</v>
          </cell>
          <cell r="AB421">
            <v>0</v>
          </cell>
          <cell r="AC421">
            <v>0</v>
          </cell>
          <cell r="AD421">
            <v>0</v>
          </cell>
          <cell r="AH421">
            <v>0</v>
          </cell>
          <cell r="AI421">
            <v>0</v>
          </cell>
          <cell r="AJ421">
            <v>0</v>
          </cell>
          <cell r="AK421">
            <v>0</v>
          </cell>
          <cell r="AL421">
            <v>0</v>
          </cell>
        </row>
        <row r="422">
          <cell r="G422">
            <v>0</v>
          </cell>
          <cell r="I422">
            <v>1303</v>
          </cell>
          <cell r="K422">
            <v>0</v>
          </cell>
          <cell r="L422">
            <v>0</v>
          </cell>
          <cell r="S422">
            <v>0</v>
          </cell>
          <cell r="U422">
            <v>0</v>
          </cell>
          <cell r="V422">
            <v>0</v>
          </cell>
          <cell r="W422">
            <v>0</v>
          </cell>
          <cell r="X422">
            <v>0</v>
          </cell>
          <cell r="AA422">
            <v>0</v>
          </cell>
          <cell r="AB422">
            <v>0</v>
          </cell>
          <cell r="AC422">
            <v>0</v>
          </cell>
          <cell r="AD422">
            <v>0</v>
          </cell>
          <cell r="AH422">
            <v>0</v>
          </cell>
          <cell r="AI422">
            <v>0</v>
          </cell>
          <cell r="AJ422">
            <v>0</v>
          </cell>
          <cell r="AK422">
            <v>0</v>
          </cell>
          <cell r="AL422">
            <v>0</v>
          </cell>
        </row>
        <row r="423">
          <cell r="G423">
            <v>0</v>
          </cell>
          <cell r="I423">
            <v>1303</v>
          </cell>
          <cell r="K423">
            <v>0</v>
          </cell>
          <cell r="L423">
            <v>0</v>
          </cell>
          <cell r="S423">
            <v>0</v>
          </cell>
          <cell r="U423">
            <v>0</v>
          </cell>
          <cell r="V423">
            <v>0</v>
          </cell>
          <cell r="W423">
            <v>0</v>
          </cell>
          <cell r="X423">
            <v>0</v>
          </cell>
          <cell r="AA423">
            <v>0</v>
          </cell>
          <cell r="AB423">
            <v>0</v>
          </cell>
          <cell r="AC423">
            <v>0</v>
          </cell>
          <cell r="AD423">
            <v>0</v>
          </cell>
          <cell r="AH423">
            <v>0</v>
          </cell>
          <cell r="AI423">
            <v>0</v>
          </cell>
          <cell r="AJ423">
            <v>0</v>
          </cell>
          <cell r="AK423">
            <v>0</v>
          </cell>
          <cell r="AL423">
            <v>0</v>
          </cell>
        </row>
        <row r="424">
          <cell r="G424">
            <v>0</v>
          </cell>
          <cell r="I424">
            <v>1303</v>
          </cell>
          <cell r="K424">
            <v>0</v>
          </cell>
          <cell r="L424">
            <v>0</v>
          </cell>
          <cell r="S424">
            <v>0</v>
          </cell>
          <cell r="U424">
            <v>0</v>
          </cell>
          <cell r="V424">
            <v>0</v>
          </cell>
          <cell r="W424">
            <v>0</v>
          </cell>
          <cell r="X424">
            <v>0</v>
          </cell>
          <cell r="AA424">
            <v>0</v>
          </cell>
          <cell r="AB424">
            <v>0</v>
          </cell>
          <cell r="AC424">
            <v>0</v>
          </cell>
          <cell r="AD424">
            <v>0</v>
          </cell>
          <cell r="AH424">
            <v>0</v>
          </cell>
          <cell r="AI424">
            <v>0</v>
          </cell>
          <cell r="AJ424">
            <v>0</v>
          </cell>
          <cell r="AK424">
            <v>0</v>
          </cell>
          <cell r="AL424">
            <v>0</v>
          </cell>
        </row>
        <row r="425">
          <cell r="I425">
            <v>532</v>
          </cell>
          <cell r="AO425" t="str">
            <v>Công ty CP Điện nước AG</v>
          </cell>
        </row>
        <row r="426">
          <cell r="I426">
            <v>771</v>
          </cell>
          <cell r="AO426" t="str">
            <v>Công ty CP Điện nước AG</v>
          </cell>
        </row>
        <row r="427">
          <cell r="G427">
            <v>49649</v>
          </cell>
          <cell r="H427">
            <v>86943</v>
          </cell>
          <cell r="I427">
            <v>0</v>
          </cell>
          <cell r="J427">
            <v>0</v>
          </cell>
          <cell r="K427">
            <v>0</v>
          </cell>
          <cell r="L427">
            <v>0</v>
          </cell>
          <cell r="N427">
            <v>0</v>
          </cell>
          <cell r="S427">
            <v>0</v>
          </cell>
          <cell r="T427">
            <v>0</v>
          </cell>
          <cell r="U427">
            <v>0</v>
          </cell>
          <cell r="V427">
            <v>0</v>
          </cell>
          <cell r="W427">
            <v>0</v>
          </cell>
          <cell r="X427">
            <v>0</v>
          </cell>
          <cell r="AA427">
            <v>79380</v>
          </cell>
          <cell r="AB427">
            <v>0</v>
          </cell>
          <cell r="AC427">
            <v>0</v>
          </cell>
          <cell r="AD427">
            <v>0</v>
          </cell>
          <cell r="AH427">
            <v>0</v>
          </cell>
          <cell r="AI427">
            <v>0</v>
          </cell>
          <cell r="AJ427">
            <v>0</v>
          </cell>
          <cell r="AK427">
            <v>0</v>
          </cell>
          <cell r="AL427">
            <v>0</v>
          </cell>
        </row>
        <row r="428">
          <cell r="G428">
            <v>49649</v>
          </cell>
          <cell r="H428">
            <v>86943</v>
          </cell>
          <cell r="I428">
            <v>0</v>
          </cell>
          <cell r="J428">
            <v>0</v>
          </cell>
          <cell r="K428">
            <v>0</v>
          </cell>
          <cell r="L428">
            <v>0</v>
          </cell>
          <cell r="N428">
            <v>0</v>
          </cell>
          <cell r="S428">
            <v>0</v>
          </cell>
          <cell r="T428">
            <v>0</v>
          </cell>
          <cell r="U428">
            <v>0</v>
          </cell>
          <cell r="V428">
            <v>0</v>
          </cell>
          <cell r="W428">
            <v>0</v>
          </cell>
          <cell r="X428">
            <v>0</v>
          </cell>
          <cell r="AA428">
            <v>79380</v>
          </cell>
          <cell r="AB428">
            <v>0</v>
          </cell>
          <cell r="AC428">
            <v>0</v>
          </cell>
          <cell r="AD428">
            <v>0</v>
          </cell>
          <cell r="AH428">
            <v>0</v>
          </cell>
          <cell r="AI428">
            <v>0</v>
          </cell>
          <cell r="AJ428">
            <v>0</v>
          </cell>
          <cell r="AK428">
            <v>0</v>
          </cell>
          <cell r="AL428">
            <v>0</v>
          </cell>
        </row>
        <row r="429">
          <cell r="G429">
            <v>49649</v>
          </cell>
          <cell r="H429">
            <v>83943</v>
          </cell>
          <cell r="I429">
            <v>0</v>
          </cell>
          <cell r="J429">
            <v>0</v>
          </cell>
          <cell r="K429">
            <v>0</v>
          </cell>
          <cell r="L429">
            <v>0</v>
          </cell>
          <cell r="N429">
            <v>0</v>
          </cell>
          <cell r="S429">
            <v>0</v>
          </cell>
          <cell r="T429">
            <v>0</v>
          </cell>
          <cell r="U429">
            <v>0</v>
          </cell>
          <cell r="V429">
            <v>0</v>
          </cell>
          <cell r="W429">
            <v>0</v>
          </cell>
          <cell r="X429">
            <v>0</v>
          </cell>
          <cell r="AA429">
            <v>79380</v>
          </cell>
          <cell r="AB429">
            <v>0</v>
          </cell>
          <cell r="AC429">
            <v>0</v>
          </cell>
          <cell r="AD429">
            <v>0</v>
          </cell>
          <cell r="AH429">
            <v>0</v>
          </cell>
          <cell r="AI429">
            <v>0</v>
          </cell>
          <cell r="AJ429">
            <v>0</v>
          </cell>
          <cell r="AK429">
            <v>0</v>
          </cell>
          <cell r="AL429">
            <v>0</v>
          </cell>
        </row>
        <row r="430">
          <cell r="G430">
            <v>20000</v>
          </cell>
          <cell r="H430">
            <v>40314</v>
          </cell>
          <cell r="I430">
            <v>0</v>
          </cell>
          <cell r="J430">
            <v>0</v>
          </cell>
          <cell r="K430">
            <v>0</v>
          </cell>
          <cell r="L430">
            <v>0</v>
          </cell>
          <cell r="N430">
            <v>0</v>
          </cell>
          <cell r="S430">
            <v>0</v>
          </cell>
          <cell r="T430">
            <v>0</v>
          </cell>
          <cell r="U430">
            <v>0</v>
          </cell>
          <cell r="V430">
            <v>0</v>
          </cell>
          <cell r="W430">
            <v>0</v>
          </cell>
          <cell r="X430">
            <v>0</v>
          </cell>
          <cell r="AA430">
            <v>37506</v>
          </cell>
          <cell r="AB430">
            <v>0</v>
          </cell>
          <cell r="AC430">
            <v>0</v>
          </cell>
          <cell r="AD430">
            <v>0</v>
          </cell>
          <cell r="AH430">
            <v>0</v>
          </cell>
          <cell r="AI430">
            <v>0</v>
          </cell>
          <cell r="AJ430">
            <v>0</v>
          </cell>
          <cell r="AK430">
            <v>0</v>
          </cell>
          <cell r="AL430">
            <v>0</v>
          </cell>
        </row>
        <row r="431">
          <cell r="G431">
            <v>10000</v>
          </cell>
          <cell r="H431">
            <v>26314</v>
          </cell>
          <cell r="AA431">
            <v>25563</v>
          </cell>
          <cell r="AO431" t="str">
            <v>Ban QLDA ĐTXD&amp;KV PTĐT AG</v>
          </cell>
        </row>
        <row r="432">
          <cell r="G432">
            <v>10000</v>
          </cell>
          <cell r="H432">
            <v>14000</v>
          </cell>
          <cell r="AA432">
            <v>11943</v>
          </cell>
          <cell r="AO432" t="str">
            <v>Tòa án tỉnh</v>
          </cell>
        </row>
        <row r="433">
          <cell r="G433">
            <v>29649</v>
          </cell>
          <cell r="H433">
            <v>43629</v>
          </cell>
          <cell r="I433">
            <v>0</v>
          </cell>
          <cell r="J433">
            <v>0</v>
          </cell>
          <cell r="K433">
            <v>0</v>
          </cell>
          <cell r="L433">
            <v>0</v>
          </cell>
          <cell r="N433">
            <v>0</v>
          </cell>
          <cell r="S433">
            <v>0</v>
          </cell>
          <cell r="T433">
            <v>0</v>
          </cell>
          <cell r="U433">
            <v>0</v>
          </cell>
          <cell r="V433">
            <v>0</v>
          </cell>
          <cell r="W433">
            <v>0</v>
          </cell>
          <cell r="X433">
            <v>0</v>
          </cell>
          <cell r="AA433">
            <v>41874</v>
          </cell>
          <cell r="AB433">
            <v>0</v>
          </cell>
          <cell r="AC433">
            <v>0</v>
          </cell>
          <cell r="AD433">
            <v>0</v>
          </cell>
          <cell r="AH433">
            <v>0</v>
          </cell>
          <cell r="AI433">
            <v>0</v>
          </cell>
          <cell r="AJ433">
            <v>0</v>
          </cell>
          <cell r="AK433">
            <v>0</v>
          </cell>
          <cell r="AL433">
            <v>0</v>
          </cell>
          <cell r="AO433">
            <v>0</v>
          </cell>
        </row>
        <row r="434">
          <cell r="G434">
            <v>18713</v>
          </cell>
          <cell r="H434">
            <v>18713</v>
          </cell>
          <cell r="AA434">
            <v>17336</v>
          </cell>
          <cell r="AO434" t="str">
            <v>Ban QLDA ĐTXD&amp;KV PTĐT AG</v>
          </cell>
        </row>
        <row r="435">
          <cell r="G435">
            <v>2000</v>
          </cell>
          <cell r="H435">
            <v>2000</v>
          </cell>
          <cell r="AA435">
            <v>2000</v>
          </cell>
          <cell r="AO435" t="str">
            <v>Ban QLDA ĐTXD KV huyện Phú Tân</v>
          </cell>
        </row>
        <row r="436">
          <cell r="G436">
            <v>2936</v>
          </cell>
          <cell r="H436">
            <v>2455</v>
          </cell>
          <cell r="AA436">
            <v>2455</v>
          </cell>
          <cell r="AO436" t="str">
            <v>Ban QLDA ĐTXD&amp;KV PTĐT AG</v>
          </cell>
        </row>
        <row r="437">
          <cell r="G437">
            <v>3000</v>
          </cell>
          <cell r="H437">
            <v>3200</v>
          </cell>
          <cell r="AA437">
            <v>3200</v>
          </cell>
          <cell r="AO437" t="str">
            <v>Ban QLDA ĐTXD KV huyện Phú Tân</v>
          </cell>
        </row>
        <row r="438">
          <cell r="G438">
            <v>3000</v>
          </cell>
          <cell r="H438">
            <v>5561</v>
          </cell>
          <cell r="AA438">
            <v>5307</v>
          </cell>
          <cell r="AO438" t="str">
            <v>Ban QLDA ĐTXD KV huyện Phú Tân</v>
          </cell>
        </row>
        <row r="439">
          <cell r="H439">
            <v>1013</v>
          </cell>
          <cell r="AA439">
            <v>889</v>
          </cell>
          <cell r="AO439" t="str">
            <v>Ban QLDA ĐTXD KV huyện Châu Thành</v>
          </cell>
        </row>
        <row r="440">
          <cell r="H440">
            <v>20</v>
          </cell>
          <cell r="AA440">
            <v>20</v>
          </cell>
          <cell r="AO440" t="str">
            <v>Ban QLDA ĐTXD KV huyện Phú Tân</v>
          </cell>
        </row>
        <row r="441">
          <cell r="H441">
            <v>1289</v>
          </cell>
          <cell r="AA441">
            <v>1289</v>
          </cell>
          <cell r="AO441" t="str">
            <v>Ban QLDA ĐTXD&amp;KV PTĐT AG</v>
          </cell>
        </row>
        <row r="442">
          <cell r="H442">
            <v>4000</v>
          </cell>
          <cell r="AA442">
            <v>4000</v>
          </cell>
          <cell r="AO442" t="str">
            <v>Ban QLDA ĐTXD&amp;KV PTĐT AG</v>
          </cell>
        </row>
        <row r="443">
          <cell r="H443">
            <v>5378</v>
          </cell>
          <cell r="AA443">
            <v>5378</v>
          </cell>
          <cell r="AO443" t="str">
            <v>Ban QLDA ĐTXD KV TX.Tân Châu</v>
          </cell>
        </row>
        <row r="444">
          <cell r="G444">
            <v>0</v>
          </cell>
          <cell r="H444">
            <v>3000</v>
          </cell>
          <cell r="I444">
            <v>0</v>
          </cell>
          <cell r="J444">
            <v>0</v>
          </cell>
          <cell r="K444">
            <v>0</v>
          </cell>
          <cell r="L444">
            <v>0</v>
          </cell>
          <cell r="N444">
            <v>0</v>
          </cell>
          <cell r="S444">
            <v>0</v>
          </cell>
          <cell r="T444">
            <v>0</v>
          </cell>
          <cell r="U444">
            <v>0</v>
          </cell>
          <cell r="V444">
            <v>0</v>
          </cell>
          <cell r="W444">
            <v>0</v>
          </cell>
          <cell r="X444">
            <v>0</v>
          </cell>
          <cell r="AA444">
            <v>0</v>
          </cell>
          <cell r="AB444">
            <v>0</v>
          </cell>
          <cell r="AC444">
            <v>0</v>
          </cell>
          <cell r="AD444">
            <v>0</v>
          </cell>
          <cell r="AH444">
            <v>0</v>
          </cell>
          <cell r="AI444">
            <v>0</v>
          </cell>
          <cell r="AJ444">
            <v>0</v>
          </cell>
          <cell r="AK444">
            <v>0</v>
          </cell>
          <cell r="AL444">
            <v>0</v>
          </cell>
        </row>
        <row r="445">
          <cell r="G445">
            <v>0</v>
          </cell>
          <cell r="H445">
            <v>3000</v>
          </cell>
          <cell r="I445">
            <v>0</v>
          </cell>
          <cell r="J445">
            <v>0</v>
          </cell>
          <cell r="K445">
            <v>0</v>
          </cell>
          <cell r="L445">
            <v>0</v>
          </cell>
          <cell r="N445">
            <v>0</v>
          </cell>
          <cell r="S445">
            <v>0</v>
          </cell>
          <cell r="T445">
            <v>0</v>
          </cell>
          <cell r="U445">
            <v>0</v>
          </cell>
          <cell r="V445">
            <v>0</v>
          </cell>
          <cell r="W445">
            <v>0</v>
          </cell>
          <cell r="X445">
            <v>0</v>
          </cell>
          <cell r="AA445">
            <v>0</v>
          </cell>
          <cell r="AB445">
            <v>0</v>
          </cell>
          <cell r="AC445">
            <v>0</v>
          </cell>
          <cell r="AD445">
            <v>0</v>
          </cell>
          <cell r="AH445">
            <v>0</v>
          </cell>
          <cell r="AI445">
            <v>0</v>
          </cell>
          <cell r="AJ445">
            <v>0</v>
          </cell>
          <cell r="AK445">
            <v>0</v>
          </cell>
          <cell r="AL445">
            <v>0</v>
          </cell>
        </row>
        <row r="446">
          <cell r="H446">
            <v>3000</v>
          </cell>
          <cell r="AO446" t="str">
            <v>Ban QLDA ĐTXD KV huyện An Phú</v>
          </cell>
        </row>
        <row r="447">
          <cell r="G447">
            <v>0</v>
          </cell>
          <cell r="H447">
            <v>360</v>
          </cell>
          <cell r="I447">
            <v>14195.693506493506</v>
          </cell>
          <cell r="J447">
            <v>24364.056771799631</v>
          </cell>
          <cell r="K447">
            <v>0</v>
          </cell>
          <cell r="L447">
            <v>0</v>
          </cell>
          <cell r="N447">
            <v>0</v>
          </cell>
          <cell r="S447">
            <v>0</v>
          </cell>
          <cell r="T447">
            <v>0</v>
          </cell>
          <cell r="U447">
            <v>95317</v>
          </cell>
          <cell r="V447">
            <v>46640.36734693878</v>
          </cell>
          <cell r="W447">
            <v>214825</v>
          </cell>
          <cell r="X447">
            <v>0</v>
          </cell>
          <cell r="AA447">
            <v>63</v>
          </cell>
          <cell r="AB447">
            <v>1720</v>
          </cell>
          <cell r="AC447">
            <v>0</v>
          </cell>
          <cell r="AD447">
            <v>0</v>
          </cell>
          <cell r="AH447">
            <v>0</v>
          </cell>
          <cell r="AI447">
            <v>92182</v>
          </cell>
          <cell r="AJ447">
            <v>34246</v>
          </cell>
          <cell r="AK447">
            <v>189534</v>
          </cell>
          <cell r="AL447">
            <v>0</v>
          </cell>
        </row>
        <row r="448">
          <cell r="G448">
            <v>0</v>
          </cell>
          <cell r="H448">
            <v>360</v>
          </cell>
          <cell r="I448">
            <v>14195.693506493506</v>
          </cell>
          <cell r="J448">
            <v>24364.056771799631</v>
          </cell>
          <cell r="K448">
            <v>0</v>
          </cell>
          <cell r="L448">
            <v>0</v>
          </cell>
          <cell r="N448">
            <v>0</v>
          </cell>
          <cell r="S448">
            <v>0</v>
          </cell>
          <cell r="T448">
            <v>0</v>
          </cell>
          <cell r="U448">
            <v>95317</v>
          </cell>
          <cell r="V448">
            <v>46640.36734693878</v>
          </cell>
          <cell r="W448">
            <v>214825</v>
          </cell>
          <cell r="X448">
            <v>0</v>
          </cell>
          <cell r="AA448">
            <v>63</v>
          </cell>
          <cell r="AB448">
            <v>1720</v>
          </cell>
          <cell r="AC448">
            <v>0</v>
          </cell>
          <cell r="AD448">
            <v>0</v>
          </cell>
          <cell r="AH448">
            <v>0</v>
          </cell>
          <cell r="AI448">
            <v>92182</v>
          </cell>
          <cell r="AJ448">
            <v>34246</v>
          </cell>
          <cell r="AK448">
            <v>189534</v>
          </cell>
          <cell r="AL448">
            <v>0</v>
          </cell>
        </row>
        <row r="449">
          <cell r="G449">
            <v>0</v>
          </cell>
          <cell r="H449">
            <v>360</v>
          </cell>
          <cell r="I449">
            <v>0</v>
          </cell>
          <cell r="J449">
            <v>0</v>
          </cell>
          <cell r="K449">
            <v>0</v>
          </cell>
          <cell r="L449">
            <v>0</v>
          </cell>
          <cell r="N449">
            <v>0</v>
          </cell>
          <cell r="S449">
            <v>0</v>
          </cell>
          <cell r="T449">
            <v>0</v>
          </cell>
          <cell r="U449">
            <v>0</v>
          </cell>
          <cell r="V449">
            <v>0</v>
          </cell>
          <cell r="W449">
            <v>0</v>
          </cell>
          <cell r="X449">
            <v>0</v>
          </cell>
          <cell r="AA449">
            <v>63</v>
          </cell>
          <cell r="AB449">
            <v>0</v>
          </cell>
          <cell r="AC449">
            <v>0</v>
          </cell>
          <cell r="AD449">
            <v>0</v>
          </cell>
          <cell r="AH449">
            <v>0</v>
          </cell>
          <cell r="AI449">
            <v>0</v>
          </cell>
          <cell r="AJ449">
            <v>0</v>
          </cell>
          <cell r="AK449">
            <v>0</v>
          </cell>
          <cell r="AL449">
            <v>0</v>
          </cell>
        </row>
        <row r="450">
          <cell r="G450">
            <v>0</v>
          </cell>
          <cell r="H450">
            <v>260</v>
          </cell>
          <cell r="I450">
            <v>0</v>
          </cell>
          <cell r="J450">
            <v>0</v>
          </cell>
          <cell r="K450">
            <v>0</v>
          </cell>
          <cell r="L450">
            <v>0</v>
          </cell>
          <cell r="N450">
            <v>0</v>
          </cell>
          <cell r="S450">
            <v>0</v>
          </cell>
          <cell r="T450">
            <v>0</v>
          </cell>
          <cell r="U450">
            <v>0</v>
          </cell>
          <cell r="V450">
            <v>0</v>
          </cell>
          <cell r="W450">
            <v>0</v>
          </cell>
          <cell r="X450">
            <v>0</v>
          </cell>
          <cell r="AA450">
            <v>24</v>
          </cell>
          <cell r="AB450">
            <v>0</v>
          </cell>
          <cell r="AC450">
            <v>0</v>
          </cell>
          <cell r="AD450">
            <v>0</v>
          </cell>
          <cell r="AH450">
            <v>0</v>
          </cell>
          <cell r="AI450">
            <v>0</v>
          </cell>
          <cell r="AJ450">
            <v>0</v>
          </cell>
          <cell r="AK450">
            <v>0</v>
          </cell>
          <cell r="AL450">
            <v>0</v>
          </cell>
        </row>
        <row r="451">
          <cell r="H451">
            <v>260</v>
          </cell>
          <cell r="AA451">
            <v>24</v>
          </cell>
          <cell r="AO451" t="str">
            <v>Ban QLDA ĐTXD&amp;KV PTĐT AG</v>
          </cell>
        </row>
        <row r="452">
          <cell r="G452">
            <v>0</v>
          </cell>
          <cell r="H452">
            <v>100</v>
          </cell>
          <cell r="I452">
            <v>0</v>
          </cell>
          <cell r="J452">
            <v>0</v>
          </cell>
          <cell r="K452">
            <v>0</v>
          </cell>
          <cell r="L452">
            <v>0</v>
          </cell>
          <cell r="N452">
            <v>0</v>
          </cell>
          <cell r="S452">
            <v>0</v>
          </cell>
          <cell r="T452">
            <v>0</v>
          </cell>
          <cell r="U452">
            <v>0</v>
          </cell>
          <cell r="V452">
            <v>0</v>
          </cell>
          <cell r="W452">
            <v>0</v>
          </cell>
          <cell r="X452">
            <v>0</v>
          </cell>
          <cell r="AA452">
            <v>39</v>
          </cell>
          <cell r="AB452">
            <v>0</v>
          </cell>
          <cell r="AC452">
            <v>0</v>
          </cell>
          <cell r="AD452">
            <v>0</v>
          </cell>
          <cell r="AH452">
            <v>0</v>
          </cell>
          <cell r="AI452">
            <v>0</v>
          </cell>
          <cell r="AJ452">
            <v>0</v>
          </cell>
          <cell r="AK452">
            <v>0</v>
          </cell>
          <cell r="AL452">
            <v>0</v>
          </cell>
        </row>
        <row r="453">
          <cell r="H453">
            <v>100</v>
          </cell>
          <cell r="AA453">
            <v>39</v>
          </cell>
          <cell r="AO453" t="str">
            <v>Ban QLDA ĐTXD&amp;KV PTĐT AG</v>
          </cell>
        </row>
        <row r="454">
          <cell r="G454">
            <v>0</v>
          </cell>
          <cell r="H454">
            <v>0</v>
          </cell>
          <cell r="I454">
            <v>14195.693506493506</v>
          </cell>
          <cell r="J454">
            <v>24364.056771799631</v>
          </cell>
          <cell r="K454">
            <v>0</v>
          </cell>
          <cell r="L454">
            <v>0</v>
          </cell>
          <cell r="N454">
            <v>0</v>
          </cell>
          <cell r="S454">
            <v>0</v>
          </cell>
          <cell r="T454">
            <v>0</v>
          </cell>
          <cell r="U454">
            <v>95317</v>
          </cell>
          <cell r="V454">
            <v>46640.36734693878</v>
          </cell>
          <cell r="W454">
            <v>214825</v>
          </cell>
          <cell r="X454">
            <v>0</v>
          </cell>
          <cell r="AA454">
            <v>0</v>
          </cell>
          <cell r="AB454">
            <v>1720</v>
          </cell>
          <cell r="AC454">
            <v>0</v>
          </cell>
          <cell r="AD454">
            <v>0</v>
          </cell>
          <cell r="AH454">
            <v>0</v>
          </cell>
          <cell r="AI454">
            <v>92182</v>
          </cell>
          <cell r="AJ454">
            <v>34246</v>
          </cell>
          <cell r="AK454">
            <v>189534</v>
          </cell>
          <cell r="AL454">
            <v>0</v>
          </cell>
        </row>
        <row r="455">
          <cell r="G455">
            <v>0</v>
          </cell>
          <cell r="H455">
            <v>0</v>
          </cell>
          <cell r="I455">
            <v>14195.693506493506</v>
          </cell>
          <cell r="J455">
            <v>24364.056771799631</v>
          </cell>
          <cell r="K455">
            <v>0</v>
          </cell>
          <cell r="L455">
            <v>0</v>
          </cell>
          <cell r="N455">
            <v>0</v>
          </cell>
          <cell r="S455">
            <v>0</v>
          </cell>
          <cell r="T455">
            <v>0</v>
          </cell>
          <cell r="U455">
            <v>95317</v>
          </cell>
          <cell r="V455">
            <v>46640.36734693878</v>
          </cell>
          <cell r="W455">
            <v>214825</v>
          </cell>
          <cell r="X455">
            <v>0</v>
          </cell>
          <cell r="AA455">
            <v>0</v>
          </cell>
          <cell r="AB455">
            <v>1720</v>
          </cell>
          <cell r="AC455">
            <v>0</v>
          </cell>
          <cell r="AD455">
            <v>0</v>
          </cell>
          <cell r="AH455">
            <v>0</v>
          </cell>
          <cell r="AI455">
            <v>92182</v>
          </cell>
          <cell r="AJ455">
            <v>34246</v>
          </cell>
          <cell r="AK455">
            <v>189534</v>
          </cell>
          <cell r="AL455">
            <v>0</v>
          </cell>
        </row>
        <row r="456">
          <cell r="G456">
            <v>0</v>
          </cell>
          <cell r="H456">
            <v>0</v>
          </cell>
          <cell r="I456">
            <v>9532</v>
          </cell>
          <cell r="J456">
            <v>9532</v>
          </cell>
          <cell r="K456">
            <v>0</v>
          </cell>
          <cell r="L456">
            <v>0</v>
          </cell>
          <cell r="N456">
            <v>0</v>
          </cell>
          <cell r="S456">
            <v>0</v>
          </cell>
          <cell r="T456">
            <v>0</v>
          </cell>
          <cell r="U456">
            <v>95317</v>
          </cell>
          <cell r="V456">
            <v>0</v>
          </cell>
          <cell r="W456">
            <v>0</v>
          </cell>
          <cell r="X456">
            <v>0</v>
          </cell>
          <cell r="AA456">
            <v>0</v>
          </cell>
          <cell r="AB456">
            <v>1064</v>
          </cell>
          <cell r="AC456">
            <v>0</v>
          </cell>
          <cell r="AD456">
            <v>0</v>
          </cell>
          <cell r="AH456">
            <v>0</v>
          </cell>
          <cell r="AI456">
            <v>92182</v>
          </cell>
          <cell r="AJ456">
            <v>0</v>
          </cell>
          <cell r="AK456">
            <v>0</v>
          </cell>
          <cell r="AL456">
            <v>0</v>
          </cell>
        </row>
        <row r="457">
          <cell r="G457">
            <v>0</v>
          </cell>
          <cell r="H457">
            <v>0</v>
          </cell>
          <cell r="I457">
            <v>5615</v>
          </cell>
          <cell r="J457">
            <v>5615</v>
          </cell>
          <cell r="K457">
            <v>0</v>
          </cell>
          <cell r="L457">
            <v>0</v>
          </cell>
          <cell r="S457">
            <v>0</v>
          </cell>
          <cell r="U457">
            <v>56152</v>
          </cell>
          <cell r="V457">
            <v>0</v>
          </cell>
          <cell r="W457">
            <v>0</v>
          </cell>
          <cell r="X457">
            <v>0</v>
          </cell>
          <cell r="AA457">
            <v>0</v>
          </cell>
          <cell r="AB457">
            <v>0</v>
          </cell>
          <cell r="AC457">
            <v>0</v>
          </cell>
          <cell r="AD457">
            <v>0</v>
          </cell>
          <cell r="AH457">
            <v>0</v>
          </cell>
          <cell r="AI457">
            <v>56132</v>
          </cell>
          <cell r="AJ457">
            <v>0</v>
          </cell>
          <cell r="AK457">
            <v>0</v>
          </cell>
          <cell r="AL457">
            <v>0</v>
          </cell>
        </row>
        <row r="458">
          <cell r="I458">
            <v>4615</v>
          </cell>
          <cell r="J458">
            <v>4615</v>
          </cell>
          <cell r="U458">
            <v>46152</v>
          </cell>
          <cell r="AI458">
            <v>46152</v>
          </cell>
          <cell r="AO458" t="str">
            <v>UBND huyện Tri Tôn</v>
          </cell>
        </row>
        <row r="459">
          <cell r="I459">
            <v>1000</v>
          </cell>
          <cell r="J459">
            <v>1000</v>
          </cell>
          <cell r="U459">
            <v>10000</v>
          </cell>
          <cell r="AI459">
            <v>9980</v>
          </cell>
          <cell r="AO459" t="str">
            <v>UBND huyện Tri Tôn</v>
          </cell>
        </row>
        <row r="460">
          <cell r="G460">
            <v>0</v>
          </cell>
          <cell r="H460">
            <v>0</v>
          </cell>
          <cell r="I460">
            <v>3917</v>
          </cell>
          <cell r="J460">
            <v>3917</v>
          </cell>
          <cell r="K460">
            <v>0</v>
          </cell>
          <cell r="L460">
            <v>0</v>
          </cell>
          <cell r="N460">
            <v>0</v>
          </cell>
          <cell r="S460">
            <v>0</v>
          </cell>
          <cell r="T460">
            <v>0</v>
          </cell>
          <cell r="U460">
            <v>39165</v>
          </cell>
          <cell r="V460">
            <v>0</v>
          </cell>
          <cell r="W460">
            <v>0</v>
          </cell>
          <cell r="X460">
            <v>0</v>
          </cell>
          <cell r="AA460">
            <v>0</v>
          </cell>
          <cell r="AB460">
            <v>1064</v>
          </cell>
          <cell r="AC460">
            <v>0</v>
          </cell>
          <cell r="AD460">
            <v>0</v>
          </cell>
          <cell r="AH460">
            <v>0</v>
          </cell>
          <cell r="AI460">
            <v>36050</v>
          </cell>
          <cell r="AJ460">
            <v>0</v>
          </cell>
          <cell r="AK460">
            <v>0</v>
          </cell>
          <cell r="AL460">
            <v>0</v>
          </cell>
        </row>
        <row r="461">
          <cell r="G461">
            <v>0</v>
          </cell>
          <cell r="H461">
            <v>0</v>
          </cell>
          <cell r="I461">
            <v>3460</v>
          </cell>
          <cell r="J461">
            <v>3460</v>
          </cell>
          <cell r="K461">
            <v>0</v>
          </cell>
          <cell r="L461">
            <v>0</v>
          </cell>
          <cell r="N461">
            <v>0</v>
          </cell>
          <cell r="S461">
            <v>0</v>
          </cell>
          <cell r="T461">
            <v>0</v>
          </cell>
          <cell r="U461">
            <v>34595</v>
          </cell>
          <cell r="V461">
            <v>0</v>
          </cell>
          <cell r="W461">
            <v>0</v>
          </cell>
          <cell r="X461">
            <v>0</v>
          </cell>
          <cell r="AA461">
            <v>0</v>
          </cell>
          <cell r="AB461">
            <v>607</v>
          </cell>
          <cell r="AC461">
            <v>0</v>
          </cell>
          <cell r="AD461">
            <v>0</v>
          </cell>
          <cell r="AH461">
            <v>0</v>
          </cell>
          <cell r="AI461">
            <v>31512</v>
          </cell>
          <cell r="AJ461">
            <v>0</v>
          </cell>
          <cell r="AK461">
            <v>0</v>
          </cell>
          <cell r="AL461">
            <v>0</v>
          </cell>
        </row>
        <row r="462">
          <cell r="I462">
            <v>1507</v>
          </cell>
          <cell r="J462">
            <v>1507</v>
          </cell>
          <cell r="U462">
            <v>15078</v>
          </cell>
          <cell r="AB462">
            <v>69</v>
          </cell>
          <cell r="AI462">
            <v>13486</v>
          </cell>
          <cell r="AO462" t="str">
            <v>Trường Cao đẳng nghề An Giang</v>
          </cell>
        </row>
        <row r="463">
          <cell r="I463">
            <v>345</v>
          </cell>
          <cell r="J463">
            <v>345</v>
          </cell>
          <cell r="U463">
            <v>3445</v>
          </cell>
          <cell r="AB463">
            <v>36</v>
          </cell>
          <cell r="AI463">
            <v>2346</v>
          </cell>
          <cell r="AO463" t="str">
            <v>Trường Cao đẳng Y tế An Giang</v>
          </cell>
        </row>
        <row r="464">
          <cell r="I464">
            <v>1608</v>
          </cell>
          <cell r="J464">
            <v>1608</v>
          </cell>
          <cell r="U464">
            <v>16072</v>
          </cell>
          <cell r="AB464">
            <v>502</v>
          </cell>
          <cell r="AI464">
            <v>15680</v>
          </cell>
          <cell r="AO464" t="str">
            <v>Trường Trung cấp nghề dân tộc nội trú tỉnh</v>
          </cell>
        </row>
        <row r="465">
          <cell r="G465">
            <v>0</v>
          </cell>
          <cell r="H465">
            <v>0</v>
          </cell>
          <cell r="I465">
            <v>457</v>
          </cell>
          <cell r="J465">
            <v>457</v>
          </cell>
          <cell r="K465">
            <v>0</v>
          </cell>
          <cell r="L465">
            <v>0</v>
          </cell>
          <cell r="N465">
            <v>0</v>
          </cell>
          <cell r="S465">
            <v>0</v>
          </cell>
          <cell r="T465">
            <v>0</v>
          </cell>
          <cell r="U465">
            <v>4570</v>
          </cell>
          <cell r="V465">
            <v>0</v>
          </cell>
          <cell r="W465">
            <v>0</v>
          </cell>
          <cell r="X465">
            <v>0</v>
          </cell>
          <cell r="AA465">
            <v>0</v>
          </cell>
          <cell r="AB465">
            <v>457</v>
          </cell>
          <cell r="AC465">
            <v>0</v>
          </cell>
          <cell r="AD465">
            <v>0</v>
          </cell>
          <cell r="AH465">
            <v>0</v>
          </cell>
          <cell r="AI465">
            <v>4538</v>
          </cell>
          <cell r="AJ465">
            <v>0</v>
          </cell>
          <cell r="AK465">
            <v>0</v>
          </cell>
          <cell r="AL465">
            <v>0</v>
          </cell>
        </row>
        <row r="466">
          <cell r="I466">
            <v>457</v>
          </cell>
          <cell r="J466">
            <v>457</v>
          </cell>
          <cell r="U466">
            <v>4570</v>
          </cell>
          <cell r="AB466">
            <v>457</v>
          </cell>
          <cell r="AI466">
            <v>4538</v>
          </cell>
          <cell r="AO466" t="str">
            <v xml:space="preserve">Trung tâm Dịch vụ việc làm tỉnh </v>
          </cell>
        </row>
        <row r="467">
          <cell r="G467">
            <v>0</v>
          </cell>
          <cell r="H467">
            <v>0</v>
          </cell>
          <cell r="I467">
            <v>4663.6935064935069</v>
          </cell>
          <cell r="J467">
            <v>14832.056771799629</v>
          </cell>
          <cell r="K467">
            <v>0</v>
          </cell>
          <cell r="L467">
            <v>0</v>
          </cell>
          <cell r="N467">
            <v>0</v>
          </cell>
          <cell r="S467">
            <v>0</v>
          </cell>
          <cell r="T467">
            <v>0</v>
          </cell>
          <cell r="U467">
            <v>0</v>
          </cell>
          <cell r="V467">
            <v>46640.36734693878</v>
          </cell>
          <cell r="W467">
            <v>0</v>
          </cell>
          <cell r="X467">
            <v>0</v>
          </cell>
          <cell r="AA467">
            <v>0</v>
          </cell>
          <cell r="AB467">
            <v>656</v>
          </cell>
          <cell r="AC467">
            <v>0</v>
          </cell>
          <cell r="AD467">
            <v>0</v>
          </cell>
          <cell r="AH467">
            <v>0</v>
          </cell>
          <cell r="AI467">
            <v>0</v>
          </cell>
          <cell r="AJ467">
            <v>34246</v>
          </cell>
          <cell r="AK467">
            <v>0</v>
          </cell>
          <cell r="AL467">
            <v>0</v>
          </cell>
        </row>
        <row r="468">
          <cell r="G468">
            <v>0</v>
          </cell>
          <cell r="H468">
            <v>0</v>
          </cell>
          <cell r="I468">
            <v>1272</v>
          </cell>
          <cell r="J468">
            <v>1272</v>
          </cell>
          <cell r="K468">
            <v>0</v>
          </cell>
          <cell r="L468">
            <v>0</v>
          </cell>
          <cell r="N468">
            <v>0</v>
          </cell>
          <cell r="S468">
            <v>0</v>
          </cell>
          <cell r="T468">
            <v>0</v>
          </cell>
          <cell r="U468">
            <v>0</v>
          </cell>
          <cell r="V468">
            <v>12721</v>
          </cell>
          <cell r="W468">
            <v>0</v>
          </cell>
          <cell r="X468">
            <v>0</v>
          </cell>
          <cell r="AA468">
            <v>0</v>
          </cell>
          <cell r="AB468">
            <v>0</v>
          </cell>
          <cell r="AC468">
            <v>0</v>
          </cell>
          <cell r="AD468">
            <v>0</v>
          </cell>
          <cell r="AH468">
            <v>0</v>
          </cell>
          <cell r="AI468">
            <v>0</v>
          </cell>
          <cell r="AJ468">
            <v>8950</v>
          </cell>
          <cell r="AK468">
            <v>0</v>
          </cell>
          <cell r="AL468">
            <v>0</v>
          </cell>
        </row>
        <row r="469">
          <cell r="I469">
            <v>641</v>
          </cell>
          <cell r="J469">
            <v>641</v>
          </cell>
          <cell r="V469">
            <v>6411</v>
          </cell>
          <cell r="AJ469">
            <v>4868</v>
          </cell>
          <cell r="AO469" t="str">
            <v>UBND huyện Tri Tôn</v>
          </cell>
        </row>
        <row r="470">
          <cell r="I470">
            <v>267</v>
          </cell>
          <cell r="J470">
            <v>267</v>
          </cell>
          <cell r="V470">
            <v>2670</v>
          </cell>
          <cell r="AJ470">
            <v>2480</v>
          </cell>
          <cell r="AO470" t="str">
            <v>UBND TX.Tịnh Biên</v>
          </cell>
        </row>
        <row r="471">
          <cell r="I471">
            <v>166</v>
          </cell>
          <cell r="J471">
            <v>166</v>
          </cell>
          <cell r="V471">
            <v>1659</v>
          </cell>
          <cell r="AJ471">
            <v>527</v>
          </cell>
          <cell r="AO471" t="str">
            <v>UBND huyện An Phú</v>
          </cell>
        </row>
        <row r="472">
          <cell r="I472">
            <v>90</v>
          </cell>
          <cell r="J472">
            <v>90</v>
          </cell>
          <cell r="V472">
            <v>901</v>
          </cell>
          <cell r="AJ472">
            <v>898</v>
          </cell>
          <cell r="AO472" t="str">
            <v>UBND huyện Thoại Sơn</v>
          </cell>
        </row>
        <row r="473">
          <cell r="I473">
            <v>108</v>
          </cell>
          <cell r="J473">
            <v>108</v>
          </cell>
          <cell r="V473">
            <v>1080</v>
          </cell>
          <cell r="AJ473">
            <v>177</v>
          </cell>
          <cell r="AO473" t="str">
            <v>UBND TX.Tân Châu</v>
          </cell>
        </row>
        <row r="474">
          <cell r="G474">
            <v>0</v>
          </cell>
          <cell r="I474">
            <v>2246</v>
          </cell>
          <cell r="J474">
            <v>2246</v>
          </cell>
          <cell r="K474">
            <v>0</v>
          </cell>
          <cell r="L474">
            <v>0</v>
          </cell>
          <cell r="S474">
            <v>0</v>
          </cell>
          <cell r="U474">
            <v>0</v>
          </cell>
          <cell r="V474">
            <v>22462</v>
          </cell>
          <cell r="W474">
            <v>0</v>
          </cell>
          <cell r="X474">
            <v>0</v>
          </cell>
          <cell r="AA474">
            <v>0</v>
          </cell>
          <cell r="AB474">
            <v>0</v>
          </cell>
          <cell r="AC474">
            <v>0</v>
          </cell>
          <cell r="AD474">
            <v>0</v>
          </cell>
          <cell r="AH474">
            <v>0</v>
          </cell>
          <cell r="AI474">
            <v>0</v>
          </cell>
          <cell r="AJ474">
            <v>18811</v>
          </cell>
          <cell r="AK474">
            <v>0</v>
          </cell>
          <cell r="AL474">
            <v>0</v>
          </cell>
        </row>
        <row r="475">
          <cell r="G475">
            <v>0</v>
          </cell>
          <cell r="I475">
            <v>2246</v>
          </cell>
          <cell r="J475">
            <v>2246</v>
          </cell>
          <cell r="K475">
            <v>0</v>
          </cell>
          <cell r="L475">
            <v>0</v>
          </cell>
          <cell r="S475">
            <v>0</v>
          </cell>
          <cell r="U475">
            <v>0</v>
          </cell>
          <cell r="V475">
            <v>22462</v>
          </cell>
          <cell r="W475">
            <v>0</v>
          </cell>
          <cell r="X475">
            <v>0</v>
          </cell>
          <cell r="AA475">
            <v>0</v>
          </cell>
          <cell r="AB475">
            <v>0</v>
          </cell>
          <cell r="AC475">
            <v>0</v>
          </cell>
          <cell r="AD475">
            <v>0</v>
          </cell>
          <cell r="AH475">
            <v>0</v>
          </cell>
          <cell r="AI475">
            <v>0</v>
          </cell>
          <cell r="AJ475">
            <v>18811</v>
          </cell>
          <cell r="AK475">
            <v>0</v>
          </cell>
          <cell r="AL475">
            <v>0</v>
          </cell>
        </row>
        <row r="476">
          <cell r="I476">
            <v>1583</v>
          </cell>
          <cell r="J476">
            <v>1583</v>
          </cell>
          <cell r="V476">
            <v>15834</v>
          </cell>
          <cell r="AJ476">
            <v>12210</v>
          </cell>
          <cell r="AO476" t="str">
            <v>UBND huyện Tri Tôn</v>
          </cell>
        </row>
        <row r="477">
          <cell r="I477">
            <v>663</v>
          </cell>
          <cell r="J477">
            <v>663</v>
          </cell>
          <cell r="V477">
            <v>6628</v>
          </cell>
          <cell r="AJ477">
            <v>6601</v>
          </cell>
          <cell r="AO477" t="str">
            <v>UBND TX.Tịnh Biên</v>
          </cell>
        </row>
        <row r="478">
          <cell r="AO478" t="str">
            <v>UBND huyện An Phú</v>
          </cell>
        </row>
        <row r="479">
          <cell r="AO479" t="str">
            <v>UBND huyện Thoại Sơn</v>
          </cell>
        </row>
        <row r="480">
          <cell r="G480">
            <v>0</v>
          </cell>
          <cell r="I480">
            <v>612.636734693878</v>
          </cell>
          <cell r="J480">
            <v>9992</v>
          </cell>
          <cell r="K480">
            <v>0</v>
          </cell>
          <cell r="L480">
            <v>0</v>
          </cell>
          <cell r="S480">
            <v>0</v>
          </cell>
          <cell r="U480">
            <v>0</v>
          </cell>
          <cell r="V480">
            <v>6126.3673469387795</v>
          </cell>
          <cell r="W480">
            <v>0</v>
          </cell>
          <cell r="X480">
            <v>0</v>
          </cell>
          <cell r="AA480">
            <v>0</v>
          </cell>
          <cell r="AB480">
            <v>612</v>
          </cell>
          <cell r="AC480">
            <v>0</v>
          </cell>
          <cell r="AD480">
            <v>0</v>
          </cell>
          <cell r="AH480">
            <v>0</v>
          </cell>
          <cell r="AI480">
            <v>0</v>
          </cell>
          <cell r="AJ480">
            <v>6047</v>
          </cell>
          <cell r="AK480">
            <v>0</v>
          </cell>
          <cell r="AL480">
            <v>0</v>
          </cell>
        </row>
        <row r="481">
          <cell r="G481">
            <v>0</v>
          </cell>
          <cell r="I481">
            <v>612.636734693878</v>
          </cell>
          <cell r="J481">
            <v>9992</v>
          </cell>
          <cell r="K481">
            <v>0</v>
          </cell>
          <cell r="L481">
            <v>0</v>
          </cell>
          <cell r="S481">
            <v>0</v>
          </cell>
          <cell r="U481">
            <v>0</v>
          </cell>
          <cell r="V481">
            <v>6126.3673469387795</v>
          </cell>
          <cell r="W481">
            <v>0</v>
          </cell>
          <cell r="X481">
            <v>0</v>
          </cell>
          <cell r="AA481">
            <v>0</v>
          </cell>
          <cell r="AB481">
            <v>612</v>
          </cell>
          <cell r="AC481">
            <v>0</v>
          </cell>
          <cell r="AD481">
            <v>0</v>
          </cell>
          <cell r="AH481">
            <v>0</v>
          </cell>
          <cell r="AI481">
            <v>0</v>
          </cell>
          <cell r="AJ481">
            <v>6047</v>
          </cell>
          <cell r="AK481">
            <v>0</v>
          </cell>
          <cell r="AL481">
            <v>0</v>
          </cell>
        </row>
        <row r="482">
          <cell r="I482">
            <v>296.82622139764999</v>
          </cell>
          <cell r="J482">
            <v>3415</v>
          </cell>
          <cell r="V482">
            <v>2968.2622139764999</v>
          </cell>
          <cell r="AB482">
            <v>297</v>
          </cell>
          <cell r="AJ482">
            <v>2968</v>
          </cell>
          <cell r="AO482" t="str">
            <v>Sở Giáo dục và Đào tạo</v>
          </cell>
        </row>
        <row r="483">
          <cell r="I483">
            <v>162.362894248609</v>
          </cell>
          <cell r="J483">
            <v>3482</v>
          </cell>
          <cell r="V483">
            <v>1623.62894248609</v>
          </cell>
          <cell r="AB483">
            <v>162</v>
          </cell>
          <cell r="AJ483">
            <v>1545</v>
          </cell>
          <cell r="AO483" t="str">
            <v>Sở Giáo dục và Đào tạo</v>
          </cell>
        </row>
        <row r="484">
          <cell r="I484">
            <v>153.44761904761901</v>
          </cell>
          <cell r="J484">
            <v>3095</v>
          </cell>
          <cell r="V484">
            <v>1534.4761904761899</v>
          </cell>
          <cell r="AB484">
            <v>153</v>
          </cell>
          <cell r="AJ484">
            <v>1534</v>
          </cell>
          <cell r="AO484" t="str">
            <v>Sở Giáo dục và Đào tạo</v>
          </cell>
        </row>
        <row r="485">
          <cell r="G485">
            <v>0</v>
          </cell>
          <cell r="I485">
            <v>229.856771799629</v>
          </cell>
          <cell r="J485">
            <v>229.856771799629</v>
          </cell>
          <cell r="K485">
            <v>0</v>
          </cell>
          <cell r="L485">
            <v>0</v>
          </cell>
          <cell r="S485">
            <v>0</v>
          </cell>
          <cell r="U485">
            <v>0</v>
          </cell>
          <cell r="V485">
            <v>2299</v>
          </cell>
          <cell r="W485">
            <v>0</v>
          </cell>
          <cell r="X485">
            <v>0</v>
          </cell>
          <cell r="AA485">
            <v>0</v>
          </cell>
          <cell r="AB485">
            <v>44</v>
          </cell>
          <cell r="AC485">
            <v>0</v>
          </cell>
          <cell r="AD485">
            <v>0</v>
          </cell>
          <cell r="AH485">
            <v>0</v>
          </cell>
          <cell r="AI485">
            <v>0</v>
          </cell>
          <cell r="AJ485">
            <v>0</v>
          </cell>
          <cell r="AK485">
            <v>0</v>
          </cell>
          <cell r="AL485">
            <v>0</v>
          </cell>
        </row>
        <row r="486">
          <cell r="I486">
            <v>229.856771799629</v>
          </cell>
          <cell r="J486">
            <v>229.856771799629</v>
          </cell>
          <cell r="V486">
            <v>2299</v>
          </cell>
          <cell r="AB486">
            <v>44</v>
          </cell>
          <cell r="AO486" t="str">
            <v>Sở Văn hóa, Thể thao và Du lịch</v>
          </cell>
        </row>
        <row r="487">
          <cell r="G487">
            <v>0</v>
          </cell>
          <cell r="I487">
            <v>303.2</v>
          </cell>
          <cell r="J487">
            <v>303.2</v>
          </cell>
          <cell r="K487">
            <v>0</v>
          </cell>
          <cell r="L487">
            <v>0</v>
          </cell>
          <cell r="S487">
            <v>0</v>
          </cell>
          <cell r="U487">
            <v>0</v>
          </cell>
          <cell r="V487">
            <v>3032</v>
          </cell>
          <cell r="W487">
            <v>0</v>
          </cell>
          <cell r="X487">
            <v>0</v>
          </cell>
          <cell r="AA487">
            <v>0</v>
          </cell>
          <cell r="AB487">
            <v>0</v>
          </cell>
          <cell r="AC487">
            <v>0</v>
          </cell>
          <cell r="AD487">
            <v>0</v>
          </cell>
          <cell r="AH487">
            <v>0</v>
          </cell>
          <cell r="AI487">
            <v>0</v>
          </cell>
          <cell r="AJ487">
            <v>438</v>
          </cell>
          <cell r="AK487">
            <v>0</v>
          </cell>
          <cell r="AL487">
            <v>0</v>
          </cell>
        </row>
        <row r="488">
          <cell r="G488">
            <v>0</v>
          </cell>
          <cell r="I488">
            <v>303.2</v>
          </cell>
          <cell r="J488">
            <v>303.2</v>
          </cell>
          <cell r="K488">
            <v>0</v>
          </cell>
          <cell r="L488">
            <v>0</v>
          </cell>
          <cell r="S488">
            <v>0</v>
          </cell>
          <cell r="U488">
            <v>0</v>
          </cell>
          <cell r="V488">
            <v>3032</v>
          </cell>
          <cell r="W488">
            <v>0</v>
          </cell>
          <cell r="X488">
            <v>0</v>
          </cell>
          <cell r="AA488">
            <v>0</v>
          </cell>
          <cell r="AB488">
            <v>0</v>
          </cell>
          <cell r="AC488">
            <v>0</v>
          </cell>
          <cell r="AD488">
            <v>0</v>
          </cell>
          <cell r="AH488">
            <v>0</v>
          </cell>
          <cell r="AI488">
            <v>0</v>
          </cell>
          <cell r="AJ488">
            <v>438</v>
          </cell>
          <cell r="AK488">
            <v>0</v>
          </cell>
          <cell r="AL488">
            <v>0</v>
          </cell>
        </row>
        <row r="489">
          <cell r="I489">
            <v>258.2</v>
          </cell>
          <cell r="J489">
            <v>258.2</v>
          </cell>
          <cell r="V489">
            <v>2582</v>
          </cell>
          <cell r="AO489" t="str">
            <v>Sở Thông tin và Truyền thông</v>
          </cell>
        </row>
        <row r="490">
          <cell r="I490">
            <v>45</v>
          </cell>
          <cell r="J490">
            <v>45</v>
          </cell>
          <cell r="V490">
            <v>450</v>
          </cell>
          <cell r="AJ490">
            <v>438</v>
          </cell>
          <cell r="AO490" t="str">
            <v>Ban Dân tộc tỉnh</v>
          </cell>
        </row>
        <row r="491">
          <cell r="G491">
            <v>0</v>
          </cell>
          <cell r="I491">
            <v>0</v>
          </cell>
          <cell r="K491">
            <v>0</v>
          </cell>
          <cell r="L491">
            <v>0</v>
          </cell>
          <cell r="S491">
            <v>0</v>
          </cell>
          <cell r="U491">
            <v>0</v>
          </cell>
          <cell r="V491">
            <v>0</v>
          </cell>
          <cell r="W491">
            <v>214825</v>
          </cell>
          <cell r="X491">
            <v>0</v>
          </cell>
          <cell r="AA491">
            <v>0</v>
          </cell>
          <cell r="AB491">
            <v>0</v>
          </cell>
          <cell r="AC491">
            <v>0</v>
          </cell>
          <cell r="AD491">
            <v>0</v>
          </cell>
          <cell r="AH491">
            <v>0</v>
          </cell>
          <cell r="AI491">
            <v>0</v>
          </cell>
          <cell r="AJ491">
            <v>0</v>
          </cell>
          <cell r="AK491">
            <v>189534</v>
          </cell>
          <cell r="AL491">
            <v>0</v>
          </cell>
        </row>
        <row r="492">
          <cell r="G492">
            <v>0</v>
          </cell>
          <cell r="I492">
            <v>0</v>
          </cell>
          <cell r="K492">
            <v>0</v>
          </cell>
          <cell r="L492">
            <v>0</v>
          </cell>
          <cell r="S492">
            <v>0</v>
          </cell>
          <cell r="U492">
            <v>0</v>
          </cell>
          <cell r="V492">
            <v>0</v>
          </cell>
          <cell r="W492">
            <v>204825</v>
          </cell>
          <cell r="X492">
            <v>0</v>
          </cell>
          <cell r="AA492">
            <v>0</v>
          </cell>
          <cell r="AB492">
            <v>0</v>
          </cell>
          <cell r="AC492">
            <v>0</v>
          </cell>
          <cell r="AD492">
            <v>0</v>
          </cell>
          <cell r="AH492">
            <v>0</v>
          </cell>
          <cell r="AI492">
            <v>0</v>
          </cell>
          <cell r="AJ492">
            <v>0</v>
          </cell>
          <cell r="AK492">
            <v>189534</v>
          </cell>
          <cell r="AL492">
            <v>0</v>
          </cell>
        </row>
        <row r="493">
          <cell r="G493">
            <v>0</v>
          </cell>
          <cell r="I493">
            <v>0</v>
          </cell>
          <cell r="K493">
            <v>0</v>
          </cell>
          <cell r="L493">
            <v>0</v>
          </cell>
          <cell r="S493">
            <v>0</v>
          </cell>
          <cell r="U493">
            <v>0</v>
          </cell>
          <cell r="V493">
            <v>0</v>
          </cell>
          <cell r="W493">
            <v>27586</v>
          </cell>
          <cell r="X493">
            <v>0</v>
          </cell>
          <cell r="AA493">
            <v>0</v>
          </cell>
          <cell r="AB493">
            <v>0</v>
          </cell>
          <cell r="AC493">
            <v>0</v>
          </cell>
          <cell r="AD493">
            <v>0</v>
          </cell>
          <cell r="AH493">
            <v>0</v>
          </cell>
          <cell r="AI493">
            <v>0</v>
          </cell>
          <cell r="AJ493">
            <v>0</v>
          </cell>
          <cell r="AK493">
            <v>21844</v>
          </cell>
          <cell r="AL493">
            <v>0</v>
          </cell>
        </row>
        <row r="494">
          <cell r="W494">
            <v>13793</v>
          </cell>
          <cell r="AK494">
            <v>11558</v>
          </cell>
          <cell r="AO494" t="str">
            <v>UBND huyện Châu Thành</v>
          </cell>
        </row>
        <row r="495">
          <cell r="W495">
            <v>13793</v>
          </cell>
          <cell r="AK495">
            <v>10286</v>
          </cell>
          <cell r="AO495" t="str">
            <v>UBND huyện Chợ Mới</v>
          </cell>
        </row>
        <row r="496">
          <cell r="G496">
            <v>0</v>
          </cell>
          <cell r="I496">
            <v>0</v>
          </cell>
          <cell r="K496">
            <v>0</v>
          </cell>
          <cell r="L496">
            <v>0</v>
          </cell>
          <cell r="S496">
            <v>0</v>
          </cell>
          <cell r="U496">
            <v>0</v>
          </cell>
          <cell r="V496">
            <v>0</v>
          </cell>
          <cell r="W496">
            <v>177239</v>
          </cell>
          <cell r="X496">
            <v>0</v>
          </cell>
          <cell r="AA496">
            <v>0</v>
          </cell>
          <cell r="AB496">
            <v>0</v>
          </cell>
          <cell r="AC496">
            <v>0</v>
          </cell>
          <cell r="AD496">
            <v>0</v>
          </cell>
          <cell r="AH496">
            <v>0</v>
          </cell>
          <cell r="AI496">
            <v>0</v>
          </cell>
          <cell r="AJ496">
            <v>0</v>
          </cell>
          <cell r="AK496">
            <v>167690</v>
          </cell>
          <cell r="AL496">
            <v>0</v>
          </cell>
        </row>
        <row r="497">
          <cell r="I497">
            <v>0</v>
          </cell>
          <cell r="W497">
            <v>1379</v>
          </cell>
          <cell r="AK497">
            <v>1330</v>
          </cell>
          <cell r="AO497" t="str">
            <v>UBND TP.Long Xuyên</v>
          </cell>
        </row>
        <row r="498">
          <cell r="I498">
            <v>0</v>
          </cell>
          <cell r="W498">
            <v>1379</v>
          </cell>
          <cell r="AK498">
            <v>1378</v>
          </cell>
          <cell r="AO498" t="str">
            <v>UBND TP.Châu Đốc</v>
          </cell>
        </row>
        <row r="499">
          <cell r="W499">
            <v>17241</v>
          </cell>
          <cell r="AK499">
            <v>14157</v>
          </cell>
          <cell r="AO499" t="str">
            <v>UBND TX.Tân Châu</v>
          </cell>
        </row>
        <row r="500">
          <cell r="W500">
            <v>14483</v>
          </cell>
          <cell r="AK500">
            <v>13269</v>
          </cell>
          <cell r="AO500" t="str">
            <v>UBND TX.Tịnh Biên</v>
          </cell>
        </row>
        <row r="501">
          <cell r="W501">
            <v>9655</v>
          </cell>
          <cell r="AK501">
            <v>9643</v>
          </cell>
          <cell r="AO501" t="str">
            <v>UBND huyện Thoại Sơn</v>
          </cell>
        </row>
        <row r="502">
          <cell r="W502">
            <v>21379</v>
          </cell>
          <cell r="AK502">
            <v>18597</v>
          </cell>
          <cell r="AO502" t="str">
            <v>UBND huyện Châu Phú</v>
          </cell>
        </row>
        <row r="503">
          <cell r="W503">
            <v>22759</v>
          </cell>
          <cell r="AK503">
            <v>22759</v>
          </cell>
          <cell r="AO503" t="str">
            <v>UBND huyện Chợ Mới</v>
          </cell>
        </row>
        <row r="504">
          <cell r="W504">
            <v>22758</v>
          </cell>
          <cell r="AK504">
            <v>22758</v>
          </cell>
          <cell r="AO504" t="str">
            <v>UBND huyện Châu Thành</v>
          </cell>
        </row>
        <row r="505">
          <cell r="W505">
            <v>30344</v>
          </cell>
          <cell r="AK505">
            <v>28159</v>
          </cell>
          <cell r="AO505" t="str">
            <v>UBND huyện Phú Tân</v>
          </cell>
        </row>
        <row r="506">
          <cell r="W506">
            <v>10345</v>
          </cell>
          <cell r="AK506">
            <v>10188</v>
          </cell>
          <cell r="AO506" t="str">
            <v>UBND huyện Tri Tôn</v>
          </cell>
        </row>
        <row r="507">
          <cell r="W507">
            <v>25517</v>
          </cell>
          <cell r="AK507">
            <v>25452</v>
          </cell>
          <cell r="AO507" t="str">
            <v>UBND huyện An Phú</v>
          </cell>
        </row>
        <row r="508">
          <cell r="W508">
            <v>10000</v>
          </cell>
          <cell r="AO508" t="str">
            <v>Chung các lĩnh vực</v>
          </cell>
        </row>
        <row r="510">
          <cell r="G510">
            <v>46493</v>
          </cell>
          <cell r="H510">
            <v>28100</v>
          </cell>
          <cell r="I510">
            <v>14170</v>
          </cell>
          <cell r="J510">
            <v>14170</v>
          </cell>
          <cell r="K510">
            <v>0</v>
          </cell>
          <cell r="L510">
            <v>0</v>
          </cell>
          <cell r="S510">
            <v>0</v>
          </cell>
          <cell r="X510">
            <v>0</v>
          </cell>
          <cell r="AA510">
            <v>22569</v>
          </cell>
          <cell r="AB510">
            <v>14170</v>
          </cell>
          <cell r="AC510">
            <v>0</v>
          </cell>
          <cell r="AD510">
            <v>0</v>
          </cell>
          <cell r="AH510">
            <v>0</v>
          </cell>
          <cell r="AI510">
            <v>0</v>
          </cell>
          <cell r="AJ510">
            <v>0</v>
          </cell>
          <cell r="AK510">
            <v>0</v>
          </cell>
          <cell r="AL510">
            <v>0</v>
          </cell>
          <cell r="AO510">
            <v>0</v>
          </cell>
        </row>
        <row r="511">
          <cell r="G511">
            <v>32100</v>
          </cell>
          <cell r="H511">
            <v>23100</v>
          </cell>
          <cell r="AA511">
            <v>22569</v>
          </cell>
          <cell r="AO511" t="str">
            <v>Sở Tài chính</v>
          </cell>
        </row>
        <row r="512">
          <cell r="I512">
            <v>14170</v>
          </cell>
          <cell r="J512">
            <v>14170</v>
          </cell>
          <cell r="AB512">
            <v>14170</v>
          </cell>
          <cell r="AO512" t="str">
            <v>Sở Tài chính</v>
          </cell>
        </row>
        <row r="513">
          <cell r="G513">
            <v>14393</v>
          </cell>
          <cell r="H513">
            <v>5000</v>
          </cell>
          <cell r="AO513" t="str">
            <v>Sở Tài chính</v>
          </cell>
        </row>
      </sheetData>
      <sheetData sheetId="6">
        <row r="12">
          <cell r="E12">
            <v>46663</v>
          </cell>
          <cell r="F12">
            <v>50038.5</v>
          </cell>
          <cell r="G12">
            <v>0</v>
          </cell>
          <cell r="H12">
            <v>0</v>
          </cell>
          <cell r="R12">
            <v>24618</v>
          </cell>
          <cell r="S12">
            <v>25592</v>
          </cell>
          <cell r="T12">
            <v>7940</v>
          </cell>
          <cell r="U12">
            <v>0</v>
          </cell>
        </row>
        <row r="14">
          <cell r="E14">
            <v>37046</v>
          </cell>
          <cell r="F14">
            <v>0</v>
          </cell>
          <cell r="G14">
            <v>0</v>
          </cell>
          <cell r="H14">
            <v>0</v>
          </cell>
          <cell r="R14">
            <v>20701</v>
          </cell>
          <cell r="S14">
            <v>0</v>
          </cell>
          <cell r="T14">
            <v>7940</v>
          </cell>
          <cell r="U14">
            <v>0</v>
          </cell>
        </row>
        <row r="15">
          <cell r="E15">
            <v>9617</v>
          </cell>
          <cell r="F15">
            <v>50038.5</v>
          </cell>
          <cell r="G15">
            <v>0</v>
          </cell>
          <cell r="H15">
            <v>0</v>
          </cell>
          <cell r="R15">
            <v>3917</v>
          </cell>
          <cell r="S15">
            <v>25592</v>
          </cell>
          <cell r="T15">
            <v>0</v>
          </cell>
          <cell r="U15">
            <v>0</v>
          </cell>
        </row>
        <row r="17">
          <cell r="E17">
            <v>46663</v>
          </cell>
          <cell r="F17">
            <v>50038.5</v>
          </cell>
          <cell r="G17">
            <v>0</v>
          </cell>
          <cell r="H17">
            <v>0</v>
          </cell>
          <cell r="R17">
            <v>24618</v>
          </cell>
          <cell r="S17">
            <v>25592</v>
          </cell>
          <cell r="T17">
            <v>7940</v>
          </cell>
          <cell r="U17">
            <v>0</v>
          </cell>
        </row>
        <row r="18">
          <cell r="E18">
            <v>37046</v>
          </cell>
          <cell r="F18">
            <v>0</v>
          </cell>
          <cell r="G18">
            <v>0</v>
          </cell>
          <cell r="H18">
            <v>0</v>
          </cell>
          <cell r="R18">
            <v>20701</v>
          </cell>
          <cell r="S18">
            <v>0</v>
          </cell>
          <cell r="T18">
            <v>7940</v>
          </cell>
          <cell r="U18">
            <v>0</v>
          </cell>
          <cell r="AD18">
            <v>0</v>
          </cell>
        </row>
        <row r="19">
          <cell r="E19">
            <v>6516</v>
          </cell>
        </row>
        <row r="21">
          <cell r="E21">
            <v>204</v>
          </cell>
          <cell r="R21">
            <v>92</v>
          </cell>
          <cell r="T21">
            <v>736</v>
          </cell>
        </row>
        <row r="22">
          <cell r="E22">
            <v>4460</v>
          </cell>
          <cell r="R22">
            <v>3334</v>
          </cell>
        </row>
        <row r="25">
          <cell r="E25">
            <v>5517</v>
          </cell>
          <cell r="R25">
            <v>3815</v>
          </cell>
          <cell r="T25">
            <v>4351</v>
          </cell>
        </row>
        <row r="26">
          <cell r="E26">
            <v>10403</v>
          </cell>
          <cell r="R26">
            <v>6615</v>
          </cell>
          <cell r="T26">
            <v>2122</v>
          </cell>
        </row>
        <row r="27">
          <cell r="E27">
            <v>735</v>
          </cell>
          <cell r="R27">
            <v>2378</v>
          </cell>
          <cell r="T27">
            <v>731</v>
          </cell>
        </row>
        <row r="29">
          <cell r="E29">
            <v>9211</v>
          </cell>
          <cell r="R29">
            <v>4467</v>
          </cell>
        </row>
        <row r="30">
          <cell r="E30">
            <v>9617</v>
          </cell>
          <cell r="F30">
            <v>50038.5</v>
          </cell>
          <cell r="G30">
            <v>0</v>
          </cell>
          <cell r="H30">
            <v>0</v>
          </cell>
          <cell r="R30">
            <v>3917</v>
          </cell>
          <cell r="S30">
            <v>25592</v>
          </cell>
          <cell r="T30">
            <v>0</v>
          </cell>
          <cell r="U30">
            <v>0</v>
          </cell>
        </row>
        <row r="31">
          <cell r="E31">
            <v>9617</v>
          </cell>
          <cell r="F31">
            <v>50038.5</v>
          </cell>
          <cell r="G31">
            <v>0</v>
          </cell>
          <cell r="H31">
            <v>0</v>
          </cell>
          <cell r="R31">
            <v>3917</v>
          </cell>
          <cell r="S31">
            <v>25592</v>
          </cell>
          <cell r="T31">
            <v>0</v>
          </cell>
          <cell r="U31">
            <v>0</v>
          </cell>
        </row>
        <row r="33">
          <cell r="E33">
            <v>9617</v>
          </cell>
          <cell r="F33">
            <v>50038.5</v>
          </cell>
          <cell r="G33">
            <v>0</v>
          </cell>
          <cell r="H33">
            <v>0</v>
          </cell>
          <cell r="R33">
            <v>3917</v>
          </cell>
          <cell r="S33">
            <v>25592</v>
          </cell>
          <cell r="T33">
            <v>0</v>
          </cell>
          <cell r="U33">
            <v>0</v>
          </cell>
        </row>
        <row r="34">
          <cell r="E34">
            <v>9617</v>
          </cell>
          <cell r="F34">
            <v>50038.5</v>
          </cell>
          <cell r="G34">
            <v>0</v>
          </cell>
          <cell r="H34">
            <v>0</v>
          </cell>
          <cell r="R34">
            <v>3917</v>
          </cell>
          <cell r="S34">
            <v>25592</v>
          </cell>
          <cell r="T34">
            <v>0</v>
          </cell>
          <cell r="U34">
            <v>0</v>
          </cell>
          <cell r="AD34">
            <v>0</v>
          </cell>
        </row>
        <row r="35">
          <cell r="E35">
            <v>0</v>
          </cell>
          <cell r="F35">
            <v>40</v>
          </cell>
          <cell r="G35">
            <v>0</v>
          </cell>
          <cell r="H35">
            <v>0</v>
          </cell>
          <cell r="R35">
            <v>0</v>
          </cell>
          <cell r="S35">
            <v>40</v>
          </cell>
          <cell r="T35">
            <v>0</v>
          </cell>
          <cell r="U35">
            <v>0</v>
          </cell>
          <cell r="AD35">
            <v>0</v>
          </cell>
        </row>
        <row r="36">
          <cell r="E36">
            <v>9617</v>
          </cell>
          <cell r="F36">
            <v>49998.5</v>
          </cell>
          <cell r="G36">
            <v>0</v>
          </cell>
          <cell r="H36">
            <v>0</v>
          </cell>
          <cell r="R36">
            <v>3917</v>
          </cell>
          <cell r="S36">
            <v>25552</v>
          </cell>
          <cell r="T36">
            <v>0</v>
          </cell>
          <cell r="U36">
            <v>0</v>
          </cell>
          <cell r="AD36">
            <v>0</v>
          </cell>
        </row>
        <row r="37">
          <cell r="E37">
            <v>5282</v>
          </cell>
          <cell r="F37">
            <v>12842</v>
          </cell>
          <cell r="G37">
            <v>0</v>
          </cell>
          <cell r="H37">
            <v>0</v>
          </cell>
          <cell r="R37">
            <v>1900</v>
          </cell>
          <cell r="S37">
            <v>10978</v>
          </cell>
          <cell r="T37">
            <v>0</v>
          </cell>
          <cell r="U37">
            <v>0</v>
          </cell>
          <cell r="AD37">
            <v>0</v>
          </cell>
        </row>
        <row r="38">
          <cell r="E38">
            <v>1359</v>
          </cell>
          <cell r="F38">
            <v>0</v>
          </cell>
          <cell r="G38">
            <v>0</v>
          </cell>
          <cell r="H38">
            <v>0</v>
          </cell>
          <cell r="R38">
            <v>344</v>
          </cell>
          <cell r="S38">
            <v>0</v>
          </cell>
          <cell r="T38">
            <v>0</v>
          </cell>
          <cell r="U38">
            <v>0</v>
          </cell>
          <cell r="AD38">
            <v>0</v>
          </cell>
        </row>
        <row r="39">
          <cell r="E39">
            <v>3923</v>
          </cell>
          <cell r="F39">
            <v>12842</v>
          </cell>
          <cell r="G39">
            <v>0</v>
          </cell>
          <cell r="H39">
            <v>0</v>
          </cell>
          <cell r="R39">
            <v>1556</v>
          </cell>
          <cell r="S39">
            <v>10978</v>
          </cell>
          <cell r="T39">
            <v>0</v>
          </cell>
          <cell r="U39">
            <v>0</v>
          </cell>
          <cell r="AD39">
            <v>0</v>
          </cell>
        </row>
        <row r="40">
          <cell r="E40">
            <v>1069</v>
          </cell>
          <cell r="F40">
            <v>2148</v>
          </cell>
          <cell r="G40">
            <v>0</v>
          </cell>
          <cell r="H40">
            <v>0</v>
          </cell>
          <cell r="R40">
            <v>509</v>
          </cell>
          <cell r="S40">
            <v>2000</v>
          </cell>
          <cell r="T40">
            <v>0</v>
          </cell>
          <cell r="U40">
            <v>0</v>
          </cell>
          <cell r="AD40">
            <v>0</v>
          </cell>
        </row>
        <row r="41">
          <cell r="E41">
            <v>106</v>
          </cell>
          <cell r="F41">
            <v>0</v>
          </cell>
          <cell r="G41">
            <v>0</v>
          </cell>
          <cell r="H41">
            <v>0</v>
          </cell>
          <cell r="R41">
            <v>106</v>
          </cell>
          <cell r="S41">
            <v>0</v>
          </cell>
          <cell r="T41">
            <v>0</v>
          </cell>
          <cell r="U41">
            <v>0</v>
          </cell>
          <cell r="AD41">
            <v>0</v>
          </cell>
        </row>
        <row r="42">
          <cell r="E42">
            <v>963</v>
          </cell>
          <cell r="F42">
            <v>2148</v>
          </cell>
          <cell r="G42">
            <v>0</v>
          </cell>
          <cell r="H42">
            <v>0</v>
          </cell>
          <cell r="R42">
            <v>403</v>
          </cell>
          <cell r="S42">
            <v>2000</v>
          </cell>
          <cell r="T42">
            <v>0</v>
          </cell>
          <cell r="U42">
            <v>0</v>
          </cell>
          <cell r="AD42">
            <v>0</v>
          </cell>
        </row>
        <row r="43">
          <cell r="E43">
            <v>3266</v>
          </cell>
          <cell r="F43">
            <v>35008.5</v>
          </cell>
          <cell r="G43">
            <v>0</v>
          </cell>
          <cell r="H43">
            <v>0</v>
          </cell>
          <cell r="R43">
            <v>1508</v>
          </cell>
          <cell r="S43">
            <v>12574</v>
          </cell>
          <cell r="T43">
            <v>0</v>
          </cell>
          <cell r="U43">
            <v>0</v>
          </cell>
          <cell r="AD43">
            <v>0</v>
          </cell>
        </row>
        <row r="44">
          <cell r="E44">
            <v>0</v>
          </cell>
          <cell r="F44">
            <v>0</v>
          </cell>
          <cell r="G44">
            <v>0</v>
          </cell>
          <cell r="H44">
            <v>0</v>
          </cell>
          <cell r="R44">
            <v>0</v>
          </cell>
          <cell r="S44">
            <v>0</v>
          </cell>
          <cell r="T44">
            <v>0</v>
          </cell>
          <cell r="U44">
            <v>0</v>
          </cell>
          <cell r="AD44">
            <v>0</v>
          </cell>
        </row>
        <row r="45">
          <cell r="E45">
            <v>0</v>
          </cell>
          <cell r="F45">
            <v>0</v>
          </cell>
          <cell r="G45">
            <v>0</v>
          </cell>
          <cell r="H45">
            <v>0</v>
          </cell>
          <cell r="R45">
            <v>0</v>
          </cell>
          <cell r="S45">
            <v>0</v>
          </cell>
          <cell r="T45">
            <v>0</v>
          </cell>
          <cell r="U45">
            <v>0</v>
          </cell>
          <cell r="AD45">
            <v>0</v>
          </cell>
        </row>
        <row r="46">
          <cell r="E46">
            <v>3266</v>
          </cell>
          <cell r="F46">
            <v>35008.5</v>
          </cell>
          <cell r="G46">
            <v>0</v>
          </cell>
          <cell r="H46">
            <v>0</v>
          </cell>
          <cell r="R46">
            <v>1508</v>
          </cell>
          <cell r="S46">
            <v>12574</v>
          </cell>
          <cell r="T46">
            <v>0</v>
          </cell>
          <cell r="U46">
            <v>0</v>
          </cell>
          <cell r="AD46">
            <v>0</v>
          </cell>
        </row>
        <row r="47">
          <cell r="E47">
            <v>0</v>
          </cell>
          <cell r="F47">
            <v>0</v>
          </cell>
          <cell r="G47">
            <v>0</v>
          </cell>
          <cell r="H47">
            <v>0</v>
          </cell>
          <cell r="AD47">
            <v>0</v>
          </cell>
        </row>
        <row r="48">
          <cell r="E48">
            <v>0</v>
          </cell>
          <cell r="F48">
            <v>0</v>
          </cell>
          <cell r="G48">
            <v>0</v>
          </cell>
          <cell r="H48">
            <v>0</v>
          </cell>
        </row>
        <row r="49">
          <cell r="E49">
            <v>0</v>
          </cell>
          <cell r="F49">
            <v>0</v>
          </cell>
          <cell r="G49">
            <v>0</v>
          </cell>
          <cell r="H49">
            <v>0</v>
          </cell>
        </row>
        <row r="50">
          <cell r="E50">
            <v>9617</v>
          </cell>
          <cell r="F50">
            <v>50038.5</v>
          </cell>
          <cell r="G50">
            <v>0</v>
          </cell>
          <cell r="H50">
            <v>0</v>
          </cell>
          <cell r="R50">
            <v>3917</v>
          </cell>
          <cell r="S50">
            <v>25592</v>
          </cell>
          <cell r="T50">
            <v>0</v>
          </cell>
          <cell r="U50">
            <v>0</v>
          </cell>
        </row>
        <row r="51">
          <cell r="E51">
            <v>9617</v>
          </cell>
          <cell r="F51">
            <v>50038.5</v>
          </cell>
          <cell r="G51">
            <v>0</v>
          </cell>
          <cell r="H51">
            <v>0</v>
          </cell>
          <cell r="R51">
            <v>3917</v>
          </cell>
          <cell r="S51">
            <v>25592</v>
          </cell>
          <cell r="T51">
            <v>0</v>
          </cell>
          <cell r="U51">
            <v>0</v>
          </cell>
          <cell r="AD51">
            <v>0</v>
          </cell>
        </row>
        <row r="52">
          <cell r="E52">
            <v>1766</v>
          </cell>
          <cell r="F52">
            <v>0</v>
          </cell>
          <cell r="G52">
            <v>0</v>
          </cell>
          <cell r="H52">
            <v>0</v>
          </cell>
          <cell r="R52">
            <v>8</v>
          </cell>
          <cell r="S52">
            <v>0</v>
          </cell>
          <cell r="T52">
            <v>0</v>
          </cell>
          <cell r="U52">
            <v>0</v>
          </cell>
          <cell r="AD52">
            <v>0</v>
          </cell>
        </row>
        <row r="53">
          <cell r="E53">
            <v>1766</v>
          </cell>
          <cell r="F53">
            <v>0</v>
          </cell>
          <cell r="G53">
            <v>0</v>
          </cell>
          <cell r="H53">
            <v>0</v>
          </cell>
          <cell r="R53">
            <v>8</v>
          </cell>
          <cell r="S53">
            <v>0</v>
          </cell>
          <cell r="T53">
            <v>0</v>
          </cell>
          <cell r="U53">
            <v>0</v>
          </cell>
        </row>
        <row r="54">
          <cell r="E54">
            <v>0</v>
          </cell>
          <cell r="F54">
            <v>0</v>
          </cell>
          <cell r="G54">
            <v>0</v>
          </cell>
          <cell r="H54">
            <v>0</v>
          </cell>
        </row>
        <row r="55">
          <cell r="E55">
            <v>0</v>
          </cell>
          <cell r="F55">
            <v>0</v>
          </cell>
          <cell r="G55">
            <v>0</v>
          </cell>
          <cell r="H55">
            <v>0</v>
          </cell>
        </row>
        <row r="56">
          <cell r="AD56" t="str">
            <v>Bộ CHQS tỉnh</v>
          </cell>
        </row>
        <row r="57">
          <cell r="E57">
            <v>1766</v>
          </cell>
          <cell r="F57">
            <v>0</v>
          </cell>
          <cell r="G57">
            <v>0</v>
          </cell>
          <cell r="H57">
            <v>0</v>
          </cell>
          <cell r="R57">
            <v>8</v>
          </cell>
          <cell r="S57">
            <v>0</v>
          </cell>
          <cell r="T57">
            <v>0</v>
          </cell>
          <cell r="U57">
            <v>0</v>
          </cell>
          <cell r="AD57">
            <v>0</v>
          </cell>
        </row>
        <row r="58">
          <cell r="E58">
            <v>1766</v>
          </cell>
          <cell r="F58">
            <v>0</v>
          </cell>
          <cell r="G58">
            <v>0</v>
          </cell>
          <cell r="H58">
            <v>0</v>
          </cell>
          <cell r="R58">
            <v>8</v>
          </cell>
          <cell r="S58">
            <v>0</v>
          </cell>
          <cell r="T58">
            <v>0</v>
          </cell>
          <cell r="U58">
            <v>0</v>
          </cell>
          <cell r="AD58">
            <v>0</v>
          </cell>
        </row>
        <row r="59">
          <cell r="E59">
            <v>207</v>
          </cell>
          <cell r="R59">
            <v>8</v>
          </cell>
          <cell r="AD59" t="str">
            <v>Bộ CHQS tỉnh</v>
          </cell>
        </row>
        <row r="60">
          <cell r="AD60" t="str">
            <v>Bộ CHQS tỉnh</v>
          </cell>
        </row>
        <row r="61">
          <cell r="AD61" t="str">
            <v>Bộ CHQS tỉnh</v>
          </cell>
        </row>
        <row r="62">
          <cell r="E62">
            <v>1559</v>
          </cell>
          <cell r="AD62" t="str">
            <v>Bộ CH BĐBP tỉnh</v>
          </cell>
        </row>
        <row r="63">
          <cell r="E63">
            <v>0</v>
          </cell>
          <cell r="F63">
            <v>0</v>
          </cell>
          <cell r="G63">
            <v>0</v>
          </cell>
          <cell r="H63">
            <v>0</v>
          </cell>
        </row>
        <row r="64">
          <cell r="E64">
            <v>0</v>
          </cell>
          <cell r="F64">
            <v>0</v>
          </cell>
          <cell r="G64">
            <v>0</v>
          </cell>
          <cell r="H64">
            <v>0</v>
          </cell>
        </row>
        <row r="65">
          <cell r="AD65" t="str">
            <v>Công an tỉnh</v>
          </cell>
        </row>
        <row r="66">
          <cell r="E66">
            <v>0</v>
          </cell>
          <cell r="F66">
            <v>0</v>
          </cell>
          <cell r="G66">
            <v>0</v>
          </cell>
          <cell r="H66">
            <v>0</v>
          </cell>
          <cell r="AD66">
            <v>0</v>
          </cell>
        </row>
        <row r="67">
          <cell r="E67">
            <v>0</v>
          </cell>
          <cell r="F67">
            <v>0</v>
          </cell>
          <cell r="G67">
            <v>0</v>
          </cell>
          <cell r="H67">
            <v>0</v>
          </cell>
          <cell r="AD67">
            <v>0</v>
          </cell>
        </row>
        <row r="68">
          <cell r="E68">
            <v>0</v>
          </cell>
          <cell r="F68">
            <v>0</v>
          </cell>
          <cell r="G68">
            <v>0</v>
          </cell>
          <cell r="H68">
            <v>0</v>
          </cell>
          <cell r="AD68">
            <v>0</v>
          </cell>
        </row>
        <row r="69">
          <cell r="AD69" t="str">
            <v>Ban QLDA ĐTXD&amp;KV PTĐT AG</v>
          </cell>
        </row>
        <row r="70">
          <cell r="AD70" t="str">
            <v>Ban QLDA ĐTXD&amp;KV PTĐT AG</v>
          </cell>
        </row>
        <row r="71">
          <cell r="AD71" t="str">
            <v>Công an tỉnh</v>
          </cell>
        </row>
        <row r="72">
          <cell r="E72">
            <v>0</v>
          </cell>
          <cell r="F72">
            <v>32321</v>
          </cell>
          <cell r="G72">
            <v>0</v>
          </cell>
          <cell r="H72">
            <v>0</v>
          </cell>
          <cell r="R72">
            <v>0</v>
          </cell>
          <cell r="S72">
            <v>19189</v>
          </cell>
          <cell r="T72">
            <v>0</v>
          </cell>
          <cell r="U72">
            <v>0</v>
          </cell>
        </row>
        <row r="73">
          <cell r="E73">
            <v>0</v>
          </cell>
          <cell r="F73">
            <v>40</v>
          </cell>
          <cell r="G73">
            <v>0</v>
          </cell>
          <cell r="H73">
            <v>0</v>
          </cell>
          <cell r="R73">
            <v>0</v>
          </cell>
          <cell r="S73">
            <v>40</v>
          </cell>
          <cell r="T73">
            <v>0</v>
          </cell>
          <cell r="U73">
            <v>0</v>
          </cell>
        </row>
        <row r="74">
          <cell r="F74">
            <v>40</v>
          </cell>
          <cell r="S74">
            <v>40</v>
          </cell>
          <cell r="AD74" t="str">
            <v>Ban QLDA ĐTXD&amp;KV PTĐT AG</v>
          </cell>
        </row>
        <row r="75">
          <cell r="E75">
            <v>0</v>
          </cell>
          <cell r="F75">
            <v>32281</v>
          </cell>
          <cell r="G75">
            <v>0</v>
          </cell>
          <cell r="H75">
            <v>0</v>
          </cell>
          <cell r="R75">
            <v>0</v>
          </cell>
          <cell r="S75">
            <v>19149</v>
          </cell>
          <cell r="T75">
            <v>0</v>
          </cell>
          <cell r="U75">
            <v>0</v>
          </cell>
        </row>
        <row r="76">
          <cell r="E76">
            <v>0</v>
          </cell>
          <cell r="F76">
            <v>11728</v>
          </cell>
          <cell r="G76">
            <v>0</v>
          </cell>
          <cell r="H76">
            <v>0</v>
          </cell>
          <cell r="R76">
            <v>0</v>
          </cell>
          <cell r="S76">
            <v>9892</v>
          </cell>
          <cell r="T76">
            <v>0</v>
          </cell>
          <cell r="U76">
            <v>0</v>
          </cell>
        </row>
        <row r="77">
          <cell r="E77">
            <v>0</v>
          </cell>
          <cell r="F77">
            <v>0</v>
          </cell>
          <cell r="G77">
            <v>0</v>
          </cell>
          <cell r="H77">
            <v>0</v>
          </cell>
          <cell r="R77">
            <v>0</v>
          </cell>
          <cell r="S77">
            <v>0</v>
          </cell>
          <cell r="T77">
            <v>0</v>
          </cell>
          <cell r="U77">
            <v>0</v>
          </cell>
        </row>
        <row r="78">
          <cell r="AD78" t="str">
            <v>Trường CT TĐT</v>
          </cell>
        </row>
        <row r="79">
          <cell r="E79">
            <v>0</v>
          </cell>
          <cell r="F79">
            <v>11728</v>
          </cell>
          <cell r="G79">
            <v>0</v>
          </cell>
          <cell r="H79">
            <v>0</v>
          </cell>
          <cell r="R79">
            <v>0</v>
          </cell>
          <cell r="S79">
            <v>9892</v>
          </cell>
          <cell r="T79">
            <v>0</v>
          </cell>
          <cell r="U79">
            <v>0</v>
          </cell>
          <cell r="AD79">
            <v>0</v>
          </cell>
        </row>
        <row r="80">
          <cell r="AD80" t="str">
            <v>Ban QLDA ĐTXD&amp;KV PTĐT AG</v>
          </cell>
        </row>
        <row r="81">
          <cell r="AD81" t="str">
            <v>Ban QLDA ĐTXD&amp;KV PTĐT AG</v>
          </cell>
        </row>
        <row r="82">
          <cell r="AD82" t="str">
            <v>Sở LĐTB&amp;XH</v>
          </cell>
        </row>
        <row r="83">
          <cell r="E83">
            <v>0</v>
          </cell>
          <cell r="F83">
            <v>11728</v>
          </cell>
          <cell r="G83">
            <v>0</v>
          </cell>
          <cell r="H83">
            <v>0</v>
          </cell>
          <cell r="R83">
            <v>0</v>
          </cell>
          <cell r="S83">
            <v>9892</v>
          </cell>
          <cell r="T83">
            <v>0</v>
          </cell>
          <cell r="U83">
            <v>0</v>
          </cell>
          <cell r="AD83">
            <v>0</v>
          </cell>
        </row>
        <row r="84">
          <cell r="E84">
            <v>0</v>
          </cell>
          <cell r="F84">
            <v>2332</v>
          </cell>
          <cell r="G84">
            <v>0</v>
          </cell>
          <cell r="H84">
            <v>0</v>
          </cell>
          <cell r="R84">
            <v>0</v>
          </cell>
          <cell r="S84">
            <v>1330</v>
          </cell>
          <cell r="T84">
            <v>0</v>
          </cell>
          <cell r="U84">
            <v>0</v>
          </cell>
          <cell r="AD84">
            <v>0</v>
          </cell>
        </row>
        <row r="85">
          <cell r="AD85" t="str">
            <v>Ban QLDA ĐTXD KV TX Tân Châu</v>
          </cell>
        </row>
        <row r="86">
          <cell r="AD86" t="str">
            <v>Ban QLDA ĐTXD KV TX Tân Châu</v>
          </cell>
        </row>
        <row r="87">
          <cell r="AD87" t="str">
            <v>Ban QLDA ĐTXD KV TX Tân Châu</v>
          </cell>
        </row>
        <row r="88">
          <cell r="AD88" t="str">
            <v>Ban QLDA ĐTXD KV TX Tân Châu</v>
          </cell>
        </row>
        <row r="89">
          <cell r="AD89" t="str">
            <v>Ban QLDA ĐTXD KV TX Tân Châu</v>
          </cell>
        </row>
        <row r="90">
          <cell r="AD90" t="str">
            <v>Ban QLDA ĐTXD KV TX Tân Châu</v>
          </cell>
        </row>
        <row r="91">
          <cell r="F91">
            <v>540</v>
          </cell>
          <cell r="S91">
            <v>540</v>
          </cell>
          <cell r="AD91" t="str">
            <v>Ban QLDA ĐTXD KV TX Tân Châu</v>
          </cell>
        </row>
        <row r="92">
          <cell r="F92">
            <v>23</v>
          </cell>
          <cell r="S92">
            <v>23</v>
          </cell>
          <cell r="AD92" t="str">
            <v>Ban QLDA ĐTXD KV TX Tân Châu</v>
          </cell>
        </row>
        <row r="93">
          <cell r="F93">
            <v>1769</v>
          </cell>
          <cell r="S93">
            <v>767</v>
          </cell>
          <cell r="AD93" t="str">
            <v>Ban QLDA ĐTXD KV TX Tân Châu</v>
          </cell>
        </row>
        <row r="94">
          <cell r="E94">
            <v>0</v>
          </cell>
          <cell r="F94">
            <v>3297</v>
          </cell>
          <cell r="G94">
            <v>0</v>
          </cell>
          <cell r="H94">
            <v>0</v>
          </cell>
          <cell r="R94">
            <v>0</v>
          </cell>
          <cell r="S94">
            <v>3297</v>
          </cell>
          <cell r="T94">
            <v>0</v>
          </cell>
          <cell r="U94">
            <v>0</v>
          </cell>
          <cell r="AD94">
            <v>0</v>
          </cell>
        </row>
        <row r="95">
          <cell r="AD95" t="str">
            <v>Ban QLDA ĐTXD KV huyện Châu Thành</v>
          </cell>
        </row>
        <row r="96">
          <cell r="AD96" t="str">
            <v>Ban QLDA ĐTXD KV huyện Châu Thành</v>
          </cell>
        </row>
        <row r="97">
          <cell r="AD97" t="str">
            <v>Ban QLDA ĐTXD KV huyện Châu Thành</v>
          </cell>
        </row>
        <row r="98">
          <cell r="AD98" t="str">
            <v>Ban QLDA ĐTXD KV huyện Châu Thành</v>
          </cell>
        </row>
        <row r="99">
          <cell r="AD99" t="str">
            <v>Ban QLDA ĐTXD KV huyện Châu Thành</v>
          </cell>
        </row>
        <row r="100">
          <cell r="AD100" t="str">
            <v>Ban QLDA ĐTXD KV huyện Châu Thành</v>
          </cell>
        </row>
        <row r="101">
          <cell r="AD101" t="str">
            <v>Ban QLDA ĐTXD KV huyện Châu Thành</v>
          </cell>
        </row>
        <row r="102">
          <cell r="AD102" t="str">
            <v>Ban QLDA ĐTXD KV huyện Châu Thành</v>
          </cell>
        </row>
        <row r="103">
          <cell r="AD103" t="str">
            <v>Ban QLDA ĐTXD KV huyện Châu Thành</v>
          </cell>
        </row>
        <row r="104">
          <cell r="AD104" t="str">
            <v>Ban QLDA ĐTXD KV huyện Châu Thành</v>
          </cell>
        </row>
        <row r="105">
          <cell r="AD105" t="str">
            <v>Ban QLDA ĐTXD KV huyện Châu Thành</v>
          </cell>
        </row>
        <row r="106">
          <cell r="F106">
            <v>2500</v>
          </cell>
          <cell r="S106">
            <v>2500</v>
          </cell>
          <cell r="AD106" t="str">
            <v>Ban QLDA ĐTXD KV huyện Châu Thành</v>
          </cell>
        </row>
        <row r="107">
          <cell r="AD107" t="str">
            <v>Ban QLDA ĐTXD KV huyện Châu Thành</v>
          </cell>
        </row>
        <row r="108">
          <cell r="F108">
            <v>0</v>
          </cell>
          <cell r="AD108" t="str">
            <v>Ban QLDA ĐTXD KV huyện Châu Thành</v>
          </cell>
        </row>
        <row r="109">
          <cell r="F109">
            <v>0</v>
          </cell>
          <cell r="AD109" t="str">
            <v>Ban QLDA ĐTXD KV huyện Châu Thành</v>
          </cell>
        </row>
        <row r="110">
          <cell r="F110">
            <v>797</v>
          </cell>
          <cell r="S110">
            <v>797</v>
          </cell>
          <cell r="AD110" t="str">
            <v>Ban QLDA ĐTXD KV huyện Châu Thành</v>
          </cell>
        </row>
        <row r="111">
          <cell r="F111">
            <v>0</v>
          </cell>
          <cell r="AD111" t="str">
            <v>Ban QLDA ĐTXD KV huyện Châu Thành</v>
          </cell>
        </row>
        <row r="112">
          <cell r="E112">
            <v>0</v>
          </cell>
          <cell r="F112">
            <v>338</v>
          </cell>
          <cell r="G112">
            <v>0</v>
          </cell>
          <cell r="H112">
            <v>0</v>
          </cell>
          <cell r="R112">
            <v>0</v>
          </cell>
          <cell r="S112">
            <v>338</v>
          </cell>
          <cell r="T112">
            <v>0</v>
          </cell>
          <cell r="U112">
            <v>0</v>
          </cell>
          <cell r="AD112">
            <v>0</v>
          </cell>
        </row>
        <row r="113">
          <cell r="F113">
            <v>338</v>
          </cell>
          <cell r="S113">
            <v>338</v>
          </cell>
          <cell r="AD113" t="str">
            <v>Ban QLDA ĐTXD KV huyện Châu Phú</v>
          </cell>
        </row>
        <row r="114">
          <cell r="AD114" t="str">
            <v>Ban QLDA ĐTXD KV huyện Châu Phú</v>
          </cell>
        </row>
        <row r="115">
          <cell r="AD115" t="str">
            <v>Ban QLDA ĐTXD KV huyện Châu Phú</v>
          </cell>
        </row>
        <row r="116">
          <cell r="E116">
            <v>0</v>
          </cell>
          <cell r="F116">
            <v>0</v>
          </cell>
        </row>
        <row r="117">
          <cell r="AD117" t="str">
            <v>Ban QLDA ĐTXD KV huyện Phú Tân</v>
          </cell>
        </row>
        <row r="118">
          <cell r="AD118" t="str">
            <v>Ban QLDA ĐTXD KV huyện Phú Tân</v>
          </cell>
        </row>
        <row r="119">
          <cell r="AD119" t="str">
            <v>Ban QLDA ĐTXD KV huyện Phú Tân</v>
          </cell>
        </row>
        <row r="120">
          <cell r="E120">
            <v>0</v>
          </cell>
          <cell r="F120">
            <v>0</v>
          </cell>
          <cell r="G120">
            <v>0</v>
          </cell>
          <cell r="H120">
            <v>0</v>
          </cell>
          <cell r="AD120">
            <v>0</v>
          </cell>
        </row>
        <row r="121">
          <cell r="AD121" t="str">
            <v>Ban QLDA ĐTXD KV huyện An Phú</v>
          </cell>
        </row>
        <row r="122">
          <cell r="AD122" t="str">
            <v>Ban QLDA ĐTXD KV huyện An Phú</v>
          </cell>
        </row>
        <row r="123">
          <cell r="E123">
            <v>0</v>
          </cell>
          <cell r="F123">
            <v>5761</v>
          </cell>
          <cell r="G123">
            <v>0</v>
          </cell>
          <cell r="H123">
            <v>0</v>
          </cell>
          <cell r="R123">
            <v>0</v>
          </cell>
          <cell r="S123">
            <v>4927</v>
          </cell>
          <cell r="T123">
            <v>0</v>
          </cell>
          <cell r="U123">
            <v>0</v>
          </cell>
          <cell r="AD123">
            <v>0</v>
          </cell>
        </row>
        <row r="124">
          <cell r="F124">
            <v>751</v>
          </cell>
          <cell r="S124">
            <v>751</v>
          </cell>
          <cell r="AD124" t="str">
            <v>Ban QLDA ĐTXD KV huyện Chợ Mới</v>
          </cell>
        </row>
        <row r="125">
          <cell r="F125">
            <v>1429</v>
          </cell>
          <cell r="S125">
            <v>1429</v>
          </cell>
          <cell r="AD125" t="str">
            <v>Ban QLDA ĐTXD KV huyện Chợ Mới</v>
          </cell>
        </row>
        <row r="126">
          <cell r="F126">
            <v>0</v>
          </cell>
          <cell r="AD126" t="str">
            <v>Ban QLDA ĐTXD KV huyện Chợ Mới</v>
          </cell>
        </row>
        <row r="127">
          <cell r="F127">
            <v>0</v>
          </cell>
          <cell r="AD127" t="str">
            <v>Ban QLDA ĐTXD KV huyện Chợ Mới</v>
          </cell>
        </row>
        <row r="128">
          <cell r="F128">
            <v>547</v>
          </cell>
          <cell r="AD128" t="str">
            <v>Ban QLDA ĐTXD KV huyện Chợ Mới</v>
          </cell>
        </row>
        <row r="129">
          <cell r="F129">
            <v>1410</v>
          </cell>
          <cell r="S129">
            <v>1410</v>
          </cell>
          <cell r="AD129" t="str">
            <v>Ban QLDA ĐTXD KV huyện Chợ Mới</v>
          </cell>
        </row>
        <row r="130">
          <cell r="F130">
            <v>1043</v>
          </cell>
          <cell r="S130">
            <v>1043</v>
          </cell>
          <cell r="AD130" t="str">
            <v>Ban QLDA ĐTXD KV huyện Chợ Mới</v>
          </cell>
        </row>
        <row r="131">
          <cell r="F131">
            <v>0</v>
          </cell>
          <cell r="AD131" t="str">
            <v>Ban QLDA ĐTXD KV huyện Chợ Mới</v>
          </cell>
        </row>
        <row r="132">
          <cell r="F132">
            <v>0</v>
          </cell>
          <cell r="AD132" t="str">
            <v>Ban QLDA ĐTXD KV huyện Chợ Mới</v>
          </cell>
        </row>
        <row r="133">
          <cell r="F133">
            <v>0</v>
          </cell>
          <cell r="AD133" t="str">
            <v>Ban QLDA ĐTXD KV huyện Chợ Mới</v>
          </cell>
        </row>
        <row r="134">
          <cell r="F134">
            <v>294</v>
          </cell>
          <cell r="S134">
            <v>294</v>
          </cell>
          <cell r="AD134" t="str">
            <v>Ban QLDA ĐTXD KV huyện Chợ Mới</v>
          </cell>
        </row>
        <row r="135">
          <cell r="F135">
            <v>0</v>
          </cell>
          <cell r="AD135" t="str">
            <v>Ban QLDA ĐTXD KV huyện Chợ Mới</v>
          </cell>
        </row>
        <row r="136">
          <cell r="F136">
            <v>287</v>
          </cell>
          <cell r="AD136" t="str">
            <v>Ban QLDA ĐTXD KV huyện Chợ Mới</v>
          </cell>
        </row>
        <row r="137">
          <cell r="F137">
            <v>0</v>
          </cell>
          <cell r="AD137" t="str">
            <v>Ban QLDA ĐTXD KV huyện Chợ Mới</v>
          </cell>
        </row>
        <row r="138">
          <cell r="F138">
            <v>0</v>
          </cell>
          <cell r="AD138" t="str">
            <v>Ban QLDA ĐTXD KV huyện Chợ Mới</v>
          </cell>
        </row>
        <row r="139">
          <cell r="F139">
            <v>0</v>
          </cell>
          <cell r="AD139" t="str">
            <v>Ban QLDA ĐTXD KV huyện Chợ Mới</v>
          </cell>
        </row>
        <row r="140">
          <cell r="E140">
            <v>0</v>
          </cell>
          <cell r="F140">
            <v>0</v>
          </cell>
          <cell r="G140">
            <v>0</v>
          </cell>
          <cell r="H140">
            <v>0</v>
          </cell>
          <cell r="AD140">
            <v>0</v>
          </cell>
        </row>
        <row r="141">
          <cell r="AD141" t="str">
            <v>Ban QLDA ĐTXD KV huyện Thoại Sơn</v>
          </cell>
        </row>
        <row r="142">
          <cell r="AD142" t="str">
            <v>Ban QLDA ĐTXD KV huyện Thoại Sơn</v>
          </cell>
        </row>
        <row r="143">
          <cell r="E143">
            <v>0</v>
          </cell>
          <cell r="F143">
            <v>0</v>
          </cell>
          <cell r="G143">
            <v>0</v>
          </cell>
          <cell r="H143">
            <v>0</v>
          </cell>
          <cell r="AD143">
            <v>0</v>
          </cell>
        </row>
        <row r="144">
          <cell r="AD144" t="str">
            <v>Ban QLDA ĐTXD KV huyện Tri Tôn</v>
          </cell>
        </row>
        <row r="145">
          <cell r="AD145" t="str">
            <v>Ban QLDA ĐTXD KV huyện Tri Tôn</v>
          </cell>
        </row>
        <row r="146">
          <cell r="AD146" t="str">
            <v>Ban QLDA ĐTXD KV huyện Tri Tôn</v>
          </cell>
        </row>
        <row r="147">
          <cell r="AD147" t="str">
            <v>Ban QLDA ĐTXD KV huyện Tri Tôn</v>
          </cell>
        </row>
        <row r="148">
          <cell r="AD148" t="str">
            <v>Ban QLDA ĐTXD KV huyện Tri Tôn</v>
          </cell>
        </row>
        <row r="149">
          <cell r="E149">
            <v>0</v>
          </cell>
          <cell r="F149">
            <v>0</v>
          </cell>
          <cell r="G149">
            <v>0</v>
          </cell>
          <cell r="H149">
            <v>0</v>
          </cell>
          <cell r="AD149">
            <v>0</v>
          </cell>
        </row>
        <row r="150">
          <cell r="AD150" t="str">
            <v>Ban QLDA ĐTXD KV TX Tịnh Biên</v>
          </cell>
        </row>
        <row r="151">
          <cell r="AD151" t="str">
            <v>Ban QLDA ĐTXD KV TX Tịnh Biên</v>
          </cell>
        </row>
        <row r="152">
          <cell r="AD152" t="str">
            <v>Ban QLDA ĐTXD KV TX Tịnh Biên</v>
          </cell>
        </row>
        <row r="153">
          <cell r="E153">
            <v>0</v>
          </cell>
          <cell r="F153">
            <v>0</v>
          </cell>
          <cell r="G153">
            <v>0</v>
          </cell>
          <cell r="H153">
            <v>0</v>
          </cell>
          <cell r="AD153">
            <v>0</v>
          </cell>
        </row>
        <row r="154">
          <cell r="E154">
            <v>0</v>
          </cell>
          <cell r="F154">
            <v>0</v>
          </cell>
          <cell r="G154">
            <v>0</v>
          </cell>
          <cell r="H154">
            <v>0</v>
          </cell>
          <cell r="AD154">
            <v>0</v>
          </cell>
        </row>
        <row r="155">
          <cell r="AD155" t="str">
            <v>Ban QLDA ĐTXD&amp;KV PTĐT AG</v>
          </cell>
        </row>
        <row r="156">
          <cell r="AD156" t="str">
            <v>Sở GD&amp;ĐT</v>
          </cell>
        </row>
        <row r="157">
          <cell r="AD157" t="str">
            <v>Ban QLDA ĐTXD&amp;KV PTĐT AG</v>
          </cell>
        </row>
        <row r="158">
          <cell r="E158">
            <v>0</v>
          </cell>
          <cell r="F158">
            <v>0</v>
          </cell>
          <cell r="G158">
            <v>0</v>
          </cell>
          <cell r="H158">
            <v>0</v>
          </cell>
          <cell r="AD158">
            <v>0</v>
          </cell>
        </row>
        <row r="159">
          <cell r="E159">
            <v>0</v>
          </cell>
          <cell r="F159">
            <v>0</v>
          </cell>
          <cell r="G159">
            <v>0</v>
          </cell>
          <cell r="H159">
            <v>0</v>
          </cell>
          <cell r="AD159">
            <v>0</v>
          </cell>
        </row>
        <row r="160">
          <cell r="E160">
            <v>0</v>
          </cell>
          <cell r="F160">
            <v>0</v>
          </cell>
          <cell r="G160">
            <v>0</v>
          </cell>
          <cell r="H160">
            <v>0</v>
          </cell>
          <cell r="AD160">
            <v>0</v>
          </cell>
        </row>
        <row r="161">
          <cell r="AD161" t="str">
            <v>Ban QLDA ĐTXD KV huyện Châu Phú</v>
          </cell>
        </row>
        <row r="162">
          <cell r="AD162" t="str">
            <v>Ban QLDA ĐTXD KV huyện Châu Phú</v>
          </cell>
        </row>
        <row r="163">
          <cell r="E163">
            <v>0</v>
          </cell>
          <cell r="F163">
            <v>0</v>
          </cell>
          <cell r="G163">
            <v>0</v>
          </cell>
          <cell r="H163">
            <v>0</v>
          </cell>
        </row>
        <row r="164">
          <cell r="AD164" t="str">
            <v>Ban QLDA ĐTXD KV huyện Thoại Sơn</v>
          </cell>
        </row>
        <row r="165">
          <cell r="E165">
            <v>0</v>
          </cell>
          <cell r="F165">
            <v>20553</v>
          </cell>
          <cell r="G165">
            <v>0</v>
          </cell>
          <cell r="H165">
            <v>0</v>
          </cell>
          <cell r="R165">
            <v>0</v>
          </cell>
          <cell r="S165">
            <v>9257</v>
          </cell>
          <cell r="T165">
            <v>0</v>
          </cell>
          <cell r="U165">
            <v>0</v>
          </cell>
          <cell r="AD165">
            <v>0</v>
          </cell>
        </row>
        <row r="166">
          <cell r="E166">
            <v>0</v>
          </cell>
          <cell r="F166">
            <v>0</v>
          </cell>
          <cell r="G166">
            <v>0</v>
          </cell>
          <cell r="H166">
            <v>0</v>
          </cell>
          <cell r="AD166">
            <v>0</v>
          </cell>
        </row>
        <row r="167">
          <cell r="AD167" t="str">
            <v>Ban QLDA ĐTXD&amp;KV PTĐT AG</v>
          </cell>
        </row>
        <row r="168">
          <cell r="AD168" t="str">
            <v>Ban QLDA ĐTXD KV TP Long Xuyên</v>
          </cell>
        </row>
        <row r="169">
          <cell r="AD169" t="str">
            <v>Ban QLDA ĐTXD KV huyện Châu Phú</v>
          </cell>
        </row>
        <row r="170">
          <cell r="AD170" t="str">
            <v>Ban QLDA ĐTXD KV huyện Tri Tôn</v>
          </cell>
        </row>
        <row r="171">
          <cell r="AD171" t="str">
            <v>Ban QLDA ĐTXD KV TX Tịnh Biên</v>
          </cell>
        </row>
        <row r="172">
          <cell r="AD172" t="str">
            <v>Ban QLDA ĐTXD&amp;KV PTĐT AG</v>
          </cell>
        </row>
        <row r="173">
          <cell r="E173">
            <v>0</v>
          </cell>
          <cell r="F173">
            <v>0</v>
          </cell>
          <cell r="G173">
            <v>0</v>
          </cell>
          <cell r="H173">
            <v>0</v>
          </cell>
        </row>
        <row r="174">
          <cell r="E174">
            <v>0</v>
          </cell>
          <cell r="F174">
            <v>0</v>
          </cell>
          <cell r="G174">
            <v>0</v>
          </cell>
          <cell r="H174">
            <v>0</v>
          </cell>
        </row>
        <row r="175">
          <cell r="AD175" t="str">
            <v>Ban QLDA ĐTXD KV huyện Châu Phú</v>
          </cell>
        </row>
        <row r="176">
          <cell r="E176">
            <v>0</v>
          </cell>
          <cell r="F176">
            <v>0</v>
          </cell>
          <cell r="G176">
            <v>0</v>
          </cell>
          <cell r="H176">
            <v>0</v>
          </cell>
        </row>
        <row r="177">
          <cell r="AD177" t="str">
            <v>Ban QLDA ĐTXD KV huyện Phú Tân</v>
          </cell>
        </row>
        <row r="178">
          <cell r="E178">
            <v>0</v>
          </cell>
          <cell r="F178">
            <v>0</v>
          </cell>
          <cell r="G178">
            <v>0</v>
          </cell>
          <cell r="H178">
            <v>0</v>
          </cell>
        </row>
        <row r="179">
          <cell r="AD179" t="str">
            <v>Ban QLDA ĐTXD KV huyện An Phú</v>
          </cell>
        </row>
        <row r="180">
          <cell r="E180">
            <v>0</v>
          </cell>
          <cell r="F180">
            <v>0</v>
          </cell>
          <cell r="G180">
            <v>0</v>
          </cell>
          <cell r="H180">
            <v>0</v>
          </cell>
        </row>
        <row r="181">
          <cell r="AD181" t="str">
            <v>Ban QLDA ĐTXD KV huyện Chợ Mới</v>
          </cell>
        </row>
        <row r="182">
          <cell r="E182">
            <v>0</v>
          </cell>
          <cell r="F182">
            <v>20553</v>
          </cell>
          <cell r="G182">
            <v>0</v>
          </cell>
          <cell r="H182">
            <v>0</v>
          </cell>
          <cell r="R182">
            <v>0</v>
          </cell>
          <cell r="S182">
            <v>9257</v>
          </cell>
          <cell r="T182">
            <v>0</v>
          </cell>
          <cell r="U182">
            <v>0</v>
          </cell>
          <cell r="AD182">
            <v>0</v>
          </cell>
        </row>
        <row r="183">
          <cell r="AD183" t="str">
            <v>Ban QLDA ĐTXD&amp;KV PTĐT AG</v>
          </cell>
        </row>
        <row r="184">
          <cell r="AD184" t="str">
            <v>Ban QLDA ĐTXD&amp;KV PTĐT AG</v>
          </cell>
        </row>
        <row r="185">
          <cell r="F185">
            <v>29</v>
          </cell>
          <cell r="S185">
            <v>29</v>
          </cell>
          <cell r="AD185" t="str">
            <v>Ban QLDA ĐTXD KV huyện An Phú</v>
          </cell>
        </row>
        <row r="186">
          <cell r="AD186" t="str">
            <v>Ban QLDA ĐTXD KV TP Châu Đốc</v>
          </cell>
        </row>
        <row r="187">
          <cell r="AD187" t="str">
            <v>Ban QLDA ĐTXD KV TP Long Xuyên</v>
          </cell>
        </row>
        <row r="188">
          <cell r="AD188" t="str">
            <v>Ban QLDA ĐTXD KV TX Tân Châu</v>
          </cell>
        </row>
        <row r="189">
          <cell r="F189">
            <v>0</v>
          </cell>
          <cell r="AD189" t="str">
            <v>Ban QLDA ĐTXD KV huyện Châu Thành</v>
          </cell>
        </row>
        <row r="190">
          <cell r="AD190" t="str">
            <v>Ban QLDA ĐTXD KV huyện Phú Tân</v>
          </cell>
        </row>
        <row r="191">
          <cell r="F191">
            <v>0</v>
          </cell>
          <cell r="AD191" t="str">
            <v>Ban QLDA ĐTXD KV huyện An Phú</v>
          </cell>
        </row>
        <row r="192">
          <cell r="AD192" t="str">
            <v>Ban QLDA ĐTXD KV huyện Tri Tôn</v>
          </cell>
        </row>
        <row r="193">
          <cell r="F193">
            <v>944</v>
          </cell>
          <cell r="AD193" t="str">
            <v>Ban QLDA ĐTXD KV TX Tịnh Biên</v>
          </cell>
        </row>
        <row r="194">
          <cell r="F194">
            <v>413</v>
          </cell>
          <cell r="S194">
            <v>25</v>
          </cell>
          <cell r="AD194" t="str">
            <v>Ban QLDA ĐTXD&amp;KV PTĐT AG</v>
          </cell>
        </row>
        <row r="195">
          <cell r="E195">
            <v>0</v>
          </cell>
          <cell r="F195">
            <v>19167</v>
          </cell>
          <cell r="G195">
            <v>0</v>
          </cell>
          <cell r="H195">
            <v>0</v>
          </cell>
          <cell r="R195">
            <v>0</v>
          </cell>
          <cell r="S195">
            <v>9203</v>
          </cell>
          <cell r="T195">
            <v>0</v>
          </cell>
          <cell r="U195">
            <v>0</v>
          </cell>
          <cell r="AD195">
            <v>0</v>
          </cell>
        </row>
        <row r="196">
          <cell r="E196">
            <v>0</v>
          </cell>
          <cell r="F196">
            <v>10281</v>
          </cell>
          <cell r="G196">
            <v>0</v>
          </cell>
          <cell r="H196">
            <v>0</v>
          </cell>
          <cell r="R196">
            <v>0</v>
          </cell>
          <cell r="S196">
            <v>4339</v>
          </cell>
          <cell r="T196">
            <v>0</v>
          </cell>
          <cell r="U196">
            <v>0</v>
          </cell>
          <cell r="AD196">
            <v>0</v>
          </cell>
        </row>
        <row r="197">
          <cell r="F197">
            <v>1067</v>
          </cell>
          <cell r="S197">
            <v>1064</v>
          </cell>
          <cell r="AD197" t="str">
            <v>Ban QLDA ĐTXD KV TX Tân Châu</v>
          </cell>
        </row>
        <row r="198">
          <cell r="F198">
            <v>0</v>
          </cell>
          <cell r="AD198" t="str">
            <v>Ban QLDA ĐTXD KV TX Tân Châu</v>
          </cell>
        </row>
        <row r="199">
          <cell r="F199">
            <v>0</v>
          </cell>
          <cell r="AD199" t="str">
            <v>Ban QLDA ĐTXD KV TX Tân Châu</v>
          </cell>
        </row>
        <row r="200">
          <cell r="F200">
            <v>0</v>
          </cell>
          <cell r="AD200" t="str">
            <v>Ban QLDA ĐTXD KV TX Tân Châu</v>
          </cell>
        </row>
        <row r="201">
          <cell r="F201">
            <v>3000</v>
          </cell>
          <cell r="S201">
            <v>2066</v>
          </cell>
          <cell r="AD201" t="str">
            <v>Ban QLDA ĐTXD KV TX Tân Châu</v>
          </cell>
        </row>
        <row r="202">
          <cell r="F202">
            <v>2000</v>
          </cell>
          <cell r="AD202" t="str">
            <v>Ban QLDA ĐTXD KV TX Tân Châu</v>
          </cell>
        </row>
        <row r="203">
          <cell r="F203">
            <v>0</v>
          </cell>
          <cell r="AD203" t="str">
            <v>Ban QLDA ĐTXD KV TX Tân Châu</v>
          </cell>
        </row>
        <row r="204">
          <cell r="F204">
            <v>0</v>
          </cell>
          <cell r="AD204" t="str">
            <v>Ban QLDA ĐTXD KV TX Tân Châu</v>
          </cell>
        </row>
        <row r="205">
          <cell r="F205">
            <v>0</v>
          </cell>
          <cell r="AD205" t="str">
            <v>Ban QLDA ĐTXD KV TX Tân Châu</v>
          </cell>
        </row>
        <row r="206">
          <cell r="F206">
            <v>3000</v>
          </cell>
          <cell r="AD206" t="str">
            <v>Ban QLDA ĐTXD KV TX Tân Châu</v>
          </cell>
        </row>
        <row r="207">
          <cell r="F207">
            <v>1214</v>
          </cell>
          <cell r="S207">
            <v>1209</v>
          </cell>
          <cell r="AD207" t="str">
            <v>Ban QLDA ĐTXD KV TX Tân Châu</v>
          </cell>
        </row>
        <row r="208">
          <cell r="E208">
            <v>0</v>
          </cell>
          <cell r="F208">
            <v>2866</v>
          </cell>
          <cell r="G208">
            <v>0</v>
          </cell>
          <cell r="H208">
            <v>0</v>
          </cell>
          <cell r="R208">
            <v>0</v>
          </cell>
          <cell r="S208">
            <v>2844</v>
          </cell>
          <cell r="T208">
            <v>0</v>
          </cell>
          <cell r="U208">
            <v>0</v>
          </cell>
          <cell r="AD208">
            <v>0</v>
          </cell>
        </row>
        <row r="209">
          <cell r="F209">
            <v>0</v>
          </cell>
          <cell r="AD209" t="str">
            <v>Ban QLDA ĐTXD KV huyện Châu Thành</v>
          </cell>
        </row>
        <row r="210">
          <cell r="F210">
            <v>1200</v>
          </cell>
          <cell r="S210">
            <v>1200</v>
          </cell>
          <cell r="AD210" t="str">
            <v>Ban QLDA ĐTXD KV huyện Châu Thành</v>
          </cell>
        </row>
        <row r="211">
          <cell r="F211">
            <v>1600</v>
          </cell>
          <cell r="S211">
            <v>1600</v>
          </cell>
          <cell r="AD211" t="str">
            <v>Ban QLDA ĐTXD KV huyện Châu Thành</v>
          </cell>
        </row>
        <row r="212">
          <cell r="F212">
            <v>22</v>
          </cell>
          <cell r="AD212" t="str">
            <v>Ban QLDA ĐTXD KV huyện Châu Thành</v>
          </cell>
        </row>
        <row r="213">
          <cell r="F213">
            <v>44</v>
          </cell>
          <cell r="S213">
            <v>44</v>
          </cell>
          <cell r="AD213" t="str">
            <v>Ban QLDA ĐTXD KV huyện Châu Thành</v>
          </cell>
        </row>
        <row r="214">
          <cell r="F214">
            <v>0</v>
          </cell>
          <cell r="AD214" t="str">
            <v>Ban QLDA ĐTXD KV huyện Châu Thành</v>
          </cell>
        </row>
        <row r="215">
          <cell r="E215">
            <v>0</v>
          </cell>
          <cell r="F215">
            <v>0</v>
          </cell>
          <cell r="G215">
            <v>0</v>
          </cell>
          <cell r="H215">
            <v>0</v>
          </cell>
        </row>
        <row r="216">
          <cell r="AD216" t="str">
            <v>Ban QLDA ĐTXD KV huyện Châu Phú</v>
          </cell>
        </row>
        <row r="217">
          <cell r="E217">
            <v>0</v>
          </cell>
          <cell r="F217">
            <v>0</v>
          </cell>
          <cell r="G217">
            <v>0</v>
          </cell>
          <cell r="H217">
            <v>0</v>
          </cell>
          <cell r="AD217">
            <v>0</v>
          </cell>
        </row>
        <row r="218">
          <cell r="AD218" t="str">
            <v>Ban QLDA ĐTXD KV huyện Phú Tân</v>
          </cell>
        </row>
        <row r="219">
          <cell r="AD219" t="str">
            <v>Ban QLDA ĐTXD KV huyện Phú Tân</v>
          </cell>
        </row>
        <row r="220">
          <cell r="AD220" t="str">
            <v>Ban QLDA ĐTXD KV huyện Phú Tân</v>
          </cell>
        </row>
        <row r="221">
          <cell r="AD221" t="str">
            <v>Ban QLDA ĐTXD KV huyện Phú Tân</v>
          </cell>
        </row>
        <row r="222">
          <cell r="AD222" t="str">
            <v>Ban QLDA ĐTXD KV huyện Phú Tân</v>
          </cell>
        </row>
        <row r="223">
          <cell r="E223">
            <v>0</v>
          </cell>
          <cell r="F223">
            <v>0</v>
          </cell>
          <cell r="G223">
            <v>0</v>
          </cell>
          <cell r="H223">
            <v>0</v>
          </cell>
        </row>
        <row r="224">
          <cell r="AD224" t="str">
            <v>Ban QLDA ĐTXD KV huyện An Phú</v>
          </cell>
        </row>
        <row r="225">
          <cell r="E225">
            <v>0</v>
          </cell>
          <cell r="F225">
            <v>6020</v>
          </cell>
          <cell r="G225">
            <v>0</v>
          </cell>
          <cell r="H225">
            <v>0</v>
          </cell>
          <cell r="R225">
            <v>0</v>
          </cell>
          <cell r="S225">
            <v>2020</v>
          </cell>
          <cell r="T225">
            <v>0</v>
          </cell>
          <cell r="U225">
            <v>0</v>
          </cell>
          <cell r="AD225">
            <v>0</v>
          </cell>
        </row>
        <row r="226">
          <cell r="F226">
            <v>1000</v>
          </cell>
          <cell r="S226">
            <v>1000</v>
          </cell>
          <cell r="AD226" t="str">
            <v>Ban QLDA ĐTXD KV huyện Chợ Mới</v>
          </cell>
        </row>
        <row r="227">
          <cell r="F227">
            <v>4000</v>
          </cell>
          <cell r="AD227" t="str">
            <v>Ban QLDA ĐTXD KV huyện Chợ Mới</v>
          </cell>
        </row>
        <row r="228">
          <cell r="F228">
            <v>1020</v>
          </cell>
          <cell r="S228">
            <v>1020</v>
          </cell>
          <cell r="AD228" t="str">
            <v>Ban QLDA ĐTXD KV huyện Chợ Mới</v>
          </cell>
        </row>
        <row r="229">
          <cell r="E229">
            <v>0</v>
          </cell>
          <cell r="F229">
            <v>0</v>
          </cell>
          <cell r="G229">
            <v>0</v>
          </cell>
          <cell r="H229">
            <v>0</v>
          </cell>
          <cell r="AD229">
            <v>0</v>
          </cell>
        </row>
        <row r="230">
          <cell r="AD230" t="str">
            <v>Ban QLDA ĐTXD KV huyện Thoại Sơn</v>
          </cell>
        </row>
        <row r="231">
          <cell r="AD231" t="str">
            <v>Ban QLDA ĐTXD KV huyện Thoại Sơn</v>
          </cell>
        </row>
        <row r="232">
          <cell r="AD232" t="str">
            <v>Ban QLDA ĐTXD KV huyện Thoại Sơn</v>
          </cell>
        </row>
        <row r="233">
          <cell r="E233">
            <v>0</v>
          </cell>
          <cell r="F233">
            <v>688</v>
          </cell>
          <cell r="G233">
            <v>0</v>
          </cell>
          <cell r="H233">
            <v>0</v>
          </cell>
          <cell r="R233">
            <v>0</v>
          </cell>
          <cell r="S233">
            <v>615</v>
          </cell>
          <cell r="T233">
            <v>0</v>
          </cell>
          <cell r="U233">
            <v>0</v>
          </cell>
        </row>
        <row r="234">
          <cell r="E234">
            <v>0</v>
          </cell>
          <cell r="F234">
            <v>688</v>
          </cell>
          <cell r="G234">
            <v>0</v>
          </cell>
          <cell r="H234">
            <v>0</v>
          </cell>
          <cell r="R234">
            <v>0</v>
          </cell>
          <cell r="S234">
            <v>615</v>
          </cell>
          <cell r="T234">
            <v>0</v>
          </cell>
          <cell r="U234">
            <v>0</v>
          </cell>
        </row>
        <row r="235">
          <cell r="E235">
            <v>0</v>
          </cell>
          <cell r="F235">
            <v>631</v>
          </cell>
          <cell r="G235">
            <v>0</v>
          </cell>
          <cell r="H235">
            <v>0</v>
          </cell>
          <cell r="R235">
            <v>0</v>
          </cell>
          <cell r="S235">
            <v>603</v>
          </cell>
          <cell r="T235">
            <v>0</v>
          </cell>
          <cell r="U235">
            <v>0</v>
          </cell>
        </row>
        <row r="236">
          <cell r="E236">
            <v>0</v>
          </cell>
          <cell r="F236">
            <v>0</v>
          </cell>
          <cell r="G236">
            <v>0</v>
          </cell>
          <cell r="H236">
            <v>0</v>
          </cell>
          <cell r="R236">
            <v>0</v>
          </cell>
          <cell r="S236">
            <v>0</v>
          </cell>
          <cell r="T236">
            <v>0</v>
          </cell>
          <cell r="U236">
            <v>0</v>
          </cell>
        </row>
        <row r="237">
          <cell r="AD237" t="str">
            <v>Ban QLDA ĐTXD&amp;KV PTĐT AG</v>
          </cell>
        </row>
        <row r="238">
          <cell r="AD238" t="str">
            <v>Ban QLDA ĐTXD&amp;KV PTĐT AG</v>
          </cell>
        </row>
        <row r="239">
          <cell r="E239">
            <v>0</v>
          </cell>
          <cell r="F239">
            <v>631</v>
          </cell>
          <cell r="G239">
            <v>0</v>
          </cell>
          <cell r="H239">
            <v>0</v>
          </cell>
          <cell r="R239">
            <v>0</v>
          </cell>
          <cell r="S239">
            <v>603</v>
          </cell>
          <cell r="T239">
            <v>0</v>
          </cell>
          <cell r="U239">
            <v>0</v>
          </cell>
          <cell r="AD239">
            <v>0</v>
          </cell>
        </row>
        <row r="240">
          <cell r="AD240" t="str">
            <v>Ban QLDA ĐTXD&amp;KV PTĐT AG</v>
          </cell>
        </row>
        <row r="241">
          <cell r="AD241" t="str">
            <v>Ban QLDA ĐTXD KV huyện Chợ Mới</v>
          </cell>
        </row>
        <row r="242">
          <cell r="AD242" t="str">
            <v>Ban QLDA ĐTXD&amp;KV PTĐT AG</v>
          </cell>
        </row>
        <row r="243">
          <cell r="E243">
            <v>0</v>
          </cell>
          <cell r="F243">
            <v>631</v>
          </cell>
          <cell r="G243">
            <v>0</v>
          </cell>
          <cell r="H243">
            <v>0</v>
          </cell>
          <cell r="R243">
            <v>0</v>
          </cell>
          <cell r="S243">
            <v>603</v>
          </cell>
          <cell r="T243">
            <v>0</v>
          </cell>
          <cell r="AD243">
            <v>0</v>
          </cell>
        </row>
        <row r="244">
          <cell r="E244">
            <v>0</v>
          </cell>
          <cell r="F244">
            <v>631</v>
          </cell>
          <cell r="G244">
            <v>0</v>
          </cell>
          <cell r="H244">
            <v>0</v>
          </cell>
          <cell r="R244">
            <v>0</v>
          </cell>
          <cell r="S244">
            <v>603</v>
          </cell>
          <cell r="T244">
            <v>0</v>
          </cell>
          <cell r="AD244">
            <v>0</v>
          </cell>
        </row>
        <row r="245">
          <cell r="F245">
            <v>603</v>
          </cell>
          <cell r="S245">
            <v>603</v>
          </cell>
          <cell r="AD245" t="str">
            <v>Ban QLDA ĐTXD KV TX Tân Châu</v>
          </cell>
        </row>
        <row r="246">
          <cell r="F246">
            <v>28</v>
          </cell>
          <cell r="AD246" t="str">
            <v>Ban QLDA ĐTXD KV TX Tân Châu</v>
          </cell>
        </row>
        <row r="247">
          <cell r="AD247" t="str">
            <v>Ban QLDA ĐTXD KV TX Tân Châu</v>
          </cell>
        </row>
        <row r="248">
          <cell r="E248">
            <v>0</v>
          </cell>
          <cell r="F248">
            <v>0</v>
          </cell>
          <cell r="G248">
            <v>0</v>
          </cell>
          <cell r="H248">
            <v>0</v>
          </cell>
          <cell r="AD248">
            <v>0</v>
          </cell>
        </row>
        <row r="249">
          <cell r="AD249" t="str">
            <v>Ban QLDA ĐTXD KV huyện Tri Tôn</v>
          </cell>
        </row>
        <row r="250">
          <cell r="AD250" t="str">
            <v>Ban QLDA ĐTXD KV huyện Tri Tôn</v>
          </cell>
        </row>
        <row r="251">
          <cell r="E251">
            <v>0</v>
          </cell>
          <cell r="F251">
            <v>0</v>
          </cell>
          <cell r="G251">
            <v>0</v>
          </cell>
          <cell r="H251">
            <v>0</v>
          </cell>
        </row>
        <row r="252">
          <cell r="E252">
            <v>0</v>
          </cell>
          <cell r="F252">
            <v>0</v>
          </cell>
          <cell r="G252">
            <v>0</v>
          </cell>
          <cell r="H252">
            <v>0</v>
          </cell>
        </row>
        <row r="253">
          <cell r="AD253" t="str">
            <v>Ban QLDA ĐTXD&amp;KV PTĐT AG</v>
          </cell>
        </row>
        <row r="254">
          <cell r="E254">
            <v>0</v>
          </cell>
          <cell r="F254">
            <v>0</v>
          </cell>
          <cell r="G254">
            <v>0</v>
          </cell>
          <cell r="H254">
            <v>0</v>
          </cell>
          <cell r="AD254">
            <v>0</v>
          </cell>
        </row>
        <row r="255">
          <cell r="AD255" t="str">
            <v>Ban QLDA ĐTXD&amp;KV PTĐT AG</v>
          </cell>
        </row>
        <row r="256">
          <cell r="AD256" t="str">
            <v>Ban QLDA ĐTXD&amp;KV PTĐT AG</v>
          </cell>
        </row>
        <row r="257">
          <cell r="E257">
            <v>0</v>
          </cell>
          <cell r="F257">
            <v>57</v>
          </cell>
          <cell r="G257">
            <v>0</v>
          </cell>
          <cell r="H257">
            <v>0</v>
          </cell>
          <cell r="R257">
            <v>0</v>
          </cell>
          <cell r="S257">
            <v>12</v>
          </cell>
          <cell r="T257">
            <v>0</v>
          </cell>
          <cell r="U257">
            <v>0</v>
          </cell>
        </row>
        <row r="258">
          <cell r="E258">
            <v>0</v>
          </cell>
          <cell r="F258">
            <v>0</v>
          </cell>
          <cell r="G258">
            <v>0</v>
          </cell>
          <cell r="H258">
            <v>0</v>
          </cell>
          <cell r="AD258">
            <v>0</v>
          </cell>
        </row>
        <row r="259">
          <cell r="AD259" t="str">
            <v>Ban QLDA ĐTXD&amp;KV PTĐT AG</v>
          </cell>
        </row>
        <row r="260">
          <cell r="AD260" t="str">
            <v>Ban QLDA ĐTXD&amp;KV PTĐT AG</v>
          </cell>
        </row>
        <row r="261">
          <cell r="AD261" t="str">
            <v>Bộ CHQS tỉnh</v>
          </cell>
        </row>
        <row r="262">
          <cell r="E262">
            <v>0</v>
          </cell>
          <cell r="F262">
            <v>57</v>
          </cell>
          <cell r="G262">
            <v>0</v>
          </cell>
          <cell r="H262">
            <v>0</v>
          </cell>
          <cell r="R262">
            <v>0</v>
          </cell>
          <cell r="S262">
            <v>12</v>
          </cell>
          <cell r="T262">
            <v>0</v>
          </cell>
          <cell r="U262">
            <v>0</v>
          </cell>
        </row>
        <row r="263">
          <cell r="E263">
            <v>0</v>
          </cell>
          <cell r="F263">
            <v>57</v>
          </cell>
          <cell r="G263">
            <v>0</v>
          </cell>
          <cell r="H263">
            <v>0</v>
          </cell>
          <cell r="R263">
            <v>0</v>
          </cell>
          <cell r="S263">
            <v>12</v>
          </cell>
          <cell r="T263">
            <v>0</v>
          </cell>
          <cell r="U263">
            <v>0</v>
          </cell>
        </row>
        <row r="264">
          <cell r="E264">
            <v>0</v>
          </cell>
          <cell r="F264">
            <v>18</v>
          </cell>
          <cell r="G264">
            <v>0</v>
          </cell>
          <cell r="H264">
            <v>0</v>
          </cell>
          <cell r="R264">
            <v>0</v>
          </cell>
          <cell r="S264">
            <v>12</v>
          </cell>
          <cell r="T264">
            <v>0</v>
          </cell>
          <cell r="U264">
            <v>0</v>
          </cell>
          <cell r="AD264">
            <v>0</v>
          </cell>
        </row>
        <row r="265">
          <cell r="F265">
            <v>18</v>
          </cell>
          <cell r="S265">
            <v>12</v>
          </cell>
          <cell r="AD265" t="str">
            <v>Ban QLDA ĐTXD KV huyện Châu Thành</v>
          </cell>
        </row>
        <row r="266">
          <cell r="AD266" t="str">
            <v>Ban QLDA ĐTXD KV huyện Châu Thành</v>
          </cell>
        </row>
        <row r="267">
          <cell r="E267">
            <v>0</v>
          </cell>
          <cell r="F267">
            <v>39</v>
          </cell>
          <cell r="G267">
            <v>0</v>
          </cell>
          <cell r="H267">
            <v>0</v>
          </cell>
        </row>
        <row r="268">
          <cell r="F268">
            <v>39</v>
          </cell>
          <cell r="S268">
            <v>33</v>
          </cell>
          <cell r="AD268" t="str">
            <v>Ban QLDA ĐTXD KV huyện Phú Tân</v>
          </cell>
        </row>
        <row r="269">
          <cell r="E269">
            <v>0</v>
          </cell>
          <cell r="F269">
            <v>0</v>
          </cell>
          <cell r="G269">
            <v>0</v>
          </cell>
          <cell r="H269">
            <v>0</v>
          </cell>
          <cell r="AD269">
            <v>0</v>
          </cell>
        </row>
        <row r="270">
          <cell r="AD270" t="str">
            <v>Ban QLDA ĐTXD KV huyện An Phú</v>
          </cell>
        </row>
        <row r="271">
          <cell r="AD271" t="str">
            <v>Ban QLDA ĐTXD KV huyện An Phú</v>
          </cell>
        </row>
        <row r="272">
          <cell r="E272">
            <v>0</v>
          </cell>
          <cell r="F272">
            <v>567</v>
          </cell>
          <cell r="G272">
            <v>0</v>
          </cell>
          <cell r="H272">
            <v>0</v>
          </cell>
          <cell r="R272">
            <v>0</v>
          </cell>
          <cell r="S272">
            <v>567</v>
          </cell>
          <cell r="T272">
            <v>0</v>
          </cell>
          <cell r="U272">
            <v>0</v>
          </cell>
        </row>
        <row r="273">
          <cell r="E273">
            <v>0</v>
          </cell>
          <cell r="F273">
            <v>567</v>
          </cell>
          <cell r="G273">
            <v>0</v>
          </cell>
          <cell r="H273">
            <v>0</v>
          </cell>
          <cell r="R273">
            <v>0</v>
          </cell>
          <cell r="S273">
            <v>567</v>
          </cell>
          <cell r="T273">
            <v>0</v>
          </cell>
          <cell r="U273">
            <v>0</v>
          </cell>
        </row>
        <row r="274">
          <cell r="E274">
            <v>0</v>
          </cell>
          <cell r="F274">
            <v>483</v>
          </cell>
          <cell r="G274">
            <v>0</v>
          </cell>
          <cell r="H274">
            <v>0</v>
          </cell>
          <cell r="R274">
            <v>0</v>
          </cell>
          <cell r="S274">
            <v>483</v>
          </cell>
          <cell r="T274">
            <v>0</v>
          </cell>
          <cell r="U274">
            <v>0</v>
          </cell>
        </row>
        <row r="275">
          <cell r="E275">
            <v>0</v>
          </cell>
          <cell r="F275">
            <v>0</v>
          </cell>
          <cell r="G275">
            <v>0</v>
          </cell>
          <cell r="H275">
            <v>0</v>
          </cell>
        </row>
        <row r="276">
          <cell r="AD276" t="str">
            <v>Ban QLDA ĐTXD&amp;KV PTĐT AG</v>
          </cell>
        </row>
        <row r="277">
          <cell r="E277">
            <v>0</v>
          </cell>
          <cell r="F277">
            <v>483</v>
          </cell>
          <cell r="G277">
            <v>0</v>
          </cell>
          <cell r="H277">
            <v>0</v>
          </cell>
          <cell r="R277">
            <v>0</v>
          </cell>
          <cell r="S277">
            <v>483</v>
          </cell>
          <cell r="T277">
            <v>0</v>
          </cell>
          <cell r="U277">
            <v>0</v>
          </cell>
          <cell r="AD277">
            <v>0</v>
          </cell>
        </row>
        <row r="278">
          <cell r="F278">
            <v>10</v>
          </cell>
          <cell r="S278">
            <v>10</v>
          </cell>
          <cell r="AD278" t="str">
            <v>Ban QLDA ĐTXD KV huyện Châu Thành</v>
          </cell>
        </row>
        <row r="279">
          <cell r="F279">
            <v>473</v>
          </cell>
          <cell r="S279">
            <v>473</v>
          </cell>
          <cell r="AD279" t="str">
            <v>Ban QLDA ĐTXD KV huyện Chợ Mới</v>
          </cell>
        </row>
        <row r="280">
          <cell r="E280">
            <v>0</v>
          </cell>
          <cell r="F280">
            <v>0</v>
          </cell>
          <cell r="G280">
            <v>0</v>
          </cell>
          <cell r="H280">
            <v>0</v>
          </cell>
          <cell r="AD280">
            <v>0</v>
          </cell>
        </row>
        <row r="281">
          <cell r="AD281" t="str">
            <v>Ban QLDA ĐTXD KV huyện Châu Thành</v>
          </cell>
        </row>
        <row r="282">
          <cell r="AD282" t="str">
            <v>Ban QLDA ĐTXD KV huyện Châu Thành</v>
          </cell>
        </row>
        <row r="283">
          <cell r="AD283" t="str">
            <v>Ban QLDA ĐTXD KV huyện Châu Thành</v>
          </cell>
        </row>
        <row r="284">
          <cell r="AD284" t="str">
            <v>Ban QLDA ĐTXD KV huyện Châu Thành</v>
          </cell>
        </row>
        <row r="285">
          <cell r="AD285" t="str">
            <v>Ban QLDA ĐTXD KV huyện Châu Thành</v>
          </cell>
        </row>
        <row r="286">
          <cell r="AD286" t="str">
            <v>Ban QLDA ĐTXD KV huyện Châu Phú</v>
          </cell>
        </row>
        <row r="287">
          <cell r="AD287" t="str">
            <v>Ban QLDA ĐTXD KV huyện Châu Phú</v>
          </cell>
        </row>
        <row r="288">
          <cell r="E288">
            <v>0</v>
          </cell>
          <cell r="F288">
            <v>0</v>
          </cell>
          <cell r="G288">
            <v>0</v>
          </cell>
          <cell r="H288">
            <v>0</v>
          </cell>
        </row>
        <row r="289">
          <cell r="E289">
            <v>0</v>
          </cell>
          <cell r="F289">
            <v>0</v>
          </cell>
          <cell r="G289">
            <v>0</v>
          </cell>
          <cell r="H289">
            <v>0</v>
          </cell>
        </row>
        <row r="290">
          <cell r="AD290" t="str">
            <v>Ban QLDA ĐTXD&amp;KV PTĐT AG</v>
          </cell>
        </row>
        <row r="291">
          <cell r="E291">
            <v>0</v>
          </cell>
          <cell r="F291">
            <v>84</v>
          </cell>
          <cell r="G291">
            <v>0</v>
          </cell>
          <cell r="H291">
            <v>0</v>
          </cell>
          <cell r="R291">
            <v>0</v>
          </cell>
          <cell r="S291">
            <v>84</v>
          </cell>
        </row>
        <row r="292">
          <cell r="E292">
            <v>0</v>
          </cell>
          <cell r="F292">
            <v>84</v>
          </cell>
          <cell r="G292">
            <v>0</v>
          </cell>
          <cell r="H292">
            <v>0</v>
          </cell>
          <cell r="R292">
            <v>0</v>
          </cell>
          <cell r="S292">
            <v>84</v>
          </cell>
        </row>
        <row r="293">
          <cell r="AD293" t="str">
            <v>Ban QLDA ĐTXD KV huyện Thoại Sơn</v>
          </cell>
        </row>
        <row r="294">
          <cell r="E294">
            <v>0</v>
          </cell>
          <cell r="F294">
            <v>0</v>
          </cell>
        </row>
        <row r="295">
          <cell r="AD295" t="str">
            <v>Ban QLDA ĐTXD KV TX Tân Châu</v>
          </cell>
        </row>
        <row r="296">
          <cell r="AD296" t="str">
            <v>Ban QLDA ĐTXD KV huyện Châu Thành</v>
          </cell>
        </row>
        <row r="297">
          <cell r="AD297" t="str">
            <v>Ban QLDA ĐTXD KV huyện Phú Tân</v>
          </cell>
        </row>
        <row r="298">
          <cell r="AD298" t="str">
            <v>Ban QLDA ĐTXD KV huyện Tri Tôn</v>
          </cell>
        </row>
        <row r="299">
          <cell r="E299">
            <v>0</v>
          </cell>
          <cell r="F299">
            <v>84</v>
          </cell>
          <cell r="G299">
            <v>0</v>
          </cell>
          <cell r="H299">
            <v>0</v>
          </cell>
          <cell r="R299">
            <v>0</v>
          </cell>
          <cell r="S299">
            <v>84</v>
          </cell>
        </row>
        <row r="300">
          <cell r="F300">
            <v>84</v>
          </cell>
          <cell r="S300">
            <v>84</v>
          </cell>
          <cell r="AD300" t="str">
            <v>Ban QLDA ĐTXD KV huyện Châu Thành</v>
          </cell>
        </row>
        <row r="301">
          <cell r="AD301" t="str">
            <v>Ban QLDA ĐTXD KV huyện An Phú</v>
          </cell>
        </row>
        <row r="302">
          <cell r="AD302" t="str">
            <v>Ban QLDA ĐTXD KV huyện An Phú</v>
          </cell>
        </row>
        <row r="303">
          <cell r="AD303" t="str">
            <v>Ban QLDA ĐTXD KV huyện Tri Tôn</v>
          </cell>
        </row>
        <row r="304">
          <cell r="E304">
            <v>0</v>
          </cell>
          <cell r="F304">
            <v>0</v>
          </cell>
        </row>
        <row r="305">
          <cell r="E305">
            <v>0</v>
          </cell>
          <cell r="F305">
            <v>0</v>
          </cell>
        </row>
        <row r="306">
          <cell r="E306">
            <v>0</v>
          </cell>
          <cell r="F306">
            <v>0</v>
          </cell>
        </row>
        <row r="307">
          <cell r="E307">
            <v>0</v>
          </cell>
          <cell r="F307">
            <v>0</v>
          </cell>
        </row>
        <row r="308">
          <cell r="AD308" t="str">
            <v>Đài PTTH</v>
          </cell>
        </row>
        <row r="309">
          <cell r="AD309" t="str">
            <v>Đài PTTH</v>
          </cell>
        </row>
        <row r="310">
          <cell r="E310">
            <v>0</v>
          </cell>
          <cell r="F310">
            <v>0</v>
          </cell>
        </row>
        <row r="311">
          <cell r="E311">
            <v>0</v>
          </cell>
          <cell r="F311">
            <v>0</v>
          </cell>
        </row>
        <row r="312">
          <cell r="E312">
            <v>0</v>
          </cell>
          <cell r="F312">
            <v>0</v>
          </cell>
        </row>
        <row r="313">
          <cell r="E313">
            <v>0</v>
          </cell>
          <cell r="F313">
            <v>0</v>
          </cell>
        </row>
        <row r="314">
          <cell r="AD314" t="str">
            <v>UBND huyện Tri Tôn</v>
          </cell>
        </row>
        <row r="315">
          <cell r="E315">
            <v>0</v>
          </cell>
          <cell r="F315">
            <v>0</v>
          </cell>
        </row>
        <row r="316">
          <cell r="E316">
            <v>0</v>
          </cell>
          <cell r="F316">
            <v>0</v>
          </cell>
        </row>
        <row r="317">
          <cell r="AD317" t="str">
            <v>Ban QLDA ĐTXD&amp;KV PTĐT AG</v>
          </cell>
        </row>
        <row r="318">
          <cell r="AD318" t="str">
            <v>Ban QLDA ĐTXD&amp;KV PTĐT AG</v>
          </cell>
        </row>
        <row r="319">
          <cell r="E319">
            <v>0</v>
          </cell>
          <cell r="F319">
            <v>0</v>
          </cell>
        </row>
        <row r="320">
          <cell r="E320">
            <v>0</v>
          </cell>
          <cell r="F320">
            <v>0</v>
          </cell>
        </row>
        <row r="321">
          <cell r="E321">
            <v>0</v>
          </cell>
          <cell r="F321">
            <v>0</v>
          </cell>
        </row>
        <row r="322">
          <cell r="E322">
            <v>0</v>
          </cell>
          <cell r="F322">
            <v>0</v>
          </cell>
        </row>
        <row r="323">
          <cell r="AD323" t="str">
            <v>Sở TN&amp;MT</v>
          </cell>
        </row>
        <row r="326">
          <cell r="AD326" t="str">
            <v>Sở TN&amp;MT</v>
          </cell>
        </row>
        <row r="327">
          <cell r="E327">
            <v>6197</v>
          </cell>
          <cell r="F327">
            <v>2148</v>
          </cell>
          <cell r="G327">
            <v>0</v>
          </cell>
          <cell r="H327">
            <v>0</v>
          </cell>
          <cell r="R327">
            <v>2255</v>
          </cell>
          <cell r="S327">
            <v>2000</v>
          </cell>
          <cell r="T327">
            <v>0</v>
          </cell>
          <cell r="U327">
            <v>0</v>
          </cell>
        </row>
        <row r="328">
          <cell r="E328">
            <v>0</v>
          </cell>
          <cell r="F328">
            <v>0</v>
          </cell>
          <cell r="G328">
            <v>0</v>
          </cell>
          <cell r="H328">
            <v>0</v>
          </cell>
          <cell r="R328">
            <v>0</v>
          </cell>
          <cell r="S328">
            <v>0</v>
          </cell>
          <cell r="T328">
            <v>0</v>
          </cell>
          <cell r="U328">
            <v>0</v>
          </cell>
        </row>
        <row r="329">
          <cell r="E329">
            <v>0</v>
          </cell>
          <cell r="F329">
            <v>0</v>
          </cell>
          <cell r="G329">
            <v>0</v>
          </cell>
          <cell r="H329">
            <v>0</v>
          </cell>
          <cell r="R329">
            <v>0</v>
          </cell>
          <cell r="S329">
            <v>0</v>
          </cell>
          <cell r="T329">
            <v>0</v>
          </cell>
          <cell r="U329">
            <v>0</v>
          </cell>
        </row>
        <row r="330">
          <cell r="E330">
            <v>0</v>
          </cell>
          <cell r="F330">
            <v>0</v>
          </cell>
          <cell r="G330">
            <v>0</v>
          </cell>
          <cell r="H330">
            <v>0</v>
          </cell>
          <cell r="R330">
            <v>0</v>
          </cell>
          <cell r="S330">
            <v>0</v>
          </cell>
          <cell r="T330">
            <v>0</v>
          </cell>
          <cell r="U330">
            <v>0</v>
          </cell>
        </row>
        <row r="331">
          <cell r="E331">
            <v>0</v>
          </cell>
          <cell r="F331">
            <v>0</v>
          </cell>
          <cell r="G331">
            <v>0</v>
          </cell>
          <cell r="H331">
            <v>0</v>
          </cell>
          <cell r="R331">
            <v>0</v>
          </cell>
          <cell r="S331">
            <v>0</v>
          </cell>
          <cell r="T331">
            <v>0</v>
          </cell>
          <cell r="U331">
            <v>0</v>
          </cell>
        </row>
        <row r="332">
          <cell r="AD332" t="str">
            <v>Ban QLDA ĐTXD CTGT&amp;NN AG</v>
          </cell>
        </row>
        <row r="333">
          <cell r="AD333" t="str">
            <v>Ban QLDA ĐTXD CTGT&amp;NN AG</v>
          </cell>
        </row>
        <row r="334">
          <cell r="AD334" t="str">
            <v>Ban QLDA ĐTXD CTGT&amp;NN AG</v>
          </cell>
        </row>
        <row r="335">
          <cell r="AD335" t="str">
            <v>Ban QLDA ĐTXD KV TX Tân Châu</v>
          </cell>
        </row>
        <row r="336">
          <cell r="AD336" t="str">
            <v>Ban QLDA ĐTXD KV huyện An Phú</v>
          </cell>
        </row>
        <row r="337">
          <cell r="E337">
            <v>0</v>
          </cell>
          <cell r="F337">
            <v>0</v>
          </cell>
        </row>
        <row r="338">
          <cell r="AD338" t="str">
            <v>UBND TX Tân Châu</v>
          </cell>
        </row>
        <row r="339">
          <cell r="AD339" t="str">
            <v>Sở NN&amp;PTNT</v>
          </cell>
        </row>
        <row r="340">
          <cell r="AD340" t="str">
            <v>Ban QLDA ĐTXD KV TX Tịnh Biên</v>
          </cell>
        </row>
        <row r="341">
          <cell r="E341">
            <v>0</v>
          </cell>
          <cell r="F341">
            <v>0</v>
          </cell>
          <cell r="G341">
            <v>0</v>
          </cell>
          <cell r="H341">
            <v>0</v>
          </cell>
          <cell r="R341">
            <v>0</v>
          </cell>
          <cell r="S341">
            <v>0</v>
          </cell>
          <cell r="T341">
            <v>0</v>
          </cell>
          <cell r="U341">
            <v>0</v>
          </cell>
        </row>
        <row r="342">
          <cell r="E342">
            <v>0</v>
          </cell>
          <cell r="F342">
            <v>0</v>
          </cell>
          <cell r="G342">
            <v>0</v>
          </cell>
          <cell r="H342">
            <v>0</v>
          </cell>
          <cell r="R342">
            <v>0</v>
          </cell>
          <cell r="S342">
            <v>0</v>
          </cell>
          <cell r="T342">
            <v>0</v>
          </cell>
          <cell r="U342">
            <v>0</v>
          </cell>
        </row>
        <row r="343">
          <cell r="AD343" t="str">
            <v>Sở NN&amp;PTNT</v>
          </cell>
        </row>
        <row r="344">
          <cell r="E344">
            <v>0</v>
          </cell>
          <cell r="F344">
            <v>0</v>
          </cell>
          <cell r="G344">
            <v>0</v>
          </cell>
          <cell r="H344">
            <v>0</v>
          </cell>
          <cell r="R344">
            <v>0</v>
          </cell>
          <cell r="S344">
            <v>0</v>
          </cell>
          <cell r="T344">
            <v>0</v>
          </cell>
          <cell r="U344">
            <v>0</v>
          </cell>
        </row>
        <row r="345">
          <cell r="AD345" t="str">
            <v>Ban QL rừng phòng hộ đặc dụng</v>
          </cell>
        </row>
        <row r="346">
          <cell r="AD346" t="str">
            <v>Chi cục Kiểm lâm</v>
          </cell>
        </row>
        <row r="347">
          <cell r="AD347" t="str">
            <v>Ban QLDA ĐTXD CTGT&amp;NN AG</v>
          </cell>
        </row>
        <row r="348">
          <cell r="AD348" t="str">
            <v>Ban QLDA ĐTXD KV TX Tân Châu</v>
          </cell>
        </row>
        <row r="349">
          <cell r="AD349" t="str">
            <v>Sở NN&amp;PTNT</v>
          </cell>
        </row>
        <row r="350">
          <cell r="E350">
            <v>0</v>
          </cell>
          <cell r="F350">
            <v>0</v>
          </cell>
        </row>
        <row r="351">
          <cell r="E351">
            <v>0</v>
          </cell>
          <cell r="F351">
            <v>0</v>
          </cell>
        </row>
        <row r="352">
          <cell r="AD352" t="str">
            <v>Ban QLDA ĐTXD CTGT&amp;NN AG</v>
          </cell>
        </row>
        <row r="353">
          <cell r="AD353" t="str">
            <v>Ban QLDA ĐTXD KV huyện Phú Tân</v>
          </cell>
        </row>
        <row r="354">
          <cell r="E354">
            <v>4150</v>
          </cell>
          <cell r="F354">
            <v>2148</v>
          </cell>
          <cell r="G354">
            <v>0</v>
          </cell>
          <cell r="H354">
            <v>0</v>
          </cell>
          <cell r="R354">
            <v>1903</v>
          </cell>
          <cell r="S354">
            <v>2000</v>
          </cell>
          <cell r="T354">
            <v>0</v>
          </cell>
          <cell r="U354">
            <v>0</v>
          </cell>
        </row>
        <row r="355">
          <cell r="E355">
            <v>4150</v>
          </cell>
          <cell r="F355">
            <v>2148</v>
          </cell>
          <cell r="G355">
            <v>0</v>
          </cell>
          <cell r="H355">
            <v>0</v>
          </cell>
          <cell r="R355">
            <v>1903</v>
          </cell>
          <cell r="S355">
            <v>2000</v>
          </cell>
          <cell r="T355">
            <v>0</v>
          </cell>
          <cell r="U355">
            <v>0</v>
          </cell>
        </row>
        <row r="356">
          <cell r="E356">
            <v>1687</v>
          </cell>
          <cell r="F356">
            <v>0</v>
          </cell>
          <cell r="G356">
            <v>0</v>
          </cell>
          <cell r="H356">
            <v>0</v>
          </cell>
          <cell r="R356">
            <v>0</v>
          </cell>
          <cell r="S356">
            <v>0</v>
          </cell>
          <cell r="T356">
            <v>0</v>
          </cell>
          <cell r="U356">
            <v>0</v>
          </cell>
        </row>
        <row r="357">
          <cell r="E357">
            <v>0</v>
          </cell>
          <cell r="F357">
            <v>0</v>
          </cell>
          <cell r="G357">
            <v>0</v>
          </cell>
          <cell r="H357">
            <v>0</v>
          </cell>
          <cell r="R357">
            <v>0</v>
          </cell>
          <cell r="S357">
            <v>0</v>
          </cell>
          <cell r="T357">
            <v>0</v>
          </cell>
          <cell r="U357">
            <v>0</v>
          </cell>
        </row>
        <row r="358">
          <cell r="AD358" t="str">
            <v>Ban QLDA ĐTXD CTGT&amp;NN AG</v>
          </cell>
        </row>
        <row r="359">
          <cell r="AD359" t="str">
            <v>Ban QLDA ĐTXD KV TX Tịnh Biên</v>
          </cell>
        </row>
        <row r="360">
          <cell r="E360">
            <v>1687</v>
          </cell>
          <cell r="F360">
            <v>0</v>
          </cell>
          <cell r="G360">
            <v>0</v>
          </cell>
          <cell r="H360">
            <v>0</v>
          </cell>
        </row>
        <row r="361">
          <cell r="E361">
            <v>1687</v>
          </cell>
          <cell r="AD361" t="str">
            <v>Ban QLDA ĐTXD&amp;KV PTĐT AG</v>
          </cell>
        </row>
        <row r="362">
          <cell r="AD362" t="str">
            <v>Ban QLDA ĐTXD KV huyện Châu Phú</v>
          </cell>
        </row>
        <row r="363">
          <cell r="AD363" t="str">
            <v>Ban QLDA ĐTXD CTGT&amp;NN AG</v>
          </cell>
        </row>
        <row r="364">
          <cell r="AD364" t="str">
            <v>Ban QLDA ĐTXD CTGT&amp;NN AG</v>
          </cell>
        </row>
        <row r="365">
          <cell r="AD365" t="str">
            <v>Ban QLDA ĐTXD CTGT&amp;NN AG</v>
          </cell>
        </row>
        <row r="366">
          <cell r="E366">
            <v>963</v>
          </cell>
          <cell r="F366">
            <v>2148</v>
          </cell>
          <cell r="G366">
            <v>0</v>
          </cell>
          <cell r="H366">
            <v>0</v>
          </cell>
          <cell r="R366">
            <v>403</v>
          </cell>
          <cell r="S366">
            <v>2000</v>
          </cell>
          <cell r="T366">
            <v>0</v>
          </cell>
          <cell r="U366">
            <v>0</v>
          </cell>
        </row>
        <row r="367">
          <cell r="E367">
            <v>0</v>
          </cell>
          <cell r="F367">
            <v>0</v>
          </cell>
          <cell r="G367">
            <v>0</v>
          </cell>
          <cell r="H367">
            <v>0</v>
          </cell>
          <cell r="R367">
            <v>0</v>
          </cell>
          <cell r="S367">
            <v>0</v>
          </cell>
          <cell r="T367">
            <v>0</v>
          </cell>
          <cell r="U367">
            <v>0</v>
          </cell>
        </row>
        <row r="368">
          <cell r="AD368" t="str">
            <v>Ban QLDA ĐTXD CTGT&amp;NN AG</v>
          </cell>
        </row>
        <row r="369">
          <cell r="AD369" t="str">
            <v>Ban QLDA ĐTXD CTGT&amp;NN AG</v>
          </cell>
        </row>
        <row r="370">
          <cell r="F370">
            <v>0</v>
          </cell>
          <cell r="AD370" t="str">
            <v>Ban QLDA ĐTXD KV TP Long Xuyên</v>
          </cell>
        </row>
        <row r="371">
          <cell r="F371">
            <v>0</v>
          </cell>
          <cell r="AD371" t="str">
            <v>UBND TP Châu Đốc</v>
          </cell>
        </row>
        <row r="372">
          <cell r="AD372" t="str">
            <v>Ban QLDA ĐTXD CTGT&amp;NN AG</v>
          </cell>
        </row>
        <row r="373">
          <cell r="E373">
            <v>963</v>
          </cell>
          <cell r="F373">
            <v>2148</v>
          </cell>
          <cell r="G373">
            <v>0</v>
          </cell>
          <cell r="H373">
            <v>0</v>
          </cell>
          <cell r="R373">
            <v>403</v>
          </cell>
          <cell r="S373">
            <v>2000</v>
          </cell>
          <cell r="T373">
            <v>0</v>
          </cell>
          <cell r="U373">
            <v>0</v>
          </cell>
        </row>
        <row r="374">
          <cell r="AD374" t="str">
            <v>Ban QLDA ĐTXD KV TP Long Xuyên</v>
          </cell>
        </row>
        <row r="375">
          <cell r="E375">
            <v>0</v>
          </cell>
          <cell r="F375">
            <v>2000</v>
          </cell>
          <cell r="S375">
            <v>2000</v>
          </cell>
          <cell r="AD375" t="str">
            <v>Ban QLDA ĐTXD KV huyện Châu Thành</v>
          </cell>
        </row>
        <row r="376">
          <cell r="F376">
            <v>148</v>
          </cell>
          <cell r="AD376" t="str">
            <v>Ban QLDA ĐTXD KV huyện Châu Thành</v>
          </cell>
        </row>
        <row r="377">
          <cell r="E377">
            <v>0</v>
          </cell>
          <cell r="F377">
            <v>0</v>
          </cell>
          <cell r="AD377" t="str">
            <v>Ban QLDA ĐTXD KV huyện Châu Phú</v>
          </cell>
        </row>
        <row r="378">
          <cell r="E378">
            <v>0</v>
          </cell>
          <cell r="F378">
            <v>0</v>
          </cell>
          <cell r="AD378" t="str">
            <v>Ban QLDA ĐTXD KV huyện Chợ Mới</v>
          </cell>
        </row>
        <row r="379">
          <cell r="E379">
            <v>876</v>
          </cell>
          <cell r="F379">
            <v>0</v>
          </cell>
          <cell r="R379">
            <v>403</v>
          </cell>
          <cell r="AD379" t="str">
            <v>Ban QLDA ĐTXD CTGT&amp;NN AG</v>
          </cell>
        </row>
        <row r="380">
          <cell r="E380">
            <v>0</v>
          </cell>
          <cell r="F380">
            <v>0</v>
          </cell>
          <cell r="AD380" t="str">
            <v>Ban QLDA ĐTXD KV huyện Thoại Sơn</v>
          </cell>
        </row>
        <row r="381">
          <cell r="E381">
            <v>0</v>
          </cell>
          <cell r="F381">
            <v>0</v>
          </cell>
          <cell r="AD381" t="str">
            <v>Ban QLDA ĐTXD KV huyện Thoại Sơn</v>
          </cell>
        </row>
        <row r="382">
          <cell r="E382">
            <v>0</v>
          </cell>
          <cell r="F382">
            <v>0</v>
          </cell>
          <cell r="AD382" t="str">
            <v>Ban QLDA ĐTXD KV huyện Thoại Sơn</v>
          </cell>
        </row>
        <row r="383">
          <cell r="E383">
            <v>87</v>
          </cell>
          <cell r="F383">
            <v>0</v>
          </cell>
          <cell r="AD383" t="str">
            <v>Ban QLDA ĐTXD KV huyện Tri Tôn</v>
          </cell>
        </row>
        <row r="384">
          <cell r="E384">
            <v>1500</v>
          </cell>
          <cell r="F384">
            <v>0</v>
          </cell>
          <cell r="G384">
            <v>0</v>
          </cell>
          <cell r="H384">
            <v>0</v>
          </cell>
          <cell r="R384">
            <v>1500</v>
          </cell>
          <cell r="S384">
            <v>0</v>
          </cell>
          <cell r="T384">
            <v>0</v>
          </cell>
          <cell r="U384">
            <v>0</v>
          </cell>
        </row>
        <row r="385">
          <cell r="E385">
            <v>0</v>
          </cell>
          <cell r="F385">
            <v>0</v>
          </cell>
        </row>
        <row r="386">
          <cell r="AD386" t="str">
            <v>Ban QLDA ĐTXD CTGT&amp;NN AG</v>
          </cell>
        </row>
        <row r="387">
          <cell r="E387">
            <v>0</v>
          </cell>
          <cell r="F387">
            <v>0</v>
          </cell>
          <cell r="G387">
            <v>0</v>
          </cell>
          <cell r="H387">
            <v>0</v>
          </cell>
          <cell r="R387">
            <v>0</v>
          </cell>
          <cell r="S387">
            <v>0</v>
          </cell>
          <cell r="T387">
            <v>0</v>
          </cell>
          <cell r="U387">
            <v>0</v>
          </cell>
        </row>
        <row r="388">
          <cell r="AD388" t="str">
            <v>Ban QLDA ĐTXD KV TP Long Xuyên</v>
          </cell>
        </row>
        <row r="389">
          <cell r="AD389" t="str">
            <v>Ban QLDA ĐTXD KV huyện Châu Phú</v>
          </cell>
        </row>
        <row r="390">
          <cell r="AD390" t="str">
            <v>Ban QLDA ĐTXD KV huyện An Phú</v>
          </cell>
        </row>
        <row r="391">
          <cell r="AD391" t="str">
            <v>Ban QLDA ĐTXD CTGT&amp;NN AG</v>
          </cell>
        </row>
        <row r="392">
          <cell r="E392">
            <v>1500</v>
          </cell>
          <cell r="F392">
            <v>0</v>
          </cell>
          <cell r="G392">
            <v>0</v>
          </cell>
          <cell r="H392">
            <v>0</v>
          </cell>
          <cell r="R392">
            <v>1500</v>
          </cell>
          <cell r="S392">
            <v>0</v>
          </cell>
          <cell r="T392">
            <v>0</v>
          </cell>
          <cell r="U392">
            <v>0</v>
          </cell>
        </row>
        <row r="393">
          <cell r="AD393" t="str">
            <v>Ban QLDA ĐTXD KV TX Tân Châu</v>
          </cell>
        </row>
        <row r="394">
          <cell r="AD394" t="str">
            <v>Ban QLDA ĐTXD KV huyện Châu Thành</v>
          </cell>
        </row>
        <row r="395">
          <cell r="E395">
            <v>1500</v>
          </cell>
          <cell r="R395">
            <v>1500</v>
          </cell>
          <cell r="AD395" t="str">
            <v>Ban QLDA ĐTXD KV huyện Châu Thành</v>
          </cell>
        </row>
        <row r="396">
          <cell r="AD396" t="str">
            <v>Ban QLDA ĐTXD KV huyện An Phú</v>
          </cell>
        </row>
        <row r="397">
          <cell r="AD397" t="str">
            <v>Ban QLDA ĐTXD CTGT&amp;NN AG</v>
          </cell>
        </row>
        <row r="398">
          <cell r="AD398" t="str">
            <v>Ban QLDA ĐTXD KV TX Tịnh Biên</v>
          </cell>
        </row>
        <row r="399">
          <cell r="E399">
            <v>1288</v>
          </cell>
          <cell r="F399">
            <v>0</v>
          </cell>
          <cell r="G399">
            <v>0</v>
          </cell>
          <cell r="H399">
            <v>0</v>
          </cell>
          <cell r="R399">
            <v>8</v>
          </cell>
          <cell r="S399">
            <v>0</v>
          </cell>
          <cell r="T399">
            <v>0</v>
          </cell>
          <cell r="U399">
            <v>0</v>
          </cell>
        </row>
        <row r="400">
          <cell r="E400">
            <v>1288</v>
          </cell>
          <cell r="F400">
            <v>0</v>
          </cell>
          <cell r="G400">
            <v>0</v>
          </cell>
          <cell r="H400">
            <v>0</v>
          </cell>
          <cell r="R400">
            <v>8</v>
          </cell>
          <cell r="S400">
            <v>0</v>
          </cell>
          <cell r="T400">
            <v>0</v>
          </cell>
          <cell r="U400">
            <v>0</v>
          </cell>
        </row>
        <row r="401">
          <cell r="E401">
            <v>1288</v>
          </cell>
          <cell r="F401">
            <v>0</v>
          </cell>
          <cell r="G401">
            <v>0</v>
          </cell>
          <cell r="H401">
            <v>0</v>
          </cell>
          <cell r="R401">
            <v>8</v>
          </cell>
          <cell r="S401">
            <v>0</v>
          </cell>
          <cell r="T401">
            <v>0</v>
          </cell>
          <cell r="U401">
            <v>0</v>
          </cell>
        </row>
        <row r="402">
          <cell r="E402">
            <v>600</v>
          </cell>
          <cell r="F402">
            <v>0</v>
          </cell>
          <cell r="G402">
            <v>0</v>
          </cell>
          <cell r="H402">
            <v>0</v>
          </cell>
          <cell r="R402">
            <v>0</v>
          </cell>
          <cell r="S402">
            <v>0</v>
          </cell>
          <cell r="T402">
            <v>0</v>
          </cell>
          <cell r="U402">
            <v>0</v>
          </cell>
        </row>
        <row r="403">
          <cell r="E403">
            <v>600</v>
          </cell>
          <cell r="AD403" t="str">
            <v>Ban QL Khu kinh tế</v>
          </cell>
        </row>
        <row r="404">
          <cell r="E404">
            <v>688</v>
          </cell>
          <cell r="F404">
            <v>0</v>
          </cell>
          <cell r="G404">
            <v>0</v>
          </cell>
          <cell r="H404">
            <v>0</v>
          </cell>
          <cell r="R404">
            <v>8</v>
          </cell>
          <cell r="S404">
            <v>0</v>
          </cell>
          <cell r="T404">
            <v>0</v>
          </cell>
          <cell r="U404">
            <v>0</v>
          </cell>
        </row>
        <row r="405">
          <cell r="E405">
            <v>688</v>
          </cell>
          <cell r="R405">
            <v>8</v>
          </cell>
          <cell r="AD405" t="str">
            <v>Ban QL Khu kinh tế</v>
          </cell>
        </row>
        <row r="406">
          <cell r="E406">
            <v>0</v>
          </cell>
          <cell r="F406">
            <v>0</v>
          </cell>
        </row>
        <row r="407">
          <cell r="E407">
            <v>0</v>
          </cell>
          <cell r="F407">
            <v>0</v>
          </cell>
        </row>
        <row r="408">
          <cell r="AD408" t="str">
            <v>Ban QL Khu kinh tế</v>
          </cell>
        </row>
        <row r="409">
          <cell r="AD409" t="str">
            <v>UBND huyện Phú Tân</v>
          </cell>
        </row>
        <row r="410">
          <cell r="E410">
            <v>0</v>
          </cell>
          <cell r="F410">
            <v>0</v>
          </cell>
        </row>
        <row r="411">
          <cell r="AD411" t="str">
            <v>UBND huyện Tri Tôn</v>
          </cell>
        </row>
        <row r="412">
          <cell r="E412">
            <v>0</v>
          </cell>
          <cell r="F412">
            <v>0</v>
          </cell>
        </row>
        <row r="413">
          <cell r="E413">
            <v>0</v>
          </cell>
          <cell r="F413">
            <v>0</v>
          </cell>
          <cell r="AD413">
            <v>0</v>
          </cell>
        </row>
        <row r="414">
          <cell r="E414">
            <v>0</v>
          </cell>
          <cell r="F414">
            <v>0</v>
          </cell>
        </row>
        <row r="415">
          <cell r="E415">
            <v>0</v>
          </cell>
          <cell r="F415">
            <v>0</v>
          </cell>
        </row>
        <row r="416">
          <cell r="AD416" t="str">
            <v>Ban QLDA ĐTXD KV TP Châu Đốc</v>
          </cell>
        </row>
        <row r="417">
          <cell r="E417">
            <v>0</v>
          </cell>
          <cell r="F417">
            <v>0</v>
          </cell>
        </row>
        <row r="418">
          <cell r="E418">
            <v>0</v>
          </cell>
          <cell r="F418">
            <v>0</v>
          </cell>
        </row>
        <row r="419">
          <cell r="AD419" t="str">
            <v>Sở Kế hoạch và Đầu tư</v>
          </cell>
        </row>
        <row r="420">
          <cell r="AD420" t="str">
            <v>Sở Thông tin truyền thông</v>
          </cell>
        </row>
        <row r="421">
          <cell r="AD421" t="str">
            <v>Sở Thông tin truyền thông</v>
          </cell>
        </row>
        <row r="422">
          <cell r="AD422" t="str">
            <v>Ban QLDA ĐTXD&amp;KV PTĐT AG</v>
          </cell>
        </row>
        <row r="423">
          <cell r="E423">
            <v>0</v>
          </cell>
          <cell r="F423">
            <v>0</v>
          </cell>
        </row>
        <row r="424">
          <cell r="E424">
            <v>0</v>
          </cell>
          <cell r="F424">
            <v>0</v>
          </cell>
        </row>
        <row r="425">
          <cell r="E425">
            <v>0</v>
          </cell>
          <cell r="F425">
            <v>0</v>
          </cell>
        </row>
        <row r="426">
          <cell r="AD426" t="str">
            <v>Ban QLDA ĐTXD&amp;KV PTĐT AG</v>
          </cell>
        </row>
        <row r="427">
          <cell r="AD427" t="str">
            <v>Sở Xây dựng</v>
          </cell>
        </row>
        <row r="428">
          <cell r="AD428" t="str">
            <v>Ban QLDA ĐTXD&amp;KV PTĐT AG</v>
          </cell>
        </row>
        <row r="429">
          <cell r="E429">
            <v>0</v>
          </cell>
          <cell r="F429">
            <v>0</v>
          </cell>
        </row>
        <row r="430">
          <cell r="E430">
            <v>0</v>
          </cell>
          <cell r="F430">
            <v>0</v>
          </cell>
        </row>
        <row r="431">
          <cell r="AD431" t="str">
            <v>Sở Tư pháp</v>
          </cell>
        </row>
        <row r="432">
          <cell r="E432">
            <v>0</v>
          </cell>
          <cell r="F432">
            <v>0</v>
          </cell>
          <cell r="G432">
            <v>0</v>
          </cell>
          <cell r="H432">
            <v>0</v>
          </cell>
          <cell r="R432">
            <v>0</v>
          </cell>
          <cell r="S432">
            <v>0</v>
          </cell>
          <cell r="T432">
            <v>0</v>
          </cell>
          <cell r="U432">
            <v>0</v>
          </cell>
        </row>
        <row r="433">
          <cell r="E433">
            <v>0</v>
          </cell>
          <cell r="F433">
            <v>0</v>
          </cell>
          <cell r="G433">
            <v>0</v>
          </cell>
          <cell r="H433">
            <v>0</v>
          </cell>
          <cell r="R433">
            <v>0</v>
          </cell>
          <cell r="S433">
            <v>0</v>
          </cell>
          <cell r="T433">
            <v>0</v>
          </cell>
          <cell r="U433">
            <v>0</v>
          </cell>
        </row>
        <row r="434">
          <cell r="E434">
            <v>0</v>
          </cell>
          <cell r="F434">
            <v>0</v>
          </cell>
          <cell r="G434">
            <v>0</v>
          </cell>
          <cell r="H434">
            <v>0</v>
          </cell>
          <cell r="R434">
            <v>0</v>
          </cell>
          <cell r="S434">
            <v>0</v>
          </cell>
          <cell r="T434">
            <v>0</v>
          </cell>
          <cell r="U434">
            <v>0</v>
          </cell>
        </row>
        <row r="435">
          <cell r="E435">
            <v>0</v>
          </cell>
          <cell r="F435">
            <v>0</v>
          </cell>
          <cell r="G435">
            <v>0</v>
          </cell>
          <cell r="H435">
            <v>0</v>
          </cell>
          <cell r="R435">
            <v>0</v>
          </cell>
          <cell r="S435">
            <v>0</v>
          </cell>
          <cell r="T435">
            <v>0</v>
          </cell>
          <cell r="U435">
            <v>0</v>
          </cell>
        </row>
        <row r="436">
          <cell r="AD436" t="str">
            <v>Công ty CP Điện nước AG</v>
          </cell>
        </row>
        <row r="437">
          <cell r="AD437" t="str">
            <v>Ban QLDA nâng cấp đô thị LX</v>
          </cell>
        </row>
        <row r="438">
          <cell r="E438">
            <v>0</v>
          </cell>
          <cell r="F438">
            <v>0</v>
          </cell>
        </row>
        <row r="439">
          <cell r="E439">
            <v>0</v>
          </cell>
          <cell r="F439">
            <v>0</v>
          </cell>
        </row>
        <row r="440">
          <cell r="AD440" t="str">
            <v>Công ty CP Điện nước AG</v>
          </cell>
        </row>
        <row r="441">
          <cell r="AD441" t="str">
            <v>Công ty CP Điện nước AG</v>
          </cell>
        </row>
        <row r="442">
          <cell r="AD442" t="str">
            <v>Trung tâm Nước sạch và VSMTNT</v>
          </cell>
        </row>
        <row r="443">
          <cell r="E443">
            <v>759</v>
          </cell>
          <cell r="F443">
            <v>0</v>
          </cell>
          <cell r="G443">
            <v>0</v>
          </cell>
          <cell r="H443">
            <v>0</v>
          </cell>
          <cell r="R443">
            <v>344</v>
          </cell>
          <cell r="S443">
            <v>0</v>
          </cell>
          <cell r="T443">
            <v>0</v>
          </cell>
          <cell r="U443">
            <v>0</v>
          </cell>
        </row>
        <row r="444">
          <cell r="E444">
            <v>759</v>
          </cell>
          <cell r="F444">
            <v>0</v>
          </cell>
          <cell r="G444">
            <v>0</v>
          </cell>
          <cell r="H444">
            <v>0</v>
          </cell>
          <cell r="R444">
            <v>344</v>
          </cell>
          <cell r="S444">
            <v>0</v>
          </cell>
          <cell r="T444">
            <v>0</v>
          </cell>
          <cell r="U444">
            <v>0</v>
          </cell>
        </row>
        <row r="445">
          <cell r="E445">
            <v>759</v>
          </cell>
          <cell r="F445">
            <v>0</v>
          </cell>
          <cell r="G445">
            <v>0</v>
          </cell>
          <cell r="H445">
            <v>0</v>
          </cell>
          <cell r="R445">
            <v>344</v>
          </cell>
          <cell r="S445">
            <v>0</v>
          </cell>
          <cell r="T445">
            <v>0</v>
          </cell>
          <cell r="U445">
            <v>0</v>
          </cell>
        </row>
        <row r="446">
          <cell r="E446">
            <v>759</v>
          </cell>
          <cell r="F446">
            <v>0</v>
          </cell>
          <cell r="G446">
            <v>0</v>
          </cell>
          <cell r="H446">
            <v>0</v>
          </cell>
          <cell r="R446">
            <v>344</v>
          </cell>
          <cell r="S446">
            <v>0</v>
          </cell>
          <cell r="T446">
            <v>0</v>
          </cell>
          <cell r="U446">
            <v>0</v>
          </cell>
        </row>
        <row r="447">
          <cell r="E447">
            <v>759</v>
          </cell>
          <cell r="R447">
            <v>344</v>
          </cell>
          <cell r="AD447" t="str">
            <v>Sở Kế hoạch và Đầu tư</v>
          </cell>
        </row>
        <row r="448">
          <cell r="E448">
            <v>0</v>
          </cell>
          <cell r="F448">
            <v>0</v>
          </cell>
        </row>
        <row r="449">
          <cell r="E449">
            <v>0</v>
          </cell>
          <cell r="F449">
            <v>0</v>
          </cell>
        </row>
        <row r="450">
          <cell r="E450">
            <v>0</v>
          </cell>
          <cell r="F450">
            <v>0</v>
          </cell>
        </row>
        <row r="451">
          <cell r="E451">
            <v>0</v>
          </cell>
          <cell r="F451">
            <v>0</v>
          </cell>
        </row>
        <row r="452">
          <cell r="AD452" t="str">
            <v>Ban QLDA ĐTXD&amp;KV PTĐT AG</v>
          </cell>
        </row>
        <row r="453">
          <cell r="AD453" t="str">
            <v>Ban QLDA ĐTXD&amp;KV PTĐT AG</v>
          </cell>
        </row>
        <row r="454">
          <cell r="AD454" t="str">
            <v>Ban QLDA ĐTXD KV TX Tân Châu</v>
          </cell>
        </row>
        <row r="455">
          <cell r="AD455" t="str">
            <v>Ban QLDA ĐTXD&amp;KV PTĐT AG</v>
          </cell>
        </row>
        <row r="456">
          <cell r="AD456" t="str">
            <v>Ban QLDA ĐTXD&amp;KV PTĐT AG</v>
          </cell>
        </row>
        <row r="457">
          <cell r="AD457" t="str">
            <v>Ban QLDA ĐTXD KV huyện Chợ Mới</v>
          </cell>
        </row>
        <row r="458">
          <cell r="AD458" t="str">
            <v>Ban QLDA ĐTXD KV huyện Châu Phú</v>
          </cell>
        </row>
        <row r="459">
          <cell r="AD459" t="str">
            <v>Ban QLDA ĐTXD KV huyện Thoại Sơn</v>
          </cell>
        </row>
        <row r="460">
          <cell r="AD460" t="str">
            <v>Ban QLDA ĐTXD KV TX Tịnh Biên</v>
          </cell>
        </row>
        <row r="461">
          <cell r="AD461" t="str">
            <v>Ban QLDA ĐTXD KV huyện Châu Thành</v>
          </cell>
        </row>
        <row r="462">
          <cell r="E462">
            <v>0</v>
          </cell>
          <cell r="F462">
            <v>0</v>
          </cell>
        </row>
        <row r="463">
          <cell r="E463">
            <v>0</v>
          </cell>
          <cell r="F463">
            <v>0</v>
          </cell>
        </row>
        <row r="464">
          <cell r="AD464" t="str">
            <v>Ban QLDA ĐTXD&amp;KV PTĐT AG</v>
          </cell>
        </row>
        <row r="465">
          <cell r="AD465" t="str">
            <v>Tòa án tỉnh</v>
          </cell>
        </row>
        <row r="466">
          <cell r="E466">
            <v>0</v>
          </cell>
          <cell r="F466">
            <v>0</v>
          </cell>
        </row>
        <row r="467">
          <cell r="AD467" t="str">
            <v>Ban QLDA ĐTXD&amp;KV PTĐT AG</v>
          </cell>
        </row>
        <row r="468">
          <cell r="E468">
            <v>0</v>
          </cell>
          <cell r="F468">
            <v>0</v>
          </cell>
        </row>
        <row r="469">
          <cell r="E469">
            <v>0</v>
          </cell>
          <cell r="F469">
            <v>0</v>
          </cell>
        </row>
        <row r="470">
          <cell r="AD470" t="str">
            <v>Ban QLDA ĐTXD&amp;KV PTĐT AG</v>
          </cell>
        </row>
        <row r="471">
          <cell r="AD471" t="str">
            <v>Ban QLDA ĐTXD KV huyện Phú Tân</v>
          </cell>
        </row>
        <row r="472">
          <cell r="AD472" t="str">
            <v>Ban QLDA ĐTXD KV huyện Phú Tân</v>
          </cell>
        </row>
        <row r="473">
          <cell r="AD473" t="str">
            <v>Ban QLDA ĐTXD KV huyện Phú Tân</v>
          </cell>
        </row>
        <row r="474">
          <cell r="E474">
            <v>1654</v>
          </cell>
          <cell r="F474">
            <v>14314.5</v>
          </cell>
          <cell r="G474">
            <v>0</v>
          </cell>
          <cell r="H474">
            <v>0</v>
          </cell>
          <cell r="R474">
            <v>1654</v>
          </cell>
          <cell r="S474">
            <v>3221</v>
          </cell>
          <cell r="T474">
            <v>0</v>
          </cell>
          <cell r="U474">
            <v>0</v>
          </cell>
        </row>
        <row r="475">
          <cell r="E475">
            <v>1654</v>
          </cell>
          <cell r="F475">
            <v>14314.5</v>
          </cell>
          <cell r="G475">
            <v>0</v>
          </cell>
          <cell r="H475">
            <v>0</v>
          </cell>
          <cell r="R475">
            <v>1654</v>
          </cell>
          <cell r="S475">
            <v>3221</v>
          </cell>
          <cell r="T475">
            <v>0</v>
          </cell>
          <cell r="U475">
            <v>0</v>
          </cell>
        </row>
        <row r="476">
          <cell r="E476">
            <v>1548</v>
          </cell>
          <cell r="F476">
            <v>0</v>
          </cell>
          <cell r="G476">
            <v>0</v>
          </cell>
          <cell r="H476">
            <v>0</v>
          </cell>
          <cell r="R476">
            <v>1548</v>
          </cell>
          <cell r="S476">
            <v>0</v>
          </cell>
          <cell r="T476">
            <v>0</v>
          </cell>
          <cell r="U476">
            <v>0</v>
          </cell>
        </row>
        <row r="477">
          <cell r="E477">
            <v>1548</v>
          </cell>
          <cell r="F477">
            <v>0</v>
          </cell>
          <cell r="G477">
            <v>0</v>
          </cell>
          <cell r="H477">
            <v>0</v>
          </cell>
          <cell r="R477">
            <v>1548</v>
          </cell>
          <cell r="S477">
            <v>0</v>
          </cell>
          <cell r="T477">
            <v>0</v>
          </cell>
          <cell r="U477">
            <v>0</v>
          </cell>
        </row>
        <row r="478">
          <cell r="E478">
            <v>1548</v>
          </cell>
          <cell r="R478">
            <v>1548</v>
          </cell>
          <cell r="AD478" t="str">
            <v>Ban QLDA ĐTXD&amp;KV PTĐT AG</v>
          </cell>
        </row>
        <row r="479">
          <cell r="E479">
            <v>106</v>
          </cell>
          <cell r="F479">
            <v>0</v>
          </cell>
          <cell r="G479">
            <v>0</v>
          </cell>
          <cell r="H479">
            <v>0</v>
          </cell>
          <cell r="R479">
            <v>106</v>
          </cell>
          <cell r="S479">
            <v>0</v>
          </cell>
          <cell r="T479">
            <v>0</v>
          </cell>
          <cell r="U479">
            <v>0</v>
          </cell>
        </row>
        <row r="480">
          <cell r="E480">
            <v>106</v>
          </cell>
          <cell r="F480">
            <v>0</v>
          </cell>
          <cell r="G480">
            <v>0</v>
          </cell>
          <cell r="H480">
            <v>0</v>
          </cell>
          <cell r="R480">
            <v>106</v>
          </cell>
          <cell r="S480">
            <v>0</v>
          </cell>
          <cell r="T480">
            <v>0</v>
          </cell>
          <cell r="U480">
            <v>0</v>
          </cell>
        </row>
        <row r="481">
          <cell r="E481">
            <v>106</v>
          </cell>
          <cell r="R481">
            <v>106</v>
          </cell>
          <cell r="AD481" t="str">
            <v>Ban QLDA ĐTXD&amp;KV PTĐT AG</v>
          </cell>
        </row>
        <row r="482">
          <cell r="E482">
            <v>0</v>
          </cell>
          <cell r="F482">
            <v>14314.5</v>
          </cell>
          <cell r="G482">
            <v>0</v>
          </cell>
          <cell r="H482">
            <v>0</v>
          </cell>
          <cell r="R482">
            <v>0</v>
          </cell>
          <cell r="S482">
            <v>3221</v>
          </cell>
          <cell r="T482">
            <v>0</v>
          </cell>
          <cell r="U482">
            <v>0</v>
          </cell>
        </row>
        <row r="483">
          <cell r="E483">
            <v>0</v>
          </cell>
          <cell r="F483">
            <v>14314.5</v>
          </cell>
          <cell r="G483">
            <v>0</v>
          </cell>
          <cell r="H483">
            <v>0</v>
          </cell>
          <cell r="R483">
            <v>0</v>
          </cell>
          <cell r="S483">
            <v>3221</v>
          </cell>
          <cell r="T483">
            <v>0</v>
          </cell>
          <cell r="U483">
            <v>0</v>
          </cell>
        </row>
        <row r="484">
          <cell r="F484">
            <v>6562.2</v>
          </cell>
          <cell r="S484">
            <v>2885</v>
          </cell>
          <cell r="AD484" t="str">
            <v>Chung các lĩnh vực</v>
          </cell>
        </row>
        <row r="485">
          <cell r="F485">
            <v>4426.3</v>
          </cell>
          <cell r="S485">
            <v>293</v>
          </cell>
          <cell r="AD485" t="str">
            <v>Chung các lĩnh vực</v>
          </cell>
        </row>
        <row r="486">
          <cell r="F486">
            <v>3326</v>
          </cell>
          <cell r="S486">
            <v>43</v>
          </cell>
          <cell r="AD486" t="str">
            <v>Chung các lĩnh vực</v>
          </cell>
        </row>
        <row r="487">
          <cell r="E487">
            <v>0</v>
          </cell>
          <cell r="F487">
            <v>0</v>
          </cell>
        </row>
        <row r="488">
          <cell r="AD488" t="str">
            <v>Sở Tài chính</v>
          </cell>
        </row>
        <row r="489">
          <cell r="AD489" t="str">
            <v>Sở Tài chính</v>
          </cell>
        </row>
      </sheetData>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U32"/>
  <sheetViews>
    <sheetView showZeros="0" zoomScale="70" zoomScaleNormal="70" workbookViewId="0">
      <selection activeCell="B2" sqref="B2:O2"/>
    </sheetView>
  </sheetViews>
  <sheetFormatPr defaultRowHeight="18.75"/>
  <cols>
    <col min="1" max="1" width="7.21875" customWidth="1"/>
    <col min="2" max="2" width="48.44140625" customWidth="1"/>
    <col min="3" max="4" width="12.109375" customWidth="1"/>
    <col min="5" max="5" width="12.21875" customWidth="1"/>
    <col min="6" max="6" width="10.109375" customWidth="1"/>
    <col min="7" max="7" width="10.21875" customWidth="1"/>
    <col min="8" max="8" width="13" customWidth="1"/>
    <col min="9" max="9" width="13.5546875" customWidth="1"/>
    <col min="10" max="10" width="8.44140625" customWidth="1"/>
    <col min="11" max="11" width="11.5546875" customWidth="1"/>
    <col min="12" max="12" width="10.5546875" customWidth="1"/>
    <col min="13" max="13" width="11.33203125" customWidth="1"/>
    <col min="14" max="14" width="9" customWidth="1"/>
    <col min="15" max="15" width="9.5546875" customWidth="1"/>
    <col min="16" max="16" width="9.109375" bestFit="1" customWidth="1"/>
    <col min="17" max="17" width="11.33203125" hidden="1" customWidth="1"/>
    <col min="18" max="18" width="0" hidden="1" customWidth="1"/>
    <col min="19" max="19" width="9.5546875" hidden="1" customWidth="1"/>
    <col min="20" max="20" width="9.109375" bestFit="1" customWidth="1"/>
    <col min="21" max="21" width="14.5546875" customWidth="1"/>
  </cols>
  <sheetData>
    <row r="1" spans="1:21" ht="22.5">
      <c r="B1" s="796" t="s">
        <v>325</v>
      </c>
      <c r="C1" s="796"/>
      <c r="D1" s="796"/>
      <c r="E1" s="796"/>
      <c r="F1" s="796"/>
      <c r="G1" s="796"/>
      <c r="H1" s="796"/>
      <c r="I1" s="796"/>
      <c r="J1" s="796"/>
      <c r="K1" s="796"/>
      <c r="L1" s="796"/>
      <c r="M1" s="796"/>
      <c r="N1" s="796"/>
      <c r="O1" s="796"/>
    </row>
    <row r="2" spans="1:21" ht="56.25" customHeight="1">
      <c r="B2" s="795" t="s">
        <v>326</v>
      </c>
      <c r="C2" s="795"/>
      <c r="D2" s="795"/>
      <c r="E2" s="795"/>
      <c r="F2" s="795"/>
      <c r="G2" s="795"/>
      <c r="H2" s="795"/>
      <c r="I2" s="795"/>
      <c r="J2" s="795"/>
      <c r="K2" s="795"/>
      <c r="L2" s="795"/>
      <c r="M2" s="795"/>
      <c r="N2" s="795"/>
      <c r="O2" s="795"/>
    </row>
    <row r="3" spans="1:21" ht="23.25">
      <c r="B3" s="797" t="s">
        <v>1408</v>
      </c>
      <c r="C3" s="797"/>
      <c r="D3" s="797"/>
      <c r="E3" s="797"/>
      <c r="F3" s="797"/>
      <c r="G3" s="797"/>
      <c r="H3" s="797"/>
      <c r="I3" s="797"/>
      <c r="J3" s="797"/>
      <c r="K3" s="797"/>
      <c r="L3" s="797"/>
      <c r="M3" s="797"/>
      <c r="N3" s="797"/>
      <c r="O3" s="797"/>
    </row>
    <row r="4" spans="1:21" ht="14.25" customHeight="1"/>
    <row r="5" spans="1:21" ht="19.5">
      <c r="M5" s="794" t="s">
        <v>308</v>
      </c>
      <c r="N5" s="794"/>
      <c r="O5" s="794"/>
    </row>
    <row r="6" spans="1:21" ht="18.75" customHeight="1">
      <c r="A6" s="791" t="s">
        <v>317</v>
      </c>
      <c r="B6" s="791" t="s">
        <v>324</v>
      </c>
      <c r="C6" s="798" t="s">
        <v>822</v>
      </c>
      <c r="D6" s="799"/>
      <c r="E6" s="791" t="s">
        <v>971</v>
      </c>
      <c r="F6" s="798" t="s">
        <v>319</v>
      </c>
      <c r="G6" s="799"/>
      <c r="H6" s="790" t="s">
        <v>251</v>
      </c>
      <c r="I6" s="790"/>
      <c r="J6" s="790"/>
      <c r="K6" s="790"/>
      <c r="L6" s="790"/>
      <c r="M6" s="790"/>
      <c r="N6" s="790"/>
      <c r="O6" s="790"/>
    </row>
    <row r="7" spans="1:21" ht="51.75" customHeight="1">
      <c r="A7" s="792"/>
      <c r="B7" s="792"/>
      <c r="C7" s="800"/>
      <c r="D7" s="801"/>
      <c r="E7" s="792"/>
      <c r="F7" s="800"/>
      <c r="G7" s="801"/>
      <c r="H7" s="790" t="s">
        <v>821</v>
      </c>
      <c r="I7" s="790"/>
      <c r="J7" s="790"/>
      <c r="K7" s="790" t="s">
        <v>322</v>
      </c>
      <c r="L7" s="790"/>
      <c r="M7" s="790"/>
      <c r="N7" s="790"/>
      <c r="O7" s="790"/>
    </row>
    <row r="8" spans="1:21" ht="126" customHeight="1">
      <c r="A8" s="792"/>
      <c r="B8" s="792"/>
      <c r="C8" s="802"/>
      <c r="D8" s="803"/>
      <c r="E8" s="792"/>
      <c r="F8" s="800"/>
      <c r="G8" s="801"/>
      <c r="H8" s="791" t="s">
        <v>823</v>
      </c>
      <c r="I8" s="791" t="s">
        <v>972</v>
      </c>
      <c r="J8" s="791" t="s">
        <v>319</v>
      </c>
      <c r="K8" s="790" t="s">
        <v>323</v>
      </c>
      <c r="L8" s="790"/>
      <c r="M8" s="790" t="s">
        <v>964</v>
      </c>
      <c r="N8" s="790" t="s">
        <v>319</v>
      </c>
      <c r="O8" s="790"/>
    </row>
    <row r="9" spans="1:21" ht="43.5" customHeight="1">
      <c r="A9" s="793"/>
      <c r="B9" s="793"/>
      <c r="C9" s="77" t="s">
        <v>846</v>
      </c>
      <c r="D9" s="77" t="s">
        <v>847</v>
      </c>
      <c r="E9" s="793"/>
      <c r="F9" s="77" t="s">
        <v>846</v>
      </c>
      <c r="G9" s="77" t="s">
        <v>847</v>
      </c>
      <c r="H9" s="793"/>
      <c r="I9" s="793"/>
      <c r="J9" s="793"/>
      <c r="K9" s="77" t="s">
        <v>846</v>
      </c>
      <c r="L9" s="77" t="s">
        <v>847</v>
      </c>
      <c r="M9" s="791"/>
      <c r="N9" s="77" t="s">
        <v>846</v>
      </c>
      <c r="O9" s="77" t="s">
        <v>847</v>
      </c>
      <c r="Q9" s="57"/>
    </row>
    <row r="10" spans="1:21" ht="22.5" customHeight="1">
      <c r="A10" s="328">
        <v>1</v>
      </c>
      <c r="B10" s="328">
        <v>2</v>
      </c>
      <c r="C10" s="328" t="s">
        <v>925</v>
      </c>
      <c r="D10" s="328" t="s">
        <v>926</v>
      </c>
      <c r="E10" s="328">
        <v>5</v>
      </c>
      <c r="F10" s="328" t="s">
        <v>923</v>
      </c>
      <c r="G10" s="328" t="s">
        <v>924</v>
      </c>
      <c r="H10" s="328">
        <v>8</v>
      </c>
      <c r="I10" s="328">
        <v>9</v>
      </c>
      <c r="J10" s="328" t="s">
        <v>927</v>
      </c>
      <c r="K10" s="328">
        <v>11</v>
      </c>
      <c r="L10" s="328">
        <v>12</v>
      </c>
      <c r="M10" s="328">
        <v>13</v>
      </c>
      <c r="N10" s="328" t="s">
        <v>928</v>
      </c>
      <c r="O10" s="328" t="s">
        <v>929</v>
      </c>
    </row>
    <row r="11" spans="1:21" ht="33.75" customHeight="1">
      <c r="A11" s="403"/>
      <c r="B11" s="403" t="s">
        <v>2</v>
      </c>
      <c r="C11" s="404">
        <f>H11+K11</f>
        <v>8664771.9395154323</v>
      </c>
      <c r="D11" s="404">
        <f>H11+L11</f>
        <v>9828848.9395154323</v>
      </c>
      <c r="E11" s="404">
        <f>I11+M11</f>
        <v>8226165</v>
      </c>
      <c r="F11" s="405">
        <f>E11/C11*100</f>
        <v>94.938044041122666</v>
      </c>
      <c r="G11" s="405">
        <f>E11/D11*100</f>
        <v>83.694083108022156</v>
      </c>
      <c r="H11" s="404">
        <f t="shared" ref="H11:I11" si="0">H12</f>
        <v>635533.87866199994</v>
      </c>
      <c r="I11" s="404">
        <f t="shared" si="0"/>
        <v>283345</v>
      </c>
      <c r="J11" s="406">
        <f>I11/H11*100</f>
        <v>44.583775863614214</v>
      </c>
      <c r="K11" s="404">
        <f>K12</f>
        <v>8029238.0608534319</v>
      </c>
      <c r="L11" s="404">
        <f>L12</f>
        <v>9193315.0608534329</v>
      </c>
      <c r="M11" s="404">
        <f t="shared" ref="M11" si="1">M12</f>
        <v>7942820</v>
      </c>
      <c r="N11" s="405">
        <f>M11/K11*100</f>
        <v>98.923707826340788</v>
      </c>
      <c r="O11" s="405">
        <f>M11/L11*100</f>
        <v>86.397778684011001</v>
      </c>
      <c r="P11" s="57"/>
      <c r="Q11" s="259"/>
      <c r="U11" s="57"/>
    </row>
    <row r="12" spans="1:21" ht="41.25" customHeight="1">
      <c r="A12" s="68"/>
      <c r="B12" s="68" t="s">
        <v>412</v>
      </c>
      <c r="C12" s="228">
        <f>H12+K12</f>
        <v>8664771.9395154323</v>
      </c>
      <c r="D12" s="228">
        <f>H12+L12</f>
        <v>9828848.9395154323</v>
      </c>
      <c r="E12" s="228">
        <f>I12+M12</f>
        <v>8226165</v>
      </c>
      <c r="F12" s="349">
        <f>E12/C12*100</f>
        <v>94.938044041122666</v>
      </c>
      <c r="G12" s="349">
        <f>E12/D12*100</f>
        <v>83.694083108022156</v>
      </c>
      <c r="H12" s="228">
        <f>H13+H23</f>
        <v>635533.87866199994</v>
      </c>
      <c r="I12" s="228">
        <f>I13+I23</f>
        <v>283345</v>
      </c>
      <c r="J12" s="330">
        <f>I12/H12*100</f>
        <v>44.583775863614214</v>
      </c>
      <c r="K12" s="34">
        <f>K13+K23</f>
        <v>8029238.0608534319</v>
      </c>
      <c r="L12" s="34">
        <f>L13+L23</f>
        <v>9193315.0608534329</v>
      </c>
      <c r="M12" s="34">
        <f t="shared" ref="M12" si="2">M13+M23</f>
        <v>7942820</v>
      </c>
      <c r="N12" s="111">
        <f t="shared" ref="N12:N31" si="3">M12/K12*100</f>
        <v>98.923707826340788</v>
      </c>
      <c r="O12" s="111">
        <f>M12/L12*100</f>
        <v>86.397778684011001</v>
      </c>
      <c r="Q12" s="335"/>
      <c r="U12" s="57"/>
    </row>
    <row r="13" spans="1:21" ht="21" customHeight="1">
      <c r="A13" s="68" t="s">
        <v>8</v>
      </c>
      <c r="B13" s="69" t="s">
        <v>413</v>
      </c>
      <c r="C13" s="228">
        <f t="shared" ref="C13:D31" si="4">H13+K13</f>
        <v>4439647.1935064932</v>
      </c>
      <c r="D13" s="228">
        <f>H13+L13</f>
        <v>4603724.1935064942</v>
      </c>
      <c r="E13" s="228">
        <f t="shared" ref="E13:E31" si="5">I13+M13</f>
        <v>3538675</v>
      </c>
      <c r="F13" s="349">
        <f t="shared" ref="F13:F31" si="6">E13/C13*100</f>
        <v>79.706220917187494</v>
      </c>
      <c r="G13" s="349">
        <f t="shared" ref="G13:G31" si="7">E13/D13*100</f>
        <v>76.865486533517043</v>
      </c>
      <c r="H13" s="228">
        <f>H14+H17</f>
        <v>96701.5</v>
      </c>
      <c r="I13" s="228">
        <f>'PL4-GN KD23-24'!Q12</f>
        <v>58150</v>
      </c>
      <c r="J13" s="330">
        <f t="shared" ref="J13:J17" si="8">I13/H13*100</f>
        <v>60.133503616800155</v>
      </c>
      <c r="K13" s="34">
        <f>K14+K17+K18+K21</f>
        <v>4342945.6935064932</v>
      </c>
      <c r="L13" s="34">
        <f>L14+L17+L18+L21+L22</f>
        <v>4507022.6935064942</v>
      </c>
      <c r="M13" s="34">
        <f>M14+M17+M18+M21+M22</f>
        <v>3480525</v>
      </c>
      <c r="N13" s="111">
        <f t="shared" si="3"/>
        <v>80.142033670925898</v>
      </c>
      <c r="O13" s="111">
        <f t="shared" ref="O13:O31" si="9">M13/L13*100</f>
        <v>77.224483582356413</v>
      </c>
      <c r="P13" s="57"/>
      <c r="S13" s="57"/>
    </row>
    <row r="14" spans="1:21" ht="24" customHeight="1">
      <c r="A14" s="68">
        <v>1</v>
      </c>
      <c r="B14" s="69" t="s">
        <v>414</v>
      </c>
      <c r="C14" s="228">
        <f t="shared" si="4"/>
        <v>1428337</v>
      </c>
      <c r="D14" s="228">
        <f t="shared" si="4"/>
        <v>1406292</v>
      </c>
      <c r="E14" s="228">
        <f t="shared" si="5"/>
        <v>1264040</v>
      </c>
      <c r="F14" s="349">
        <f t="shared" si="6"/>
        <v>88.49732241060758</v>
      </c>
      <c r="G14" s="349">
        <f t="shared" si="7"/>
        <v>89.884604335372742</v>
      </c>
      <c r="H14" s="228">
        <f>H15+H16</f>
        <v>46663</v>
      </c>
      <c r="I14" s="228">
        <f t="shared" ref="I14" si="10">I15+I16</f>
        <v>24618</v>
      </c>
      <c r="J14" s="330">
        <f t="shared" si="8"/>
        <v>52.757002335897816</v>
      </c>
      <c r="K14" s="34">
        <f>K15+K16</f>
        <v>1381674</v>
      </c>
      <c r="L14" s="34">
        <f>L15+L16</f>
        <v>1381674</v>
      </c>
      <c r="M14" s="34">
        <f t="shared" ref="M14" si="11">M15+M16</f>
        <v>1239422</v>
      </c>
      <c r="N14" s="111">
        <f t="shared" si="3"/>
        <v>89.704373101035401</v>
      </c>
      <c r="O14" s="111">
        <f t="shared" si="9"/>
        <v>89.704373101035401</v>
      </c>
      <c r="P14" s="57"/>
      <c r="Q14" s="259"/>
    </row>
    <row r="15" spans="1:21" s="74" customFormat="1">
      <c r="A15" s="230"/>
      <c r="B15" s="72" t="s">
        <v>415</v>
      </c>
      <c r="C15" s="234">
        <f t="shared" si="4"/>
        <v>968551</v>
      </c>
      <c r="D15" s="234">
        <f>H15+L15</f>
        <v>968551</v>
      </c>
      <c r="E15" s="234">
        <f t="shared" si="5"/>
        <v>877926</v>
      </c>
      <c r="F15" s="350">
        <f t="shared" si="6"/>
        <v>90.643239230561946</v>
      </c>
      <c r="G15" s="350">
        <f t="shared" si="7"/>
        <v>90.643239230561946</v>
      </c>
      <c r="H15" s="234">
        <f>'PL4-GN KD23-24'!E15</f>
        <v>9617</v>
      </c>
      <c r="I15" s="234">
        <f>'PL4-GN KD23-24'!R15</f>
        <v>3917</v>
      </c>
      <c r="J15" s="331">
        <f t="shared" si="8"/>
        <v>40.729957367162314</v>
      </c>
      <c r="K15" s="36">
        <f>'PL3-GN TUNG DA'!G33</f>
        <v>958934</v>
      </c>
      <c r="L15" s="36">
        <f>'PL3-GN TUNG DA'!H33</f>
        <v>958934</v>
      </c>
      <c r="M15" s="36">
        <f>'PL3-GN TUNG DA'!AA33</f>
        <v>874009</v>
      </c>
      <c r="N15" s="113">
        <f t="shared" si="3"/>
        <v>91.143811774324405</v>
      </c>
      <c r="O15" s="113">
        <f t="shared" si="9"/>
        <v>91.143811774324405</v>
      </c>
      <c r="Q15" s="257">
        <f>1000000+H11</f>
        <v>1635533.8786619999</v>
      </c>
    </row>
    <row r="16" spans="1:21" s="74" customFormat="1">
      <c r="A16" s="230"/>
      <c r="B16" s="72" t="s">
        <v>416</v>
      </c>
      <c r="C16" s="234">
        <f t="shared" si="4"/>
        <v>459786</v>
      </c>
      <c r="D16" s="234">
        <f>H16+L16</f>
        <v>459786</v>
      </c>
      <c r="E16" s="234">
        <f t="shared" si="5"/>
        <v>386114</v>
      </c>
      <c r="F16" s="350">
        <f t="shared" si="6"/>
        <v>83.976893598326171</v>
      </c>
      <c r="G16" s="350">
        <f t="shared" si="7"/>
        <v>83.976893598326171</v>
      </c>
      <c r="H16" s="234">
        <f>'PL4-GN KD23-24'!C14</f>
        <v>37046</v>
      </c>
      <c r="I16" s="234">
        <f>'PL4-GN KD23-24'!R14</f>
        <v>20701</v>
      </c>
      <c r="J16" s="331">
        <f t="shared" si="8"/>
        <v>55.879177239108138</v>
      </c>
      <c r="K16" s="36">
        <f>'PL3-GN TUNG DA'!G20</f>
        <v>422740</v>
      </c>
      <c r="L16" s="36">
        <f>'PL3-GN TUNG DA'!H20</f>
        <v>422740</v>
      </c>
      <c r="M16" s="36">
        <f>'PL3-GN TUNG DA'!AA20</f>
        <v>365413</v>
      </c>
      <c r="N16" s="113">
        <f t="shared" si="3"/>
        <v>86.43918247622652</v>
      </c>
      <c r="O16" s="113">
        <f t="shared" si="9"/>
        <v>86.43918247622652</v>
      </c>
      <c r="Q16" s="257">
        <f>D11-Q15</f>
        <v>8193315.0608534329</v>
      </c>
      <c r="R16" s="74">
        <f>E11/Q16*100</f>
        <v>100.40093587153164</v>
      </c>
    </row>
    <row r="17" spans="1:21" ht="24.75" customHeight="1">
      <c r="A17" s="68">
        <v>2</v>
      </c>
      <c r="B17" s="69" t="s">
        <v>417</v>
      </c>
      <c r="C17" s="228">
        <f t="shared" si="4"/>
        <v>2135096.1935064932</v>
      </c>
      <c r="D17" s="228">
        <f>H17+L17</f>
        <v>2279811.1935064937</v>
      </c>
      <c r="E17" s="228">
        <f t="shared" si="5"/>
        <v>1783134</v>
      </c>
      <c r="F17" s="349">
        <f t="shared" si="6"/>
        <v>83.515394080279748</v>
      </c>
      <c r="G17" s="349">
        <f t="shared" si="7"/>
        <v>78.214108478756401</v>
      </c>
      <c r="H17" s="228">
        <f>'PL4-GN KD23-24'!F12</f>
        <v>50038.5</v>
      </c>
      <c r="I17" s="228">
        <f>'PL4-GN KD23-24'!S12</f>
        <v>25592</v>
      </c>
      <c r="J17" s="330">
        <f t="shared" si="8"/>
        <v>51.144618643644392</v>
      </c>
      <c r="K17" s="34">
        <f>'PL3-GN TUNG DA'!I15</f>
        <v>2085057.6935064935</v>
      </c>
      <c r="L17" s="34">
        <f>'PL3-GN TUNG DA'!J15</f>
        <v>2229772.6935064937</v>
      </c>
      <c r="M17" s="34">
        <f>'PL3-GN TUNG DA'!AB15</f>
        <v>1757542</v>
      </c>
      <c r="N17" s="111">
        <f t="shared" si="3"/>
        <v>84.292247906306031</v>
      </c>
      <c r="O17" s="111">
        <f t="shared" si="9"/>
        <v>78.821576975908087</v>
      </c>
    </row>
    <row r="18" spans="1:21" ht="26.25" customHeight="1">
      <c r="A18" s="68">
        <v>3</v>
      </c>
      <c r="B18" s="69" t="s">
        <v>418</v>
      </c>
      <c r="C18" s="228">
        <f t="shared" si="4"/>
        <v>794014</v>
      </c>
      <c r="D18" s="228">
        <f>H18+L18</f>
        <v>794014</v>
      </c>
      <c r="E18" s="228">
        <f t="shared" si="5"/>
        <v>385451</v>
      </c>
      <c r="F18" s="349">
        <f t="shared" si="6"/>
        <v>48.544610044659166</v>
      </c>
      <c r="G18" s="349">
        <f t="shared" si="7"/>
        <v>48.544610044659166</v>
      </c>
      <c r="H18" s="226"/>
      <c r="I18" s="340">
        <f>I19+I20</f>
        <v>2113</v>
      </c>
      <c r="J18" s="330"/>
      <c r="K18" s="34">
        <f>K19+K20</f>
        <v>794014</v>
      </c>
      <c r="L18" s="34">
        <f>L19+L20</f>
        <v>794014</v>
      </c>
      <c r="M18" s="34">
        <f t="shared" ref="M18" si="12">M19+M20</f>
        <v>383338</v>
      </c>
      <c r="N18" s="111">
        <f t="shared" si="3"/>
        <v>48.278493830083605</v>
      </c>
      <c r="O18" s="111">
        <f t="shared" si="9"/>
        <v>48.278493830083605</v>
      </c>
      <c r="S18" s="57"/>
      <c r="T18" s="57"/>
      <c r="U18" s="57"/>
    </row>
    <row r="19" spans="1:21" s="74" customFormat="1">
      <c r="A19" s="230"/>
      <c r="B19" s="72" t="s">
        <v>415</v>
      </c>
      <c r="C19" s="234">
        <f t="shared" si="4"/>
        <v>434014</v>
      </c>
      <c r="D19" s="234">
        <f t="shared" ref="D19:D22" si="13">H19+L19</f>
        <v>434014</v>
      </c>
      <c r="E19" s="234">
        <f t="shared" si="5"/>
        <v>174598</v>
      </c>
      <c r="F19" s="350">
        <f t="shared" si="6"/>
        <v>40.228656218463001</v>
      </c>
      <c r="G19" s="350">
        <f t="shared" si="7"/>
        <v>40.228656218463001</v>
      </c>
      <c r="H19" s="227"/>
      <c r="I19" s="341"/>
      <c r="J19" s="331"/>
      <c r="K19" s="36">
        <f>'PL3-GN TUNG DA'!K34</f>
        <v>434014</v>
      </c>
      <c r="L19" s="36">
        <f>'PL3-GN TUNG DA'!K34</f>
        <v>434014</v>
      </c>
      <c r="M19" s="36">
        <f>'PL3-GN TUNG DA'!AC33</f>
        <v>174598</v>
      </c>
      <c r="N19" s="113">
        <f t="shared" si="3"/>
        <v>40.228656218463001</v>
      </c>
      <c r="O19" s="113">
        <f t="shared" si="9"/>
        <v>40.228656218463001</v>
      </c>
    </row>
    <row r="20" spans="1:21" s="74" customFormat="1">
      <c r="A20" s="230"/>
      <c r="B20" s="72" t="s">
        <v>416</v>
      </c>
      <c r="C20" s="234">
        <f t="shared" si="4"/>
        <v>360000</v>
      </c>
      <c r="D20" s="234">
        <f t="shared" si="13"/>
        <v>360000</v>
      </c>
      <c r="E20" s="234">
        <f t="shared" si="5"/>
        <v>210853</v>
      </c>
      <c r="F20" s="350">
        <f t="shared" si="6"/>
        <v>58.570277777777783</v>
      </c>
      <c r="G20" s="350">
        <f t="shared" si="7"/>
        <v>58.570277777777783</v>
      </c>
      <c r="H20" s="227"/>
      <c r="I20" s="341">
        <v>2113</v>
      </c>
      <c r="J20" s="331"/>
      <c r="K20" s="36">
        <f>'PL3-GN TUNG DA'!K20</f>
        <v>360000</v>
      </c>
      <c r="L20" s="36">
        <f>'PL3-GN TUNG DA'!K20</f>
        <v>360000</v>
      </c>
      <c r="M20" s="36">
        <f>'PL3-GN TUNG DA'!AC20</f>
        <v>208740</v>
      </c>
      <c r="N20" s="113">
        <f t="shared" si="3"/>
        <v>57.983333333333334</v>
      </c>
      <c r="O20" s="113">
        <f t="shared" si="9"/>
        <v>57.983333333333334</v>
      </c>
      <c r="U20" s="418"/>
    </row>
    <row r="21" spans="1:21" ht="27.75" customHeight="1">
      <c r="A21" s="68">
        <v>4</v>
      </c>
      <c r="B21" s="69" t="s">
        <v>419</v>
      </c>
      <c r="C21" s="228">
        <f t="shared" si="4"/>
        <v>82200</v>
      </c>
      <c r="D21" s="329">
        <f t="shared" si="13"/>
        <v>62652</v>
      </c>
      <c r="E21" s="228">
        <f t="shared" si="5"/>
        <v>61394</v>
      </c>
      <c r="F21" s="349">
        <f t="shared" si="6"/>
        <v>74.688564476885645</v>
      </c>
      <c r="G21" s="349">
        <f t="shared" si="7"/>
        <v>97.992083253527412</v>
      </c>
      <c r="H21" s="226"/>
      <c r="I21" s="226"/>
      <c r="J21" s="330"/>
      <c r="K21" s="34">
        <f>'PL3-GN TUNG DA'!L15</f>
        <v>82200</v>
      </c>
      <c r="L21" s="34">
        <f>'PL3-GN TUNG DA'!M18</f>
        <v>62652</v>
      </c>
      <c r="M21" s="34">
        <f>'PL3-GN TUNG DA'!AD15</f>
        <v>61394</v>
      </c>
      <c r="N21" s="111">
        <f t="shared" si="3"/>
        <v>74.688564476885645</v>
      </c>
      <c r="O21" s="111">
        <f t="shared" si="9"/>
        <v>97.992083253527412</v>
      </c>
      <c r="Q21" s="57"/>
      <c r="U21" s="335"/>
    </row>
    <row r="22" spans="1:21" ht="27.75" customHeight="1">
      <c r="A22" s="68">
        <v>5</v>
      </c>
      <c r="B22" s="69" t="s">
        <v>910</v>
      </c>
      <c r="C22" s="228"/>
      <c r="D22" s="329">
        <f t="shared" si="13"/>
        <v>38910</v>
      </c>
      <c r="E22" s="228"/>
      <c r="F22" s="349"/>
      <c r="G22" s="349">
        <f t="shared" si="7"/>
        <v>0</v>
      </c>
      <c r="H22" s="226"/>
      <c r="I22" s="226"/>
      <c r="J22" s="330"/>
      <c r="K22" s="34"/>
      <c r="L22" s="34">
        <f>'PL3-GN TUNG DA'!N19</f>
        <v>38910</v>
      </c>
      <c r="M22" s="34">
        <f>'PL3-GN TUNG DA'!AE15</f>
        <v>38829</v>
      </c>
      <c r="N22" s="112"/>
      <c r="O22" s="111">
        <f t="shared" si="9"/>
        <v>99.791827293754821</v>
      </c>
      <c r="Q22" s="57"/>
    </row>
    <row r="23" spans="1:21" ht="26.25" customHeight="1">
      <c r="A23" s="68" t="s">
        <v>21</v>
      </c>
      <c r="B23" s="69" t="s">
        <v>420</v>
      </c>
      <c r="C23" s="228">
        <f t="shared" si="4"/>
        <v>4225124.7460089382</v>
      </c>
      <c r="D23" s="228">
        <f>H23+L23</f>
        <v>5225124.7460089382</v>
      </c>
      <c r="E23" s="228">
        <f t="shared" si="5"/>
        <v>4687490</v>
      </c>
      <c r="F23" s="349">
        <f t="shared" si="6"/>
        <v>110.94323320105077</v>
      </c>
      <c r="G23" s="349">
        <f t="shared" si="7"/>
        <v>89.710585447369567</v>
      </c>
      <c r="H23" s="228">
        <f>H24+H31</f>
        <v>538832.37866199994</v>
      </c>
      <c r="I23" s="228">
        <f t="shared" ref="I23" si="14">I24+I31</f>
        <v>225195</v>
      </c>
      <c r="J23" s="330">
        <f t="shared" ref="J23:J31" si="15">I23/H23*100</f>
        <v>41.793145497156708</v>
      </c>
      <c r="K23" s="34">
        <f>K24+K31</f>
        <v>3686292.3673469387</v>
      </c>
      <c r="L23" s="34">
        <f>L24+L31</f>
        <v>4686292.3673469387</v>
      </c>
      <c r="M23" s="34">
        <f>M24+M31</f>
        <v>4462295</v>
      </c>
      <c r="N23" s="111">
        <f t="shared" si="3"/>
        <v>121.05103326927804</v>
      </c>
      <c r="O23" s="111">
        <f t="shared" si="9"/>
        <v>95.220158074052236</v>
      </c>
      <c r="S23" s="57"/>
      <c r="T23" s="57"/>
    </row>
    <row r="24" spans="1:21" ht="26.25" customHeight="1">
      <c r="A24" s="68">
        <v>1</v>
      </c>
      <c r="B24" s="69" t="s">
        <v>421</v>
      </c>
      <c r="C24" s="228">
        <f t="shared" si="4"/>
        <v>3874063.7460089386</v>
      </c>
      <c r="D24" s="228">
        <f>H24+L24</f>
        <v>4874063.7460089391</v>
      </c>
      <c r="E24" s="228">
        <f t="shared" si="5"/>
        <v>4561341</v>
      </c>
      <c r="F24" s="349">
        <f t="shared" si="6"/>
        <v>117.74047354535904</v>
      </c>
      <c r="G24" s="349">
        <f t="shared" si="7"/>
        <v>93.583942223467886</v>
      </c>
      <c r="H24" s="228">
        <f>'PL4-GN KD23-24'!J12</f>
        <v>389921.378662</v>
      </c>
      <c r="I24" s="228">
        <f>'PL4-GN KD23-24'!W12</f>
        <v>156947</v>
      </c>
      <c r="J24" s="330">
        <f t="shared" si="15"/>
        <v>40.250934826543109</v>
      </c>
      <c r="K24" s="34">
        <f>'PL3-GN TUNG DA'!Q15</f>
        <v>3484142.3673469387</v>
      </c>
      <c r="L24" s="34">
        <f>'PL3-GN TUNG DA'!R15</f>
        <v>4484142.3673469387</v>
      </c>
      <c r="M24" s="34">
        <f>'PL3-GN TUNG DA'!AG15</f>
        <v>4404394</v>
      </c>
      <c r="N24" s="111">
        <f t="shared" si="3"/>
        <v>126.4125726111991</v>
      </c>
      <c r="O24" s="111">
        <f t="shared" si="9"/>
        <v>98.221546935537589</v>
      </c>
      <c r="S24" s="57"/>
      <c r="T24" s="57"/>
      <c r="U24" s="57"/>
    </row>
    <row r="25" spans="1:21" s="62" customFormat="1" ht="24" customHeight="1">
      <c r="A25" s="70"/>
      <c r="B25" s="71" t="s">
        <v>309</v>
      </c>
      <c r="C25" s="229">
        <f t="shared" si="4"/>
        <v>3431718.3786619999</v>
      </c>
      <c r="D25" s="229">
        <f t="shared" ref="D25" si="16">H25+L25</f>
        <v>4431718.3786620004</v>
      </c>
      <c r="E25" s="229">
        <f t="shared" si="5"/>
        <v>4176587</v>
      </c>
      <c r="F25" s="351">
        <f t="shared" si="6"/>
        <v>121.70541224972015</v>
      </c>
      <c r="G25" s="351">
        <f t="shared" si="7"/>
        <v>94.243059760060206</v>
      </c>
      <c r="H25" s="229">
        <f>'PL4-GN KD23-24'!K12</f>
        <v>304358.378662</v>
      </c>
      <c r="I25" s="229">
        <f>'PL4-GN KD23-24'!X12</f>
        <v>89042</v>
      </c>
      <c r="J25" s="332">
        <f t="shared" si="15"/>
        <v>29.255642769369615</v>
      </c>
      <c r="K25" s="39">
        <f>'PL3-GN TUNG DA'!S15</f>
        <v>3127360</v>
      </c>
      <c r="L25" s="39">
        <f>'PL3-GN TUNG DA'!T15</f>
        <v>4127360</v>
      </c>
      <c r="M25" s="39">
        <f>'PL3-GN TUNG DA'!AH15</f>
        <v>4087545</v>
      </c>
      <c r="N25" s="240">
        <f t="shared" si="3"/>
        <v>130.70273329581502</v>
      </c>
      <c r="O25" s="112">
        <f t="shared" si="9"/>
        <v>99.035339781361458</v>
      </c>
      <c r="Q25" s="218"/>
      <c r="S25" s="336"/>
    </row>
    <row r="26" spans="1:21">
      <c r="A26" s="70"/>
      <c r="B26" s="72" t="s">
        <v>251</v>
      </c>
      <c r="C26" s="228">
        <f t="shared" si="4"/>
        <v>0</v>
      </c>
      <c r="D26" s="228"/>
      <c r="E26" s="228">
        <f t="shared" si="5"/>
        <v>0</v>
      </c>
      <c r="F26" s="349"/>
      <c r="G26" s="349"/>
      <c r="H26" s="227"/>
      <c r="I26" s="227"/>
      <c r="J26" s="330"/>
      <c r="K26" s="45"/>
      <c r="L26" s="45"/>
      <c r="M26" s="45"/>
      <c r="N26" s="19"/>
      <c r="O26" s="112"/>
    </row>
    <row r="27" spans="1:21" s="74" customFormat="1" ht="19.5">
      <c r="A27" s="235"/>
      <c r="B27" s="236" t="s">
        <v>422</v>
      </c>
      <c r="C27" s="233">
        <f t="shared" si="4"/>
        <v>442345.36734693882</v>
      </c>
      <c r="D27" s="233">
        <f>H27+L27</f>
        <v>442345.36734693882</v>
      </c>
      <c r="E27" s="233">
        <f t="shared" si="5"/>
        <v>384754</v>
      </c>
      <c r="F27" s="352">
        <f t="shared" si="6"/>
        <v>86.980452018214777</v>
      </c>
      <c r="G27" s="349">
        <f t="shared" si="7"/>
        <v>86.980452018214777</v>
      </c>
      <c r="H27" s="233">
        <f>H28+H29+H30</f>
        <v>85563</v>
      </c>
      <c r="I27" s="233">
        <f>I28+I29+I30</f>
        <v>67905</v>
      </c>
      <c r="J27" s="333">
        <f t="shared" si="15"/>
        <v>79.362574944777535</v>
      </c>
      <c r="K27" s="38">
        <f>K28+K29+K30</f>
        <v>356782.36734693882</v>
      </c>
      <c r="L27" s="38">
        <f>L28+L29+L30</f>
        <v>356782.36734693882</v>
      </c>
      <c r="M27" s="38">
        <f>M28+M29+M30</f>
        <v>316849</v>
      </c>
      <c r="N27" s="353">
        <f t="shared" si="3"/>
        <v>88.807359611438642</v>
      </c>
      <c r="O27" s="353">
        <f t="shared" si="9"/>
        <v>88.807359611438642</v>
      </c>
      <c r="Q27" s="257"/>
    </row>
    <row r="28" spans="1:21" s="74" customFormat="1" ht="29.25" customHeight="1">
      <c r="A28" s="230"/>
      <c r="B28" s="72" t="s">
        <v>423</v>
      </c>
      <c r="C28" s="234">
        <f t="shared" si="4"/>
        <v>117974</v>
      </c>
      <c r="D28" s="234">
        <f t="shared" ref="D28:D31" si="17">H28+L28</f>
        <v>117974</v>
      </c>
      <c r="E28" s="234">
        <f t="shared" si="5"/>
        <v>114066</v>
      </c>
      <c r="F28" s="350">
        <f t="shared" si="6"/>
        <v>96.687405699560927</v>
      </c>
      <c r="G28" s="350">
        <f t="shared" si="7"/>
        <v>96.687405699560927</v>
      </c>
      <c r="H28" s="234">
        <f>'PL4-GN KD23-24'!L12</f>
        <v>22657</v>
      </c>
      <c r="I28" s="234">
        <f>'PL4-GN KD23-24'!Y12</f>
        <v>21884</v>
      </c>
      <c r="J28" s="331">
        <f>I28/H28*100</f>
        <v>96.58825087169528</v>
      </c>
      <c r="K28" s="36">
        <f>'PL3-GN TUNG DA'!U15</f>
        <v>95317</v>
      </c>
      <c r="L28" s="36">
        <f>'PL3-GN TUNG DA'!U15</f>
        <v>95317</v>
      </c>
      <c r="M28" s="36">
        <f>'PL3-GN TUNG DA'!AI15</f>
        <v>92182</v>
      </c>
      <c r="N28" s="94">
        <f t="shared" si="3"/>
        <v>96.710974957247913</v>
      </c>
      <c r="O28" s="94">
        <f t="shared" si="9"/>
        <v>96.710974957247913</v>
      </c>
    </row>
    <row r="29" spans="1:21" s="74" customFormat="1" ht="47.25" customHeight="1">
      <c r="A29" s="230"/>
      <c r="B29" s="72" t="s">
        <v>424</v>
      </c>
      <c r="C29" s="234">
        <f t="shared" si="4"/>
        <v>63693.36734693878</v>
      </c>
      <c r="D29" s="229">
        <f t="shared" si="17"/>
        <v>63693.36734693878</v>
      </c>
      <c r="E29" s="234">
        <f t="shared" si="5"/>
        <v>48958</v>
      </c>
      <c r="F29" s="350">
        <f t="shared" si="6"/>
        <v>76.865146308445276</v>
      </c>
      <c r="G29" s="350">
        <f t="shared" si="7"/>
        <v>76.865146308445276</v>
      </c>
      <c r="H29" s="234">
        <f>'PL4-GN KD23-24'!M12</f>
        <v>17053</v>
      </c>
      <c r="I29" s="234">
        <f>'PL4-GN KD23-24'!Z12</f>
        <v>13825</v>
      </c>
      <c r="J29" s="331">
        <f t="shared" si="15"/>
        <v>81.070779335014365</v>
      </c>
      <c r="K29" s="36">
        <f>'PL3-GN TUNG DA'!V15</f>
        <v>46640.36734693878</v>
      </c>
      <c r="L29" s="36">
        <f>'PL3-GN TUNG DA'!V15</f>
        <v>46640.36734693878</v>
      </c>
      <c r="M29" s="36">
        <f>'PL3-GN TUNG DA'!AJ15</f>
        <v>35133</v>
      </c>
      <c r="N29" s="94">
        <f t="shared" si="3"/>
        <v>75.327451301272703</v>
      </c>
      <c r="O29" s="94">
        <f t="shared" si="9"/>
        <v>75.327451301272703</v>
      </c>
    </row>
    <row r="30" spans="1:21" s="74" customFormat="1" ht="30" customHeight="1">
      <c r="A30" s="230"/>
      <c r="B30" s="72" t="s">
        <v>463</v>
      </c>
      <c r="C30" s="234">
        <f t="shared" si="4"/>
        <v>260678</v>
      </c>
      <c r="D30" s="229">
        <f t="shared" si="17"/>
        <v>260678</v>
      </c>
      <c r="E30" s="234">
        <f t="shared" si="5"/>
        <v>221730</v>
      </c>
      <c r="F30" s="350">
        <f t="shared" si="6"/>
        <v>85.058961630824243</v>
      </c>
      <c r="G30" s="350">
        <f t="shared" si="7"/>
        <v>85.058961630824243</v>
      </c>
      <c r="H30" s="234">
        <f>'PL4-GN KD23-24'!N12</f>
        <v>45853</v>
      </c>
      <c r="I30" s="234">
        <f>'PL4-GN KD23-24'!AA12</f>
        <v>32196</v>
      </c>
      <c r="J30" s="331">
        <f t="shared" si="15"/>
        <v>70.215689267877778</v>
      </c>
      <c r="K30" s="36">
        <f>'PL3-GN TUNG DA'!W15</f>
        <v>214825</v>
      </c>
      <c r="L30" s="36">
        <f>'PL3-GN TUNG DA'!W15</f>
        <v>214825</v>
      </c>
      <c r="M30" s="36">
        <f>'PL3-GN TUNG DA'!AK15</f>
        <v>189534</v>
      </c>
      <c r="N30" s="94">
        <f t="shared" si="3"/>
        <v>88.227161643197945</v>
      </c>
      <c r="O30" s="94">
        <f t="shared" si="9"/>
        <v>88.227161643197945</v>
      </c>
    </row>
    <row r="31" spans="1:21" ht="19.5">
      <c r="A31" s="68">
        <v>2</v>
      </c>
      <c r="B31" s="69" t="s">
        <v>310</v>
      </c>
      <c r="C31" s="228">
        <f t="shared" si="4"/>
        <v>351061</v>
      </c>
      <c r="D31" s="329">
        <f t="shared" si="17"/>
        <v>351061</v>
      </c>
      <c r="E31" s="228">
        <f t="shared" si="5"/>
        <v>126149</v>
      </c>
      <c r="F31" s="349">
        <f t="shared" si="6"/>
        <v>35.933641162077244</v>
      </c>
      <c r="G31" s="349">
        <f t="shared" si="7"/>
        <v>35.933641162077244</v>
      </c>
      <c r="H31" s="228">
        <f>'PL4-GN KD23-24'!O12</f>
        <v>148911</v>
      </c>
      <c r="I31" s="228">
        <f>'PL4-GN KD23-24'!AB12</f>
        <v>68248</v>
      </c>
      <c r="J31" s="333">
        <f t="shared" si="15"/>
        <v>45.83140264990498</v>
      </c>
      <c r="K31" s="34">
        <f>'PL3-GN TUNG DA'!X15</f>
        <v>202150</v>
      </c>
      <c r="L31" s="34">
        <f>'PL3-GN TUNG DA'!X15</f>
        <v>202150</v>
      </c>
      <c r="M31" s="34">
        <f>'PL3-GN TUNG DA'!AL15</f>
        <v>57901</v>
      </c>
      <c r="N31" s="111">
        <f t="shared" si="3"/>
        <v>28.642592134553553</v>
      </c>
      <c r="O31" s="111">
        <f t="shared" si="9"/>
        <v>28.642592134553553</v>
      </c>
    </row>
    <row r="32" spans="1:21" ht="12" customHeight="1">
      <c r="A32" s="8"/>
      <c r="B32" s="8"/>
      <c r="C32" s="8"/>
      <c r="D32" s="8"/>
      <c r="E32" s="8"/>
      <c r="F32" s="8"/>
      <c r="G32" s="8"/>
      <c r="H32" s="8"/>
      <c r="I32" s="8"/>
      <c r="J32" s="334"/>
      <c r="K32" s="8"/>
      <c r="L32" s="8"/>
      <c r="M32" s="8"/>
      <c r="N32" s="8"/>
      <c r="O32" s="8"/>
    </row>
  </sheetData>
  <mergeCells count="18">
    <mergeCell ref="A6:A9"/>
    <mergeCell ref="H6:O6"/>
    <mergeCell ref="J8:J9"/>
    <mergeCell ref="I8:I9"/>
    <mergeCell ref="H8:H9"/>
    <mergeCell ref="C6:D8"/>
    <mergeCell ref="E6:E9"/>
    <mergeCell ref="F6:G8"/>
    <mergeCell ref="K8:L8"/>
    <mergeCell ref="M8:M9"/>
    <mergeCell ref="N8:O8"/>
    <mergeCell ref="H7:J7"/>
    <mergeCell ref="K7:O7"/>
    <mergeCell ref="B6:B9"/>
    <mergeCell ref="M5:O5"/>
    <mergeCell ref="B2:O2"/>
    <mergeCell ref="B1:O1"/>
    <mergeCell ref="B3:O3"/>
  </mergeCells>
  <pageMargins left="0.23622047244094491" right="0.23622047244094491" top="0.51181102362204722" bottom="0.62992125984251968" header="0.31496062992125984" footer="0.31496062992125984"/>
  <pageSetup paperSize="9" scale="57"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S40"/>
  <sheetViews>
    <sheetView showGridLines="0" showZeros="0" zoomScale="60" zoomScaleNormal="60" workbookViewId="0">
      <pane xSplit="2" ySplit="13" topLeftCell="C21" activePane="bottomRight" state="frozen"/>
      <selection pane="topRight" activeCell="C1" sqref="C1"/>
      <selection pane="bottomLeft" activeCell="A14" sqref="A14"/>
      <selection pane="bottomRight" activeCell="A6" sqref="A6"/>
    </sheetView>
  </sheetViews>
  <sheetFormatPr defaultColWidth="8.88671875" defaultRowHeight="18.75"/>
  <cols>
    <col min="1" max="1" width="5.88671875" style="515" customWidth="1"/>
    <col min="2" max="2" width="48.5546875" style="515" customWidth="1"/>
    <col min="3" max="3" width="20.33203125" style="519" customWidth="1"/>
    <col min="4" max="4" width="38.109375" style="519" customWidth="1"/>
    <col min="5" max="14" width="14.77734375" style="515" customWidth="1"/>
    <col min="15" max="16" width="25.88671875" style="519" customWidth="1"/>
    <col min="17" max="17" width="25.88671875" style="519" hidden="1" customWidth="1"/>
    <col min="18" max="18" width="14.77734375" style="515" customWidth="1"/>
    <col min="19" max="16384" width="8.88671875" style="515"/>
  </cols>
  <sheetData>
    <row r="1" spans="1:18">
      <c r="O1" s="879"/>
      <c r="P1" s="879"/>
      <c r="Q1" s="879"/>
      <c r="R1" s="879"/>
    </row>
    <row r="2" spans="1:18" ht="27">
      <c r="A2" s="880" t="s">
        <v>1018</v>
      </c>
      <c r="B2" s="880"/>
      <c r="C2" s="880"/>
      <c r="D2" s="880"/>
      <c r="E2" s="880"/>
      <c r="F2" s="880"/>
      <c r="G2" s="880"/>
      <c r="H2" s="880"/>
      <c r="I2" s="880"/>
      <c r="J2" s="880"/>
      <c r="K2" s="880"/>
      <c r="L2" s="880"/>
      <c r="M2" s="880"/>
      <c r="N2" s="880"/>
      <c r="O2" s="880"/>
      <c r="P2" s="880"/>
      <c r="Q2" s="880"/>
      <c r="R2" s="880"/>
    </row>
    <row r="3" spans="1:18" ht="27">
      <c r="A3" s="881" t="s">
        <v>1019</v>
      </c>
      <c r="B3" s="881"/>
      <c r="C3" s="881"/>
      <c r="D3" s="881"/>
      <c r="E3" s="881"/>
      <c r="F3" s="881"/>
      <c r="G3" s="881"/>
      <c r="H3" s="881"/>
      <c r="I3" s="881"/>
      <c r="J3" s="881"/>
      <c r="K3" s="881"/>
      <c r="L3" s="881"/>
      <c r="M3" s="881"/>
      <c r="N3" s="881"/>
      <c r="O3" s="881"/>
      <c r="P3" s="881"/>
      <c r="Q3" s="881"/>
      <c r="R3" s="881"/>
    </row>
    <row r="4" spans="1:18" ht="27">
      <c r="A4" s="882" t="s">
        <v>1020</v>
      </c>
      <c r="B4" s="882"/>
      <c r="C4" s="882"/>
      <c r="D4" s="882"/>
      <c r="E4" s="882"/>
      <c r="F4" s="882"/>
      <c r="G4" s="882"/>
      <c r="H4" s="882"/>
      <c r="I4" s="882"/>
      <c r="J4" s="882"/>
      <c r="K4" s="882"/>
      <c r="L4" s="882"/>
      <c r="M4" s="882"/>
      <c r="N4" s="882"/>
      <c r="O4" s="882"/>
      <c r="P4" s="882"/>
      <c r="Q4" s="882"/>
      <c r="R4" s="882"/>
    </row>
    <row r="5" spans="1:18" ht="26.25">
      <c r="A5" s="883" t="s">
        <v>1411</v>
      </c>
      <c r="B5" s="883"/>
      <c r="C5" s="883"/>
      <c r="D5" s="883"/>
      <c r="E5" s="883"/>
      <c r="F5" s="883"/>
      <c r="G5" s="883"/>
      <c r="H5" s="883"/>
      <c r="I5" s="883"/>
      <c r="J5" s="883"/>
      <c r="K5" s="883"/>
      <c r="L5" s="883"/>
      <c r="M5" s="883"/>
      <c r="N5" s="883"/>
      <c r="O5" s="883"/>
      <c r="P5" s="883"/>
      <c r="Q5" s="883"/>
      <c r="R5" s="883"/>
    </row>
    <row r="6" spans="1:18" ht="19.5">
      <c r="B6" s="628"/>
      <c r="O6" s="629"/>
      <c r="P6" s="629"/>
      <c r="Q6" s="629"/>
      <c r="R6" s="630" t="s">
        <v>1021</v>
      </c>
    </row>
    <row r="7" spans="1:18" ht="43.9" customHeight="1">
      <c r="A7" s="874" t="s">
        <v>1022</v>
      </c>
      <c r="B7" s="872" t="s">
        <v>1</v>
      </c>
      <c r="C7" s="872" t="s">
        <v>1023</v>
      </c>
      <c r="D7" s="872" t="s">
        <v>1024</v>
      </c>
      <c r="E7" s="872" t="s">
        <v>1025</v>
      </c>
      <c r="F7" s="872" t="s">
        <v>1026</v>
      </c>
      <c r="G7" s="872"/>
      <c r="H7" s="872"/>
      <c r="I7" s="872"/>
      <c r="J7" s="872"/>
      <c r="K7" s="872" t="s">
        <v>1027</v>
      </c>
      <c r="L7" s="872"/>
      <c r="M7" s="872"/>
      <c r="N7" s="872"/>
      <c r="O7" s="872" t="s">
        <v>1028</v>
      </c>
      <c r="P7" s="872" t="s">
        <v>1029</v>
      </c>
      <c r="Q7" s="876" t="s">
        <v>1030</v>
      </c>
      <c r="R7" s="872" t="s">
        <v>249</v>
      </c>
    </row>
    <row r="8" spans="1:18" ht="32.65" customHeight="1">
      <c r="A8" s="875"/>
      <c r="B8" s="873"/>
      <c r="C8" s="873"/>
      <c r="D8" s="873"/>
      <c r="E8" s="873"/>
      <c r="F8" s="873" t="s">
        <v>1031</v>
      </c>
      <c r="G8" s="873" t="s">
        <v>1032</v>
      </c>
      <c r="H8" s="873" t="s">
        <v>448</v>
      </c>
      <c r="I8" s="873"/>
      <c r="J8" s="873"/>
      <c r="K8" s="873" t="s">
        <v>1032</v>
      </c>
      <c r="L8" s="873" t="s">
        <v>448</v>
      </c>
      <c r="M8" s="873"/>
      <c r="N8" s="873"/>
      <c r="O8" s="873"/>
      <c r="P8" s="873"/>
      <c r="Q8" s="877"/>
      <c r="R8" s="873"/>
    </row>
    <row r="9" spans="1:18">
      <c r="A9" s="875"/>
      <c r="B9" s="873"/>
      <c r="C9" s="873"/>
      <c r="D9" s="873"/>
      <c r="E9" s="873"/>
      <c r="F9" s="873"/>
      <c r="G9" s="873"/>
      <c r="H9" s="873" t="s">
        <v>1033</v>
      </c>
      <c r="I9" s="873" t="s">
        <v>1034</v>
      </c>
      <c r="J9" s="873" t="s">
        <v>1035</v>
      </c>
      <c r="K9" s="873"/>
      <c r="L9" s="873" t="s">
        <v>1033</v>
      </c>
      <c r="M9" s="873" t="s">
        <v>705</v>
      </c>
      <c r="N9" s="873" t="s">
        <v>706</v>
      </c>
      <c r="O9" s="873"/>
      <c r="P9" s="873"/>
      <c r="Q9" s="877"/>
      <c r="R9" s="873"/>
    </row>
    <row r="10" spans="1:18">
      <c r="A10" s="875"/>
      <c r="B10" s="873"/>
      <c r="C10" s="873"/>
      <c r="D10" s="873"/>
      <c r="E10" s="873"/>
      <c r="F10" s="873"/>
      <c r="G10" s="873"/>
      <c r="H10" s="873"/>
      <c r="I10" s="873"/>
      <c r="J10" s="873"/>
      <c r="K10" s="873"/>
      <c r="L10" s="873"/>
      <c r="M10" s="873"/>
      <c r="N10" s="873"/>
      <c r="O10" s="873"/>
      <c r="P10" s="873"/>
      <c r="Q10" s="877"/>
      <c r="R10" s="873"/>
    </row>
    <row r="11" spans="1:18">
      <c r="A11" s="875"/>
      <c r="B11" s="873"/>
      <c r="C11" s="873"/>
      <c r="D11" s="873"/>
      <c r="E11" s="873"/>
      <c r="F11" s="873"/>
      <c r="G11" s="873"/>
      <c r="H11" s="873"/>
      <c r="I11" s="873"/>
      <c r="J11" s="873"/>
      <c r="K11" s="873"/>
      <c r="L11" s="873"/>
      <c r="M11" s="873"/>
      <c r="N11" s="873"/>
      <c r="O11" s="873"/>
      <c r="P11" s="873"/>
      <c r="Q11" s="877"/>
      <c r="R11" s="873"/>
    </row>
    <row r="12" spans="1:18" ht="15.75" customHeight="1">
      <c r="A12" s="875"/>
      <c r="B12" s="873"/>
      <c r="C12" s="873"/>
      <c r="D12" s="873"/>
      <c r="E12" s="873"/>
      <c r="F12" s="873"/>
      <c r="G12" s="873"/>
      <c r="H12" s="873"/>
      <c r="I12" s="873"/>
      <c r="J12" s="873"/>
      <c r="K12" s="873"/>
      <c r="L12" s="873"/>
      <c r="M12" s="873"/>
      <c r="N12" s="873"/>
      <c r="O12" s="873"/>
      <c r="P12" s="873"/>
      <c r="Q12" s="878"/>
      <c r="R12" s="873"/>
    </row>
    <row r="13" spans="1:18" ht="18" customHeight="1">
      <c r="A13" s="656">
        <v>1</v>
      </c>
      <c r="B13" s="656">
        <v>2</v>
      </c>
      <c r="C13" s="656">
        <v>3</v>
      </c>
      <c r="D13" s="656">
        <v>4</v>
      </c>
      <c r="E13" s="656">
        <v>5</v>
      </c>
      <c r="F13" s="656">
        <v>6</v>
      </c>
      <c r="G13" s="656">
        <v>7</v>
      </c>
      <c r="H13" s="656">
        <v>8</v>
      </c>
      <c r="I13" s="656">
        <v>9</v>
      </c>
      <c r="J13" s="656">
        <v>10</v>
      </c>
      <c r="K13" s="656">
        <v>11</v>
      </c>
      <c r="L13" s="656">
        <v>12</v>
      </c>
      <c r="M13" s="656">
        <v>13</v>
      </c>
      <c r="N13" s="656">
        <v>14</v>
      </c>
      <c r="O13" s="656">
        <v>15</v>
      </c>
      <c r="P13" s="656">
        <v>16</v>
      </c>
      <c r="Q13" s="656">
        <v>17</v>
      </c>
      <c r="R13" s="656">
        <v>18</v>
      </c>
    </row>
    <row r="14" spans="1:18" ht="35.450000000000003" customHeight="1">
      <c r="A14" s="663"/>
      <c r="B14" s="664" t="s">
        <v>1036</v>
      </c>
      <c r="C14" s="665"/>
      <c r="D14" s="666"/>
      <c r="E14" s="667"/>
      <c r="F14" s="666"/>
      <c r="G14" s="668">
        <f t="shared" ref="G14:P14" si="0">SUM(G15,G18,G24)</f>
        <v>10905501</v>
      </c>
      <c r="H14" s="668">
        <f t="shared" si="0"/>
        <v>9755324</v>
      </c>
      <c r="I14" s="668">
        <f t="shared" si="0"/>
        <v>1039803</v>
      </c>
      <c r="J14" s="668">
        <f t="shared" si="0"/>
        <v>0</v>
      </c>
      <c r="K14" s="668">
        <f t="shared" si="0"/>
        <v>9775</v>
      </c>
      <c r="L14" s="668">
        <f t="shared" si="0"/>
        <v>0</v>
      </c>
      <c r="M14" s="668">
        <f t="shared" si="0"/>
        <v>6275</v>
      </c>
      <c r="N14" s="668">
        <f t="shared" si="0"/>
        <v>3500</v>
      </c>
      <c r="O14" s="668">
        <f t="shared" si="0"/>
        <v>0</v>
      </c>
      <c r="P14" s="668">
        <f t="shared" si="0"/>
        <v>0</v>
      </c>
      <c r="Q14" s="668"/>
      <c r="R14" s="668">
        <f>SUM(R15,R18,R24)</f>
        <v>0</v>
      </c>
    </row>
    <row r="15" spans="1:18" ht="64.150000000000006" customHeight="1">
      <c r="A15" s="669" t="s">
        <v>8</v>
      </c>
      <c r="B15" s="670" t="s">
        <v>1037</v>
      </c>
      <c r="C15" s="671"/>
      <c r="D15" s="672"/>
      <c r="E15" s="673"/>
      <c r="F15" s="672"/>
      <c r="G15" s="674">
        <f t="shared" ref="G15:P15" si="1">SUM(G16:G17)</f>
        <v>5199000</v>
      </c>
      <c r="H15" s="674">
        <f t="shared" si="1"/>
        <v>5199000</v>
      </c>
      <c r="I15" s="674">
        <f t="shared" si="1"/>
        <v>0</v>
      </c>
      <c r="J15" s="674">
        <f t="shared" si="1"/>
        <v>0</v>
      </c>
      <c r="K15" s="674">
        <f t="shared" si="1"/>
        <v>1934</v>
      </c>
      <c r="L15" s="674">
        <f t="shared" si="1"/>
        <v>0</v>
      </c>
      <c r="M15" s="674">
        <f t="shared" si="1"/>
        <v>1934</v>
      </c>
      <c r="N15" s="674">
        <f t="shared" si="1"/>
        <v>0</v>
      </c>
      <c r="O15" s="674">
        <f t="shared" si="1"/>
        <v>0</v>
      </c>
      <c r="P15" s="674">
        <f t="shared" si="1"/>
        <v>0</v>
      </c>
      <c r="Q15" s="674"/>
      <c r="R15" s="674">
        <f>SUM(R16:R17)</f>
        <v>0</v>
      </c>
    </row>
    <row r="16" spans="1:18" ht="118.5" customHeight="1">
      <c r="A16" s="635">
        <v>1</v>
      </c>
      <c r="B16" s="296" t="s">
        <v>1038</v>
      </c>
      <c r="C16" s="508" t="s">
        <v>1039</v>
      </c>
      <c r="D16" s="509" t="s">
        <v>1040</v>
      </c>
      <c r="E16" s="513"/>
      <c r="F16" s="514"/>
      <c r="G16" s="510">
        <f>SUM(H16:J16)</f>
        <v>3704000</v>
      </c>
      <c r="H16" s="510">
        <v>3704000</v>
      </c>
      <c r="I16" s="510"/>
      <c r="J16" s="510"/>
      <c r="K16" s="510">
        <f>SUM(L16:N16)</f>
        <v>1095</v>
      </c>
      <c r="L16" s="510"/>
      <c r="M16" s="510">
        <v>1095</v>
      </c>
      <c r="N16" s="510"/>
      <c r="O16" s="511" t="s">
        <v>271</v>
      </c>
      <c r="P16" s="511" t="s">
        <v>1041</v>
      </c>
      <c r="Q16" s="511" t="s">
        <v>1042</v>
      </c>
      <c r="R16" s="297"/>
    </row>
    <row r="17" spans="1:18" ht="154.5" customHeight="1">
      <c r="A17" s="635">
        <v>2</v>
      </c>
      <c r="B17" s="296" t="s">
        <v>1043</v>
      </c>
      <c r="C17" s="508" t="s">
        <v>1044</v>
      </c>
      <c r="D17" s="509" t="s">
        <v>1045</v>
      </c>
      <c r="E17" s="513"/>
      <c r="F17" s="514"/>
      <c r="G17" s="510">
        <f>SUM(H17:J17)</f>
        <v>1495000</v>
      </c>
      <c r="H17" s="510">
        <v>1495000</v>
      </c>
      <c r="I17" s="510"/>
      <c r="J17" s="510"/>
      <c r="K17" s="510">
        <f>SUM(L17:N17)</f>
        <v>839</v>
      </c>
      <c r="L17" s="510"/>
      <c r="M17" s="510">
        <v>839</v>
      </c>
      <c r="N17" s="510"/>
      <c r="O17" s="511" t="s">
        <v>271</v>
      </c>
      <c r="P17" s="511" t="s">
        <v>1041</v>
      </c>
      <c r="Q17" s="511" t="s">
        <v>1042</v>
      </c>
      <c r="R17" s="297"/>
    </row>
    <row r="18" spans="1:18" s="518" customFormat="1" ht="75">
      <c r="A18" s="669" t="s">
        <v>21</v>
      </c>
      <c r="B18" s="670" t="s">
        <v>1046</v>
      </c>
      <c r="C18" s="671"/>
      <c r="D18" s="672"/>
      <c r="E18" s="673"/>
      <c r="F18" s="672"/>
      <c r="G18" s="674">
        <f t="shared" ref="G18:P18" si="2">SUM(G19,G22)</f>
        <v>3886903</v>
      </c>
      <c r="H18" s="674">
        <f t="shared" si="2"/>
        <v>3886903</v>
      </c>
      <c r="I18" s="674">
        <f t="shared" si="2"/>
        <v>0</v>
      </c>
      <c r="J18" s="674">
        <f t="shared" si="2"/>
        <v>0</v>
      </c>
      <c r="K18" s="674">
        <f t="shared" si="2"/>
        <v>2989</v>
      </c>
      <c r="L18" s="674">
        <f t="shared" si="2"/>
        <v>0</v>
      </c>
      <c r="M18" s="674">
        <f t="shared" si="2"/>
        <v>1989</v>
      </c>
      <c r="N18" s="674">
        <f t="shared" si="2"/>
        <v>1000</v>
      </c>
      <c r="O18" s="674">
        <f t="shared" si="2"/>
        <v>0</v>
      </c>
      <c r="P18" s="674">
        <f t="shared" si="2"/>
        <v>0</v>
      </c>
      <c r="Q18" s="674"/>
      <c r="R18" s="674">
        <f>SUM(R19,R22)</f>
        <v>0</v>
      </c>
    </row>
    <row r="19" spans="1:18" s="518" customFormat="1" ht="39" customHeight="1">
      <c r="A19" s="297" t="s">
        <v>1047</v>
      </c>
      <c r="B19" s="658" t="s">
        <v>1048</v>
      </c>
      <c r="C19" s="658"/>
      <c r="D19" s="290"/>
      <c r="E19" s="513"/>
      <c r="F19" s="514"/>
      <c r="G19" s="634">
        <f t="shared" ref="G19:N19" si="3">SUM(G20:G21)</f>
        <v>2948000</v>
      </c>
      <c r="H19" s="634">
        <f t="shared" si="3"/>
        <v>2948000</v>
      </c>
      <c r="I19" s="634">
        <f t="shared" si="3"/>
        <v>0</v>
      </c>
      <c r="J19" s="634">
        <f t="shared" si="3"/>
        <v>0</v>
      </c>
      <c r="K19" s="634">
        <f t="shared" si="3"/>
        <v>1989</v>
      </c>
      <c r="L19" s="634">
        <f t="shared" si="3"/>
        <v>0</v>
      </c>
      <c r="M19" s="634">
        <f t="shared" si="3"/>
        <v>1989</v>
      </c>
      <c r="N19" s="634">
        <f t="shared" si="3"/>
        <v>0</v>
      </c>
      <c r="O19" s="636"/>
      <c r="P19" s="297"/>
      <c r="Q19" s="297"/>
      <c r="R19" s="297"/>
    </row>
    <row r="20" spans="1:18" ht="96.75" customHeight="1">
      <c r="A20" s="635">
        <v>1</v>
      </c>
      <c r="B20" s="296" t="s">
        <v>1049</v>
      </c>
      <c r="C20" s="508" t="s">
        <v>1050</v>
      </c>
      <c r="D20" s="509" t="s">
        <v>1051</v>
      </c>
      <c r="E20" s="513"/>
      <c r="F20" s="514"/>
      <c r="G20" s="510">
        <f t="shared" ref="G20:G21" si="4">SUM(H20:J20)</f>
        <v>1495000</v>
      </c>
      <c r="H20" s="510">
        <v>1495000</v>
      </c>
      <c r="I20" s="510"/>
      <c r="J20" s="510"/>
      <c r="K20" s="510">
        <f>SUM(L20:N20)</f>
        <v>800</v>
      </c>
      <c r="L20" s="510"/>
      <c r="M20" s="510">
        <v>800</v>
      </c>
      <c r="N20" s="510"/>
      <c r="O20" s="511" t="s">
        <v>271</v>
      </c>
      <c r="P20" s="511"/>
      <c r="Q20" s="511" t="s">
        <v>1042</v>
      </c>
      <c r="R20" s="297"/>
    </row>
    <row r="21" spans="1:18" ht="131.25">
      <c r="A21" s="635">
        <v>2</v>
      </c>
      <c r="B21" s="637" t="s">
        <v>1052</v>
      </c>
      <c r="C21" s="508" t="s">
        <v>1053</v>
      </c>
      <c r="D21" s="509" t="s">
        <v>1054</v>
      </c>
      <c r="E21" s="513"/>
      <c r="F21" s="514"/>
      <c r="G21" s="510">
        <f t="shared" si="4"/>
        <v>1453000</v>
      </c>
      <c r="H21" s="510">
        <v>1453000</v>
      </c>
      <c r="I21" s="510"/>
      <c r="J21" s="510"/>
      <c r="K21" s="510">
        <f>SUM(L21:N21)</f>
        <v>1189</v>
      </c>
      <c r="L21" s="510"/>
      <c r="M21" s="510">
        <v>1189</v>
      </c>
      <c r="N21" s="510"/>
      <c r="O21" s="511" t="s">
        <v>271</v>
      </c>
      <c r="P21" s="511" t="s">
        <v>1055</v>
      </c>
      <c r="Q21" s="511" t="s">
        <v>1042</v>
      </c>
      <c r="R21" s="297"/>
    </row>
    <row r="22" spans="1:18">
      <c r="A22" s="631" t="s">
        <v>1056</v>
      </c>
      <c r="B22" s="638" t="s">
        <v>159</v>
      </c>
      <c r="C22" s="659"/>
      <c r="D22" s="637"/>
      <c r="E22" s="513"/>
      <c r="F22" s="514"/>
      <c r="G22" s="634">
        <f t="shared" ref="G22:N22" si="5">G23</f>
        <v>938903</v>
      </c>
      <c r="H22" s="634">
        <f t="shared" si="5"/>
        <v>938903</v>
      </c>
      <c r="I22" s="634">
        <f t="shared" si="5"/>
        <v>0</v>
      </c>
      <c r="J22" s="634">
        <f t="shared" si="5"/>
        <v>0</v>
      </c>
      <c r="K22" s="634">
        <f t="shared" si="5"/>
        <v>1000</v>
      </c>
      <c r="L22" s="634">
        <f t="shared" si="5"/>
        <v>0</v>
      </c>
      <c r="M22" s="634">
        <f t="shared" si="5"/>
        <v>0</v>
      </c>
      <c r="N22" s="634">
        <f t="shared" si="5"/>
        <v>1000</v>
      </c>
      <c r="O22" s="639"/>
      <c r="P22" s="297"/>
      <c r="Q22" s="297"/>
      <c r="R22" s="297"/>
    </row>
    <row r="23" spans="1:18" ht="149.25" customHeight="1">
      <c r="A23" s="635">
        <v>1</v>
      </c>
      <c r="B23" s="507" t="s">
        <v>1057</v>
      </c>
      <c r="C23" s="508" t="s">
        <v>1058</v>
      </c>
      <c r="D23" s="509" t="s">
        <v>1059</v>
      </c>
      <c r="E23" s="513"/>
      <c r="F23" s="514"/>
      <c r="G23" s="510">
        <f>H23+I23+J23</f>
        <v>938903</v>
      </c>
      <c r="H23" s="510">
        <v>938903</v>
      </c>
      <c r="I23" s="510"/>
      <c r="J23" s="510"/>
      <c r="K23" s="510">
        <f>SUM(L23:N23)</f>
        <v>1000</v>
      </c>
      <c r="L23" s="510"/>
      <c r="M23" s="510"/>
      <c r="N23" s="510">
        <v>1000</v>
      </c>
      <c r="O23" s="511" t="s">
        <v>1060</v>
      </c>
      <c r="P23" s="511" t="s">
        <v>1061</v>
      </c>
      <c r="Q23" s="511" t="s">
        <v>1060</v>
      </c>
      <c r="R23" s="297"/>
    </row>
    <row r="24" spans="1:18" ht="73.900000000000006" customHeight="1">
      <c r="A24" s="669" t="s">
        <v>57</v>
      </c>
      <c r="B24" s="670" t="s">
        <v>1062</v>
      </c>
      <c r="C24" s="671"/>
      <c r="D24" s="672"/>
      <c r="E24" s="673"/>
      <c r="F24" s="672"/>
      <c r="G24" s="674">
        <f t="shared" ref="G24:P24" si="6">SUM(G25,G27,G29,G34,G31)</f>
        <v>1819598</v>
      </c>
      <c r="H24" s="674">
        <f t="shared" si="6"/>
        <v>669421</v>
      </c>
      <c r="I24" s="674">
        <f t="shared" si="6"/>
        <v>1039803</v>
      </c>
      <c r="J24" s="674">
        <f t="shared" si="6"/>
        <v>0</v>
      </c>
      <c r="K24" s="674">
        <f t="shared" si="6"/>
        <v>4852</v>
      </c>
      <c r="L24" s="674">
        <f t="shared" si="6"/>
        <v>0</v>
      </c>
      <c r="M24" s="674">
        <f t="shared" si="6"/>
        <v>2352</v>
      </c>
      <c r="N24" s="674">
        <f t="shared" si="6"/>
        <v>2500</v>
      </c>
      <c r="O24" s="674">
        <f t="shared" si="6"/>
        <v>0</v>
      </c>
      <c r="P24" s="674">
        <f t="shared" si="6"/>
        <v>0</v>
      </c>
      <c r="Q24" s="674"/>
      <c r="R24" s="674">
        <f>SUM(R25,R27,R29,R34,R31)</f>
        <v>0</v>
      </c>
    </row>
    <row r="25" spans="1:18" ht="35.450000000000003" customHeight="1">
      <c r="A25" s="631" t="s">
        <v>1047</v>
      </c>
      <c r="B25" s="638" t="s">
        <v>159</v>
      </c>
      <c r="C25" s="633"/>
      <c r="D25" s="514"/>
      <c r="E25" s="513"/>
      <c r="F25" s="514"/>
      <c r="G25" s="634">
        <f t="shared" ref="G25:P25" si="7">SUM(G26:G26)</f>
        <v>779795</v>
      </c>
      <c r="H25" s="634">
        <f t="shared" si="7"/>
        <v>669421</v>
      </c>
      <c r="I25" s="634">
        <f t="shared" si="7"/>
        <v>0</v>
      </c>
      <c r="J25" s="634">
        <f t="shared" si="7"/>
        <v>0</v>
      </c>
      <c r="K25" s="634">
        <f t="shared" si="7"/>
        <v>1500</v>
      </c>
      <c r="L25" s="634">
        <f t="shared" si="7"/>
        <v>0</v>
      </c>
      <c r="M25" s="634">
        <f t="shared" si="7"/>
        <v>0</v>
      </c>
      <c r="N25" s="634">
        <f t="shared" si="7"/>
        <v>1500</v>
      </c>
      <c r="O25" s="634">
        <f t="shared" si="7"/>
        <v>0</v>
      </c>
      <c r="P25" s="634">
        <f t="shared" si="7"/>
        <v>0</v>
      </c>
      <c r="Q25" s="634"/>
      <c r="R25" s="634">
        <f>SUM(R26:R26)</f>
        <v>0</v>
      </c>
    </row>
    <row r="26" spans="1:18" ht="102" customHeight="1">
      <c r="A26" s="635">
        <v>1</v>
      </c>
      <c r="B26" s="507" t="s">
        <v>1063</v>
      </c>
      <c r="C26" s="633"/>
      <c r="D26" s="514"/>
      <c r="E26" s="513"/>
      <c r="F26" s="514"/>
      <c r="G26" s="512">
        <v>779795</v>
      </c>
      <c r="H26" s="512">
        <v>669421</v>
      </c>
      <c r="I26" s="510"/>
      <c r="J26" s="510"/>
      <c r="K26" s="510">
        <f>SUM(L26:N26)</f>
        <v>1500</v>
      </c>
      <c r="L26" s="510"/>
      <c r="M26" s="510"/>
      <c r="N26" s="510">
        <v>1500</v>
      </c>
      <c r="O26" s="511" t="s">
        <v>1060</v>
      </c>
      <c r="P26" s="511" t="s">
        <v>1064</v>
      </c>
      <c r="Q26" s="511" t="s">
        <v>1060</v>
      </c>
      <c r="R26" s="269" t="s">
        <v>1065</v>
      </c>
    </row>
    <row r="27" spans="1:18" ht="37.5">
      <c r="A27" s="631" t="s">
        <v>1056</v>
      </c>
      <c r="B27" s="640" t="s">
        <v>58</v>
      </c>
      <c r="C27" s="632"/>
      <c r="D27" s="641"/>
      <c r="E27" s="513"/>
      <c r="F27" s="514"/>
      <c r="G27" s="634">
        <f t="shared" ref="G27:P27" si="8">SUM(G28:G28)</f>
        <v>95471</v>
      </c>
      <c r="H27" s="634">
        <f t="shared" si="8"/>
        <v>0</v>
      </c>
      <c r="I27" s="634">
        <f t="shared" si="8"/>
        <v>95471</v>
      </c>
      <c r="J27" s="634">
        <f t="shared" si="8"/>
        <v>0</v>
      </c>
      <c r="K27" s="634">
        <f t="shared" si="8"/>
        <v>1000</v>
      </c>
      <c r="L27" s="634">
        <f t="shared" si="8"/>
        <v>0</v>
      </c>
      <c r="M27" s="634">
        <f t="shared" si="8"/>
        <v>0</v>
      </c>
      <c r="N27" s="634">
        <f t="shared" si="8"/>
        <v>1000</v>
      </c>
      <c r="O27" s="634">
        <f t="shared" si="8"/>
        <v>0</v>
      </c>
      <c r="P27" s="634">
        <f t="shared" si="8"/>
        <v>0</v>
      </c>
      <c r="Q27" s="634"/>
      <c r="R27" s="634">
        <f>SUM(R28:R28)</f>
        <v>0</v>
      </c>
    </row>
    <row r="28" spans="1:18" ht="88.5" customHeight="1">
      <c r="A28" s="635">
        <v>1</v>
      </c>
      <c r="B28" s="296" t="s">
        <v>1066</v>
      </c>
      <c r="C28" s="508" t="s">
        <v>1067</v>
      </c>
      <c r="D28" s="509"/>
      <c r="E28" s="513"/>
      <c r="F28" s="514"/>
      <c r="G28" s="510">
        <v>95471</v>
      </c>
      <c r="H28" s="510"/>
      <c r="I28" s="510">
        <v>95471</v>
      </c>
      <c r="J28" s="510"/>
      <c r="K28" s="510">
        <f t="shared" ref="K28" si="9">SUM(L28:N28)</f>
        <v>1000</v>
      </c>
      <c r="L28" s="510"/>
      <c r="M28" s="510"/>
      <c r="N28" s="510">
        <v>1000</v>
      </c>
      <c r="O28" s="511" t="s">
        <v>1068</v>
      </c>
      <c r="P28" s="269" t="s">
        <v>1069</v>
      </c>
      <c r="Q28" s="511" t="s">
        <v>1070</v>
      </c>
      <c r="R28" s="297"/>
    </row>
    <row r="29" spans="1:18" s="518" customFormat="1">
      <c r="A29" s="631" t="s">
        <v>1071</v>
      </c>
      <c r="B29" s="642" t="s">
        <v>173</v>
      </c>
      <c r="C29" s="632"/>
      <c r="D29" s="641"/>
      <c r="E29" s="513"/>
      <c r="F29" s="514"/>
      <c r="G29" s="634">
        <f>G30</f>
        <v>799243</v>
      </c>
      <c r="H29" s="634">
        <f>H30</f>
        <v>0</v>
      </c>
      <c r="I29" s="634">
        <f>I30</f>
        <v>799243</v>
      </c>
      <c r="J29" s="634">
        <f>J30</f>
        <v>0</v>
      </c>
      <c r="K29" s="634">
        <f>SUM(K30:K30)</f>
        <v>200</v>
      </c>
      <c r="L29" s="634">
        <f>SUM(L30:L30)</f>
        <v>0</v>
      </c>
      <c r="M29" s="634">
        <f>SUM(M30:M30)</f>
        <v>200</v>
      </c>
      <c r="N29" s="634">
        <f>SUM(N30:N30)</f>
        <v>0</v>
      </c>
      <c r="O29" s="634"/>
      <c r="P29" s="634"/>
      <c r="Q29" s="634"/>
      <c r="R29" s="634">
        <f>R30</f>
        <v>0</v>
      </c>
    </row>
    <row r="30" spans="1:18" ht="44.45" customHeight="1">
      <c r="A30" s="635">
        <v>1</v>
      </c>
      <c r="B30" s="507" t="s">
        <v>1072</v>
      </c>
      <c r="C30" s="508"/>
      <c r="D30" s="509"/>
      <c r="E30" s="516"/>
      <c r="F30" s="517"/>
      <c r="G30" s="510">
        <f>SUM(H30:J30)</f>
        <v>799243</v>
      </c>
      <c r="H30" s="510"/>
      <c r="I30" s="510">
        <v>799243</v>
      </c>
      <c r="J30" s="510"/>
      <c r="K30" s="510">
        <f t="shared" ref="K30:K33" si="10">SUM(L30:N30)</f>
        <v>200</v>
      </c>
      <c r="L30" s="510"/>
      <c r="M30" s="510">
        <v>200</v>
      </c>
      <c r="N30" s="510"/>
      <c r="O30" s="511" t="s">
        <v>1073</v>
      </c>
      <c r="P30" s="511"/>
      <c r="Q30" s="511" t="s">
        <v>1074</v>
      </c>
      <c r="R30" s="269"/>
    </row>
    <row r="31" spans="1:18" s="518" customFormat="1" ht="44.45" customHeight="1">
      <c r="A31" s="631" t="s">
        <v>1075</v>
      </c>
      <c r="B31" s="643" t="s">
        <v>638</v>
      </c>
      <c r="C31" s="632"/>
      <c r="D31" s="641"/>
      <c r="E31" s="513"/>
      <c r="F31" s="514"/>
      <c r="G31" s="634">
        <f t="shared" ref="G31:P31" si="11">SUM(G32:G33)</f>
        <v>71089</v>
      </c>
      <c r="H31" s="634">
        <f t="shared" si="11"/>
        <v>0</v>
      </c>
      <c r="I31" s="634">
        <f t="shared" si="11"/>
        <v>71089</v>
      </c>
      <c r="J31" s="634">
        <f t="shared" si="11"/>
        <v>0</v>
      </c>
      <c r="K31" s="634">
        <f t="shared" si="11"/>
        <v>1422</v>
      </c>
      <c r="L31" s="634">
        <f t="shared" si="11"/>
        <v>0</v>
      </c>
      <c r="M31" s="634">
        <f t="shared" si="11"/>
        <v>1422</v>
      </c>
      <c r="N31" s="634">
        <f t="shared" si="11"/>
        <v>0</v>
      </c>
      <c r="O31" s="634">
        <f t="shared" si="11"/>
        <v>0</v>
      </c>
      <c r="P31" s="634">
        <f t="shared" si="11"/>
        <v>0</v>
      </c>
      <c r="Q31" s="634"/>
      <c r="R31" s="634">
        <f>SUM(R32:R33)</f>
        <v>0</v>
      </c>
    </row>
    <row r="32" spans="1:18" ht="37.5">
      <c r="A32" s="644" t="s">
        <v>49</v>
      </c>
      <c r="B32" s="645" t="s">
        <v>1076</v>
      </c>
      <c r="C32" s="508" t="s">
        <v>1077</v>
      </c>
      <c r="D32" s="509"/>
      <c r="E32" s="516"/>
      <c r="F32" s="517"/>
      <c r="G32" s="646">
        <f>SUM(H32:J32)</f>
        <v>35315</v>
      </c>
      <c r="H32" s="646"/>
      <c r="I32" s="646">
        <v>35315</v>
      </c>
      <c r="J32" s="510"/>
      <c r="K32" s="510">
        <f t="shared" si="10"/>
        <v>700</v>
      </c>
      <c r="L32" s="510"/>
      <c r="M32" s="510">
        <v>700</v>
      </c>
      <c r="N32" s="510"/>
      <c r="O32" s="511" t="s">
        <v>1068</v>
      </c>
      <c r="P32" s="511"/>
      <c r="Q32" s="511" t="s">
        <v>1078</v>
      </c>
      <c r="R32" s="269"/>
    </row>
    <row r="33" spans="1:19" ht="56.25">
      <c r="A33" s="644" t="s">
        <v>54</v>
      </c>
      <c r="B33" s="645" t="s">
        <v>1079</v>
      </c>
      <c r="C33" s="508" t="s">
        <v>1080</v>
      </c>
      <c r="D33" s="509"/>
      <c r="E33" s="516"/>
      <c r="F33" s="517"/>
      <c r="G33" s="646">
        <f>SUM(H33:J33)</f>
        <v>35774</v>
      </c>
      <c r="H33" s="646"/>
      <c r="I33" s="646">
        <v>35774</v>
      </c>
      <c r="J33" s="510"/>
      <c r="K33" s="510">
        <f t="shared" si="10"/>
        <v>722</v>
      </c>
      <c r="L33" s="510"/>
      <c r="M33" s="510">
        <v>722</v>
      </c>
      <c r="N33" s="510"/>
      <c r="O33" s="511" t="s">
        <v>1068</v>
      </c>
      <c r="P33" s="511"/>
      <c r="Q33" s="511" t="s">
        <v>1078</v>
      </c>
      <c r="R33" s="269"/>
    </row>
    <row r="34" spans="1:19" ht="96.75" customHeight="1">
      <c r="A34" s="631" t="s">
        <v>1075</v>
      </c>
      <c r="B34" s="638" t="s">
        <v>236</v>
      </c>
      <c r="C34" s="633"/>
      <c r="D34" s="514"/>
      <c r="E34" s="513"/>
      <c r="F34" s="514"/>
      <c r="G34" s="510">
        <f t="shared" ref="G34:N34" si="12">SUM(G35:G35)</f>
        <v>74000</v>
      </c>
      <c r="H34" s="510">
        <f t="shared" si="12"/>
        <v>0</v>
      </c>
      <c r="I34" s="510">
        <f t="shared" si="12"/>
        <v>74000</v>
      </c>
      <c r="J34" s="510">
        <f t="shared" si="12"/>
        <v>0</v>
      </c>
      <c r="K34" s="510">
        <f t="shared" si="12"/>
        <v>730</v>
      </c>
      <c r="L34" s="510">
        <f t="shared" si="12"/>
        <v>0</v>
      </c>
      <c r="M34" s="510">
        <f t="shared" si="12"/>
        <v>730</v>
      </c>
      <c r="N34" s="510">
        <f t="shared" si="12"/>
        <v>0</v>
      </c>
      <c r="O34" s="510">
        <f>SUM(O35)</f>
        <v>0</v>
      </c>
      <c r="P34" s="510">
        <f>SUM(P35)</f>
        <v>0</v>
      </c>
      <c r="Q34" s="510"/>
      <c r="R34" s="510">
        <f>SUM(R35)</f>
        <v>0</v>
      </c>
      <c r="S34" s="655">
        <f>SUM(S35)</f>
        <v>0</v>
      </c>
    </row>
    <row r="35" spans="1:19" ht="187.5">
      <c r="A35" s="635">
        <v>1</v>
      </c>
      <c r="B35" s="647" t="s">
        <v>1081</v>
      </c>
      <c r="C35" s="269" t="s">
        <v>1082</v>
      </c>
      <c r="D35" s="508" t="s">
        <v>1083</v>
      </c>
      <c r="E35" s="508"/>
      <c r="F35" s="508"/>
      <c r="G35" s="510">
        <f>SUM(H35:J35)</f>
        <v>74000</v>
      </c>
      <c r="H35" s="648"/>
      <c r="I35" s="648">
        <v>74000</v>
      </c>
      <c r="J35" s="648"/>
      <c r="K35" s="510">
        <f t="shared" ref="K35" si="13">SUM(L35:N35)</f>
        <v>730</v>
      </c>
      <c r="L35" s="649"/>
      <c r="M35" s="649">
        <v>730</v>
      </c>
      <c r="N35" s="649"/>
      <c r="O35" s="269" t="s">
        <v>1068</v>
      </c>
      <c r="P35" s="269" t="s">
        <v>1084</v>
      </c>
      <c r="Q35" s="269" t="s">
        <v>1085</v>
      </c>
      <c r="R35" s="269"/>
    </row>
    <row r="36" spans="1:19">
      <c r="A36" s="660"/>
      <c r="B36" s="660"/>
      <c r="C36" s="661"/>
      <c r="D36" s="661"/>
      <c r="E36" s="660"/>
      <c r="F36" s="660"/>
      <c r="G36" s="662"/>
      <c r="H36" s="660"/>
      <c r="I36" s="660"/>
      <c r="J36" s="660"/>
      <c r="K36" s="660"/>
      <c r="L36" s="660"/>
      <c r="M36" s="660"/>
      <c r="N36" s="660"/>
      <c r="O36" s="661"/>
      <c r="P36" s="661"/>
      <c r="Q36" s="661"/>
      <c r="R36" s="660"/>
    </row>
    <row r="37" spans="1:19">
      <c r="A37" s="650"/>
      <c r="B37" s="651"/>
      <c r="C37" s="652"/>
      <c r="D37" s="653"/>
      <c r="E37" s="651"/>
      <c r="F37" s="653"/>
      <c r="G37" s="657">
        <f>G38</f>
        <v>0</v>
      </c>
      <c r="H37" s="651"/>
      <c r="I37" s="651"/>
      <c r="J37" s="651"/>
      <c r="K37" s="651"/>
      <c r="L37" s="651"/>
      <c r="M37" s="651"/>
      <c r="N37" s="651"/>
      <c r="O37" s="654"/>
      <c r="P37" s="654"/>
      <c r="Q37" s="654"/>
      <c r="R37" s="654"/>
    </row>
    <row r="38" spans="1:19">
      <c r="A38" s="650"/>
      <c r="B38" s="651"/>
      <c r="C38" s="652"/>
      <c r="D38" s="653"/>
      <c r="E38" s="651"/>
      <c r="F38" s="653"/>
      <c r="H38" s="651"/>
      <c r="I38" s="651"/>
      <c r="J38" s="651"/>
      <c r="K38" s="651"/>
      <c r="L38" s="651"/>
      <c r="M38" s="651"/>
      <c r="N38" s="651"/>
      <c r="O38" s="654"/>
      <c r="P38" s="654"/>
      <c r="Q38" s="654"/>
      <c r="R38" s="654"/>
    </row>
    <row r="39" spans="1:19">
      <c r="G39" s="651"/>
    </row>
    <row r="40" spans="1:19">
      <c r="G40" s="651"/>
    </row>
  </sheetData>
  <autoFilter ref="A13:R35" xr:uid="{00000000-0009-0000-0000-000009000000}"/>
  <mergeCells count="27">
    <mergeCell ref="F7:J7"/>
    <mergeCell ref="K7:N7"/>
    <mergeCell ref="O7:O12"/>
    <mergeCell ref="P7:P12"/>
    <mergeCell ref="M9:M12"/>
    <mergeCell ref="N9:N12"/>
    <mergeCell ref="O1:R1"/>
    <mergeCell ref="A2:R2"/>
    <mergeCell ref="A3:R3"/>
    <mergeCell ref="A4:R4"/>
    <mergeCell ref="A5:R5"/>
    <mergeCell ref="R7:R12"/>
    <mergeCell ref="F8:F12"/>
    <mergeCell ref="G8:G12"/>
    <mergeCell ref="H8:J8"/>
    <mergeCell ref="A7:A12"/>
    <mergeCell ref="B7:B12"/>
    <mergeCell ref="C7:C12"/>
    <mergeCell ref="D7:D12"/>
    <mergeCell ref="E7:E12"/>
    <mergeCell ref="Q7:Q12"/>
    <mergeCell ref="L8:N8"/>
    <mergeCell ref="H9:H12"/>
    <mergeCell ref="I9:I12"/>
    <mergeCell ref="J9:J12"/>
    <mergeCell ref="L9:L12"/>
    <mergeCell ref="K8:K12"/>
  </mergeCells>
  <pageMargins left="0.23622047244094491" right="0.23622047244094491" top="0.51181102362204722" bottom="0.55118110236220474" header="0.31496062992125984" footer="0.31496062992125984"/>
  <pageSetup paperSize="9" scale="34" fitToHeight="0" orientation="landscape" r:id="rId1"/>
  <headerFooter>
    <oddFooter>&amp;R&amp;P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XET58"/>
  <sheetViews>
    <sheetView showZeros="0" zoomScale="70" zoomScaleNormal="70" zoomScaleSheetLayoutView="70" workbookViewId="0">
      <pane xSplit="2" ySplit="12" topLeftCell="C15" activePane="bottomRight" state="frozen"/>
      <selection pane="topRight" activeCell="C1" sqref="C1"/>
      <selection pane="bottomLeft" activeCell="A12" sqref="A12"/>
      <selection pane="bottomRight" activeCell="A4" sqref="A4:V4"/>
    </sheetView>
  </sheetViews>
  <sheetFormatPr defaultColWidth="7.44140625" defaultRowHeight="18.75"/>
  <cols>
    <col min="1" max="1" width="7.109375" style="747" customWidth="1"/>
    <col min="2" max="2" width="42" style="677" customWidth="1"/>
    <col min="3" max="3" width="10.88671875" style="677" customWidth="1"/>
    <col min="4" max="4" width="16.6640625" style="748" customWidth="1"/>
    <col min="5" max="5" width="15" style="749" customWidth="1"/>
    <col min="6" max="6" width="14.77734375" style="749" customWidth="1"/>
    <col min="7" max="8" width="11.77734375" style="749" hidden="1" customWidth="1"/>
    <col min="9" max="11" width="15.6640625" style="749" hidden="1" customWidth="1"/>
    <col min="12" max="13" width="0.109375" style="749" customWidth="1"/>
    <col min="14" max="14" width="15.6640625" style="749" customWidth="1"/>
    <col min="15" max="15" width="21.88671875" style="749" customWidth="1"/>
    <col min="16" max="17" width="15.6640625" style="749" hidden="1" customWidth="1"/>
    <col min="18" max="18" width="24.88671875" style="749" customWidth="1"/>
    <col min="19" max="19" width="35.109375" style="749" customWidth="1"/>
    <col min="20" max="21" width="17.88671875" style="749" hidden="1" customWidth="1"/>
    <col min="22" max="22" width="21.5546875" style="749" customWidth="1"/>
    <col min="23" max="23" width="11.5546875" style="712" hidden="1" customWidth="1"/>
    <col min="24" max="24" width="7.6640625" style="749" hidden="1" customWidth="1"/>
    <col min="25" max="25" width="8.109375" style="712" bestFit="1" customWidth="1"/>
    <col min="26" max="29" width="7.44140625" style="712"/>
    <col min="30" max="31" width="8.109375" style="712" bestFit="1" customWidth="1"/>
    <col min="32" max="33" width="7.6640625" style="712" bestFit="1" customWidth="1"/>
    <col min="34" max="34" width="8.109375" style="712" bestFit="1" customWidth="1"/>
    <col min="35" max="37" width="7.6640625" style="712" bestFit="1" customWidth="1"/>
    <col min="38" max="38" width="8.109375" style="712" bestFit="1" customWidth="1"/>
    <col min="39" max="41" width="7.6640625" style="712" bestFit="1" customWidth="1"/>
    <col min="42" max="45" width="7.44140625" style="712"/>
    <col min="46" max="47" width="8.109375" style="712" bestFit="1" customWidth="1"/>
    <col min="48" max="49" width="7.6640625" style="712" bestFit="1" customWidth="1"/>
    <col min="50" max="50" width="8.109375" style="712" bestFit="1" customWidth="1"/>
    <col min="51" max="53" width="7.6640625" style="712" bestFit="1" customWidth="1"/>
    <col min="54" max="54" width="8.109375" style="712" bestFit="1" customWidth="1"/>
    <col min="55" max="57" width="7.6640625" style="712" bestFit="1" customWidth="1"/>
    <col min="58" max="61" width="7.44140625" style="712"/>
    <col min="62" max="63" width="8.109375" style="712" bestFit="1" customWidth="1"/>
    <col min="64" max="65" width="7.6640625" style="712" bestFit="1" customWidth="1"/>
    <col min="66" max="66" width="8.109375" style="712" bestFit="1" customWidth="1"/>
    <col min="67" max="69" width="7.6640625" style="712" bestFit="1" customWidth="1"/>
    <col min="70" max="70" width="8.109375" style="712" bestFit="1" customWidth="1"/>
    <col min="71" max="73" width="7.6640625" style="712" bestFit="1" customWidth="1"/>
    <col min="74" max="77" width="7.44140625" style="712"/>
    <col min="78" max="79" width="8.109375" style="712" bestFit="1" customWidth="1"/>
    <col min="80" max="81" width="7.6640625" style="712" bestFit="1" customWidth="1"/>
    <col min="82" max="82" width="8.109375" style="712" bestFit="1" customWidth="1"/>
    <col min="83" max="85" width="7.6640625" style="712" bestFit="1" customWidth="1"/>
    <col min="86" max="86" width="8.109375" style="712" bestFit="1" customWidth="1"/>
    <col min="87" max="89" width="7.6640625" style="712" bestFit="1" customWidth="1"/>
    <col min="90" max="93" width="7.44140625" style="712"/>
    <col min="94" max="95" width="8.109375" style="712" bestFit="1" customWidth="1"/>
    <col min="96" max="97" width="7.6640625" style="712" bestFit="1" customWidth="1"/>
    <col min="98" max="98" width="8.109375" style="712" bestFit="1" customWidth="1"/>
    <col min="99" max="101" width="7.6640625" style="712" bestFit="1" customWidth="1"/>
    <col min="102" max="102" width="8.109375" style="712" bestFit="1" customWidth="1"/>
    <col min="103" max="105" width="7.6640625" style="712" bestFit="1" customWidth="1"/>
    <col min="106" max="109" width="7.44140625" style="712"/>
    <col min="110" max="111" width="8.109375" style="712" bestFit="1" customWidth="1"/>
    <col min="112" max="113" width="7.6640625" style="712" bestFit="1" customWidth="1"/>
    <col min="114" max="114" width="8.109375" style="712" bestFit="1" customWidth="1"/>
    <col min="115" max="117" width="7.6640625" style="712" bestFit="1" customWidth="1"/>
    <col min="118" max="118" width="8.109375" style="712" bestFit="1" customWidth="1"/>
    <col min="119" max="121" width="7.6640625" style="712" bestFit="1" customWidth="1"/>
    <col min="122" max="125" width="7.44140625" style="712"/>
    <col min="126" max="127" width="8.109375" style="712" bestFit="1" customWidth="1"/>
    <col min="128" max="129" width="7.6640625" style="712" bestFit="1" customWidth="1"/>
    <col min="130" max="130" width="8.109375" style="712" bestFit="1" customWidth="1"/>
    <col min="131" max="133" width="7.6640625" style="712" bestFit="1" customWidth="1"/>
    <col min="134" max="134" width="8.109375" style="712" bestFit="1" customWidth="1"/>
    <col min="135" max="137" width="7.6640625" style="712" bestFit="1" customWidth="1"/>
    <col min="138" max="141" width="7.44140625" style="712"/>
    <col min="142" max="143" width="8.109375" style="712" bestFit="1" customWidth="1"/>
    <col min="144" max="145" width="7.6640625" style="712" bestFit="1" customWidth="1"/>
    <col min="146" max="146" width="8.109375" style="712" bestFit="1" customWidth="1"/>
    <col min="147" max="149" width="7.6640625" style="712" bestFit="1" customWidth="1"/>
    <col min="150" max="150" width="8.109375" style="712" bestFit="1" customWidth="1"/>
    <col min="151" max="153" width="7.6640625" style="712" bestFit="1" customWidth="1"/>
    <col min="154" max="157" width="7.44140625" style="712"/>
    <col min="158" max="159" width="8.109375" style="712" bestFit="1" customWidth="1"/>
    <col min="160" max="161" width="7.6640625" style="712" bestFit="1" customWidth="1"/>
    <col min="162" max="162" width="8.109375" style="712" bestFit="1" customWidth="1"/>
    <col min="163" max="165" width="7.6640625" style="712" bestFit="1" customWidth="1"/>
    <col min="166" max="166" width="8.109375" style="712" bestFit="1" customWidth="1"/>
    <col min="167" max="169" width="7.6640625" style="712" bestFit="1" customWidth="1"/>
    <col min="170" max="173" width="7.44140625" style="712"/>
    <col min="174" max="175" width="8.109375" style="712" bestFit="1" customWidth="1"/>
    <col min="176" max="177" width="7.6640625" style="712" bestFit="1" customWidth="1"/>
    <col min="178" max="178" width="8.109375" style="712" bestFit="1" customWidth="1"/>
    <col min="179" max="181" width="7.6640625" style="712" bestFit="1" customWidth="1"/>
    <col min="182" max="182" width="8.109375" style="712" bestFit="1" customWidth="1"/>
    <col min="183" max="185" width="7.6640625" style="712" bestFit="1" customWidth="1"/>
    <col min="186" max="189" width="7.44140625" style="712"/>
    <col min="190" max="191" width="8.109375" style="712" bestFit="1" customWidth="1"/>
    <col min="192" max="193" width="7.6640625" style="712" bestFit="1" customWidth="1"/>
    <col min="194" max="194" width="8.109375" style="712" bestFit="1" customWidth="1"/>
    <col min="195" max="197" width="7.6640625" style="712" bestFit="1" customWidth="1"/>
    <col min="198" max="198" width="8.109375" style="712" bestFit="1" customWidth="1"/>
    <col min="199" max="201" width="7.6640625" style="712" bestFit="1" customWidth="1"/>
    <col min="202" max="205" width="7.44140625" style="712"/>
    <col min="206" max="207" width="8.109375" style="712" bestFit="1" customWidth="1"/>
    <col min="208" max="209" width="7.6640625" style="712" bestFit="1" customWidth="1"/>
    <col min="210" max="210" width="8.109375" style="712" bestFit="1" customWidth="1"/>
    <col min="211" max="213" width="7.6640625" style="712" bestFit="1" customWidth="1"/>
    <col min="214" max="214" width="8.109375" style="712" bestFit="1" customWidth="1"/>
    <col min="215" max="217" width="7.6640625" style="712" bestFit="1" customWidth="1"/>
    <col min="218" max="221" width="7.44140625" style="712"/>
    <col min="222" max="223" width="8.109375" style="712" bestFit="1" customWidth="1"/>
    <col min="224" max="225" width="7.6640625" style="712" bestFit="1" customWidth="1"/>
    <col min="226" max="226" width="8.109375" style="712" bestFit="1" customWidth="1"/>
    <col min="227" max="229" width="7.6640625" style="712" bestFit="1" customWidth="1"/>
    <col min="230" max="230" width="8.109375" style="712" bestFit="1" customWidth="1"/>
    <col min="231" max="233" width="7.6640625" style="712" bestFit="1" customWidth="1"/>
    <col min="234" max="237" width="7.44140625" style="712"/>
    <col min="238" max="239" width="8.109375" style="712" bestFit="1" customWidth="1"/>
    <col min="240" max="241" width="7.6640625" style="712" bestFit="1" customWidth="1"/>
    <col min="242" max="242" width="8.109375" style="712" bestFit="1" customWidth="1"/>
    <col min="243" max="245" width="7.6640625" style="712" bestFit="1" customWidth="1"/>
    <col min="246" max="246" width="8.109375" style="712" bestFit="1" customWidth="1"/>
    <col min="247" max="249" width="7.6640625" style="712" bestFit="1" customWidth="1"/>
    <col min="250" max="253" width="7.44140625" style="712"/>
    <col min="254" max="255" width="8.109375" style="712" bestFit="1" customWidth="1"/>
    <col min="256" max="257" width="7.6640625" style="712" bestFit="1" customWidth="1"/>
    <col min="258" max="258" width="8.109375" style="712" bestFit="1" customWidth="1"/>
    <col min="259" max="261" width="7.6640625" style="712" bestFit="1" customWidth="1"/>
    <col min="262" max="262" width="8.109375" style="712" bestFit="1" customWidth="1"/>
    <col min="263" max="265" width="7.6640625" style="712" bestFit="1" customWidth="1"/>
    <col min="266" max="269" width="7.44140625" style="712"/>
    <col min="270" max="271" width="8.109375" style="712" bestFit="1" customWidth="1"/>
    <col min="272" max="273" width="7.6640625" style="712" bestFit="1" customWidth="1"/>
    <col min="274" max="274" width="8.109375" style="712" bestFit="1" customWidth="1"/>
    <col min="275" max="277" width="7.6640625" style="712" bestFit="1" customWidth="1"/>
    <col min="278" max="278" width="8.109375" style="712" bestFit="1" customWidth="1"/>
    <col min="279" max="281" width="7.6640625" style="712" bestFit="1" customWidth="1"/>
    <col min="282" max="285" width="7.44140625" style="712"/>
    <col min="286" max="287" width="8.109375" style="712" bestFit="1" customWidth="1"/>
    <col min="288" max="289" width="7.6640625" style="712" bestFit="1" customWidth="1"/>
    <col min="290" max="290" width="8.109375" style="712" bestFit="1" customWidth="1"/>
    <col min="291" max="293" width="7.6640625" style="712" bestFit="1" customWidth="1"/>
    <col min="294" max="294" width="8.109375" style="712" bestFit="1" customWidth="1"/>
    <col min="295" max="297" width="7.6640625" style="712" bestFit="1" customWidth="1"/>
    <col min="298" max="301" width="7.44140625" style="712"/>
    <col min="302" max="303" width="8.109375" style="712" bestFit="1" customWidth="1"/>
    <col min="304" max="305" width="7.6640625" style="712" bestFit="1" customWidth="1"/>
    <col min="306" max="306" width="8.109375" style="712" bestFit="1" customWidth="1"/>
    <col min="307" max="309" width="7.6640625" style="712" bestFit="1" customWidth="1"/>
    <col min="310" max="310" width="8.109375" style="712" bestFit="1" customWidth="1"/>
    <col min="311" max="313" width="7.6640625" style="712" bestFit="1" customWidth="1"/>
    <col min="314" max="317" width="7.44140625" style="712"/>
    <col min="318" max="319" width="8.109375" style="712" bestFit="1" customWidth="1"/>
    <col min="320" max="321" width="7.6640625" style="712" bestFit="1" customWidth="1"/>
    <col min="322" max="322" width="8.109375" style="712" bestFit="1" customWidth="1"/>
    <col min="323" max="325" width="7.6640625" style="712" bestFit="1" customWidth="1"/>
    <col min="326" max="326" width="8.109375" style="712" bestFit="1" customWidth="1"/>
    <col min="327" max="329" width="7.6640625" style="712" bestFit="1" customWidth="1"/>
    <col min="330" max="333" width="7.44140625" style="712"/>
    <col min="334" max="335" width="8.109375" style="712" bestFit="1" customWidth="1"/>
    <col min="336" max="337" width="7.6640625" style="712" bestFit="1" customWidth="1"/>
    <col min="338" max="338" width="8.109375" style="712" bestFit="1" customWidth="1"/>
    <col min="339" max="341" width="7.6640625" style="712" bestFit="1" customWidth="1"/>
    <col min="342" max="342" width="8.109375" style="712" bestFit="1" customWidth="1"/>
    <col min="343" max="345" width="7.6640625" style="712" bestFit="1" customWidth="1"/>
    <col min="346" max="349" width="7.44140625" style="712"/>
    <col min="350" max="351" width="8.109375" style="712" bestFit="1" customWidth="1"/>
    <col min="352" max="353" width="7.6640625" style="712" bestFit="1" customWidth="1"/>
    <col min="354" max="354" width="8.109375" style="712" bestFit="1" customWidth="1"/>
    <col min="355" max="357" width="7.6640625" style="712" bestFit="1" customWidth="1"/>
    <col min="358" max="358" width="8.109375" style="712" bestFit="1" customWidth="1"/>
    <col min="359" max="361" width="7.6640625" style="712" bestFit="1" customWidth="1"/>
    <col min="362" max="365" width="7.44140625" style="712"/>
    <col min="366" max="367" width="8.109375" style="712" bestFit="1" customWidth="1"/>
    <col min="368" max="369" width="7.6640625" style="712" bestFit="1" customWidth="1"/>
    <col min="370" max="370" width="8.109375" style="712" bestFit="1" customWidth="1"/>
    <col min="371" max="373" width="7.6640625" style="712" bestFit="1" customWidth="1"/>
    <col min="374" max="374" width="8.109375" style="712" bestFit="1" customWidth="1"/>
    <col min="375" max="377" width="7.6640625" style="712" bestFit="1" customWidth="1"/>
    <col min="378" max="381" width="7.44140625" style="712"/>
    <col min="382" max="383" width="8.109375" style="712" bestFit="1" customWidth="1"/>
    <col min="384" max="385" width="7.6640625" style="712" bestFit="1" customWidth="1"/>
    <col min="386" max="386" width="8.109375" style="712" bestFit="1" customWidth="1"/>
    <col min="387" max="389" width="7.6640625" style="712" bestFit="1" customWidth="1"/>
    <col min="390" max="390" width="8.109375" style="712" bestFit="1" customWidth="1"/>
    <col min="391" max="393" width="7.6640625" style="712" bestFit="1" customWidth="1"/>
    <col min="394" max="397" width="7.44140625" style="712"/>
    <col min="398" max="399" width="8.109375" style="712" bestFit="1" customWidth="1"/>
    <col min="400" max="401" width="7.6640625" style="712" bestFit="1" customWidth="1"/>
    <col min="402" max="402" width="8.109375" style="712" bestFit="1" customWidth="1"/>
    <col min="403" max="405" width="7.6640625" style="712" bestFit="1" customWidth="1"/>
    <col min="406" max="406" width="8.109375" style="712" bestFit="1" customWidth="1"/>
    <col min="407" max="409" width="7.6640625" style="712" bestFit="1" customWidth="1"/>
    <col min="410" max="413" width="7.44140625" style="712"/>
    <col min="414" max="415" width="8.109375" style="712" bestFit="1" customWidth="1"/>
    <col min="416" max="417" width="7.6640625" style="712" bestFit="1" customWidth="1"/>
    <col min="418" max="418" width="8.109375" style="712" bestFit="1" customWidth="1"/>
    <col min="419" max="421" width="7.6640625" style="712" bestFit="1" customWidth="1"/>
    <col min="422" max="422" width="8.109375" style="712" bestFit="1" customWidth="1"/>
    <col min="423" max="425" width="7.6640625" style="712" bestFit="1" customWidth="1"/>
    <col min="426" max="429" width="7.44140625" style="712"/>
    <col min="430" max="431" width="8.109375" style="712" bestFit="1" customWidth="1"/>
    <col min="432" max="433" width="7.6640625" style="712" bestFit="1" customWidth="1"/>
    <col min="434" max="434" width="8.109375" style="712" bestFit="1" customWidth="1"/>
    <col min="435" max="437" width="7.6640625" style="712" bestFit="1" customWidth="1"/>
    <col min="438" max="438" width="8.109375" style="712" bestFit="1" customWidth="1"/>
    <col min="439" max="441" width="7.6640625" style="712" bestFit="1" customWidth="1"/>
    <col min="442" max="445" width="7.44140625" style="712"/>
    <col min="446" max="447" width="8.109375" style="712" bestFit="1" customWidth="1"/>
    <col min="448" max="449" width="7.6640625" style="712" bestFit="1" customWidth="1"/>
    <col min="450" max="450" width="8.109375" style="712" bestFit="1" customWidth="1"/>
    <col min="451" max="453" width="7.6640625" style="712" bestFit="1" customWidth="1"/>
    <col min="454" max="454" width="8.109375" style="712" bestFit="1" customWidth="1"/>
    <col min="455" max="457" width="7.6640625" style="712" bestFit="1" customWidth="1"/>
    <col min="458" max="461" width="7.44140625" style="712"/>
    <col min="462" max="463" width="8.109375" style="712" bestFit="1" customWidth="1"/>
    <col min="464" max="465" width="7.6640625" style="712" bestFit="1" customWidth="1"/>
    <col min="466" max="466" width="8.109375" style="712" bestFit="1" customWidth="1"/>
    <col min="467" max="469" width="7.6640625" style="712" bestFit="1" customWidth="1"/>
    <col min="470" max="470" width="8.109375" style="712" bestFit="1" customWidth="1"/>
    <col min="471" max="473" width="7.6640625" style="712" bestFit="1" customWidth="1"/>
    <col min="474" max="477" width="7.44140625" style="712"/>
    <col min="478" max="479" width="8.109375" style="712" bestFit="1" customWidth="1"/>
    <col min="480" max="481" width="7.6640625" style="712" bestFit="1" customWidth="1"/>
    <col min="482" max="482" width="8.109375" style="712" bestFit="1" customWidth="1"/>
    <col min="483" max="485" width="7.6640625" style="712" bestFit="1" customWidth="1"/>
    <col min="486" max="486" width="8.109375" style="712" bestFit="1" customWidth="1"/>
    <col min="487" max="489" width="7.6640625" style="712" bestFit="1" customWidth="1"/>
    <col min="490" max="493" width="7.44140625" style="712"/>
    <col min="494" max="495" width="8.109375" style="712" bestFit="1" customWidth="1"/>
    <col min="496" max="497" width="7.6640625" style="712" bestFit="1" customWidth="1"/>
    <col min="498" max="498" width="8.109375" style="712" bestFit="1" customWidth="1"/>
    <col min="499" max="501" width="7.6640625" style="712" bestFit="1" customWidth="1"/>
    <col min="502" max="502" width="8.109375" style="712" bestFit="1" customWidth="1"/>
    <col min="503" max="505" width="7.6640625" style="712" bestFit="1" customWidth="1"/>
    <col min="506" max="509" width="7.44140625" style="712"/>
    <col min="510" max="511" width="8.109375" style="712" bestFit="1" customWidth="1"/>
    <col min="512" max="513" width="7.6640625" style="712" bestFit="1" customWidth="1"/>
    <col min="514" max="514" width="8.109375" style="712" bestFit="1" customWidth="1"/>
    <col min="515" max="517" width="7.6640625" style="712" bestFit="1" customWidth="1"/>
    <col min="518" max="518" width="8.109375" style="712" bestFit="1" customWidth="1"/>
    <col min="519" max="521" width="7.6640625" style="712" bestFit="1" customWidth="1"/>
    <col min="522" max="525" width="7.44140625" style="712"/>
    <col min="526" max="527" width="8.109375" style="712" bestFit="1" customWidth="1"/>
    <col min="528" max="529" width="7.6640625" style="712" bestFit="1" customWidth="1"/>
    <col min="530" max="530" width="8.109375" style="712" bestFit="1" customWidth="1"/>
    <col min="531" max="533" width="7.6640625" style="712" bestFit="1" customWidth="1"/>
    <col min="534" max="534" width="8.109375" style="712" bestFit="1" customWidth="1"/>
    <col min="535" max="537" width="7.6640625" style="712" bestFit="1" customWidth="1"/>
    <col min="538" max="541" width="7.44140625" style="712"/>
    <col min="542" max="543" width="8.109375" style="712" bestFit="1" customWidth="1"/>
    <col min="544" max="545" width="7.6640625" style="712" bestFit="1" customWidth="1"/>
    <col min="546" max="546" width="8.109375" style="712" bestFit="1" customWidth="1"/>
    <col min="547" max="549" width="7.6640625" style="712" bestFit="1" customWidth="1"/>
    <col min="550" max="550" width="8.109375" style="712" bestFit="1" customWidth="1"/>
    <col min="551" max="553" width="7.6640625" style="712" bestFit="1" customWidth="1"/>
    <col min="554" max="557" width="7.44140625" style="712"/>
    <col min="558" max="559" width="8.109375" style="712" bestFit="1" customWidth="1"/>
    <col min="560" max="561" width="7.6640625" style="712" bestFit="1" customWidth="1"/>
    <col min="562" max="562" width="8.109375" style="712" bestFit="1" customWidth="1"/>
    <col min="563" max="565" width="7.6640625" style="712" bestFit="1" customWidth="1"/>
    <col min="566" max="566" width="8.109375" style="712" bestFit="1" customWidth="1"/>
    <col min="567" max="569" width="7.6640625" style="712" bestFit="1" customWidth="1"/>
    <col min="570" max="573" width="7.44140625" style="712"/>
    <col min="574" max="575" width="8.109375" style="712" bestFit="1" customWidth="1"/>
    <col min="576" max="577" width="7.6640625" style="712" bestFit="1" customWidth="1"/>
    <col min="578" max="578" width="8.109375" style="712" bestFit="1" customWidth="1"/>
    <col min="579" max="581" width="7.6640625" style="712" bestFit="1" customWidth="1"/>
    <col min="582" max="582" width="8.109375" style="712" bestFit="1" customWidth="1"/>
    <col min="583" max="585" width="7.6640625" style="712" bestFit="1" customWidth="1"/>
    <col min="586" max="589" width="7.44140625" style="712"/>
    <col min="590" max="591" width="8.109375" style="712" bestFit="1" customWidth="1"/>
    <col min="592" max="593" width="7.6640625" style="712" bestFit="1" customWidth="1"/>
    <col min="594" max="594" width="8.109375" style="712" bestFit="1" customWidth="1"/>
    <col min="595" max="597" width="7.6640625" style="712" bestFit="1" customWidth="1"/>
    <col min="598" max="598" width="8.109375" style="712" bestFit="1" customWidth="1"/>
    <col min="599" max="601" width="7.6640625" style="712" bestFit="1" customWidth="1"/>
    <col min="602" max="605" width="7.44140625" style="712"/>
    <col min="606" max="607" width="8.109375" style="712" bestFit="1" customWidth="1"/>
    <col min="608" max="609" width="7.6640625" style="712" bestFit="1" customWidth="1"/>
    <col min="610" max="610" width="8.109375" style="712" bestFit="1" customWidth="1"/>
    <col min="611" max="613" width="7.6640625" style="712" bestFit="1" customWidth="1"/>
    <col min="614" max="614" width="8.109375" style="712" bestFit="1" customWidth="1"/>
    <col min="615" max="617" width="7.6640625" style="712" bestFit="1" customWidth="1"/>
    <col min="618" max="621" width="7.44140625" style="712"/>
    <col min="622" max="623" width="8.109375" style="712" bestFit="1" customWidth="1"/>
    <col min="624" max="625" width="7.6640625" style="712" bestFit="1" customWidth="1"/>
    <col min="626" max="626" width="8.109375" style="712" bestFit="1" customWidth="1"/>
    <col min="627" max="629" width="7.6640625" style="712" bestFit="1" customWidth="1"/>
    <col min="630" max="630" width="8.109375" style="712" bestFit="1" customWidth="1"/>
    <col min="631" max="633" width="7.6640625" style="712" bestFit="1" customWidth="1"/>
    <col min="634" max="637" width="7.44140625" style="712"/>
    <col min="638" max="639" width="8.109375" style="712" bestFit="1" customWidth="1"/>
    <col min="640" max="641" width="7.6640625" style="712" bestFit="1" customWidth="1"/>
    <col min="642" max="642" width="8.109375" style="712" bestFit="1" customWidth="1"/>
    <col min="643" max="645" width="7.6640625" style="712" bestFit="1" customWidth="1"/>
    <col min="646" max="646" width="8.109375" style="712" bestFit="1" customWidth="1"/>
    <col min="647" max="649" width="7.6640625" style="712" bestFit="1" customWidth="1"/>
    <col min="650" max="653" width="7.44140625" style="712"/>
    <col min="654" max="655" width="8.109375" style="712" bestFit="1" customWidth="1"/>
    <col min="656" max="657" width="7.6640625" style="712" bestFit="1" customWidth="1"/>
    <col min="658" max="658" width="8.109375" style="712" bestFit="1" customWidth="1"/>
    <col min="659" max="661" width="7.6640625" style="712" bestFit="1" customWidth="1"/>
    <col min="662" max="662" width="8.109375" style="712" bestFit="1" customWidth="1"/>
    <col min="663" max="665" width="7.6640625" style="712" bestFit="1" customWidth="1"/>
    <col min="666" max="669" width="7.44140625" style="712"/>
    <col min="670" max="671" width="8.109375" style="712" bestFit="1" customWidth="1"/>
    <col min="672" max="673" width="7.6640625" style="712" bestFit="1" customWidth="1"/>
    <col min="674" max="674" width="8.109375" style="712" bestFit="1" customWidth="1"/>
    <col min="675" max="677" width="7.6640625" style="712" bestFit="1" customWidth="1"/>
    <col min="678" max="678" width="8.109375" style="712" bestFit="1" customWidth="1"/>
    <col min="679" max="681" width="7.6640625" style="712" bestFit="1" customWidth="1"/>
    <col min="682" max="685" width="7.44140625" style="712"/>
    <col min="686" max="687" width="8.109375" style="712" bestFit="1" customWidth="1"/>
    <col min="688" max="689" width="7.6640625" style="712" bestFit="1" customWidth="1"/>
    <col min="690" max="690" width="8.109375" style="712" bestFit="1" customWidth="1"/>
    <col min="691" max="693" width="7.6640625" style="712" bestFit="1" customWidth="1"/>
    <col min="694" max="694" width="8.109375" style="712" bestFit="1" customWidth="1"/>
    <col min="695" max="697" width="7.6640625" style="712" bestFit="1" customWidth="1"/>
    <col min="698" max="701" width="7.44140625" style="712"/>
    <col min="702" max="703" width="8.109375" style="712" bestFit="1" customWidth="1"/>
    <col min="704" max="705" width="7.6640625" style="712" bestFit="1" customWidth="1"/>
    <col min="706" max="706" width="8.109375" style="712" bestFit="1" customWidth="1"/>
    <col min="707" max="709" width="7.6640625" style="712" bestFit="1" customWidth="1"/>
    <col min="710" max="710" width="8.109375" style="712" bestFit="1" customWidth="1"/>
    <col min="711" max="713" width="7.6640625" style="712" bestFit="1" customWidth="1"/>
    <col min="714" max="717" width="7.44140625" style="712"/>
    <col min="718" max="719" width="8.109375" style="712" bestFit="1" customWidth="1"/>
    <col min="720" max="721" width="7.6640625" style="712" bestFit="1" customWidth="1"/>
    <col min="722" max="722" width="8.109375" style="712" bestFit="1" customWidth="1"/>
    <col min="723" max="725" width="7.6640625" style="712" bestFit="1" customWidth="1"/>
    <col min="726" max="726" width="8.109375" style="712" bestFit="1" customWidth="1"/>
    <col min="727" max="729" width="7.6640625" style="712" bestFit="1" customWidth="1"/>
    <col min="730" max="733" width="7.44140625" style="712"/>
    <col min="734" max="735" width="8.109375" style="712" bestFit="1" customWidth="1"/>
    <col min="736" max="737" width="7.6640625" style="712" bestFit="1" customWidth="1"/>
    <col min="738" max="738" width="8.109375" style="712" bestFit="1" customWidth="1"/>
    <col min="739" max="741" width="7.6640625" style="712" bestFit="1" customWidth="1"/>
    <col min="742" max="742" width="8.109375" style="712" bestFit="1" customWidth="1"/>
    <col min="743" max="745" width="7.6640625" style="712" bestFit="1" customWidth="1"/>
    <col min="746" max="749" width="7.44140625" style="712"/>
    <col min="750" max="751" width="8.109375" style="712" bestFit="1" customWidth="1"/>
    <col min="752" max="753" width="7.6640625" style="712" bestFit="1" customWidth="1"/>
    <col min="754" max="754" width="8.109375" style="712" bestFit="1" customWidth="1"/>
    <col min="755" max="757" width="7.6640625" style="712" bestFit="1" customWidth="1"/>
    <col min="758" max="758" width="8.109375" style="712" bestFit="1" customWidth="1"/>
    <col min="759" max="761" width="7.6640625" style="712" bestFit="1" customWidth="1"/>
    <col min="762" max="765" width="7.44140625" style="712"/>
    <col min="766" max="767" width="8.109375" style="712" bestFit="1" customWidth="1"/>
    <col min="768" max="769" width="7.6640625" style="712" bestFit="1" customWidth="1"/>
    <col min="770" max="770" width="8.109375" style="712" bestFit="1" customWidth="1"/>
    <col min="771" max="773" width="7.6640625" style="712" bestFit="1" customWidth="1"/>
    <col min="774" max="774" width="8.109375" style="712" bestFit="1" customWidth="1"/>
    <col min="775" max="777" width="7.6640625" style="712" bestFit="1" customWidth="1"/>
    <col min="778" max="781" width="7.44140625" style="712"/>
    <col min="782" max="783" width="8.109375" style="712" bestFit="1" customWidth="1"/>
    <col min="784" max="785" width="7.6640625" style="712" bestFit="1" customWidth="1"/>
    <col min="786" max="786" width="8.109375" style="712" bestFit="1" customWidth="1"/>
    <col min="787" max="789" width="7.6640625" style="712" bestFit="1" customWidth="1"/>
    <col min="790" max="790" width="8.109375" style="712" bestFit="1" customWidth="1"/>
    <col min="791" max="793" width="7.6640625" style="712" bestFit="1" customWidth="1"/>
    <col min="794" max="797" width="7.44140625" style="712"/>
    <col min="798" max="799" width="8.109375" style="712" bestFit="1" customWidth="1"/>
    <col min="800" max="801" width="7.6640625" style="712" bestFit="1" customWidth="1"/>
    <col min="802" max="802" width="8.109375" style="712" bestFit="1" customWidth="1"/>
    <col min="803" max="805" width="7.6640625" style="712" bestFit="1" customWidth="1"/>
    <col min="806" max="806" width="8.109375" style="712" bestFit="1" customWidth="1"/>
    <col min="807" max="809" width="7.6640625" style="712" bestFit="1" customWidth="1"/>
    <col min="810" max="813" width="7.44140625" style="712"/>
    <col min="814" max="815" width="8.109375" style="712" bestFit="1" customWidth="1"/>
    <col min="816" max="817" width="7.6640625" style="712" bestFit="1" customWidth="1"/>
    <col min="818" max="818" width="8.109375" style="712" bestFit="1" customWidth="1"/>
    <col min="819" max="821" width="7.6640625" style="712" bestFit="1" customWidth="1"/>
    <col min="822" max="822" width="8.109375" style="712" bestFit="1" customWidth="1"/>
    <col min="823" max="825" width="7.6640625" style="712" bestFit="1" customWidth="1"/>
    <col min="826" max="829" width="7.44140625" style="712"/>
    <col min="830" max="831" width="8.109375" style="712" bestFit="1" customWidth="1"/>
    <col min="832" max="833" width="7.6640625" style="712" bestFit="1" customWidth="1"/>
    <col min="834" max="834" width="8.109375" style="712" bestFit="1" customWidth="1"/>
    <col min="835" max="837" width="7.6640625" style="712" bestFit="1" customWidth="1"/>
    <col min="838" max="838" width="8.109375" style="712" bestFit="1" customWidth="1"/>
    <col min="839" max="841" width="7.6640625" style="712" bestFit="1" customWidth="1"/>
    <col min="842" max="845" width="7.44140625" style="712"/>
    <col min="846" max="847" width="8.109375" style="712" bestFit="1" customWidth="1"/>
    <col min="848" max="849" width="7.6640625" style="712" bestFit="1" customWidth="1"/>
    <col min="850" max="850" width="8.109375" style="712" bestFit="1" customWidth="1"/>
    <col min="851" max="853" width="7.6640625" style="712" bestFit="1" customWidth="1"/>
    <col min="854" max="854" width="8.109375" style="712" bestFit="1" customWidth="1"/>
    <col min="855" max="857" width="7.6640625" style="712" bestFit="1" customWidth="1"/>
    <col min="858" max="861" width="7.44140625" style="712"/>
    <col min="862" max="863" width="8.109375" style="712" bestFit="1" customWidth="1"/>
    <col min="864" max="865" width="7.6640625" style="712" bestFit="1" customWidth="1"/>
    <col min="866" max="866" width="8.109375" style="712" bestFit="1" customWidth="1"/>
    <col min="867" max="869" width="7.6640625" style="712" bestFit="1" customWidth="1"/>
    <col min="870" max="870" width="8.109375" style="712" bestFit="1" customWidth="1"/>
    <col min="871" max="873" width="7.6640625" style="712" bestFit="1" customWidth="1"/>
    <col min="874" max="877" width="7.44140625" style="712"/>
    <col min="878" max="879" width="8.109375" style="712" bestFit="1" customWidth="1"/>
    <col min="880" max="881" width="7.6640625" style="712" bestFit="1" customWidth="1"/>
    <col min="882" max="882" width="8.109375" style="712" bestFit="1" customWidth="1"/>
    <col min="883" max="885" width="7.6640625" style="712" bestFit="1" customWidth="1"/>
    <col min="886" max="886" width="8.109375" style="712" bestFit="1" customWidth="1"/>
    <col min="887" max="889" width="7.6640625" style="712" bestFit="1" customWidth="1"/>
    <col min="890" max="893" width="7.44140625" style="712"/>
    <col min="894" max="895" width="8.109375" style="712" bestFit="1" customWidth="1"/>
    <col min="896" max="897" width="7.6640625" style="712" bestFit="1" customWidth="1"/>
    <col min="898" max="898" width="8.109375" style="712" bestFit="1" customWidth="1"/>
    <col min="899" max="901" width="7.6640625" style="712" bestFit="1" customWidth="1"/>
    <col min="902" max="902" width="8.109375" style="712" bestFit="1" customWidth="1"/>
    <col min="903" max="905" width="7.6640625" style="712" bestFit="1" customWidth="1"/>
    <col min="906" max="909" width="7.44140625" style="712"/>
    <col min="910" max="911" width="8.109375" style="712" bestFit="1" customWidth="1"/>
    <col min="912" max="913" width="7.6640625" style="712" bestFit="1" customWidth="1"/>
    <col min="914" max="914" width="8.109375" style="712" bestFit="1" customWidth="1"/>
    <col min="915" max="917" width="7.6640625" style="712" bestFit="1" customWidth="1"/>
    <col min="918" max="918" width="8.109375" style="712" bestFit="1" customWidth="1"/>
    <col min="919" max="921" width="7.6640625" style="712" bestFit="1" customWidth="1"/>
    <col min="922" max="925" width="7.44140625" style="712"/>
    <col min="926" max="927" width="8.109375" style="712" bestFit="1" customWidth="1"/>
    <col min="928" max="929" width="7.6640625" style="712" bestFit="1" customWidth="1"/>
    <col min="930" max="930" width="8.109375" style="712" bestFit="1" customWidth="1"/>
    <col min="931" max="933" width="7.6640625" style="712" bestFit="1" customWidth="1"/>
    <col min="934" max="934" width="8.109375" style="712" bestFit="1" customWidth="1"/>
    <col min="935" max="937" width="7.6640625" style="712" bestFit="1" customWidth="1"/>
    <col min="938" max="941" width="7.44140625" style="712"/>
    <col min="942" max="943" width="8.109375" style="712" bestFit="1" customWidth="1"/>
    <col min="944" max="945" width="7.6640625" style="712" bestFit="1" customWidth="1"/>
    <col min="946" max="946" width="8.109375" style="712" bestFit="1" customWidth="1"/>
    <col min="947" max="949" width="7.6640625" style="712" bestFit="1" customWidth="1"/>
    <col min="950" max="950" width="8.109375" style="712" bestFit="1" customWidth="1"/>
    <col min="951" max="953" width="7.6640625" style="712" bestFit="1" customWidth="1"/>
    <col min="954" max="957" width="7.44140625" style="712"/>
    <col min="958" max="959" width="8.109375" style="712" bestFit="1" customWidth="1"/>
    <col min="960" max="961" width="7.6640625" style="712" bestFit="1" customWidth="1"/>
    <col min="962" max="962" width="8.109375" style="712" bestFit="1" customWidth="1"/>
    <col min="963" max="965" width="7.6640625" style="712" bestFit="1" customWidth="1"/>
    <col min="966" max="966" width="8.109375" style="712" bestFit="1" customWidth="1"/>
    <col min="967" max="969" width="7.6640625" style="712" bestFit="1" customWidth="1"/>
    <col min="970" max="973" width="7.44140625" style="712"/>
    <col min="974" max="975" width="8.109375" style="712" bestFit="1" customWidth="1"/>
    <col min="976" max="977" width="7.6640625" style="712" bestFit="1" customWidth="1"/>
    <col min="978" max="978" width="8.109375" style="712" bestFit="1" customWidth="1"/>
    <col min="979" max="981" width="7.6640625" style="712" bestFit="1" customWidth="1"/>
    <col min="982" max="982" width="8.109375" style="712" bestFit="1" customWidth="1"/>
    <col min="983" max="985" width="7.6640625" style="712" bestFit="1" customWidth="1"/>
    <col min="986" max="989" width="7.44140625" style="712"/>
    <col min="990" max="991" width="8.109375" style="712" bestFit="1" customWidth="1"/>
    <col min="992" max="993" width="7.6640625" style="712" bestFit="1" customWidth="1"/>
    <col min="994" max="994" width="8.109375" style="712" bestFit="1" customWidth="1"/>
    <col min="995" max="997" width="7.6640625" style="712" bestFit="1" customWidth="1"/>
    <col min="998" max="998" width="8.109375" style="712" bestFit="1" customWidth="1"/>
    <col min="999" max="1001" width="7.6640625" style="712" bestFit="1" customWidth="1"/>
    <col min="1002" max="1005" width="7.44140625" style="712"/>
    <col min="1006" max="1007" width="8.109375" style="712" bestFit="1" customWidth="1"/>
    <col min="1008" max="1009" width="7.6640625" style="712" bestFit="1" customWidth="1"/>
    <col min="1010" max="1010" width="8.109375" style="712" bestFit="1" customWidth="1"/>
    <col min="1011" max="1013" width="7.6640625" style="712" bestFit="1" customWidth="1"/>
    <col min="1014" max="1014" width="8.109375" style="712" bestFit="1" customWidth="1"/>
    <col min="1015" max="1017" width="7.6640625" style="712" bestFit="1" customWidth="1"/>
    <col min="1018" max="1021" width="7.44140625" style="712"/>
    <col min="1022" max="1023" width="8.109375" style="712" bestFit="1" customWidth="1"/>
    <col min="1024" max="1025" width="7.6640625" style="712" bestFit="1" customWidth="1"/>
    <col min="1026" max="1026" width="8.109375" style="712" bestFit="1" customWidth="1"/>
    <col min="1027" max="1029" width="7.6640625" style="712" bestFit="1" customWidth="1"/>
    <col min="1030" max="1030" width="8.109375" style="712" bestFit="1" customWidth="1"/>
    <col min="1031" max="1033" width="7.6640625" style="712" bestFit="1" customWidth="1"/>
    <col min="1034" max="1037" width="7.44140625" style="712"/>
    <col min="1038" max="1039" width="8.109375" style="712" bestFit="1" customWidth="1"/>
    <col min="1040" max="1041" width="7.6640625" style="712" bestFit="1" customWidth="1"/>
    <col min="1042" max="1042" width="8.109375" style="712" bestFit="1" customWidth="1"/>
    <col min="1043" max="1045" width="7.6640625" style="712" bestFit="1" customWidth="1"/>
    <col min="1046" max="1046" width="8.109375" style="712" bestFit="1" customWidth="1"/>
    <col min="1047" max="1049" width="7.6640625" style="712" bestFit="1" customWidth="1"/>
    <col min="1050" max="1053" width="7.44140625" style="712"/>
    <col min="1054" max="1055" width="8.109375" style="712" bestFit="1" customWidth="1"/>
    <col min="1056" max="1057" width="7.6640625" style="712" bestFit="1" customWidth="1"/>
    <col min="1058" max="1058" width="8.109375" style="712" bestFit="1" customWidth="1"/>
    <col min="1059" max="1061" width="7.6640625" style="712" bestFit="1" customWidth="1"/>
    <col min="1062" max="1062" width="8.109375" style="712" bestFit="1" customWidth="1"/>
    <col min="1063" max="1065" width="7.6640625" style="712" bestFit="1" customWidth="1"/>
    <col min="1066" max="1069" width="7.44140625" style="712"/>
    <col min="1070" max="1071" width="8.109375" style="712" bestFit="1" customWidth="1"/>
    <col min="1072" max="1073" width="7.6640625" style="712" bestFit="1" customWidth="1"/>
    <col min="1074" max="1074" width="8.109375" style="712" bestFit="1" customWidth="1"/>
    <col min="1075" max="1077" width="7.6640625" style="712" bestFit="1" customWidth="1"/>
    <col min="1078" max="1078" width="8.109375" style="712" bestFit="1" customWidth="1"/>
    <col min="1079" max="1081" width="7.6640625" style="712" bestFit="1" customWidth="1"/>
    <col min="1082" max="1085" width="7.44140625" style="712"/>
    <col min="1086" max="1087" width="8.109375" style="712" bestFit="1" customWidth="1"/>
    <col min="1088" max="1089" width="7.6640625" style="712" bestFit="1" customWidth="1"/>
    <col min="1090" max="1090" width="8.109375" style="712" bestFit="1" customWidth="1"/>
    <col min="1091" max="1093" width="7.6640625" style="712" bestFit="1" customWidth="1"/>
    <col min="1094" max="1094" width="8.109375" style="712" bestFit="1" customWidth="1"/>
    <col min="1095" max="1097" width="7.6640625" style="712" bestFit="1" customWidth="1"/>
    <col min="1098" max="1101" width="7.44140625" style="712"/>
    <col min="1102" max="1103" width="8.109375" style="712" bestFit="1" customWidth="1"/>
    <col min="1104" max="1105" width="7.6640625" style="712" bestFit="1" customWidth="1"/>
    <col min="1106" max="1106" width="8.109375" style="712" bestFit="1" customWidth="1"/>
    <col min="1107" max="1109" width="7.6640625" style="712" bestFit="1" customWidth="1"/>
    <col min="1110" max="1110" width="8.109375" style="712" bestFit="1" customWidth="1"/>
    <col min="1111" max="1113" width="7.6640625" style="712" bestFit="1" customWidth="1"/>
    <col min="1114" max="1117" width="7.44140625" style="712"/>
    <col min="1118" max="1119" width="8.109375" style="712" bestFit="1" customWidth="1"/>
    <col min="1120" max="1121" width="7.6640625" style="712" bestFit="1" customWidth="1"/>
    <col min="1122" max="1122" width="8.109375" style="712" bestFit="1" customWidth="1"/>
    <col min="1123" max="1125" width="7.6640625" style="712" bestFit="1" customWidth="1"/>
    <col min="1126" max="1126" width="8.109375" style="712" bestFit="1" customWidth="1"/>
    <col min="1127" max="1129" width="7.6640625" style="712" bestFit="1" customWidth="1"/>
    <col min="1130" max="1133" width="7.44140625" style="712"/>
    <col min="1134" max="1135" width="8.109375" style="712" bestFit="1" customWidth="1"/>
    <col min="1136" max="1137" width="7.6640625" style="712" bestFit="1" customWidth="1"/>
    <col min="1138" max="1138" width="8.109375" style="712" bestFit="1" customWidth="1"/>
    <col min="1139" max="1141" width="7.6640625" style="712" bestFit="1" customWidth="1"/>
    <col min="1142" max="1142" width="8.109375" style="712" bestFit="1" customWidth="1"/>
    <col min="1143" max="1145" width="7.6640625" style="712" bestFit="1" customWidth="1"/>
    <col min="1146" max="1149" width="7.44140625" style="712"/>
    <col min="1150" max="1151" width="8.109375" style="712" bestFit="1" customWidth="1"/>
    <col min="1152" max="1153" width="7.6640625" style="712" bestFit="1" customWidth="1"/>
    <col min="1154" max="1154" width="8.109375" style="712" bestFit="1" customWidth="1"/>
    <col min="1155" max="1157" width="7.6640625" style="712" bestFit="1" customWidth="1"/>
    <col min="1158" max="1158" width="8.109375" style="712" bestFit="1" customWidth="1"/>
    <col min="1159" max="1161" width="7.6640625" style="712" bestFit="1" customWidth="1"/>
    <col min="1162" max="1165" width="7.44140625" style="712"/>
    <col min="1166" max="1167" width="8.109375" style="712" bestFit="1" customWidth="1"/>
    <col min="1168" max="1169" width="7.6640625" style="712" bestFit="1" customWidth="1"/>
    <col min="1170" max="1170" width="8.109375" style="712" bestFit="1" customWidth="1"/>
    <col min="1171" max="1173" width="7.6640625" style="712" bestFit="1" customWidth="1"/>
    <col min="1174" max="1174" width="8.109375" style="712" bestFit="1" customWidth="1"/>
    <col min="1175" max="1177" width="7.6640625" style="712" bestFit="1" customWidth="1"/>
    <col min="1178" max="1181" width="7.44140625" style="712"/>
    <col min="1182" max="1183" width="8.109375" style="712" bestFit="1" customWidth="1"/>
    <col min="1184" max="1185" width="7.6640625" style="712" bestFit="1" customWidth="1"/>
    <col min="1186" max="1186" width="8.109375" style="712" bestFit="1" customWidth="1"/>
    <col min="1187" max="1189" width="7.6640625" style="712" bestFit="1" customWidth="1"/>
    <col min="1190" max="1190" width="8.109375" style="712" bestFit="1" customWidth="1"/>
    <col min="1191" max="1193" width="7.6640625" style="712" bestFit="1" customWidth="1"/>
    <col min="1194" max="1197" width="7.44140625" style="712"/>
    <col min="1198" max="1199" width="8.109375" style="712" bestFit="1" customWidth="1"/>
    <col min="1200" max="1201" width="7.6640625" style="712" bestFit="1" customWidth="1"/>
    <col min="1202" max="1202" width="8.109375" style="712" bestFit="1" customWidth="1"/>
    <col min="1203" max="1205" width="7.6640625" style="712" bestFit="1" customWidth="1"/>
    <col min="1206" max="1206" width="8.109375" style="712" bestFit="1" customWidth="1"/>
    <col min="1207" max="1209" width="7.6640625" style="712" bestFit="1" customWidth="1"/>
    <col min="1210" max="1213" width="7.44140625" style="712"/>
    <col min="1214" max="1215" width="8.109375" style="712" bestFit="1" customWidth="1"/>
    <col min="1216" max="1217" width="7.6640625" style="712" bestFit="1" customWidth="1"/>
    <col min="1218" max="1218" width="8.109375" style="712" bestFit="1" customWidth="1"/>
    <col min="1219" max="1221" width="7.6640625" style="712" bestFit="1" customWidth="1"/>
    <col min="1222" max="1222" width="8.109375" style="712" bestFit="1" customWidth="1"/>
    <col min="1223" max="1225" width="7.6640625" style="712" bestFit="1" customWidth="1"/>
    <col min="1226" max="1229" width="7.44140625" style="712"/>
    <col min="1230" max="1231" width="8.109375" style="712" bestFit="1" customWidth="1"/>
    <col min="1232" max="1233" width="7.6640625" style="712" bestFit="1" customWidth="1"/>
    <col min="1234" max="1234" width="8.109375" style="712" bestFit="1" customWidth="1"/>
    <col min="1235" max="1237" width="7.6640625" style="712" bestFit="1" customWidth="1"/>
    <col min="1238" max="1238" width="8.109375" style="712" bestFit="1" customWidth="1"/>
    <col min="1239" max="1241" width="7.6640625" style="712" bestFit="1" customWidth="1"/>
    <col min="1242" max="1245" width="7.44140625" style="712"/>
    <col min="1246" max="1247" width="8.109375" style="712" bestFit="1" customWidth="1"/>
    <col min="1248" max="1249" width="7.6640625" style="712" bestFit="1" customWidth="1"/>
    <col min="1250" max="1250" width="8.109375" style="712" bestFit="1" customWidth="1"/>
    <col min="1251" max="1253" width="7.6640625" style="712" bestFit="1" customWidth="1"/>
    <col min="1254" max="1254" width="8.109375" style="712" bestFit="1" customWidth="1"/>
    <col min="1255" max="1257" width="7.6640625" style="712" bestFit="1" customWidth="1"/>
    <col min="1258" max="1261" width="7.44140625" style="712"/>
    <col min="1262" max="1263" width="8.109375" style="712" bestFit="1" customWidth="1"/>
    <col min="1264" max="1265" width="7.6640625" style="712" bestFit="1" customWidth="1"/>
    <col min="1266" max="1266" width="8.109375" style="712" bestFit="1" customWidth="1"/>
    <col min="1267" max="1269" width="7.6640625" style="712" bestFit="1" customWidth="1"/>
    <col min="1270" max="1270" width="8.109375" style="712" bestFit="1" customWidth="1"/>
    <col min="1271" max="1273" width="7.6640625" style="712" bestFit="1" customWidth="1"/>
    <col min="1274" max="1277" width="7.44140625" style="712"/>
    <col min="1278" max="1279" width="8.109375" style="712" bestFit="1" customWidth="1"/>
    <col min="1280" max="1281" width="7.6640625" style="712" bestFit="1" customWidth="1"/>
    <col min="1282" max="1282" width="8.109375" style="712" bestFit="1" customWidth="1"/>
    <col min="1283" max="1285" width="7.6640625" style="712" bestFit="1" customWidth="1"/>
    <col min="1286" max="1286" width="8.109375" style="712" bestFit="1" customWidth="1"/>
    <col min="1287" max="1289" width="7.6640625" style="712" bestFit="1" customWidth="1"/>
    <col min="1290" max="1293" width="7.44140625" style="712"/>
    <col min="1294" max="1295" width="8.109375" style="712" bestFit="1" customWidth="1"/>
    <col min="1296" max="1297" width="7.6640625" style="712" bestFit="1" customWidth="1"/>
    <col min="1298" max="1298" width="8.109375" style="712" bestFit="1" customWidth="1"/>
    <col min="1299" max="1301" width="7.6640625" style="712" bestFit="1" customWidth="1"/>
    <col min="1302" max="1302" width="8.109375" style="712" bestFit="1" customWidth="1"/>
    <col min="1303" max="1305" width="7.6640625" style="712" bestFit="1" customWidth="1"/>
    <col min="1306" max="1309" width="7.44140625" style="712"/>
    <col min="1310" max="1311" width="8.109375" style="712" bestFit="1" customWidth="1"/>
    <col min="1312" max="1313" width="7.6640625" style="712" bestFit="1" customWidth="1"/>
    <col min="1314" max="1314" width="8.109375" style="712" bestFit="1" customWidth="1"/>
    <col min="1315" max="1317" width="7.6640625" style="712" bestFit="1" customWidth="1"/>
    <col min="1318" max="1318" width="8.109375" style="712" bestFit="1" customWidth="1"/>
    <col min="1319" max="1321" width="7.6640625" style="712" bestFit="1" customWidth="1"/>
    <col min="1322" max="1325" width="7.44140625" style="712"/>
    <col min="1326" max="1327" width="8.109375" style="712" bestFit="1" customWidth="1"/>
    <col min="1328" max="1329" width="7.6640625" style="712" bestFit="1" customWidth="1"/>
    <col min="1330" max="1330" width="8.109375" style="712" bestFit="1" customWidth="1"/>
    <col min="1331" max="1333" width="7.6640625" style="712" bestFit="1" customWidth="1"/>
    <col min="1334" max="1334" width="8.109375" style="712" bestFit="1" customWidth="1"/>
    <col min="1335" max="1337" width="7.6640625" style="712" bestFit="1" customWidth="1"/>
    <col min="1338" max="1341" width="7.44140625" style="712"/>
    <col min="1342" max="1343" width="8.109375" style="712" bestFit="1" customWidth="1"/>
    <col min="1344" max="1345" width="7.6640625" style="712" bestFit="1" customWidth="1"/>
    <col min="1346" max="1346" width="8.109375" style="712" bestFit="1" customWidth="1"/>
    <col min="1347" max="1349" width="7.6640625" style="712" bestFit="1" customWidth="1"/>
    <col min="1350" max="1350" width="8.109375" style="712" bestFit="1" customWidth="1"/>
    <col min="1351" max="1353" width="7.6640625" style="712" bestFit="1" customWidth="1"/>
    <col min="1354" max="1357" width="7.44140625" style="712"/>
    <col min="1358" max="1359" width="8.109375" style="712" bestFit="1" customWidth="1"/>
    <col min="1360" max="1361" width="7.6640625" style="712" bestFit="1" customWidth="1"/>
    <col min="1362" max="1362" width="8.109375" style="712" bestFit="1" customWidth="1"/>
    <col min="1363" max="1365" width="7.6640625" style="712" bestFit="1" customWidth="1"/>
    <col min="1366" max="1366" width="8.109375" style="712" bestFit="1" customWidth="1"/>
    <col min="1367" max="1369" width="7.6640625" style="712" bestFit="1" customWidth="1"/>
    <col min="1370" max="1373" width="7.44140625" style="712"/>
    <col min="1374" max="1375" width="8.109375" style="712" bestFit="1" customWidth="1"/>
    <col min="1376" max="1377" width="7.6640625" style="712" bestFit="1" customWidth="1"/>
    <col min="1378" max="1378" width="8.109375" style="712" bestFit="1" customWidth="1"/>
    <col min="1379" max="1381" width="7.6640625" style="712" bestFit="1" customWidth="1"/>
    <col min="1382" max="1382" width="8.109375" style="712" bestFit="1" customWidth="1"/>
    <col min="1383" max="1385" width="7.6640625" style="712" bestFit="1" customWidth="1"/>
    <col min="1386" max="1389" width="7.44140625" style="712"/>
    <col min="1390" max="1391" width="8.109375" style="712" bestFit="1" customWidth="1"/>
    <col min="1392" max="1393" width="7.6640625" style="712" bestFit="1" customWidth="1"/>
    <col min="1394" max="1394" width="8.109375" style="712" bestFit="1" customWidth="1"/>
    <col min="1395" max="1397" width="7.6640625" style="712" bestFit="1" customWidth="1"/>
    <col min="1398" max="1398" width="8.109375" style="712" bestFit="1" customWidth="1"/>
    <col min="1399" max="1401" width="7.6640625" style="712" bestFit="1" customWidth="1"/>
    <col min="1402" max="1405" width="7.44140625" style="712"/>
    <col min="1406" max="1407" width="8.109375" style="712" bestFit="1" customWidth="1"/>
    <col min="1408" max="1409" width="7.6640625" style="712" bestFit="1" customWidth="1"/>
    <col min="1410" max="1410" width="8.109375" style="712" bestFit="1" customWidth="1"/>
    <col min="1411" max="1413" width="7.6640625" style="712" bestFit="1" customWidth="1"/>
    <col min="1414" max="1414" width="8.109375" style="712" bestFit="1" customWidth="1"/>
    <col min="1415" max="1417" width="7.6640625" style="712" bestFit="1" customWidth="1"/>
    <col min="1418" max="1421" width="7.44140625" style="712"/>
    <col min="1422" max="1423" width="8.109375" style="712" bestFit="1" customWidth="1"/>
    <col min="1424" max="1425" width="7.6640625" style="712" bestFit="1" customWidth="1"/>
    <col min="1426" max="1426" width="8.109375" style="712" bestFit="1" customWidth="1"/>
    <col min="1427" max="1429" width="7.6640625" style="712" bestFit="1" customWidth="1"/>
    <col min="1430" max="1430" width="8.109375" style="712" bestFit="1" customWidth="1"/>
    <col min="1431" max="1433" width="7.6640625" style="712" bestFit="1" customWidth="1"/>
    <col min="1434" max="1437" width="7.44140625" style="712"/>
    <col min="1438" max="1439" width="8.109375" style="712" bestFit="1" customWidth="1"/>
    <col min="1440" max="1441" width="7.6640625" style="712" bestFit="1" customWidth="1"/>
    <col min="1442" max="1442" width="8.109375" style="712" bestFit="1" customWidth="1"/>
    <col min="1443" max="1445" width="7.6640625" style="712" bestFit="1" customWidth="1"/>
    <col min="1446" max="1446" width="8.109375" style="712" bestFit="1" customWidth="1"/>
    <col min="1447" max="1449" width="7.6640625" style="712" bestFit="1" customWidth="1"/>
    <col min="1450" max="1453" width="7.44140625" style="712"/>
    <col min="1454" max="1455" width="8.109375" style="712" bestFit="1" customWidth="1"/>
    <col min="1456" max="1457" width="7.6640625" style="712" bestFit="1" customWidth="1"/>
    <col min="1458" max="1458" width="8.109375" style="712" bestFit="1" customWidth="1"/>
    <col min="1459" max="1461" width="7.6640625" style="712" bestFit="1" customWidth="1"/>
    <col min="1462" max="1462" width="8.109375" style="712" bestFit="1" customWidth="1"/>
    <col min="1463" max="1465" width="7.6640625" style="712" bestFit="1" customWidth="1"/>
    <col min="1466" max="1469" width="7.44140625" style="712"/>
    <col min="1470" max="1471" width="8.109375" style="712" bestFit="1" customWidth="1"/>
    <col min="1472" max="1473" width="7.6640625" style="712" bestFit="1" customWidth="1"/>
    <col min="1474" max="1474" width="8.109375" style="712" bestFit="1" customWidth="1"/>
    <col min="1475" max="1477" width="7.6640625" style="712" bestFit="1" customWidth="1"/>
    <col min="1478" max="1478" width="8.109375" style="712" bestFit="1" customWidth="1"/>
    <col min="1479" max="1481" width="7.6640625" style="712" bestFit="1" customWidth="1"/>
    <col min="1482" max="1485" width="7.44140625" style="712"/>
    <col min="1486" max="1487" width="8.109375" style="712" bestFit="1" customWidth="1"/>
    <col min="1488" max="1489" width="7.6640625" style="712" bestFit="1" customWidth="1"/>
    <col min="1490" max="1490" width="8.109375" style="712" bestFit="1" customWidth="1"/>
    <col min="1491" max="1493" width="7.6640625" style="712" bestFit="1" customWidth="1"/>
    <col min="1494" max="1494" width="8.109375" style="712" bestFit="1" customWidth="1"/>
    <col min="1495" max="1497" width="7.6640625" style="712" bestFit="1" customWidth="1"/>
    <col min="1498" max="1501" width="7.44140625" style="712"/>
    <col min="1502" max="1503" width="8.109375" style="712" bestFit="1" customWidth="1"/>
    <col min="1504" max="1505" width="7.6640625" style="712" bestFit="1" customWidth="1"/>
    <col min="1506" max="1506" width="8.109375" style="712" bestFit="1" customWidth="1"/>
    <col min="1507" max="1509" width="7.6640625" style="712" bestFit="1" customWidth="1"/>
    <col min="1510" max="1510" width="8.109375" style="712" bestFit="1" customWidth="1"/>
    <col min="1511" max="1513" width="7.6640625" style="712" bestFit="1" customWidth="1"/>
    <col min="1514" max="1517" width="7.44140625" style="712"/>
    <col min="1518" max="1519" width="8.109375" style="712" bestFit="1" customWidth="1"/>
    <col min="1520" max="1521" width="7.6640625" style="712" bestFit="1" customWidth="1"/>
    <col min="1522" max="1522" width="8.109375" style="712" bestFit="1" customWidth="1"/>
    <col min="1523" max="1525" width="7.6640625" style="712" bestFit="1" customWidth="1"/>
    <col min="1526" max="1526" width="8.109375" style="712" bestFit="1" customWidth="1"/>
    <col min="1527" max="1529" width="7.6640625" style="712" bestFit="1" customWidth="1"/>
    <col min="1530" max="1533" width="7.44140625" style="712"/>
    <col min="1534" max="1535" width="8.109375" style="712" bestFit="1" customWidth="1"/>
    <col min="1536" max="1537" width="7.6640625" style="712" bestFit="1" customWidth="1"/>
    <col min="1538" max="1538" width="8.109375" style="712" bestFit="1" customWidth="1"/>
    <col min="1539" max="1541" width="7.6640625" style="712" bestFit="1" customWidth="1"/>
    <col min="1542" max="1542" width="8.109375" style="712" bestFit="1" customWidth="1"/>
    <col min="1543" max="1545" width="7.6640625" style="712" bestFit="1" customWidth="1"/>
    <col min="1546" max="1549" width="7.44140625" style="712"/>
    <col min="1550" max="1551" width="8.109375" style="712" bestFit="1" customWidth="1"/>
    <col min="1552" max="1553" width="7.6640625" style="712" bestFit="1" customWidth="1"/>
    <col min="1554" max="1554" width="8.109375" style="712" bestFit="1" customWidth="1"/>
    <col min="1555" max="1557" width="7.6640625" style="712" bestFit="1" customWidth="1"/>
    <col min="1558" max="1558" width="8.109375" style="712" bestFit="1" customWidth="1"/>
    <col min="1559" max="1561" width="7.6640625" style="712" bestFit="1" customWidth="1"/>
    <col min="1562" max="1565" width="7.44140625" style="712"/>
    <col min="1566" max="1567" width="8.109375" style="712" bestFit="1" customWidth="1"/>
    <col min="1568" max="1569" width="7.6640625" style="712" bestFit="1" customWidth="1"/>
    <col min="1570" max="1570" width="8.109375" style="712" bestFit="1" customWidth="1"/>
    <col min="1571" max="1573" width="7.6640625" style="712" bestFit="1" customWidth="1"/>
    <col min="1574" max="1574" width="8.109375" style="712" bestFit="1" customWidth="1"/>
    <col min="1575" max="1577" width="7.6640625" style="712" bestFit="1" customWidth="1"/>
    <col min="1578" max="1581" width="7.44140625" style="712"/>
    <col min="1582" max="1583" width="8.109375" style="712" bestFit="1" customWidth="1"/>
    <col min="1584" max="1585" width="7.6640625" style="712" bestFit="1" customWidth="1"/>
    <col min="1586" max="1586" width="8.109375" style="712" bestFit="1" customWidth="1"/>
    <col min="1587" max="1589" width="7.6640625" style="712" bestFit="1" customWidth="1"/>
    <col min="1590" max="1590" width="8.109375" style="712" bestFit="1" customWidth="1"/>
    <col min="1591" max="1593" width="7.6640625" style="712" bestFit="1" customWidth="1"/>
    <col min="1594" max="1597" width="7.44140625" style="712"/>
    <col min="1598" max="1599" width="8.109375" style="712" bestFit="1" customWidth="1"/>
    <col min="1600" max="1601" width="7.6640625" style="712" bestFit="1" customWidth="1"/>
    <col min="1602" max="1602" width="8.109375" style="712" bestFit="1" customWidth="1"/>
    <col min="1603" max="1605" width="7.6640625" style="712" bestFit="1" customWidth="1"/>
    <col min="1606" max="1606" width="8.109375" style="712" bestFit="1" customWidth="1"/>
    <col min="1607" max="1609" width="7.6640625" style="712" bestFit="1" customWidth="1"/>
    <col min="1610" max="1613" width="7.44140625" style="712"/>
    <col min="1614" max="1615" width="8.109375" style="712" bestFit="1" customWidth="1"/>
    <col min="1616" max="1617" width="7.6640625" style="712" bestFit="1" customWidth="1"/>
    <col min="1618" max="1618" width="8.109375" style="712" bestFit="1" customWidth="1"/>
    <col min="1619" max="1621" width="7.6640625" style="712" bestFit="1" customWidth="1"/>
    <col min="1622" max="1622" width="8.109375" style="712" bestFit="1" customWidth="1"/>
    <col min="1623" max="1625" width="7.6640625" style="712" bestFit="1" customWidth="1"/>
    <col min="1626" max="1629" width="7.44140625" style="712"/>
    <col min="1630" max="1631" width="8.109375" style="712" bestFit="1" customWidth="1"/>
    <col min="1632" max="1633" width="7.6640625" style="712" bestFit="1" customWidth="1"/>
    <col min="1634" max="1634" width="8.109375" style="712" bestFit="1" customWidth="1"/>
    <col min="1635" max="1637" width="7.6640625" style="712" bestFit="1" customWidth="1"/>
    <col min="1638" max="1638" width="8.109375" style="712" bestFit="1" customWidth="1"/>
    <col min="1639" max="1641" width="7.6640625" style="712" bestFit="1" customWidth="1"/>
    <col min="1642" max="1645" width="7.44140625" style="712"/>
    <col min="1646" max="1647" width="8.109375" style="712" bestFit="1" customWidth="1"/>
    <col min="1648" max="1649" width="7.6640625" style="712" bestFit="1" customWidth="1"/>
    <col min="1650" max="1650" width="8.109375" style="712" bestFit="1" customWidth="1"/>
    <col min="1651" max="1653" width="7.6640625" style="712" bestFit="1" customWidth="1"/>
    <col min="1654" max="1654" width="8.109375" style="712" bestFit="1" customWidth="1"/>
    <col min="1655" max="1657" width="7.6640625" style="712" bestFit="1" customWidth="1"/>
    <col min="1658" max="1661" width="7.44140625" style="712"/>
    <col min="1662" max="1663" width="8.109375" style="712" bestFit="1" customWidth="1"/>
    <col min="1664" max="1665" width="7.6640625" style="712" bestFit="1" customWidth="1"/>
    <col min="1666" max="1666" width="8.109375" style="712" bestFit="1" customWidth="1"/>
    <col min="1667" max="1669" width="7.6640625" style="712" bestFit="1" customWidth="1"/>
    <col min="1670" max="1670" width="8.109375" style="712" bestFit="1" customWidth="1"/>
    <col min="1671" max="1673" width="7.6640625" style="712" bestFit="1" customWidth="1"/>
    <col min="1674" max="1677" width="7.44140625" style="712"/>
    <col min="1678" max="1679" width="8.109375" style="712" bestFit="1" customWidth="1"/>
    <col min="1680" max="1681" width="7.6640625" style="712" bestFit="1" customWidth="1"/>
    <col min="1682" max="1682" width="8.109375" style="712" bestFit="1" customWidth="1"/>
    <col min="1683" max="1685" width="7.6640625" style="712" bestFit="1" customWidth="1"/>
    <col min="1686" max="1686" width="8.109375" style="712" bestFit="1" customWidth="1"/>
    <col min="1687" max="1689" width="7.6640625" style="712" bestFit="1" customWidth="1"/>
    <col min="1690" max="1693" width="7.44140625" style="712"/>
    <col min="1694" max="1695" width="8.109375" style="712" bestFit="1" customWidth="1"/>
    <col min="1696" max="1697" width="7.6640625" style="712" bestFit="1" customWidth="1"/>
    <col min="1698" max="1698" width="8.109375" style="712" bestFit="1" customWidth="1"/>
    <col min="1699" max="1701" width="7.6640625" style="712" bestFit="1" customWidth="1"/>
    <col min="1702" max="1702" width="8.109375" style="712" bestFit="1" customWidth="1"/>
    <col min="1703" max="1705" width="7.6640625" style="712" bestFit="1" customWidth="1"/>
    <col min="1706" max="1709" width="7.44140625" style="712"/>
    <col min="1710" max="1711" width="8.109375" style="712" bestFit="1" customWidth="1"/>
    <col min="1712" max="1713" width="7.6640625" style="712" bestFit="1" customWidth="1"/>
    <col min="1714" max="1714" width="8.109375" style="712" bestFit="1" customWidth="1"/>
    <col min="1715" max="1717" width="7.6640625" style="712" bestFit="1" customWidth="1"/>
    <col min="1718" max="1718" width="8.109375" style="712" bestFit="1" customWidth="1"/>
    <col min="1719" max="1721" width="7.6640625" style="712" bestFit="1" customWidth="1"/>
    <col min="1722" max="1725" width="7.44140625" style="712"/>
    <col min="1726" max="1727" width="8.109375" style="712" bestFit="1" customWidth="1"/>
    <col min="1728" max="1729" width="7.6640625" style="712" bestFit="1" customWidth="1"/>
    <col min="1730" max="1730" width="8.109375" style="712" bestFit="1" customWidth="1"/>
    <col min="1731" max="1733" width="7.6640625" style="712" bestFit="1" customWidth="1"/>
    <col min="1734" max="1734" width="8.109375" style="712" bestFit="1" customWidth="1"/>
    <col min="1735" max="1737" width="7.6640625" style="712" bestFit="1" customWidth="1"/>
    <col min="1738" max="1741" width="7.44140625" style="712"/>
    <col min="1742" max="1743" width="8.109375" style="712" bestFit="1" customWidth="1"/>
    <col min="1744" max="1745" width="7.6640625" style="712" bestFit="1" customWidth="1"/>
    <col min="1746" max="1746" width="8.109375" style="712" bestFit="1" customWidth="1"/>
    <col min="1747" max="1749" width="7.6640625" style="712" bestFit="1" customWidth="1"/>
    <col min="1750" max="1750" width="8.109375" style="712" bestFit="1" customWidth="1"/>
    <col min="1751" max="1753" width="7.6640625" style="712" bestFit="1" customWidth="1"/>
    <col min="1754" max="1757" width="7.44140625" style="712"/>
    <col min="1758" max="1759" width="8.109375" style="712" bestFit="1" customWidth="1"/>
    <col min="1760" max="1761" width="7.6640625" style="712" bestFit="1" customWidth="1"/>
    <col min="1762" max="1762" width="8.109375" style="712" bestFit="1" customWidth="1"/>
    <col min="1763" max="1765" width="7.6640625" style="712" bestFit="1" customWidth="1"/>
    <col min="1766" max="1766" width="8.109375" style="712" bestFit="1" customWidth="1"/>
    <col min="1767" max="1769" width="7.6640625" style="712" bestFit="1" customWidth="1"/>
    <col min="1770" max="1773" width="7.44140625" style="712"/>
    <col min="1774" max="1775" width="8.109375" style="712" bestFit="1" customWidth="1"/>
    <col min="1776" max="1777" width="7.6640625" style="712" bestFit="1" customWidth="1"/>
    <col min="1778" max="1778" width="8.109375" style="712" bestFit="1" customWidth="1"/>
    <col min="1779" max="1781" width="7.6640625" style="712" bestFit="1" customWidth="1"/>
    <col min="1782" max="1782" width="8.109375" style="712" bestFit="1" customWidth="1"/>
    <col min="1783" max="1785" width="7.6640625" style="712" bestFit="1" customWidth="1"/>
    <col min="1786" max="1789" width="7.44140625" style="712"/>
    <col min="1790" max="1791" width="8.109375" style="712" bestFit="1" customWidth="1"/>
    <col min="1792" max="1793" width="7.6640625" style="712" bestFit="1" customWidth="1"/>
    <col min="1794" max="1794" width="8.109375" style="712" bestFit="1" customWidth="1"/>
    <col min="1795" max="1797" width="7.6640625" style="712" bestFit="1" customWidth="1"/>
    <col min="1798" max="1798" width="8.109375" style="712" bestFit="1" customWidth="1"/>
    <col min="1799" max="1801" width="7.6640625" style="712" bestFit="1" customWidth="1"/>
    <col min="1802" max="1805" width="7.44140625" style="712"/>
    <col min="1806" max="1807" width="8.109375" style="712" bestFit="1" customWidth="1"/>
    <col min="1808" max="1809" width="7.6640625" style="712" bestFit="1" customWidth="1"/>
    <col min="1810" max="1810" width="8.109375" style="712" bestFit="1" customWidth="1"/>
    <col min="1811" max="1813" width="7.6640625" style="712" bestFit="1" customWidth="1"/>
    <col min="1814" max="1814" width="8.109375" style="712" bestFit="1" customWidth="1"/>
    <col min="1815" max="1817" width="7.6640625" style="712" bestFit="1" customWidth="1"/>
    <col min="1818" max="1821" width="7.44140625" style="712"/>
    <col min="1822" max="1823" width="8.109375" style="712" bestFit="1" customWidth="1"/>
    <col min="1824" max="1825" width="7.6640625" style="712" bestFit="1" customWidth="1"/>
    <col min="1826" max="1826" width="8.109375" style="712" bestFit="1" customWidth="1"/>
    <col min="1827" max="1829" width="7.6640625" style="712" bestFit="1" customWidth="1"/>
    <col min="1830" max="1830" width="8.109375" style="712" bestFit="1" customWidth="1"/>
    <col min="1831" max="1833" width="7.6640625" style="712" bestFit="1" customWidth="1"/>
    <col min="1834" max="1837" width="7.44140625" style="712"/>
    <col min="1838" max="1839" width="8.109375" style="712" bestFit="1" customWidth="1"/>
    <col min="1840" max="1841" width="7.6640625" style="712" bestFit="1" customWidth="1"/>
    <col min="1842" max="1842" width="8.109375" style="712" bestFit="1" customWidth="1"/>
    <col min="1843" max="1845" width="7.6640625" style="712" bestFit="1" customWidth="1"/>
    <col min="1846" max="1846" width="8.109375" style="712" bestFit="1" customWidth="1"/>
    <col min="1847" max="1849" width="7.6640625" style="712" bestFit="1" customWidth="1"/>
    <col min="1850" max="1853" width="7.44140625" style="712"/>
    <col min="1854" max="1855" width="8.109375" style="712" bestFit="1" customWidth="1"/>
    <col min="1856" max="1857" width="7.6640625" style="712" bestFit="1" customWidth="1"/>
    <col min="1858" max="1858" width="8.109375" style="712" bestFit="1" customWidth="1"/>
    <col min="1859" max="1861" width="7.6640625" style="712" bestFit="1" customWidth="1"/>
    <col min="1862" max="1862" width="8.109375" style="712" bestFit="1" customWidth="1"/>
    <col min="1863" max="1865" width="7.6640625" style="712" bestFit="1" customWidth="1"/>
    <col min="1866" max="1869" width="7.44140625" style="712"/>
    <col min="1870" max="1871" width="8.109375" style="712" bestFit="1" customWidth="1"/>
    <col min="1872" max="1873" width="7.6640625" style="712" bestFit="1" customWidth="1"/>
    <col min="1874" max="1874" width="8.109375" style="712" bestFit="1" customWidth="1"/>
    <col min="1875" max="1877" width="7.6640625" style="712" bestFit="1" customWidth="1"/>
    <col min="1878" max="1878" width="8.109375" style="712" bestFit="1" customWidth="1"/>
    <col min="1879" max="1881" width="7.6640625" style="712" bestFit="1" customWidth="1"/>
    <col min="1882" max="1885" width="7.44140625" style="712"/>
    <col min="1886" max="1887" width="8.109375" style="712" bestFit="1" customWidth="1"/>
    <col min="1888" max="1889" width="7.6640625" style="712" bestFit="1" customWidth="1"/>
    <col min="1890" max="1890" width="8.109375" style="712" bestFit="1" customWidth="1"/>
    <col min="1891" max="1893" width="7.6640625" style="712" bestFit="1" customWidth="1"/>
    <col min="1894" max="1894" width="8.109375" style="712" bestFit="1" customWidth="1"/>
    <col min="1895" max="1897" width="7.6640625" style="712" bestFit="1" customWidth="1"/>
    <col min="1898" max="1901" width="7.44140625" style="712"/>
    <col min="1902" max="1903" width="8.109375" style="712" bestFit="1" customWidth="1"/>
    <col min="1904" max="1905" width="7.6640625" style="712" bestFit="1" customWidth="1"/>
    <col min="1906" max="1906" width="8.109375" style="712" bestFit="1" customWidth="1"/>
    <col min="1907" max="1909" width="7.6640625" style="712" bestFit="1" customWidth="1"/>
    <col min="1910" max="1910" width="8.109375" style="712" bestFit="1" customWidth="1"/>
    <col min="1911" max="1913" width="7.6640625" style="712" bestFit="1" customWidth="1"/>
    <col min="1914" max="1917" width="7.44140625" style="712"/>
    <col min="1918" max="1919" width="8.109375" style="712" bestFit="1" customWidth="1"/>
    <col min="1920" max="1921" width="7.6640625" style="712" bestFit="1" customWidth="1"/>
    <col min="1922" max="1922" width="8.109375" style="712" bestFit="1" customWidth="1"/>
    <col min="1923" max="1925" width="7.6640625" style="712" bestFit="1" customWidth="1"/>
    <col min="1926" max="1926" width="8.109375" style="712" bestFit="1" customWidth="1"/>
    <col min="1927" max="1929" width="7.6640625" style="712" bestFit="1" customWidth="1"/>
    <col min="1930" max="1933" width="7.44140625" style="712"/>
    <col min="1934" max="1935" width="8.109375" style="712" bestFit="1" customWidth="1"/>
    <col min="1936" max="1937" width="7.6640625" style="712" bestFit="1" customWidth="1"/>
    <col min="1938" max="1938" width="8.109375" style="712" bestFit="1" customWidth="1"/>
    <col min="1939" max="1941" width="7.6640625" style="712" bestFit="1" customWidth="1"/>
    <col min="1942" max="1942" width="8.109375" style="712" bestFit="1" customWidth="1"/>
    <col min="1943" max="1945" width="7.6640625" style="712" bestFit="1" customWidth="1"/>
    <col min="1946" max="1949" width="7.44140625" style="712"/>
    <col min="1950" max="1951" width="8.109375" style="712" bestFit="1" customWidth="1"/>
    <col min="1952" max="1953" width="7.6640625" style="712" bestFit="1" customWidth="1"/>
    <col min="1954" max="1954" width="8.109375" style="712" bestFit="1" customWidth="1"/>
    <col min="1955" max="1957" width="7.6640625" style="712" bestFit="1" customWidth="1"/>
    <col min="1958" max="1958" width="8.109375" style="712" bestFit="1" customWidth="1"/>
    <col min="1959" max="1961" width="7.6640625" style="712" bestFit="1" customWidth="1"/>
    <col min="1962" max="1965" width="7.44140625" style="712"/>
    <col min="1966" max="1967" width="8.109375" style="712" bestFit="1" customWidth="1"/>
    <col min="1968" max="1969" width="7.6640625" style="712" bestFit="1" customWidth="1"/>
    <col min="1970" max="1970" width="8.109375" style="712" bestFit="1" customWidth="1"/>
    <col min="1971" max="1973" width="7.6640625" style="712" bestFit="1" customWidth="1"/>
    <col min="1974" max="1974" width="8.109375" style="712" bestFit="1" customWidth="1"/>
    <col min="1975" max="1977" width="7.6640625" style="712" bestFit="1" customWidth="1"/>
    <col min="1978" max="1981" width="7.44140625" style="712"/>
    <col min="1982" max="1983" width="8.109375" style="712" bestFit="1" customWidth="1"/>
    <col min="1984" max="1985" width="7.6640625" style="712" bestFit="1" customWidth="1"/>
    <col min="1986" max="1986" width="8.109375" style="712" bestFit="1" customWidth="1"/>
    <col min="1987" max="1989" width="7.6640625" style="712" bestFit="1" customWidth="1"/>
    <col min="1990" max="1990" width="8.109375" style="712" bestFit="1" customWidth="1"/>
    <col min="1991" max="1993" width="7.6640625" style="712" bestFit="1" customWidth="1"/>
    <col min="1994" max="1997" width="7.44140625" style="712"/>
    <col min="1998" max="1999" width="8.109375" style="712" bestFit="1" customWidth="1"/>
    <col min="2000" max="2001" width="7.6640625" style="712" bestFit="1" customWidth="1"/>
    <col min="2002" max="2002" width="8.109375" style="712" bestFit="1" customWidth="1"/>
    <col min="2003" max="2005" width="7.6640625" style="712" bestFit="1" customWidth="1"/>
    <col min="2006" max="2006" width="8.109375" style="712" bestFit="1" customWidth="1"/>
    <col min="2007" max="2009" width="7.6640625" style="712" bestFit="1" customWidth="1"/>
    <col min="2010" max="2013" width="7.44140625" style="712"/>
    <col min="2014" max="2015" width="8.109375" style="712" bestFit="1" customWidth="1"/>
    <col min="2016" max="2017" width="7.6640625" style="712" bestFit="1" customWidth="1"/>
    <col min="2018" max="2018" width="8.109375" style="712" bestFit="1" customWidth="1"/>
    <col min="2019" max="2021" width="7.6640625" style="712" bestFit="1" customWidth="1"/>
    <col min="2022" max="2022" width="8.109375" style="712" bestFit="1" customWidth="1"/>
    <col min="2023" max="2025" width="7.6640625" style="712" bestFit="1" customWidth="1"/>
    <col min="2026" max="2029" width="7.44140625" style="712"/>
    <col min="2030" max="2031" width="8.109375" style="712" bestFit="1" customWidth="1"/>
    <col min="2032" max="2033" width="7.6640625" style="712" bestFit="1" customWidth="1"/>
    <col min="2034" max="2034" width="8.109375" style="712" bestFit="1" customWidth="1"/>
    <col min="2035" max="2037" width="7.6640625" style="712" bestFit="1" customWidth="1"/>
    <col min="2038" max="2038" width="8.109375" style="712" bestFit="1" customWidth="1"/>
    <col min="2039" max="2041" width="7.6640625" style="712" bestFit="1" customWidth="1"/>
    <col min="2042" max="2045" width="7.44140625" style="712"/>
    <col min="2046" max="2047" width="8.109375" style="712" bestFit="1" customWidth="1"/>
    <col min="2048" max="2049" width="7.6640625" style="712" bestFit="1" customWidth="1"/>
    <col min="2050" max="2050" width="8.109375" style="712" bestFit="1" customWidth="1"/>
    <col min="2051" max="2053" width="7.6640625" style="712" bestFit="1" customWidth="1"/>
    <col min="2054" max="2054" width="8.109375" style="712" bestFit="1" customWidth="1"/>
    <col min="2055" max="2057" width="7.6640625" style="712" bestFit="1" customWidth="1"/>
    <col min="2058" max="2061" width="7.44140625" style="712"/>
    <col min="2062" max="2063" width="8.109375" style="712" bestFit="1" customWidth="1"/>
    <col min="2064" max="2065" width="7.6640625" style="712" bestFit="1" customWidth="1"/>
    <col min="2066" max="2066" width="8.109375" style="712" bestFit="1" customWidth="1"/>
    <col min="2067" max="2069" width="7.6640625" style="712" bestFit="1" customWidth="1"/>
    <col min="2070" max="2070" width="8.109375" style="712" bestFit="1" customWidth="1"/>
    <col min="2071" max="2073" width="7.6640625" style="712" bestFit="1" customWidth="1"/>
    <col min="2074" max="2077" width="7.44140625" style="712"/>
    <col min="2078" max="2079" width="8.109375" style="712" bestFit="1" customWidth="1"/>
    <col min="2080" max="2081" width="7.6640625" style="712" bestFit="1" customWidth="1"/>
    <col min="2082" max="2082" width="8.109375" style="712" bestFit="1" customWidth="1"/>
    <col min="2083" max="2085" width="7.6640625" style="712" bestFit="1" customWidth="1"/>
    <col min="2086" max="2086" width="8.109375" style="712" bestFit="1" customWidth="1"/>
    <col min="2087" max="2089" width="7.6640625" style="712" bestFit="1" customWidth="1"/>
    <col min="2090" max="2093" width="7.44140625" style="712"/>
    <col min="2094" max="2095" width="8.109375" style="712" bestFit="1" customWidth="1"/>
    <col min="2096" max="2097" width="7.6640625" style="712" bestFit="1" customWidth="1"/>
    <col min="2098" max="2098" width="8.109375" style="712" bestFit="1" customWidth="1"/>
    <col min="2099" max="2101" width="7.6640625" style="712" bestFit="1" customWidth="1"/>
    <col min="2102" max="2102" width="8.109375" style="712" bestFit="1" customWidth="1"/>
    <col min="2103" max="2105" width="7.6640625" style="712" bestFit="1" customWidth="1"/>
    <col min="2106" max="2109" width="7.44140625" style="712"/>
    <col min="2110" max="2111" width="8.109375" style="712" bestFit="1" customWidth="1"/>
    <col min="2112" max="2113" width="7.6640625" style="712" bestFit="1" customWidth="1"/>
    <col min="2114" max="2114" width="8.109375" style="712" bestFit="1" customWidth="1"/>
    <col min="2115" max="2117" width="7.6640625" style="712" bestFit="1" customWidth="1"/>
    <col min="2118" max="2118" width="8.109375" style="712" bestFit="1" customWidth="1"/>
    <col min="2119" max="2121" width="7.6640625" style="712" bestFit="1" customWidth="1"/>
    <col min="2122" max="2125" width="7.44140625" style="712"/>
    <col min="2126" max="2127" width="8.109375" style="712" bestFit="1" customWidth="1"/>
    <col min="2128" max="2129" width="7.6640625" style="712" bestFit="1" customWidth="1"/>
    <col min="2130" max="2130" width="8.109375" style="712" bestFit="1" customWidth="1"/>
    <col min="2131" max="2133" width="7.6640625" style="712" bestFit="1" customWidth="1"/>
    <col min="2134" max="2134" width="8.109375" style="712" bestFit="1" customWidth="1"/>
    <col min="2135" max="2137" width="7.6640625" style="712" bestFit="1" customWidth="1"/>
    <col min="2138" max="2141" width="7.44140625" style="712"/>
    <col min="2142" max="2143" width="8.109375" style="712" bestFit="1" customWidth="1"/>
    <col min="2144" max="2145" width="7.6640625" style="712" bestFit="1" customWidth="1"/>
    <col min="2146" max="2146" width="8.109375" style="712" bestFit="1" customWidth="1"/>
    <col min="2147" max="2149" width="7.6640625" style="712" bestFit="1" customWidth="1"/>
    <col min="2150" max="2150" width="8.109375" style="712" bestFit="1" customWidth="1"/>
    <col min="2151" max="2153" width="7.6640625" style="712" bestFit="1" customWidth="1"/>
    <col min="2154" max="2157" width="7.44140625" style="712"/>
    <col min="2158" max="2159" width="8.109375" style="712" bestFit="1" customWidth="1"/>
    <col min="2160" max="2161" width="7.6640625" style="712" bestFit="1" customWidth="1"/>
    <col min="2162" max="2162" width="8.109375" style="712" bestFit="1" customWidth="1"/>
    <col min="2163" max="2165" width="7.6640625" style="712" bestFit="1" customWidth="1"/>
    <col min="2166" max="2166" width="8.109375" style="712" bestFit="1" customWidth="1"/>
    <col min="2167" max="2169" width="7.6640625" style="712" bestFit="1" customWidth="1"/>
    <col min="2170" max="2173" width="7.44140625" style="712"/>
    <col min="2174" max="2175" width="8.109375" style="712" bestFit="1" customWidth="1"/>
    <col min="2176" max="2177" width="7.6640625" style="712" bestFit="1" customWidth="1"/>
    <col min="2178" max="2178" width="8.109375" style="712" bestFit="1" customWidth="1"/>
    <col min="2179" max="2181" width="7.6640625" style="712" bestFit="1" customWidth="1"/>
    <col min="2182" max="2182" width="8.109375" style="712" bestFit="1" customWidth="1"/>
    <col min="2183" max="2185" width="7.6640625" style="712" bestFit="1" customWidth="1"/>
    <col min="2186" max="2189" width="7.44140625" style="712"/>
    <col min="2190" max="2191" width="8.109375" style="712" bestFit="1" customWidth="1"/>
    <col min="2192" max="2193" width="7.6640625" style="712" bestFit="1" customWidth="1"/>
    <col min="2194" max="2194" width="8.109375" style="712" bestFit="1" customWidth="1"/>
    <col min="2195" max="2197" width="7.6640625" style="712" bestFit="1" customWidth="1"/>
    <col min="2198" max="2198" width="8.109375" style="712" bestFit="1" customWidth="1"/>
    <col min="2199" max="2201" width="7.6640625" style="712" bestFit="1" customWidth="1"/>
    <col min="2202" max="2205" width="7.44140625" style="712"/>
    <col min="2206" max="2207" width="8.109375" style="712" bestFit="1" customWidth="1"/>
    <col min="2208" max="2209" width="7.6640625" style="712" bestFit="1" customWidth="1"/>
    <col min="2210" max="2210" width="8.109375" style="712" bestFit="1" customWidth="1"/>
    <col min="2211" max="2213" width="7.6640625" style="712" bestFit="1" customWidth="1"/>
    <col min="2214" max="2214" width="8.109375" style="712" bestFit="1" customWidth="1"/>
    <col min="2215" max="2217" width="7.6640625" style="712" bestFit="1" customWidth="1"/>
    <col min="2218" max="2221" width="7.44140625" style="712"/>
    <col min="2222" max="2223" width="8.109375" style="712" bestFit="1" customWidth="1"/>
    <col min="2224" max="2225" width="7.6640625" style="712" bestFit="1" customWidth="1"/>
    <col min="2226" max="2226" width="8.109375" style="712" bestFit="1" customWidth="1"/>
    <col min="2227" max="2229" width="7.6640625" style="712" bestFit="1" customWidth="1"/>
    <col min="2230" max="2230" width="8.109375" style="712" bestFit="1" customWidth="1"/>
    <col min="2231" max="2233" width="7.6640625" style="712" bestFit="1" customWidth="1"/>
    <col min="2234" max="2237" width="7.44140625" style="712"/>
    <col min="2238" max="2239" width="8.109375" style="712" bestFit="1" customWidth="1"/>
    <col min="2240" max="2241" width="7.6640625" style="712" bestFit="1" customWidth="1"/>
    <col min="2242" max="2242" width="8.109375" style="712" bestFit="1" customWidth="1"/>
    <col min="2243" max="2245" width="7.6640625" style="712" bestFit="1" customWidth="1"/>
    <col min="2246" max="2246" width="8.109375" style="712" bestFit="1" customWidth="1"/>
    <col min="2247" max="2249" width="7.6640625" style="712" bestFit="1" customWidth="1"/>
    <col min="2250" max="2253" width="7.44140625" style="712"/>
    <col min="2254" max="2255" width="8.109375" style="712" bestFit="1" customWidth="1"/>
    <col min="2256" max="2257" width="7.6640625" style="712" bestFit="1" customWidth="1"/>
    <col min="2258" max="2258" width="8.109375" style="712" bestFit="1" customWidth="1"/>
    <col min="2259" max="2261" width="7.6640625" style="712" bestFit="1" customWidth="1"/>
    <col min="2262" max="2262" width="8.109375" style="712" bestFit="1" customWidth="1"/>
    <col min="2263" max="2265" width="7.6640625" style="712" bestFit="1" customWidth="1"/>
    <col min="2266" max="2269" width="7.44140625" style="712"/>
    <col min="2270" max="2271" width="8.109375" style="712" bestFit="1" customWidth="1"/>
    <col min="2272" max="2273" width="7.6640625" style="712" bestFit="1" customWidth="1"/>
    <col min="2274" max="2274" width="8.109375" style="712" bestFit="1" customWidth="1"/>
    <col min="2275" max="2277" width="7.6640625" style="712" bestFit="1" customWidth="1"/>
    <col min="2278" max="2278" width="8.109375" style="712" bestFit="1" customWidth="1"/>
    <col min="2279" max="2281" width="7.6640625" style="712" bestFit="1" customWidth="1"/>
    <col min="2282" max="2285" width="7.44140625" style="712"/>
    <col min="2286" max="2287" width="8.109375" style="712" bestFit="1" customWidth="1"/>
    <col min="2288" max="2289" width="7.6640625" style="712" bestFit="1" customWidth="1"/>
    <col min="2290" max="2290" width="8.109375" style="712" bestFit="1" customWidth="1"/>
    <col min="2291" max="2293" width="7.6640625" style="712" bestFit="1" customWidth="1"/>
    <col min="2294" max="2294" width="8.109375" style="712" bestFit="1" customWidth="1"/>
    <col min="2295" max="2297" width="7.6640625" style="712" bestFit="1" customWidth="1"/>
    <col min="2298" max="2301" width="7.44140625" style="712"/>
    <col min="2302" max="2303" width="8.109375" style="712" bestFit="1" customWidth="1"/>
    <col min="2304" max="2305" width="7.6640625" style="712" bestFit="1" customWidth="1"/>
    <col min="2306" max="2306" width="8.109375" style="712" bestFit="1" customWidth="1"/>
    <col min="2307" max="2309" width="7.6640625" style="712" bestFit="1" customWidth="1"/>
    <col min="2310" max="2310" width="8.109375" style="712" bestFit="1" customWidth="1"/>
    <col min="2311" max="2313" width="7.6640625" style="712" bestFit="1" customWidth="1"/>
    <col min="2314" max="2317" width="7.44140625" style="712"/>
    <col min="2318" max="2319" width="8.109375" style="712" bestFit="1" customWidth="1"/>
    <col min="2320" max="2321" width="7.6640625" style="712" bestFit="1" customWidth="1"/>
    <col min="2322" max="2322" width="8.109375" style="712" bestFit="1" customWidth="1"/>
    <col min="2323" max="2325" width="7.6640625" style="712" bestFit="1" customWidth="1"/>
    <col min="2326" max="2326" width="8.109375" style="712" bestFit="1" customWidth="1"/>
    <col min="2327" max="2329" width="7.6640625" style="712" bestFit="1" customWidth="1"/>
    <col min="2330" max="2333" width="7.44140625" style="712"/>
    <col min="2334" max="2335" width="8.109375" style="712" bestFit="1" customWidth="1"/>
    <col min="2336" max="2337" width="7.6640625" style="712" bestFit="1" customWidth="1"/>
    <col min="2338" max="2338" width="8.109375" style="712" bestFit="1" customWidth="1"/>
    <col min="2339" max="2341" width="7.6640625" style="712" bestFit="1" customWidth="1"/>
    <col min="2342" max="2342" width="8.109375" style="712" bestFit="1" customWidth="1"/>
    <col min="2343" max="2345" width="7.6640625" style="712" bestFit="1" customWidth="1"/>
    <col min="2346" max="2349" width="7.44140625" style="712"/>
    <col min="2350" max="2351" width="8.109375" style="712" bestFit="1" customWidth="1"/>
    <col min="2352" max="2353" width="7.6640625" style="712" bestFit="1" customWidth="1"/>
    <col min="2354" max="2354" width="8.109375" style="712" bestFit="1" customWidth="1"/>
    <col min="2355" max="2357" width="7.6640625" style="712" bestFit="1" customWidth="1"/>
    <col min="2358" max="2358" width="8.109375" style="712" bestFit="1" customWidth="1"/>
    <col min="2359" max="2361" width="7.6640625" style="712" bestFit="1" customWidth="1"/>
    <col min="2362" max="2365" width="7.44140625" style="712"/>
    <col min="2366" max="2367" width="8.109375" style="712" bestFit="1" customWidth="1"/>
    <col min="2368" max="2369" width="7.6640625" style="712" bestFit="1" customWidth="1"/>
    <col min="2370" max="2370" width="8.109375" style="712" bestFit="1" customWidth="1"/>
    <col min="2371" max="2373" width="7.6640625" style="712" bestFit="1" customWidth="1"/>
    <col min="2374" max="2374" width="8.109375" style="712" bestFit="1" customWidth="1"/>
    <col min="2375" max="2377" width="7.6640625" style="712" bestFit="1" customWidth="1"/>
    <col min="2378" max="2381" width="7.44140625" style="712"/>
    <col min="2382" max="2383" width="8.109375" style="712" bestFit="1" customWidth="1"/>
    <col min="2384" max="2385" width="7.6640625" style="712" bestFit="1" customWidth="1"/>
    <col min="2386" max="2386" width="8.109375" style="712" bestFit="1" customWidth="1"/>
    <col min="2387" max="2389" width="7.6640625" style="712" bestFit="1" customWidth="1"/>
    <col min="2390" max="2390" width="8.109375" style="712" bestFit="1" customWidth="1"/>
    <col min="2391" max="2393" width="7.6640625" style="712" bestFit="1" customWidth="1"/>
    <col min="2394" max="2397" width="7.44140625" style="712"/>
    <col min="2398" max="2399" width="8.109375" style="712" bestFit="1" customWidth="1"/>
    <col min="2400" max="2401" width="7.6640625" style="712" bestFit="1" customWidth="1"/>
    <col min="2402" max="2402" width="8.109375" style="712" bestFit="1" customWidth="1"/>
    <col min="2403" max="2405" width="7.6640625" style="712" bestFit="1" customWidth="1"/>
    <col min="2406" max="2406" width="8.109375" style="712" bestFit="1" customWidth="1"/>
    <col min="2407" max="2409" width="7.6640625" style="712" bestFit="1" customWidth="1"/>
    <col min="2410" max="2413" width="7.44140625" style="712"/>
    <col min="2414" max="2415" width="8.109375" style="712" bestFit="1" customWidth="1"/>
    <col min="2416" max="2417" width="7.6640625" style="712" bestFit="1" customWidth="1"/>
    <col min="2418" max="2418" width="8.109375" style="712" bestFit="1" customWidth="1"/>
    <col min="2419" max="2421" width="7.6640625" style="712" bestFit="1" customWidth="1"/>
    <col min="2422" max="2422" width="8.109375" style="712" bestFit="1" customWidth="1"/>
    <col min="2423" max="2425" width="7.6640625" style="712" bestFit="1" customWidth="1"/>
    <col min="2426" max="2429" width="7.44140625" style="712"/>
    <col min="2430" max="2431" width="8.109375" style="712" bestFit="1" customWidth="1"/>
    <col min="2432" max="2433" width="7.6640625" style="712" bestFit="1" customWidth="1"/>
    <col min="2434" max="2434" width="8.109375" style="712" bestFit="1" customWidth="1"/>
    <col min="2435" max="2437" width="7.6640625" style="712" bestFit="1" customWidth="1"/>
    <col min="2438" max="2438" width="8.109375" style="712" bestFit="1" customWidth="1"/>
    <col min="2439" max="2441" width="7.6640625" style="712" bestFit="1" customWidth="1"/>
    <col min="2442" max="2445" width="7.44140625" style="712"/>
    <col min="2446" max="2447" width="8.109375" style="712" bestFit="1" customWidth="1"/>
    <col min="2448" max="2449" width="7.6640625" style="712" bestFit="1" customWidth="1"/>
    <col min="2450" max="2450" width="8.109375" style="712" bestFit="1" customWidth="1"/>
    <col min="2451" max="2453" width="7.6640625" style="712" bestFit="1" customWidth="1"/>
    <col min="2454" max="2454" width="8.109375" style="712" bestFit="1" customWidth="1"/>
    <col min="2455" max="2457" width="7.6640625" style="712" bestFit="1" customWidth="1"/>
    <col min="2458" max="2461" width="7.44140625" style="712"/>
    <col min="2462" max="2463" width="8.109375" style="712" bestFit="1" customWidth="1"/>
    <col min="2464" max="2465" width="7.6640625" style="712" bestFit="1" customWidth="1"/>
    <col min="2466" max="2466" width="8.109375" style="712" bestFit="1" customWidth="1"/>
    <col min="2467" max="2469" width="7.6640625" style="712" bestFit="1" customWidth="1"/>
    <col min="2470" max="2470" width="8.109375" style="712" bestFit="1" customWidth="1"/>
    <col min="2471" max="2473" width="7.6640625" style="712" bestFit="1" customWidth="1"/>
    <col min="2474" max="2477" width="7.44140625" style="712"/>
    <col min="2478" max="2479" width="8.109375" style="712" bestFit="1" customWidth="1"/>
    <col min="2480" max="2481" width="7.6640625" style="712" bestFit="1" customWidth="1"/>
    <col min="2482" max="2482" width="8.109375" style="712" bestFit="1" customWidth="1"/>
    <col min="2483" max="2485" width="7.6640625" style="712" bestFit="1" customWidth="1"/>
    <col min="2486" max="2486" width="8.109375" style="712" bestFit="1" customWidth="1"/>
    <col min="2487" max="2489" width="7.6640625" style="712" bestFit="1" customWidth="1"/>
    <col min="2490" max="2493" width="7.44140625" style="712"/>
    <col min="2494" max="2495" width="8.109375" style="712" bestFit="1" customWidth="1"/>
    <col min="2496" max="2497" width="7.6640625" style="712" bestFit="1" customWidth="1"/>
    <col min="2498" max="2498" width="8.109375" style="712" bestFit="1" customWidth="1"/>
    <col min="2499" max="2501" width="7.6640625" style="712" bestFit="1" customWidth="1"/>
    <col min="2502" max="2502" width="8.109375" style="712" bestFit="1" customWidth="1"/>
    <col min="2503" max="2505" width="7.6640625" style="712" bestFit="1" customWidth="1"/>
    <col min="2506" max="2509" width="7.44140625" style="712"/>
    <col min="2510" max="2511" width="8.109375" style="712" bestFit="1" customWidth="1"/>
    <col min="2512" max="2513" width="7.6640625" style="712" bestFit="1" customWidth="1"/>
    <col min="2514" max="2514" width="8.109375" style="712" bestFit="1" customWidth="1"/>
    <col min="2515" max="2517" width="7.6640625" style="712" bestFit="1" customWidth="1"/>
    <col min="2518" max="2518" width="8.109375" style="712" bestFit="1" customWidth="1"/>
    <col min="2519" max="2521" width="7.6640625" style="712" bestFit="1" customWidth="1"/>
    <col min="2522" max="2525" width="7.44140625" style="712"/>
    <col min="2526" max="2527" width="8.109375" style="712" bestFit="1" customWidth="1"/>
    <col min="2528" max="2529" width="7.6640625" style="712" bestFit="1" customWidth="1"/>
    <col min="2530" max="2530" width="8.109375" style="712" bestFit="1" customWidth="1"/>
    <col min="2531" max="2533" width="7.6640625" style="712" bestFit="1" customWidth="1"/>
    <col min="2534" max="2534" width="8.109375" style="712" bestFit="1" customWidth="1"/>
    <col min="2535" max="2537" width="7.6640625" style="712" bestFit="1" customWidth="1"/>
    <col min="2538" max="2541" width="7.44140625" style="712"/>
    <col min="2542" max="2543" width="8.109375" style="712" bestFit="1" customWidth="1"/>
    <col min="2544" max="2545" width="7.6640625" style="712" bestFit="1" customWidth="1"/>
    <col min="2546" max="2546" width="8.109375" style="712" bestFit="1" customWidth="1"/>
    <col min="2547" max="2549" width="7.6640625" style="712" bestFit="1" customWidth="1"/>
    <col min="2550" max="2550" width="8.109375" style="712" bestFit="1" customWidth="1"/>
    <col min="2551" max="2553" width="7.6640625" style="712" bestFit="1" customWidth="1"/>
    <col min="2554" max="2557" width="7.44140625" style="712"/>
    <col min="2558" max="2559" width="8.109375" style="712" bestFit="1" customWidth="1"/>
    <col min="2560" max="2561" width="7.6640625" style="712" bestFit="1" customWidth="1"/>
    <col min="2562" max="2562" width="8.109375" style="712" bestFit="1" customWidth="1"/>
    <col min="2563" max="2565" width="7.6640625" style="712" bestFit="1" customWidth="1"/>
    <col min="2566" max="2566" width="8.109375" style="712" bestFit="1" customWidth="1"/>
    <col min="2567" max="2569" width="7.6640625" style="712" bestFit="1" customWidth="1"/>
    <col min="2570" max="2573" width="7.44140625" style="712"/>
    <col min="2574" max="2575" width="8.109375" style="712" bestFit="1" customWidth="1"/>
    <col min="2576" max="2577" width="7.6640625" style="712" bestFit="1" customWidth="1"/>
    <col min="2578" max="2578" width="8.109375" style="712" bestFit="1" customWidth="1"/>
    <col min="2579" max="2581" width="7.6640625" style="712" bestFit="1" customWidth="1"/>
    <col min="2582" max="2582" width="8.109375" style="712" bestFit="1" customWidth="1"/>
    <col min="2583" max="2585" width="7.6640625" style="712" bestFit="1" customWidth="1"/>
    <col min="2586" max="2589" width="7.44140625" style="712"/>
    <col min="2590" max="2591" width="8.109375" style="712" bestFit="1" customWidth="1"/>
    <col min="2592" max="2593" width="7.6640625" style="712" bestFit="1" customWidth="1"/>
    <col min="2594" max="2594" width="8.109375" style="712" bestFit="1" customWidth="1"/>
    <col min="2595" max="2597" width="7.6640625" style="712" bestFit="1" customWidth="1"/>
    <col min="2598" max="2598" width="8.109375" style="712" bestFit="1" customWidth="1"/>
    <col min="2599" max="2601" width="7.6640625" style="712" bestFit="1" customWidth="1"/>
    <col min="2602" max="2605" width="7.44140625" style="712"/>
    <col min="2606" max="2607" width="8.109375" style="712" bestFit="1" customWidth="1"/>
    <col min="2608" max="2609" width="7.6640625" style="712" bestFit="1" customWidth="1"/>
    <col min="2610" max="2610" width="8.109375" style="712" bestFit="1" customWidth="1"/>
    <col min="2611" max="2613" width="7.6640625" style="712" bestFit="1" customWidth="1"/>
    <col min="2614" max="2614" width="8.109375" style="712" bestFit="1" customWidth="1"/>
    <col min="2615" max="2617" width="7.6640625" style="712" bestFit="1" customWidth="1"/>
    <col min="2618" max="2621" width="7.44140625" style="712"/>
    <col min="2622" max="2623" width="8.109375" style="712" bestFit="1" customWidth="1"/>
    <col min="2624" max="2625" width="7.6640625" style="712" bestFit="1" customWidth="1"/>
    <col min="2626" max="2626" width="8.109375" style="712" bestFit="1" customWidth="1"/>
    <col min="2627" max="2629" width="7.6640625" style="712" bestFit="1" customWidth="1"/>
    <col min="2630" max="2630" width="8.109375" style="712" bestFit="1" customWidth="1"/>
    <col min="2631" max="2633" width="7.6640625" style="712" bestFit="1" customWidth="1"/>
    <col min="2634" max="2637" width="7.44140625" style="712"/>
    <col min="2638" max="2639" width="8.109375" style="712" bestFit="1" customWidth="1"/>
    <col min="2640" max="2641" width="7.6640625" style="712" bestFit="1" customWidth="1"/>
    <col min="2642" max="2642" width="8.109375" style="712" bestFit="1" customWidth="1"/>
    <col min="2643" max="2645" width="7.6640625" style="712" bestFit="1" customWidth="1"/>
    <col min="2646" max="2646" width="8.109375" style="712" bestFit="1" customWidth="1"/>
    <col min="2647" max="2649" width="7.6640625" style="712" bestFit="1" customWidth="1"/>
    <col min="2650" max="2653" width="7.44140625" style="712"/>
    <col min="2654" max="2655" width="8.109375" style="712" bestFit="1" customWidth="1"/>
    <col min="2656" max="2657" width="7.6640625" style="712" bestFit="1" customWidth="1"/>
    <col min="2658" max="2658" width="8.109375" style="712" bestFit="1" customWidth="1"/>
    <col min="2659" max="2661" width="7.6640625" style="712" bestFit="1" customWidth="1"/>
    <col min="2662" max="2662" width="8.109375" style="712" bestFit="1" customWidth="1"/>
    <col min="2663" max="2665" width="7.6640625" style="712" bestFit="1" customWidth="1"/>
    <col min="2666" max="2669" width="7.44140625" style="712"/>
    <col min="2670" max="2671" width="8.109375" style="712" bestFit="1" customWidth="1"/>
    <col min="2672" max="2673" width="7.6640625" style="712" bestFit="1" customWidth="1"/>
    <col min="2674" max="2674" width="8.109375" style="712" bestFit="1" customWidth="1"/>
    <col min="2675" max="2677" width="7.6640625" style="712" bestFit="1" customWidth="1"/>
    <col min="2678" max="2678" width="8.109375" style="712" bestFit="1" customWidth="1"/>
    <col min="2679" max="2681" width="7.6640625" style="712" bestFit="1" customWidth="1"/>
    <col min="2682" max="2685" width="7.44140625" style="712"/>
    <col min="2686" max="2687" width="8.109375" style="712" bestFit="1" customWidth="1"/>
    <col min="2688" max="2689" width="7.6640625" style="712" bestFit="1" customWidth="1"/>
    <col min="2690" max="2690" width="8.109375" style="712" bestFit="1" customWidth="1"/>
    <col min="2691" max="2693" width="7.6640625" style="712" bestFit="1" customWidth="1"/>
    <col min="2694" max="2694" width="8.109375" style="712" bestFit="1" customWidth="1"/>
    <col min="2695" max="2697" width="7.6640625" style="712" bestFit="1" customWidth="1"/>
    <col min="2698" max="2701" width="7.44140625" style="712"/>
    <col min="2702" max="2703" width="8.109375" style="712" bestFit="1" customWidth="1"/>
    <col min="2704" max="2705" width="7.6640625" style="712" bestFit="1" customWidth="1"/>
    <col min="2706" max="2706" width="8.109375" style="712" bestFit="1" customWidth="1"/>
    <col min="2707" max="2709" width="7.6640625" style="712" bestFit="1" customWidth="1"/>
    <col min="2710" max="2710" width="8.109375" style="712" bestFit="1" customWidth="1"/>
    <col min="2711" max="2713" width="7.6640625" style="712" bestFit="1" customWidth="1"/>
    <col min="2714" max="2717" width="7.44140625" style="712"/>
    <col min="2718" max="2719" width="8.109375" style="712" bestFit="1" customWidth="1"/>
    <col min="2720" max="2721" width="7.6640625" style="712" bestFit="1" customWidth="1"/>
    <col min="2722" max="2722" width="8.109375" style="712" bestFit="1" customWidth="1"/>
    <col min="2723" max="2725" width="7.6640625" style="712" bestFit="1" customWidth="1"/>
    <col min="2726" max="2726" width="8.109375" style="712" bestFit="1" customWidth="1"/>
    <col min="2727" max="2729" width="7.6640625" style="712" bestFit="1" customWidth="1"/>
    <col min="2730" max="2733" width="7.44140625" style="712"/>
    <col min="2734" max="2735" width="8.109375" style="712" bestFit="1" customWidth="1"/>
    <col min="2736" max="2737" width="7.6640625" style="712" bestFit="1" customWidth="1"/>
    <col min="2738" max="2738" width="8.109375" style="712" bestFit="1" customWidth="1"/>
    <col min="2739" max="2741" width="7.6640625" style="712" bestFit="1" customWidth="1"/>
    <col min="2742" max="2742" width="8.109375" style="712" bestFit="1" customWidth="1"/>
    <col min="2743" max="2745" width="7.6640625" style="712" bestFit="1" customWidth="1"/>
    <col min="2746" max="2749" width="7.44140625" style="712"/>
    <col min="2750" max="2751" width="8.109375" style="712" bestFit="1" customWidth="1"/>
    <col min="2752" max="2753" width="7.6640625" style="712" bestFit="1" customWidth="1"/>
    <col min="2754" max="2754" width="8.109375" style="712" bestFit="1" customWidth="1"/>
    <col min="2755" max="2757" width="7.6640625" style="712" bestFit="1" customWidth="1"/>
    <col min="2758" max="2758" width="8.109375" style="712" bestFit="1" customWidth="1"/>
    <col min="2759" max="2761" width="7.6640625" style="712" bestFit="1" customWidth="1"/>
    <col min="2762" max="2765" width="7.44140625" style="712"/>
    <col min="2766" max="2767" width="8.109375" style="712" bestFit="1" customWidth="1"/>
    <col min="2768" max="2769" width="7.6640625" style="712" bestFit="1" customWidth="1"/>
    <col min="2770" max="2770" width="8.109375" style="712" bestFit="1" customWidth="1"/>
    <col min="2771" max="2773" width="7.6640625" style="712" bestFit="1" customWidth="1"/>
    <col min="2774" max="2774" width="8.109375" style="712" bestFit="1" customWidth="1"/>
    <col min="2775" max="2777" width="7.6640625" style="712" bestFit="1" customWidth="1"/>
    <col min="2778" max="2781" width="7.44140625" style="712"/>
    <col min="2782" max="2783" width="8.109375" style="712" bestFit="1" customWidth="1"/>
    <col min="2784" max="2785" width="7.6640625" style="712" bestFit="1" customWidth="1"/>
    <col min="2786" max="2786" width="8.109375" style="712" bestFit="1" customWidth="1"/>
    <col min="2787" max="2789" width="7.6640625" style="712" bestFit="1" customWidth="1"/>
    <col min="2790" max="2790" width="8.109375" style="712" bestFit="1" customWidth="1"/>
    <col min="2791" max="2793" width="7.6640625" style="712" bestFit="1" customWidth="1"/>
    <col min="2794" max="2797" width="7.44140625" style="712"/>
    <col min="2798" max="2799" width="8.109375" style="712" bestFit="1" customWidth="1"/>
    <col min="2800" max="2801" width="7.6640625" style="712" bestFit="1" customWidth="1"/>
    <col min="2802" max="2802" width="8.109375" style="712" bestFit="1" customWidth="1"/>
    <col min="2803" max="2805" width="7.6640625" style="712" bestFit="1" customWidth="1"/>
    <col min="2806" max="2806" width="8.109375" style="712" bestFit="1" customWidth="1"/>
    <col min="2807" max="2809" width="7.6640625" style="712" bestFit="1" customWidth="1"/>
    <col min="2810" max="2813" width="7.44140625" style="712"/>
    <col min="2814" max="2815" width="8.109375" style="712" bestFit="1" customWidth="1"/>
    <col min="2816" max="2817" width="7.6640625" style="712" bestFit="1" customWidth="1"/>
    <col min="2818" max="2818" width="8.109375" style="712" bestFit="1" customWidth="1"/>
    <col min="2819" max="2821" width="7.6640625" style="712" bestFit="1" customWidth="1"/>
    <col min="2822" max="2822" width="8.109375" style="712" bestFit="1" customWidth="1"/>
    <col min="2823" max="2825" width="7.6640625" style="712" bestFit="1" customWidth="1"/>
    <col min="2826" max="2829" width="7.44140625" style="712"/>
    <col min="2830" max="2831" width="8.109375" style="712" bestFit="1" customWidth="1"/>
    <col min="2832" max="2833" width="7.6640625" style="712" bestFit="1" customWidth="1"/>
    <col min="2834" max="2834" width="8.109375" style="712" bestFit="1" customWidth="1"/>
    <col min="2835" max="2837" width="7.6640625" style="712" bestFit="1" customWidth="1"/>
    <col min="2838" max="2838" width="8.109375" style="712" bestFit="1" customWidth="1"/>
    <col min="2839" max="2841" width="7.6640625" style="712" bestFit="1" customWidth="1"/>
    <col min="2842" max="2845" width="7.44140625" style="712"/>
    <col min="2846" max="2847" width="8.109375" style="712" bestFit="1" customWidth="1"/>
    <col min="2848" max="2849" width="7.6640625" style="712" bestFit="1" customWidth="1"/>
    <col min="2850" max="2850" width="8.109375" style="712" bestFit="1" customWidth="1"/>
    <col min="2851" max="2853" width="7.6640625" style="712" bestFit="1" customWidth="1"/>
    <col min="2854" max="2854" width="8.109375" style="712" bestFit="1" customWidth="1"/>
    <col min="2855" max="2857" width="7.6640625" style="712" bestFit="1" customWidth="1"/>
    <col min="2858" max="2861" width="7.44140625" style="712"/>
    <col min="2862" max="2863" width="8.109375" style="712" bestFit="1" customWidth="1"/>
    <col min="2864" max="2865" width="7.6640625" style="712" bestFit="1" customWidth="1"/>
    <col min="2866" max="2866" width="8.109375" style="712" bestFit="1" customWidth="1"/>
    <col min="2867" max="2869" width="7.6640625" style="712" bestFit="1" customWidth="1"/>
    <col min="2870" max="2870" width="8.109375" style="712" bestFit="1" customWidth="1"/>
    <col min="2871" max="2873" width="7.6640625" style="712" bestFit="1" customWidth="1"/>
    <col min="2874" max="2877" width="7.44140625" style="712"/>
    <col min="2878" max="2879" width="8.109375" style="712" bestFit="1" customWidth="1"/>
    <col min="2880" max="2881" width="7.6640625" style="712" bestFit="1" customWidth="1"/>
    <col min="2882" max="2882" width="8.109375" style="712" bestFit="1" customWidth="1"/>
    <col min="2883" max="2885" width="7.6640625" style="712" bestFit="1" customWidth="1"/>
    <col min="2886" max="2886" width="8.109375" style="712" bestFit="1" customWidth="1"/>
    <col min="2887" max="2889" width="7.6640625" style="712" bestFit="1" customWidth="1"/>
    <col min="2890" max="2893" width="7.44140625" style="712"/>
    <col min="2894" max="2895" width="8.109375" style="712" bestFit="1" customWidth="1"/>
    <col min="2896" max="2897" width="7.6640625" style="712" bestFit="1" customWidth="1"/>
    <col min="2898" max="2898" width="8.109375" style="712" bestFit="1" customWidth="1"/>
    <col min="2899" max="2901" width="7.6640625" style="712" bestFit="1" customWidth="1"/>
    <col min="2902" max="2902" width="8.109375" style="712" bestFit="1" customWidth="1"/>
    <col min="2903" max="2905" width="7.6640625" style="712" bestFit="1" customWidth="1"/>
    <col min="2906" max="2909" width="7.44140625" style="712"/>
    <col min="2910" max="2911" width="8.109375" style="712" bestFit="1" customWidth="1"/>
    <col min="2912" max="2913" width="7.6640625" style="712" bestFit="1" customWidth="1"/>
    <col min="2914" max="2914" width="8.109375" style="712" bestFit="1" customWidth="1"/>
    <col min="2915" max="2917" width="7.6640625" style="712" bestFit="1" customWidth="1"/>
    <col min="2918" max="2918" width="8.109375" style="712" bestFit="1" customWidth="1"/>
    <col min="2919" max="2921" width="7.6640625" style="712" bestFit="1" customWidth="1"/>
    <col min="2922" max="2925" width="7.44140625" style="712"/>
    <col min="2926" max="2927" width="8.109375" style="712" bestFit="1" customWidth="1"/>
    <col min="2928" max="2929" width="7.6640625" style="712" bestFit="1" customWidth="1"/>
    <col min="2930" max="2930" width="8.109375" style="712" bestFit="1" customWidth="1"/>
    <col min="2931" max="2933" width="7.6640625" style="712" bestFit="1" customWidth="1"/>
    <col min="2934" max="2934" width="8.109375" style="712" bestFit="1" customWidth="1"/>
    <col min="2935" max="2937" width="7.6640625" style="712" bestFit="1" customWidth="1"/>
    <col min="2938" max="2941" width="7.44140625" style="712"/>
    <col min="2942" max="2943" width="8.109375" style="712" bestFit="1" customWidth="1"/>
    <col min="2944" max="2945" width="7.6640625" style="712" bestFit="1" customWidth="1"/>
    <col min="2946" max="2946" width="8.109375" style="712" bestFit="1" customWidth="1"/>
    <col min="2947" max="2949" width="7.6640625" style="712" bestFit="1" customWidth="1"/>
    <col min="2950" max="2950" width="8.109375" style="712" bestFit="1" customWidth="1"/>
    <col min="2951" max="2953" width="7.6640625" style="712" bestFit="1" customWidth="1"/>
    <col min="2954" max="2957" width="7.44140625" style="712"/>
    <col min="2958" max="2959" width="8.109375" style="712" bestFit="1" customWidth="1"/>
    <col min="2960" max="2961" width="7.6640625" style="712" bestFit="1" customWidth="1"/>
    <col min="2962" max="2962" width="8.109375" style="712" bestFit="1" customWidth="1"/>
    <col min="2963" max="2965" width="7.6640625" style="712" bestFit="1" customWidth="1"/>
    <col min="2966" max="2966" width="8.109375" style="712" bestFit="1" customWidth="1"/>
    <col min="2967" max="2969" width="7.6640625" style="712" bestFit="1" customWidth="1"/>
    <col min="2970" max="2973" width="7.44140625" style="712"/>
    <col min="2974" max="2975" width="8.109375" style="712" bestFit="1" customWidth="1"/>
    <col min="2976" max="2977" width="7.6640625" style="712" bestFit="1" customWidth="1"/>
    <col min="2978" max="2978" width="8.109375" style="712" bestFit="1" customWidth="1"/>
    <col min="2979" max="2981" width="7.6640625" style="712" bestFit="1" customWidth="1"/>
    <col min="2982" max="2982" width="8.109375" style="712" bestFit="1" customWidth="1"/>
    <col min="2983" max="2985" width="7.6640625" style="712" bestFit="1" customWidth="1"/>
    <col min="2986" max="2989" width="7.44140625" style="712"/>
    <col min="2990" max="2991" width="8.109375" style="712" bestFit="1" customWidth="1"/>
    <col min="2992" max="2993" width="7.6640625" style="712" bestFit="1" customWidth="1"/>
    <col min="2994" max="2994" width="8.109375" style="712" bestFit="1" customWidth="1"/>
    <col min="2995" max="2997" width="7.6640625" style="712" bestFit="1" customWidth="1"/>
    <col min="2998" max="2998" width="8.109375" style="712" bestFit="1" customWidth="1"/>
    <col min="2999" max="3001" width="7.6640625" style="712" bestFit="1" customWidth="1"/>
    <col min="3002" max="3005" width="7.44140625" style="712"/>
    <col min="3006" max="3007" width="8.109375" style="712" bestFit="1" customWidth="1"/>
    <col min="3008" max="3009" width="7.6640625" style="712" bestFit="1" customWidth="1"/>
    <col min="3010" max="3010" width="8.109375" style="712" bestFit="1" customWidth="1"/>
    <col min="3011" max="3013" width="7.6640625" style="712" bestFit="1" customWidth="1"/>
    <col min="3014" max="3014" width="8.109375" style="712" bestFit="1" customWidth="1"/>
    <col min="3015" max="3017" width="7.6640625" style="712" bestFit="1" customWidth="1"/>
    <col min="3018" max="3021" width="7.44140625" style="712"/>
    <col min="3022" max="3023" width="8.109375" style="712" bestFit="1" customWidth="1"/>
    <col min="3024" max="3025" width="7.6640625" style="712" bestFit="1" customWidth="1"/>
    <col min="3026" max="3026" width="8.109375" style="712" bestFit="1" customWidth="1"/>
    <col min="3027" max="3029" width="7.6640625" style="712" bestFit="1" customWidth="1"/>
    <col min="3030" max="3030" width="8.109375" style="712" bestFit="1" customWidth="1"/>
    <col min="3031" max="3033" width="7.6640625" style="712" bestFit="1" customWidth="1"/>
    <col min="3034" max="3037" width="7.44140625" style="712"/>
    <col min="3038" max="3039" width="8.109375" style="712" bestFit="1" customWidth="1"/>
    <col min="3040" max="3041" width="7.6640625" style="712" bestFit="1" customWidth="1"/>
    <col min="3042" max="3042" width="8.109375" style="712" bestFit="1" customWidth="1"/>
    <col min="3043" max="3045" width="7.6640625" style="712" bestFit="1" customWidth="1"/>
    <col min="3046" max="3046" width="8.109375" style="712" bestFit="1" customWidth="1"/>
    <col min="3047" max="3049" width="7.6640625" style="712" bestFit="1" customWidth="1"/>
    <col min="3050" max="3053" width="7.44140625" style="712"/>
    <col min="3054" max="3055" width="8.109375" style="712" bestFit="1" customWidth="1"/>
    <col min="3056" max="3057" width="7.6640625" style="712" bestFit="1" customWidth="1"/>
    <col min="3058" max="3058" width="8.109375" style="712" bestFit="1" customWidth="1"/>
    <col min="3059" max="3061" width="7.6640625" style="712" bestFit="1" customWidth="1"/>
    <col min="3062" max="3062" width="8.109375" style="712" bestFit="1" customWidth="1"/>
    <col min="3063" max="3065" width="7.6640625" style="712" bestFit="1" customWidth="1"/>
    <col min="3066" max="3069" width="7.44140625" style="712"/>
    <col min="3070" max="3071" width="8.109375" style="712" bestFit="1" customWidth="1"/>
    <col min="3072" max="3073" width="7.6640625" style="712" bestFit="1" customWidth="1"/>
    <col min="3074" max="3074" width="8.109375" style="712" bestFit="1" customWidth="1"/>
    <col min="3075" max="3077" width="7.6640625" style="712" bestFit="1" customWidth="1"/>
    <col min="3078" max="3078" width="8.109375" style="712" bestFit="1" customWidth="1"/>
    <col min="3079" max="3081" width="7.6640625" style="712" bestFit="1" customWidth="1"/>
    <col min="3082" max="3085" width="7.44140625" style="712"/>
    <col min="3086" max="3087" width="8.109375" style="712" bestFit="1" customWidth="1"/>
    <col min="3088" max="3089" width="7.6640625" style="712" bestFit="1" customWidth="1"/>
    <col min="3090" max="3090" width="8.109375" style="712" bestFit="1" customWidth="1"/>
    <col min="3091" max="3093" width="7.6640625" style="712" bestFit="1" customWidth="1"/>
    <col min="3094" max="3094" width="8.109375" style="712" bestFit="1" customWidth="1"/>
    <col min="3095" max="3097" width="7.6640625" style="712" bestFit="1" customWidth="1"/>
    <col min="3098" max="3101" width="7.44140625" style="712"/>
    <col min="3102" max="3103" width="8.109375" style="712" bestFit="1" customWidth="1"/>
    <col min="3104" max="3105" width="7.6640625" style="712" bestFit="1" customWidth="1"/>
    <col min="3106" max="3106" width="8.109375" style="712" bestFit="1" customWidth="1"/>
    <col min="3107" max="3109" width="7.6640625" style="712" bestFit="1" customWidth="1"/>
    <col min="3110" max="3110" width="8.109375" style="712" bestFit="1" customWidth="1"/>
    <col min="3111" max="3113" width="7.6640625" style="712" bestFit="1" customWidth="1"/>
    <col min="3114" max="3117" width="7.44140625" style="712"/>
    <col min="3118" max="3119" width="8.109375" style="712" bestFit="1" customWidth="1"/>
    <col min="3120" max="3121" width="7.6640625" style="712" bestFit="1" customWidth="1"/>
    <col min="3122" max="3122" width="8.109375" style="712" bestFit="1" customWidth="1"/>
    <col min="3123" max="3125" width="7.6640625" style="712" bestFit="1" customWidth="1"/>
    <col min="3126" max="3126" width="8.109375" style="712" bestFit="1" customWidth="1"/>
    <col min="3127" max="3129" width="7.6640625" style="712" bestFit="1" customWidth="1"/>
    <col min="3130" max="3133" width="7.44140625" style="712"/>
    <col min="3134" max="3135" width="8.109375" style="712" bestFit="1" customWidth="1"/>
    <col min="3136" max="3137" width="7.6640625" style="712" bestFit="1" customWidth="1"/>
    <col min="3138" max="3138" width="8.109375" style="712" bestFit="1" customWidth="1"/>
    <col min="3139" max="3141" width="7.6640625" style="712" bestFit="1" customWidth="1"/>
    <col min="3142" max="3142" width="8.109375" style="712" bestFit="1" customWidth="1"/>
    <col min="3143" max="3145" width="7.6640625" style="712" bestFit="1" customWidth="1"/>
    <col min="3146" max="3149" width="7.44140625" style="712"/>
    <col min="3150" max="3151" width="8.109375" style="712" bestFit="1" customWidth="1"/>
    <col min="3152" max="3153" width="7.6640625" style="712" bestFit="1" customWidth="1"/>
    <col min="3154" max="3154" width="8.109375" style="712" bestFit="1" customWidth="1"/>
    <col min="3155" max="3157" width="7.6640625" style="712" bestFit="1" customWidth="1"/>
    <col min="3158" max="3158" width="8.109375" style="712" bestFit="1" customWidth="1"/>
    <col min="3159" max="3161" width="7.6640625" style="712" bestFit="1" customWidth="1"/>
    <col min="3162" max="3165" width="7.44140625" style="712"/>
    <col min="3166" max="3167" width="8.109375" style="712" bestFit="1" customWidth="1"/>
    <col min="3168" max="3169" width="7.6640625" style="712" bestFit="1" customWidth="1"/>
    <col min="3170" max="3170" width="8.109375" style="712" bestFit="1" customWidth="1"/>
    <col min="3171" max="3173" width="7.6640625" style="712" bestFit="1" customWidth="1"/>
    <col min="3174" max="3174" width="8.109375" style="712" bestFit="1" customWidth="1"/>
    <col min="3175" max="3177" width="7.6640625" style="712" bestFit="1" customWidth="1"/>
    <col min="3178" max="3181" width="7.44140625" style="712"/>
    <col min="3182" max="3183" width="8.109375" style="712" bestFit="1" customWidth="1"/>
    <col min="3184" max="3185" width="7.6640625" style="712" bestFit="1" customWidth="1"/>
    <col min="3186" max="3186" width="8.109375" style="712" bestFit="1" customWidth="1"/>
    <col min="3187" max="3189" width="7.6640625" style="712" bestFit="1" customWidth="1"/>
    <col min="3190" max="3190" width="8.109375" style="712" bestFit="1" customWidth="1"/>
    <col min="3191" max="3193" width="7.6640625" style="712" bestFit="1" customWidth="1"/>
    <col min="3194" max="3197" width="7.44140625" style="712"/>
    <col min="3198" max="3199" width="8.109375" style="712" bestFit="1" customWidth="1"/>
    <col min="3200" max="3201" width="7.6640625" style="712" bestFit="1" customWidth="1"/>
    <col min="3202" max="3202" width="8.109375" style="712" bestFit="1" customWidth="1"/>
    <col min="3203" max="3205" width="7.6640625" style="712" bestFit="1" customWidth="1"/>
    <col min="3206" max="3206" width="8.109375" style="712" bestFit="1" customWidth="1"/>
    <col min="3207" max="3209" width="7.6640625" style="712" bestFit="1" customWidth="1"/>
    <col min="3210" max="3213" width="7.44140625" style="712"/>
    <col min="3214" max="3215" width="8.109375" style="712" bestFit="1" customWidth="1"/>
    <col min="3216" max="3217" width="7.6640625" style="712" bestFit="1" customWidth="1"/>
    <col min="3218" max="3218" width="8.109375" style="712" bestFit="1" customWidth="1"/>
    <col min="3219" max="3221" width="7.6640625" style="712" bestFit="1" customWidth="1"/>
    <col min="3222" max="3222" width="8.109375" style="712" bestFit="1" customWidth="1"/>
    <col min="3223" max="3225" width="7.6640625" style="712" bestFit="1" customWidth="1"/>
    <col min="3226" max="3229" width="7.44140625" style="712"/>
    <col min="3230" max="3231" width="8.109375" style="712" bestFit="1" customWidth="1"/>
    <col min="3232" max="3233" width="7.6640625" style="712" bestFit="1" customWidth="1"/>
    <col min="3234" max="3234" width="8.109375" style="712" bestFit="1" customWidth="1"/>
    <col min="3235" max="3237" width="7.6640625" style="712" bestFit="1" customWidth="1"/>
    <col min="3238" max="3238" width="8.109375" style="712" bestFit="1" customWidth="1"/>
    <col min="3239" max="3241" width="7.6640625" style="712" bestFit="1" customWidth="1"/>
    <col min="3242" max="3245" width="7.44140625" style="712"/>
    <col min="3246" max="3247" width="8.109375" style="712" bestFit="1" customWidth="1"/>
    <col min="3248" max="3249" width="7.6640625" style="712" bestFit="1" customWidth="1"/>
    <col min="3250" max="3250" width="8.109375" style="712" bestFit="1" customWidth="1"/>
    <col min="3251" max="3253" width="7.6640625" style="712" bestFit="1" customWidth="1"/>
    <col min="3254" max="3254" width="8.109375" style="712" bestFit="1" customWidth="1"/>
    <col min="3255" max="3257" width="7.6640625" style="712" bestFit="1" customWidth="1"/>
    <col min="3258" max="3261" width="7.44140625" style="712"/>
    <col min="3262" max="3263" width="8.109375" style="712" bestFit="1" customWidth="1"/>
    <col min="3264" max="3265" width="7.6640625" style="712" bestFit="1" customWidth="1"/>
    <col min="3266" max="3266" width="8.109375" style="712" bestFit="1" customWidth="1"/>
    <col min="3267" max="3269" width="7.6640625" style="712" bestFit="1" customWidth="1"/>
    <col min="3270" max="3270" width="8.109375" style="712" bestFit="1" customWidth="1"/>
    <col min="3271" max="3273" width="7.6640625" style="712" bestFit="1" customWidth="1"/>
    <col min="3274" max="3277" width="7.44140625" style="712"/>
    <col min="3278" max="3279" width="8.109375" style="712" bestFit="1" customWidth="1"/>
    <col min="3280" max="3281" width="7.6640625" style="712" bestFit="1" customWidth="1"/>
    <col min="3282" max="3282" width="8.109375" style="712" bestFit="1" customWidth="1"/>
    <col min="3283" max="3285" width="7.6640625" style="712" bestFit="1" customWidth="1"/>
    <col min="3286" max="3286" width="8.109375" style="712" bestFit="1" customWidth="1"/>
    <col min="3287" max="3289" width="7.6640625" style="712" bestFit="1" customWidth="1"/>
    <col min="3290" max="3293" width="7.44140625" style="712"/>
    <col min="3294" max="3295" width="8.109375" style="712" bestFit="1" customWidth="1"/>
    <col min="3296" max="3297" width="7.6640625" style="712" bestFit="1" customWidth="1"/>
    <col min="3298" max="3298" width="8.109375" style="712" bestFit="1" customWidth="1"/>
    <col min="3299" max="3301" width="7.6640625" style="712" bestFit="1" customWidth="1"/>
    <col min="3302" max="3302" width="8.109375" style="712" bestFit="1" customWidth="1"/>
    <col min="3303" max="3305" width="7.6640625" style="712" bestFit="1" customWidth="1"/>
    <col min="3306" max="3309" width="7.44140625" style="712"/>
    <col min="3310" max="3311" width="8.109375" style="712" bestFit="1" customWidth="1"/>
    <col min="3312" max="3313" width="7.6640625" style="712" bestFit="1" customWidth="1"/>
    <col min="3314" max="3314" width="8.109375" style="712" bestFit="1" customWidth="1"/>
    <col min="3315" max="3317" width="7.6640625" style="712" bestFit="1" customWidth="1"/>
    <col min="3318" max="3318" width="8.109375" style="712" bestFit="1" customWidth="1"/>
    <col min="3319" max="3321" width="7.6640625" style="712" bestFit="1" customWidth="1"/>
    <col min="3322" max="3325" width="7.44140625" style="712"/>
    <col min="3326" max="3327" width="8.109375" style="712" bestFit="1" customWidth="1"/>
    <col min="3328" max="3329" width="7.6640625" style="712" bestFit="1" customWidth="1"/>
    <col min="3330" max="3330" width="8.109375" style="712" bestFit="1" customWidth="1"/>
    <col min="3331" max="3333" width="7.6640625" style="712" bestFit="1" customWidth="1"/>
    <col min="3334" max="3334" width="8.109375" style="712" bestFit="1" customWidth="1"/>
    <col min="3335" max="3337" width="7.6640625" style="712" bestFit="1" customWidth="1"/>
    <col min="3338" max="3341" width="7.44140625" style="712"/>
    <col min="3342" max="3343" width="8.109375" style="712" bestFit="1" customWidth="1"/>
    <col min="3344" max="3345" width="7.6640625" style="712" bestFit="1" customWidth="1"/>
    <col min="3346" max="3346" width="8.109375" style="712" bestFit="1" customWidth="1"/>
    <col min="3347" max="3349" width="7.6640625" style="712" bestFit="1" customWidth="1"/>
    <col min="3350" max="3350" width="8.109375" style="712" bestFit="1" customWidth="1"/>
    <col min="3351" max="3353" width="7.6640625" style="712" bestFit="1" customWidth="1"/>
    <col min="3354" max="3357" width="7.44140625" style="712"/>
    <col min="3358" max="3359" width="8.109375" style="712" bestFit="1" customWidth="1"/>
    <col min="3360" max="3361" width="7.6640625" style="712" bestFit="1" customWidth="1"/>
    <col min="3362" max="3362" width="8.109375" style="712" bestFit="1" customWidth="1"/>
    <col min="3363" max="3365" width="7.6640625" style="712" bestFit="1" customWidth="1"/>
    <col min="3366" max="3366" width="8.109375" style="712" bestFit="1" customWidth="1"/>
    <col min="3367" max="3369" width="7.6640625" style="712" bestFit="1" customWidth="1"/>
    <col min="3370" max="3373" width="7.44140625" style="712"/>
    <col min="3374" max="3375" width="8.109375" style="712" bestFit="1" customWidth="1"/>
    <col min="3376" max="3377" width="7.6640625" style="712" bestFit="1" customWidth="1"/>
    <col min="3378" max="3378" width="8.109375" style="712" bestFit="1" customWidth="1"/>
    <col min="3379" max="3381" width="7.6640625" style="712" bestFit="1" customWidth="1"/>
    <col min="3382" max="3382" width="8.109375" style="712" bestFit="1" customWidth="1"/>
    <col min="3383" max="3385" width="7.6640625" style="712" bestFit="1" customWidth="1"/>
    <col min="3386" max="3389" width="7.44140625" style="712"/>
    <col min="3390" max="3391" width="8.109375" style="712" bestFit="1" customWidth="1"/>
    <col min="3392" max="3393" width="7.6640625" style="712" bestFit="1" customWidth="1"/>
    <col min="3394" max="3394" width="8.109375" style="712" bestFit="1" customWidth="1"/>
    <col min="3395" max="3397" width="7.6640625" style="712" bestFit="1" customWidth="1"/>
    <col min="3398" max="3398" width="8.109375" style="712" bestFit="1" customWidth="1"/>
    <col min="3399" max="3401" width="7.6640625" style="712" bestFit="1" customWidth="1"/>
    <col min="3402" max="3405" width="7.44140625" style="712"/>
    <col min="3406" max="3407" width="8.109375" style="712" bestFit="1" customWidth="1"/>
    <col min="3408" max="3409" width="7.6640625" style="712" bestFit="1" customWidth="1"/>
    <col min="3410" max="3410" width="8.109375" style="712" bestFit="1" customWidth="1"/>
    <col min="3411" max="3413" width="7.6640625" style="712" bestFit="1" customWidth="1"/>
    <col min="3414" max="3414" width="8.109375" style="712" bestFit="1" customWidth="1"/>
    <col min="3415" max="3417" width="7.6640625" style="712" bestFit="1" customWidth="1"/>
    <col min="3418" max="3421" width="7.44140625" style="712"/>
    <col min="3422" max="3423" width="8.109375" style="712" bestFit="1" customWidth="1"/>
    <col min="3424" max="3425" width="7.6640625" style="712" bestFit="1" customWidth="1"/>
    <col min="3426" max="3426" width="8.109375" style="712" bestFit="1" customWidth="1"/>
    <col min="3427" max="3429" width="7.6640625" style="712" bestFit="1" customWidth="1"/>
    <col min="3430" max="3430" width="8.109375" style="712" bestFit="1" customWidth="1"/>
    <col min="3431" max="3433" width="7.6640625" style="712" bestFit="1" customWidth="1"/>
    <col min="3434" max="3437" width="7.44140625" style="712"/>
    <col min="3438" max="3439" width="8.109375" style="712" bestFit="1" customWidth="1"/>
    <col min="3440" max="3441" width="7.6640625" style="712" bestFit="1" customWidth="1"/>
    <col min="3442" max="3442" width="8.109375" style="712" bestFit="1" customWidth="1"/>
    <col min="3443" max="3445" width="7.6640625" style="712" bestFit="1" customWidth="1"/>
    <col min="3446" max="3446" width="8.109375" style="712" bestFit="1" customWidth="1"/>
    <col min="3447" max="3449" width="7.6640625" style="712" bestFit="1" customWidth="1"/>
    <col min="3450" max="3453" width="7.44140625" style="712"/>
    <col min="3454" max="3455" width="8.109375" style="712" bestFit="1" customWidth="1"/>
    <col min="3456" max="3457" width="7.6640625" style="712" bestFit="1" customWidth="1"/>
    <col min="3458" max="3458" width="8.109375" style="712" bestFit="1" customWidth="1"/>
    <col min="3459" max="3461" width="7.6640625" style="712" bestFit="1" customWidth="1"/>
    <col min="3462" max="3462" width="8.109375" style="712" bestFit="1" customWidth="1"/>
    <col min="3463" max="3465" width="7.6640625" style="712" bestFit="1" customWidth="1"/>
    <col min="3466" max="3469" width="7.44140625" style="712"/>
    <col min="3470" max="3471" width="8.109375" style="712" bestFit="1" customWidth="1"/>
    <col min="3472" max="3473" width="7.6640625" style="712" bestFit="1" customWidth="1"/>
    <col min="3474" max="3474" width="8.109375" style="712" bestFit="1" customWidth="1"/>
    <col min="3475" max="3477" width="7.6640625" style="712" bestFit="1" customWidth="1"/>
    <col min="3478" max="3478" width="8.109375" style="712" bestFit="1" customWidth="1"/>
    <col min="3479" max="3481" width="7.6640625" style="712" bestFit="1" customWidth="1"/>
    <col min="3482" max="3485" width="7.44140625" style="712"/>
    <col min="3486" max="3487" width="8.109375" style="712" bestFit="1" customWidth="1"/>
    <col min="3488" max="3489" width="7.6640625" style="712" bestFit="1" customWidth="1"/>
    <col min="3490" max="3490" width="8.109375" style="712" bestFit="1" customWidth="1"/>
    <col min="3491" max="3493" width="7.6640625" style="712" bestFit="1" customWidth="1"/>
    <col min="3494" max="3494" width="8.109375" style="712" bestFit="1" customWidth="1"/>
    <col min="3495" max="3497" width="7.6640625" style="712" bestFit="1" customWidth="1"/>
    <col min="3498" max="3501" width="7.44140625" style="712"/>
    <col min="3502" max="3503" width="8.109375" style="712" bestFit="1" customWidth="1"/>
    <col min="3504" max="3505" width="7.6640625" style="712" bestFit="1" customWidth="1"/>
    <col min="3506" max="3506" width="8.109375" style="712" bestFit="1" customWidth="1"/>
    <col min="3507" max="3509" width="7.6640625" style="712" bestFit="1" customWidth="1"/>
    <col min="3510" max="3510" width="8.109375" style="712" bestFit="1" customWidth="1"/>
    <col min="3511" max="3513" width="7.6640625" style="712" bestFit="1" customWidth="1"/>
    <col min="3514" max="3517" width="7.44140625" style="712"/>
    <col min="3518" max="3519" width="8.109375" style="712" bestFit="1" customWidth="1"/>
    <col min="3520" max="3521" width="7.6640625" style="712" bestFit="1" customWidth="1"/>
    <col min="3522" max="3522" width="8.109375" style="712" bestFit="1" customWidth="1"/>
    <col min="3523" max="3525" width="7.6640625" style="712" bestFit="1" customWidth="1"/>
    <col min="3526" max="3526" width="8.109375" style="712" bestFit="1" customWidth="1"/>
    <col min="3527" max="3529" width="7.6640625" style="712" bestFit="1" customWidth="1"/>
    <col min="3530" max="3533" width="7.44140625" style="712"/>
    <col min="3534" max="3535" width="8.109375" style="712" bestFit="1" customWidth="1"/>
    <col min="3536" max="3537" width="7.6640625" style="712" bestFit="1" customWidth="1"/>
    <col min="3538" max="3538" width="8.109375" style="712" bestFit="1" customWidth="1"/>
    <col min="3539" max="3541" width="7.6640625" style="712" bestFit="1" customWidth="1"/>
    <col min="3542" max="3542" width="8.109375" style="712" bestFit="1" customWidth="1"/>
    <col min="3543" max="3545" width="7.6640625" style="712" bestFit="1" customWidth="1"/>
    <col min="3546" max="3549" width="7.44140625" style="712"/>
    <col min="3550" max="3551" width="8.109375" style="712" bestFit="1" customWidth="1"/>
    <col min="3552" max="3553" width="7.6640625" style="712" bestFit="1" customWidth="1"/>
    <col min="3554" max="3554" width="8.109375" style="712" bestFit="1" customWidth="1"/>
    <col min="3555" max="3557" width="7.6640625" style="712" bestFit="1" customWidth="1"/>
    <col min="3558" max="3558" width="8.109375" style="712" bestFit="1" customWidth="1"/>
    <col min="3559" max="3561" width="7.6640625" style="712" bestFit="1" customWidth="1"/>
    <col min="3562" max="3565" width="7.44140625" style="712"/>
    <col min="3566" max="3567" width="8.109375" style="712" bestFit="1" customWidth="1"/>
    <col min="3568" max="3569" width="7.6640625" style="712" bestFit="1" customWidth="1"/>
    <col min="3570" max="3570" width="8.109375" style="712" bestFit="1" customWidth="1"/>
    <col min="3571" max="3573" width="7.6640625" style="712" bestFit="1" customWidth="1"/>
    <col min="3574" max="3574" width="8.109375" style="712" bestFit="1" customWidth="1"/>
    <col min="3575" max="3577" width="7.6640625" style="712" bestFit="1" customWidth="1"/>
    <col min="3578" max="3581" width="7.44140625" style="712"/>
    <col min="3582" max="3583" width="8.109375" style="712" bestFit="1" customWidth="1"/>
    <col min="3584" max="3585" width="7.6640625" style="712" bestFit="1" customWidth="1"/>
    <col min="3586" max="3586" width="8.109375" style="712" bestFit="1" customWidth="1"/>
    <col min="3587" max="3589" width="7.6640625" style="712" bestFit="1" customWidth="1"/>
    <col min="3590" max="3590" width="8.109375" style="712" bestFit="1" customWidth="1"/>
    <col min="3591" max="3593" width="7.6640625" style="712" bestFit="1" customWidth="1"/>
    <col min="3594" max="3597" width="7.44140625" style="712"/>
    <col min="3598" max="3599" width="8.109375" style="712" bestFit="1" customWidth="1"/>
    <col min="3600" max="3601" width="7.6640625" style="712" bestFit="1" customWidth="1"/>
    <col min="3602" max="3602" width="8.109375" style="712" bestFit="1" customWidth="1"/>
    <col min="3603" max="3605" width="7.6640625" style="712" bestFit="1" customWidth="1"/>
    <col min="3606" max="3606" width="8.109375" style="712" bestFit="1" customWidth="1"/>
    <col min="3607" max="3609" width="7.6640625" style="712" bestFit="1" customWidth="1"/>
    <col min="3610" max="3613" width="7.44140625" style="712"/>
    <col min="3614" max="3615" width="8.109375" style="712" bestFit="1" customWidth="1"/>
    <col min="3616" max="3617" width="7.6640625" style="712" bestFit="1" customWidth="1"/>
    <col min="3618" max="3618" width="8.109375" style="712" bestFit="1" customWidth="1"/>
    <col min="3619" max="3621" width="7.6640625" style="712" bestFit="1" customWidth="1"/>
    <col min="3622" max="3622" width="8.109375" style="712" bestFit="1" customWidth="1"/>
    <col min="3623" max="3625" width="7.6640625" style="712" bestFit="1" customWidth="1"/>
    <col min="3626" max="3629" width="7.44140625" style="712"/>
    <col min="3630" max="3631" width="8.109375" style="712" bestFit="1" customWidth="1"/>
    <col min="3632" max="3633" width="7.6640625" style="712" bestFit="1" customWidth="1"/>
    <col min="3634" max="3634" width="8.109375" style="712" bestFit="1" customWidth="1"/>
    <col min="3635" max="3637" width="7.6640625" style="712" bestFit="1" customWidth="1"/>
    <col min="3638" max="3638" width="8.109375" style="712" bestFit="1" customWidth="1"/>
    <col min="3639" max="3641" width="7.6640625" style="712" bestFit="1" customWidth="1"/>
    <col min="3642" max="3645" width="7.44140625" style="712"/>
    <col min="3646" max="3647" width="8.109375" style="712" bestFit="1" customWidth="1"/>
    <col min="3648" max="3649" width="7.6640625" style="712" bestFit="1" customWidth="1"/>
    <col min="3650" max="3650" width="8.109375" style="712" bestFit="1" customWidth="1"/>
    <col min="3651" max="3653" width="7.6640625" style="712" bestFit="1" customWidth="1"/>
    <col min="3654" max="3654" width="8.109375" style="712" bestFit="1" customWidth="1"/>
    <col min="3655" max="3657" width="7.6640625" style="712" bestFit="1" customWidth="1"/>
    <col min="3658" max="3661" width="7.44140625" style="712"/>
    <col min="3662" max="3663" width="8.109375" style="712" bestFit="1" customWidth="1"/>
    <col min="3664" max="3665" width="7.6640625" style="712" bestFit="1" customWidth="1"/>
    <col min="3666" max="3666" width="8.109375" style="712" bestFit="1" customWidth="1"/>
    <col min="3667" max="3669" width="7.6640625" style="712" bestFit="1" customWidth="1"/>
    <col min="3670" max="3670" width="8.109375" style="712" bestFit="1" customWidth="1"/>
    <col min="3671" max="3673" width="7.6640625" style="712" bestFit="1" customWidth="1"/>
    <col min="3674" max="3677" width="7.44140625" style="712"/>
    <col min="3678" max="3679" width="8.109375" style="712" bestFit="1" customWidth="1"/>
    <col min="3680" max="3681" width="7.6640625" style="712" bestFit="1" customWidth="1"/>
    <col min="3682" max="3682" width="8.109375" style="712" bestFit="1" customWidth="1"/>
    <col min="3683" max="3685" width="7.6640625" style="712" bestFit="1" customWidth="1"/>
    <col min="3686" max="3686" width="8.109375" style="712" bestFit="1" customWidth="1"/>
    <col min="3687" max="3689" width="7.6640625" style="712" bestFit="1" customWidth="1"/>
    <col min="3690" max="3693" width="7.44140625" style="712"/>
    <col min="3694" max="3695" width="8.109375" style="712" bestFit="1" customWidth="1"/>
    <col min="3696" max="3697" width="7.6640625" style="712" bestFit="1" customWidth="1"/>
    <col min="3698" max="3698" width="8.109375" style="712" bestFit="1" customWidth="1"/>
    <col min="3699" max="3701" width="7.6640625" style="712" bestFit="1" customWidth="1"/>
    <col min="3702" max="3702" width="8.109375" style="712" bestFit="1" customWidth="1"/>
    <col min="3703" max="3705" width="7.6640625" style="712" bestFit="1" customWidth="1"/>
    <col min="3706" max="3709" width="7.44140625" style="712"/>
    <col min="3710" max="3711" width="8.109375" style="712" bestFit="1" customWidth="1"/>
    <col min="3712" max="3713" width="7.6640625" style="712" bestFit="1" customWidth="1"/>
    <col min="3714" max="3714" width="8.109375" style="712" bestFit="1" customWidth="1"/>
    <col min="3715" max="3717" width="7.6640625" style="712" bestFit="1" customWidth="1"/>
    <col min="3718" max="3718" width="8.109375" style="712" bestFit="1" customWidth="1"/>
    <col min="3719" max="3721" width="7.6640625" style="712" bestFit="1" customWidth="1"/>
    <col min="3722" max="3725" width="7.44140625" style="712"/>
    <col min="3726" max="3727" width="8.109375" style="712" bestFit="1" customWidth="1"/>
    <col min="3728" max="3729" width="7.6640625" style="712" bestFit="1" customWidth="1"/>
    <col min="3730" max="3730" width="8.109375" style="712" bestFit="1" customWidth="1"/>
    <col min="3731" max="3733" width="7.6640625" style="712" bestFit="1" customWidth="1"/>
    <col min="3734" max="3734" width="8.109375" style="712" bestFit="1" customWidth="1"/>
    <col min="3735" max="3737" width="7.6640625" style="712" bestFit="1" customWidth="1"/>
    <col min="3738" max="3741" width="7.44140625" style="712"/>
    <col min="3742" max="3743" width="8.109375" style="712" bestFit="1" customWidth="1"/>
    <col min="3744" max="3745" width="7.6640625" style="712" bestFit="1" customWidth="1"/>
    <col min="3746" max="3746" width="8.109375" style="712" bestFit="1" customWidth="1"/>
    <col min="3747" max="3749" width="7.6640625" style="712" bestFit="1" customWidth="1"/>
    <col min="3750" max="3750" width="8.109375" style="712" bestFit="1" customWidth="1"/>
    <col min="3751" max="3753" width="7.6640625" style="712" bestFit="1" customWidth="1"/>
    <col min="3754" max="3757" width="7.44140625" style="712"/>
    <col min="3758" max="3759" width="8.109375" style="712" bestFit="1" customWidth="1"/>
    <col min="3760" max="3761" width="7.6640625" style="712" bestFit="1" customWidth="1"/>
    <col min="3762" max="3762" width="8.109375" style="712" bestFit="1" customWidth="1"/>
    <col min="3763" max="3765" width="7.6640625" style="712" bestFit="1" customWidth="1"/>
    <col min="3766" max="3766" width="8.109375" style="712" bestFit="1" customWidth="1"/>
    <col min="3767" max="3769" width="7.6640625" style="712" bestFit="1" customWidth="1"/>
    <col min="3770" max="3773" width="7.44140625" style="712"/>
    <col min="3774" max="3775" width="8.109375" style="712" bestFit="1" customWidth="1"/>
    <col min="3776" max="3777" width="7.6640625" style="712" bestFit="1" customWidth="1"/>
    <col min="3778" max="3778" width="8.109375" style="712" bestFit="1" customWidth="1"/>
    <col min="3779" max="3781" width="7.6640625" style="712" bestFit="1" customWidth="1"/>
    <col min="3782" max="3782" width="8.109375" style="712" bestFit="1" customWidth="1"/>
    <col min="3783" max="3785" width="7.6640625" style="712" bestFit="1" customWidth="1"/>
    <col min="3786" max="3789" width="7.44140625" style="712"/>
    <col min="3790" max="3791" width="8.109375" style="712" bestFit="1" customWidth="1"/>
    <col min="3792" max="3793" width="7.6640625" style="712" bestFit="1" customWidth="1"/>
    <col min="3794" max="3794" width="8.109375" style="712" bestFit="1" customWidth="1"/>
    <col min="3795" max="3797" width="7.6640625" style="712" bestFit="1" customWidth="1"/>
    <col min="3798" max="3798" width="8.109375" style="712" bestFit="1" customWidth="1"/>
    <col min="3799" max="3801" width="7.6640625" style="712" bestFit="1" customWidth="1"/>
    <col min="3802" max="3805" width="7.44140625" style="712"/>
    <col min="3806" max="3807" width="8.109375" style="712" bestFit="1" customWidth="1"/>
    <col min="3808" max="3809" width="7.6640625" style="712" bestFit="1" customWidth="1"/>
    <col min="3810" max="3810" width="8.109375" style="712" bestFit="1" customWidth="1"/>
    <col min="3811" max="3813" width="7.6640625" style="712" bestFit="1" customWidth="1"/>
    <col min="3814" max="3814" width="8.109375" style="712" bestFit="1" customWidth="1"/>
    <col min="3815" max="3817" width="7.6640625" style="712" bestFit="1" customWidth="1"/>
    <col min="3818" max="3821" width="7.44140625" style="712"/>
    <col min="3822" max="3823" width="8.109375" style="712" bestFit="1" customWidth="1"/>
    <col min="3824" max="3825" width="7.6640625" style="712" bestFit="1" customWidth="1"/>
    <col min="3826" max="3826" width="8.109375" style="712" bestFit="1" customWidth="1"/>
    <col min="3827" max="3829" width="7.6640625" style="712" bestFit="1" customWidth="1"/>
    <col min="3830" max="3830" width="8.109375" style="712" bestFit="1" customWidth="1"/>
    <col min="3831" max="3833" width="7.6640625" style="712" bestFit="1" customWidth="1"/>
    <col min="3834" max="3837" width="7.44140625" style="712"/>
    <col min="3838" max="3839" width="8.109375" style="712" bestFit="1" customWidth="1"/>
    <col min="3840" max="3841" width="7.6640625" style="712" bestFit="1" customWidth="1"/>
    <col min="3842" max="3842" width="8.109375" style="712" bestFit="1" customWidth="1"/>
    <col min="3843" max="3845" width="7.6640625" style="712" bestFit="1" customWidth="1"/>
    <col min="3846" max="3846" width="8.109375" style="712" bestFit="1" customWidth="1"/>
    <col min="3847" max="3849" width="7.6640625" style="712" bestFit="1" customWidth="1"/>
    <col min="3850" max="3853" width="7.44140625" style="712"/>
    <col min="3854" max="3855" width="8.109375" style="712" bestFit="1" customWidth="1"/>
    <col min="3856" max="3857" width="7.6640625" style="712" bestFit="1" customWidth="1"/>
    <col min="3858" max="3858" width="8.109375" style="712" bestFit="1" customWidth="1"/>
    <col min="3859" max="3861" width="7.6640625" style="712" bestFit="1" customWidth="1"/>
    <col min="3862" max="3862" width="8.109375" style="712" bestFit="1" customWidth="1"/>
    <col min="3863" max="3865" width="7.6640625" style="712" bestFit="1" customWidth="1"/>
    <col min="3866" max="3869" width="7.44140625" style="712"/>
    <col min="3870" max="3871" width="8.109375" style="712" bestFit="1" customWidth="1"/>
    <col min="3872" max="3873" width="7.6640625" style="712" bestFit="1" customWidth="1"/>
    <col min="3874" max="3874" width="8.109375" style="712" bestFit="1" customWidth="1"/>
    <col min="3875" max="3877" width="7.6640625" style="712" bestFit="1" customWidth="1"/>
    <col min="3878" max="3878" width="8.109375" style="712" bestFit="1" customWidth="1"/>
    <col min="3879" max="3881" width="7.6640625" style="712" bestFit="1" customWidth="1"/>
    <col min="3882" max="3885" width="7.44140625" style="712"/>
    <col min="3886" max="3887" width="8.109375" style="712" bestFit="1" customWidth="1"/>
    <col min="3888" max="3889" width="7.6640625" style="712" bestFit="1" customWidth="1"/>
    <col min="3890" max="3890" width="8.109375" style="712" bestFit="1" customWidth="1"/>
    <col min="3891" max="3893" width="7.6640625" style="712" bestFit="1" customWidth="1"/>
    <col min="3894" max="3894" width="8.109375" style="712" bestFit="1" customWidth="1"/>
    <col min="3895" max="3897" width="7.6640625" style="712" bestFit="1" customWidth="1"/>
    <col min="3898" max="3901" width="7.44140625" style="712"/>
    <col min="3902" max="3903" width="8.109375" style="712" bestFit="1" customWidth="1"/>
    <col min="3904" max="3905" width="7.6640625" style="712" bestFit="1" customWidth="1"/>
    <col min="3906" max="3906" width="8.109375" style="712" bestFit="1" customWidth="1"/>
    <col min="3907" max="3909" width="7.6640625" style="712" bestFit="1" customWidth="1"/>
    <col min="3910" max="3910" width="8.109375" style="712" bestFit="1" customWidth="1"/>
    <col min="3911" max="3913" width="7.6640625" style="712" bestFit="1" customWidth="1"/>
    <col min="3914" max="3917" width="7.44140625" style="712"/>
    <col min="3918" max="3919" width="8.109375" style="712" bestFit="1" customWidth="1"/>
    <col min="3920" max="3921" width="7.6640625" style="712" bestFit="1" customWidth="1"/>
    <col min="3922" max="3922" width="8.109375" style="712" bestFit="1" customWidth="1"/>
    <col min="3923" max="3925" width="7.6640625" style="712" bestFit="1" customWidth="1"/>
    <col min="3926" max="3926" width="8.109375" style="712" bestFit="1" customWidth="1"/>
    <col min="3927" max="3929" width="7.6640625" style="712" bestFit="1" customWidth="1"/>
    <col min="3930" max="3933" width="7.44140625" style="712"/>
    <col min="3934" max="3935" width="8.109375" style="712" bestFit="1" customWidth="1"/>
    <col min="3936" max="3937" width="7.6640625" style="712" bestFit="1" customWidth="1"/>
    <col min="3938" max="3938" width="8.109375" style="712" bestFit="1" customWidth="1"/>
    <col min="3939" max="3941" width="7.6640625" style="712" bestFit="1" customWidth="1"/>
    <col min="3942" max="3942" width="8.109375" style="712" bestFit="1" customWidth="1"/>
    <col min="3943" max="3945" width="7.6640625" style="712" bestFit="1" customWidth="1"/>
    <col min="3946" max="3949" width="7.44140625" style="712"/>
    <col min="3950" max="3951" width="8.109375" style="712" bestFit="1" customWidth="1"/>
    <col min="3952" max="3953" width="7.6640625" style="712" bestFit="1" customWidth="1"/>
    <col min="3954" max="3954" width="8.109375" style="712" bestFit="1" customWidth="1"/>
    <col min="3955" max="3957" width="7.6640625" style="712" bestFit="1" customWidth="1"/>
    <col min="3958" max="3958" width="8.109375" style="712" bestFit="1" customWidth="1"/>
    <col min="3959" max="3961" width="7.6640625" style="712" bestFit="1" customWidth="1"/>
    <col min="3962" max="3965" width="7.44140625" style="712"/>
    <col min="3966" max="3967" width="8.109375" style="712" bestFit="1" customWidth="1"/>
    <col min="3968" max="3969" width="7.6640625" style="712" bestFit="1" customWidth="1"/>
    <col min="3970" max="3970" width="8.109375" style="712" bestFit="1" customWidth="1"/>
    <col min="3971" max="3973" width="7.6640625" style="712" bestFit="1" customWidth="1"/>
    <col min="3974" max="3974" width="8.109375" style="712" bestFit="1" customWidth="1"/>
    <col min="3975" max="3977" width="7.6640625" style="712" bestFit="1" customWidth="1"/>
    <col min="3978" max="3981" width="7.44140625" style="712"/>
    <col min="3982" max="3983" width="8.109375" style="712" bestFit="1" customWidth="1"/>
    <col min="3984" max="3985" width="7.6640625" style="712" bestFit="1" customWidth="1"/>
    <col min="3986" max="3986" width="8.109375" style="712" bestFit="1" customWidth="1"/>
    <col min="3987" max="3989" width="7.6640625" style="712" bestFit="1" customWidth="1"/>
    <col min="3990" max="3990" width="8.109375" style="712" bestFit="1" customWidth="1"/>
    <col min="3991" max="3993" width="7.6640625" style="712" bestFit="1" customWidth="1"/>
    <col min="3994" max="3997" width="7.44140625" style="712"/>
    <col min="3998" max="3999" width="8.109375" style="712" bestFit="1" customWidth="1"/>
    <col min="4000" max="4001" width="7.6640625" style="712" bestFit="1" customWidth="1"/>
    <col min="4002" max="4002" width="8.109375" style="712" bestFit="1" customWidth="1"/>
    <col min="4003" max="4005" width="7.6640625" style="712" bestFit="1" customWidth="1"/>
    <col min="4006" max="4006" width="8.109375" style="712" bestFit="1" customWidth="1"/>
    <col min="4007" max="4009" width="7.6640625" style="712" bestFit="1" customWidth="1"/>
    <col min="4010" max="4013" width="7.44140625" style="712"/>
    <col min="4014" max="4015" width="8.109375" style="712" bestFit="1" customWidth="1"/>
    <col min="4016" max="4017" width="7.6640625" style="712" bestFit="1" customWidth="1"/>
    <col min="4018" max="4018" width="8.109375" style="712" bestFit="1" customWidth="1"/>
    <col min="4019" max="4021" width="7.6640625" style="712" bestFit="1" customWidth="1"/>
    <col min="4022" max="4022" width="8.109375" style="712" bestFit="1" customWidth="1"/>
    <col min="4023" max="4025" width="7.6640625" style="712" bestFit="1" customWidth="1"/>
    <col min="4026" max="4029" width="7.44140625" style="712"/>
    <col min="4030" max="4031" width="8.109375" style="712" bestFit="1" customWidth="1"/>
    <col min="4032" max="4033" width="7.6640625" style="712" bestFit="1" customWidth="1"/>
    <col min="4034" max="4034" width="8.109375" style="712" bestFit="1" customWidth="1"/>
    <col min="4035" max="4037" width="7.6640625" style="712" bestFit="1" customWidth="1"/>
    <col min="4038" max="4038" width="8.109375" style="712" bestFit="1" customWidth="1"/>
    <col min="4039" max="4041" width="7.6640625" style="712" bestFit="1" customWidth="1"/>
    <col min="4042" max="4045" width="7.44140625" style="712"/>
    <col min="4046" max="4047" width="8.109375" style="712" bestFit="1" customWidth="1"/>
    <col min="4048" max="4049" width="7.6640625" style="712" bestFit="1" customWidth="1"/>
    <col min="4050" max="4050" width="8.109375" style="712" bestFit="1" customWidth="1"/>
    <col min="4051" max="4053" width="7.6640625" style="712" bestFit="1" customWidth="1"/>
    <col min="4054" max="4054" width="8.109375" style="712" bestFit="1" customWidth="1"/>
    <col min="4055" max="4057" width="7.6640625" style="712" bestFit="1" customWidth="1"/>
    <col min="4058" max="4061" width="7.44140625" style="712"/>
    <col min="4062" max="4063" width="8.109375" style="712" bestFit="1" customWidth="1"/>
    <col min="4064" max="4065" width="7.6640625" style="712" bestFit="1" customWidth="1"/>
    <col min="4066" max="4066" width="8.109375" style="712" bestFit="1" customWidth="1"/>
    <col min="4067" max="4069" width="7.6640625" style="712" bestFit="1" customWidth="1"/>
    <col min="4070" max="4070" width="8.109375" style="712" bestFit="1" customWidth="1"/>
    <col min="4071" max="4073" width="7.6640625" style="712" bestFit="1" customWidth="1"/>
    <col min="4074" max="4077" width="7.44140625" style="712"/>
    <col min="4078" max="4079" width="8.109375" style="712" bestFit="1" customWidth="1"/>
    <col min="4080" max="4081" width="7.6640625" style="712" bestFit="1" customWidth="1"/>
    <col min="4082" max="4082" width="8.109375" style="712" bestFit="1" customWidth="1"/>
    <col min="4083" max="4085" width="7.6640625" style="712" bestFit="1" customWidth="1"/>
    <col min="4086" max="4086" width="8.109375" style="712" bestFit="1" customWidth="1"/>
    <col min="4087" max="4089" width="7.6640625" style="712" bestFit="1" customWidth="1"/>
    <col min="4090" max="4093" width="7.44140625" style="712"/>
    <col min="4094" max="4095" width="8.109375" style="712" bestFit="1" customWidth="1"/>
    <col min="4096" max="4097" width="7.6640625" style="712" bestFit="1" customWidth="1"/>
    <col min="4098" max="4098" width="8.109375" style="712" bestFit="1" customWidth="1"/>
    <col min="4099" max="4101" width="7.6640625" style="712" bestFit="1" customWidth="1"/>
    <col min="4102" max="4102" width="8.109375" style="712" bestFit="1" customWidth="1"/>
    <col min="4103" max="4105" width="7.6640625" style="712" bestFit="1" customWidth="1"/>
    <col min="4106" max="4109" width="7.44140625" style="712"/>
    <col min="4110" max="4111" width="8.109375" style="712" bestFit="1" customWidth="1"/>
    <col min="4112" max="4113" width="7.6640625" style="712" bestFit="1" customWidth="1"/>
    <col min="4114" max="4114" width="8.109375" style="712" bestFit="1" customWidth="1"/>
    <col min="4115" max="4117" width="7.6640625" style="712" bestFit="1" customWidth="1"/>
    <col min="4118" max="4118" width="8.109375" style="712" bestFit="1" customWidth="1"/>
    <col min="4119" max="4121" width="7.6640625" style="712" bestFit="1" customWidth="1"/>
    <col min="4122" max="4125" width="7.44140625" style="712"/>
    <col min="4126" max="4127" width="8.109375" style="712" bestFit="1" customWidth="1"/>
    <col min="4128" max="4129" width="7.6640625" style="712" bestFit="1" customWidth="1"/>
    <col min="4130" max="4130" width="8.109375" style="712" bestFit="1" customWidth="1"/>
    <col min="4131" max="4133" width="7.6640625" style="712" bestFit="1" customWidth="1"/>
    <col min="4134" max="4134" width="8.109375" style="712" bestFit="1" customWidth="1"/>
    <col min="4135" max="4137" width="7.6640625" style="712" bestFit="1" customWidth="1"/>
    <col min="4138" max="4141" width="7.44140625" style="712"/>
    <col min="4142" max="4143" width="8.109375" style="712" bestFit="1" customWidth="1"/>
    <col min="4144" max="4145" width="7.6640625" style="712" bestFit="1" customWidth="1"/>
    <col min="4146" max="4146" width="8.109375" style="712" bestFit="1" customWidth="1"/>
    <col min="4147" max="4149" width="7.6640625" style="712" bestFit="1" customWidth="1"/>
    <col min="4150" max="4150" width="8.109375" style="712" bestFit="1" customWidth="1"/>
    <col min="4151" max="4153" width="7.6640625" style="712" bestFit="1" customWidth="1"/>
    <col min="4154" max="4157" width="7.44140625" style="712"/>
    <col min="4158" max="4159" width="8.109375" style="712" bestFit="1" customWidth="1"/>
    <col min="4160" max="4161" width="7.6640625" style="712" bestFit="1" customWidth="1"/>
    <col min="4162" max="4162" width="8.109375" style="712" bestFit="1" customWidth="1"/>
    <col min="4163" max="4165" width="7.6640625" style="712" bestFit="1" customWidth="1"/>
    <col min="4166" max="4166" width="8.109375" style="712" bestFit="1" customWidth="1"/>
    <col min="4167" max="4169" width="7.6640625" style="712" bestFit="1" customWidth="1"/>
    <col min="4170" max="4173" width="7.44140625" style="712"/>
    <col min="4174" max="4175" width="8.109375" style="712" bestFit="1" customWidth="1"/>
    <col min="4176" max="4177" width="7.6640625" style="712" bestFit="1" customWidth="1"/>
    <col min="4178" max="4178" width="8.109375" style="712" bestFit="1" customWidth="1"/>
    <col min="4179" max="4181" width="7.6640625" style="712" bestFit="1" customWidth="1"/>
    <col min="4182" max="4182" width="8.109375" style="712" bestFit="1" customWidth="1"/>
    <col min="4183" max="4185" width="7.6640625" style="712" bestFit="1" customWidth="1"/>
    <col min="4186" max="4189" width="7.44140625" style="712"/>
    <col min="4190" max="4191" width="8.109375" style="712" bestFit="1" customWidth="1"/>
    <col min="4192" max="4193" width="7.6640625" style="712" bestFit="1" customWidth="1"/>
    <col min="4194" max="4194" width="8.109375" style="712" bestFit="1" customWidth="1"/>
    <col min="4195" max="4197" width="7.6640625" style="712" bestFit="1" customWidth="1"/>
    <col min="4198" max="4198" width="8.109375" style="712" bestFit="1" customWidth="1"/>
    <col min="4199" max="4201" width="7.6640625" style="712" bestFit="1" customWidth="1"/>
    <col min="4202" max="4205" width="7.44140625" style="712"/>
    <col min="4206" max="4207" width="8.109375" style="712" bestFit="1" customWidth="1"/>
    <col min="4208" max="4209" width="7.6640625" style="712" bestFit="1" customWidth="1"/>
    <col min="4210" max="4210" width="8.109375" style="712" bestFit="1" customWidth="1"/>
    <col min="4211" max="4213" width="7.6640625" style="712" bestFit="1" customWidth="1"/>
    <col min="4214" max="4214" width="8.109375" style="712" bestFit="1" customWidth="1"/>
    <col min="4215" max="4217" width="7.6640625" style="712" bestFit="1" customWidth="1"/>
    <col min="4218" max="4221" width="7.44140625" style="712"/>
    <col min="4222" max="4223" width="8.109375" style="712" bestFit="1" customWidth="1"/>
    <col min="4224" max="4225" width="7.6640625" style="712" bestFit="1" customWidth="1"/>
    <col min="4226" max="4226" width="8.109375" style="712" bestFit="1" customWidth="1"/>
    <col min="4227" max="4229" width="7.6640625" style="712" bestFit="1" customWidth="1"/>
    <col min="4230" max="4230" width="8.109375" style="712" bestFit="1" customWidth="1"/>
    <col min="4231" max="4233" width="7.6640625" style="712" bestFit="1" customWidth="1"/>
    <col min="4234" max="4237" width="7.44140625" style="712"/>
    <col min="4238" max="4239" width="8.109375" style="712" bestFit="1" customWidth="1"/>
    <col min="4240" max="4241" width="7.6640625" style="712" bestFit="1" customWidth="1"/>
    <col min="4242" max="4242" width="8.109375" style="712" bestFit="1" customWidth="1"/>
    <col min="4243" max="4245" width="7.6640625" style="712" bestFit="1" customWidth="1"/>
    <col min="4246" max="4246" width="8.109375" style="712" bestFit="1" customWidth="1"/>
    <col min="4247" max="4249" width="7.6640625" style="712" bestFit="1" customWidth="1"/>
    <col min="4250" max="4253" width="7.44140625" style="712"/>
    <col min="4254" max="4255" width="8.109375" style="712" bestFit="1" customWidth="1"/>
    <col min="4256" max="4257" width="7.6640625" style="712" bestFit="1" customWidth="1"/>
    <col min="4258" max="4258" width="8.109375" style="712" bestFit="1" customWidth="1"/>
    <col min="4259" max="4261" width="7.6640625" style="712" bestFit="1" customWidth="1"/>
    <col min="4262" max="4262" width="8.109375" style="712" bestFit="1" customWidth="1"/>
    <col min="4263" max="4265" width="7.6640625" style="712" bestFit="1" customWidth="1"/>
    <col min="4266" max="4269" width="7.44140625" style="712"/>
    <col min="4270" max="4271" width="8.109375" style="712" bestFit="1" customWidth="1"/>
    <col min="4272" max="4273" width="7.6640625" style="712" bestFit="1" customWidth="1"/>
    <col min="4274" max="4274" width="8.109375" style="712" bestFit="1" customWidth="1"/>
    <col min="4275" max="4277" width="7.6640625" style="712" bestFit="1" customWidth="1"/>
    <col min="4278" max="4278" width="8.109375" style="712" bestFit="1" customWidth="1"/>
    <col min="4279" max="4281" width="7.6640625" style="712" bestFit="1" customWidth="1"/>
    <col min="4282" max="4285" width="7.44140625" style="712"/>
    <col min="4286" max="4287" width="8.109375" style="712" bestFit="1" customWidth="1"/>
    <col min="4288" max="4289" width="7.6640625" style="712" bestFit="1" customWidth="1"/>
    <col min="4290" max="4290" width="8.109375" style="712" bestFit="1" customWidth="1"/>
    <col min="4291" max="4293" width="7.6640625" style="712" bestFit="1" customWidth="1"/>
    <col min="4294" max="4294" width="8.109375" style="712" bestFit="1" customWidth="1"/>
    <col min="4295" max="4297" width="7.6640625" style="712" bestFit="1" customWidth="1"/>
    <col min="4298" max="4301" width="7.44140625" style="712"/>
    <col min="4302" max="4303" width="8.109375" style="712" bestFit="1" customWidth="1"/>
    <col min="4304" max="4305" width="7.6640625" style="712" bestFit="1" customWidth="1"/>
    <col min="4306" max="4306" width="8.109375" style="712" bestFit="1" customWidth="1"/>
    <col min="4307" max="4309" width="7.6640625" style="712" bestFit="1" customWidth="1"/>
    <col min="4310" max="4310" width="8.109375" style="712" bestFit="1" customWidth="1"/>
    <col min="4311" max="4313" width="7.6640625" style="712" bestFit="1" customWidth="1"/>
    <col min="4314" max="4317" width="7.44140625" style="712"/>
    <col min="4318" max="4319" width="8.109375" style="712" bestFit="1" customWidth="1"/>
    <col min="4320" max="4321" width="7.6640625" style="712" bestFit="1" customWidth="1"/>
    <col min="4322" max="4322" width="8.109375" style="712" bestFit="1" customWidth="1"/>
    <col min="4323" max="4325" width="7.6640625" style="712" bestFit="1" customWidth="1"/>
    <col min="4326" max="4326" width="8.109375" style="712" bestFit="1" customWidth="1"/>
    <col min="4327" max="4329" width="7.6640625" style="712" bestFit="1" customWidth="1"/>
    <col min="4330" max="4333" width="7.44140625" style="712"/>
    <col min="4334" max="4335" width="8.109375" style="712" bestFit="1" customWidth="1"/>
    <col min="4336" max="4337" width="7.6640625" style="712" bestFit="1" customWidth="1"/>
    <col min="4338" max="4338" width="8.109375" style="712" bestFit="1" customWidth="1"/>
    <col min="4339" max="4341" width="7.6640625" style="712" bestFit="1" customWidth="1"/>
    <col min="4342" max="4342" width="8.109375" style="712" bestFit="1" customWidth="1"/>
    <col min="4343" max="4345" width="7.6640625" style="712" bestFit="1" customWidth="1"/>
    <col min="4346" max="4349" width="7.44140625" style="712"/>
    <col min="4350" max="4351" width="8.109375" style="712" bestFit="1" customWidth="1"/>
    <col min="4352" max="4353" width="7.6640625" style="712" bestFit="1" customWidth="1"/>
    <col min="4354" max="4354" width="8.109375" style="712" bestFit="1" customWidth="1"/>
    <col min="4355" max="4357" width="7.6640625" style="712" bestFit="1" customWidth="1"/>
    <col min="4358" max="4358" width="8.109375" style="712" bestFit="1" customWidth="1"/>
    <col min="4359" max="4361" width="7.6640625" style="712" bestFit="1" customWidth="1"/>
    <col min="4362" max="4365" width="7.44140625" style="712"/>
    <col min="4366" max="4367" width="8.109375" style="712" bestFit="1" customWidth="1"/>
    <col min="4368" max="4369" width="7.6640625" style="712" bestFit="1" customWidth="1"/>
    <col min="4370" max="4370" width="8.109375" style="712" bestFit="1" customWidth="1"/>
    <col min="4371" max="4373" width="7.6640625" style="712" bestFit="1" customWidth="1"/>
    <col min="4374" max="4374" width="8.109375" style="712" bestFit="1" customWidth="1"/>
    <col min="4375" max="4377" width="7.6640625" style="712" bestFit="1" customWidth="1"/>
    <col min="4378" max="4381" width="7.44140625" style="712"/>
    <col min="4382" max="4383" width="8.109375" style="712" bestFit="1" customWidth="1"/>
    <col min="4384" max="4385" width="7.6640625" style="712" bestFit="1" customWidth="1"/>
    <col min="4386" max="4386" width="8.109375" style="712" bestFit="1" customWidth="1"/>
    <col min="4387" max="4389" width="7.6640625" style="712" bestFit="1" customWidth="1"/>
    <col min="4390" max="4390" width="8.109375" style="712" bestFit="1" customWidth="1"/>
    <col min="4391" max="4393" width="7.6640625" style="712" bestFit="1" customWidth="1"/>
    <col min="4394" max="4397" width="7.44140625" style="712"/>
    <col min="4398" max="4399" width="8.109375" style="712" bestFit="1" customWidth="1"/>
    <col min="4400" max="4401" width="7.6640625" style="712" bestFit="1" customWidth="1"/>
    <col min="4402" max="4402" width="8.109375" style="712" bestFit="1" customWidth="1"/>
    <col min="4403" max="4405" width="7.6640625" style="712" bestFit="1" customWidth="1"/>
    <col min="4406" max="4406" width="8.109375" style="712" bestFit="1" customWidth="1"/>
    <col min="4407" max="4409" width="7.6640625" style="712" bestFit="1" customWidth="1"/>
    <col min="4410" max="4413" width="7.44140625" style="712"/>
    <col min="4414" max="4415" width="8.109375" style="712" bestFit="1" customWidth="1"/>
    <col min="4416" max="4417" width="7.6640625" style="712" bestFit="1" customWidth="1"/>
    <col min="4418" max="4418" width="8.109375" style="712" bestFit="1" customWidth="1"/>
    <col min="4419" max="4421" width="7.6640625" style="712" bestFit="1" customWidth="1"/>
    <col min="4422" max="4422" width="8.109375" style="712" bestFit="1" customWidth="1"/>
    <col min="4423" max="4425" width="7.6640625" style="712" bestFit="1" customWidth="1"/>
    <col min="4426" max="4429" width="7.44140625" style="712"/>
    <col min="4430" max="4431" width="8.109375" style="712" bestFit="1" customWidth="1"/>
    <col min="4432" max="4433" width="7.6640625" style="712" bestFit="1" customWidth="1"/>
    <col min="4434" max="4434" width="8.109375" style="712" bestFit="1" customWidth="1"/>
    <col min="4435" max="4437" width="7.6640625" style="712" bestFit="1" customWidth="1"/>
    <col min="4438" max="4438" width="8.109375" style="712" bestFit="1" customWidth="1"/>
    <col min="4439" max="4441" width="7.6640625" style="712" bestFit="1" customWidth="1"/>
    <col min="4442" max="4445" width="7.44140625" style="712"/>
    <col min="4446" max="4447" width="8.109375" style="712" bestFit="1" customWidth="1"/>
    <col min="4448" max="4449" width="7.6640625" style="712" bestFit="1" customWidth="1"/>
    <col min="4450" max="4450" width="8.109375" style="712" bestFit="1" customWidth="1"/>
    <col min="4451" max="4453" width="7.6640625" style="712" bestFit="1" customWidth="1"/>
    <col min="4454" max="4454" width="8.109375" style="712" bestFit="1" customWidth="1"/>
    <col min="4455" max="4457" width="7.6640625" style="712" bestFit="1" customWidth="1"/>
    <col min="4458" max="4461" width="7.44140625" style="712"/>
    <col min="4462" max="4463" width="8.109375" style="712" bestFit="1" customWidth="1"/>
    <col min="4464" max="4465" width="7.6640625" style="712" bestFit="1" customWidth="1"/>
    <col min="4466" max="4466" width="8.109375" style="712" bestFit="1" customWidth="1"/>
    <col min="4467" max="4469" width="7.6640625" style="712" bestFit="1" customWidth="1"/>
    <col min="4470" max="4470" width="8.109375" style="712" bestFit="1" customWidth="1"/>
    <col min="4471" max="4473" width="7.6640625" style="712" bestFit="1" customWidth="1"/>
    <col min="4474" max="4477" width="7.44140625" style="712"/>
    <col min="4478" max="4479" width="8.109375" style="712" bestFit="1" customWidth="1"/>
    <col min="4480" max="4481" width="7.6640625" style="712" bestFit="1" customWidth="1"/>
    <col min="4482" max="4482" width="8.109375" style="712" bestFit="1" customWidth="1"/>
    <col min="4483" max="4485" width="7.6640625" style="712" bestFit="1" customWidth="1"/>
    <col min="4486" max="4486" width="8.109375" style="712" bestFit="1" customWidth="1"/>
    <col min="4487" max="4489" width="7.6640625" style="712" bestFit="1" customWidth="1"/>
    <col min="4490" max="4493" width="7.44140625" style="712"/>
    <col min="4494" max="4495" width="8.109375" style="712" bestFit="1" customWidth="1"/>
    <col min="4496" max="4497" width="7.6640625" style="712" bestFit="1" customWidth="1"/>
    <col min="4498" max="4498" width="8.109375" style="712" bestFit="1" customWidth="1"/>
    <col min="4499" max="4501" width="7.6640625" style="712" bestFit="1" customWidth="1"/>
    <col min="4502" max="4502" width="8.109375" style="712" bestFit="1" customWidth="1"/>
    <col min="4503" max="4505" width="7.6640625" style="712" bestFit="1" customWidth="1"/>
    <col min="4506" max="4509" width="7.44140625" style="712"/>
    <col min="4510" max="4511" width="8.109375" style="712" bestFit="1" customWidth="1"/>
    <col min="4512" max="4513" width="7.6640625" style="712" bestFit="1" customWidth="1"/>
    <col min="4514" max="4514" width="8.109375" style="712" bestFit="1" customWidth="1"/>
    <col min="4515" max="4517" width="7.6640625" style="712" bestFit="1" customWidth="1"/>
    <col min="4518" max="4518" width="8.109375" style="712" bestFit="1" customWidth="1"/>
    <col min="4519" max="4521" width="7.6640625" style="712" bestFit="1" customWidth="1"/>
    <col min="4522" max="4525" width="7.44140625" style="712"/>
    <col min="4526" max="4527" width="8.109375" style="712" bestFit="1" customWidth="1"/>
    <col min="4528" max="4529" width="7.6640625" style="712" bestFit="1" customWidth="1"/>
    <col min="4530" max="4530" width="8.109375" style="712" bestFit="1" customWidth="1"/>
    <col min="4531" max="4533" width="7.6640625" style="712" bestFit="1" customWidth="1"/>
    <col min="4534" max="4534" width="8.109375" style="712" bestFit="1" customWidth="1"/>
    <col min="4535" max="4537" width="7.6640625" style="712" bestFit="1" customWidth="1"/>
    <col min="4538" max="4541" width="7.44140625" style="712"/>
    <col min="4542" max="4543" width="8.109375" style="712" bestFit="1" customWidth="1"/>
    <col min="4544" max="4545" width="7.6640625" style="712" bestFit="1" customWidth="1"/>
    <col min="4546" max="4546" width="8.109375" style="712" bestFit="1" customWidth="1"/>
    <col min="4547" max="4549" width="7.6640625" style="712" bestFit="1" customWidth="1"/>
    <col min="4550" max="4550" width="8.109375" style="712" bestFit="1" customWidth="1"/>
    <col min="4551" max="4553" width="7.6640625" style="712" bestFit="1" customWidth="1"/>
    <col min="4554" max="4557" width="7.44140625" style="712"/>
    <col min="4558" max="4559" width="8.109375" style="712" bestFit="1" customWidth="1"/>
    <col min="4560" max="4561" width="7.6640625" style="712" bestFit="1" customWidth="1"/>
    <col min="4562" max="4562" width="8.109375" style="712" bestFit="1" customWidth="1"/>
    <col min="4563" max="4565" width="7.6640625" style="712" bestFit="1" customWidth="1"/>
    <col min="4566" max="4566" width="8.109375" style="712" bestFit="1" customWidth="1"/>
    <col min="4567" max="4569" width="7.6640625" style="712" bestFit="1" customWidth="1"/>
    <col min="4570" max="4573" width="7.44140625" style="712"/>
    <col min="4574" max="4575" width="8.109375" style="712" bestFit="1" customWidth="1"/>
    <col min="4576" max="4577" width="7.6640625" style="712" bestFit="1" customWidth="1"/>
    <col min="4578" max="4578" width="8.109375" style="712" bestFit="1" customWidth="1"/>
    <col min="4579" max="4581" width="7.6640625" style="712" bestFit="1" customWidth="1"/>
    <col min="4582" max="4582" width="8.109375" style="712" bestFit="1" customWidth="1"/>
    <col min="4583" max="4585" width="7.6640625" style="712" bestFit="1" customWidth="1"/>
    <col min="4586" max="4589" width="7.44140625" style="712"/>
    <col min="4590" max="4591" width="8.109375" style="712" bestFit="1" customWidth="1"/>
    <col min="4592" max="4593" width="7.6640625" style="712" bestFit="1" customWidth="1"/>
    <col min="4594" max="4594" width="8.109375" style="712" bestFit="1" customWidth="1"/>
    <col min="4595" max="4597" width="7.6640625" style="712" bestFit="1" customWidth="1"/>
    <col min="4598" max="4598" width="8.109375" style="712" bestFit="1" customWidth="1"/>
    <col min="4599" max="4601" width="7.6640625" style="712" bestFit="1" customWidth="1"/>
    <col min="4602" max="4605" width="7.44140625" style="712"/>
    <col min="4606" max="4607" width="8.109375" style="712" bestFit="1" customWidth="1"/>
    <col min="4608" max="4609" width="7.6640625" style="712" bestFit="1" customWidth="1"/>
    <col min="4610" max="4610" width="8.109375" style="712" bestFit="1" customWidth="1"/>
    <col min="4611" max="4613" width="7.6640625" style="712" bestFit="1" customWidth="1"/>
    <col min="4614" max="4614" width="8.109375" style="712" bestFit="1" customWidth="1"/>
    <col min="4615" max="4617" width="7.6640625" style="712" bestFit="1" customWidth="1"/>
    <col min="4618" max="4621" width="7.44140625" style="712"/>
    <col min="4622" max="4623" width="8.109375" style="712" bestFit="1" customWidth="1"/>
    <col min="4624" max="4625" width="7.6640625" style="712" bestFit="1" customWidth="1"/>
    <col min="4626" max="4626" width="8.109375" style="712" bestFit="1" customWidth="1"/>
    <col min="4627" max="4629" width="7.6640625" style="712" bestFit="1" customWidth="1"/>
    <col min="4630" max="4630" width="8.109375" style="712" bestFit="1" customWidth="1"/>
    <col min="4631" max="4633" width="7.6640625" style="712" bestFit="1" customWidth="1"/>
    <col min="4634" max="4637" width="7.44140625" style="712"/>
    <col min="4638" max="4639" width="8.109375" style="712" bestFit="1" customWidth="1"/>
    <col min="4640" max="4641" width="7.6640625" style="712" bestFit="1" customWidth="1"/>
    <col min="4642" max="4642" width="8.109375" style="712" bestFit="1" customWidth="1"/>
    <col min="4643" max="4645" width="7.6640625" style="712" bestFit="1" customWidth="1"/>
    <col min="4646" max="4646" width="8.109375" style="712" bestFit="1" customWidth="1"/>
    <col min="4647" max="4649" width="7.6640625" style="712" bestFit="1" customWidth="1"/>
    <col min="4650" max="4653" width="7.44140625" style="712"/>
    <col min="4654" max="4655" width="8.109375" style="712" bestFit="1" customWidth="1"/>
    <col min="4656" max="4657" width="7.6640625" style="712" bestFit="1" customWidth="1"/>
    <col min="4658" max="4658" width="8.109375" style="712" bestFit="1" customWidth="1"/>
    <col min="4659" max="4661" width="7.6640625" style="712" bestFit="1" customWidth="1"/>
    <col min="4662" max="4662" width="8.109375" style="712" bestFit="1" customWidth="1"/>
    <col min="4663" max="4665" width="7.6640625" style="712" bestFit="1" customWidth="1"/>
    <col min="4666" max="4669" width="7.44140625" style="712"/>
    <col min="4670" max="4671" width="8.109375" style="712" bestFit="1" customWidth="1"/>
    <col min="4672" max="4673" width="7.6640625" style="712" bestFit="1" customWidth="1"/>
    <col min="4674" max="4674" width="8.109375" style="712" bestFit="1" customWidth="1"/>
    <col min="4675" max="4677" width="7.6640625" style="712" bestFit="1" customWidth="1"/>
    <col min="4678" max="4678" width="8.109375" style="712" bestFit="1" customWidth="1"/>
    <col min="4679" max="4681" width="7.6640625" style="712" bestFit="1" customWidth="1"/>
    <col min="4682" max="4685" width="7.44140625" style="712"/>
    <col min="4686" max="4687" width="8.109375" style="712" bestFit="1" customWidth="1"/>
    <col min="4688" max="4689" width="7.6640625" style="712" bestFit="1" customWidth="1"/>
    <col min="4690" max="4690" width="8.109375" style="712" bestFit="1" customWidth="1"/>
    <col min="4691" max="4693" width="7.6640625" style="712" bestFit="1" customWidth="1"/>
    <col min="4694" max="4694" width="8.109375" style="712" bestFit="1" customWidth="1"/>
    <col min="4695" max="4697" width="7.6640625" style="712" bestFit="1" customWidth="1"/>
    <col min="4698" max="4701" width="7.44140625" style="712"/>
    <col min="4702" max="4703" width="8.109375" style="712" bestFit="1" customWidth="1"/>
    <col min="4704" max="4705" width="7.6640625" style="712" bestFit="1" customWidth="1"/>
    <col min="4706" max="4706" width="8.109375" style="712" bestFit="1" customWidth="1"/>
    <col min="4707" max="4709" width="7.6640625" style="712" bestFit="1" customWidth="1"/>
    <col min="4710" max="4710" width="8.109375" style="712" bestFit="1" customWidth="1"/>
    <col min="4711" max="4713" width="7.6640625" style="712" bestFit="1" customWidth="1"/>
    <col min="4714" max="4717" width="7.44140625" style="712"/>
    <col min="4718" max="4719" width="8.109375" style="712" bestFit="1" customWidth="1"/>
    <col min="4720" max="4721" width="7.6640625" style="712" bestFit="1" customWidth="1"/>
    <col min="4722" max="4722" width="8.109375" style="712" bestFit="1" customWidth="1"/>
    <col min="4723" max="4725" width="7.6640625" style="712" bestFit="1" customWidth="1"/>
    <col min="4726" max="4726" width="8.109375" style="712" bestFit="1" customWidth="1"/>
    <col min="4727" max="4729" width="7.6640625" style="712" bestFit="1" customWidth="1"/>
    <col min="4730" max="4733" width="7.44140625" style="712"/>
    <col min="4734" max="4735" width="8.109375" style="712" bestFit="1" customWidth="1"/>
    <col min="4736" max="4737" width="7.6640625" style="712" bestFit="1" customWidth="1"/>
    <col min="4738" max="4738" width="8.109375" style="712" bestFit="1" customWidth="1"/>
    <col min="4739" max="4741" width="7.6640625" style="712" bestFit="1" customWidth="1"/>
    <col min="4742" max="4742" width="8.109375" style="712" bestFit="1" customWidth="1"/>
    <col min="4743" max="4745" width="7.6640625" style="712" bestFit="1" customWidth="1"/>
    <col min="4746" max="4749" width="7.44140625" style="712"/>
    <col min="4750" max="4751" width="8.109375" style="712" bestFit="1" customWidth="1"/>
    <col min="4752" max="4753" width="7.6640625" style="712" bestFit="1" customWidth="1"/>
    <col min="4754" max="4754" width="8.109375" style="712" bestFit="1" customWidth="1"/>
    <col min="4755" max="4757" width="7.6640625" style="712" bestFit="1" customWidth="1"/>
    <col min="4758" max="4758" width="8.109375" style="712" bestFit="1" customWidth="1"/>
    <col min="4759" max="4761" width="7.6640625" style="712" bestFit="1" customWidth="1"/>
    <col min="4762" max="4765" width="7.44140625" style="712"/>
    <col min="4766" max="4767" width="8.109375" style="712" bestFit="1" customWidth="1"/>
    <col min="4768" max="4769" width="7.6640625" style="712" bestFit="1" customWidth="1"/>
    <col min="4770" max="4770" width="8.109375" style="712" bestFit="1" customWidth="1"/>
    <col min="4771" max="4773" width="7.6640625" style="712" bestFit="1" customWidth="1"/>
    <col min="4774" max="4774" width="8.109375" style="712" bestFit="1" customWidth="1"/>
    <col min="4775" max="4777" width="7.6640625" style="712" bestFit="1" customWidth="1"/>
    <col min="4778" max="4781" width="7.44140625" style="712"/>
    <col min="4782" max="4783" width="8.109375" style="712" bestFit="1" customWidth="1"/>
    <col min="4784" max="4785" width="7.6640625" style="712" bestFit="1" customWidth="1"/>
    <col min="4786" max="4786" width="8.109375" style="712" bestFit="1" customWidth="1"/>
    <col min="4787" max="4789" width="7.6640625" style="712" bestFit="1" customWidth="1"/>
    <col min="4790" max="4790" width="8.109375" style="712" bestFit="1" customWidth="1"/>
    <col min="4791" max="4793" width="7.6640625" style="712" bestFit="1" customWidth="1"/>
    <col min="4794" max="4797" width="7.44140625" style="712"/>
    <col min="4798" max="4799" width="8.109375" style="712" bestFit="1" customWidth="1"/>
    <col min="4800" max="4801" width="7.6640625" style="712" bestFit="1" customWidth="1"/>
    <col min="4802" max="4802" width="8.109375" style="712" bestFit="1" customWidth="1"/>
    <col min="4803" max="4805" width="7.6640625" style="712" bestFit="1" customWidth="1"/>
    <col min="4806" max="4806" width="8.109375" style="712" bestFit="1" customWidth="1"/>
    <col min="4807" max="4809" width="7.6640625" style="712" bestFit="1" customWidth="1"/>
    <col min="4810" max="4813" width="7.44140625" style="712"/>
    <col min="4814" max="4815" width="8.109375" style="712" bestFit="1" customWidth="1"/>
    <col min="4816" max="4817" width="7.6640625" style="712" bestFit="1" customWidth="1"/>
    <col min="4818" max="4818" width="8.109375" style="712" bestFit="1" customWidth="1"/>
    <col min="4819" max="4821" width="7.6640625" style="712" bestFit="1" customWidth="1"/>
    <col min="4822" max="4822" width="8.109375" style="712" bestFit="1" customWidth="1"/>
    <col min="4823" max="4825" width="7.6640625" style="712" bestFit="1" customWidth="1"/>
    <col min="4826" max="4829" width="7.44140625" style="712"/>
    <col min="4830" max="4831" width="8.109375" style="712" bestFit="1" customWidth="1"/>
    <col min="4832" max="4833" width="7.6640625" style="712" bestFit="1" customWidth="1"/>
    <col min="4834" max="4834" width="8.109375" style="712" bestFit="1" customWidth="1"/>
    <col min="4835" max="4837" width="7.6640625" style="712" bestFit="1" customWidth="1"/>
    <col min="4838" max="4838" width="8.109375" style="712" bestFit="1" customWidth="1"/>
    <col min="4839" max="4841" width="7.6640625" style="712" bestFit="1" customWidth="1"/>
    <col min="4842" max="4845" width="7.44140625" style="712"/>
    <col min="4846" max="4847" width="8.109375" style="712" bestFit="1" customWidth="1"/>
    <col min="4848" max="4849" width="7.6640625" style="712" bestFit="1" customWidth="1"/>
    <col min="4850" max="4850" width="8.109375" style="712" bestFit="1" customWidth="1"/>
    <col min="4851" max="4853" width="7.6640625" style="712" bestFit="1" customWidth="1"/>
    <col min="4854" max="4854" width="8.109375" style="712" bestFit="1" customWidth="1"/>
    <col min="4855" max="4857" width="7.6640625" style="712" bestFit="1" customWidth="1"/>
    <col min="4858" max="4861" width="7.44140625" style="712"/>
    <col min="4862" max="4863" width="8.109375" style="712" bestFit="1" customWidth="1"/>
    <col min="4864" max="4865" width="7.6640625" style="712" bestFit="1" customWidth="1"/>
    <col min="4866" max="4866" width="8.109375" style="712" bestFit="1" customWidth="1"/>
    <col min="4867" max="4869" width="7.6640625" style="712" bestFit="1" customWidth="1"/>
    <col min="4870" max="4870" width="8.109375" style="712" bestFit="1" customWidth="1"/>
    <col min="4871" max="4873" width="7.6640625" style="712" bestFit="1" customWidth="1"/>
    <col min="4874" max="4877" width="7.44140625" style="712"/>
    <col min="4878" max="4879" width="8.109375" style="712" bestFit="1" customWidth="1"/>
    <col min="4880" max="4881" width="7.6640625" style="712" bestFit="1" customWidth="1"/>
    <col min="4882" max="4882" width="8.109375" style="712" bestFit="1" customWidth="1"/>
    <col min="4883" max="4885" width="7.6640625" style="712" bestFit="1" customWidth="1"/>
    <col min="4886" max="4886" width="8.109375" style="712" bestFit="1" customWidth="1"/>
    <col min="4887" max="4889" width="7.6640625" style="712" bestFit="1" customWidth="1"/>
    <col min="4890" max="4893" width="7.44140625" style="712"/>
    <col min="4894" max="4895" width="8.109375" style="712" bestFit="1" customWidth="1"/>
    <col min="4896" max="4897" width="7.6640625" style="712" bestFit="1" customWidth="1"/>
    <col min="4898" max="4898" width="8.109375" style="712" bestFit="1" customWidth="1"/>
    <col min="4899" max="4901" width="7.6640625" style="712" bestFit="1" customWidth="1"/>
    <col min="4902" max="4902" width="8.109375" style="712" bestFit="1" customWidth="1"/>
    <col min="4903" max="4905" width="7.6640625" style="712" bestFit="1" customWidth="1"/>
    <col min="4906" max="4909" width="7.44140625" style="712"/>
    <col min="4910" max="4911" width="8.109375" style="712" bestFit="1" customWidth="1"/>
    <col min="4912" max="4913" width="7.6640625" style="712" bestFit="1" customWidth="1"/>
    <col min="4914" max="4914" width="8.109375" style="712" bestFit="1" customWidth="1"/>
    <col min="4915" max="4917" width="7.6640625" style="712" bestFit="1" customWidth="1"/>
    <col min="4918" max="4918" width="8.109375" style="712" bestFit="1" customWidth="1"/>
    <col min="4919" max="4921" width="7.6640625" style="712" bestFit="1" customWidth="1"/>
    <col min="4922" max="4925" width="7.44140625" style="712"/>
    <col min="4926" max="4927" width="8.109375" style="712" bestFit="1" customWidth="1"/>
    <col min="4928" max="4929" width="7.6640625" style="712" bestFit="1" customWidth="1"/>
    <col min="4930" max="4930" width="8.109375" style="712" bestFit="1" customWidth="1"/>
    <col min="4931" max="4933" width="7.6640625" style="712" bestFit="1" customWidth="1"/>
    <col min="4934" max="4934" width="8.109375" style="712" bestFit="1" customWidth="1"/>
    <col min="4935" max="4937" width="7.6640625" style="712" bestFit="1" customWidth="1"/>
    <col min="4938" max="4941" width="7.44140625" style="712"/>
    <col min="4942" max="4943" width="8.109375" style="712" bestFit="1" customWidth="1"/>
    <col min="4944" max="4945" width="7.6640625" style="712" bestFit="1" customWidth="1"/>
    <col min="4946" max="4946" width="8.109375" style="712" bestFit="1" customWidth="1"/>
    <col min="4947" max="4949" width="7.6640625" style="712" bestFit="1" customWidth="1"/>
    <col min="4950" max="4950" width="8.109375" style="712" bestFit="1" customWidth="1"/>
    <col min="4951" max="4953" width="7.6640625" style="712" bestFit="1" customWidth="1"/>
    <col min="4954" max="4957" width="7.44140625" style="712"/>
    <col min="4958" max="4959" width="8.109375" style="712" bestFit="1" customWidth="1"/>
    <col min="4960" max="4961" width="7.6640625" style="712" bestFit="1" customWidth="1"/>
    <col min="4962" max="4962" width="8.109375" style="712" bestFit="1" customWidth="1"/>
    <col min="4963" max="4965" width="7.6640625" style="712" bestFit="1" customWidth="1"/>
    <col min="4966" max="4966" width="8.109375" style="712" bestFit="1" customWidth="1"/>
    <col min="4967" max="4969" width="7.6640625" style="712" bestFit="1" customWidth="1"/>
    <col min="4970" max="4973" width="7.44140625" style="712"/>
    <col min="4974" max="4975" width="8.109375" style="712" bestFit="1" customWidth="1"/>
    <col min="4976" max="4977" width="7.6640625" style="712" bestFit="1" customWidth="1"/>
    <col min="4978" max="4978" width="8.109375" style="712" bestFit="1" customWidth="1"/>
    <col min="4979" max="4981" width="7.6640625" style="712" bestFit="1" customWidth="1"/>
    <col min="4982" max="4982" width="8.109375" style="712" bestFit="1" customWidth="1"/>
    <col min="4983" max="4985" width="7.6640625" style="712" bestFit="1" customWidth="1"/>
    <col min="4986" max="4989" width="7.44140625" style="712"/>
    <col min="4990" max="4991" width="8.109375" style="712" bestFit="1" customWidth="1"/>
    <col min="4992" max="4993" width="7.6640625" style="712" bestFit="1" customWidth="1"/>
    <col min="4994" max="4994" width="8.109375" style="712" bestFit="1" customWidth="1"/>
    <col min="4995" max="4997" width="7.6640625" style="712" bestFit="1" customWidth="1"/>
    <col min="4998" max="4998" width="8.109375" style="712" bestFit="1" customWidth="1"/>
    <col min="4999" max="5001" width="7.6640625" style="712" bestFit="1" customWidth="1"/>
    <col min="5002" max="5005" width="7.44140625" style="712"/>
    <col min="5006" max="5007" width="8.109375" style="712" bestFit="1" customWidth="1"/>
    <col min="5008" max="5009" width="7.6640625" style="712" bestFit="1" customWidth="1"/>
    <col min="5010" max="5010" width="8.109375" style="712" bestFit="1" customWidth="1"/>
    <col min="5011" max="5013" width="7.6640625" style="712" bestFit="1" customWidth="1"/>
    <col min="5014" max="5014" width="8.109375" style="712" bestFit="1" customWidth="1"/>
    <col min="5015" max="5017" width="7.6640625" style="712" bestFit="1" customWidth="1"/>
    <col min="5018" max="5021" width="7.44140625" style="712"/>
    <col min="5022" max="5023" width="8.109375" style="712" bestFit="1" customWidth="1"/>
    <col min="5024" max="5025" width="7.6640625" style="712" bestFit="1" customWidth="1"/>
    <col min="5026" max="5026" width="8.109375" style="712" bestFit="1" customWidth="1"/>
    <col min="5027" max="5029" width="7.6640625" style="712" bestFit="1" customWidth="1"/>
    <col min="5030" max="5030" width="8.109375" style="712" bestFit="1" customWidth="1"/>
    <col min="5031" max="5033" width="7.6640625" style="712" bestFit="1" customWidth="1"/>
    <col min="5034" max="5037" width="7.44140625" style="712"/>
    <col min="5038" max="5039" width="8.109375" style="712" bestFit="1" customWidth="1"/>
    <col min="5040" max="5041" width="7.6640625" style="712" bestFit="1" customWidth="1"/>
    <col min="5042" max="5042" width="8.109375" style="712" bestFit="1" customWidth="1"/>
    <col min="5043" max="5045" width="7.6640625" style="712" bestFit="1" customWidth="1"/>
    <col min="5046" max="5046" width="8.109375" style="712" bestFit="1" customWidth="1"/>
    <col min="5047" max="5049" width="7.6640625" style="712" bestFit="1" customWidth="1"/>
    <col min="5050" max="5053" width="7.44140625" style="712"/>
    <col min="5054" max="5055" width="8.109375" style="712" bestFit="1" customWidth="1"/>
    <col min="5056" max="5057" width="7.6640625" style="712" bestFit="1" customWidth="1"/>
    <col min="5058" max="5058" width="8.109375" style="712" bestFit="1" customWidth="1"/>
    <col min="5059" max="5061" width="7.6640625" style="712" bestFit="1" customWidth="1"/>
    <col min="5062" max="5062" width="8.109375" style="712" bestFit="1" customWidth="1"/>
    <col min="5063" max="5065" width="7.6640625" style="712" bestFit="1" customWidth="1"/>
    <col min="5066" max="5069" width="7.44140625" style="712"/>
    <col min="5070" max="5071" width="8.109375" style="712" bestFit="1" customWidth="1"/>
    <col min="5072" max="5073" width="7.6640625" style="712" bestFit="1" customWidth="1"/>
    <col min="5074" max="5074" width="8.109375" style="712" bestFit="1" customWidth="1"/>
    <col min="5075" max="5077" width="7.6640625" style="712" bestFit="1" customWidth="1"/>
    <col min="5078" max="5078" width="8.109375" style="712" bestFit="1" customWidth="1"/>
    <col min="5079" max="5081" width="7.6640625" style="712" bestFit="1" customWidth="1"/>
    <col min="5082" max="5085" width="7.44140625" style="712"/>
    <col min="5086" max="5087" width="8.109375" style="712" bestFit="1" customWidth="1"/>
    <col min="5088" max="5089" width="7.6640625" style="712" bestFit="1" customWidth="1"/>
    <col min="5090" max="5090" width="8.109375" style="712" bestFit="1" customWidth="1"/>
    <col min="5091" max="5093" width="7.6640625" style="712" bestFit="1" customWidth="1"/>
    <col min="5094" max="5094" width="8.109375" style="712" bestFit="1" customWidth="1"/>
    <col min="5095" max="5097" width="7.6640625" style="712" bestFit="1" customWidth="1"/>
    <col min="5098" max="5101" width="7.44140625" style="712"/>
    <col min="5102" max="5103" width="8.109375" style="712" bestFit="1" customWidth="1"/>
    <col min="5104" max="5105" width="7.6640625" style="712" bestFit="1" customWidth="1"/>
    <col min="5106" max="5106" width="8.109375" style="712" bestFit="1" customWidth="1"/>
    <col min="5107" max="5109" width="7.6640625" style="712" bestFit="1" customWidth="1"/>
    <col min="5110" max="5110" width="8.109375" style="712" bestFit="1" customWidth="1"/>
    <col min="5111" max="5113" width="7.6640625" style="712" bestFit="1" customWidth="1"/>
    <col min="5114" max="5117" width="7.44140625" style="712"/>
    <col min="5118" max="5119" width="8.109375" style="712" bestFit="1" customWidth="1"/>
    <col min="5120" max="5121" width="7.6640625" style="712" bestFit="1" customWidth="1"/>
    <col min="5122" max="5122" width="8.109375" style="712" bestFit="1" customWidth="1"/>
    <col min="5123" max="5125" width="7.6640625" style="712" bestFit="1" customWidth="1"/>
    <col min="5126" max="5126" width="8.109375" style="712" bestFit="1" customWidth="1"/>
    <col min="5127" max="5129" width="7.6640625" style="712" bestFit="1" customWidth="1"/>
    <col min="5130" max="5133" width="7.44140625" style="712"/>
    <col min="5134" max="5135" width="8.109375" style="712" bestFit="1" customWidth="1"/>
    <col min="5136" max="5137" width="7.6640625" style="712" bestFit="1" customWidth="1"/>
    <col min="5138" max="5138" width="8.109375" style="712" bestFit="1" customWidth="1"/>
    <col min="5139" max="5141" width="7.6640625" style="712" bestFit="1" customWidth="1"/>
    <col min="5142" max="5142" width="8.109375" style="712" bestFit="1" customWidth="1"/>
    <col min="5143" max="5145" width="7.6640625" style="712" bestFit="1" customWidth="1"/>
    <col min="5146" max="5149" width="7.44140625" style="712"/>
    <col min="5150" max="5151" width="8.109375" style="712" bestFit="1" customWidth="1"/>
    <col min="5152" max="5153" width="7.6640625" style="712" bestFit="1" customWidth="1"/>
    <col min="5154" max="5154" width="8.109375" style="712" bestFit="1" customWidth="1"/>
    <col min="5155" max="5157" width="7.6640625" style="712" bestFit="1" customWidth="1"/>
    <col min="5158" max="5158" width="8.109375" style="712" bestFit="1" customWidth="1"/>
    <col min="5159" max="5161" width="7.6640625" style="712" bestFit="1" customWidth="1"/>
    <col min="5162" max="5165" width="7.44140625" style="712"/>
    <col min="5166" max="5167" width="8.109375" style="712" bestFit="1" customWidth="1"/>
    <col min="5168" max="5169" width="7.6640625" style="712" bestFit="1" customWidth="1"/>
    <col min="5170" max="5170" width="8.109375" style="712" bestFit="1" customWidth="1"/>
    <col min="5171" max="5173" width="7.6640625" style="712" bestFit="1" customWidth="1"/>
    <col min="5174" max="5174" width="8.109375" style="712" bestFit="1" customWidth="1"/>
    <col min="5175" max="5177" width="7.6640625" style="712" bestFit="1" customWidth="1"/>
    <col min="5178" max="5181" width="7.44140625" style="712"/>
    <col min="5182" max="5183" width="8.109375" style="712" bestFit="1" customWidth="1"/>
    <col min="5184" max="5185" width="7.6640625" style="712" bestFit="1" customWidth="1"/>
    <col min="5186" max="5186" width="8.109375" style="712" bestFit="1" customWidth="1"/>
    <col min="5187" max="5189" width="7.6640625" style="712" bestFit="1" customWidth="1"/>
    <col min="5190" max="5190" width="8.109375" style="712" bestFit="1" customWidth="1"/>
    <col min="5191" max="5193" width="7.6640625" style="712" bestFit="1" customWidth="1"/>
    <col min="5194" max="5197" width="7.44140625" style="712"/>
    <col min="5198" max="5199" width="8.109375" style="712" bestFit="1" customWidth="1"/>
    <col min="5200" max="5201" width="7.6640625" style="712" bestFit="1" customWidth="1"/>
    <col min="5202" max="5202" width="8.109375" style="712" bestFit="1" customWidth="1"/>
    <col min="5203" max="5205" width="7.6640625" style="712" bestFit="1" customWidth="1"/>
    <col min="5206" max="5206" width="8.109375" style="712" bestFit="1" customWidth="1"/>
    <col min="5207" max="5209" width="7.6640625" style="712" bestFit="1" customWidth="1"/>
    <col min="5210" max="5213" width="7.44140625" style="712"/>
    <col min="5214" max="5215" width="8.109375" style="712" bestFit="1" customWidth="1"/>
    <col min="5216" max="5217" width="7.6640625" style="712" bestFit="1" customWidth="1"/>
    <col min="5218" max="5218" width="8.109375" style="712" bestFit="1" customWidth="1"/>
    <col min="5219" max="5221" width="7.6640625" style="712" bestFit="1" customWidth="1"/>
    <col min="5222" max="5222" width="8.109375" style="712" bestFit="1" customWidth="1"/>
    <col min="5223" max="5225" width="7.6640625" style="712" bestFit="1" customWidth="1"/>
    <col min="5226" max="5229" width="7.44140625" style="712"/>
    <col min="5230" max="5231" width="8.109375" style="712" bestFit="1" customWidth="1"/>
    <col min="5232" max="5233" width="7.6640625" style="712" bestFit="1" customWidth="1"/>
    <col min="5234" max="5234" width="8.109375" style="712" bestFit="1" customWidth="1"/>
    <col min="5235" max="5237" width="7.6640625" style="712" bestFit="1" customWidth="1"/>
    <col min="5238" max="5238" width="8.109375" style="712" bestFit="1" customWidth="1"/>
    <col min="5239" max="5241" width="7.6640625" style="712" bestFit="1" customWidth="1"/>
    <col min="5242" max="5245" width="7.44140625" style="712"/>
    <col min="5246" max="5247" width="8.109375" style="712" bestFit="1" customWidth="1"/>
    <col min="5248" max="5249" width="7.6640625" style="712" bestFit="1" customWidth="1"/>
    <col min="5250" max="5250" width="8.109375" style="712" bestFit="1" customWidth="1"/>
    <col min="5251" max="5253" width="7.6640625" style="712" bestFit="1" customWidth="1"/>
    <col min="5254" max="5254" width="8.109375" style="712" bestFit="1" customWidth="1"/>
    <col min="5255" max="5257" width="7.6640625" style="712" bestFit="1" customWidth="1"/>
    <col min="5258" max="5261" width="7.44140625" style="712"/>
    <col min="5262" max="5263" width="8.109375" style="712" bestFit="1" customWidth="1"/>
    <col min="5264" max="5265" width="7.6640625" style="712" bestFit="1" customWidth="1"/>
    <col min="5266" max="5266" width="8.109375" style="712" bestFit="1" customWidth="1"/>
    <col min="5267" max="5269" width="7.6640625" style="712" bestFit="1" customWidth="1"/>
    <col min="5270" max="5270" width="8.109375" style="712" bestFit="1" customWidth="1"/>
    <col min="5271" max="5273" width="7.6640625" style="712" bestFit="1" customWidth="1"/>
    <col min="5274" max="5277" width="7.44140625" style="712"/>
    <col min="5278" max="5279" width="8.109375" style="712" bestFit="1" customWidth="1"/>
    <col min="5280" max="5281" width="7.6640625" style="712" bestFit="1" customWidth="1"/>
    <col min="5282" max="5282" width="8.109375" style="712" bestFit="1" customWidth="1"/>
    <col min="5283" max="5285" width="7.6640625" style="712" bestFit="1" customWidth="1"/>
    <col min="5286" max="5286" width="8.109375" style="712" bestFit="1" customWidth="1"/>
    <col min="5287" max="5289" width="7.6640625" style="712" bestFit="1" customWidth="1"/>
    <col min="5290" max="5293" width="7.44140625" style="712"/>
    <col min="5294" max="5295" width="8.109375" style="712" bestFit="1" customWidth="1"/>
    <col min="5296" max="5297" width="7.6640625" style="712" bestFit="1" customWidth="1"/>
    <col min="5298" max="5298" width="8.109375" style="712" bestFit="1" customWidth="1"/>
    <col min="5299" max="5301" width="7.6640625" style="712" bestFit="1" customWidth="1"/>
    <col min="5302" max="5302" width="8.109375" style="712" bestFit="1" customWidth="1"/>
    <col min="5303" max="5305" width="7.6640625" style="712" bestFit="1" customWidth="1"/>
    <col min="5306" max="5309" width="7.44140625" style="712"/>
    <col min="5310" max="5311" width="8.109375" style="712" bestFit="1" customWidth="1"/>
    <col min="5312" max="5313" width="7.6640625" style="712" bestFit="1" customWidth="1"/>
    <col min="5314" max="5314" width="8.109375" style="712" bestFit="1" customWidth="1"/>
    <col min="5315" max="5317" width="7.6640625" style="712" bestFit="1" customWidth="1"/>
    <col min="5318" max="5318" width="8.109375" style="712" bestFit="1" customWidth="1"/>
    <col min="5319" max="5321" width="7.6640625" style="712" bestFit="1" customWidth="1"/>
    <col min="5322" max="5325" width="7.44140625" style="712"/>
    <col min="5326" max="5327" width="8.109375" style="712" bestFit="1" customWidth="1"/>
    <col min="5328" max="5329" width="7.6640625" style="712" bestFit="1" customWidth="1"/>
    <col min="5330" max="5330" width="8.109375" style="712" bestFit="1" customWidth="1"/>
    <col min="5331" max="5333" width="7.6640625" style="712" bestFit="1" customWidth="1"/>
    <col min="5334" max="5334" width="8.109375" style="712" bestFit="1" customWidth="1"/>
    <col min="5335" max="5337" width="7.6640625" style="712" bestFit="1" customWidth="1"/>
    <col min="5338" max="5341" width="7.44140625" style="712"/>
    <col min="5342" max="5343" width="8.109375" style="712" bestFit="1" customWidth="1"/>
    <col min="5344" max="5345" width="7.6640625" style="712" bestFit="1" customWidth="1"/>
    <col min="5346" max="5346" width="8.109375" style="712" bestFit="1" customWidth="1"/>
    <col min="5347" max="5349" width="7.6640625" style="712" bestFit="1" customWidth="1"/>
    <col min="5350" max="5350" width="8.109375" style="712" bestFit="1" customWidth="1"/>
    <col min="5351" max="5353" width="7.6640625" style="712" bestFit="1" customWidth="1"/>
    <col min="5354" max="5357" width="7.44140625" style="712"/>
    <col min="5358" max="5359" width="8.109375" style="712" bestFit="1" customWidth="1"/>
    <col min="5360" max="5361" width="7.6640625" style="712" bestFit="1" customWidth="1"/>
    <col min="5362" max="5362" width="8.109375" style="712" bestFit="1" customWidth="1"/>
    <col min="5363" max="5365" width="7.6640625" style="712" bestFit="1" customWidth="1"/>
    <col min="5366" max="5366" width="8.109375" style="712" bestFit="1" customWidth="1"/>
    <col min="5367" max="5369" width="7.6640625" style="712" bestFit="1" customWidth="1"/>
    <col min="5370" max="5373" width="7.44140625" style="712"/>
    <col min="5374" max="5375" width="8.109375" style="712" bestFit="1" customWidth="1"/>
    <col min="5376" max="5377" width="7.6640625" style="712" bestFit="1" customWidth="1"/>
    <col min="5378" max="5378" width="8.109375" style="712" bestFit="1" customWidth="1"/>
    <col min="5379" max="5381" width="7.6640625" style="712" bestFit="1" customWidth="1"/>
    <col min="5382" max="5382" width="8.109375" style="712" bestFit="1" customWidth="1"/>
    <col min="5383" max="5385" width="7.6640625" style="712" bestFit="1" customWidth="1"/>
    <col min="5386" max="5389" width="7.44140625" style="712"/>
    <col min="5390" max="5391" width="8.109375" style="712" bestFit="1" customWidth="1"/>
    <col min="5392" max="5393" width="7.6640625" style="712" bestFit="1" customWidth="1"/>
    <col min="5394" max="5394" width="8.109375" style="712" bestFit="1" customWidth="1"/>
    <col min="5395" max="5397" width="7.6640625" style="712" bestFit="1" customWidth="1"/>
    <col min="5398" max="5398" width="8.109375" style="712" bestFit="1" customWidth="1"/>
    <col min="5399" max="5401" width="7.6640625" style="712" bestFit="1" customWidth="1"/>
    <col min="5402" max="5405" width="7.44140625" style="712"/>
    <col min="5406" max="5407" width="8.109375" style="712" bestFit="1" customWidth="1"/>
    <col min="5408" max="5409" width="7.6640625" style="712" bestFit="1" customWidth="1"/>
    <col min="5410" max="5410" width="8.109375" style="712" bestFit="1" customWidth="1"/>
    <col min="5411" max="5413" width="7.6640625" style="712" bestFit="1" customWidth="1"/>
    <col min="5414" max="5414" width="8.109375" style="712" bestFit="1" customWidth="1"/>
    <col min="5415" max="5417" width="7.6640625" style="712" bestFit="1" customWidth="1"/>
    <col min="5418" max="5421" width="7.44140625" style="712"/>
    <col min="5422" max="5423" width="8.109375" style="712" bestFit="1" customWidth="1"/>
    <col min="5424" max="5425" width="7.6640625" style="712" bestFit="1" customWidth="1"/>
    <col min="5426" max="5426" width="8.109375" style="712" bestFit="1" customWidth="1"/>
    <col min="5427" max="5429" width="7.6640625" style="712" bestFit="1" customWidth="1"/>
    <col min="5430" max="5430" width="8.109375" style="712" bestFit="1" customWidth="1"/>
    <col min="5431" max="5433" width="7.6640625" style="712" bestFit="1" customWidth="1"/>
    <col min="5434" max="5437" width="7.44140625" style="712"/>
    <col min="5438" max="5439" width="8.109375" style="712" bestFit="1" customWidth="1"/>
    <col min="5440" max="5441" width="7.6640625" style="712" bestFit="1" customWidth="1"/>
    <col min="5442" max="5442" width="8.109375" style="712" bestFit="1" customWidth="1"/>
    <col min="5443" max="5445" width="7.6640625" style="712" bestFit="1" customWidth="1"/>
    <col min="5446" max="5446" width="8.109375" style="712" bestFit="1" customWidth="1"/>
    <col min="5447" max="5449" width="7.6640625" style="712" bestFit="1" customWidth="1"/>
    <col min="5450" max="5453" width="7.44140625" style="712"/>
    <col min="5454" max="5455" width="8.109375" style="712" bestFit="1" customWidth="1"/>
    <col min="5456" max="5457" width="7.6640625" style="712" bestFit="1" customWidth="1"/>
    <col min="5458" max="5458" width="8.109375" style="712" bestFit="1" customWidth="1"/>
    <col min="5459" max="5461" width="7.6640625" style="712" bestFit="1" customWidth="1"/>
    <col min="5462" max="5462" width="8.109375" style="712" bestFit="1" customWidth="1"/>
    <col min="5463" max="5465" width="7.6640625" style="712" bestFit="1" customWidth="1"/>
    <col min="5466" max="5469" width="7.44140625" style="712"/>
    <col min="5470" max="5471" width="8.109375" style="712" bestFit="1" customWidth="1"/>
    <col min="5472" max="5473" width="7.6640625" style="712" bestFit="1" customWidth="1"/>
    <col min="5474" max="5474" width="8.109375" style="712" bestFit="1" customWidth="1"/>
    <col min="5475" max="5477" width="7.6640625" style="712" bestFit="1" customWidth="1"/>
    <col min="5478" max="5478" width="8.109375" style="712" bestFit="1" customWidth="1"/>
    <col min="5479" max="5481" width="7.6640625" style="712" bestFit="1" customWidth="1"/>
    <col min="5482" max="5485" width="7.44140625" style="712"/>
    <col min="5486" max="5487" width="8.109375" style="712" bestFit="1" customWidth="1"/>
    <col min="5488" max="5489" width="7.6640625" style="712" bestFit="1" customWidth="1"/>
    <col min="5490" max="5490" width="8.109375" style="712" bestFit="1" customWidth="1"/>
    <col min="5491" max="5493" width="7.6640625" style="712" bestFit="1" customWidth="1"/>
    <col min="5494" max="5494" width="8.109375" style="712" bestFit="1" customWidth="1"/>
    <col min="5495" max="5497" width="7.6640625" style="712" bestFit="1" customWidth="1"/>
    <col min="5498" max="5501" width="7.44140625" style="712"/>
    <col min="5502" max="5503" width="8.109375" style="712" bestFit="1" customWidth="1"/>
    <col min="5504" max="5505" width="7.6640625" style="712" bestFit="1" customWidth="1"/>
    <col min="5506" max="5506" width="8.109375" style="712" bestFit="1" customWidth="1"/>
    <col min="5507" max="5509" width="7.6640625" style="712" bestFit="1" customWidth="1"/>
    <col min="5510" max="5510" width="8.109375" style="712" bestFit="1" customWidth="1"/>
    <col min="5511" max="5513" width="7.6640625" style="712" bestFit="1" customWidth="1"/>
    <col min="5514" max="5517" width="7.44140625" style="712"/>
    <col min="5518" max="5519" width="8.109375" style="712" bestFit="1" customWidth="1"/>
    <col min="5520" max="5521" width="7.6640625" style="712" bestFit="1" customWidth="1"/>
    <col min="5522" max="5522" width="8.109375" style="712" bestFit="1" customWidth="1"/>
    <col min="5523" max="5525" width="7.6640625" style="712" bestFit="1" customWidth="1"/>
    <col min="5526" max="5526" width="8.109375" style="712" bestFit="1" customWidth="1"/>
    <col min="5527" max="5529" width="7.6640625" style="712" bestFit="1" customWidth="1"/>
    <col min="5530" max="5533" width="7.44140625" style="712"/>
    <col min="5534" max="5535" width="8.109375" style="712" bestFit="1" customWidth="1"/>
    <col min="5536" max="5537" width="7.6640625" style="712" bestFit="1" customWidth="1"/>
    <col min="5538" max="5538" width="8.109375" style="712" bestFit="1" customWidth="1"/>
    <col min="5539" max="5541" width="7.6640625" style="712" bestFit="1" customWidth="1"/>
    <col min="5542" max="5542" width="8.109375" style="712" bestFit="1" customWidth="1"/>
    <col min="5543" max="5545" width="7.6640625" style="712" bestFit="1" customWidth="1"/>
    <col min="5546" max="5549" width="7.44140625" style="712"/>
    <col min="5550" max="5551" width="8.109375" style="712" bestFit="1" customWidth="1"/>
    <col min="5552" max="5553" width="7.6640625" style="712" bestFit="1" customWidth="1"/>
    <col min="5554" max="5554" width="8.109375" style="712" bestFit="1" customWidth="1"/>
    <col min="5555" max="5557" width="7.6640625" style="712" bestFit="1" customWidth="1"/>
    <col min="5558" max="5558" width="8.109375" style="712" bestFit="1" customWidth="1"/>
    <col min="5559" max="5561" width="7.6640625" style="712" bestFit="1" customWidth="1"/>
    <col min="5562" max="5565" width="7.44140625" style="712"/>
    <col min="5566" max="5567" width="8.109375" style="712" bestFit="1" customWidth="1"/>
    <col min="5568" max="5569" width="7.6640625" style="712" bestFit="1" customWidth="1"/>
    <col min="5570" max="5570" width="8.109375" style="712" bestFit="1" customWidth="1"/>
    <col min="5571" max="5573" width="7.6640625" style="712" bestFit="1" customWidth="1"/>
    <col min="5574" max="5574" width="8.109375" style="712" bestFit="1" customWidth="1"/>
    <col min="5575" max="5577" width="7.6640625" style="712" bestFit="1" customWidth="1"/>
    <col min="5578" max="5581" width="7.44140625" style="712"/>
    <col min="5582" max="5583" width="8.109375" style="712" bestFit="1" customWidth="1"/>
    <col min="5584" max="5585" width="7.6640625" style="712" bestFit="1" customWidth="1"/>
    <col min="5586" max="5586" width="8.109375" style="712" bestFit="1" customWidth="1"/>
    <col min="5587" max="5589" width="7.6640625" style="712" bestFit="1" customWidth="1"/>
    <col min="5590" max="5590" width="8.109375" style="712" bestFit="1" customWidth="1"/>
    <col min="5591" max="5593" width="7.6640625" style="712" bestFit="1" customWidth="1"/>
    <col min="5594" max="5597" width="7.44140625" style="712"/>
    <col min="5598" max="5599" width="8.109375" style="712" bestFit="1" customWidth="1"/>
    <col min="5600" max="5601" width="7.6640625" style="712" bestFit="1" customWidth="1"/>
    <col min="5602" max="5602" width="8.109375" style="712" bestFit="1" customWidth="1"/>
    <col min="5603" max="5605" width="7.6640625" style="712" bestFit="1" customWidth="1"/>
    <col min="5606" max="5606" width="8.109375" style="712" bestFit="1" customWidth="1"/>
    <col min="5607" max="5609" width="7.6640625" style="712" bestFit="1" customWidth="1"/>
    <col min="5610" max="5613" width="7.44140625" style="712"/>
    <col min="5614" max="5615" width="8.109375" style="712" bestFit="1" customWidth="1"/>
    <col min="5616" max="5617" width="7.6640625" style="712" bestFit="1" customWidth="1"/>
    <col min="5618" max="5618" width="8.109375" style="712" bestFit="1" customWidth="1"/>
    <col min="5619" max="5621" width="7.6640625" style="712" bestFit="1" customWidth="1"/>
    <col min="5622" max="5622" width="8.109375" style="712" bestFit="1" customWidth="1"/>
    <col min="5623" max="5625" width="7.6640625" style="712" bestFit="1" customWidth="1"/>
    <col min="5626" max="5629" width="7.44140625" style="712"/>
    <col min="5630" max="5631" width="8.109375" style="712" bestFit="1" customWidth="1"/>
    <col min="5632" max="5633" width="7.6640625" style="712" bestFit="1" customWidth="1"/>
    <col min="5634" max="5634" width="8.109375" style="712" bestFit="1" customWidth="1"/>
    <col min="5635" max="5637" width="7.6640625" style="712" bestFit="1" customWidth="1"/>
    <col min="5638" max="5638" width="8.109375" style="712" bestFit="1" customWidth="1"/>
    <col min="5639" max="5641" width="7.6640625" style="712" bestFit="1" customWidth="1"/>
    <col min="5642" max="5645" width="7.44140625" style="712"/>
    <col min="5646" max="5647" width="8.109375" style="712" bestFit="1" customWidth="1"/>
    <col min="5648" max="5649" width="7.6640625" style="712" bestFit="1" customWidth="1"/>
    <col min="5650" max="5650" width="8.109375" style="712" bestFit="1" customWidth="1"/>
    <col min="5651" max="5653" width="7.6640625" style="712" bestFit="1" customWidth="1"/>
    <col min="5654" max="5654" width="8.109375" style="712" bestFit="1" customWidth="1"/>
    <col min="5655" max="5657" width="7.6640625" style="712" bestFit="1" customWidth="1"/>
    <col min="5658" max="5661" width="7.44140625" style="712"/>
    <col min="5662" max="5663" width="8.109375" style="712" bestFit="1" customWidth="1"/>
    <col min="5664" max="5665" width="7.6640625" style="712" bestFit="1" customWidth="1"/>
    <col min="5666" max="5666" width="8.109375" style="712" bestFit="1" customWidth="1"/>
    <col min="5667" max="5669" width="7.6640625" style="712" bestFit="1" customWidth="1"/>
    <col min="5670" max="5670" width="8.109375" style="712" bestFit="1" customWidth="1"/>
    <col min="5671" max="5673" width="7.6640625" style="712" bestFit="1" customWidth="1"/>
    <col min="5674" max="5677" width="7.44140625" style="712"/>
    <col min="5678" max="5679" width="8.109375" style="712" bestFit="1" customWidth="1"/>
    <col min="5680" max="5681" width="7.6640625" style="712" bestFit="1" customWidth="1"/>
    <col min="5682" max="5682" width="8.109375" style="712" bestFit="1" customWidth="1"/>
    <col min="5683" max="5685" width="7.6640625" style="712" bestFit="1" customWidth="1"/>
    <col min="5686" max="5686" width="8.109375" style="712" bestFit="1" customWidth="1"/>
    <col min="5687" max="5689" width="7.6640625" style="712" bestFit="1" customWidth="1"/>
    <col min="5690" max="5693" width="7.44140625" style="712"/>
    <col min="5694" max="5695" width="8.109375" style="712" bestFit="1" customWidth="1"/>
    <col min="5696" max="5697" width="7.6640625" style="712" bestFit="1" customWidth="1"/>
    <col min="5698" max="5698" width="8.109375" style="712" bestFit="1" customWidth="1"/>
    <col min="5699" max="5701" width="7.6640625" style="712" bestFit="1" customWidth="1"/>
    <col min="5702" max="5702" width="8.109375" style="712" bestFit="1" customWidth="1"/>
    <col min="5703" max="5705" width="7.6640625" style="712" bestFit="1" customWidth="1"/>
    <col min="5706" max="5709" width="7.44140625" style="712"/>
    <col min="5710" max="5711" width="8.109375" style="712" bestFit="1" customWidth="1"/>
    <col min="5712" max="5713" width="7.6640625" style="712" bestFit="1" customWidth="1"/>
    <col min="5714" max="5714" width="8.109375" style="712" bestFit="1" customWidth="1"/>
    <col min="5715" max="5717" width="7.6640625" style="712" bestFit="1" customWidth="1"/>
    <col min="5718" max="5718" width="8.109375" style="712" bestFit="1" customWidth="1"/>
    <col min="5719" max="5721" width="7.6640625" style="712" bestFit="1" customWidth="1"/>
    <col min="5722" max="5725" width="7.44140625" style="712"/>
    <col min="5726" max="5727" width="8.109375" style="712" bestFit="1" customWidth="1"/>
    <col min="5728" max="5729" width="7.6640625" style="712" bestFit="1" customWidth="1"/>
    <col min="5730" max="5730" width="8.109375" style="712" bestFit="1" customWidth="1"/>
    <col min="5731" max="5733" width="7.6640625" style="712" bestFit="1" customWidth="1"/>
    <col min="5734" max="5734" width="8.109375" style="712" bestFit="1" customWidth="1"/>
    <col min="5735" max="5737" width="7.6640625" style="712" bestFit="1" customWidth="1"/>
    <col min="5738" max="5741" width="7.44140625" style="712"/>
    <col min="5742" max="5743" width="8.109375" style="712" bestFit="1" customWidth="1"/>
    <col min="5744" max="5745" width="7.6640625" style="712" bestFit="1" customWidth="1"/>
    <col min="5746" max="5746" width="8.109375" style="712" bestFit="1" customWidth="1"/>
    <col min="5747" max="5749" width="7.6640625" style="712" bestFit="1" customWidth="1"/>
    <col min="5750" max="5750" width="8.109375" style="712" bestFit="1" customWidth="1"/>
    <col min="5751" max="5753" width="7.6640625" style="712" bestFit="1" customWidth="1"/>
    <col min="5754" max="5757" width="7.44140625" style="712"/>
    <col min="5758" max="5759" width="8.109375" style="712" bestFit="1" customWidth="1"/>
    <col min="5760" max="5761" width="7.6640625" style="712" bestFit="1" customWidth="1"/>
    <col min="5762" max="5762" width="8.109375" style="712" bestFit="1" customWidth="1"/>
    <col min="5763" max="5765" width="7.6640625" style="712" bestFit="1" customWidth="1"/>
    <col min="5766" max="5766" width="8.109375" style="712" bestFit="1" customWidth="1"/>
    <col min="5767" max="5769" width="7.6640625" style="712" bestFit="1" customWidth="1"/>
    <col min="5770" max="5773" width="7.44140625" style="712"/>
    <col min="5774" max="5775" width="8.109375" style="712" bestFit="1" customWidth="1"/>
    <col min="5776" max="5777" width="7.6640625" style="712" bestFit="1" customWidth="1"/>
    <col min="5778" max="5778" width="8.109375" style="712" bestFit="1" customWidth="1"/>
    <col min="5779" max="5781" width="7.6640625" style="712" bestFit="1" customWidth="1"/>
    <col min="5782" max="5782" width="8.109375" style="712" bestFit="1" customWidth="1"/>
    <col min="5783" max="5785" width="7.6640625" style="712" bestFit="1" customWidth="1"/>
    <col min="5786" max="5789" width="7.44140625" style="712"/>
    <col min="5790" max="5791" width="8.109375" style="712" bestFit="1" customWidth="1"/>
    <col min="5792" max="5793" width="7.6640625" style="712" bestFit="1" customWidth="1"/>
    <col min="5794" max="5794" width="8.109375" style="712" bestFit="1" customWidth="1"/>
    <col min="5795" max="5797" width="7.6640625" style="712" bestFit="1" customWidth="1"/>
    <col min="5798" max="5798" width="8.109375" style="712" bestFit="1" customWidth="1"/>
    <col min="5799" max="5801" width="7.6640625" style="712" bestFit="1" customWidth="1"/>
    <col min="5802" max="5805" width="7.44140625" style="712"/>
    <col min="5806" max="5807" width="8.109375" style="712" bestFit="1" customWidth="1"/>
    <col min="5808" max="5809" width="7.6640625" style="712" bestFit="1" customWidth="1"/>
    <col min="5810" max="5810" width="8.109375" style="712" bestFit="1" customWidth="1"/>
    <col min="5811" max="5813" width="7.6640625" style="712" bestFit="1" customWidth="1"/>
    <col min="5814" max="5814" width="8.109375" style="712" bestFit="1" customWidth="1"/>
    <col min="5815" max="5817" width="7.6640625" style="712" bestFit="1" customWidth="1"/>
    <col min="5818" max="5821" width="7.44140625" style="712"/>
    <col min="5822" max="5823" width="8.109375" style="712" bestFit="1" customWidth="1"/>
    <col min="5824" max="5825" width="7.6640625" style="712" bestFit="1" customWidth="1"/>
    <col min="5826" max="5826" width="8.109375" style="712" bestFit="1" customWidth="1"/>
    <col min="5827" max="5829" width="7.6640625" style="712" bestFit="1" customWidth="1"/>
    <col min="5830" max="5830" width="8.109375" style="712" bestFit="1" customWidth="1"/>
    <col min="5831" max="5833" width="7.6640625" style="712" bestFit="1" customWidth="1"/>
    <col min="5834" max="5837" width="7.44140625" style="712"/>
    <col min="5838" max="5839" width="8.109375" style="712" bestFit="1" customWidth="1"/>
    <col min="5840" max="5841" width="7.6640625" style="712" bestFit="1" customWidth="1"/>
    <col min="5842" max="5842" width="8.109375" style="712" bestFit="1" customWidth="1"/>
    <col min="5843" max="5845" width="7.6640625" style="712" bestFit="1" customWidth="1"/>
    <col min="5846" max="5846" width="8.109375" style="712" bestFit="1" customWidth="1"/>
    <col min="5847" max="5849" width="7.6640625" style="712" bestFit="1" customWidth="1"/>
    <col min="5850" max="5853" width="7.44140625" style="712"/>
    <col min="5854" max="5855" width="8.109375" style="712" bestFit="1" customWidth="1"/>
    <col min="5856" max="5857" width="7.6640625" style="712" bestFit="1" customWidth="1"/>
    <col min="5858" max="5858" width="8.109375" style="712" bestFit="1" customWidth="1"/>
    <col min="5859" max="5861" width="7.6640625" style="712" bestFit="1" customWidth="1"/>
    <col min="5862" max="5862" width="8.109375" style="712" bestFit="1" customWidth="1"/>
    <col min="5863" max="5865" width="7.6640625" style="712" bestFit="1" customWidth="1"/>
    <col min="5866" max="5869" width="7.44140625" style="712"/>
    <col min="5870" max="5871" width="8.109375" style="712" bestFit="1" customWidth="1"/>
    <col min="5872" max="5873" width="7.6640625" style="712" bestFit="1" customWidth="1"/>
    <col min="5874" max="5874" width="8.109375" style="712" bestFit="1" customWidth="1"/>
    <col min="5875" max="5877" width="7.6640625" style="712" bestFit="1" customWidth="1"/>
    <col min="5878" max="5878" width="8.109375" style="712" bestFit="1" customWidth="1"/>
    <col min="5879" max="5881" width="7.6640625" style="712" bestFit="1" customWidth="1"/>
    <col min="5882" max="5885" width="7.44140625" style="712"/>
    <col min="5886" max="5887" width="8.109375" style="712" bestFit="1" customWidth="1"/>
    <col min="5888" max="5889" width="7.6640625" style="712" bestFit="1" customWidth="1"/>
    <col min="5890" max="5890" width="8.109375" style="712" bestFit="1" customWidth="1"/>
    <col min="5891" max="5893" width="7.6640625" style="712" bestFit="1" customWidth="1"/>
    <col min="5894" max="5894" width="8.109375" style="712" bestFit="1" customWidth="1"/>
    <col min="5895" max="5897" width="7.6640625" style="712" bestFit="1" customWidth="1"/>
    <col min="5898" max="5901" width="7.44140625" style="712"/>
    <col min="5902" max="5903" width="8.109375" style="712" bestFit="1" customWidth="1"/>
    <col min="5904" max="5905" width="7.6640625" style="712" bestFit="1" customWidth="1"/>
    <col min="5906" max="5906" width="8.109375" style="712" bestFit="1" customWidth="1"/>
    <col min="5907" max="5909" width="7.6640625" style="712" bestFit="1" customWidth="1"/>
    <col min="5910" max="5910" width="8.109375" style="712" bestFit="1" customWidth="1"/>
    <col min="5911" max="5913" width="7.6640625" style="712" bestFit="1" customWidth="1"/>
    <col min="5914" max="5917" width="7.44140625" style="712"/>
    <col min="5918" max="5919" width="8.109375" style="712" bestFit="1" customWidth="1"/>
    <col min="5920" max="5921" width="7.6640625" style="712" bestFit="1" customWidth="1"/>
    <col min="5922" max="5922" width="8.109375" style="712" bestFit="1" customWidth="1"/>
    <col min="5923" max="5925" width="7.6640625" style="712" bestFit="1" customWidth="1"/>
    <col min="5926" max="5926" width="8.109375" style="712" bestFit="1" customWidth="1"/>
    <col min="5927" max="5929" width="7.6640625" style="712" bestFit="1" customWidth="1"/>
    <col min="5930" max="5933" width="7.44140625" style="712"/>
    <col min="5934" max="5935" width="8.109375" style="712" bestFit="1" customWidth="1"/>
    <col min="5936" max="5937" width="7.6640625" style="712" bestFit="1" customWidth="1"/>
    <col min="5938" max="5938" width="8.109375" style="712" bestFit="1" customWidth="1"/>
    <col min="5939" max="5941" width="7.6640625" style="712" bestFit="1" customWidth="1"/>
    <col min="5942" max="5942" width="8.109375" style="712" bestFit="1" customWidth="1"/>
    <col min="5943" max="5945" width="7.6640625" style="712" bestFit="1" customWidth="1"/>
    <col min="5946" max="5949" width="7.44140625" style="712"/>
    <col min="5950" max="5951" width="8.109375" style="712" bestFit="1" customWidth="1"/>
    <col min="5952" max="5953" width="7.6640625" style="712" bestFit="1" customWidth="1"/>
    <col min="5954" max="5954" width="8.109375" style="712" bestFit="1" customWidth="1"/>
    <col min="5955" max="5957" width="7.6640625" style="712" bestFit="1" customWidth="1"/>
    <col min="5958" max="5958" width="8.109375" style="712" bestFit="1" customWidth="1"/>
    <col min="5959" max="5961" width="7.6640625" style="712" bestFit="1" customWidth="1"/>
    <col min="5962" max="5965" width="7.44140625" style="712"/>
    <col min="5966" max="5967" width="8.109375" style="712" bestFit="1" customWidth="1"/>
    <col min="5968" max="5969" width="7.6640625" style="712" bestFit="1" customWidth="1"/>
    <col min="5970" max="5970" width="8.109375" style="712" bestFit="1" customWidth="1"/>
    <col min="5971" max="5973" width="7.6640625" style="712" bestFit="1" customWidth="1"/>
    <col min="5974" max="5974" width="8.109375" style="712" bestFit="1" customWidth="1"/>
    <col min="5975" max="5977" width="7.6640625" style="712" bestFit="1" customWidth="1"/>
    <col min="5978" max="5981" width="7.44140625" style="712"/>
    <col min="5982" max="5983" width="8.109375" style="712" bestFit="1" customWidth="1"/>
    <col min="5984" max="5985" width="7.6640625" style="712" bestFit="1" customWidth="1"/>
    <col min="5986" max="5986" width="8.109375" style="712" bestFit="1" customWidth="1"/>
    <col min="5987" max="5989" width="7.6640625" style="712" bestFit="1" customWidth="1"/>
    <col min="5990" max="5990" width="8.109375" style="712" bestFit="1" customWidth="1"/>
    <col min="5991" max="5993" width="7.6640625" style="712" bestFit="1" customWidth="1"/>
    <col min="5994" max="5997" width="7.44140625" style="712"/>
    <col min="5998" max="5999" width="8.109375" style="712" bestFit="1" customWidth="1"/>
    <col min="6000" max="6001" width="7.6640625" style="712" bestFit="1" customWidth="1"/>
    <col min="6002" max="6002" width="8.109375" style="712" bestFit="1" customWidth="1"/>
    <col min="6003" max="6005" width="7.6640625" style="712" bestFit="1" customWidth="1"/>
    <col min="6006" max="6006" width="8.109375" style="712" bestFit="1" customWidth="1"/>
    <col min="6007" max="6009" width="7.6640625" style="712" bestFit="1" customWidth="1"/>
    <col min="6010" max="6013" width="7.44140625" style="712"/>
    <col min="6014" max="6015" width="8.109375" style="712" bestFit="1" customWidth="1"/>
    <col min="6016" max="6017" width="7.6640625" style="712" bestFit="1" customWidth="1"/>
    <col min="6018" max="6018" width="8.109375" style="712" bestFit="1" customWidth="1"/>
    <col min="6019" max="6021" width="7.6640625" style="712" bestFit="1" customWidth="1"/>
    <col min="6022" max="6022" width="8.109375" style="712" bestFit="1" customWidth="1"/>
    <col min="6023" max="6025" width="7.6640625" style="712" bestFit="1" customWidth="1"/>
    <col min="6026" max="6029" width="7.44140625" style="712"/>
    <col min="6030" max="6031" width="8.109375" style="712" bestFit="1" customWidth="1"/>
    <col min="6032" max="6033" width="7.6640625" style="712" bestFit="1" customWidth="1"/>
    <col min="6034" max="6034" width="8.109375" style="712" bestFit="1" customWidth="1"/>
    <col min="6035" max="6037" width="7.6640625" style="712" bestFit="1" customWidth="1"/>
    <col min="6038" max="6038" width="8.109375" style="712" bestFit="1" customWidth="1"/>
    <col min="6039" max="6041" width="7.6640625" style="712" bestFit="1" customWidth="1"/>
    <col min="6042" max="6045" width="7.44140625" style="712"/>
    <col min="6046" max="6047" width="8.109375" style="712" bestFit="1" customWidth="1"/>
    <col min="6048" max="6049" width="7.6640625" style="712" bestFit="1" customWidth="1"/>
    <col min="6050" max="6050" width="8.109375" style="712" bestFit="1" customWidth="1"/>
    <col min="6051" max="6053" width="7.6640625" style="712" bestFit="1" customWidth="1"/>
    <col min="6054" max="6054" width="8.109375" style="712" bestFit="1" customWidth="1"/>
    <col min="6055" max="6057" width="7.6640625" style="712" bestFit="1" customWidth="1"/>
    <col min="6058" max="6061" width="7.44140625" style="712"/>
    <col min="6062" max="6063" width="8.109375" style="712" bestFit="1" customWidth="1"/>
    <col min="6064" max="6065" width="7.6640625" style="712" bestFit="1" customWidth="1"/>
    <col min="6066" max="6066" width="8.109375" style="712" bestFit="1" customWidth="1"/>
    <col min="6067" max="6069" width="7.6640625" style="712" bestFit="1" customWidth="1"/>
    <col min="6070" max="6070" width="8.109375" style="712" bestFit="1" customWidth="1"/>
    <col min="6071" max="6073" width="7.6640625" style="712" bestFit="1" customWidth="1"/>
    <col min="6074" max="6077" width="7.44140625" style="712"/>
    <col min="6078" max="6079" width="8.109375" style="712" bestFit="1" customWidth="1"/>
    <col min="6080" max="6081" width="7.6640625" style="712" bestFit="1" customWidth="1"/>
    <col min="6082" max="6082" width="8.109375" style="712" bestFit="1" customWidth="1"/>
    <col min="6083" max="6085" width="7.6640625" style="712" bestFit="1" customWidth="1"/>
    <col min="6086" max="6086" width="8.109375" style="712" bestFit="1" customWidth="1"/>
    <col min="6087" max="6089" width="7.6640625" style="712" bestFit="1" customWidth="1"/>
    <col min="6090" max="6093" width="7.44140625" style="712"/>
    <col min="6094" max="6095" width="8.109375" style="712" bestFit="1" customWidth="1"/>
    <col min="6096" max="6097" width="7.6640625" style="712" bestFit="1" customWidth="1"/>
    <col min="6098" max="6098" width="8.109375" style="712" bestFit="1" customWidth="1"/>
    <col min="6099" max="6101" width="7.6640625" style="712" bestFit="1" customWidth="1"/>
    <col min="6102" max="6102" width="8.109375" style="712" bestFit="1" customWidth="1"/>
    <col min="6103" max="6105" width="7.6640625" style="712" bestFit="1" customWidth="1"/>
    <col min="6106" max="6109" width="7.44140625" style="712"/>
    <col min="6110" max="6111" width="8.109375" style="712" bestFit="1" customWidth="1"/>
    <col min="6112" max="6113" width="7.6640625" style="712" bestFit="1" customWidth="1"/>
    <col min="6114" max="6114" width="8.109375" style="712" bestFit="1" customWidth="1"/>
    <col min="6115" max="6117" width="7.6640625" style="712" bestFit="1" customWidth="1"/>
    <col min="6118" max="6118" width="8.109375" style="712" bestFit="1" customWidth="1"/>
    <col min="6119" max="6121" width="7.6640625" style="712" bestFit="1" customWidth="1"/>
    <col min="6122" max="6125" width="7.44140625" style="712"/>
    <col min="6126" max="6127" width="8.109375" style="712" bestFit="1" customWidth="1"/>
    <col min="6128" max="6129" width="7.6640625" style="712" bestFit="1" customWidth="1"/>
    <col min="6130" max="6130" width="8.109375" style="712" bestFit="1" customWidth="1"/>
    <col min="6131" max="6133" width="7.6640625" style="712" bestFit="1" customWidth="1"/>
    <col min="6134" max="6134" width="8.109375" style="712" bestFit="1" customWidth="1"/>
    <col min="6135" max="6137" width="7.6640625" style="712" bestFit="1" customWidth="1"/>
    <col min="6138" max="6141" width="7.44140625" style="712"/>
    <col min="6142" max="6143" width="8.109375" style="712" bestFit="1" customWidth="1"/>
    <col min="6144" max="6145" width="7.6640625" style="712" bestFit="1" customWidth="1"/>
    <col min="6146" max="6146" width="8.109375" style="712" bestFit="1" customWidth="1"/>
    <col min="6147" max="6149" width="7.6640625" style="712" bestFit="1" customWidth="1"/>
    <col min="6150" max="6150" width="8.109375" style="712" bestFit="1" customWidth="1"/>
    <col min="6151" max="6153" width="7.6640625" style="712" bestFit="1" customWidth="1"/>
    <col min="6154" max="6157" width="7.44140625" style="712"/>
    <col min="6158" max="6159" width="8.109375" style="712" bestFit="1" customWidth="1"/>
    <col min="6160" max="6161" width="7.6640625" style="712" bestFit="1" customWidth="1"/>
    <col min="6162" max="6162" width="8.109375" style="712" bestFit="1" customWidth="1"/>
    <col min="6163" max="6165" width="7.6640625" style="712" bestFit="1" customWidth="1"/>
    <col min="6166" max="6166" width="8.109375" style="712" bestFit="1" customWidth="1"/>
    <col min="6167" max="6169" width="7.6640625" style="712" bestFit="1" customWidth="1"/>
    <col min="6170" max="6173" width="7.44140625" style="712"/>
    <col min="6174" max="6175" width="8.109375" style="712" bestFit="1" customWidth="1"/>
    <col min="6176" max="6177" width="7.6640625" style="712" bestFit="1" customWidth="1"/>
    <col min="6178" max="6178" width="8.109375" style="712" bestFit="1" customWidth="1"/>
    <col min="6179" max="6181" width="7.6640625" style="712" bestFit="1" customWidth="1"/>
    <col min="6182" max="6182" width="8.109375" style="712" bestFit="1" customWidth="1"/>
    <col min="6183" max="6185" width="7.6640625" style="712" bestFit="1" customWidth="1"/>
    <col min="6186" max="6189" width="7.44140625" style="712"/>
    <col min="6190" max="6191" width="8.109375" style="712" bestFit="1" customWidth="1"/>
    <col min="6192" max="6193" width="7.6640625" style="712" bestFit="1" customWidth="1"/>
    <col min="6194" max="6194" width="8.109375" style="712" bestFit="1" customWidth="1"/>
    <col min="6195" max="6197" width="7.6640625" style="712" bestFit="1" customWidth="1"/>
    <col min="6198" max="6198" width="8.109375" style="712" bestFit="1" customWidth="1"/>
    <col min="6199" max="6201" width="7.6640625" style="712" bestFit="1" customWidth="1"/>
    <col min="6202" max="6205" width="7.44140625" style="712"/>
    <col min="6206" max="6207" width="8.109375" style="712" bestFit="1" customWidth="1"/>
    <col min="6208" max="6209" width="7.6640625" style="712" bestFit="1" customWidth="1"/>
    <col min="6210" max="6210" width="8.109375" style="712" bestFit="1" customWidth="1"/>
    <col min="6211" max="6213" width="7.6640625" style="712" bestFit="1" customWidth="1"/>
    <col min="6214" max="6214" width="8.109375" style="712" bestFit="1" customWidth="1"/>
    <col min="6215" max="6217" width="7.6640625" style="712" bestFit="1" customWidth="1"/>
    <col min="6218" max="6221" width="7.44140625" style="712"/>
    <col min="6222" max="6223" width="8.109375" style="712" bestFit="1" customWidth="1"/>
    <col min="6224" max="6225" width="7.6640625" style="712" bestFit="1" customWidth="1"/>
    <col min="6226" max="6226" width="8.109375" style="712" bestFit="1" customWidth="1"/>
    <col min="6227" max="6229" width="7.6640625" style="712" bestFit="1" customWidth="1"/>
    <col min="6230" max="6230" width="8.109375" style="712" bestFit="1" customWidth="1"/>
    <col min="6231" max="6233" width="7.6640625" style="712" bestFit="1" customWidth="1"/>
    <col min="6234" max="6237" width="7.44140625" style="712"/>
    <col min="6238" max="6239" width="8.109375" style="712" bestFit="1" customWidth="1"/>
    <col min="6240" max="6241" width="7.6640625" style="712" bestFit="1" customWidth="1"/>
    <col min="6242" max="6242" width="8.109375" style="712" bestFit="1" customWidth="1"/>
    <col min="6243" max="6245" width="7.6640625" style="712" bestFit="1" customWidth="1"/>
    <col min="6246" max="6246" width="8.109375" style="712" bestFit="1" customWidth="1"/>
    <col min="6247" max="6249" width="7.6640625" style="712" bestFit="1" customWidth="1"/>
    <col min="6250" max="6253" width="7.44140625" style="712"/>
    <col min="6254" max="6255" width="8.109375" style="712" bestFit="1" customWidth="1"/>
    <col min="6256" max="6257" width="7.6640625" style="712" bestFit="1" customWidth="1"/>
    <col min="6258" max="6258" width="8.109375" style="712" bestFit="1" customWidth="1"/>
    <col min="6259" max="6261" width="7.6640625" style="712" bestFit="1" customWidth="1"/>
    <col min="6262" max="6262" width="8.109375" style="712" bestFit="1" customWidth="1"/>
    <col min="6263" max="6265" width="7.6640625" style="712" bestFit="1" customWidth="1"/>
    <col min="6266" max="6269" width="7.44140625" style="712"/>
    <col min="6270" max="6271" width="8.109375" style="712" bestFit="1" customWidth="1"/>
    <col min="6272" max="6273" width="7.6640625" style="712" bestFit="1" customWidth="1"/>
    <col min="6274" max="6274" width="8.109375" style="712" bestFit="1" customWidth="1"/>
    <col min="6275" max="6277" width="7.6640625" style="712" bestFit="1" customWidth="1"/>
    <col min="6278" max="6278" width="8.109375" style="712" bestFit="1" customWidth="1"/>
    <col min="6279" max="6281" width="7.6640625" style="712" bestFit="1" customWidth="1"/>
    <col min="6282" max="6285" width="7.44140625" style="712"/>
    <col min="6286" max="6287" width="8.109375" style="712" bestFit="1" customWidth="1"/>
    <col min="6288" max="6289" width="7.6640625" style="712" bestFit="1" customWidth="1"/>
    <col min="6290" max="6290" width="8.109375" style="712" bestFit="1" customWidth="1"/>
    <col min="6291" max="6293" width="7.6640625" style="712" bestFit="1" customWidth="1"/>
    <col min="6294" max="6294" width="8.109375" style="712" bestFit="1" customWidth="1"/>
    <col min="6295" max="6297" width="7.6640625" style="712" bestFit="1" customWidth="1"/>
    <col min="6298" max="6301" width="7.44140625" style="712"/>
    <col min="6302" max="6303" width="8.109375" style="712" bestFit="1" customWidth="1"/>
    <col min="6304" max="6305" width="7.6640625" style="712" bestFit="1" customWidth="1"/>
    <col min="6306" max="6306" width="8.109375" style="712" bestFit="1" customWidth="1"/>
    <col min="6307" max="6309" width="7.6640625" style="712" bestFit="1" customWidth="1"/>
    <col min="6310" max="6310" width="8.109375" style="712" bestFit="1" customWidth="1"/>
    <col min="6311" max="6313" width="7.6640625" style="712" bestFit="1" customWidth="1"/>
    <col min="6314" max="6317" width="7.44140625" style="712"/>
    <col min="6318" max="6319" width="8.109375" style="712" bestFit="1" customWidth="1"/>
    <col min="6320" max="6321" width="7.6640625" style="712" bestFit="1" customWidth="1"/>
    <col min="6322" max="6322" width="8.109375" style="712" bestFit="1" customWidth="1"/>
    <col min="6323" max="6325" width="7.6640625" style="712" bestFit="1" customWidth="1"/>
    <col min="6326" max="6326" width="8.109375" style="712" bestFit="1" customWidth="1"/>
    <col min="6327" max="6329" width="7.6640625" style="712" bestFit="1" customWidth="1"/>
    <col min="6330" max="6333" width="7.44140625" style="712"/>
    <col min="6334" max="6335" width="8.109375" style="712" bestFit="1" customWidth="1"/>
    <col min="6336" max="6337" width="7.6640625" style="712" bestFit="1" customWidth="1"/>
    <col min="6338" max="6338" width="8.109375" style="712" bestFit="1" customWidth="1"/>
    <col min="6339" max="6341" width="7.6640625" style="712" bestFit="1" customWidth="1"/>
    <col min="6342" max="6342" width="8.109375" style="712" bestFit="1" customWidth="1"/>
    <col min="6343" max="6345" width="7.6640625" style="712" bestFit="1" customWidth="1"/>
    <col min="6346" max="6349" width="7.44140625" style="712"/>
    <col min="6350" max="6351" width="8.109375" style="712" bestFit="1" customWidth="1"/>
    <col min="6352" max="6353" width="7.6640625" style="712" bestFit="1" customWidth="1"/>
    <col min="6354" max="6354" width="8.109375" style="712" bestFit="1" customWidth="1"/>
    <col min="6355" max="6357" width="7.6640625" style="712" bestFit="1" customWidth="1"/>
    <col min="6358" max="6358" width="8.109375" style="712" bestFit="1" customWidth="1"/>
    <col min="6359" max="6361" width="7.6640625" style="712" bestFit="1" customWidth="1"/>
    <col min="6362" max="6365" width="7.44140625" style="712"/>
    <col min="6366" max="6367" width="8.109375" style="712" bestFit="1" customWidth="1"/>
    <col min="6368" max="6369" width="7.6640625" style="712" bestFit="1" customWidth="1"/>
    <col min="6370" max="6370" width="8.109375" style="712" bestFit="1" customWidth="1"/>
    <col min="6371" max="6373" width="7.6640625" style="712" bestFit="1" customWidth="1"/>
    <col min="6374" max="6374" width="8.109375" style="712" bestFit="1" customWidth="1"/>
    <col min="6375" max="6377" width="7.6640625" style="712" bestFit="1" customWidth="1"/>
    <col min="6378" max="6381" width="7.44140625" style="712"/>
    <col min="6382" max="6383" width="8.109375" style="712" bestFit="1" customWidth="1"/>
    <col min="6384" max="6385" width="7.6640625" style="712" bestFit="1" customWidth="1"/>
    <col min="6386" max="6386" width="8.109375" style="712" bestFit="1" customWidth="1"/>
    <col min="6387" max="6389" width="7.6640625" style="712" bestFit="1" customWidth="1"/>
    <col min="6390" max="6390" width="8.109375" style="712" bestFit="1" customWidth="1"/>
    <col min="6391" max="6393" width="7.6640625" style="712" bestFit="1" customWidth="1"/>
    <col min="6394" max="6397" width="7.44140625" style="712"/>
    <col min="6398" max="6399" width="8.109375" style="712" bestFit="1" customWidth="1"/>
    <col min="6400" max="6401" width="7.6640625" style="712" bestFit="1" customWidth="1"/>
    <col min="6402" max="6402" width="8.109375" style="712" bestFit="1" customWidth="1"/>
    <col min="6403" max="6405" width="7.6640625" style="712" bestFit="1" customWidth="1"/>
    <col min="6406" max="6406" width="8.109375" style="712" bestFit="1" customWidth="1"/>
    <col min="6407" max="6409" width="7.6640625" style="712" bestFit="1" customWidth="1"/>
    <col min="6410" max="6413" width="7.44140625" style="712"/>
    <col min="6414" max="6415" width="8.109375" style="712" bestFit="1" customWidth="1"/>
    <col min="6416" max="6417" width="7.6640625" style="712" bestFit="1" customWidth="1"/>
    <col min="6418" max="6418" width="8.109375" style="712" bestFit="1" customWidth="1"/>
    <col min="6419" max="6421" width="7.6640625" style="712" bestFit="1" customWidth="1"/>
    <col min="6422" max="6422" width="8.109375" style="712" bestFit="1" customWidth="1"/>
    <col min="6423" max="6425" width="7.6640625" style="712" bestFit="1" customWidth="1"/>
    <col min="6426" max="6429" width="7.44140625" style="712"/>
    <col min="6430" max="6431" width="8.109375" style="712" bestFit="1" customWidth="1"/>
    <col min="6432" max="6433" width="7.6640625" style="712" bestFit="1" customWidth="1"/>
    <col min="6434" max="6434" width="8.109375" style="712" bestFit="1" customWidth="1"/>
    <col min="6435" max="6437" width="7.6640625" style="712" bestFit="1" customWidth="1"/>
    <col min="6438" max="6438" width="8.109375" style="712" bestFit="1" customWidth="1"/>
    <col min="6439" max="6441" width="7.6640625" style="712" bestFit="1" customWidth="1"/>
    <col min="6442" max="6445" width="7.44140625" style="712"/>
    <col min="6446" max="6447" width="8.109375" style="712" bestFit="1" customWidth="1"/>
    <col min="6448" max="6449" width="7.6640625" style="712" bestFit="1" customWidth="1"/>
    <col min="6450" max="6450" width="8.109375" style="712" bestFit="1" customWidth="1"/>
    <col min="6451" max="6453" width="7.6640625" style="712" bestFit="1" customWidth="1"/>
    <col min="6454" max="6454" width="8.109375" style="712" bestFit="1" customWidth="1"/>
    <col min="6455" max="6457" width="7.6640625" style="712" bestFit="1" customWidth="1"/>
    <col min="6458" max="6461" width="7.44140625" style="712"/>
    <col min="6462" max="6463" width="8.109375" style="712" bestFit="1" customWidth="1"/>
    <col min="6464" max="6465" width="7.6640625" style="712" bestFit="1" customWidth="1"/>
    <col min="6466" max="6466" width="8.109375" style="712" bestFit="1" customWidth="1"/>
    <col min="6467" max="6469" width="7.6640625" style="712" bestFit="1" customWidth="1"/>
    <col min="6470" max="6470" width="8.109375" style="712" bestFit="1" customWidth="1"/>
    <col min="6471" max="6473" width="7.6640625" style="712" bestFit="1" customWidth="1"/>
    <col min="6474" max="6477" width="7.44140625" style="712"/>
    <col min="6478" max="6479" width="8.109375" style="712" bestFit="1" customWidth="1"/>
    <col min="6480" max="6481" width="7.6640625" style="712" bestFit="1" customWidth="1"/>
    <col min="6482" max="6482" width="8.109375" style="712" bestFit="1" customWidth="1"/>
    <col min="6483" max="6485" width="7.6640625" style="712" bestFit="1" customWidth="1"/>
    <col min="6486" max="6486" width="8.109375" style="712" bestFit="1" customWidth="1"/>
    <col min="6487" max="6489" width="7.6640625" style="712" bestFit="1" customWidth="1"/>
    <col min="6490" max="6493" width="7.44140625" style="712"/>
    <col min="6494" max="6495" width="8.109375" style="712" bestFit="1" customWidth="1"/>
    <col min="6496" max="6497" width="7.6640625" style="712" bestFit="1" customWidth="1"/>
    <col min="6498" max="6498" width="8.109375" style="712" bestFit="1" customWidth="1"/>
    <col min="6499" max="6501" width="7.6640625" style="712" bestFit="1" customWidth="1"/>
    <col min="6502" max="6502" width="8.109375" style="712" bestFit="1" customWidth="1"/>
    <col min="6503" max="6505" width="7.6640625" style="712" bestFit="1" customWidth="1"/>
    <col min="6506" max="6509" width="7.44140625" style="712"/>
    <col min="6510" max="6511" width="8.109375" style="712" bestFit="1" customWidth="1"/>
    <col min="6512" max="6513" width="7.6640625" style="712" bestFit="1" customWidth="1"/>
    <col min="6514" max="6514" width="8.109375" style="712" bestFit="1" customWidth="1"/>
    <col min="6515" max="6517" width="7.6640625" style="712" bestFit="1" customWidth="1"/>
    <col min="6518" max="6518" width="8.109375" style="712" bestFit="1" customWidth="1"/>
    <col min="6519" max="6521" width="7.6640625" style="712" bestFit="1" customWidth="1"/>
    <col min="6522" max="6525" width="7.44140625" style="712"/>
    <col min="6526" max="6527" width="8.109375" style="712" bestFit="1" customWidth="1"/>
    <col min="6528" max="6529" width="7.6640625" style="712" bestFit="1" customWidth="1"/>
    <col min="6530" max="6530" width="8.109375" style="712" bestFit="1" customWidth="1"/>
    <col min="6531" max="6533" width="7.6640625" style="712" bestFit="1" customWidth="1"/>
    <col min="6534" max="6534" width="8.109375" style="712" bestFit="1" customWidth="1"/>
    <col min="6535" max="6537" width="7.6640625" style="712" bestFit="1" customWidth="1"/>
    <col min="6538" max="6541" width="7.44140625" style="712"/>
    <col min="6542" max="6543" width="8.109375" style="712" bestFit="1" customWidth="1"/>
    <col min="6544" max="6545" width="7.6640625" style="712" bestFit="1" customWidth="1"/>
    <col min="6546" max="6546" width="8.109375" style="712" bestFit="1" customWidth="1"/>
    <col min="6547" max="6549" width="7.6640625" style="712" bestFit="1" customWidth="1"/>
    <col min="6550" max="6550" width="8.109375" style="712" bestFit="1" customWidth="1"/>
    <col min="6551" max="6553" width="7.6640625" style="712" bestFit="1" customWidth="1"/>
    <col min="6554" max="6557" width="7.44140625" style="712"/>
    <col min="6558" max="6559" width="8.109375" style="712" bestFit="1" customWidth="1"/>
    <col min="6560" max="6561" width="7.6640625" style="712" bestFit="1" customWidth="1"/>
    <col min="6562" max="6562" width="8.109375" style="712" bestFit="1" customWidth="1"/>
    <col min="6563" max="6565" width="7.6640625" style="712" bestFit="1" customWidth="1"/>
    <col min="6566" max="6566" width="8.109375" style="712" bestFit="1" customWidth="1"/>
    <col min="6567" max="6569" width="7.6640625" style="712" bestFit="1" customWidth="1"/>
    <col min="6570" max="6573" width="7.44140625" style="712"/>
    <col min="6574" max="6575" width="8.109375" style="712" bestFit="1" customWidth="1"/>
    <col min="6576" max="6577" width="7.6640625" style="712" bestFit="1" customWidth="1"/>
    <col min="6578" max="6578" width="8.109375" style="712" bestFit="1" customWidth="1"/>
    <col min="6579" max="6581" width="7.6640625" style="712" bestFit="1" customWidth="1"/>
    <col min="6582" max="6582" width="8.109375" style="712" bestFit="1" customWidth="1"/>
    <col min="6583" max="6585" width="7.6640625" style="712" bestFit="1" customWidth="1"/>
    <col min="6586" max="6589" width="7.44140625" style="712"/>
    <col min="6590" max="6591" width="8.109375" style="712" bestFit="1" customWidth="1"/>
    <col min="6592" max="6593" width="7.6640625" style="712" bestFit="1" customWidth="1"/>
    <col min="6594" max="6594" width="8.109375" style="712" bestFit="1" customWidth="1"/>
    <col min="6595" max="6597" width="7.6640625" style="712" bestFit="1" customWidth="1"/>
    <col min="6598" max="6598" width="8.109375" style="712" bestFit="1" customWidth="1"/>
    <col min="6599" max="6601" width="7.6640625" style="712" bestFit="1" customWidth="1"/>
    <col min="6602" max="6605" width="7.44140625" style="712"/>
    <col min="6606" max="6607" width="8.109375" style="712" bestFit="1" customWidth="1"/>
    <col min="6608" max="6609" width="7.6640625" style="712" bestFit="1" customWidth="1"/>
    <col min="6610" max="6610" width="8.109375" style="712" bestFit="1" customWidth="1"/>
    <col min="6611" max="6613" width="7.6640625" style="712" bestFit="1" customWidth="1"/>
    <col min="6614" max="6614" width="8.109375" style="712" bestFit="1" customWidth="1"/>
    <col min="6615" max="6617" width="7.6640625" style="712" bestFit="1" customWidth="1"/>
    <col min="6618" max="6621" width="7.44140625" style="712"/>
    <col min="6622" max="6623" width="8.109375" style="712" bestFit="1" customWidth="1"/>
    <col min="6624" max="6625" width="7.6640625" style="712" bestFit="1" customWidth="1"/>
    <col min="6626" max="6626" width="8.109375" style="712" bestFit="1" customWidth="1"/>
    <col min="6627" max="6629" width="7.6640625" style="712" bestFit="1" customWidth="1"/>
    <col min="6630" max="6630" width="8.109375" style="712" bestFit="1" customWidth="1"/>
    <col min="6631" max="6633" width="7.6640625" style="712" bestFit="1" customWidth="1"/>
    <col min="6634" max="6637" width="7.44140625" style="712"/>
    <col min="6638" max="6639" width="8.109375" style="712" bestFit="1" customWidth="1"/>
    <col min="6640" max="6641" width="7.6640625" style="712" bestFit="1" customWidth="1"/>
    <col min="6642" max="6642" width="8.109375" style="712" bestFit="1" customWidth="1"/>
    <col min="6643" max="6645" width="7.6640625" style="712" bestFit="1" customWidth="1"/>
    <col min="6646" max="6646" width="8.109375" style="712" bestFit="1" customWidth="1"/>
    <col min="6647" max="6649" width="7.6640625" style="712" bestFit="1" customWidth="1"/>
    <col min="6650" max="6653" width="7.44140625" style="712"/>
    <col min="6654" max="6655" width="8.109375" style="712" bestFit="1" customWidth="1"/>
    <col min="6656" max="6657" width="7.6640625" style="712" bestFit="1" customWidth="1"/>
    <col min="6658" max="6658" width="8.109375" style="712" bestFit="1" customWidth="1"/>
    <col min="6659" max="6661" width="7.6640625" style="712" bestFit="1" customWidth="1"/>
    <col min="6662" max="6662" width="8.109375" style="712" bestFit="1" customWidth="1"/>
    <col min="6663" max="6665" width="7.6640625" style="712" bestFit="1" customWidth="1"/>
    <col min="6666" max="6669" width="7.44140625" style="712"/>
    <col min="6670" max="6671" width="8.109375" style="712" bestFit="1" customWidth="1"/>
    <col min="6672" max="6673" width="7.6640625" style="712" bestFit="1" customWidth="1"/>
    <col min="6674" max="6674" width="8.109375" style="712" bestFit="1" customWidth="1"/>
    <col min="6675" max="6677" width="7.6640625" style="712" bestFit="1" customWidth="1"/>
    <col min="6678" max="6678" width="8.109375" style="712" bestFit="1" customWidth="1"/>
    <col min="6679" max="6681" width="7.6640625" style="712" bestFit="1" customWidth="1"/>
    <col min="6682" max="6685" width="7.44140625" style="712"/>
    <col min="6686" max="6687" width="8.109375" style="712" bestFit="1" customWidth="1"/>
    <col min="6688" max="6689" width="7.6640625" style="712" bestFit="1" customWidth="1"/>
    <col min="6690" max="6690" width="8.109375" style="712" bestFit="1" customWidth="1"/>
    <col min="6691" max="6693" width="7.6640625" style="712" bestFit="1" customWidth="1"/>
    <col min="6694" max="6694" width="8.109375" style="712" bestFit="1" customWidth="1"/>
    <col min="6695" max="6697" width="7.6640625" style="712" bestFit="1" customWidth="1"/>
    <col min="6698" max="6701" width="7.44140625" style="712"/>
    <col min="6702" max="6703" width="8.109375" style="712" bestFit="1" customWidth="1"/>
    <col min="6704" max="6705" width="7.6640625" style="712" bestFit="1" customWidth="1"/>
    <col min="6706" max="6706" width="8.109375" style="712" bestFit="1" customWidth="1"/>
    <col min="6707" max="6709" width="7.6640625" style="712" bestFit="1" customWidth="1"/>
    <col min="6710" max="6710" width="8.109375" style="712" bestFit="1" customWidth="1"/>
    <col min="6711" max="6713" width="7.6640625" style="712" bestFit="1" customWidth="1"/>
    <col min="6714" max="6717" width="7.44140625" style="712"/>
    <col min="6718" max="6719" width="8.109375" style="712" bestFit="1" customWidth="1"/>
    <col min="6720" max="6721" width="7.6640625" style="712" bestFit="1" customWidth="1"/>
    <col min="6722" max="6722" width="8.109375" style="712" bestFit="1" customWidth="1"/>
    <col min="6723" max="6725" width="7.6640625" style="712" bestFit="1" customWidth="1"/>
    <col min="6726" max="6726" width="8.109375" style="712" bestFit="1" customWidth="1"/>
    <col min="6727" max="6729" width="7.6640625" style="712" bestFit="1" customWidth="1"/>
    <col min="6730" max="6733" width="7.44140625" style="712"/>
    <col min="6734" max="6735" width="8.109375" style="712" bestFit="1" customWidth="1"/>
    <col min="6736" max="6737" width="7.6640625" style="712" bestFit="1" customWidth="1"/>
    <col min="6738" max="6738" width="8.109375" style="712" bestFit="1" customWidth="1"/>
    <col min="6739" max="6741" width="7.6640625" style="712" bestFit="1" customWidth="1"/>
    <col min="6742" max="6742" width="8.109375" style="712" bestFit="1" customWidth="1"/>
    <col min="6743" max="6745" width="7.6640625" style="712" bestFit="1" customWidth="1"/>
    <col min="6746" max="6749" width="7.44140625" style="712"/>
    <col min="6750" max="6751" width="8.109375" style="712" bestFit="1" customWidth="1"/>
    <col min="6752" max="6753" width="7.6640625" style="712" bestFit="1" customWidth="1"/>
    <col min="6754" max="6754" width="8.109375" style="712" bestFit="1" customWidth="1"/>
    <col min="6755" max="6757" width="7.6640625" style="712" bestFit="1" customWidth="1"/>
    <col min="6758" max="6758" width="8.109375" style="712" bestFit="1" customWidth="1"/>
    <col min="6759" max="6761" width="7.6640625" style="712" bestFit="1" customWidth="1"/>
    <col min="6762" max="6765" width="7.44140625" style="712"/>
    <col min="6766" max="6767" width="8.109375" style="712" bestFit="1" customWidth="1"/>
    <col min="6768" max="6769" width="7.6640625" style="712" bestFit="1" customWidth="1"/>
    <col min="6770" max="6770" width="8.109375" style="712" bestFit="1" customWidth="1"/>
    <col min="6771" max="6773" width="7.6640625" style="712" bestFit="1" customWidth="1"/>
    <col min="6774" max="6774" width="8.109375" style="712" bestFit="1" customWidth="1"/>
    <col min="6775" max="6777" width="7.6640625" style="712" bestFit="1" customWidth="1"/>
    <col min="6778" max="6781" width="7.44140625" style="712"/>
    <col min="6782" max="6783" width="8.109375" style="712" bestFit="1" customWidth="1"/>
    <col min="6784" max="6785" width="7.6640625" style="712" bestFit="1" customWidth="1"/>
    <col min="6786" max="6786" width="8.109375" style="712" bestFit="1" customWidth="1"/>
    <col min="6787" max="6789" width="7.6640625" style="712" bestFit="1" customWidth="1"/>
    <col min="6790" max="6790" width="8.109375" style="712" bestFit="1" customWidth="1"/>
    <col min="6791" max="6793" width="7.6640625" style="712" bestFit="1" customWidth="1"/>
    <col min="6794" max="6797" width="7.44140625" style="712"/>
    <col min="6798" max="6799" width="8.109375" style="712" bestFit="1" customWidth="1"/>
    <col min="6800" max="6801" width="7.6640625" style="712" bestFit="1" customWidth="1"/>
    <col min="6802" max="6802" width="8.109375" style="712" bestFit="1" customWidth="1"/>
    <col min="6803" max="6805" width="7.6640625" style="712" bestFit="1" customWidth="1"/>
    <col min="6806" max="6806" width="8.109375" style="712" bestFit="1" customWidth="1"/>
    <col min="6807" max="6809" width="7.6640625" style="712" bestFit="1" customWidth="1"/>
    <col min="6810" max="6813" width="7.44140625" style="712"/>
    <col min="6814" max="6815" width="8.109375" style="712" bestFit="1" customWidth="1"/>
    <col min="6816" max="6817" width="7.6640625" style="712" bestFit="1" customWidth="1"/>
    <col min="6818" max="6818" width="8.109375" style="712" bestFit="1" customWidth="1"/>
    <col min="6819" max="6821" width="7.6640625" style="712" bestFit="1" customWidth="1"/>
    <col min="6822" max="6822" width="8.109375" style="712" bestFit="1" customWidth="1"/>
    <col min="6823" max="6825" width="7.6640625" style="712" bestFit="1" customWidth="1"/>
    <col min="6826" max="6829" width="7.44140625" style="712"/>
    <col min="6830" max="6831" width="8.109375" style="712" bestFit="1" customWidth="1"/>
    <col min="6832" max="6833" width="7.6640625" style="712" bestFit="1" customWidth="1"/>
    <col min="6834" max="6834" width="8.109375" style="712" bestFit="1" customWidth="1"/>
    <col min="6835" max="6837" width="7.6640625" style="712" bestFit="1" customWidth="1"/>
    <col min="6838" max="6838" width="8.109375" style="712" bestFit="1" customWidth="1"/>
    <col min="6839" max="6841" width="7.6640625" style="712" bestFit="1" customWidth="1"/>
    <col min="6842" max="6845" width="7.44140625" style="712"/>
    <col min="6846" max="6847" width="8.109375" style="712" bestFit="1" customWidth="1"/>
    <col min="6848" max="6849" width="7.6640625" style="712" bestFit="1" customWidth="1"/>
    <col min="6850" max="6850" width="8.109375" style="712" bestFit="1" customWidth="1"/>
    <col min="6851" max="6853" width="7.6640625" style="712" bestFit="1" customWidth="1"/>
    <col min="6854" max="6854" width="8.109375" style="712" bestFit="1" customWidth="1"/>
    <col min="6855" max="6857" width="7.6640625" style="712" bestFit="1" customWidth="1"/>
    <col min="6858" max="6861" width="7.44140625" style="712"/>
    <col min="6862" max="6863" width="8.109375" style="712" bestFit="1" customWidth="1"/>
    <col min="6864" max="6865" width="7.6640625" style="712" bestFit="1" customWidth="1"/>
    <col min="6866" max="6866" width="8.109375" style="712" bestFit="1" customWidth="1"/>
    <col min="6867" max="6869" width="7.6640625" style="712" bestFit="1" customWidth="1"/>
    <col min="6870" max="6870" width="8.109375" style="712" bestFit="1" customWidth="1"/>
    <col min="6871" max="6873" width="7.6640625" style="712" bestFit="1" customWidth="1"/>
    <col min="6874" max="6877" width="7.44140625" style="712"/>
    <col min="6878" max="6879" width="8.109375" style="712" bestFit="1" customWidth="1"/>
    <col min="6880" max="6881" width="7.6640625" style="712" bestFit="1" customWidth="1"/>
    <col min="6882" max="6882" width="8.109375" style="712" bestFit="1" customWidth="1"/>
    <col min="6883" max="6885" width="7.6640625" style="712" bestFit="1" customWidth="1"/>
    <col min="6886" max="6886" width="8.109375" style="712" bestFit="1" customWidth="1"/>
    <col min="6887" max="6889" width="7.6640625" style="712" bestFit="1" customWidth="1"/>
    <col min="6890" max="6893" width="7.44140625" style="712"/>
    <col min="6894" max="6895" width="8.109375" style="712" bestFit="1" customWidth="1"/>
    <col min="6896" max="6897" width="7.6640625" style="712" bestFit="1" customWidth="1"/>
    <col min="6898" max="6898" width="8.109375" style="712" bestFit="1" customWidth="1"/>
    <col min="6899" max="6901" width="7.6640625" style="712" bestFit="1" customWidth="1"/>
    <col min="6902" max="6902" width="8.109375" style="712" bestFit="1" customWidth="1"/>
    <col min="6903" max="6905" width="7.6640625" style="712" bestFit="1" customWidth="1"/>
    <col min="6906" max="6909" width="7.44140625" style="712"/>
    <col min="6910" max="6911" width="8.109375" style="712" bestFit="1" customWidth="1"/>
    <col min="6912" max="6913" width="7.6640625" style="712" bestFit="1" customWidth="1"/>
    <col min="6914" max="6914" width="8.109375" style="712" bestFit="1" customWidth="1"/>
    <col min="6915" max="6917" width="7.6640625" style="712" bestFit="1" customWidth="1"/>
    <col min="6918" max="6918" width="8.109375" style="712" bestFit="1" customWidth="1"/>
    <col min="6919" max="6921" width="7.6640625" style="712" bestFit="1" customWidth="1"/>
    <col min="6922" max="6925" width="7.44140625" style="712"/>
    <col min="6926" max="6927" width="8.109375" style="712" bestFit="1" customWidth="1"/>
    <col min="6928" max="6929" width="7.6640625" style="712" bestFit="1" customWidth="1"/>
    <col min="6930" max="6930" width="8.109375" style="712" bestFit="1" customWidth="1"/>
    <col min="6931" max="6933" width="7.6640625" style="712" bestFit="1" customWidth="1"/>
    <col min="6934" max="6934" width="8.109375" style="712" bestFit="1" customWidth="1"/>
    <col min="6935" max="6937" width="7.6640625" style="712" bestFit="1" customWidth="1"/>
    <col min="6938" max="6941" width="7.44140625" style="712"/>
    <col min="6942" max="6943" width="8.109375" style="712" bestFit="1" customWidth="1"/>
    <col min="6944" max="6945" width="7.6640625" style="712" bestFit="1" customWidth="1"/>
    <col min="6946" max="6946" width="8.109375" style="712" bestFit="1" customWidth="1"/>
    <col min="6947" max="6949" width="7.6640625" style="712" bestFit="1" customWidth="1"/>
    <col min="6950" max="6950" width="8.109375" style="712" bestFit="1" customWidth="1"/>
    <col min="6951" max="6953" width="7.6640625" style="712" bestFit="1" customWidth="1"/>
    <col min="6954" max="6957" width="7.44140625" style="712"/>
    <col min="6958" max="6959" width="8.109375" style="712" bestFit="1" customWidth="1"/>
    <col min="6960" max="6961" width="7.6640625" style="712" bestFit="1" customWidth="1"/>
    <col min="6962" max="6962" width="8.109375" style="712" bestFit="1" customWidth="1"/>
    <col min="6963" max="6965" width="7.6640625" style="712" bestFit="1" customWidth="1"/>
    <col min="6966" max="6966" width="8.109375" style="712" bestFit="1" customWidth="1"/>
    <col min="6967" max="6969" width="7.6640625" style="712" bestFit="1" customWidth="1"/>
    <col min="6970" max="6973" width="7.44140625" style="712"/>
    <col min="6974" max="6975" width="8.109375" style="712" bestFit="1" customWidth="1"/>
    <col min="6976" max="6977" width="7.6640625" style="712" bestFit="1" customWidth="1"/>
    <col min="6978" max="6978" width="8.109375" style="712" bestFit="1" customWidth="1"/>
    <col min="6979" max="6981" width="7.6640625" style="712" bestFit="1" customWidth="1"/>
    <col min="6982" max="6982" width="8.109375" style="712" bestFit="1" customWidth="1"/>
    <col min="6983" max="6985" width="7.6640625" style="712" bestFit="1" customWidth="1"/>
    <col min="6986" max="6989" width="7.44140625" style="712"/>
    <col min="6990" max="6991" width="8.109375" style="712" bestFit="1" customWidth="1"/>
    <col min="6992" max="6993" width="7.6640625" style="712" bestFit="1" customWidth="1"/>
    <col min="6994" max="6994" width="8.109375" style="712" bestFit="1" customWidth="1"/>
    <col min="6995" max="6997" width="7.6640625" style="712" bestFit="1" customWidth="1"/>
    <col min="6998" max="6998" width="8.109375" style="712" bestFit="1" customWidth="1"/>
    <col min="6999" max="7001" width="7.6640625" style="712" bestFit="1" customWidth="1"/>
    <col min="7002" max="7005" width="7.44140625" style="712"/>
    <col min="7006" max="7007" width="8.109375" style="712" bestFit="1" customWidth="1"/>
    <col min="7008" max="7009" width="7.6640625" style="712" bestFit="1" customWidth="1"/>
    <col min="7010" max="7010" width="8.109375" style="712" bestFit="1" customWidth="1"/>
    <col min="7011" max="7013" width="7.6640625" style="712" bestFit="1" customWidth="1"/>
    <col min="7014" max="7014" width="8.109375" style="712" bestFit="1" customWidth="1"/>
    <col min="7015" max="7017" width="7.6640625" style="712" bestFit="1" customWidth="1"/>
    <col min="7018" max="7021" width="7.44140625" style="712"/>
    <col min="7022" max="7023" width="8.109375" style="712" bestFit="1" customWidth="1"/>
    <col min="7024" max="7025" width="7.6640625" style="712" bestFit="1" customWidth="1"/>
    <col min="7026" max="7026" width="8.109375" style="712" bestFit="1" customWidth="1"/>
    <col min="7027" max="7029" width="7.6640625" style="712" bestFit="1" customWidth="1"/>
    <col min="7030" max="7030" width="8.109375" style="712" bestFit="1" customWidth="1"/>
    <col min="7031" max="7033" width="7.6640625" style="712" bestFit="1" customWidth="1"/>
    <col min="7034" max="7037" width="7.44140625" style="712"/>
    <col min="7038" max="7039" width="8.109375" style="712" bestFit="1" customWidth="1"/>
    <col min="7040" max="7041" width="7.6640625" style="712" bestFit="1" customWidth="1"/>
    <col min="7042" max="7042" width="8.109375" style="712" bestFit="1" customWidth="1"/>
    <col min="7043" max="7045" width="7.6640625" style="712" bestFit="1" customWidth="1"/>
    <col min="7046" max="7046" width="8.109375" style="712" bestFit="1" customWidth="1"/>
    <col min="7047" max="7049" width="7.6640625" style="712" bestFit="1" customWidth="1"/>
    <col min="7050" max="7053" width="7.44140625" style="712"/>
    <col min="7054" max="7055" width="8.109375" style="712" bestFit="1" customWidth="1"/>
    <col min="7056" max="7057" width="7.6640625" style="712" bestFit="1" customWidth="1"/>
    <col min="7058" max="7058" width="8.109375" style="712" bestFit="1" customWidth="1"/>
    <col min="7059" max="7061" width="7.6640625" style="712" bestFit="1" customWidth="1"/>
    <col min="7062" max="7062" width="8.109375" style="712" bestFit="1" customWidth="1"/>
    <col min="7063" max="7065" width="7.6640625" style="712" bestFit="1" customWidth="1"/>
    <col min="7066" max="7069" width="7.44140625" style="712"/>
    <col min="7070" max="7071" width="8.109375" style="712" bestFit="1" customWidth="1"/>
    <col min="7072" max="7073" width="7.6640625" style="712" bestFit="1" customWidth="1"/>
    <col min="7074" max="7074" width="8.109375" style="712" bestFit="1" customWidth="1"/>
    <col min="7075" max="7077" width="7.6640625" style="712" bestFit="1" customWidth="1"/>
    <col min="7078" max="7078" width="8.109375" style="712" bestFit="1" customWidth="1"/>
    <col min="7079" max="7081" width="7.6640625" style="712" bestFit="1" customWidth="1"/>
    <col min="7082" max="7085" width="7.44140625" style="712"/>
    <col min="7086" max="7087" width="8.109375" style="712" bestFit="1" customWidth="1"/>
    <col min="7088" max="7089" width="7.6640625" style="712" bestFit="1" customWidth="1"/>
    <col min="7090" max="7090" width="8.109375" style="712" bestFit="1" customWidth="1"/>
    <col min="7091" max="7093" width="7.6640625" style="712" bestFit="1" customWidth="1"/>
    <col min="7094" max="7094" width="8.109375" style="712" bestFit="1" customWidth="1"/>
    <col min="7095" max="7097" width="7.6640625" style="712" bestFit="1" customWidth="1"/>
    <col min="7098" max="7101" width="7.44140625" style="712"/>
    <col min="7102" max="7103" width="8.109375" style="712" bestFit="1" customWidth="1"/>
    <col min="7104" max="7105" width="7.6640625" style="712" bestFit="1" customWidth="1"/>
    <col min="7106" max="7106" width="8.109375" style="712" bestFit="1" customWidth="1"/>
    <col min="7107" max="7109" width="7.6640625" style="712" bestFit="1" customWidth="1"/>
    <col min="7110" max="7110" width="8.109375" style="712" bestFit="1" customWidth="1"/>
    <col min="7111" max="7113" width="7.6640625" style="712" bestFit="1" customWidth="1"/>
    <col min="7114" max="7117" width="7.44140625" style="712"/>
    <col min="7118" max="7119" width="8.109375" style="712" bestFit="1" customWidth="1"/>
    <col min="7120" max="7121" width="7.6640625" style="712" bestFit="1" customWidth="1"/>
    <col min="7122" max="7122" width="8.109375" style="712" bestFit="1" customWidth="1"/>
    <col min="7123" max="7125" width="7.6640625" style="712" bestFit="1" customWidth="1"/>
    <col min="7126" max="7126" width="8.109375" style="712" bestFit="1" customWidth="1"/>
    <col min="7127" max="7129" width="7.6640625" style="712" bestFit="1" customWidth="1"/>
    <col min="7130" max="7133" width="7.44140625" style="712"/>
    <col min="7134" max="7135" width="8.109375" style="712" bestFit="1" customWidth="1"/>
    <col min="7136" max="7137" width="7.6640625" style="712" bestFit="1" customWidth="1"/>
    <col min="7138" max="7138" width="8.109375" style="712" bestFit="1" customWidth="1"/>
    <col min="7139" max="7141" width="7.6640625" style="712" bestFit="1" customWidth="1"/>
    <col min="7142" max="7142" width="8.109375" style="712" bestFit="1" customWidth="1"/>
    <col min="7143" max="7145" width="7.6640625" style="712" bestFit="1" customWidth="1"/>
    <col min="7146" max="7149" width="7.44140625" style="712"/>
    <col min="7150" max="7151" width="8.109375" style="712" bestFit="1" customWidth="1"/>
    <col min="7152" max="7153" width="7.6640625" style="712" bestFit="1" customWidth="1"/>
    <col min="7154" max="7154" width="8.109375" style="712" bestFit="1" customWidth="1"/>
    <col min="7155" max="7157" width="7.6640625" style="712" bestFit="1" customWidth="1"/>
    <col min="7158" max="7158" width="8.109375" style="712" bestFit="1" customWidth="1"/>
    <col min="7159" max="7161" width="7.6640625" style="712" bestFit="1" customWidth="1"/>
    <col min="7162" max="7165" width="7.44140625" style="712"/>
    <col min="7166" max="7167" width="8.109375" style="712" bestFit="1" customWidth="1"/>
    <col min="7168" max="7169" width="7.6640625" style="712" bestFit="1" customWidth="1"/>
    <col min="7170" max="7170" width="8.109375" style="712" bestFit="1" customWidth="1"/>
    <col min="7171" max="7173" width="7.6640625" style="712" bestFit="1" customWidth="1"/>
    <col min="7174" max="7174" width="8.109375" style="712" bestFit="1" customWidth="1"/>
    <col min="7175" max="7177" width="7.6640625" style="712" bestFit="1" customWidth="1"/>
    <col min="7178" max="7181" width="7.44140625" style="712"/>
    <col min="7182" max="7183" width="8.109375" style="712" bestFit="1" customWidth="1"/>
    <col min="7184" max="7185" width="7.6640625" style="712" bestFit="1" customWidth="1"/>
    <col min="7186" max="7186" width="8.109375" style="712" bestFit="1" customWidth="1"/>
    <col min="7187" max="7189" width="7.6640625" style="712" bestFit="1" customWidth="1"/>
    <col min="7190" max="7190" width="8.109375" style="712" bestFit="1" customWidth="1"/>
    <col min="7191" max="7193" width="7.6640625" style="712" bestFit="1" customWidth="1"/>
    <col min="7194" max="7197" width="7.44140625" style="712"/>
    <col min="7198" max="7199" width="8.109375" style="712" bestFit="1" customWidth="1"/>
    <col min="7200" max="7201" width="7.6640625" style="712" bestFit="1" customWidth="1"/>
    <col min="7202" max="7202" width="8.109375" style="712" bestFit="1" customWidth="1"/>
    <col min="7203" max="7205" width="7.6640625" style="712" bestFit="1" customWidth="1"/>
    <col min="7206" max="7206" width="8.109375" style="712" bestFit="1" customWidth="1"/>
    <col min="7207" max="7209" width="7.6640625" style="712" bestFit="1" customWidth="1"/>
    <col min="7210" max="7213" width="7.44140625" style="712"/>
    <col min="7214" max="7215" width="8.109375" style="712" bestFit="1" customWidth="1"/>
    <col min="7216" max="7217" width="7.6640625" style="712" bestFit="1" customWidth="1"/>
    <col min="7218" max="7218" width="8.109375" style="712" bestFit="1" customWidth="1"/>
    <col min="7219" max="7221" width="7.6640625" style="712" bestFit="1" customWidth="1"/>
    <col min="7222" max="7222" width="8.109375" style="712" bestFit="1" customWidth="1"/>
    <col min="7223" max="7225" width="7.6640625" style="712" bestFit="1" customWidth="1"/>
    <col min="7226" max="7229" width="7.44140625" style="712"/>
    <col min="7230" max="7231" width="8.109375" style="712" bestFit="1" customWidth="1"/>
    <col min="7232" max="7233" width="7.6640625" style="712" bestFit="1" customWidth="1"/>
    <col min="7234" max="7234" width="8.109375" style="712" bestFit="1" customWidth="1"/>
    <col min="7235" max="7237" width="7.6640625" style="712" bestFit="1" customWidth="1"/>
    <col min="7238" max="7238" width="8.109375" style="712" bestFit="1" customWidth="1"/>
    <col min="7239" max="7241" width="7.6640625" style="712" bestFit="1" customWidth="1"/>
    <col min="7242" max="7245" width="7.44140625" style="712"/>
    <col min="7246" max="7247" width="8.109375" style="712" bestFit="1" customWidth="1"/>
    <col min="7248" max="7249" width="7.6640625" style="712" bestFit="1" customWidth="1"/>
    <col min="7250" max="7250" width="8.109375" style="712" bestFit="1" customWidth="1"/>
    <col min="7251" max="7253" width="7.6640625" style="712" bestFit="1" customWidth="1"/>
    <col min="7254" max="7254" width="8.109375" style="712" bestFit="1" customWidth="1"/>
    <col min="7255" max="7257" width="7.6640625" style="712" bestFit="1" customWidth="1"/>
    <col min="7258" max="7261" width="7.44140625" style="712"/>
    <col min="7262" max="7263" width="8.109375" style="712" bestFit="1" customWidth="1"/>
    <col min="7264" max="7265" width="7.6640625" style="712" bestFit="1" customWidth="1"/>
    <col min="7266" max="7266" width="8.109375" style="712" bestFit="1" customWidth="1"/>
    <col min="7267" max="7269" width="7.6640625" style="712" bestFit="1" customWidth="1"/>
    <col min="7270" max="7270" width="8.109375" style="712" bestFit="1" customWidth="1"/>
    <col min="7271" max="7273" width="7.6640625" style="712" bestFit="1" customWidth="1"/>
    <col min="7274" max="7277" width="7.44140625" style="712"/>
    <col min="7278" max="7279" width="8.109375" style="712" bestFit="1" customWidth="1"/>
    <col min="7280" max="7281" width="7.6640625" style="712" bestFit="1" customWidth="1"/>
    <col min="7282" max="7282" width="8.109375" style="712" bestFit="1" customWidth="1"/>
    <col min="7283" max="7285" width="7.6640625" style="712" bestFit="1" customWidth="1"/>
    <col min="7286" max="7286" width="8.109375" style="712" bestFit="1" customWidth="1"/>
    <col min="7287" max="7289" width="7.6640625" style="712" bestFit="1" customWidth="1"/>
    <col min="7290" max="7293" width="7.44140625" style="712"/>
    <col min="7294" max="7295" width="8.109375" style="712" bestFit="1" customWidth="1"/>
    <col min="7296" max="7297" width="7.6640625" style="712" bestFit="1" customWidth="1"/>
    <col min="7298" max="7298" width="8.109375" style="712" bestFit="1" customWidth="1"/>
    <col min="7299" max="7301" width="7.6640625" style="712" bestFit="1" customWidth="1"/>
    <col min="7302" max="7302" width="8.109375" style="712" bestFit="1" customWidth="1"/>
    <col min="7303" max="7305" width="7.6640625" style="712" bestFit="1" customWidth="1"/>
    <col min="7306" max="7309" width="7.44140625" style="712"/>
    <col min="7310" max="7311" width="8.109375" style="712" bestFit="1" customWidth="1"/>
    <col min="7312" max="7313" width="7.6640625" style="712" bestFit="1" customWidth="1"/>
    <col min="7314" max="7314" width="8.109375" style="712" bestFit="1" customWidth="1"/>
    <col min="7315" max="7317" width="7.6640625" style="712" bestFit="1" customWidth="1"/>
    <col min="7318" max="7318" width="8.109375" style="712" bestFit="1" customWidth="1"/>
    <col min="7319" max="7321" width="7.6640625" style="712" bestFit="1" customWidth="1"/>
    <col min="7322" max="7325" width="7.44140625" style="712"/>
    <col min="7326" max="7327" width="8.109375" style="712" bestFit="1" customWidth="1"/>
    <col min="7328" max="7329" width="7.6640625" style="712" bestFit="1" customWidth="1"/>
    <col min="7330" max="7330" width="8.109375" style="712" bestFit="1" customWidth="1"/>
    <col min="7331" max="7333" width="7.6640625" style="712" bestFit="1" customWidth="1"/>
    <col min="7334" max="7334" width="8.109375" style="712" bestFit="1" customWidth="1"/>
    <col min="7335" max="7337" width="7.6640625" style="712" bestFit="1" customWidth="1"/>
    <col min="7338" max="7341" width="7.44140625" style="712"/>
    <col min="7342" max="7343" width="8.109375" style="712" bestFit="1" customWidth="1"/>
    <col min="7344" max="7345" width="7.6640625" style="712" bestFit="1" customWidth="1"/>
    <col min="7346" max="7346" width="8.109375" style="712" bestFit="1" customWidth="1"/>
    <col min="7347" max="7349" width="7.6640625" style="712" bestFit="1" customWidth="1"/>
    <col min="7350" max="7350" width="8.109375" style="712" bestFit="1" customWidth="1"/>
    <col min="7351" max="7353" width="7.6640625" style="712" bestFit="1" customWidth="1"/>
    <col min="7354" max="7357" width="7.44140625" style="712"/>
    <col min="7358" max="7359" width="8.109375" style="712" bestFit="1" customWidth="1"/>
    <col min="7360" max="7361" width="7.6640625" style="712" bestFit="1" customWidth="1"/>
    <col min="7362" max="7362" width="8.109375" style="712" bestFit="1" customWidth="1"/>
    <col min="7363" max="7365" width="7.6640625" style="712" bestFit="1" customWidth="1"/>
    <col min="7366" max="7366" width="8.109375" style="712" bestFit="1" customWidth="1"/>
    <col min="7367" max="7369" width="7.6640625" style="712" bestFit="1" customWidth="1"/>
    <col min="7370" max="7373" width="7.44140625" style="712"/>
    <col min="7374" max="7375" width="8.109375" style="712" bestFit="1" customWidth="1"/>
    <col min="7376" max="7377" width="7.6640625" style="712" bestFit="1" customWidth="1"/>
    <col min="7378" max="7378" width="8.109375" style="712" bestFit="1" customWidth="1"/>
    <col min="7379" max="7381" width="7.6640625" style="712" bestFit="1" customWidth="1"/>
    <col min="7382" max="7382" width="8.109375" style="712" bestFit="1" customWidth="1"/>
    <col min="7383" max="7385" width="7.6640625" style="712" bestFit="1" customWidth="1"/>
    <col min="7386" max="7389" width="7.44140625" style="712"/>
    <col min="7390" max="7391" width="8.109375" style="712" bestFit="1" customWidth="1"/>
    <col min="7392" max="7393" width="7.6640625" style="712" bestFit="1" customWidth="1"/>
    <col min="7394" max="7394" width="8.109375" style="712" bestFit="1" customWidth="1"/>
    <col min="7395" max="7397" width="7.6640625" style="712" bestFit="1" customWidth="1"/>
    <col min="7398" max="7398" width="8.109375" style="712" bestFit="1" customWidth="1"/>
    <col min="7399" max="7401" width="7.6640625" style="712" bestFit="1" customWidth="1"/>
    <col min="7402" max="7405" width="7.44140625" style="712"/>
    <col min="7406" max="7407" width="8.109375" style="712" bestFit="1" customWidth="1"/>
    <col min="7408" max="7409" width="7.6640625" style="712" bestFit="1" customWidth="1"/>
    <col min="7410" max="7410" width="8.109375" style="712" bestFit="1" customWidth="1"/>
    <col min="7411" max="7413" width="7.6640625" style="712" bestFit="1" customWidth="1"/>
    <col min="7414" max="7414" width="8.109375" style="712" bestFit="1" customWidth="1"/>
    <col min="7415" max="7417" width="7.6640625" style="712" bestFit="1" customWidth="1"/>
    <col min="7418" max="7421" width="7.44140625" style="712"/>
    <col min="7422" max="7423" width="8.109375" style="712" bestFit="1" customWidth="1"/>
    <col min="7424" max="7425" width="7.6640625" style="712" bestFit="1" customWidth="1"/>
    <col min="7426" max="7426" width="8.109375" style="712" bestFit="1" customWidth="1"/>
    <col min="7427" max="7429" width="7.6640625" style="712" bestFit="1" customWidth="1"/>
    <col min="7430" max="7430" width="8.109375" style="712" bestFit="1" customWidth="1"/>
    <col min="7431" max="7433" width="7.6640625" style="712" bestFit="1" customWidth="1"/>
    <col min="7434" max="7437" width="7.44140625" style="712"/>
    <col min="7438" max="7439" width="8.109375" style="712" bestFit="1" customWidth="1"/>
    <col min="7440" max="7441" width="7.6640625" style="712" bestFit="1" customWidth="1"/>
    <col min="7442" max="7442" width="8.109375" style="712" bestFit="1" customWidth="1"/>
    <col min="7443" max="7445" width="7.6640625" style="712" bestFit="1" customWidth="1"/>
    <col min="7446" max="7446" width="8.109375" style="712" bestFit="1" customWidth="1"/>
    <col min="7447" max="7449" width="7.6640625" style="712" bestFit="1" customWidth="1"/>
    <col min="7450" max="7453" width="7.44140625" style="712"/>
    <col min="7454" max="7455" width="8.109375" style="712" bestFit="1" customWidth="1"/>
    <col min="7456" max="7457" width="7.6640625" style="712" bestFit="1" customWidth="1"/>
    <col min="7458" max="7458" width="8.109375" style="712" bestFit="1" customWidth="1"/>
    <col min="7459" max="7461" width="7.6640625" style="712" bestFit="1" customWidth="1"/>
    <col min="7462" max="7462" width="8.109375" style="712" bestFit="1" customWidth="1"/>
    <col min="7463" max="7465" width="7.6640625" style="712" bestFit="1" customWidth="1"/>
    <col min="7466" max="7469" width="7.44140625" style="712"/>
    <col min="7470" max="7471" width="8.109375" style="712" bestFit="1" customWidth="1"/>
    <col min="7472" max="7473" width="7.6640625" style="712" bestFit="1" customWidth="1"/>
    <col min="7474" max="7474" width="8.109375" style="712" bestFit="1" customWidth="1"/>
    <col min="7475" max="7477" width="7.6640625" style="712" bestFit="1" customWidth="1"/>
    <col min="7478" max="7478" width="8.109375" style="712" bestFit="1" customWidth="1"/>
    <col min="7479" max="7481" width="7.6640625" style="712" bestFit="1" customWidth="1"/>
    <col min="7482" max="7485" width="7.44140625" style="712"/>
    <col min="7486" max="7487" width="8.109375" style="712" bestFit="1" customWidth="1"/>
    <col min="7488" max="7489" width="7.6640625" style="712" bestFit="1" customWidth="1"/>
    <col min="7490" max="7490" width="8.109375" style="712" bestFit="1" customWidth="1"/>
    <col min="7491" max="7493" width="7.6640625" style="712" bestFit="1" customWidth="1"/>
    <col min="7494" max="7494" width="8.109375" style="712" bestFit="1" customWidth="1"/>
    <col min="7495" max="7497" width="7.6640625" style="712" bestFit="1" customWidth="1"/>
    <col min="7498" max="7501" width="7.44140625" style="712"/>
    <col min="7502" max="7503" width="8.109375" style="712" bestFit="1" customWidth="1"/>
    <col min="7504" max="7505" width="7.6640625" style="712" bestFit="1" customWidth="1"/>
    <col min="7506" max="7506" width="8.109375" style="712" bestFit="1" customWidth="1"/>
    <col min="7507" max="7509" width="7.6640625" style="712" bestFit="1" customWidth="1"/>
    <col min="7510" max="7510" width="8.109375" style="712" bestFit="1" customWidth="1"/>
    <col min="7511" max="7513" width="7.6640625" style="712" bestFit="1" customWidth="1"/>
    <col min="7514" max="7517" width="7.44140625" style="712"/>
    <col min="7518" max="7519" width="8.109375" style="712" bestFit="1" customWidth="1"/>
    <col min="7520" max="7521" width="7.6640625" style="712" bestFit="1" customWidth="1"/>
    <col min="7522" max="7522" width="8.109375" style="712" bestFit="1" customWidth="1"/>
    <col min="7523" max="7525" width="7.6640625" style="712" bestFit="1" customWidth="1"/>
    <col min="7526" max="7526" width="8.109375" style="712" bestFit="1" customWidth="1"/>
    <col min="7527" max="7529" width="7.6640625" style="712" bestFit="1" customWidth="1"/>
    <col min="7530" max="7533" width="7.44140625" style="712"/>
    <col min="7534" max="7535" width="8.109375" style="712" bestFit="1" customWidth="1"/>
    <col min="7536" max="7537" width="7.6640625" style="712" bestFit="1" customWidth="1"/>
    <col min="7538" max="7538" width="8.109375" style="712" bestFit="1" customWidth="1"/>
    <col min="7539" max="7541" width="7.6640625" style="712" bestFit="1" customWidth="1"/>
    <col min="7542" max="7542" width="8.109375" style="712" bestFit="1" customWidth="1"/>
    <col min="7543" max="7545" width="7.6640625" style="712" bestFit="1" customWidth="1"/>
    <col min="7546" max="7549" width="7.44140625" style="712"/>
    <col min="7550" max="7551" width="8.109375" style="712" bestFit="1" customWidth="1"/>
    <col min="7552" max="7553" width="7.6640625" style="712" bestFit="1" customWidth="1"/>
    <col min="7554" max="7554" width="8.109375" style="712" bestFit="1" customWidth="1"/>
    <col min="7555" max="7557" width="7.6640625" style="712" bestFit="1" customWidth="1"/>
    <col min="7558" max="7558" width="8.109375" style="712" bestFit="1" customWidth="1"/>
    <col min="7559" max="7561" width="7.6640625" style="712" bestFit="1" customWidth="1"/>
    <col min="7562" max="7565" width="7.44140625" style="712"/>
    <col min="7566" max="7567" width="8.109375" style="712" bestFit="1" customWidth="1"/>
    <col min="7568" max="7569" width="7.6640625" style="712" bestFit="1" customWidth="1"/>
    <col min="7570" max="7570" width="8.109375" style="712" bestFit="1" customWidth="1"/>
    <col min="7571" max="7573" width="7.6640625" style="712" bestFit="1" customWidth="1"/>
    <col min="7574" max="7574" width="8.109375" style="712" bestFit="1" customWidth="1"/>
    <col min="7575" max="7577" width="7.6640625" style="712" bestFit="1" customWidth="1"/>
    <col min="7578" max="7581" width="7.44140625" style="712"/>
    <col min="7582" max="7583" width="8.109375" style="712" bestFit="1" customWidth="1"/>
    <col min="7584" max="7585" width="7.6640625" style="712" bestFit="1" customWidth="1"/>
    <col min="7586" max="7586" width="8.109375" style="712" bestFit="1" customWidth="1"/>
    <col min="7587" max="7589" width="7.6640625" style="712" bestFit="1" customWidth="1"/>
    <col min="7590" max="7590" width="8.109375" style="712" bestFit="1" customWidth="1"/>
    <col min="7591" max="7593" width="7.6640625" style="712" bestFit="1" customWidth="1"/>
    <col min="7594" max="7597" width="7.44140625" style="712"/>
    <col min="7598" max="7599" width="8.109375" style="712" bestFit="1" customWidth="1"/>
    <col min="7600" max="7601" width="7.6640625" style="712" bestFit="1" customWidth="1"/>
    <col min="7602" max="7602" width="8.109375" style="712" bestFit="1" customWidth="1"/>
    <col min="7603" max="7605" width="7.6640625" style="712" bestFit="1" customWidth="1"/>
    <col min="7606" max="7606" width="8.109375" style="712" bestFit="1" customWidth="1"/>
    <col min="7607" max="7609" width="7.6640625" style="712" bestFit="1" customWidth="1"/>
    <col min="7610" max="7613" width="7.44140625" style="712"/>
    <col min="7614" max="7615" width="8.109375" style="712" bestFit="1" customWidth="1"/>
    <col min="7616" max="7617" width="7.6640625" style="712" bestFit="1" customWidth="1"/>
    <col min="7618" max="7618" width="8.109375" style="712" bestFit="1" customWidth="1"/>
    <col min="7619" max="7621" width="7.6640625" style="712" bestFit="1" customWidth="1"/>
    <col min="7622" max="7622" width="8.109375" style="712" bestFit="1" customWidth="1"/>
    <col min="7623" max="7625" width="7.6640625" style="712" bestFit="1" customWidth="1"/>
    <col min="7626" max="7629" width="7.44140625" style="712"/>
    <col min="7630" max="7631" width="8.109375" style="712" bestFit="1" customWidth="1"/>
    <col min="7632" max="7633" width="7.6640625" style="712" bestFit="1" customWidth="1"/>
    <col min="7634" max="7634" width="8.109375" style="712" bestFit="1" customWidth="1"/>
    <col min="7635" max="7637" width="7.6640625" style="712" bestFit="1" customWidth="1"/>
    <col min="7638" max="7638" width="8.109375" style="712" bestFit="1" customWidth="1"/>
    <col min="7639" max="7641" width="7.6640625" style="712" bestFit="1" customWidth="1"/>
    <col min="7642" max="7645" width="7.44140625" style="712"/>
    <col min="7646" max="7647" width="8.109375" style="712" bestFit="1" customWidth="1"/>
    <col min="7648" max="7649" width="7.6640625" style="712" bestFit="1" customWidth="1"/>
    <col min="7650" max="7650" width="8.109375" style="712" bestFit="1" customWidth="1"/>
    <col min="7651" max="7653" width="7.6640625" style="712" bestFit="1" customWidth="1"/>
    <col min="7654" max="7654" width="8.109375" style="712" bestFit="1" customWidth="1"/>
    <col min="7655" max="7657" width="7.6640625" style="712" bestFit="1" customWidth="1"/>
    <col min="7658" max="7661" width="7.44140625" style="712"/>
    <col min="7662" max="7663" width="8.109375" style="712" bestFit="1" customWidth="1"/>
    <col min="7664" max="7665" width="7.6640625" style="712" bestFit="1" customWidth="1"/>
    <col min="7666" max="7666" width="8.109375" style="712" bestFit="1" customWidth="1"/>
    <col min="7667" max="7669" width="7.6640625" style="712" bestFit="1" customWidth="1"/>
    <col min="7670" max="7670" width="8.109375" style="712" bestFit="1" customWidth="1"/>
    <col min="7671" max="7673" width="7.6640625" style="712" bestFit="1" customWidth="1"/>
    <col min="7674" max="7677" width="7.44140625" style="712"/>
    <col min="7678" max="7679" width="8.109375" style="712" bestFit="1" customWidth="1"/>
    <col min="7680" max="7681" width="7.6640625" style="712" bestFit="1" customWidth="1"/>
    <col min="7682" max="7682" width="8.109375" style="712" bestFit="1" customWidth="1"/>
    <col min="7683" max="7685" width="7.6640625" style="712" bestFit="1" customWidth="1"/>
    <col min="7686" max="7686" width="8.109375" style="712" bestFit="1" customWidth="1"/>
    <col min="7687" max="7689" width="7.6640625" style="712" bestFit="1" customWidth="1"/>
    <col min="7690" max="7693" width="7.44140625" style="712"/>
    <col min="7694" max="7695" width="8.109375" style="712" bestFit="1" customWidth="1"/>
    <col min="7696" max="7697" width="7.6640625" style="712" bestFit="1" customWidth="1"/>
    <col min="7698" max="7698" width="8.109375" style="712" bestFit="1" customWidth="1"/>
    <col min="7699" max="7701" width="7.6640625" style="712" bestFit="1" customWidth="1"/>
    <col min="7702" max="7702" width="8.109375" style="712" bestFit="1" customWidth="1"/>
    <col min="7703" max="7705" width="7.6640625" style="712" bestFit="1" customWidth="1"/>
    <col min="7706" max="7709" width="7.44140625" style="712"/>
    <col min="7710" max="7711" width="8.109375" style="712" bestFit="1" customWidth="1"/>
    <col min="7712" max="7713" width="7.6640625" style="712" bestFit="1" customWidth="1"/>
    <col min="7714" max="7714" width="8.109375" style="712" bestFit="1" customWidth="1"/>
    <col min="7715" max="7717" width="7.6640625" style="712" bestFit="1" customWidth="1"/>
    <col min="7718" max="7718" width="8.109375" style="712" bestFit="1" customWidth="1"/>
    <col min="7719" max="7721" width="7.6640625" style="712" bestFit="1" customWidth="1"/>
    <col min="7722" max="7725" width="7.44140625" style="712"/>
    <col min="7726" max="7727" width="8.109375" style="712" bestFit="1" customWidth="1"/>
    <col min="7728" max="7729" width="7.6640625" style="712" bestFit="1" customWidth="1"/>
    <col min="7730" max="7730" width="8.109375" style="712" bestFit="1" customWidth="1"/>
    <col min="7731" max="7733" width="7.6640625" style="712" bestFit="1" customWidth="1"/>
    <col min="7734" max="7734" width="8.109375" style="712" bestFit="1" customWidth="1"/>
    <col min="7735" max="7737" width="7.6640625" style="712" bestFit="1" customWidth="1"/>
    <col min="7738" max="7741" width="7.44140625" style="712"/>
    <col min="7742" max="7743" width="8.109375" style="712" bestFit="1" customWidth="1"/>
    <col min="7744" max="7745" width="7.6640625" style="712" bestFit="1" customWidth="1"/>
    <col min="7746" max="7746" width="8.109375" style="712" bestFit="1" customWidth="1"/>
    <col min="7747" max="7749" width="7.6640625" style="712" bestFit="1" customWidth="1"/>
    <col min="7750" max="7750" width="8.109375" style="712" bestFit="1" customWidth="1"/>
    <col min="7751" max="7753" width="7.6640625" style="712" bestFit="1" customWidth="1"/>
    <col min="7754" max="7757" width="7.44140625" style="712"/>
    <col min="7758" max="7759" width="8.109375" style="712" bestFit="1" customWidth="1"/>
    <col min="7760" max="7761" width="7.6640625" style="712" bestFit="1" customWidth="1"/>
    <col min="7762" max="7762" width="8.109375" style="712" bestFit="1" customWidth="1"/>
    <col min="7763" max="7765" width="7.6640625" style="712" bestFit="1" customWidth="1"/>
    <col min="7766" max="7766" width="8.109375" style="712" bestFit="1" customWidth="1"/>
    <col min="7767" max="7769" width="7.6640625" style="712" bestFit="1" customWidth="1"/>
    <col min="7770" max="7773" width="7.44140625" style="712"/>
    <col min="7774" max="7775" width="8.109375" style="712" bestFit="1" customWidth="1"/>
    <col min="7776" max="7777" width="7.6640625" style="712" bestFit="1" customWidth="1"/>
    <col min="7778" max="7778" width="8.109375" style="712" bestFit="1" customWidth="1"/>
    <col min="7779" max="7781" width="7.6640625" style="712" bestFit="1" customWidth="1"/>
    <col min="7782" max="7782" width="8.109375" style="712" bestFit="1" customWidth="1"/>
    <col min="7783" max="7785" width="7.6640625" style="712" bestFit="1" customWidth="1"/>
    <col min="7786" max="7789" width="7.44140625" style="712"/>
    <col min="7790" max="7791" width="8.109375" style="712" bestFit="1" customWidth="1"/>
    <col min="7792" max="7793" width="7.6640625" style="712" bestFit="1" customWidth="1"/>
    <col min="7794" max="7794" width="8.109375" style="712" bestFit="1" customWidth="1"/>
    <col min="7795" max="7797" width="7.6640625" style="712" bestFit="1" customWidth="1"/>
    <col min="7798" max="7798" width="8.109375" style="712" bestFit="1" customWidth="1"/>
    <col min="7799" max="7801" width="7.6640625" style="712" bestFit="1" customWidth="1"/>
    <col min="7802" max="7805" width="7.44140625" style="712"/>
    <col min="7806" max="7807" width="8.109375" style="712" bestFit="1" customWidth="1"/>
    <col min="7808" max="7809" width="7.6640625" style="712" bestFit="1" customWidth="1"/>
    <col min="7810" max="7810" width="8.109375" style="712" bestFit="1" customWidth="1"/>
    <col min="7811" max="7813" width="7.6640625" style="712" bestFit="1" customWidth="1"/>
    <col min="7814" max="7814" width="8.109375" style="712" bestFit="1" customWidth="1"/>
    <col min="7815" max="7817" width="7.6640625" style="712" bestFit="1" customWidth="1"/>
    <col min="7818" max="7821" width="7.44140625" style="712"/>
    <col min="7822" max="7823" width="8.109375" style="712" bestFit="1" customWidth="1"/>
    <col min="7824" max="7825" width="7.6640625" style="712" bestFit="1" customWidth="1"/>
    <col min="7826" max="7826" width="8.109375" style="712" bestFit="1" customWidth="1"/>
    <col min="7827" max="7829" width="7.6640625" style="712" bestFit="1" customWidth="1"/>
    <col min="7830" max="7830" width="8.109375" style="712" bestFit="1" customWidth="1"/>
    <col min="7831" max="7833" width="7.6640625" style="712" bestFit="1" customWidth="1"/>
    <col min="7834" max="7837" width="7.44140625" style="712"/>
    <col min="7838" max="7839" width="8.109375" style="712" bestFit="1" customWidth="1"/>
    <col min="7840" max="7841" width="7.6640625" style="712" bestFit="1" customWidth="1"/>
    <col min="7842" max="7842" width="8.109375" style="712" bestFit="1" customWidth="1"/>
    <col min="7843" max="7845" width="7.6640625" style="712" bestFit="1" customWidth="1"/>
    <col min="7846" max="7846" width="8.109375" style="712" bestFit="1" customWidth="1"/>
    <col min="7847" max="7849" width="7.6640625" style="712" bestFit="1" customWidth="1"/>
    <col min="7850" max="7853" width="7.44140625" style="712"/>
    <col min="7854" max="7855" width="8.109375" style="712" bestFit="1" customWidth="1"/>
    <col min="7856" max="7857" width="7.6640625" style="712" bestFit="1" customWidth="1"/>
    <col min="7858" max="7858" width="8.109375" style="712" bestFit="1" customWidth="1"/>
    <col min="7859" max="7861" width="7.6640625" style="712" bestFit="1" customWidth="1"/>
    <col min="7862" max="7862" width="8.109375" style="712" bestFit="1" customWidth="1"/>
    <col min="7863" max="7865" width="7.6640625" style="712" bestFit="1" customWidth="1"/>
    <col min="7866" max="7869" width="7.44140625" style="712"/>
    <col min="7870" max="7871" width="8.109375" style="712" bestFit="1" customWidth="1"/>
    <col min="7872" max="7873" width="7.6640625" style="712" bestFit="1" customWidth="1"/>
    <col min="7874" max="7874" width="8.109375" style="712" bestFit="1" customWidth="1"/>
    <col min="7875" max="7877" width="7.6640625" style="712" bestFit="1" customWidth="1"/>
    <col min="7878" max="7878" width="8.109375" style="712" bestFit="1" customWidth="1"/>
    <col min="7879" max="7881" width="7.6640625" style="712" bestFit="1" customWidth="1"/>
    <col min="7882" max="7885" width="7.44140625" style="712"/>
    <col min="7886" max="7887" width="8.109375" style="712" bestFit="1" customWidth="1"/>
    <col min="7888" max="7889" width="7.6640625" style="712" bestFit="1" customWidth="1"/>
    <col min="7890" max="7890" width="8.109375" style="712" bestFit="1" customWidth="1"/>
    <col min="7891" max="7893" width="7.6640625" style="712" bestFit="1" customWidth="1"/>
    <col min="7894" max="7894" width="8.109375" style="712" bestFit="1" customWidth="1"/>
    <col min="7895" max="7897" width="7.6640625" style="712" bestFit="1" customWidth="1"/>
    <col min="7898" max="7901" width="7.44140625" style="712"/>
    <col min="7902" max="7903" width="8.109375" style="712" bestFit="1" customWidth="1"/>
    <col min="7904" max="7905" width="7.6640625" style="712" bestFit="1" customWidth="1"/>
    <col min="7906" max="7906" width="8.109375" style="712" bestFit="1" customWidth="1"/>
    <col min="7907" max="7909" width="7.6640625" style="712" bestFit="1" customWidth="1"/>
    <col min="7910" max="7910" width="8.109375" style="712" bestFit="1" customWidth="1"/>
    <col min="7911" max="7913" width="7.6640625" style="712" bestFit="1" customWidth="1"/>
    <col min="7914" max="7917" width="7.44140625" style="712"/>
    <col min="7918" max="7919" width="8.109375" style="712" bestFit="1" customWidth="1"/>
    <col min="7920" max="7921" width="7.6640625" style="712" bestFit="1" customWidth="1"/>
    <col min="7922" max="7922" width="8.109375" style="712" bestFit="1" customWidth="1"/>
    <col min="7923" max="7925" width="7.6640625" style="712" bestFit="1" customWidth="1"/>
    <col min="7926" max="7926" width="8.109375" style="712" bestFit="1" customWidth="1"/>
    <col min="7927" max="7929" width="7.6640625" style="712" bestFit="1" customWidth="1"/>
    <col min="7930" max="7933" width="7.44140625" style="712"/>
    <col min="7934" max="7935" width="8.109375" style="712" bestFit="1" customWidth="1"/>
    <col min="7936" max="7937" width="7.6640625" style="712" bestFit="1" customWidth="1"/>
    <col min="7938" max="7938" width="8.109375" style="712" bestFit="1" customWidth="1"/>
    <col min="7939" max="7941" width="7.6640625" style="712" bestFit="1" customWidth="1"/>
    <col min="7942" max="7942" width="8.109375" style="712" bestFit="1" customWidth="1"/>
    <col min="7943" max="7945" width="7.6640625" style="712" bestFit="1" customWidth="1"/>
    <col min="7946" max="7949" width="7.44140625" style="712"/>
    <col min="7950" max="7951" width="8.109375" style="712" bestFit="1" customWidth="1"/>
    <col min="7952" max="7953" width="7.6640625" style="712" bestFit="1" customWidth="1"/>
    <col min="7954" max="7954" width="8.109375" style="712" bestFit="1" customWidth="1"/>
    <col min="7955" max="7957" width="7.6640625" style="712" bestFit="1" customWidth="1"/>
    <col min="7958" max="7958" width="8.109375" style="712" bestFit="1" customWidth="1"/>
    <col min="7959" max="7961" width="7.6640625" style="712" bestFit="1" customWidth="1"/>
    <col min="7962" max="7965" width="7.44140625" style="712"/>
    <col min="7966" max="7967" width="8.109375" style="712" bestFit="1" customWidth="1"/>
    <col min="7968" max="7969" width="7.6640625" style="712" bestFit="1" customWidth="1"/>
    <col min="7970" max="7970" width="8.109375" style="712" bestFit="1" customWidth="1"/>
    <col min="7971" max="7973" width="7.6640625" style="712" bestFit="1" customWidth="1"/>
    <col min="7974" max="7974" width="8.109375" style="712" bestFit="1" customWidth="1"/>
    <col min="7975" max="7977" width="7.6640625" style="712" bestFit="1" customWidth="1"/>
    <col min="7978" max="7981" width="7.44140625" style="712"/>
    <col min="7982" max="7983" width="8.109375" style="712" bestFit="1" customWidth="1"/>
    <col min="7984" max="7985" width="7.6640625" style="712" bestFit="1" customWidth="1"/>
    <col min="7986" max="7986" width="8.109375" style="712" bestFit="1" customWidth="1"/>
    <col min="7987" max="7989" width="7.6640625" style="712" bestFit="1" customWidth="1"/>
    <col min="7990" max="7990" width="8.109375" style="712" bestFit="1" customWidth="1"/>
    <col min="7991" max="7993" width="7.6640625" style="712" bestFit="1" customWidth="1"/>
    <col min="7994" max="7997" width="7.44140625" style="712"/>
    <col min="7998" max="7999" width="8.109375" style="712" bestFit="1" customWidth="1"/>
    <col min="8000" max="8001" width="7.6640625" style="712" bestFit="1" customWidth="1"/>
    <col min="8002" max="8002" width="8.109375" style="712" bestFit="1" customWidth="1"/>
    <col min="8003" max="8005" width="7.6640625" style="712" bestFit="1" customWidth="1"/>
    <col min="8006" max="8006" width="8.109375" style="712" bestFit="1" customWidth="1"/>
    <col min="8007" max="8009" width="7.6640625" style="712" bestFit="1" customWidth="1"/>
    <col min="8010" max="8013" width="7.44140625" style="712"/>
    <col min="8014" max="8015" width="8.109375" style="712" bestFit="1" customWidth="1"/>
    <col min="8016" max="8017" width="7.6640625" style="712" bestFit="1" customWidth="1"/>
    <col min="8018" max="8018" width="8.109375" style="712" bestFit="1" customWidth="1"/>
    <col min="8019" max="8021" width="7.6640625" style="712" bestFit="1" customWidth="1"/>
    <col min="8022" max="8022" width="8.109375" style="712" bestFit="1" customWidth="1"/>
    <col min="8023" max="8025" width="7.6640625" style="712" bestFit="1" customWidth="1"/>
    <col min="8026" max="8029" width="7.44140625" style="712"/>
    <col min="8030" max="8031" width="8.109375" style="712" bestFit="1" customWidth="1"/>
    <col min="8032" max="8033" width="7.6640625" style="712" bestFit="1" customWidth="1"/>
    <col min="8034" max="8034" width="8.109375" style="712" bestFit="1" customWidth="1"/>
    <col min="8035" max="8037" width="7.6640625" style="712" bestFit="1" customWidth="1"/>
    <col min="8038" max="8038" width="8.109375" style="712" bestFit="1" customWidth="1"/>
    <col min="8039" max="8041" width="7.6640625" style="712" bestFit="1" customWidth="1"/>
    <col min="8042" max="8045" width="7.44140625" style="712"/>
    <col min="8046" max="8047" width="8.109375" style="712" bestFit="1" customWidth="1"/>
    <col min="8048" max="8049" width="7.6640625" style="712" bestFit="1" customWidth="1"/>
    <col min="8050" max="8050" width="8.109375" style="712" bestFit="1" customWidth="1"/>
    <col min="8051" max="8053" width="7.6640625" style="712" bestFit="1" customWidth="1"/>
    <col min="8054" max="8054" width="8.109375" style="712" bestFit="1" customWidth="1"/>
    <col min="8055" max="8057" width="7.6640625" style="712" bestFit="1" customWidth="1"/>
    <col min="8058" max="8061" width="7.44140625" style="712"/>
    <col min="8062" max="8063" width="8.109375" style="712" bestFit="1" customWidth="1"/>
    <col min="8064" max="8065" width="7.6640625" style="712" bestFit="1" customWidth="1"/>
    <col min="8066" max="8066" width="8.109375" style="712" bestFit="1" customWidth="1"/>
    <col min="8067" max="8069" width="7.6640625" style="712" bestFit="1" customWidth="1"/>
    <col min="8070" max="8070" width="8.109375" style="712" bestFit="1" customWidth="1"/>
    <col min="8071" max="8073" width="7.6640625" style="712" bestFit="1" customWidth="1"/>
    <col min="8074" max="8077" width="7.44140625" style="712"/>
    <col min="8078" max="8079" width="8.109375" style="712" bestFit="1" customWidth="1"/>
    <col min="8080" max="8081" width="7.6640625" style="712" bestFit="1" customWidth="1"/>
    <col min="8082" max="8082" width="8.109375" style="712" bestFit="1" customWidth="1"/>
    <col min="8083" max="8085" width="7.6640625" style="712" bestFit="1" customWidth="1"/>
    <col min="8086" max="8086" width="8.109375" style="712" bestFit="1" customWidth="1"/>
    <col min="8087" max="8089" width="7.6640625" style="712" bestFit="1" customWidth="1"/>
    <col min="8090" max="8093" width="7.44140625" style="712"/>
    <col min="8094" max="8095" width="8.109375" style="712" bestFit="1" customWidth="1"/>
    <col min="8096" max="8097" width="7.6640625" style="712" bestFit="1" customWidth="1"/>
    <col min="8098" max="8098" width="8.109375" style="712" bestFit="1" customWidth="1"/>
    <col min="8099" max="8101" width="7.6640625" style="712" bestFit="1" customWidth="1"/>
    <col min="8102" max="8102" width="8.109375" style="712" bestFit="1" customWidth="1"/>
    <col min="8103" max="8105" width="7.6640625" style="712" bestFit="1" customWidth="1"/>
    <col min="8106" max="8109" width="7.44140625" style="712"/>
    <col min="8110" max="8111" width="8.109375" style="712" bestFit="1" customWidth="1"/>
    <col min="8112" max="8113" width="7.6640625" style="712" bestFit="1" customWidth="1"/>
    <col min="8114" max="8114" width="8.109375" style="712" bestFit="1" customWidth="1"/>
    <col min="8115" max="8117" width="7.6640625" style="712" bestFit="1" customWidth="1"/>
    <col min="8118" max="8118" width="8.109375" style="712" bestFit="1" customWidth="1"/>
    <col min="8119" max="8121" width="7.6640625" style="712" bestFit="1" customWidth="1"/>
    <col min="8122" max="8125" width="7.44140625" style="712"/>
    <col min="8126" max="8127" width="8.109375" style="712" bestFit="1" customWidth="1"/>
    <col min="8128" max="8129" width="7.6640625" style="712" bestFit="1" customWidth="1"/>
    <col min="8130" max="8130" width="8.109375" style="712" bestFit="1" customWidth="1"/>
    <col min="8131" max="8133" width="7.6640625" style="712" bestFit="1" customWidth="1"/>
    <col min="8134" max="8134" width="8.109375" style="712" bestFit="1" customWidth="1"/>
    <col min="8135" max="8137" width="7.6640625" style="712" bestFit="1" customWidth="1"/>
    <col min="8138" max="8141" width="7.44140625" style="712"/>
    <col min="8142" max="8143" width="8.109375" style="712" bestFit="1" customWidth="1"/>
    <col min="8144" max="8145" width="7.6640625" style="712" bestFit="1" customWidth="1"/>
    <col min="8146" max="8146" width="8.109375" style="712" bestFit="1" customWidth="1"/>
    <col min="8147" max="8149" width="7.6640625" style="712" bestFit="1" customWidth="1"/>
    <col min="8150" max="8150" width="8.109375" style="712" bestFit="1" customWidth="1"/>
    <col min="8151" max="8153" width="7.6640625" style="712" bestFit="1" customWidth="1"/>
    <col min="8154" max="8157" width="7.44140625" style="712"/>
    <col min="8158" max="8159" width="8.109375" style="712" bestFit="1" customWidth="1"/>
    <col min="8160" max="8161" width="7.6640625" style="712" bestFit="1" customWidth="1"/>
    <col min="8162" max="8162" width="8.109375" style="712" bestFit="1" customWidth="1"/>
    <col min="8163" max="8165" width="7.6640625" style="712" bestFit="1" customWidth="1"/>
    <col min="8166" max="8166" width="8.109375" style="712" bestFit="1" customWidth="1"/>
    <col min="8167" max="8169" width="7.6640625" style="712" bestFit="1" customWidth="1"/>
    <col min="8170" max="8173" width="7.44140625" style="712"/>
    <col min="8174" max="8175" width="8.109375" style="712" bestFit="1" customWidth="1"/>
    <col min="8176" max="8177" width="7.6640625" style="712" bestFit="1" customWidth="1"/>
    <col min="8178" max="8178" width="8.109375" style="712" bestFit="1" customWidth="1"/>
    <col min="8179" max="8181" width="7.6640625" style="712" bestFit="1" customWidth="1"/>
    <col min="8182" max="8182" width="8.109375" style="712" bestFit="1" customWidth="1"/>
    <col min="8183" max="8185" width="7.6640625" style="712" bestFit="1" customWidth="1"/>
    <col min="8186" max="8189" width="7.44140625" style="712"/>
    <col min="8190" max="8191" width="8.109375" style="712" bestFit="1" customWidth="1"/>
    <col min="8192" max="8193" width="7.6640625" style="712" bestFit="1" customWidth="1"/>
    <col min="8194" max="8194" width="8.109375" style="712" bestFit="1" customWidth="1"/>
    <col min="8195" max="8197" width="7.6640625" style="712" bestFit="1" customWidth="1"/>
    <col min="8198" max="8198" width="8.109375" style="712" bestFit="1" customWidth="1"/>
    <col min="8199" max="8201" width="7.6640625" style="712" bestFit="1" customWidth="1"/>
    <col min="8202" max="8205" width="7.44140625" style="712"/>
    <col min="8206" max="8207" width="8.109375" style="712" bestFit="1" customWidth="1"/>
    <col min="8208" max="8209" width="7.6640625" style="712" bestFit="1" customWidth="1"/>
    <col min="8210" max="8210" width="8.109375" style="712" bestFit="1" customWidth="1"/>
    <col min="8211" max="8213" width="7.6640625" style="712" bestFit="1" customWidth="1"/>
    <col min="8214" max="8214" width="8.109375" style="712" bestFit="1" customWidth="1"/>
    <col min="8215" max="8217" width="7.6640625" style="712" bestFit="1" customWidth="1"/>
    <col min="8218" max="8221" width="7.44140625" style="712"/>
    <col min="8222" max="8223" width="8.109375" style="712" bestFit="1" customWidth="1"/>
    <col min="8224" max="8225" width="7.6640625" style="712" bestFit="1" customWidth="1"/>
    <col min="8226" max="8226" width="8.109375" style="712" bestFit="1" customWidth="1"/>
    <col min="8227" max="8229" width="7.6640625" style="712" bestFit="1" customWidth="1"/>
    <col min="8230" max="8230" width="8.109375" style="712" bestFit="1" customWidth="1"/>
    <col min="8231" max="8233" width="7.6640625" style="712" bestFit="1" customWidth="1"/>
    <col min="8234" max="8237" width="7.44140625" style="712"/>
    <col min="8238" max="8239" width="8.109375" style="712" bestFit="1" customWidth="1"/>
    <col min="8240" max="8241" width="7.6640625" style="712" bestFit="1" customWidth="1"/>
    <col min="8242" max="8242" width="8.109375" style="712" bestFit="1" customWidth="1"/>
    <col min="8243" max="8245" width="7.6640625" style="712" bestFit="1" customWidth="1"/>
    <col min="8246" max="8246" width="8.109375" style="712" bestFit="1" customWidth="1"/>
    <col min="8247" max="8249" width="7.6640625" style="712" bestFit="1" customWidth="1"/>
    <col min="8250" max="8253" width="7.44140625" style="712"/>
    <col min="8254" max="8255" width="8.109375" style="712" bestFit="1" customWidth="1"/>
    <col min="8256" max="8257" width="7.6640625" style="712" bestFit="1" customWidth="1"/>
    <col min="8258" max="8258" width="8.109375" style="712" bestFit="1" customWidth="1"/>
    <col min="8259" max="8261" width="7.6640625" style="712" bestFit="1" customWidth="1"/>
    <col min="8262" max="8262" width="8.109375" style="712" bestFit="1" customWidth="1"/>
    <col min="8263" max="8265" width="7.6640625" style="712" bestFit="1" customWidth="1"/>
    <col min="8266" max="8269" width="7.44140625" style="712"/>
    <col min="8270" max="8271" width="8.109375" style="712" bestFit="1" customWidth="1"/>
    <col min="8272" max="8273" width="7.6640625" style="712" bestFit="1" customWidth="1"/>
    <col min="8274" max="8274" width="8.109375" style="712" bestFit="1" customWidth="1"/>
    <col min="8275" max="8277" width="7.6640625" style="712" bestFit="1" customWidth="1"/>
    <col min="8278" max="8278" width="8.109375" style="712" bestFit="1" customWidth="1"/>
    <col min="8279" max="8281" width="7.6640625" style="712" bestFit="1" customWidth="1"/>
    <col min="8282" max="8285" width="7.44140625" style="712"/>
    <col min="8286" max="8287" width="8.109375" style="712" bestFit="1" customWidth="1"/>
    <col min="8288" max="8289" width="7.6640625" style="712" bestFit="1" customWidth="1"/>
    <col min="8290" max="8290" width="8.109375" style="712" bestFit="1" customWidth="1"/>
    <col min="8291" max="8293" width="7.6640625" style="712" bestFit="1" customWidth="1"/>
    <col min="8294" max="8294" width="8.109375" style="712" bestFit="1" customWidth="1"/>
    <col min="8295" max="8297" width="7.6640625" style="712" bestFit="1" customWidth="1"/>
    <col min="8298" max="8301" width="7.44140625" style="712"/>
    <col min="8302" max="8303" width="8.109375" style="712" bestFit="1" customWidth="1"/>
    <col min="8304" max="8305" width="7.6640625" style="712" bestFit="1" customWidth="1"/>
    <col min="8306" max="8306" width="8.109375" style="712" bestFit="1" customWidth="1"/>
    <col min="8307" max="8309" width="7.6640625" style="712" bestFit="1" customWidth="1"/>
    <col min="8310" max="8310" width="8.109375" style="712" bestFit="1" customWidth="1"/>
    <col min="8311" max="8313" width="7.6640625" style="712" bestFit="1" customWidth="1"/>
    <col min="8314" max="8317" width="7.44140625" style="712"/>
    <col min="8318" max="8319" width="8.109375" style="712" bestFit="1" customWidth="1"/>
    <col min="8320" max="8321" width="7.6640625" style="712" bestFit="1" customWidth="1"/>
    <col min="8322" max="8322" width="8.109375" style="712" bestFit="1" customWidth="1"/>
    <col min="8323" max="8325" width="7.6640625" style="712" bestFit="1" customWidth="1"/>
    <col min="8326" max="8326" width="8.109375" style="712" bestFit="1" customWidth="1"/>
    <col min="8327" max="8329" width="7.6640625" style="712" bestFit="1" customWidth="1"/>
    <col min="8330" max="8333" width="7.44140625" style="712"/>
    <col min="8334" max="8335" width="8.109375" style="712" bestFit="1" customWidth="1"/>
    <col min="8336" max="8337" width="7.6640625" style="712" bestFit="1" customWidth="1"/>
    <col min="8338" max="8338" width="8.109375" style="712" bestFit="1" customWidth="1"/>
    <col min="8339" max="8341" width="7.6640625" style="712" bestFit="1" customWidth="1"/>
    <col min="8342" max="8342" width="8.109375" style="712" bestFit="1" customWidth="1"/>
    <col min="8343" max="8345" width="7.6640625" style="712" bestFit="1" customWidth="1"/>
    <col min="8346" max="8349" width="7.44140625" style="712"/>
    <col min="8350" max="8351" width="8.109375" style="712" bestFit="1" customWidth="1"/>
    <col min="8352" max="8353" width="7.6640625" style="712" bestFit="1" customWidth="1"/>
    <col min="8354" max="8354" width="8.109375" style="712" bestFit="1" customWidth="1"/>
    <col min="8355" max="8357" width="7.6640625" style="712" bestFit="1" customWidth="1"/>
    <col min="8358" max="8358" width="8.109375" style="712" bestFit="1" customWidth="1"/>
    <col min="8359" max="8361" width="7.6640625" style="712" bestFit="1" customWidth="1"/>
    <col min="8362" max="8365" width="7.44140625" style="712"/>
    <col min="8366" max="8367" width="8.109375" style="712" bestFit="1" customWidth="1"/>
    <col min="8368" max="8369" width="7.6640625" style="712" bestFit="1" customWidth="1"/>
    <col min="8370" max="8370" width="8.109375" style="712" bestFit="1" customWidth="1"/>
    <col min="8371" max="8373" width="7.6640625" style="712" bestFit="1" customWidth="1"/>
    <col min="8374" max="8374" width="8.109375" style="712" bestFit="1" customWidth="1"/>
    <col min="8375" max="8377" width="7.6640625" style="712" bestFit="1" customWidth="1"/>
    <col min="8378" max="8381" width="7.44140625" style="712"/>
    <col min="8382" max="8383" width="8.109375" style="712" bestFit="1" customWidth="1"/>
    <col min="8384" max="8385" width="7.6640625" style="712" bestFit="1" customWidth="1"/>
    <col min="8386" max="8386" width="8.109375" style="712" bestFit="1" customWidth="1"/>
    <col min="8387" max="8389" width="7.6640625" style="712" bestFit="1" customWidth="1"/>
    <col min="8390" max="8390" width="8.109375" style="712" bestFit="1" customWidth="1"/>
    <col min="8391" max="8393" width="7.6640625" style="712" bestFit="1" customWidth="1"/>
    <col min="8394" max="8397" width="7.44140625" style="712"/>
    <col min="8398" max="8399" width="8.109375" style="712" bestFit="1" customWidth="1"/>
    <col min="8400" max="8401" width="7.6640625" style="712" bestFit="1" customWidth="1"/>
    <col min="8402" max="8402" width="8.109375" style="712" bestFit="1" customWidth="1"/>
    <col min="8403" max="8405" width="7.6640625" style="712" bestFit="1" customWidth="1"/>
    <col min="8406" max="8406" width="8.109375" style="712" bestFit="1" customWidth="1"/>
    <col min="8407" max="8409" width="7.6640625" style="712" bestFit="1" customWidth="1"/>
    <col min="8410" max="8413" width="7.44140625" style="712"/>
    <col min="8414" max="8415" width="8.109375" style="712" bestFit="1" customWidth="1"/>
    <col min="8416" max="8417" width="7.6640625" style="712" bestFit="1" customWidth="1"/>
    <col min="8418" max="8418" width="8.109375" style="712" bestFit="1" customWidth="1"/>
    <col min="8419" max="8421" width="7.6640625" style="712" bestFit="1" customWidth="1"/>
    <col min="8422" max="8422" width="8.109375" style="712" bestFit="1" customWidth="1"/>
    <col min="8423" max="8425" width="7.6640625" style="712" bestFit="1" customWidth="1"/>
    <col min="8426" max="8429" width="7.44140625" style="712"/>
    <col min="8430" max="8431" width="8.109375" style="712" bestFit="1" customWidth="1"/>
    <col min="8432" max="8433" width="7.6640625" style="712" bestFit="1" customWidth="1"/>
    <col min="8434" max="8434" width="8.109375" style="712" bestFit="1" customWidth="1"/>
    <col min="8435" max="8437" width="7.6640625" style="712" bestFit="1" customWidth="1"/>
    <col min="8438" max="8438" width="8.109375" style="712" bestFit="1" customWidth="1"/>
    <col min="8439" max="8441" width="7.6640625" style="712" bestFit="1" customWidth="1"/>
    <col min="8442" max="8445" width="7.44140625" style="712"/>
    <col min="8446" max="8447" width="8.109375" style="712" bestFit="1" customWidth="1"/>
    <col min="8448" max="8449" width="7.6640625" style="712" bestFit="1" customWidth="1"/>
    <col min="8450" max="8450" width="8.109375" style="712" bestFit="1" customWidth="1"/>
    <col min="8451" max="8453" width="7.6640625" style="712" bestFit="1" customWidth="1"/>
    <col min="8454" max="8454" width="8.109375" style="712" bestFit="1" customWidth="1"/>
    <col min="8455" max="8457" width="7.6640625" style="712" bestFit="1" customWidth="1"/>
    <col min="8458" max="8461" width="7.44140625" style="712"/>
    <col min="8462" max="8463" width="8.109375" style="712" bestFit="1" customWidth="1"/>
    <col min="8464" max="8465" width="7.6640625" style="712" bestFit="1" customWidth="1"/>
    <col min="8466" max="8466" width="8.109375" style="712" bestFit="1" customWidth="1"/>
    <col min="8467" max="8469" width="7.6640625" style="712" bestFit="1" customWidth="1"/>
    <col min="8470" max="8470" width="8.109375" style="712" bestFit="1" customWidth="1"/>
    <col min="8471" max="8473" width="7.6640625" style="712" bestFit="1" customWidth="1"/>
    <col min="8474" max="8477" width="7.44140625" style="712"/>
    <col min="8478" max="8479" width="8.109375" style="712" bestFit="1" customWidth="1"/>
    <col min="8480" max="8481" width="7.6640625" style="712" bestFit="1" customWidth="1"/>
    <col min="8482" max="8482" width="8.109375" style="712" bestFit="1" customWidth="1"/>
    <col min="8483" max="8485" width="7.6640625" style="712" bestFit="1" customWidth="1"/>
    <col min="8486" max="8486" width="8.109375" style="712" bestFit="1" customWidth="1"/>
    <col min="8487" max="8489" width="7.6640625" style="712" bestFit="1" customWidth="1"/>
    <col min="8490" max="8493" width="7.44140625" style="712"/>
    <col min="8494" max="8495" width="8.109375" style="712" bestFit="1" customWidth="1"/>
    <col min="8496" max="8497" width="7.6640625" style="712" bestFit="1" customWidth="1"/>
    <col min="8498" max="8498" width="8.109375" style="712" bestFit="1" customWidth="1"/>
    <col min="8499" max="8501" width="7.6640625" style="712" bestFit="1" customWidth="1"/>
    <col min="8502" max="8502" width="8.109375" style="712" bestFit="1" customWidth="1"/>
    <col min="8503" max="8505" width="7.6640625" style="712" bestFit="1" customWidth="1"/>
    <col min="8506" max="8509" width="7.44140625" style="712"/>
    <col min="8510" max="8511" width="8.109375" style="712" bestFit="1" customWidth="1"/>
    <col min="8512" max="8513" width="7.6640625" style="712" bestFit="1" customWidth="1"/>
    <col min="8514" max="8514" width="8.109375" style="712" bestFit="1" customWidth="1"/>
    <col min="8515" max="8517" width="7.6640625" style="712" bestFit="1" customWidth="1"/>
    <col min="8518" max="8518" width="8.109375" style="712" bestFit="1" customWidth="1"/>
    <col min="8519" max="8521" width="7.6640625" style="712" bestFit="1" customWidth="1"/>
    <col min="8522" max="8525" width="7.44140625" style="712"/>
    <col min="8526" max="8527" width="8.109375" style="712" bestFit="1" customWidth="1"/>
    <col min="8528" max="8529" width="7.6640625" style="712" bestFit="1" customWidth="1"/>
    <col min="8530" max="8530" width="8.109375" style="712" bestFit="1" customWidth="1"/>
    <col min="8531" max="8533" width="7.6640625" style="712" bestFit="1" customWidth="1"/>
    <col min="8534" max="8534" width="8.109375" style="712" bestFit="1" customWidth="1"/>
    <col min="8535" max="8537" width="7.6640625" style="712" bestFit="1" customWidth="1"/>
    <col min="8538" max="8541" width="7.44140625" style="712"/>
    <col min="8542" max="8543" width="8.109375" style="712" bestFit="1" customWidth="1"/>
    <col min="8544" max="8545" width="7.6640625" style="712" bestFit="1" customWidth="1"/>
    <col min="8546" max="8546" width="8.109375" style="712" bestFit="1" customWidth="1"/>
    <col min="8547" max="8549" width="7.6640625" style="712" bestFit="1" customWidth="1"/>
    <col min="8550" max="8550" width="8.109375" style="712" bestFit="1" customWidth="1"/>
    <col min="8551" max="8553" width="7.6640625" style="712" bestFit="1" customWidth="1"/>
    <col min="8554" max="8557" width="7.44140625" style="712"/>
    <col min="8558" max="8559" width="8.109375" style="712" bestFit="1" customWidth="1"/>
    <col min="8560" max="8561" width="7.6640625" style="712" bestFit="1" customWidth="1"/>
    <col min="8562" max="8562" width="8.109375" style="712" bestFit="1" customWidth="1"/>
    <col min="8563" max="8565" width="7.6640625" style="712" bestFit="1" customWidth="1"/>
    <col min="8566" max="8566" width="8.109375" style="712" bestFit="1" customWidth="1"/>
    <col min="8567" max="8569" width="7.6640625" style="712" bestFit="1" customWidth="1"/>
    <col min="8570" max="8573" width="7.44140625" style="712"/>
    <col min="8574" max="8575" width="8.109375" style="712" bestFit="1" customWidth="1"/>
    <col min="8576" max="8577" width="7.6640625" style="712" bestFit="1" customWidth="1"/>
    <col min="8578" max="8578" width="8.109375" style="712" bestFit="1" customWidth="1"/>
    <col min="8579" max="8581" width="7.6640625" style="712" bestFit="1" customWidth="1"/>
    <col min="8582" max="8582" width="8.109375" style="712" bestFit="1" customWidth="1"/>
    <col min="8583" max="8585" width="7.6640625" style="712" bestFit="1" customWidth="1"/>
    <col min="8586" max="8589" width="7.44140625" style="712"/>
    <col min="8590" max="8591" width="8.109375" style="712" bestFit="1" customWidth="1"/>
    <col min="8592" max="8593" width="7.6640625" style="712" bestFit="1" customWidth="1"/>
    <col min="8594" max="8594" width="8.109375" style="712" bestFit="1" customWidth="1"/>
    <col min="8595" max="8597" width="7.6640625" style="712" bestFit="1" customWidth="1"/>
    <col min="8598" max="8598" width="8.109375" style="712" bestFit="1" customWidth="1"/>
    <col min="8599" max="8601" width="7.6640625" style="712" bestFit="1" customWidth="1"/>
    <col min="8602" max="8605" width="7.44140625" style="712"/>
    <col min="8606" max="8607" width="8.109375" style="712" bestFit="1" customWidth="1"/>
    <col min="8608" max="8609" width="7.6640625" style="712" bestFit="1" customWidth="1"/>
    <col min="8610" max="8610" width="8.109375" style="712" bestFit="1" customWidth="1"/>
    <col min="8611" max="8613" width="7.6640625" style="712" bestFit="1" customWidth="1"/>
    <col min="8614" max="8614" width="8.109375" style="712" bestFit="1" customWidth="1"/>
    <col min="8615" max="8617" width="7.6640625" style="712" bestFit="1" customWidth="1"/>
    <col min="8618" max="8621" width="7.44140625" style="712"/>
    <col min="8622" max="8623" width="8.109375" style="712" bestFit="1" customWidth="1"/>
    <col min="8624" max="8625" width="7.6640625" style="712" bestFit="1" customWidth="1"/>
    <col min="8626" max="8626" width="8.109375" style="712" bestFit="1" customWidth="1"/>
    <col min="8627" max="8629" width="7.6640625" style="712" bestFit="1" customWidth="1"/>
    <col min="8630" max="8630" width="8.109375" style="712" bestFit="1" customWidth="1"/>
    <col min="8631" max="8633" width="7.6640625" style="712" bestFit="1" customWidth="1"/>
    <col min="8634" max="8637" width="7.44140625" style="712"/>
    <col min="8638" max="8639" width="8.109375" style="712" bestFit="1" customWidth="1"/>
    <col min="8640" max="8641" width="7.6640625" style="712" bestFit="1" customWidth="1"/>
    <col min="8642" max="8642" width="8.109375" style="712" bestFit="1" customWidth="1"/>
    <col min="8643" max="8645" width="7.6640625" style="712" bestFit="1" customWidth="1"/>
    <col min="8646" max="8646" width="8.109375" style="712" bestFit="1" customWidth="1"/>
    <col min="8647" max="8649" width="7.6640625" style="712" bestFit="1" customWidth="1"/>
    <col min="8650" max="8653" width="7.44140625" style="712"/>
    <col min="8654" max="8655" width="8.109375" style="712" bestFit="1" customWidth="1"/>
    <col min="8656" max="8657" width="7.6640625" style="712" bestFit="1" customWidth="1"/>
    <col min="8658" max="8658" width="8.109375" style="712" bestFit="1" customWidth="1"/>
    <col min="8659" max="8661" width="7.6640625" style="712" bestFit="1" customWidth="1"/>
    <col min="8662" max="8662" width="8.109375" style="712" bestFit="1" customWidth="1"/>
    <col min="8663" max="8665" width="7.6640625" style="712" bestFit="1" customWidth="1"/>
    <col min="8666" max="8669" width="7.44140625" style="712"/>
    <col min="8670" max="8671" width="8.109375" style="712" bestFit="1" customWidth="1"/>
    <col min="8672" max="8673" width="7.6640625" style="712" bestFit="1" customWidth="1"/>
    <col min="8674" max="8674" width="8.109375" style="712" bestFit="1" customWidth="1"/>
    <col min="8675" max="8677" width="7.6640625" style="712" bestFit="1" customWidth="1"/>
    <col min="8678" max="8678" width="8.109375" style="712" bestFit="1" customWidth="1"/>
    <col min="8679" max="8681" width="7.6640625" style="712" bestFit="1" customWidth="1"/>
    <col min="8682" max="8685" width="7.44140625" style="712"/>
    <col min="8686" max="8687" width="8.109375" style="712" bestFit="1" customWidth="1"/>
    <col min="8688" max="8689" width="7.6640625" style="712" bestFit="1" customWidth="1"/>
    <col min="8690" max="8690" width="8.109375" style="712" bestFit="1" customWidth="1"/>
    <col min="8691" max="8693" width="7.6640625" style="712" bestFit="1" customWidth="1"/>
    <col min="8694" max="8694" width="8.109375" style="712" bestFit="1" customWidth="1"/>
    <col min="8695" max="8697" width="7.6640625" style="712" bestFit="1" customWidth="1"/>
    <col min="8698" max="8701" width="7.44140625" style="712"/>
    <col min="8702" max="8703" width="8.109375" style="712" bestFit="1" customWidth="1"/>
    <col min="8704" max="8705" width="7.6640625" style="712" bestFit="1" customWidth="1"/>
    <col min="8706" max="8706" width="8.109375" style="712" bestFit="1" customWidth="1"/>
    <col min="8707" max="8709" width="7.6640625" style="712" bestFit="1" customWidth="1"/>
    <col min="8710" max="8710" width="8.109375" style="712" bestFit="1" customWidth="1"/>
    <col min="8711" max="8713" width="7.6640625" style="712" bestFit="1" customWidth="1"/>
    <col min="8714" max="8717" width="7.44140625" style="712"/>
    <col min="8718" max="8719" width="8.109375" style="712" bestFit="1" customWidth="1"/>
    <col min="8720" max="8721" width="7.6640625" style="712" bestFit="1" customWidth="1"/>
    <col min="8722" max="8722" width="8.109375" style="712" bestFit="1" customWidth="1"/>
    <col min="8723" max="8725" width="7.6640625" style="712" bestFit="1" customWidth="1"/>
    <col min="8726" max="8726" width="8.109375" style="712" bestFit="1" customWidth="1"/>
    <col min="8727" max="8729" width="7.6640625" style="712" bestFit="1" customWidth="1"/>
    <col min="8730" max="8733" width="7.44140625" style="712"/>
    <col min="8734" max="8735" width="8.109375" style="712" bestFit="1" customWidth="1"/>
    <col min="8736" max="8737" width="7.6640625" style="712" bestFit="1" customWidth="1"/>
    <col min="8738" max="8738" width="8.109375" style="712" bestFit="1" customWidth="1"/>
    <col min="8739" max="8741" width="7.6640625" style="712" bestFit="1" customWidth="1"/>
    <col min="8742" max="8742" width="8.109375" style="712" bestFit="1" customWidth="1"/>
    <col min="8743" max="8745" width="7.6640625" style="712" bestFit="1" customWidth="1"/>
    <col min="8746" max="8749" width="7.44140625" style="712"/>
    <col min="8750" max="8751" width="8.109375" style="712" bestFit="1" customWidth="1"/>
    <col min="8752" max="8753" width="7.6640625" style="712" bestFit="1" customWidth="1"/>
    <col min="8754" max="8754" width="8.109375" style="712" bestFit="1" customWidth="1"/>
    <col min="8755" max="8757" width="7.6640625" style="712" bestFit="1" customWidth="1"/>
    <col min="8758" max="8758" width="8.109375" style="712" bestFit="1" customWidth="1"/>
    <col min="8759" max="8761" width="7.6640625" style="712" bestFit="1" customWidth="1"/>
    <col min="8762" max="8765" width="7.44140625" style="712"/>
    <col min="8766" max="8767" width="8.109375" style="712" bestFit="1" customWidth="1"/>
    <col min="8768" max="8769" width="7.6640625" style="712" bestFit="1" customWidth="1"/>
    <col min="8770" max="8770" width="8.109375" style="712" bestFit="1" customWidth="1"/>
    <col min="8771" max="8773" width="7.6640625" style="712" bestFit="1" customWidth="1"/>
    <col min="8774" max="8774" width="8.109375" style="712" bestFit="1" customWidth="1"/>
    <col min="8775" max="8777" width="7.6640625" style="712" bestFit="1" customWidth="1"/>
    <col min="8778" max="8781" width="7.44140625" style="712"/>
    <col min="8782" max="8783" width="8.109375" style="712" bestFit="1" customWidth="1"/>
    <col min="8784" max="8785" width="7.6640625" style="712" bestFit="1" customWidth="1"/>
    <col min="8786" max="8786" width="8.109375" style="712" bestFit="1" customWidth="1"/>
    <col min="8787" max="8789" width="7.6640625" style="712" bestFit="1" customWidth="1"/>
    <col min="8790" max="8790" width="8.109375" style="712" bestFit="1" customWidth="1"/>
    <col min="8791" max="8793" width="7.6640625" style="712" bestFit="1" customWidth="1"/>
    <col min="8794" max="8797" width="7.44140625" style="712"/>
    <col min="8798" max="8799" width="8.109375" style="712" bestFit="1" customWidth="1"/>
    <col min="8800" max="8801" width="7.6640625" style="712" bestFit="1" customWidth="1"/>
    <col min="8802" max="8802" width="8.109375" style="712" bestFit="1" customWidth="1"/>
    <col min="8803" max="8805" width="7.6640625" style="712" bestFit="1" customWidth="1"/>
    <col min="8806" max="8806" width="8.109375" style="712" bestFit="1" customWidth="1"/>
    <col min="8807" max="8809" width="7.6640625" style="712" bestFit="1" customWidth="1"/>
    <col min="8810" max="8813" width="7.44140625" style="712"/>
    <col min="8814" max="8815" width="8.109375" style="712" bestFit="1" customWidth="1"/>
    <col min="8816" max="8817" width="7.6640625" style="712" bestFit="1" customWidth="1"/>
    <col min="8818" max="8818" width="8.109375" style="712" bestFit="1" customWidth="1"/>
    <col min="8819" max="8821" width="7.6640625" style="712" bestFit="1" customWidth="1"/>
    <col min="8822" max="8822" width="8.109375" style="712" bestFit="1" customWidth="1"/>
    <col min="8823" max="8825" width="7.6640625" style="712" bestFit="1" customWidth="1"/>
    <col min="8826" max="8829" width="7.44140625" style="712"/>
    <col min="8830" max="8831" width="8.109375" style="712" bestFit="1" customWidth="1"/>
    <col min="8832" max="8833" width="7.6640625" style="712" bestFit="1" customWidth="1"/>
    <col min="8834" max="8834" width="8.109375" style="712" bestFit="1" customWidth="1"/>
    <col min="8835" max="8837" width="7.6640625" style="712" bestFit="1" customWidth="1"/>
    <col min="8838" max="8838" width="8.109375" style="712" bestFit="1" customWidth="1"/>
    <col min="8839" max="8841" width="7.6640625" style="712" bestFit="1" customWidth="1"/>
    <col min="8842" max="8845" width="7.44140625" style="712"/>
    <col min="8846" max="8847" width="8.109375" style="712" bestFit="1" customWidth="1"/>
    <col min="8848" max="8849" width="7.6640625" style="712" bestFit="1" customWidth="1"/>
    <col min="8850" max="8850" width="8.109375" style="712" bestFit="1" customWidth="1"/>
    <col min="8851" max="8853" width="7.6640625" style="712" bestFit="1" customWidth="1"/>
    <col min="8854" max="8854" width="8.109375" style="712" bestFit="1" customWidth="1"/>
    <col min="8855" max="8857" width="7.6640625" style="712" bestFit="1" customWidth="1"/>
    <col min="8858" max="8861" width="7.44140625" style="712"/>
    <col min="8862" max="8863" width="8.109375" style="712" bestFit="1" customWidth="1"/>
    <col min="8864" max="8865" width="7.6640625" style="712" bestFit="1" customWidth="1"/>
    <col min="8866" max="8866" width="8.109375" style="712" bestFit="1" customWidth="1"/>
    <col min="8867" max="8869" width="7.6640625" style="712" bestFit="1" customWidth="1"/>
    <col min="8870" max="8870" width="8.109375" style="712" bestFit="1" customWidth="1"/>
    <col min="8871" max="8873" width="7.6640625" style="712" bestFit="1" customWidth="1"/>
    <col min="8874" max="8877" width="7.44140625" style="712"/>
    <col min="8878" max="8879" width="8.109375" style="712" bestFit="1" customWidth="1"/>
    <col min="8880" max="8881" width="7.6640625" style="712" bestFit="1" customWidth="1"/>
    <col min="8882" max="8882" width="8.109375" style="712" bestFit="1" customWidth="1"/>
    <col min="8883" max="8885" width="7.6640625" style="712" bestFit="1" customWidth="1"/>
    <col min="8886" max="8886" width="8.109375" style="712" bestFit="1" customWidth="1"/>
    <col min="8887" max="8889" width="7.6640625" style="712" bestFit="1" customWidth="1"/>
    <col min="8890" max="8893" width="7.44140625" style="712"/>
    <col min="8894" max="8895" width="8.109375" style="712" bestFit="1" customWidth="1"/>
    <col min="8896" max="8897" width="7.6640625" style="712" bestFit="1" customWidth="1"/>
    <col min="8898" max="8898" width="8.109375" style="712" bestFit="1" customWidth="1"/>
    <col min="8899" max="8901" width="7.6640625" style="712" bestFit="1" customWidth="1"/>
    <col min="8902" max="8902" width="8.109375" style="712" bestFit="1" customWidth="1"/>
    <col min="8903" max="8905" width="7.6640625" style="712" bestFit="1" customWidth="1"/>
    <col min="8906" max="8909" width="7.44140625" style="712"/>
    <col min="8910" max="8911" width="8.109375" style="712" bestFit="1" customWidth="1"/>
    <col min="8912" max="8913" width="7.6640625" style="712" bestFit="1" customWidth="1"/>
    <col min="8914" max="8914" width="8.109375" style="712" bestFit="1" customWidth="1"/>
    <col min="8915" max="8917" width="7.6640625" style="712" bestFit="1" customWidth="1"/>
    <col min="8918" max="8918" width="8.109375" style="712" bestFit="1" customWidth="1"/>
    <col min="8919" max="8921" width="7.6640625" style="712" bestFit="1" customWidth="1"/>
    <col min="8922" max="8925" width="7.44140625" style="712"/>
    <col min="8926" max="8927" width="8.109375" style="712" bestFit="1" customWidth="1"/>
    <col min="8928" max="8929" width="7.6640625" style="712" bestFit="1" customWidth="1"/>
    <col min="8930" max="8930" width="8.109375" style="712" bestFit="1" customWidth="1"/>
    <col min="8931" max="8933" width="7.6640625" style="712" bestFit="1" customWidth="1"/>
    <col min="8934" max="8934" width="8.109375" style="712" bestFit="1" customWidth="1"/>
    <col min="8935" max="8937" width="7.6640625" style="712" bestFit="1" customWidth="1"/>
    <col min="8938" max="8941" width="7.44140625" style="712"/>
    <col min="8942" max="8943" width="8.109375" style="712" bestFit="1" customWidth="1"/>
    <col min="8944" max="8945" width="7.6640625" style="712" bestFit="1" customWidth="1"/>
    <col min="8946" max="8946" width="8.109375" style="712" bestFit="1" customWidth="1"/>
    <col min="8947" max="8949" width="7.6640625" style="712" bestFit="1" customWidth="1"/>
    <col min="8950" max="8950" width="8.109375" style="712" bestFit="1" customWidth="1"/>
    <col min="8951" max="8953" width="7.6640625" style="712" bestFit="1" customWidth="1"/>
    <col min="8954" max="8957" width="7.44140625" style="712"/>
    <col min="8958" max="8959" width="8.109375" style="712" bestFit="1" customWidth="1"/>
    <col min="8960" max="8961" width="7.6640625" style="712" bestFit="1" customWidth="1"/>
    <col min="8962" max="8962" width="8.109375" style="712" bestFit="1" customWidth="1"/>
    <col min="8963" max="8965" width="7.6640625" style="712" bestFit="1" customWidth="1"/>
    <col min="8966" max="8966" width="8.109375" style="712" bestFit="1" customWidth="1"/>
    <col min="8967" max="8969" width="7.6640625" style="712" bestFit="1" customWidth="1"/>
    <col min="8970" max="8973" width="7.44140625" style="712"/>
    <col min="8974" max="8975" width="8.109375" style="712" bestFit="1" customWidth="1"/>
    <col min="8976" max="8977" width="7.6640625" style="712" bestFit="1" customWidth="1"/>
    <col min="8978" max="8978" width="8.109375" style="712" bestFit="1" customWidth="1"/>
    <col min="8979" max="8981" width="7.6640625" style="712" bestFit="1" customWidth="1"/>
    <col min="8982" max="8982" width="8.109375" style="712" bestFit="1" customWidth="1"/>
    <col min="8983" max="8985" width="7.6640625" style="712" bestFit="1" customWidth="1"/>
    <col min="8986" max="8989" width="7.44140625" style="712"/>
    <col min="8990" max="8991" width="8.109375" style="712" bestFit="1" customWidth="1"/>
    <col min="8992" max="8993" width="7.6640625" style="712" bestFit="1" customWidth="1"/>
    <col min="8994" max="8994" width="8.109375" style="712" bestFit="1" customWidth="1"/>
    <col min="8995" max="8997" width="7.6640625" style="712" bestFit="1" customWidth="1"/>
    <col min="8998" max="8998" width="8.109375" style="712" bestFit="1" customWidth="1"/>
    <col min="8999" max="9001" width="7.6640625" style="712" bestFit="1" customWidth="1"/>
    <col min="9002" max="9005" width="7.44140625" style="712"/>
    <col min="9006" max="9007" width="8.109375" style="712" bestFit="1" customWidth="1"/>
    <col min="9008" max="9009" width="7.6640625" style="712" bestFit="1" customWidth="1"/>
    <col min="9010" max="9010" width="8.109375" style="712" bestFit="1" customWidth="1"/>
    <col min="9011" max="9013" width="7.6640625" style="712" bestFit="1" customWidth="1"/>
    <col min="9014" max="9014" width="8.109375" style="712" bestFit="1" customWidth="1"/>
    <col min="9015" max="9017" width="7.6640625" style="712" bestFit="1" customWidth="1"/>
    <col min="9018" max="9021" width="7.44140625" style="712"/>
    <col min="9022" max="9023" width="8.109375" style="712" bestFit="1" customWidth="1"/>
    <col min="9024" max="9025" width="7.6640625" style="712" bestFit="1" customWidth="1"/>
    <col min="9026" max="9026" width="8.109375" style="712" bestFit="1" customWidth="1"/>
    <col min="9027" max="9029" width="7.6640625" style="712" bestFit="1" customWidth="1"/>
    <col min="9030" max="9030" width="8.109375" style="712" bestFit="1" customWidth="1"/>
    <col min="9031" max="9033" width="7.6640625" style="712" bestFit="1" customWidth="1"/>
    <col min="9034" max="9037" width="7.44140625" style="712"/>
    <col min="9038" max="9039" width="8.109375" style="712" bestFit="1" customWidth="1"/>
    <col min="9040" max="9041" width="7.6640625" style="712" bestFit="1" customWidth="1"/>
    <col min="9042" max="9042" width="8.109375" style="712" bestFit="1" customWidth="1"/>
    <col min="9043" max="9045" width="7.6640625" style="712" bestFit="1" customWidth="1"/>
    <col min="9046" max="9046" width="8.109375" style="712" bestFit="1" customWidth="1"/>
    <col min="9047" max="9049" width="7.6640625" style="712" bestFit="1" customWidth="1"/>
    <col min="9050" max="9053" width="7.44140625" style="712"/>
    <col min="9054" max="9055" width="8.109375" style="712" bestFit="1" customWidth="1"/>
    <col min="9056" max="9057" width="7.6640625" style="712" bestFit="1" customWidth="1"/>
    <col min="9058" max="9058" width="8.109375" style="712" bestFit="1" customWidth="1"/>
    <col min="9059" max="9061" width="7.6640625" style="712" bestFit="1" customWidth="1"/>
    <col min="9062" max="9062" width="8.109375" style="712" bestFit="1" customWidth="1"/>
    <col min="9063" max="9065" width="7.6640625" style="712" bestFit="1" customWidth="1"/>
    <col min="9066" max="9069" width="7.44140625" style="712"/>
    <col min="9070" max="9071" width="8.109375" style="712" bestFit="1" customWidth="1"/>
    <col min="9072" max="9073" width="7.6640625" style="712" bestFit="1" customWidth="1"/>
    <col min="9074" max="9074" width="8.109375" style="712" bestFit="1" customWidth="1"/>
    <col min="9075" max="9077" width="7.6640625" style="712" bestFit="1" customWidth="1"/>
    <col min="9078" max="9078" width="8.109375" style="712" bestFit="1" customWidth="1"/>
    <col min="9079" max="9081" width="7.6640625" style="712" bestFit="1" customWidth="1"/>
    <col min="9082" max="9085" width="7.44140625" style="712"/>
    <col min="9086" max="9087" width="8.109375" style="712" bestFit="1" customWidth="1"/>
    <col min="9088" max="9089" width="7.6640625" style="712" bestFit="1" customWidth="1"/>
    <col min="9090" max="9090" width="8.109375" style="712" bestFit="1" customWidth="1"/>
    <col min="9091" max="9093" width="7.6640625" style="712" bestFit="1" customWidth="1"/>
    <col min="9094" max="9094" width="8.109375" style="712" bestFit="1" customWidth="1"/>
    <col min="9095" max="9097" width="7.6640625" style="712" bestFit="1" customWidth="1"/>
    <col min="9098" max="9101" width="7.44140625" style="712"/>
    <col min="9102" max="9103" width="8.109375" style="712" bestFit="1" customWidth="1"/>
    <col min="9104" max="9105" width="7.6640625" style="712" bestFit="1" customWidth="1"/>
    <col min="9106" max="9106" width="8.109375" style="712" bestFit="1" customWidth="1"/>
    <col min="9107" max="9109" width="7.6640625" style="712" bestFit="1" customWidth="1"/>
    <col min="9110" max="9110" width="8.109375" style="712" bestFit="1" customWidth="1"/>
    <col min="9111" max="9113" width="7.6640625" style="712" bestFit="1" customWidth="1"/>
    <col min="9114" max="9117" width="7.44140625" style="712"/>
    <col min="9118" max="9119" width="8.109375" style="712" bestFit="1" customWidth="1"/>
    <col min="9120" max="9121" width="7.6640625" style="712" bestFit="1" customWidth="1"/>
    <col min="9122" max="9122" width="8.109375" style="712" bestFit="1" customWidth="1"/>
    <col min="9123" max="9125" width="7.6640625" style="712" bestFit="1" customWidth="1"/>
    <col min="9126" max="9126" width="8.109375" style="712" bestFit="1" customWidth="1"/>
    <col min="9127" max="9129" width="7.6640625" style="712" bestFit="1" customWidth="1"/>
    <col min="9130" max="9133" width="7.44140625" style="712"/>
    <col min="9134" max="9135" width="8.109375" style="712" bestFit="1" customWidth="1"/>
    <col min="9136" max="9137" width="7.6640625" style="712" bestFit="1" customWidth="1"/>
    <col min="9138" max="9138" width="8.109375" style="712" bestFit="1" customWidth="1"/>
    <col min="9139" max="9141" width="7.6640625" style="712" bestFit="1" customWidth="1"/>
    <col min="9142" max="9142" width="8.109375" style="712" bestFit="1" customWidth="1"/>
    <col min="9143" max="9145" width="7.6640625" style="712" bestFit="1" customWidth="1"/>
    <col min="9146" max="9149" width="7.44140625" style="712"/>
    <col min="9150" max="9151" width="8.109375" style="712" bestFit="1" customWidth="1"/>
    <col min="9152" max="9153" width="7.6640625" style="712" bestFit="1" customWidth="1"/>
    <col min="9154" max="9154" width="8.109375" style="712" bestFit="1" customWidth="1"/>
    <col min="9155" max="9157" width="7.6640625" style="712" bestFit="1" customWidth="1"/>
    <col min="9158" max="9158" width="8.109375" style="712" bestFit="1" customWidth="1"/>
    <col min="9159" max="9161" width="7.6640625" style="712" bestFit="1" customWidth="1"/>
    <col min="9162" max="9165" width="7.44140625" style="712"/>
    <col min="9166" max="9167" width="8.109375" style="712" bestFit="1" customWidth="1"/>
    <col min="9168" max="9169" width="7.6640625" style="712" bestFit="1" customWidth="1"/>
    <col min="9170" max="9170" width="8.109375" style="712" bestFit="1" customWidth="1"/>
    <col min="9171" max="9173" width="7.6640625" style="712" bestFit="1" customWidth="1"/>
    <col min="9174" max="9174" width="8.109375" style="712" bestFit="1" customWidth="1"/>
    <col min="9175" max="9177" width="7.6640625" style="712" bestFit="1" customWidth="1"/>
    <col min="9178" max="9181" width="7.44140625" style="712"/>
    <col min="9182" max="9183" width="8.109375" style="712" bestFit="1" customWidth="1"/>
    <col min="9184" max="9185" width="7.6640625" style="712" bestFit="1" customWidth="1"/>
    <col min="9186" max="9186" width="8.109375" style="712" bestFit="1" customWidth="1"/>
    <col min="9187" max="9189" width="7.6640625" style="712" bestFit="1" customWidth="1"/>
    <col min="9190" max="9190" width="8.109375" style="712" bestFit="1" customWidth="1"/>
    <col min="9191" max="9193" width="7.6640625" style="712" bestFit="1" customWidth="1"/>
    <col min="9194" max="9197" width="7.44140625" style="712"/>
    <col min="9198" max="9199" width="8.109375" style="712" bestFit="1" customWidth="1"/>
    <col min="9200" max="9201" width="7.6640625" style="712" bestFit="1" customWidth="1"/>
    <col min="9202" max="9202" width="8.109375" style="712" bestFit="1" customWidth="1"/>
    <col min="9203" max="9205" width="7.6640625" style="712" bestFit="1" customWidth="1"/>
    <col min="9206" max="9206" width="8.109375" style="712" bestFit="1" customWidth="1"/>
    <col min="9207" max="9209" width="7.6640625" style="712" bestFit="1" customWidth="1"/>
    <col min="9210" max="9213" width="7.44140625" style="712"/>
    <col min="9214" max="9215" width="8.109375" style="712" bestFit="1" customWidth="1"/>
    <col min="9216" max="9217" width="7.6640625" style="712" bestFit="1" customWidth="1"/>
    <col min="9218" max="9218" width="8.109375" style="712" bestFit="1" customWidth="1"/>
    <col min="9219" max="9221" width="7.6640625" style="712" bestFit="1" customWidth="1"/>
    <col min="9222" max="9222" width="8.109375" style="712" bestFit="1" customWidth="1"/>
    <col min="9223" max="9225" width="7.6640625" style="712" bestFit="1" customWidth="1"/>
    <col min="9226" max="9229" width="7.44140625" style="712"/>
    <col min="9230" max="9231" width="8.109375" style="712" bestFit="1" customWidth="1"/>
    <col min="9232" max="9233" width="7.6640625" style="712" bestFit="1" customWidth="1"/>
    <col min="9234" max="9234" width="8.109375" style="712" bestFit="1" customWidth="1"/>
    <col min="9235" max="9237" width="7.6640625" style="712" bestFit="1" customWidth="1"/>
    <col min="9238" max="9238" width="8.109375" style="712" bestFit="1" customWidth="1"/>
    <col min="9239" max="9241" width="7.6640625" style="712" bestFit="1" customWidth="1"/>
    <col min="9242" max="9245" width="7.44140625" style="712"/>
    <col min="9246" max="9247" width="8.109375" style="712" bestFit="1" customWidth="1"/>
    <col min="9248" max="9249" width="7.6640625" style="712" bestFit="1" customWidth="1"/>
    <col min="9250" max="9250" width="8.109375" style="712" bestFit="1" customWidth="1"/>
    <col min="9251" max="9253" width="7.6640625" style="712" bestFit="1" customWidth="1"/>
    <col min="9254" max="9254" width="8.109375" style="712" bestFit="1" customWidth="1"/>
    <col min="9255" max="9257" width="7.6640625" style="712" bestFit="1" customWidth="1"/>
    <col min="9258" max="9261" width="7.44140625" style="712"/>
    <col min="9262" max="9263" width="8.109375" style="712" bestFit="1" customWidth="1"/>
    <col min="9264" max="9265" width="7.6640625" style="712" bestFit="1" customWidth="1"/>
    <col min="9266" max="9266" width="8.109375" style="712" bestFit="1" customWidth="1"/>
    <col min="9267" max="9269" width="7.6640625" style="712" bestFit="1" customWidth="1"/>
    <col min="9270" max="9270" width="8.109375" style="712" bestFit="1" customWidth="1"/>
    <col min="9271" max="9273" width="7.6640625" style="712" bestFit="1" customWidth="1"/>
    <col min="9274" max="9277" width="7.44140625" style="712"/>
    <col min="9278" max="9279" width="8.109375" style="712" bestFit="1" customWidth="1"/>
    <col min="9280" max="9281" width="7.6640625" style="712" bestFit="1" customWidth="1"/>
    <col min="9282" max="9282" width="8.109375" style="712" bestFit="1" customWidth="1"/>
    <col min="9283" max="9285" width="7.6640625" style="712" bestFit="1" customWidth="1"/>
    <col min="9286" max="9286" width="8.109375" style="712" bestFit="1" customWidth="1"/>
    <col min="9287" max="9289" width="7.6640625" style="712" bestFit="1" customWidth="1"/>
    <col min="9290" max="9293" width="7.44140625" style="712"/>
    <col min="9294" max="9295" width="8.109375" style="712" bestFit="1" customWidth="1"/>
    <col min="9296" max="9297" width="7.6640625" style="712" bestFit="1" customWidth="1"/>
    <col min="9298" max="9298" width="8.109375" style="712" bestFit="1" customWidth="1"/>
    <col min="9299" max="9301" width="7.6640625" style="712" bestFit="1" customWidth="1"/>
    <col min="9302" max="9302" width="8.109375" style="712" bestFit="1" customWidth="1"/>
    <col min="9303" max="9305" width="7.6640625" style="712" bestFit="1" customWidth="1"/>
    <col min="9306" max="9309" width="7.44140625" style="712"/>
    <col min="9310" max="9311" width="8.109375" style="712" bestFit="1" customWidth="1"/>
    <col min="9312" max="9313" width="7.6640625" style="712" bestFit="1" customWidth="1"/>
    <col min="9314" max="9314" width="8.109375" style="712" bestFit="1" customWidth="1"/>
    <col min="9315" max="9317" width="7.6640625" style="712" bestFit="1" customWidth="1"/>
    <col min="9318" max="9318" width="8.109375" style="712" bestFit="1" customWidth="1"/>
    <col min="9319" max="9321" width="7.6640625" style="712" bestFit="1" customWidth="1"/>
    <col min="9322" max="9325" width="7.44140625" style="712"/>
    <col min="9326" max="9327" width="8.109375" style="712" bestFit="1" customWidth="1"/>
    <col min="9328" max="9329" width="7.6640625" style="712" bestFit="1" customWidth="1"/>
    <col min="9330" max="9330" width="8.109375" style="712" bestFit="1" customWidth="1"/>
    <col min="9331" max="9333" width="7.6640625" style="712" bestFit="1" customWidth="1"/>
    <col min="9334" max="9334" width="8.109375" style="712" bestFit="1" customWidth="1"/>
    <col min="9335" max="9337" width="7.6640625" style="712" bestFit="1" customWidth="1"/>
    <col min="9338" max="9341" width="7.44140625" style="712"/>
    <col min="9342" max="9343" width="8.109375" style="712" bestFit="1" customWidth="1"/>
    <col min="9344" max="9345" width="7.6640625" style="712" bestFit="1" customWidth="1"/>
    <col min="9346" max="9346" width="8.109375" style="712" bestFit="1" customWidth="1"/>
    <col min="9347" max="9349" width="7.6640625" style="712" bestFit="1" customWidth="1"/>
    <col min="9350" max="9350" width="8.109375" style="712" bestFit="1" customWidth="1"/>
    <col min="9351" max="9353" width="7.6640625" style="712" bestFit="1" customWidth="1"/>
    <col min="9354" max="9357" width="7.44140625" style="712"/>
    <col min="9358" max="9359" width="8.109375" style="712" bestFit="1" customWidth="1"/>
    <col min="9360" max="9361" width="7.6640625" style="712" bestFit="1" customWidth="1"/>
    <col min="9362" max="9362" width="8.109375" style="712" bestFit="1" customWidth="1"/>
    <col min="9363" max="9365" width="7.6640625" style="712" bestFit="1" customWidth="1"/>
    <col min="9366" max="9366" width="8.109375" style="712" bestFit="1" customWidth="1"/>
    <col min="9367" max="9369" width="7.6640625" style="712" bestFit="1" customWidth="1"/>
    <col min="9370" max="9373" width="7.44140625" style="712"/>
    <col min="9374" max="9375" width="8.109375" style="712" bestFit="1" customWidth="1"/>
    <col min="9376" max="9377" width="7.6640625" style="712" bestFit="1" customWidth="1"/>
    <col min="9378" max="9378" width="8.109375" style="712" bestFit="1" customWidth="1"/>
    <col min="9379" max="9381" width="7.6640625" style="712" bestFit="1" customWidth="1"/>
    <col min="9382" max="9382" width="8.109375" style="712" bestFit="1" customWidth="1"/>
    <col min="9383" max="9385" width="7.6640625" style="712" bestFit="1" customWidth="1"/>
    <col min="9386" max="9389" width="7.44140625" style="712"/>
    <col min="9390" max="9391" width="8.109375" style="712" bestFit="1" customWidth="1"/>
    <col min="9392" max="9393" width="7.6640625" style="712" bestFit="1" customWidth="1"/>
    <col min="9394" max="9394" width="8.109375" style="712" bestFit="1" customWidth="1"/>
    <col min="9395" max="9397" width="7.6640625" style="712" bestFit="1" customWidth="1"/>
    <col min="9398" max="9398" width="8.109375" style="712" bestFit="1" customWidth="1"/>
    <col min="9399" max="9401" width="7.6640625" style="712" bestFit="1" customWidth="1"/>
    <col min="9402" max="9405" width="7.44140625" style="712"/>
    <col min="9406" max="9407" width="8.109375" style="712" bestFit="1" customWidth="1"/>
    <col min="9408" max="9409" width="7.6640625" style="712" bestFit="1" customWidth="1"/>
    <col min="9410" max="9410" width="8.109375" style="712" bestFit="1" customWidth="1"/>
    <col min="9411" max="9413" width="7.6640625" style="712" bestFit="1" customWidth="1"/>
    <col min="9414" max="9414" width="8.109375" style="712" bestFit="1" customWidth="1"/>
    <col min="9415" max="9417" width="7.6640625" style="712" bestFit="1" customWidth="1"/>
    <col min="9418" max="9421" width="7.44140625" style="712"/>
    <col min="9422" max="9423" width="8.109375" style="712" bestFit="1" customWidth="1"/>
    <col min="9424" max="9425" width="7.6640625" style="712" bestFit="1" customWidth="1"/>
    <col min="9426" max="9426" width="8.109375" style="712" bestFit="1" customWidth="1"/>
    <col min="9427" max="9429" width="7.6640625" style="712" bestFit="1" customWidth="1"/>
    <col min="9430" max="9430" width="8.109375" style="712" bestFit="1" customWidth="1"/>
    <col min="9431" max="9433" width="7.6640625" style="712" bestFit="1" customWidth="1"/>
    <col min="9434" max="9437" width="7.44140625" style="712"/>
    <col min="9438" max="9439" width="8.109375" style="712" bestFit="1" customWidth="1"/>
    <col min="9440" max="9441" width="7.6640625" style="712" bestFit="1" customWidth="1"/>
    <col min="9442" max="9442" width="8.109375" style="712" bestFit="1" customWidth="1"/>
    <col min="9443" max="9445" width="7.6640625" style="712" bestFit="1" customWidth="1"/>
    <col min="9446" max="9446" width="8.109375" style="712" bestFit="1" customWidth="1"/>
    <col min="9447" max="9449" width="7.6640625" style="712" bestFit="1" customWidth="1"/>
    <col min="9450" max="9453" width="7.44140625" style="712"/>
    <col min="9454" max="9455" width="8.109375" style="712" bestFit="1" customWidth="1"/>
    <col min="9456" max="9457" width="7.6640625" style="712" bestFit="1" customWidth="1"/>
    <col min="9458" max="9458" width="8.109375" style="712" bestFit="1" customWidth="1"/>
    <col min="9459" max="9461" width="7.6640625" style="712" bestFit="1" customWidth="1"/>
    <col min="9462" max="9462" width="8.109375" style="712" bestFit="1" customWidth="1"/>
    <col min="9463" max="9465" width="7.6640625" style="712" bestFit="1" customWidth="1"/>
    <col min="9466" max="9469" width="7.44140625" style="712"/>
    <col min="9470" max="9471" width="8.109375" style="712" bestFit="1" customWidth="1"/>
    <col min="9472" max="9473" width="7.6640625" style="712" bestFit="1" customWidth="1"/>
    <col min="9474" max="9474" width="8.109375" style="712" bestFit="1" customWidth="1"/>
    <col min="9475" max="9477" width="7.6640625" style="712" bestFit="1" customWidth="1"/>
    <col min="9478" max="9478" width="8.109375" style="712" bestFit="1" customWidth="1"/>
    <col min="9479" max="9481" width="7.6640625" style="712" bestFit="1" customWidth="1"/>
    <col min="9482" max="9485" width="7.44140625" style="712"/>
    <col min="9486" max="9487" width="8.109375" style="712" bestFit="1" customWidth="1"/>
    <col min="9488" max="9489" width="7.6640625" style="712" bestFit="1" customWidth="1"/>
    <col min="9490" max="9490" width="8.109375" style="712" bestFit="1" customWidth="1"/>
    <col min="9491" max="9493" width="7.6640625" style="712" bestFit="1" customWidth="1"/>
    <col min="9494" max="9494" width="8.109375" style="712" bestFit="1" customWidth="1"/>
    <col min="9495" max="9497" width="7.6640625" style="712" bestFit="1" customWidth="1"/>
    <col min="9498" max="9501" width="7.44140625" style="712"/>
    <col min="9502" max="9503" width="8.109375" style="712" bestFit="1" customWidth="1"/>
    <col min="9504" max="9505" width="7.6640625" style="712" bestFit="1" customWidth="1"/>
    <col min="9506" max="9506" width="8.109375" style="712" bestFit="1" customWidth="1"/>
    <col min="9507" max="9509" width="7.6640625" style="712" bestFit="1" customWidth="1"/>
    <col min="9510" max="9510" width="8.109375" style="712" bestFit="1" customWidth="1"/>
    <col min="9511" max="9513" width="7.6640625" style="712" bestFit="1" customWidth="1"/>
    <col min="9514" max="9517" width="7.44140625" style="712"/>
    <col min="9518" max="9519" width="8.109375" style="712" bestFit="1" customWidth="1"/>
    <col min="9520" max="9521" width="7.6640625" style="712" bestFit="1" customWidth="1"/>
    <col min="9522" max="9522" width="8.109375" style="712" bestFit="1" customWidth="1"/>
    <col min="9523" max="9525" width="7.6640625" style="712" bestFit="1" customWidth="1"/>
    <col min="9526" max="9526" width="8.109375" style="712" bestFit="1" customWidth="1"/>
    <col min="9527" max="9529" width="7.6640625" style="712" bestFit="1" customWidth="1"/>
    <col min="9530" max="9533" width="7.44140625" style="712"/>
    <col min="9534" max="9535" width="8.109375" style="712" bestFit="1" customWidth="1"/>
    <col min="9536" max="9537" width="7.6640625" style="712" bestFit="1" customWidth="1"/>
    <col min="9538" max="9538" width="8.109375" style="712" bestFit="1" customWidth="1"/>
    <col min="9539" max="9541" width="7.6640625" style="712" bestFit="1" customWidth="1"/>
    <col min="9542" max="9542" width="8.109375" style="712" bestFit="1" customWidth="1"/>
    <col min="9543" max="9545" width="7.6640625" style="712" bestFit="1" customWidth="1"/>
    <col min="9546" max="9549" width="7.44140625" style="712"/>
    <col min="9550" max="9551" width="8.109375" style="712" bestFit="1" customWidth="1"/>
    <col min="9552" max="9553" width="7.6640625" style="712" bestFit="1" customWidth="1"/>
    <col min="9554" max="9554" width="8.109375" style="712" bestFit="1" customWidth="1"/>
    <col min="9555" max="9557" width="7.6640625" style="712" bestFit="1" customWidth="1"/>
    <col min="9558" max="9558" width="8.109375" style="712" bestFit="1" customWidth="1"/>
    <col min="9559" max="9561" width="7.6640625" style="712" bestFit="1" customWidth="1"/>
    <col min="9562" max="9565" width="7.44140625" style="712"/>
    <col min="9566" max="9567" width="8.109375" style="712" bestFit="1" customWidth="1"/>
    <col min="9568" max="9569" width="7.6640625" style="712" bestFit="1" customWidth="1"/>
    <col min="9570" max="9570" width="8.109375" style="712" bestFit="1" customWidth="1"/>
    <col min="9571" max="9573" width="7.6640625" style="712" bestFit="1" customWidth="1"/>
    <col min="9574" max="9574" width="8.109375" style="712" bestFit="1" customWidth="1"/>
    <col min="9575" max="9577" width="7.6640625" style="712" bestFit="1" customWidth="1"/>
    <col min="9578" max="9581" width="7.44140625" style="712"/>
    <col min="9582" max="9583" width="8.109375" style="712" bestFit="1" customWidth="1"/>
    <col min="9584" max="9585" width="7.6640625" style="712" bestFit="1" customWidth="1"/>
    <col min="9586" max="9586" width="8.109375" style="712" bestFit="1" customWidth="1"/>
    <col min="9587" max="9589" width="7.6640625" style="712" bestFit="1" customWidth="1"/>
    <col min="9590" max="9590" width="8.109375" style="712" bestFit="1" customWidth="1"/>
    <col min="9591" max="9593" width="7.6640625" style="712" bestFit="1" customWidth="1"/>
    <col min="9594" max="9597" width="7.44140625" style="712"/>
    <col min="9598" max="9599" width="8.109375" style="712" bestFit="1" customWidth="1"/>
    <col min="9600" max="9601" width="7.6640625" style="712" bestFit="1" customWidth="1"/>
    <col min="9602" max="9602" width="8.109375" style="712" bestFit="1" customWidth="1"/>
    <col min="9603" max="9605" width="7.6640625" style="712" bestFit="1" customWidth="1"/>
    <col min="9606" max="9606" width="8.109375" style="712" bestFit="1" customWidth="1"/>
    <col min="9607" max="9609" width="7.6640625" style="712" bestFit="1" customWidth="1"/>
    <col min="9610" max="9613" width="7.44140625" style="712"/>
    <col min="9614" max="9615" width="8.109375" style="712" bestFit="1" customWidth="1"/>
    <col min="9616" max="9617" width="7.6640625" style="712" bestFit="1" customWidth="1"/>
    <col min="9618" max="9618" width="8.109375" style="712" bestFit="1" customWidth="1"/>
    <col min="9619" max="9621" width="7.6640625" style="712" bestFit="1" customWidth="1"/>
    <col min="9622" max="9622" width="8.109375" style="712" bestFit="1" customWidth="1"/>
    <col min="9623" max="9625" width="7.6640625" style="712" bestFit="1" customWidth="1"/>
    <col min="9626" max="9629" width="7.44140625" style="712"/>
    <col min="9630" max="9631" width="8.109375" style="712" bestFit="1" customWidth="1"/>
    <col min="9632" max="9633" width="7.6640625" style="712" bestFit="1" customWidth="1"/>
    <col min="9634" max="9634" width="8.109375" style="712" bestFit="1" customWidth="1"/>
    <col min="9635" max="9637" width="7.6640625" style="712" bestFit="1" customWidth="1"/>
    <col min="9638" max="9638" width="8.109375" style="712" bestFit="1" customWidth="1"/>
    <col min="9639" max="9641" width="7.6640625" style="712" bestFit="1" customWidth="1"/>
    <col min="9642" max="9645" width="7.44140625" style="712"/>
    <col min="9646" max="9647" width="8.109375" style="712" bestFit="1" customWidth="1"/>
    <col min="9648" max="9649" width="7.6640625" style="712" bestFit="1" customWidth="1"/>
    <col min="9650" max="9650" width="8.109375" style="712" bestFit="1" customWidth="1"/>
    <col min="9651" max="9653" width="7.6640625" style="712" bestFit="1" customWidth="1"/>
    <col min="9654" max="9654" width="8.109375" style="712" bestFit="1" customWidth="1"/>
    <col min="9655" max="9657" width="7.6640625" style="712" bestFit="1" customWidth="1"/>
    <col min="9658" max="9661" width="7.44140625" style="712"/>
    <col min="9662" max="9663" width="8.109375" style="712" bestFit="1" customWidth="1"/>
    <col min="9664" max="9665" width="7.6640625" style="712" bestFit="1" customWidth="1"/>
    <col min="9666" max="9666" width="8.109375" style="712" bestFit="1" customWidth="1"/>
    <col min="9667" max="9669" width="7.6640625" style="712" bestFit="1" customWidth="1"/>
    <col min="9670" max="9670" width="8.109375" style="712" bestFit="1" customWidth="1"/>
    <col min="9671" max="9673" width="7.6640625" style="712" bestFit="1" customWidth="1"/>
    <col min="9674" max="9677" width="7.44140625" style="712"/>
    <col min="9678" max="9679" width="8.109375" style="712" bestFit="1" customWidth="1"/>
    <col min="9680" max="9681" width="7.6640625" style="712" bestFit="1" customWidth="1"/>
    <col min="9682" max="9682" width="8.109375" style="712" bestFit="1" customWidth="1"/>
    <col min="9683" max="9685" width="7.6640625" style="712" bestFit="1" customWidth="1"/>
    <col min="9686" max="9686" width="8.109375" style="712" bestFit="1" customWidth="1"/>
    <col min="9687" max="9689" width="7.6640625" style="712" bestFit="1" customWidth="1"/>
    <col min="9690" max="9693" width="7.44140625" style="712"/>
    <col min="9694" max="9695" width="8.109375" style="712" bestFit="1" customWidth="1"/>
    <col min="9696" max="9697" width="7.6640625" style="712" bestFit="1" customWidth="1"/>
    <col min="9698" max="9698" width="8.109375" style="712" bestFit="1" customWidth="1"/>
    <col min="9699" max="9701" width="7.6640625" style="712" bestFit="1" customWidth="1"/>
    <col min="9702" max="9702" width="8.109375" style="712" bestFit="1" customWidth="1"/>
    <col min="9703" max="9705" width="7.6640625" style="712" bestFit="1" customWidth="1"/>
    <col min="9706" max="9709" width="7.44140625" style="712"/>
    <col min="9710" max="9711" width="8.109375" style="712" bestFit="1" customWidth="1"/>
    <col min="9712" max="9713" width="7.6640625" style="712" bestFit="1" customWidth="1"/>
    <col min="9714" max="9714" width="8.109375" style="712" bestFit="1" customWidth="1"/>
    <col min="9715" max="9717" width="7.6640625" style="712" bestFit="1" customWidth="1"/>
    <col min="9718" max="9718" width="8.109375" style="712" bestFit="1" customWidth="1"/>
    <col min="9719" max="9721" width="7.6640625" style="712" bestFit="1" customWidth="1"/>
    <col min="9722" max="9725" width="7.44140625" style="712"/>
    <col min="9726" max="9727" width="8.109375" style="712" bestFit="1" customWidth="1"/>
    <col min="9728" max="9729" width="7.6640625" style="712" bestFit="1" customWidth="1"/>
    <col min="9730" max="9730" width="8.109375" style="712" bestFit="1" customWidth="1"/>
    <col min="9731" max="9733" width="7.6640625" style="712" bestFit="1" customWidth="1"/>
    <col min="9734" max="9734" width="8.109375" style="712" bestFit="1" customWidth="1"/>
    <col min="9735" max="9737" width="7.6640625" style="712" bestFit="1" customWidth="1"/>
    <col min="9738" max="9741" width="7.44140625" style="712"/>
    <col min="9742" max="9743" width="8.109375" style="712" bestFit="1" customWidth="1"/>
    <col min="9744" max="9745" width="7.6640625" style="712" bestFit="1" customWidth="1"/>
    <col min="9746" max="9746" width="8.109375" style="712" bestFit="1" customWidth="1"/>
    <col min="9747" max="9749" width="7.6640625" style="712" bestFit="1" customWidth="1"/>
    <col min="9750" max="9750" width="8.109375" style="712" bestFit="1" customWidth="1"/>
    <col min="9751" max="9753" width="7.6640625" style="712" bestFit="1" customWidth="1"/>
    <col min="9754" max="9757" width="7.44140625" style="712"/>
    <col min="9758" max="9759" width="8.109375" style="712" bestFit="1" customWidth="1"/>
    <col min="9760" max="9761" width="7.6640625" style="712" bestFit="1" customWidth="1"/>
    <col min="9762" max="9762" width="8.109375" style="712" bestFit="1" customWidth="1"/>
    <col min="9763" max="9765" width="7.6640625" style="712" bestFit="1" customWidth="1"/>
    <col min="9766" max="9766" width="8.109375" style="712" bestFit="1" customWidth="1"/>
    <col min="9767" max="9769" width="7.6640625" style="712" bestFit="1" customWidth="1"/>
    <col min="9770" max="9773" width="7.44140625" style="712"/>
    <col min="9774" max="9775" width="8.109375" style="712" bestFit="1" customWidth="1"/>
    <col min="9776" max="9777" width="7.6640625" style="712" bestFit="1" customWidth="1"/>
    <col min="9778" max="9778" width="8.109375" style="712" bestFit="1" customWidth="1"/>
    <col min="9779" max="9781" width="7.6640625" style="712" bestFit="1" customWidth="1"/>
    <col min="9782" max="9782" width="8.109375" style="712" bestFit="1" customWidth="1"/>
    <col min="9783" max="9785" width="7.6640625" style="712" bestFit="1" customWidth="1"/>
    <col min="9786" max="9789" width="7.44140625" style="712"/>
    <col min="9790" max="9791" width="8.109375" style="712" bestFit="1" customWidth="1"/>
    <col min="9792" max="9793" width="7.6640625" style="712" bestFit="1" customWidth="1"/>
    <col min="9794" max="9794" width="8.109375" style="712" bestFit="1" customWidth="1"/>
    <col min="9795" max="9797" width="7.6640625" style="712" bestFit="1" customWidth="1"/>
    <col min="9798" max="9798" width="8.109375" style="712" bestFit="1" customWidth="1"/>
    <col min="9799" max="9801" width="7.6640625" style="712" bestFit="1" customWidth="1"/>
    <col min="9802" max="9805" width="7.44140625" style="712"/>
    <col min="9806" max="9807" width="8.109375" style="712" bestFit="1" customWidth="1"/>
    <col min="9808" max="9809" width="7.6640625" style="712" bestFit="1" customWidth="1"/>
    <col min="9810" max="9810" width="8.109375" style="712" bestFit="1" customWidth="1"/>
    <col min="9811" max="9813" width="7.6640625" style="712" bestFit="1" customWidth="1"/>
    <col min="9814" max="9814" width="8.109375" style="712" bestFit="1" customWidth="1"/>
    <col min="9815" max="9817" width="7.6640625" style="712" bestFit="1" customWidth="1"/>
    <col min="9818" max="9821" width="7.44140625" style="712"/>
    <col min="9822" max="9823" width="8.109375" style="712" bestFit="1" customWidth="1"/>
    <col min="9824" max="9825" width="7.6640625" style="712" bestFit="1" customWidth="1"/>
    <col min="9826" max="9826" width="8.109375" style="712" bestFit="1" customWidth="1"/>
    <col min="9827" max="9829" width="7.6640625" style="712" bestFit="1" customWidth="1"/>
    <col min="9830" max="9830" width="8.109375" style="712" bestFit="1" customWidth="1"/>
    <col min="9831" max="9833" width="7.6640625" style="712" bestFit="1" customWidth="1"/>
    <col min="9834" max="9837" width="7.44140625" style="712"/>
    <col min="9838" max="9839" width="8.109375" style="712" bestFit="1" customWidth="1"/>
    <col min="9840" max="9841" width="7.6640625" style="712" bestFit="1" customWidth="1"/>
    <col min="9842" max="9842" width="8.109375" style="712" bestFit="1" customWidth="1"/>
    <col min="9843" max="9845" width="7.6640625" style="712" bestFit="1" customWidth="1"/>
    <col min="9846" max="9846" width="8.109375" style="712" bestFit="1" customWidth="1"/>
    <col min="9847" max="9849" width="7.6640625" style="712" bestFit="1" customWidth="1"/>
    <col min="9850" max="9853" width="7.44140625" style="712"/>
    <col min="9854" max="9855" width="8.109375" style="712" bestFit="1" customWidth="1"/>
    <col min="9856" max="9857" width="7.6640625" style="712" bestFit="1" customWidth="1"/>
    <col min="9858" max="9858" width="8.109375" style="712" bestFit="1" customWidth="1"/>
    <col min="9859" max="9861" width="7.6640625" style="712" bestFit="1" customWidth="1"/>
    <col min="9862" max="9862" width="8.109375" style="712" bestFit="1" customWidth="1"/>
    <col min="9863" max="9865" width="7.6640625" style="712" bestFit="1" customWidth="1"/>
    <col min="9866" max="9869" width="7.44140625" style="712"/>
    <col min="9870" max="9871" width="8.109375" style="712" bestFit="1" customWidth="1"/>
    <col min="9872" max="9873" width="7.6640625" style="712" bestFit="1" customWidth="1"/>
    <col min="9874" max="9874" width="8.109375" style="712" bestFit="1" customWidth="1"/>
    <col min="9875" max="9877" width="7.6640625" style="712" bestFit="1" customWidth="1"/>
    <col min="9878" max="9878" width="8.109375" style="712" bestFit="1" customWidth="1"/>
    <col min="9879" max="9881" width="7.6640625" style="712" bestFit="1" customWidth="1"/>
    <col min="9882" max="9885" width="7.44140625" style="712"/>
    <col min="9886" max="9887" width="8.109375" style="712" bestFit="1" customWidth="1"/>
    <col min="9888" max="9889" width="7.6640625" style="712" bestFit="1" customWidth="1"/>
    <col min="9890" max="9890" width="8.109375" style="712" bestFit="1" customWidth="1"/>
    <col min="9891" max="9893" width="7.6640625" style="712" bestFit="1" customWidth="1"/>
    <col min="9894" max="9894" width="8.109375" style="712" bestFit="1" customWidth="1"/>
    <col min="9895" max="9897" width="7.6640625" style="712" bestFit="1" customWidth="1"/>
    <col min="9898" max="9901" width="7.44140625" style="712"/>
    <col min="9902" max="9903" width="8.109375" style="712" bestFit="1" customWidth="1"/>
    <col min="9904" max="9905" width="7.6640625" style="712" bestFit="1" customWidth="1"/>
    <col min="9906" max="9906" width="8.109375" style="712" bestFit="1" customWidth="1"/>
    <col min="9907" max="9909" width="7.6640625" style="712" bestFit="1" customWidth="1"/>
    <col min="9910" max="9910" width="8.109375" style="712" bestFit="1" customWidth="1"/>
    <col min="9911" max="9913" width="7.6640625" style="712" bestFit="1" customWidth="1"/>
    <col min="9914" max="9917" width="7.44140625" style="712"/>
    <col min="9918" max="9919" width="8.109375" style="712" bestFit="1" customWidth="1"/>
    <col min="9920" max="9921" width="7.6640625" style="712" bestFit="1" customWidth="1"/>
    <col min="9922" max="9922" width="8.109375" style="712" bestFit="1" customWidth="1"/>
    <col min="9923" max="9925" width="7.6640625" style="712" bestFit="1" customWidth="1"/>
    <col min="9926" max="9926" width="8.109375" style="712" bestFit="1" customWidth="1"/>
    <col min="9927" max="9929" width="7.6640625" style="712" bestFit="1" customWidth="1"/>
    <col min="9930" max="9933" width="7.44140625" style="712"/>
    <col min="9934" max="9935" width="8.109375" style="712" bestFit="1" customWidth="1"/>
    <col min="9936" max="9937" width="7.6640625" style="712" bestFit="1" customWidth="1"/>
    <col min="9938" max="9938" width="8.109375" style="712" bestFit="1" customWidth="1"/>
    <col min="9939" max="9941" width="7.6640625" style="712" bestFit="1" customWidth="1"/>
    <col min="9942" max="9942" width="8.109375" style="712" bestFit="1" customWidth="1"/>
    <col min="9943" max="9945" width="7.6640625" style="712" bestFit="1" customWidth="1"/>
    <col min="9946" max="9949" width="7.44140625" style="712"/>
    <col min="9950" max="9951" width="8.109375" style="712" bestFit="1" customWidth="1"/>
    <col min="9952" max="9953" width="7.6640625" style="712" bestFit="1" customWidth="1"/>
    <col min="9954" max="9954" width="8.109375" style="712" bestFit="1" customWidth="1"/>
    <col min="9955" max="9957" width="7.6640625" style="712" bestFit="1" customWidth="1"/>
    <col min="9958" max="9958" width="8.109375" style="712" bestFit="1" customWidth="1"/>
    <col min="9959" max="9961" width="7.6640625" style="712" bestFit="1" customWidth="1"/>
    <col min="9962" max="9965" width="7.44140625" style="712"/>
    <col min="9966" max="9967" width="8.109375" style="712" bestFit="1" customWidth="1"/>
    <col min="9968" max="9969" width="7.6640625" style="712" bestFit="1" customWidth="1"/>
    <col min="9970" max="9970" width="8.109375" style="712" bestFit="1" customWidth="1"/>
    <col min="9971" max="9973" width="7.6640625" style="712" bestFit="1" customWidth="1"/>
    <col min="9974" max="9974" width="8.109375" style="712" bestFit="1" customWidth="1"/>
    <col min="9975" max="9977" width="7.6640625" style="712" bestFit="1" customWidth="1"/>
    <col min="9978" max="9981" width="7.44140625" style="712"/>
    <col min="9982" max="9983" width="8.109375" style="712" bestFit="1" customWidth="1"/>
    <col min="9984" max="9985" width="7.6640625" style="712" bestFit="1" customWidth="1"/>
    <col min="9986" max="9986" width="8.109375" style="712" bestFit="1" customWidth="1"/>
    <col min="9987" max="9989" width="7.6640625" style="712" bestFit="1" customWidth="1"/>
    <col min="9990" max="9990" width="8.109375" style="712" bestFit="1" customWidth="1"/>
    <col min="9991" max="9993" width="7.6640625" style="712" bestFit="1" customWidth="1"/>
    <col min="9994" max="9997" width="7.44140625" style="712"/>
    <col min="9998" max="9999" width="8.109375" style="712" bestFit="1" customWidth="1"/>
    <col min="10000" max="10001" width="7.6640625" style="712" bestFit="1" customWidth="1"/>
    <col min="10002" max="10002" width="8.109375" style="712" bestFit="1" customWidth="1"/>
    <col min="10003" max="10005" width="7.6640625" style="712" bestFit="1" customWidth="1"/>
    <col min="10006" max="10006" width="8.109375" style="712" bestFit="1" customWidth="1"/>
    <col min="10007" max="10009" width="7.6640625" style="712" bestFit="1" customWidth="1"/>
    <col min="10010" max="10013" width="7.44140625" style="712"/>
    <col min="10014" max="10015" width="8.109375" style="712" bestFit="1" customWidth="1"/>
    <col min="10016" max="10017" width="7.6640625" style="712" bestFit="1" customWidth="1"/>
    <col min="10018" max="10018" width="8.109375" style="712" bestFit="1" customWidth="1"/>
    <col min="10019" max="10021" width="7.6640625" style="712" bestFit="1" customWidth="1"/>
    <col min="10022" max="10022" width="8.109375" style="712" bestFit="1" customWidth="1"/>
    <col min="10023" max="10025" width="7.6640625" style="712" bestFit="1" customWidth="1"/>
    <col min="10026" max="10029" width="7.44140625" style="712"/>
    <col min="10030" max="10031" width="8.109375" style="712" bestFit="1" customWidth="1"/>
    <col min="10032" max="10033" width="7.6640625" style="712" bestFit="1" customWidth="1"/>
    <col min="10034" max="10034" width="8.109375" style="712" bestFit="1" customWidth="1"/>
    <col min="10035" max="10037" width="7.6640625" style="712" bestFit="1" customWidth="1"/>
    <col min="10038" max="10038" width="8.109375" style="712" bestFit="1" customWidth="1"/>
    <col min="10039" max="10041" width="7.6640625" style="712" bestFit="1" customWidth="1"/>
    <col min="10042" max="10045" width="7.44140625" style="712"/>
    <col min="10046" max="10047" width="8.109375" style="712" bestFit="1" customWidth="1"/>
    <col min="10048" max="10049" width="7.6640625" style="712" bestFit="1" customWidth="1"/>
    <col min="10050" max="10050" width="8.109375" style="712" bestFit="1" customWidth="1"/>
    <col min="10051" max="10053" width="7.6640625" style="712" bestFit="1" customWidth="1"/>
    <col min="10054" max="10054" width="8.109375" style="712" bestFit="1" customWidth="1"/>
    <col min="10055" max="10057" width="7.6640625" style="712" bestFit="1" customWidth="1"/>
    <col min="10058" max="10061" width="7.44140625" style="712"/>
    <col min="10062" max="10063" width="8.109375" style="712" bestFit="1" customWidth="1"/>
    <col min="10064" max="10065" width="7.6640625" style="712" bestFit="1" customWidth="1"/>
    <col min="10066" max="10066" width="8.109375" style="712" bestFit="1" customWidth="1"/>
    <col min="10067" max="10069" width="7.6640625" style="712" bestFit="1" customWidth="1"/>
    <col min="10070" max="10070" width="8.109375" style="712" bestFit="1" customWidth="1"/>
    <col min="10071" max="10073" width="7.6640625" style="712" bestFit="1" customWidth="1"/>
    <col min="10074" max="10077" width="7.44140625" style="712"/>
    <col min="10078" max="10079" width="8.109375" style="712" bestFit="1" customWidth="1"/>
    <col min="10080" max="10081" width="7.6640625" style="712" bestFit="1" customWidth="1"/>
    <col min="10082" max="10082" width="8.109375" style="712" bestFit="1" customWidth="1"/>
    <col min="10083" max="10085" width="7.6640625" style="712" bestFit="1" customWidth="1"/>
    <col min="10086" max="10086" width="8.109375" style="712" bestFit="1" customWidth="1"/>
    <col min="10087" max="10089" width="7.6640625" style="712" bestFit="1" customWidth="1"/>
    <col min="10090" max="10093" width="7.44140625" style="712"/>
    <col min="10094" max="10095" width="8.109375" style="712" bestFit="1" customWidth="1"/>
    <col min="10096" max="10097" width="7.6640625" style="712" bestFit="1" customWidth="1"/>
    <col min="10098" max="10098" width="8.109375" style="712" bestFit="1" customWidth="1"/>
    <col min="10099" max="10101" width="7.6640625" style="712" bestFit="1" customWidth="1"/>
    <col min="10102" max="10102" width="8.109375" style="712" bestFit="1" customWidth="1"/>
    <col min="10103" max="10105" width="7.6640625" style="712" bestFit="1" customWidth="1"/>
    <col min="10106" max="10109" width="7.44140625" style="712"/>
    <col min="10110" max="10111" width="8.109375" style="712" bestFit="1" customWidth="1"/>
    <col min="10112" max="10113" width="7.6640625" style="712" bestFit="1" customWidth="1"/>
    <col min="10114" max="10114" width="8.109375" style="712" bestFit="1" customWidth="1"/>
    <col min="10115" max="10117" width="7.6640625" style="712" bestFit="1" customWidth="1"/>
    <col min="10118" max="10118" width="8.109375" style="712" bestFit="1" customWidth="1"/>
    <col min="10119" max="10121" width="7.6640625" style="712" bestFit="1" customWidth="1"/>
    <col min="10122" max="10125" width="7.44140625" style="712"/>
    <col min="10126" max="10127" width="8.109375" style="712" bestFit="1" customWidth="1"/>
    <col min="10128" max="10129" width="7.6640625" style="712" bestFit="1" customWidth="1"/>
    <col min="10130" max="10130" width="8.109375" style="712" bestFit="1" customWidth="1"/>
    <col min="10131" max="10133" width="7.6640625" style="712" bestFit="1" customWidth="1"/>
    <col min="10134" max="10134" width="8.109375" style="712" bestFit="1" customWidth="1"/>
    <col min="10135" max="10137" width="7.6640625" style="712" bestFit="1" customWidth="1"/>
    <col min="10138" max="10141" width="7.44140625" style="712"/>
    <col min="10142" max="10143" width="8.109375" style="712" bestFit="1" customWidth="1"/>
    <col min="10144" max="10145" width="7.6640625" style="712" bestFit="1" customWidth="1"/>
    <col min="10146" max="10146" width="8.109375" style="712" bestFit="1" customWidth="1"/>
    <col min="10147" max="10149" width="7.6640625" style="712" bestFit="1" customWidth="1"/>
    <col min="10150" max="10150" width="8.109375" style="712" bestFit="1" customWidth="1"/>
    <col min="10151" max="10153" width="7.6640625" style="712" bestFit="1" customWidth="1"/>
    <col min="10154" max="10157" width="7.44140625" style="712"/>
    <col min="10158" max="10159" width="8.109375" style="712" bestFit="1" customWidth="1"/>
    <col min="10160" max="10161" width="7.6640625" style="712" bestFit="1" customWidth="1"/>
    <col min="10162" max="10162" width="8.109375" style="712" bestFit="1" customWidth="1"/>
    <col min="10163" max="10165" width="7.6640625" style="712" bestFit="1" customWidth="1"/>
    <col min="10166" max="10166" width="8.109375" style="712" bestFit="1" customWidth="1"/>
    <col min="10167" max="10169" width="7.6640625" style="712" bestFit="1" customWidth="1"/>
    <col min="10170" max="10173" width="7.44140625" style="712"/>
    <col min="10174" max="10175" width="8.109375" style="712" bestFit="1" customWidth="1"/>
    <col min="10176" max="10177" width="7.6640625" style="712" bestFit="1" customWidth="1"/>
    <col min="10178" max="10178" width="8.109375" style="712" bestFit="1" customWidth="1"/>
    <col min="10179" max="10181" width="7.6640625" style="712" bestFit="1" customWidth="1"/>
    <col min="10182" max="10182" width="8.109375" style="712" bestFit="1" customWidth="1"/>
    <col min="10183" max="10185" width="7.6640625" style="712" bestFit="1" customWidth="1"/>
    <col min="10186" max="10189" width="7.44140625" style="712"/>
    <col min="10190" max="10191" width="8.109375" style="712" bestFit="1" customWidth="1"/>
    <col min="10192" max="10193" width="7.6640625" style="712" bestFit="1" customWidth="1"/>
    <col min="10194" max="10194" width="8.109375" style="712" bestFit="1" customWidth="1"/>
    <col min="10195" max="10197" width="7.6640625" style="712" bestFit="1" customWidth="1"/>
    <col min="10198" max="10198" width="8.109375" style="712" bestFit="1" customWidth="1"/>
    <col min="10199" max="10201" width="7.6640625" style="712" bestFit="1" customWidth="1"/>
    <col min="10202" max="10205" width="7.44140625" style="712"/>
    <col min="10206" max="10207" width="8.109375" style="712" bestFit="1" customWidth="1"/>
    <col min="10208" max="10209" width="7.6640625" style="712" bestFit="1" customWidth="1"/>
    <col min="10210" max="10210" width="8.109375" style="712" bestFit="1" customWidth="1"/>
    <col min="10211" max="10213" width="7.6640625" style="712" bestFit="1" customWidth="1"/>
    <col min="10214" max="10214" width="8.109375" style="712" bestFit="1" customWidth="1"/>
    <col min="10215" max="10217" width="7.6640625" style="712" bestFit="1" customWidth="1"/>
    <col min="10218" max="10221" width="7.44140625" style="712"/>
    <col min="10222" max="10223" width="8.109375" style="712" bestFit="1" customWidth="1"/>
    <col min="10224" max="10225" width="7.6640625" style="712" bestFit="1" customWidth="1"/>
    <col min="10226" max="10226" width="8.109375" style="712" bestFit="1" customWidth="1"/>
    <col min="10227" max="10229" width="7.6640625" style="712" bestFit="1" customWidth="1"/>
    <col min="10230" max="10230" width="8.109375" style="712" bestFit="1" customWidth="1"/>
    <col min="10231" max="10233" width="7.6640625" style="712" bestFit="1" customWidth="1"/>
    <col min="10234" max="10237" width="7.44140625" style="712"/>
    <col min="10238" max="10239" width="8.109375" style="712" bestFit="1" customWidth="1"/>
    <col min="10240" max="10241" width="7.6640625" style="712" bestFit="1" customWidth="1"/>
    <col min="10242" max="10242" width="8.109375" style="712" bestFit="1" customWidth="1"/>
    <col min="10243" max="10245" width="7.6640625" style="712" bestFit="1" customWidth="1"/>
    <col min="10246" max="10246" width="8.109375" style="712" bestFit="1" customWidth="1"/>
    <col min="10247" max="10249" width="7.6640625" style="712" bestFit="1" customWidth="1"/>
    <col min="10250" max="10253" width="7.44140625" style="712"/>
    <col min="10254" max="10255" width="8.109375" style="712" bestFit="1" customWidth="1"/>
    <col min="10256" max="10257" width="7.6640625" style="712" bestFit="1" customWidth="1"/>
    <col min="10258" max="10258" width="8.109375" style="712" bestFit="1" customWidth="1"/>
    <col min="10259" max="10261" width="7.6640625" style="712" bestFit="1" customWidth="1"/>
    <col min="10262" max="10262" width="8.109375" style="712" bestFit="1" customWidth="1"/>
    <col min="10263" max="10265" width="7.6640625" style="712" bestFit="1" customWidth="1"/>
    <col min="10266" max="10269" width="7.44140625" style="712"/>
    <col min="10270" max="10271" width="8.109375" style="712" bestFit="1" customWidth="1"/>
    <col min="10272" max="10273" width="7.6640625" style="712" bestFit="1" customWidth="1"/>
    <col min="10274" max="10274" width="8.109375" style="712" bestFit="1" customWidth="1"/>
    <col min="10275" max="10277" width="7.6640625" style="712" bestFit="1" customWidth="1"/>
    <col min="10278" max="10278" width="8.109375" style="712" bestFit="1" customWidth="1"/>
    <col min="10279" max="10281" width="7.6640625" style="712" bestFit="1" customWidth="1"/>
    <col min="10282" max="10285" width="7.44140625" style="712"/>
    <col min="10286" max="10287" width="8.109375" style="712" bestFit="1" customWidth="1"/>
    <col min="10288" max="10289" width="7.6640625" style="712" bestFit="1" customWidth="1"/>
    <col min="10290" max="10290" width="8.109375" style="712" bestFit="1" customWidth="1"/>
    <col min="10291" max="10293" width="7.6640625" style="712" bestFit="1" customWidth="1"/>
    <col min="10294" max="10294" width="8.109375" style="712" bestFit="1" customWidth="1"/>
    <col min="10295" max="10297" width="7.6640625" style="712" bestFit="1" customWidth="1"/>
    <col min="10298" max="10301" width="7.44140625" style="712"/>
    <col min="10302" max="10303" width="8.109375" style="712" bestFit="1" customWidth="1"/>
    <col min="10304" max="10305" width="7.6640625" style="712" bestFit="1" customWidth="1"/>
    <col min="10306" max="10306" width="8.109375" style="712" bestFit="1" customWidth="1"/>
    <col min="10307" max="10309" width="7.6640625" style="712" bestFit="1" customWidth="1"/>
    <col min="10310" max="10310" width="8.109375" style="712" bestFit="1" customWidth="1"/>
    <col min="10311" max="10313" width="7.6640625" style="712" bestFit="1" customWidth="1"/>
    <col min="10314" max="10317" width="7.44140625" style="712"/>
    <col min="10318" max="10319" width="8.109375" style="712" bestFit="1" customWidth="1"/>
    <col min="10320" max="10321" width="7.6640625" style="712" bestFit="1" customWidth="1"/>
    <col min="10322" max="10322" width="8.109375" style="712" bestFit="1" customWidth="1"/>
    <col min="10323" max="10325" width="7.6640625" style="712" bestFit="1" customWidth="1"/>
    <col min="10326" max="10326" width="8.109375" style="712" bestFit="1" customWidth="1"/>
    <col min="10327" max="10329" width="7.6640625" style="712" bestFit="1" customWidth="1"/>
    <col min="10330" max="10333" width="7.44140625" style="712"/>
    <col min="10334" max="10335" width="8.109375" style="712" bestFit="1" customWidth="1"/>
    <col min="10336" max="10337" width="7.6640625" style="712" bestFit="1" customWidth="1"/>
    <col min="10338" max="10338" width="8.109375" style="712" bestFit="1" customWidth="1"/>
    <col min="10339" max="10341" width="7.6640625" style="712" bestFit="1" customWidth="1"/>
    <col min="10342" max="10342" width="8.109375" style="712" bestFit="1" customWidth="1"/>
    <col min="10343" max="10345" width="7.6640625" style="712" bestFit="1" customWidth="1"/>
    <col min="10346" max="10349" width="7.44140625" style="712"/>
    <col min="10350" max="10351" width="8.109375" style="712" bestFit="1" customWidth="1"/>
    <col min="10352" max="10353" width="7.6640625" style="712" bestFit="1" customWidth="1"/>
    <col min="10354" max="10354" width="8.109375" style="712" bestFit="1" customWidth="1"/>
    <col min="10355" max="10357" width="7.6640625" style="712" bestFit="1" customWidth="1"/>
    <col min="10358" max="10358" width="8.109375" style="712" bestFit="1" customWidth="1"/>
    <col min="10359" max="10361" width="7.6640625" style="712" bestFit="1" customWidth="1"/>
    <col min="10362" max="10365" width="7.44140625" style="712"/>
    <col min="10366" max="10367" width="8.109375" style="712" bestFit="1" customWidth="1"/>
    <col min="10368" max="10369" width="7.6640625" style="712" bestFit="1" customWidth="1"/>
    <col min="10370" max="10370" width="8.109375" style="712" bestFit="1" customWidth="1"/>
    <col min="10371" max="10373" width="7.6640625" style="712" bestFit="1" customWidth="1"/>
    <col min="10374" max="10374" width="8.109375" style="712" bestFit="1" customWidth="1"/>
    <col min="10375" max="10377" width="7.6640625" style="712" bestFit="1" customWidth="1"/>
    <col min="10378" max="10381" width="7.44140625" style="712"/>
    <col min="10382" max="10383" width="8.109375" style="712" bestFit="1" customWidth="1"/>
    <col min="10384" max="10385" width="7.6640625" style="712" bestFit="1" customWidth="1"/>
    <col min="10386" max="10386" width="8.109375" style="712" bestFit="1" customWidth="1"/>
    <col min="10387" max="10389" width="7.6640625" style="712" bestFit="1" customWidth="1"/>
    <col min="10390" max="10390" width="8.109375" style="712" bestFit="1" customWidth="1"/>
    <col min="10391" max="10393" width="7.6640625" style="712" bestFit="1" customWidth="1"/>
    <col min="10394" max="10397" width="7.44140625" style="712"/>
    <col min="10398" max="10399" width="8.109375" style="712" bestFit="1" customWidth="1"/>
    <col min="10400" max="10401" width="7.6640625" style="712" bestFit="1" customWidth="1"/>
    <col min="10402" max="10402" width="8.109375" style="712" bestFit="1" customWidth="1"/>
    <col min="10403" max="10405" width="7.6640625" style="712" bestFit="1" customWidth="1"/>
    <col min="10406" max="10406" width="8.109375" style="712" bestFit="1" customWidth="1"/>
    <col min="10407" max="10409" width="7.6640625" style="712" bestFit="1" customWidth="1"/>
    <col min="10410" max="10413" width="7.44140625" style="712"/>
    <col min="10414" max="10415" width="8.109375" style="712" bestFit="1" customWidth="1"/>
    <col min="10416" max="10417" width="7.6640625" style="712" bestFit="1" customWidth="1"/>
    <col min="10418" max="10418" width="8.109375" style="712" bestFit="1" customWidth="1"/>
    <col min="10419" max="10421" width="7.6640625" style="712" bestFit="1" customWidth="1"/>
    <col min="10422" max="10422" width="8.109375" style="712" bestFit="1" customWidth="1"/>
    <col min="10423" max="10425" width="7.6640625" style="712" bestFit="1" customWidth="1"/>
    <col min="10426" max="10429" width="7.44140625" style="712"/>
    <col min="10430" max="10431" width="8.109375" style="712" bestFit="1" customWidth="1"/>
    <col min="10432" max="10433" width="7.6640625" style="712" bestFit="1" customWidth="1"/>
    <col min="10434" max="10434" width="8.109375" style="712" bestFit="1" customWidth="1"/>
    <col min="10435" max="10437" width="7.6640625" style="712" bestFit="1" customWidth="1"/>
    <col min="10438" max="10438" width="8.109375" style="712" bestFit="1" customWidth="1"/>
    <col min="10439" max="10441" width="7.6640625" style="712" bestFit="1" customWidth="1"/>
    <col min="10442" max="10445" width="7.44140625" style="712"/>
    <col min="10446" max="10447" width="8.109375" style="712" bestFit="1" customWidth="1"/>
    <col min="10448" max="10449" width="7.6640625" style="712" bestFit="1" customWidth="1"/>
    <col min="10450" max="10450" width="8.109375" style="712" bestFit="1" customWidth="1"/>
    <col min="10451" max="10453" width="7.6640625" style="712" bestFit="1" customWidth="1"/>
    <col min="10454" max="10454" width="8.109375" style="712" bestFit="1" customWidth="1"/>
    <col min="10455" max="10457" width="7.6640625" style="712" bestFit="1" customWidth="1"/>
    <col min="10458" max="10461" width="7.44140625" style="712"/>
    <col min="10462" max="10463" width="8.109375" style="712" bestFit="1" customWidth="1"/>
    <col min="10464" max="10465" width="7.6640625" style="712" bestFit="1" customWidth="1"/>
    <col min="10466" max="10466" width="8.109375" style="712" bestFit="1" customWidth="1"/>
    <col min="10467" max="10469" width="7.6640625" style="712" bestFit="1" customWidth="1"/>
    <col min="10470" max="10470" width="8.109375" style="712" bestFit="1" customWidth="1"/>
    <col min="10471" max="10473" width="7.6640625" style="712" bestFit="1" customWidth="1"/>
    <col min="10474" max="10477" width="7.44140625" style="712"/>
    <col min="10478" max="10479" width="8.109375" style="712" bestFit="1" customWidth="1"/>
    <col min="10480" max="10481" width="7.6640625" style="712" bestFit="1" customWidth="1"/>
    <col min="10482" max="10482" width="8.109375" style="712" bestFit="1" customWidth="1"/>
    <col min="10483" max="10485" width="7.6640625" style="712" bestFit="1" customWidth="1"/>
    <col min="10486" max="10486" width="8.109375" style="712" bestFit="1" customWidth="1"/>
    <col min="10487" max="10489" width="7.6640625" style="712" bestFit="1" customWidth="1"/>
    <col min="10490" max="10493" width="7.44140625" style="712"/>
    <col min="10494" max="10495" width="8.109375" style="712" bestFit="1" customWidth="1"/>
    <col min="10496" max="10497" width="7.6640625" style="712" bestFit="1" customWidth="1"/>
    <col min="10498" max="10498" width="8.109375" style="712" bestFit="1" customWidth="1"/>
    <col min="10499" max="10501" width="7.6640625" style="712" bestFit="1" customWidth="1"/>
    <col min="10502" max="10502" width="8.109375" style="712" bestFit="1" customWidth="1"/>
    <col min="10503" max="10505" width="7.6640625" style="712" bestFit="1" customWidth="1"/>
    <col min="10506" max="10509" width="7.44140625" style="712"/>
    <col min="10510" max="10511" width="8.109375" style="712" bestFit="1" customWidth="1"/>
    <col min="10512" max="10513" width="7.6640625" style="712" bestFit="1" customWidth="1"/>
    <col min="10514" max="10514" width="8.109375" style="712" bestFit="1" customWidth="1"/>
    <col min="10515" max="10517" width="7.6640625" style="712" bestFit="1" customWidth="1"/>
    <col min="10518" max="10518" width="8.109375" style="712" bestFit="1" customWidth="1"/>
    <col min="10519" max="10521" width="7.6640625" style="712" bestFit="1" customWidth="1"/>
    <col min="10522" max="10525" width="7.44140625" style="712"/>
    <col min="10526" max="10527" width="8.109375" style="712" bestFit="1" customWidth="1"/>
    <col min="10528" max="10529" width="7.6640625" style="712" bestFit="1" customWidth="1"/>
    <col min="10530" max="10530" width="8.109375" style="712" bestFit="1" customWidth="1"/>
    <col min="10531" max="10533" width="7.6640625" style="712" bestFit="1" customWidth="1"/>
    <col min="10534" max="10534" width="8.109375" style="712" bestFit="1" customWidth="1"/>
    <col min="10535" max="10537" width="7.6640625" style="712" bestFit="1" customWidth="1"/>
    <col min="10538" max="10541" width="7.44140625" style="712"/>
    <col min="10542" max="10543" width="8.109375" style="712" bestFit="1" customWidth="1"/>
    <col min="10544" max="10545" width="7.6640625" style="712" bestFit="1" customWidth="1"/>
    <col min="10546" max="10546" width="8.109375" style="712" bestFit="1" customWidth="1"/>
    <col min="10547" max="10549" width="7.6640625" style="712" bestFit="1" customWidth="1"/>
    <col min="10550" max="10550" width="8.109375" style="712" bestFit="1" customWidth="1"/>
    <col min="10551" max="10553" width="7.6640625" style="712" bestFit="1" customWidth="1"/>
    <col min="10554" max="10557" width="7.44140625" style="712"/>
    <col min="10558" max="10559" width="8.109375" style="712" bestFit="1" customWidth="1"/>
    <col min="10560" max="10561" width="7.6640625" style="712" bestFit="1" customWidth="1"/>
    <col min="10562" max="10562" width="8.109375" style="712" bestFit="1" customWidth="1"/>
    <col min="10563" max="10565" width="7.6640625" style="712" bestFit="1" customWidth="1"/>
    <col min="10566" max="10566" width="8.109375" style="712" bestFit="1" customWidth="1"/>
    <col min="10567" max="10569" width="7.6640625" style="712" bestFit="1" customWidth="1"/>
    <col min="10570" max="10573" width="7.44140625" style="712"/>
    <col min="10574" max="10575" width="8.109375" style="712" bestFit="1" customWidth="1"/>
    <col min="10576" max="10577" width="7.6640625" style="712" bestFit="1" customWidth="1"/>
    <col min="10578" max="10578" width="8.109375" style="712" bestFit="1" customWidth="1"/>
    <col min="10579" max="10581" width="7.6640625" style="712" bestFit="1" customWidth="1"/>
    <col min="10582" max="10582" width="8.109375" style="712" bestFit="1" customWidth="1"/>
    <col min="10583" max="10585" width="7.6640625" style="712" bestFit="1" customWidth="1"/>
    <col min="10586" max="10589" width="7.44140625" style="712"/>
    <col min="10590" max="10591" width="8.109375" style="712" bestFit="1" customWidth="1"/>
    <col min="10592" max="10593" width="7.6640625" style="712" bestFit="1" customWidth="1"/>
    <col min="10594" max="10594" width="8.109375" style="712" bestFit="1" customWidth="1"/>
    <col min="10595" max="10597" width="7.6640625" style="712" bestFit="1" customWidth="1"/>
    <col min="10598" max="10598" width="8.109375" style="712" bestFit="1" customWidth="1"/>
    <col min="10599" max="10601" width="7.6640625" style="712" bestFit="1" customWidth="1"/>
    <col min="10602" max="10605" width="7.44140625" style="712"/>
    <col min="10606" max="10607" width="8.109375" style="712" bestFit="1" customWidth="1"/>
    <col min="10608" max="10609" width="7.6640625" style="712" bestFit="1" customWidth="1"/>
    <col min="10610" max="10610" width="8.109375" style="712" bestFit="1" customWidth="1"/>
    <col min="10611" max="10613" width="7.6640625" style="712" bestFit="1" customWidth="1"/>
    <col min="10614" max="10614" width="8.109375" style="712" bestFit="1" customWidth="1"/>
    <col min="10615" max="10617" width="7.6640625" style="712" bestFit="1" customWidth="1"/>
    <col min="10618" max="10621" width="7.44140625" style="712"/>
    <col min="10622" max="10623" width="8.109375" style="712" bestFit="1" customWidth="1"/>
    <col min="10624" max="10625" width="7.6640625" style="712" bestFit="1" customWidth="1"/>
    <col min="10626" max="10626" width="8.109375" style="712" bestFit="1" customWidth="1"/>
    <col min="10627" max="10629" width="7.6640625" style="712" bestFit="1" customWidth="1"/>
    <col min="10630" max="10630" width="8.109375" style="712" bestFit="1" customWidth="1"/>
    <col min="10631" max="10633" width="7.6640625" style="712" bestFit="1" customWidth="1"/>
    <col min="10634" max="10637" width="7.44140625" style="712"/>
    <col min="10638" max="10639" width="8.109375" style="712" bestFit="1" customWidth="1"/>
    <col min="10640" max="10641" width="7.6640625" style="712" bestFit="1" customWidth="1"/>
    <col min="10642" max="10642" width="8.109375" style="712" bestFit="1" customWidth="1"/>
    <col min="10643" max="10645" width="7.6640625" style="712" bestFit="1" customWidth="1"/>
    <col min="10646" max="10646" width="8.109375" style="712" bestFit="1" customWidth="1"/>
    <col min="10647" max="10649" width="7.6640625" style="712" bestFit="1" customWidth="1"/>
    <col min="10650" max="10653" width="7.44140625" style="712"/>
    <col min="10654" max="10655" width="8.109375" style="712" bestFit="1" customWidth="1"/>
    <col min="10656" max="10657" width="7.6640625" style="712" bestFit="1" customWidth="1"/>
    <col min="10658" max="10658" width="8.109375" style="712" bestFit="1" customWidth="1"/>
    <col min="10659" max="10661" width="7.6640625" style="712" bestFit="1" customWidth="1"/>
    <col min="10662" max="10662" width="8.109375" style="712" bestFit="1" customWidth="1"/>
    <col min="10663" max="10665" width="7.6640625" style="712" bestFit="1" customWidth="1"/>
    <col min="10666" max="10669" width="7.44140625" style="712"/>
    <col min="10670" max="10671" width="8.109375" style="712" bestFit="1" customWidth="1"/>
    <col min="10672" max="10673" width="7.6640625" style="712" bestFit="1" customWidth="1"/>
    <col min="10674" max="10674" width="8.109375" style="712" bestFit="1" customWidth="1"/>
    <col min="10675" max="10677" width="7.6640625" style="712" bestFit="1" customWidth="1"/>
    <col min="10678" max="10678" width="8.109375" style="712" bestFit="1" customWidth="1"/>
    <col min="10679" max="10681" width="7.6640625" style="712" bestFit="1" customWidth="1"/>
    <col min="10682" max="10685" width="7.44140625" style="712"/>
    <col min="10686" max="10687" width="8.109375" style="712" bestFit="1" customWidth="1"/>
    <col min="10688" max="10689" width="7.6640625" style="712" bestFit="1" customWidth="1"/>
    <col min="10690" max="10690" width="8.109375" style="712" bestFit="1" customWidth="1"/>
    <col min="10691" max="10693" width="7.6640625" style="712" bestFit="1" customWidth="1"/>
    <col min="10694" max="10694" width="8.109375" style="712" bestFit="1" customWidth="1"/>
    <col min="10695" max="10697" width="7.6640625" style="712" bestFit="1" customWidth="1"/>
    <col min="10698" max="10701" width="7.44140625" style="712"/>
    <col min="10702" max="10703" width="8.109375" style="712" bestFit="1" customWidth="1"/>
    <col min="10704" max="10705" width="7.6640625" style="712" bestFit="1" customWidth="1"/>
    <col min="10706" max="10706" width="8.109375" style="712" bestFit="1" customWidth="1"/>
    <col min="10707" max="10709" width="7.6640625" style="712" bestFit="1" customWidth="1"/>
    <col min="10710" max="10710" width="8.109375" style="712" bestFit="1" customWidth="1"/>
    <col min="10711" max="10713" width="7.6640625" style="712" bestFit="1" customWidth="1"/>
    <col min="10714" max="10717" width="7.44140625" style="712"/>
    <col min="10718" max="10719" width="8.109375" style="712" bestFit="1" customWidth="1"/>
    <col min="10720" max="10721" width="7.6640625" style="712" bestFit="1" customWidth="1"/>
    <col min="10722" max="10722" width="8.109375" style="712" bestFit="1" customWidth="1"/>
    <col min="10723" max="10725" width="7.6640625" style="712" bestFit="1" customWidth="1"/>
    <col min="10726" max="10726" width="8.109375" style="712" bestFit="1" customWidth="1"/>
    <col min="10727" max="10729" width="7.6640625" style="712" bestFit="1" customWidth="1"/>
    <col min="10730" max="10733" width="7.44140625" style="712"/>
    <col min="10734" max="10735" width="8.109375" style="712" bestFit="1" customWidth="1"/>
    <col min="10736" max="10737" width="7.6640625" style="712" bestFit="1" customWidth="1"/>
    <col min="10738" max="10738" width="8.109375" style="712" bestFit="1" customWidth="1"/>
    <col min="10739" max="10741" width="7.6640625" style="712" bestFit="1" customWidth="1"/>
    <col min="10742" max="10742" width="8.109375" style="712" bestFit="1" customWidth="1"/>
    <col min="10743" max="10745" width="7.6640625" style="712" bestFit="1" customWidth="1"/>
    <col min="10746" max="10749" width="7.44140625" style="712"/>
    <col min="10750" max="10751" width="8.109375" style="712" bestFit="1" customWidth="1"/>
    <col min="10752" max="10753" width="7.6640625" style="712" bestFit="1" customWidth="1"/>
    <col min="10754" max="10754" width="8.109375" style="712" bestFit="1" customWidth="1"/>
    <col min="10755" max="10757" width="7.6640625" style="712" bestFit="1" customWidth="1"/>
    <col min="10758" max="10758" width="8.109375" style="712" bestFit="1" customWidth="1"/>
    <col min="10759" max="10761" width="7.6640625" style="712" bestFit="1" customWidth="1"/>
    <col min="10762" max="10765" width="7.44140625" style="712"/>
    <col min="10766" max="10767" width="8.109375" style="712" bestFit="1" customWidth="1"/>
    <col min="10768" max="10769" width="7.6640625" style="712" bestFit="1" customWidth="1"/>
    <col min="10770" max="10770" width="8.109375" style="712" bestFit="1" customWidth="1"/>
    <col min="10771" max="10773" width="7.6640625" style="712" bestFit="1" customWidth="1"/>
    <col min="10774" max="10774" width="8.109375" style="712" bestFit="1" customWidth="1"/>
    <col min="10775" max="10777" width="7.6640625" style="712" bestFit="1" customWidth="1"/>
    <col min="10778" max="10781" width="7.44140625" style="712"/>
    <col min="10782" max="10783" width="8.109375" style="712" bestFit="1" customWidth="1"/>
    <col min="10784" max="10785" width="7.6640625" style="712" bestFit="1" customWidth="1"/>
    <col min="10786" max="10786" width="8.109375" style="712" bestFit="1" customWidth="1"/>
    <col min="10787" max="10789" width="7.6640625" style="712" bestFit="1" customWidth="1"/>
    <col min="10790" max="10790" width="8.109375" style="712" bestFit="1" customWidth="1"/>
    <col min="10791" max="10793" width="7.6640625" style="712" bestFit="1" customWidth="1"/>
    <col min="10794" max="10797" width="7.44140625" style="712"/>
    <col min="10798" max="10799" width="8.109375" style="712" bestFit="1" customWidth="1"/>
    <col min="10800" max="10801" width="7.6640625" style="712" bestFit="1" customWidth="1"/>
    <col min="10802" max="10802" width="8.109375" style="712" bestFit="1" customWidth="1"/>
    <col min="10803" max="10805" width="7.6640625" style="712" bestFit="1" customWidth="1"/>
    <col min="10806" max="10806" width="8.109375" style="712" bestFit="1" customWidth="1"/>
    <col min="10807" max="10809" width="7.6640625" style="712" bestFit="1" customWidth="1"/>
    <col min="10810" max="10813" width="7.44140625" style="712"/>
    <col min="10814" max="10815" width="8.109375" style="712" bestFit="1" customWidth="1"/>
    <col min="10816" max="10817" width="7.6640625" style="712" bestFit="1" customWidth="1"/>
    <col min="10818" max="10818" width="8.109375" style="712" bestFit="1" customWidth="1"/>
    <col min="10819" max="10821" width="7.6640625" style="712" bestFit="1" customWidth="1"/>
    <col min="10822" max="10822" width="8.109375" style="712" bestFit="1" customWidth="1"/>
    <col min="10823" max="10825" width="7.6640625" style="712" bestFit="1" customWidth="1"/>
    <col min="10826" max="10829" width="7.44140625" style="712"/>
    <col min="10830" max="10831" width="8.109375" style="712" bestFit="1" customWidth="1"/>
    <col min="10832" max="10833" width="7.6640625" style="712" bestFit="1" customWidth="1"/>
    <col min="10834" max="10834" width="8.109375" style="712" bestFit="1" customWidth="1"/>
    <col min="10835" max="10837" width="7.6640625" style="712" bestFit="1" customWidth="1"/>
    <col min="10838" max="10838" width="8.109375" style="712" bestFit="1" customWidth="1"/>
    <col min="10839" max="10841" width="7.6640625" style="712" bestFit="1" customWidth="1"/>
    <col min="10842" max="10845" width="7.44140625" style="712"/>
    <col min="10846" max="10847" width="8.109375" style="712" bestFit="1" customWidth="1"/>
    <col min="10848" max="10849" width="7.6640625" style="712" bestFit="1" customWidth="1"/>
    <col min="10850" max="10850" width="8.109375" style="712" bestFit="1" customWidth="1"/>
    <col min="10851" max="10853" width="7.6640625" style="712" bestFit="1" customWidth="1"/>
    <col min="10854" max="10854" width="8.109375" style="712" bestFit="1" customWidth="1"/>
    <col min="10855" max="10857" width="7.6640625" style="712" bestFit="1" customWidth="1"/>
    <col min="10858" max="10861" width="7.44140625" style="712"/>
    <col min="10862" max="10863" width="8.109375" style="712" bestFit="1" customWidth="1"/>
    <col min="10864" max="10865" width="7.6640625" style="712" bestFit="1" customWidth="1"/>
    <col min="10866" max="10866" width="8.109375" style="712" bestFit="1" customWidth="1"/>
    <col min="10867" max="10869" width="7.6640625" style="712" bestFit="1" customWidth="1"/>
    <col min="10870" max="10870" width="8.109375" style="712" bestFit="1" customWidth="1"/>
    <col min="10871" max="10873" width="7.6640625" style="712" bestFit="1" customWidth="1"/>
    <col min="10874" max="10877" width="7.44140625" style="712"/>
    <col min="10878" max="10879" width="8.109375" style="712" bestFit="1" customWidth="1"/>
    <col min="10880" max="10881" width="7.6640625" style="712" bestFit="1" customWidth="1"/>
    <col min="10882" max="10882" width="8.109375" style="712" bestFit="1" customWidth="1"/>
    <col min="10883" max="10885" width="7.6640625" style="712" bestFit="1" customWidth="1"/>
    <col min="10886" max="10886" width="8.109375" style="712" bestFit="1" customWidth="1"/>
    <col min="10887" max="10889" width="7.6640625" style="712" bestFit="1" customWidth="1"/>
    <col min="10890" max="10893" width="7.44140625" style="712"/>
    <col min="10894" max="10895" width="8.109375" style="712" bestFit="1" customWidth="1"/>
    <col min="10896" max="10897" width="7.6640625" style="712" bestFit="1" customWidth="1"/>
    <col min="10898" max="10898" width="8.109375" style="712" bestFit="1" customWidth="1"/>
    <col min="10899" max="10901" width="7.6640625" style="712" bestFit="1" customWidth="1"/>
    <col min="10902" max="10902" width="8.109375" style="712" bestFit="1" customWidth="1"/>
    <col min="10903" max="10905" width="7.6640625" style="712" bestFit="1" customWidth="1"/>
    <col min="10906" max="10909" width="7.44140625" style="712"/>
    <col min="10910" max="10911" width="8.109375" style="712" bestFit="1" customWidth="1"/>
    <col min="10912" max="10913" width="7.6640625" style="712" bestFit="1" customWidth="1"/>
    <col min="10914" max="10914" width="8.109375" style="712" bestFit="1" customWidth="1"/>
    <col min="10915" max="10917" width="7.6640625" style="712" bestFit="1" customWidth="1"/>
    <col min="10918" max="10918" width="8.109375" style="712" bestFit="1" customWidth="1"/>
    <col min="10919" max="10921" width="7.6640625" style="712" bestFit="1" customWidth="1"/>
    <col min="10922" max="10925" width="7.44140625" style="712"/>
    <col min="10926" max="10927" width="8.109375" style="712" bestFit="1" customWidth="1"/>
    <col min="10928" max="10929" width="7.6640625" style="712" bestFit="1" customWidth="1"/>
    <col min="10930" max="10930" width="8.109375" style="712" bestFit="1" customWidth="1"/>
    <col min="10931" max="10933" width="7.6640625" style="712" bestFit="1" customWidth="1"/>
    <col min="10934" max="10934" width="8.109375" style="712" bestFit="1" customWidth="1"/>
    <col min="10935" max="10937" width="7.6640625" style="712" bestFit="1" customWidth="1"/>
    <col min="10938" max="10941" width="7.44140625" style="712"/>
    <col min="10942" max="10943" width="8.109375" style="712" bestFit="1" customWidth="1"/>
    <col min="10944" max="10945" width="7.6640625" style="712" bestFit="1" customWidth="1"/>
    <col min="10946" max="10946" width="8.109375" style="712" bestFit="1" customWidth="1"/>
    <col min="10947" max="10949" width="7.6640625" style="712" bestFit="1" customWidth="1"/>
    <col min="10950" max="10950" width="8.109375" style="712" bestFit="1" customWidth="1"/>
    <col min="10951" max="10953" width="7.6640625" style="712" bestFit="1" customWidth="1"/>
    <col min="10954" max="10957" width="7.44140625" style="712"/>
    <col min="10958" max="10959" width="8.109375" style="712" bestFit="1" customWidth="1"/>
    <col min="10960" max="10961" width="7.6640625" style="712" bestFit="1" customWidth="1"/>
    <col min="10962" max="10962" width="8.109375" style="712" bestFit="1" customWidth="1"/>
    <col min="10963" max="10965" width="7.6640625" style="712" bestFit="1" customWidth="1"/>
    <col min="10966" max="10966" width="8.109375" style="712" bestFit="1" customWidth="1"/>
    <col min="10967" max="10969" width="7.6640625" style="712" bestFit="1" customWidth="1"/>
    <col min="10970" max="10973" width="7.44140625" style="712"/>
    <col min="10974" max="10975" width="8.109375" style="712" bestFit="1" customWidth="1"/>
    <col min="10976" max="10977" width="7.6640625" style="712" bestFit="1" customWidth="1"/>
    <col min="10978" max="10978" width="8.109375" style="712" bestFit="1" customWidth="1"/>
    <col min="10979" max="10981" width="7.6640625" style="712" bestFit="1" customWidth="1"/>
    <col min="10982" max="10982" width="8.109375" style="712" bestFit="1" customWidth="1"/>
    <col min="10983" max="10985" width="7.6640625" style="712" bestFit="1" customWidth="1"/>
    <col min="10986" max="10989" width="7.44140625" style="712"/>
    <col min="10990" max="10991" width="8.109375" style="712" bestFit="1" customWidth="1"/>
    <col min="10992" max="10993" width="7.6640625" style="712" bestFit="1" customWidth="1"/>
    <col min="10994" max="10994" width="8.109375" style="712" bestFit="1" customWidth="1"/>
    <col min="10995" max="10997" width="7.6640625" style="712" bestFit="1" customWidth="1"/>
    <col min="10998" max="10998" width="8.109375" style="712" bestFit="1" customWidth="1"/>
    <col min="10999" max="11001" width="7.6640625" style="712" bestFit="1" customWidth="1"/>
    <col min="11002" max="11005" width="7.44140625" style="712"/>
    <col min="11006" max="11007" width="8.109375" style="712" bestFit="1" customWidth="1"/>
    <col min="11008" max="11009" width="7.6640625" style="712" bestFit="1" customWidth="1"/>
    <col min="11010" max="11010" width="8.109375" style="712" bestFit="1" customWidth="1"/>
    <col min="11011" max="11013" width="7.6640625" style="712" bestFit="1" customWidth="1"/>
    <col min="11014" max="11014" width="8.109375" style="712" bestFit="1" customWidth="1"/>
    <col min="11015" max="11017" width="7.6640625" style="712" bestFit="1" customWidth="1"/>
    <col min="11018" max="11021" width="7.44140625" style="712"/>
    <col min="11022" max="11023" width="8.109375" style="712" bestFit="1" customWidth="1"/>
    <col min="11024" max="11025" width="7.6640625" style="712" bestFit="1" customWidth="1"/>
    <col min="11026" max="11026" width="8.109375" style="712" bestFit="1" customWidth="1"/>
    <col min="11027" max="11029" width="7.6640625" style="712" bestFit="1" customWidth="1"/>
    <col min="11030" max="11030" width="8.109375" style="712" bestFit="1" customWidth="1"/>
    <col min="11031" max="11033" width="7.6640625" style="712" bestFit="1" customWidth="1"/>
    <col min="11034" max="11037" width="7.44140625" style="712"/>
    <col min="11038" max="11039" width="8.109375" style="712" bestFit="1" customWidth="1"/>
    <col min="11040" max="11041" width="7.6640625" style="712" bestFit="1" customWidth="1"/>
    <col min="11042" max="11042" width="8.109375" style="712" bestFit="1" customWidth="1"/>
    <col min="11043" max="11045" width="7.6640625" style="712" bestFit="1" customWidth="1"/>
    <col min="11046" max="11046" width="8.109375" style="712" bestFit="1" customWidth="1"/>
    <col min="11047" max="11049" width="7.6640625" style="712" bestFit="1" customWidth="1"/>
    <col min="11050" max="11053" width="7.44140625" style="712"/>
    <col min="11054" max="11055" width="8.109375" style="712" bestFit="1" customWidth="1"/>
    <col min="11056" max="11057" width="7.6640625" style="712" bestFit="1" customWidth="1"/>
    <col min="11058" max="11058" width="8.109375" style="712" bestFit="1" customWidth="1"/>
    <col min="11059" max="11061" width="7.6640625" style="712" bestFit="1" customWidth="1"/>
    <col min="11062" max="11062" width="8.109375" style="712" bestFit="1" customWidth="1"/>
    <col min="11063" max="11065" width="7.6640625" style="712" bestFit="1" customWidth="1"/>
    <col min="11066" max="11069" width="7.44140625" style="712"/>
    <col min="11070" max="11071" width="8.109375" style="712" bestFit="1" customWidth="1"/>
    <col min="11072" max="11073" width="7.6640625" style="712" bestFit="1" customWidth="1"/>
    <col min="11074" max="11074" width="8.109375" style="712" bestFit="1" customWidth="1"/>
    <col min="11075" max="11077" width="7.6640625" style="712" bestFit="1" customWidth="1"/>
    <col min="11078" max="11078" width="8.109375" style="712" bestFit="1" customWidth="1"/>
    <col min="11079" max="11081" width="7.6640625" style="712" bestFit="1" customWidth="1"/>
    <col min="11082" max="11085" width="7.44140625" style="712"/>
    <col min="11086" max="11087" width="8.109375" style="712" bestFit="1" customWidth="1"/>
    <col min="11088" max="11089" width="7.6640625" style="712" bestFit="1" customWidth="1"/>
    <col min="11090" max="11090" width="8.109375" style="712" bestFit="1" customWidth="1"/>
    <col min="11091" max="11093" width="7.6640625" style="712" bestFit="1" customWidth="1"/>
    <col min="11094" max="11094" width="8.109375" style="712" bestFit="1" customWidth="1"/>
    <col min="11095" max="11097" width="7.6640625" style="712" bestFit="1" customWidth="1"/>
    <col min="11098" max="11101" width="7.44140625" style="712"/>
    <col min="11102" max="11103" width="8.109375" style="712" bestFit="1" customWidth="1"/>
    <col min="11104" max="11105" width="7.6640625" style="712" bestFit="1" customWidth="1"/>
    <col min="11106" max="11106" width="8.109375" style="712" bestFit="1" customWidth="1"/>
    <col min="11107" max="11109" width="7.6640625" style="712" bestFit="1" customWidth="1"/>
    <col min="11110" max="11110" width="8.109375" style="712" bestFit="1" customWidth="1"/>
    <col min="11111" max="11113" width="7.6640625" style="712" bestFit="1" customWidth="1"/>
    <col min="11114" max="11117" width="7.44140625" style="712"/>
    <col min="11118" max="11119" width="8.109375" style="712" bestFit="1" customWidth="1"/>
    <col min="11120" max="11121" width="7.6640625" style="712" bestFit="1" customWidth="1"/>
    <col min="11122" max="11122" width="8.109375" style="712" bestFit="1" customWidth="1"/>
    <col min="11123" max="11125" width="7.6640625" style="712" bestFit="1" customWidth="1"/>
    <col min="11126" max="11126" width="8.109375" style="712" bestFit="1" customWidth="1"/>
    <col min="11127" max="11129" width="7.6640625" style="712" bestFit="1" customWidth="1"/>
    <col min="11130" max="11133" width="7.44140625" style="712"/>
    <col min="11134" max="11135" width="8.109375" style="712" bestFit="1" customWidth="1"/>
    <col min="11136" max="11137" width="7.6640625" style="712" bestFit="1" customWidth="1"/>
    <col min="11138" max="11138" width="8.109375" style="712" bestFit="1" customWidth="1"/>
    <col min="11139" max="11141" width="7.6640625" style="712" bestFit="1" customWidth="1"/>
    <col min="11142" max="11142" width="8.109375" style="712" bestFit="1" customWidth="1"/>
    <col min="11143" max="11145" width="7.6640625" style="712" bestFit="1" customWidth="1"/>
    <col min="11146" max="11149" width="7.44140625" style="712"/>
    <col min="11150" max="11151" width="8.109375" style="712" bestFit="1" customWidth="1"/>
    <col min="11152" max="11153" width="7.6640625" style="712" bestFit="1" customWidth="1"/>
    <col min="11154" max="11154" width="8.109375" style="712" bestFit="1" customWidth="1"/>
    <col min="11155" max="11157" width="7.6640625" style="712" bestFit="1" customWidth="1"/>
    <col min="11158" max="11158" width="8.109375" style="712" bestFit="1" customWidth="1"/>
    <col min="11159" max="11161" width="7.6640625" style="712" bestFit="1" customWidth="1"/>
    <col min="11162" max="11165" width="7.44140625" style="712"/>
    <col min="11166" max="11167" width="8.109375" style="712" bestFit="1" customWidth="1"/>
    <col min="11168" max="11169" width="7.6640625" style="712" bestFit="1" customWidth="1"/>
    <col min="11170" max="11170" width="8.109375" style="712" bestFit="1" customWidth="1"/>
    <col min="11171" max="11173" width="7.6640625" style="712" bestFit="1" customWidth="1"/>
    <col min="11174" max="11174" width="8.109375" style="712" bestFit="1" customWidth="1"/>
    <col min="11175" max="11177" width="7.6640625" style="712" bestFit="1" customWidth="1"/>
    <col min="11178" max="11181" width="7.44140625" style="712"/>
    <col min="11182" max="11183" width="8.109375" style="712" bestFit="1" customWidth="1"/>
    <col min="11184" max="11185" width="7.6640625" style="712" bestFit="1" customWidth="1"/>
    <col min="11186" max="11186" width="8.109375" style="712" bestFit="1" customWidth="1"/>
    <col min="11187" max="11189" width="7.6640625" style="712" bestFit="1" customWidth="1"/>
    <col min="11190" max="11190" width="8.109375" style="712" bestFit="1" customWidth="1"/>
    <col min="11191" max="11193" width="7.6640625" style="712" bestFit="1" customWidth="1"/>
    <col min="11194" max="11197" width="7.44140625" style="712"/>
    <col min="11198" max="11199" width="8.109375" style="712" bestFit="1" customWidth="1"/>
    <col min="11200" max="11201" width="7.6640625" style="712" bestFit="1" customWidth="1"/>
    <col min="11202" max="11202" width="8.109375" style="712" bestFit="1" customWidth="1"/>
    <col min="11203" max="11205" width="7.6640625" style="712" bestFit="1" customWidth="1"/>
    <col min="11206" max="11206" width="8.109375" style="712" bestFit="1" customWidth="1"/>
    <col min="11207" max="11209" width="7.6640625" style="712" bestFit="1" customWidth="1"/>
    <col min="11210" max="11213" width="7.44140625" style="712"/>
    <col min="11214" max="11215" width="8.109375" style="712" bestFit="1" customWidth="1"/>
    <col min="11216" max="11217" width="7.6640625" style="712" bestFit="1" customWidth="1"/>
    <col min="11218" max="11218" width="8.109375" style="712" bestFit="1" customWidth="1"/>
    <col min="11219" max="11221" width="7.6640625" style="712" bestFit="1" customWidth="1"/>
    <col min="11222" max="11222" width="8.109375" style="712" bestFit="1" customWidth="1"/>
    <col min="11223" max="11225" width="7.6640625" style="712" bestFit="1" customWidth="1"/>
    <col min="11226" max="11229" width="7.44140625" style="712"/>
    <col min="11230" max="11231" width="8.109375" style="712" bestFit="1" customWidth="1"/>
    <col min="11232" max="11233" width="7.6640625" style="712" bestFit="1" customWidth="1"/>
    <col min="11234" max="11234" width="8.109375" style="712" bestFit="1" customWidth="1"/>
    <col min="11235" max="11237" width="7.6640625" style="712" bestFit="1" customWidth="1"/>
    <col min="11238" max="11238" width="8.109375" style="712" bestFit="1" customWidth="1"/>
    <col min="11239" max="11241" width="7.6640625" style="712" bestFit="1" customWidth="1"/>
    <col min="11242" max="11245" width="7.44140625" style="712"/>
    <col min="11246" max="11247" width="8.109375" style="712" bestFit="1" customWidth="1"/>
    <col min="11248" max="11249" width="7.6640625" style="712" bestFit="1" customWidth="1"/>
    <col min="11250" max="11250" width="8.109375" style="712" bestFit="1" customWidth="1"/>
    <col min="11251" max="11253" width="7.6640625" style="712" bestFit="1" customWidth="1"/>
    <col min="11254" max="11254" width="8.109375" style="712" bestFit="1" customWidth="1"/>
    <col min="11255" max="11257" width="7.6640625" style="712" bestFit="1" customWidth="1"/>
    <col min="11258" max="11261" width="7.44140625" style="712"/>
    <col min="11262" max="11263" width="8.109375" style="712" bestFit="1" customWidth="1"/>
    <col min="11264" max="11265" width="7.6640625" style="712" bestFit="1" customWidth="1"/>
    <col min="11266" max="11266" width="8.109375" style="712" bestFit="1" customWidth="1"/>
    <col min="11267" max="11269" width="7.6640625" style="712" bestFit="1" customWidth="1"/>
    <col min="11270" max="11270" width="8.109375" style="712" bestFit="1" customWidth="1"/>
    <col min="11271" max="11273" width="7.6640625" style="712" bestFit="1" customWidth="1"/>
    <col min="11274" max="11277" width="7.44140625" style="712"/>
    <col min="11278" max="11279" width="8.109375" style="712" bestFit="1" customWidth="1"/>
    <col min="11280" max="11281" width="7.6640625" style="712" bestFit="1" customWidth="1"/>
    <col min="11282" max="11282" width="8.109375" style="712" bestFit="1" customWidth="1"/>
    <col min="11283" max="11285" width="7.6640625" style="712" bestFit="1" customWidth="1"/>
    <col min="11286" max="11286" width="8.109375" style="712" bestFit="1" customWidth="1"/>
    <col min="11287" max="11289" width="7.6640625" style="712" bestFit="1" customWidth="1"/>
    <col min="11290" max="11293" width="7.44140625" style="712"/>
    <col min="11294" max="11295" width="8.109375" style="712" bestFit="1" customWidth="1"/>
    <col min="11296" max="11297" width="7.6640625" style="712" bestFit="1" customWidth="1"/>
    <col min="11298" max="11298" width="8.109375" style="712" bestFit="1" customWidth="1"/>
    <col min="11299" max="11301" width="7.6640625" style="712" bestFit="1" customWidth="1"/>
    <col min="11302" max="11302" width="8.109375" style="712" bestFit="1" customWidth="1"/>
    <col min="11303" max="11305" width="7.6640625" style="712" bestFit="1" customWidth="1"/>
    <col min="11306" max="11309" width="7.44140625" style="712"/>
    <col min="11310" max="11311" width="8.109375" style="712" bestFit="1" customWidth="1"/>
    <col min="11312" max="11313" width="7.6640625" style="712" bestFit="1" customWidth="1"/>
    <col min="11314" max="11314" width="8.109375" style="712" bestFit="1" customWidth="1"/>
    <col min="11315" max="11317" width="7.6640625" style="712" bestFit="1" customWidth="1"/>
    <col min="11318" max="11318" width="8.109375" style="712" bestFit="1" customWidth="1"/>
    <col min="11319" max="11321" width="7.6640625" style="712" bestFit="1" customWidth="1"/>
    <col min="11322" max="11325" width="7.44140625" style="712"/>
    <col min="11326" max="11327" width="8.109375" style="712" bestFit="1" customWidth="1"/>
    <col min="11328" max="11329" width="7.6640625" style="712" bestFit="1" customWidth="1"/>
    <col min="11330" max="11330" width="8.109375" style="712" bestFit="1" customWidth="1"/>
    <col min="11331" max="11333" width="7.6640625" style="712" bestFit="1" customWidth="1"/>
    <col min="11334" max="11334" width="8.109375" style="712" bestFit="1" customWidth="1"/>
    <col min="11335" max="11337" width="7.6640625" style="712" bestFit="1" customWidth="1"/>
    <col min="11338" max="11341" width="7.44140625" style="712"/>
    <col min="11342" max="11343" width="8.109375" style="712" bestFit="1" customWidth="1"/>
    <col min="11344" max="11345" width="7.6640625" style="712" bestFit="1" customWidth="1"/>
    <col min="11346" max="11346" width="8.109375" style="712" bestFit="1" customWidth="1"/>
    <col min="11347" max="11349" width="7.6640625" style="712" bestFit="1" customWidth="1"/>
    <col min="11350" max="11350" width="8.109375" style="712" bestFit="1" customWidth="1"/>
    <col min="11351" max="11353" width="7.6640625" style="712" bestFit="1" customWidth="1"/>
    <col min="11354" max="11357" width="7.44140625" style="712"/>
    <col min="11358" max="11359" width="8.109375" style="712" bestFit="1" customWidth="1"/>
    <col min="11360" max="11361" width="7.6640625" style="712" bestFit="1" customWidth="1"/>
    <col min="11362" max="11362" width="8.109375" style="712" bestFit="1" customWidth="1"/>
    <col min="11363" max="11365" width="7.6640625" style="712" bestFit="1" customWidth="1"/>
    <col min="11366" max="11366" width="8.109375" style="712" bestFit="1" customWidth="1"/>
    <col min="11367" max="11369" width="7.6640625" style="712" bestFit="1" customWidth="1"/>
    <col min="11370" max="11373" width="7.44140625" style="712"/>
    <col min="11374" max="11375" width="8.109375" style="712" bestFit="1" customWidth="1"/>
    <col min="11376" max="11377" width="7.6640625" style="712" bestFit="1" customWidth="1"/>
    <col min="11378" max="11378" width="8.109375" style="712" bestFit="1" customWidth="1"/>
    <col min="11379" max="11381" width="7.6640625" style="712" bestFit="1" customWidth="1"/>
    <col min="11382" max="11382" width="8.109375" style="712" bestFit="1" customWidth="1"/>
    <col min="11383" max="11385" width="7.6640625" style="712" bestFit="1" customWidth="1"/>
    <col min="11386" max="11389" width="7.44140625" style="712"/>
    <col min="11390" max="11391" width="8.109375" style="712" bestFit="1" customWidth="1"/>
    <col min="11392" max="11393" width="7.6640625" style="712" bestFit="1" customWidth="1"/>
    <col min="11394" max="11394" width="8.109375" style="712" bestFit="1" customWidth="1"/>
    <col min="11395" max="11397" width="7.6640625" style="712" bestFit="1" customWidth="1"/>
    <col min="11398" max="11398" width="8.109375" style="712" bestFit="1" customWidth="1"/>
    <col min="11399" max="11401" width="7.6640625" style="712" bestFit="1" customWidth="1"/>
    <col min="11402" max="11405" width="7.44140625" style="712"/>
    <col min="11406" max="11407" width="8.109375" style="712" bestFit="1" customWidth="1"/>
    <col min="11408" max="11409" width="7.6640625" style="712" bestFit="1" customWidth="1"/>
    <col min="11410" max="11410" width="8.109375" style="712" bestFit="1" customWidth="1"/>
    <col min="11411" max="11413" width="7.6640625" style="712" bestFit="1" customWidth="1"/>
    <col min="11414" max="11414" width="8.109375" style="712" bestFit="1" customWidth="1"/>
    <col min="11415" max="11417" width="7.6640625" style="712" bestFit="1" customWidth="1"/>
    <col min="11418" max="11421" width="7.44140625" style="712"/>
    <col min="11422" max="11423" width="8.109375" style="712" bestFit="1" customWidth="1"/>
    <col min="11424" max="11425" width="7.6640625" style="712" bestFit="1" customWidth="1"/>
    <col min="11426" max="11426" width="8.109375" style="712" bestFit="1" customWidth="1"/>
    <col min="11427" max="11429" width="7.6640625" style="712" bestFit="1" customWidth="1"/>
    <col min="11430" max="11430" width="8.109375" style="712" bestFit="1" customWidth="1"/>
    <col min="11431" max="11433" width="7.6640625" style="712" bestFit="1" customWidth="1"/>
    <col min="11434" max="11437" width="7.44140625" style="712"/>
    <col min="11438" max="11439" width="8.109375" style="712" bestFit="1" customWidth="1"/>
    <col min="11440" max="11441" width="7.6640625" style="712" bestFit="1" customWidth="1"/>
    <col min="11442" max="11442" width="8.109375" style="712" bestFit="1" customWidth="1"/>
    <col min="11443" max="11445" width="7.6640625" style="712" bestFit="1" customWidth="1"/>
    <col min="11446" max="11446" width="8.109375" style="712" bestFit="1" customWidth="1"/>
    <col min="11447" max="11449" width="7.6640625" style="712" bestFit="1" customWidth="1"/>
    <col min="11450" max="11453" width="7.44140625" style="712"/>
    <col min="11454" max="11455" width="8.109375" style="712" bestFit="1" customWidth="1"/>
    <col min="11456" max="11457" width="7.6640625" style="712" bestFit="1" customWidth="1"/>
    <col min="11458" max="11458" width="8.109375" style="712" bestFit="1" customWidth="1"/>
    <col min="11459" max="11461" width="7.6640625" style="712" bestFit="1" customWidth="1"/>
    <col min="11462" max="11462" width="8.109375" style="712" bestFit="1" customWidth="1"/>
    <col min="11463" max="11465" width="7.6640625" style="712" bestFit="1" customWidth="1"/>
    <col min="11466" max="11469" width="7.44140625" style="712"/>
    <col min="11470" max="11471" width="8.109375" style="712" bestFit="1" customWidth="1"/>
    <col min="11472" max="11473" width="7.6640625" style="712" bestFit="1" customWidth="1"/>
    <col min="11474" max="11474" width="8.109375" style="712" bestFit="1" customWidth="1"/>
    <col min="11475" max="11477" width="7.6640625" style="712" bestFit="1" customWidth="1"/>
    <col min="11478" max="11478" width="8.109375" style="712" bestFit="1" customWidth="1"/>
    <col min="11479" max="11481" width="7.6640625" style="712" bestFit="1" customWidth="1"/>
    <col min="11482" max="11485" width="7.44140625" style="712"/>
    <col min="11486" max="11487" width="8.109375" style="712" bestFit="1" customWidth="1"/>
    <col min="11488" max="11489" width="7.6640625" style="712" bestFit="1" customWidth="1"/>
    <col min="11490" max="11490" width="8.109375" style="712" bestFit="1" customWidth="1"/>
    <col min="11491" max="11493" width="7.6640625" style="712" bestFit="1" customWidth="1"/>
    <col min="11494" max="11494" width="8.109375" style="712" bestFit="1" customWidth="1"/>
    <col min="11495" max="11497" width="7.6640625" style="712" bestFit="1" customWidth="1"/>
    <col min="11498" max="11501" width="7.44140625" style="712"/>
    <col min="11502" max="11503" width="8.109375" style="712" bestFit="1" customWidth="1"/>
    <col min="11504" max="11505" width="7.6640625" style="712" bestFit="1" customWidth="1"/>
    <col min="11506" max="11506" width="8.109375" style="712" bestFit="1" customWidth="1"/>
    <col min="11507" max="11509" width="7.6640625" style="712" bestFit="1" customWidth="1"/>
    <col min="11510" max="11510" width="8.109375" style="712" bestFit="1" customWidth="1"/>
    <col min="11511" max="11513" width="7.6640625" style="712" bestFit="1" customWidth="1"/>
    <col min="11514" max="11517" width="7.44140625" style="712"/>
    <col min="11518" max="11519" width="8.109375" style="712" bestFit="1" customWidth="1"/>
    <col min="11520" max="11521" width="7.6640625" style="712" bestFit="1" customWidth="1"/>
    <col min="11522" max="11522" width="8.109375" style="712" bestFit="1" customWidth="1"/>
    <col min="11523" max="11525" width="7.6640625" style="712" bestFit="1" customWidth="1"/>
    <col min="11526" max="11526" width="8.109375" style="712" bestFit="1" customWidth="1"/>
    <col min="11527" max="11529" width="7.6640625" style="712" bestFit="1" customWidth="1"/>
    <col min="11530" max="11533" width="7.44140625" style="712"/>
    <col min="11534" max="11535" width="8.109375" style="712" bestFit="1" customWidth="1"/>
    <col min="11536" max="11537" width="7.6640625" style="712" bestFit="1" customWidth="1"/>
    <col min="11538" max="11538" width="8.109375" style="712" bestFit="1" customWidth="1"/>
    <col min="11539" max="11541" width="7.6640625" style="712" bestFit="1" customWidth="1"/>
    <col min="11542" max="11542" width="8.109375" style="712" bestFit="1" customWidth="1"/>
    <col min="11543" max="11545" width="7.6640625" style="712" bestFit="1" customWidth="1"/>
    <col min="11546" max="11549" width="7.44140625" style="712"/>
    <col min="11550" max="11551" width="8.109375" style="712" bestFit="1" customWidth="1"/>
    <col min="11552" max="11553" width="7.6640625" style="712" bestFit="1" customWidth="1"/>
    <col min="11554" max="11554" width="8.109375" style="712" bestFit="1" customWidth="1"/>
    <col min="11555" max="11557" width="7.6640625" style="712" bestFit="1" customWidth="1"/>
    <col min="11558" max="11558" width="8.109375" style="712" bestFit="1" customWidth="1"/>
    <col min="11559" max="11561" width="7.6640625" style="712" bestFit="1" customWidth="1"/>
    <col min="11562" max="11565" width="7.44140625" style="712"/>
    <col min="11566" max="11567" width="8.109375" style="712" bestFit="1" customWidth="1"/>
    <col min="11568" max="11569" width="7.6640625" style="712" bestFit="1" customWidth="1"/>
    <col min="11570" max="11570" width="8.109375" style="712" bestFit="1" customWidth="1"/>
    <col min="11571" max="11573" width="7.6640625" style="712" bestFit="1" customWidth="1"/>
    <col min="11574" max="11574" width="8.109375" style="712" bestFit="1" customWidth="1"/>
    <col min="11575" max="11577" width="7.6640625" style="712" bestFit="1" customWidth="1"/>
    <col min="11578" max="11581" width="7.44140625" style="712"/>
    <col min="11582" max="11583" width="8.109375" style="712" bestFit="1" customWidth="1"/>
    <col min="11584" max="11585" width="7.6640625" style="712" bestFit="1" customWidth="1"/>
    <col min="11586" max="11586" width="8.109375" style="712" bestFit="1" customWidth="1"/>
    <col min="11587" max="11589" width="7.6640625" style="712" bestFit="1" customWidth="1"/>
    <col min="11590" max="11590" width="8.109375" style="712" bestFit="1" customWidth="1"/>
    <col min="11591" max="11593" width="7.6640625" style="712" bestFit="1" customWidth="1"/>
    <col min="11594" max="11597" width="7.44140625" style="712"/>
    <col min="11598" max="11599" width="8.109375" style="712" bestFit="1" customWidth="1"/>
    <col min="11600" max="11601" width="7.6640625" style="712" bestFit="1" customWidth="1"/>
    <col min="11602" max="11602" width="8.109375" style="712" bestFit="1" customWidth="1"/>
    <col min="11603" max="11605" width="7.6640625" style="712" bestFit="1" customWidth="1"/>
    <col min="11606" max="11606" width="8.109375" style="712" bestFit="1" customWidth="1"/>
    <col min="11607" max="11609" width="7.6640625" style="712" bestFit="1" customWidth="1"/>
    <col min="11610" max="11613" width="7.44140625" style="712"/>
    <col min="11614" max="11615" width="8.109375" style="712" bestFit="1" customWidth="1"/>
    <col min="11616" max="11617" width="7.6640625" style="712" bestFit="1" customWidth="1"/>
    <col min="11618" max="11618" width="8.109375" style="712" bestFit="1" customWidth="1"/>
    <col min="11619" max="11621" width="7.6640625" style="712" bestFit="1" customWidth="1"/>
    <col min="11622" max="11622" width="8.109375" style="712" bestFit="1" customWidth="1"/>
    <col min="11623" max="11625" width="7.6640625" style="712" bestFit="1" customWidth="1"/>
    <col min="11626" max="11629" width="7.44140625" style="712"/>
    <col min="11630" max="11631" width="8.109375" style="712" bestFit="1" customWidth="1"/>
    <col min="11632" max="11633" width="7.6640625" style="712" bestFit="1" customWidth="1"/>
    <col min="11634" max="11634" width="8.109375" style="712" bestFit="1" customWidth="1"/>
    <col min="11635" max="11637" width="7.6640625" style="712" bestFit="1" customWidth="1"/>
    <col min="11638" max="11638" width="8.109375" style="712" bestFit="1" customWidth="1"/>
    <col min="11639" max="11641" width="7.6640625" style="712" bestFit="1" customWidth="1"/>
    <col min="11642" max="11645" width="7.44140625" style="712"/>
    <col min="11646" max="11647" width="8.109375" style="712" bestFit="1" customWidth="1"/>
    <col min="11648" max="11649" width="7.6640625" style="712" bestFit="1" customWidth="1"/>
    <col min="11650" max="11650" width="8.109375" style="712" bestFit="1" customWidth="1"/>
    <col min="11651" max="11653" width="7.6640625" style="712" bestFit="1" customWidth="1"/>
    <col min="11654" max="11654" width="8.109375" style="712" bestFit="1" customWidth="1"/>
    <col min="11655" max="11657" width="7.6640625" style="712" bestFit="1" customWidth="1"/>
    <col min="11658" max="11661" width="7.44140625" style="712"/>
    <col min="11662" max="11663" width="8.109375" style="712" bestFit="1" customWidth="1"/>
    <col min="11664" max="11665" width="7.6640625" style="712" bestFit="1" customWidth="1"/>
    <col min="11666" max="11666" width="8.109375" style="712" bestFit="1" customWidth="1"/>
    <col min="11667" max="11669" width="7.6640625" style="712" bestFit="1" customWidth="1"/>
    <col min="11670" max="11670" width="8.109375" style="712" bestFit="1" customWidth="1"/>
    <col min="11671" max="11673" width="7.6640625" style="712" bestFit="1" customWidth="1"/>
    <col min="11674" max="11677" width="7.44140625" style="712"/>
    <col min="11678" max="11679" width="8.109375" style="712" bestFit="1" customWidth="1"/>
    <col min="11680" max="11681" width="7.6640625" style="712" bestFit="1" customWidth="1"/>
    <col min="11682" max="11682" width="8.109375" style="712" bestFit="1" customWidth="1"/>
    <col min="11683" max="11685" width="7.6640625" style="712" bestFit="1" customWidth="1"/>
    <col min="11686" max="11686" width="8.109375" style="712" bestFit="1" customWidth="1"/>
    <col min="11687" max="11689" width="7.6640625" style="712" bestFit="1" customWidth="1"/>
    <col min="11690" max="11693" width="7.44140625" style="712"/>
    <col min="11694" max="11695" width="8.109375" style="712" bestFit="1" customWidth="1"/>
    <col min="11696" max="11697" width="7.6640625" style="712" bestFit="1" customWidth="1"/>
    <col min="11698" max="11698" width="8.109375" style="712" bestFit="1" customWidth="1"/>
    <col min="11699" max="11701" width="7.6640625" style="712" bestFit="1" customWidth="1"/>
    <col min="11702" max="11702" width="8.109375" style="712" bestFit="1" customWidth="1"/>
    <col min="11703" max="11705" width="7.6640625" style="712" bestFit="1" customWidth="1"/>
    <col min="11706" max="11709" width="7.44140625" style="712"/>
    <col min="11710" max="11711" width="8.109375" style="712" bestFit="1" customWidth="1"/>
    <col min="11712" max="11713" width="7.6640625" style="712" bestFit="1" customWidth="1"/>
    <col min="11714" max="11714" width="8.109375" style="712" bestFit="1" customWidth="1"/>
    <col min="11715" max="11717" width="7.6640625" style="712" bestFit="1" customWidth="1"/>
    <col min="11718" max="11718" width="8.109375" style="712" bestFit="1" customWidth="1"/>
    <col min="11719" max="11721" width="7.6640625" style="712" bestFit="1" customWidth="1"/>
    <col min="11722" max="11725" width="7.44140625" style="712"/>
    <col min="11726" max="11727" width="8.109375" style="712" bestFit="1" customWidth="1"/>
    <col min="11728" max="11729" width="7.6640625" style="712" bestFit="1" customWidth="1"/>
    <col min="11730" max="11730" width="8.109375" style="712" bestFit="1" customWidth="1"/>
    <col min="11731" max="11733" width="7.6640625" style="712" bestFit="1" customWidth="1"/>
    <col min="11734" max="11734" width="8.109375" style="712" bestFit="1" customWidth="1"/>
    <col min="11735" max="11737" width="7.6640625" style="712" bestFit="1" customWidth="1"/>
    <col min="11738" max="11741" width="7.44140625" style="712"/>
    <col min="11742" max="11743" width="8.109375" style="712" bestFit="1" customWidth="1"/>
    <col min="11744" max="11745" width="7.6640625" style="712" bestFit="1" customWidth="1"/>
    <col min="11746" max="11746" width="8.109375" style="712" bestFit="1" customWidth="1"/>
    <col min="11747" max="11749" width="7.6640625" style="712" bestFit="1" customWidth="1"/>
    <col min="11750" max="11750" width="8.109375" style="712" bestFit="1" customWidth="1"/>
    <col min="11751" max="11753" width="7.6640625" style="712" bestFit="1" customWidth="1"/>
    <col min="11754" max="11757" width="7.44140625" style="712"/>
    <col min="11758" max="11759" width="8.109375" style="712" bestFit="1" customWidth="1"/>
    <col min="11760" max="11761" width="7.6640625" style="712" bestFit="1" customWidth="1"/>
    <col min="11762" max="11762" width="8.109375" style="712" bestFit="1" customWidth="1"/>
    <col min="11763" max="11765" width="7.6640625" style="712" bestFit="1" customWidth="1"/>
    <col min="11766" max="11766" width="8.109375" style="712" bestFit="1" customWidth="1"/>
    <col min="11767" max="11769" width="7.6640625" style="712" bestFit="1" customWidth="1"/>
    <col min="11770" max="11773" width="7.44140625" style="712"/>
    <col min="11774" max="11775" width="8.109375" style="712" bestFit="1" customWidth="1"/>
    <col min="11776" max="11777" width="7.6640625" style="712" bestFit="1" customWidth="1"/>
    <col min="11778" max="11778" width="8.109375" style="712" bestFit="1" customWidth="1"/>
    <col min="11779" max="11781" width="7.6640625" style="712" bestFit="1" customWidth="1"/>
    <col min="11782" max="11782" width="8.109375" style="712" bestFit="1" customWidth="1"/>
    <col min="11783" max="11785" width="7.6640625" style="712" bestFit="1" customWidth="1"/>
    <col min="11786" max="11789" width="7.44140625" style="712"/>
    <col min="11790" max="11791" width="8.109375" style="712" bestFit="1" customWidth="1"/>
    <col min="11792" max="11793" width="7.6640625" style="712" bestFit="1" customWidth="1"/>
    <col min="11794" max="11794" width="8.109375" style="712" bestFit="1" customWidth="1"/>
    <col min="11795" max="11797" width="7.6640625" style="712" bestFit="1" customWidth="1"/>
    <col min="11798" max="11798" width="8.109375" style="712" bestFit="1" customWidth="1"/>
    <col min="11799" max="11801" width="7.6640625" style="712" bestFit="1" customWidth="1"/>
    <col min="11802" max="11805" width="7.44140625" style="712"/>
    <col min="11806" max="11807" width="8.109375" style="712" bestFit="1" customWidth="1"/>
    <col min="11808" max="11809" width="7.6640625" style="712" bestFit="1" customWidth="1"/>
    <col min="11810" max="11810" width="8.109375" style="712" bestFit="1" customWidth="1"/>
    <col min="11811" max="11813" width="7.6640625" style="712" bestFit="1" customWidth="1"/>
    <col min="11814" max="11814" width="8.109375" style="712" bestFit="1" customWidth="1"/>
    <col min="11815" max="11817" width="7.6640625" style="712" bestFit="1" customWidth="1"/>
    <col min="11818" max="11821" width="7.44140625" style="712"/>
    <col min="11822" max="11823" width="8.109375" style="712" bestFit="1" customWidth="1"/>
    <col min="11824" max="11825" width="7.6640625" style="712" bestFit="1" customWidth="1"/>
    <col min="11826" max="11826" width="8.109375" style="712" bestFit="1" customWidth="1"/>
    <col min="11827" max="11829" width="7.6640625" style="712" bestFit="1" customWidth="1"/>
    <col min="11830" max="11830" width="8.109375" style="712" bestFit="1" customWidth="1"/>
    <col min="11831" max="11833" width="7.6640625" style="712" bestFit="1" customWidth="1"/>
    <col min="11834" max="11837" width="7.44140625" style="712"/>
    <col min="11838" max="11839" width="8.109375" style="712" bestFit="1" customWidth="1"/>
    <col min="11840" max="11841" width="7.6640625" style="712" bestFit="1" customWidth="1"/>
    <col min="11842" max="11842" width="8.109375" style="712" bestFit="1" customWidth="1"/>
    <col min="11843" max="11845" width="7.6640625" style="712" bestFit="1" customWidth="1"/>
    <col min="11846" max="11846" width="8.109375" style="712" bestFit="1" customWidth="1"/>
    <col min="11847" max="11849" width="7.6640625" style="712" bestFit="1" customWidth="1"/>
    <col min="11850" max="11853" width="7.44140625" style="712"/>
    <col min="11854" max="11855" width="8.109375" style="712" bestFit="1" customWidth="1"/>
    <col min="11856" max="11857" width="7.6640625" style="712" bestFit="1" customWidth="1"/>
    <col min="11858" max="11858" width="8.109375" style="712" bestFit="1" customWidth="1"/>
    <col min="11859" max="11861" width="7.6640625" style="712" bestFit="1" customWidth="1"/>
    <col min="11862" max="11862" width="8.109375" style="712" bestFit="1" customWidth="1"/>
    <col min="11863" max="11865" width="7.6640625" style="712" bestFit="1" customWidth="1"/>
    <col min="11866" max="11869" width="7.44140625" style="712"/>
    <col min="11870" max="11871" width="8.109375" style="712" bestFit="1" customWidth="1"/>
    <col min="11872" max="11873" width="7.6640625" style="712" bestFit="1" customWidth="1"/>
    <col min="11874" max="11874" width="8.109375" style="712" bestFit="1" customWidth="1"/>
    <col min="11875" max="11877" width="7.6640625" style="712" bestFit="1" customWidth="1"/>
    <col min="11878" max="11878" width="8.109375" style="712" bestFit="1" customWidth="1"/>
    <col min="11879" max="11881" width="7.6640625" style="712" bestFit="1" customWidth="1"/>
    <col min="11882" max="11885" width="7.44140625" style="712"/>
    <col min="11886" max="11887" width="8.109375" style="712" bestFit="1" customWidth="1"/>
    <col min="11888" max="11889" width="7.6640625" style="712" bestFit="1" customWidth="1"/>
    <col min="11890" max="11890" width="8.109375" style="712" bestFit="1" customWidth="1"/>
    <col min="11891" max="11893" width="7.6640625" style="712" bestFit="1" customWidth="1"/>
    <col min="11894" max="11894" width="8.109375" style="712" bestFit="1" customWidth="1"/>
    <col min="11895" max="11897" width="7.6640625" style="712" bestFit="1" customWidth="1"/>
    <col min="11898" max="11901" width="7.44140625" style="712"/>
    <col min="11902" max="11903" width="8.109375" style="712" bestFit="1" customWidth="1"/>
    <col min="11904" max="11905" width="7.6640625" style="712" bestFit="1" customWidth="1"/>
    <col min="11906" max="11906" width="8.109375" style="712" bestFit="1" customWidth="1"/>
    <col min="11907" max="11909" width="7.6640625" style="712" bestFit="1" customWidth="1"/>
    <col min="11910" max="11910" width="8.109375" style="712" bestFit="1" customWidth="1"/>
    <col min="11911" max="11913" width="7.6640625" style="712" bestFit="1" customWidth="1"/>
    <col min="11914" max="11917" width="7.44140625" style="712"/>
    <col min="11918" max="11919" width="8.109375" style="712" bestFit="1" customWidth="1"/>
    <col min="11920" max="11921" width="7.6640625" style="712" bestFit="1" customWidth="1"/>
    <col min="11922" max="11922" width="8.109375" style="712" bestFit="1" customWidth="1"/>
    <col min="11923" max="11925" width="7.6640625" style="712" bestFit="1" customWidth="1"/>
    <col min="11926" max="11926" width="8.109375" style="712" bestFit="1" customWidth="1"/>
    <col min="11927" max="11929" width="7.6640625" style="712" bestFit="1" customWidth="1"/>
    <col min="11930" max="11933" width="7.44140625" style="712"/>
    <col min="11934" max="11935" width="8.109375" style="712" bestFit="1" customWidth="1"/>
    <col min="11936" max="11937" width="7.6640625" style="712" bestFit="1" customWidth="1"/>
    <col min="11938" max="11938" width="8.109375" style="712" bestFit="1" customWidth="1"/>
    <col min="11939" max="11941" width="7.6640625" style="712" bestFit="1" customWidth="1"/>
    <col min="11942" max="11942" width="8.109375" style="712" bestFit="1" customWidth="1"/>
    <col min="11943" max="11945" width="7.6640625" style="712" bestFit="1" customWidth="1"/>
    <col min="11946" max="11949" width="7.44140625" style="712"/>
    <col min="11950" max="11951" width="8.109375" style="712" bestFit="1" customWidth="1"/>
    <col min="11952" max="11953" width="7.6640625" style="712" bestFit="1" customWidth="1"/>
    <col min="11954" max="11954" width="8.109375" style="712" bestFit="1" customWidth="1"/>
    <col min="11955" max="11957" width="7.6640625" style="712" bestFit="1" customWidth="1"/>
    <col min="11958" max="11958" width="8.109375" style="712" bestFit="1" customWidth="1"/>
    <col min="11959" max="11961" width="7.6640625" style="712" bestFit="1" customWidth="1"/>
    <col min="11962" max="11965" width="7.44140625" style="712"/>
    <col min="11966" max="11967" width="8.109375" style="712" bestFit="1" customWidth="1"/>
    <col min="11968" max="11969" width="7.6640625" style="712" bestFit="1" customWidth="1"/>
    <col min="11970" max="11970" width="8.109375" style="712" bestFit="1" customWidth="1"/>
    <col min="11971" max="11973" width="7.6640625" style="712" bestFit="1" customWidth="1"/>
    <col min="11974" max="11974" width="8.109375" style="712" bestFit="1" customWidth="1"/>
    <col min="11975" max="11977" width="7.6640625" style="712" bestFit="1" customWidth="1"/>
    <col min="11978" max="11981" width="7.44140625" style="712"/>
    <col min="11982" max="11983" width="8.109375" style="712" bestFit="1" customWidth="1"/>
    <col min="11984" max="11985" width="7.6640625" style="712" bestFit="1" customWidth="1"/>
    <col min="11986" max="11986" width="8.109375" style="712" bestFit="1" customWidth="1"/>
    <col min="11987" max="11989" width="7.6640625" style="712" bestFit="1" customWidth="1"/>
    <col min="11990" max="11990" width="8.109375" style="712" bestFit="1" customWidth="1"/>
    <col min="11991" max="11993" width="7.6640625" style="712" bestFit="1" customWidth="1"/>
    <col min="11994" max="11997" width="7.44140625" style="712"/>
    <col min="11998" max="11999" width="8.109375" style="712" bestFit="1" customWidth="1"/>
    <col min="12000" max="12001" width="7.6640625" style="712" bestFit="1" customWidth="1"/>
    <col min="12002" max="12002" width="8.109375" style="712" bestFit="1" customWidth="1"/>
    <col min="12003" max="12005" width="7.6640625" style="712" bestFit="1" customWidth="1"/>
    <col min="12006" max="12006" width="8.109375" style="712" bestFit="1" customWidth="1"/>
    <col min="12007" max="12009" width="7.6640625" style="712" bestFit="1" customWidth="1"/>
    <col min="12010" max="12013" width="7.44140625" style="712"/>
    <col min="12014" max="12015" width="8.109375" style="712" bestFit="1" customWidth="1"/>
    <col min="12016" max="12017" width="7.6640625" style="712" bestFit="1" customWidth="1"/>
    <col min="12018" max="12018" width="8.109375" style="712" bestFit="1" customWidth="1"/>
    <col min="12019" max="12021" width="7.6640625" style="712" bestFit="1" customWidth="1"/>
    <col min="12022" max="12022" width="8.109375" style="712" bestFit="1" customWidth="1"/>
    <col min="12023" max="12025" width="7.6640625" style="712" bestFit="1" customWidth="1"/>
    <col min="12026" max="12029" width="7.44140625" style="712"/>
    <col min="12030" max="12031" width="8.109375" style="712" bestFit="1" customWidth="1"/>
    <col min="12032" max="12033" width="7.6640625" style="712" bestFit="1" customWidth="1"/>
    <col min="12034" max="12034" width="8.109375" style="712" bestFit="1" customWidth="1"/>
    <col min="12035" max="12037" width="7.6640625" style="712" bestFit="1" customWidth="1"/>
    <col min="12038" max="12038" width="8.109375" style="712" bestFit="1" customWidth="1"/>
    <col min="12039" max="12041" width="7.6640625" style="712" bestFit="1" customWidth="1"/>
    <col min="12042" max="12045" width="7.44140625" style="712"/>
    <col min="12046" max="12047" width="8.109375" style="712" bestFit="1" customWidth="1"/>
    <col min="12048" max="12049" width="7.6640625" style="712" bestFit="1" customWidth="1"/>
    <col min="12050" max="12050" width="8.109375" style="712" bestFit="1" customWidth="1"/>
    <col min="12051" max="12053" width="7.6640625" style="712" bestFit="1" customWidth="1"/>
    <col min="12054" max="12054" width="8.109375" style="712" bestFit="1" customWidth="1"/>
    <col min="12055" max="12057" width="7.6640625" style="712" bestFit="1" customWidth="1"/>
    <col min="12058" max="12061" width="7.44140625" style="712"/>
    <col min="12062" max="12063" width="8.109375" style="712" bestFit="1" customWidth="1"/>
    <col min="12064" max="12065" width="7.6640625" style="712" bestFit="1" customWidth="1"/>
    <col min="12066" max="12066" width="8.109375" style="712" bestFit="1" customWidth="1"/>
    <col min="12067" max="12069" width="7.6640625" style="712" bestFit="1" customWidth="1"/>
    <col min="12070" max="12070" width="8.109375" style="712" bestFit="1" customWidth="1"/>
    <col min="12071" max="12073" width="7.6640625" style="712" bestFit="1" customWidth="1"/>
    <col min="12074" max="12077" width="7.44140625" style="712"/>
    <col min="12078" max="12079" width="8.109375" style="712" bestFit="1" customWidth="1"/>
    <col min="12080" max="12081" width="7.6640625" style="712" bestFit="1" customWidth="1"/>
    <col min="12082" max="12082" width="8.109375" style="712" bestFit="1" customWidth="1"/>
    <col min="12083" max="12085" width="7.6640625" style="712" bestFit="1" customWidth="1"/>
    <col min="12086" max="12086" width="8.109375" style="712" bestFit="1" customWidth="1"/>
    <col min="12087" max="12089" width="7.6640625" style="712" bestFit="1" customWidth="1"/>
    <col min="12090" max="12093" width="7.44140625" style="712"/>
    <col min="12094" max="12095" width="8.109375" style="712" bestFit="1" customWidth="1"/>
    <col min="12096" max="12097" width="7.6640625" style="712" bestFit="1" customWidth="1"/>
    <col min="12098" max="12098" width="8.109375" style="712" bestFit="1" customWidth="1"/>
    <col min="12099" max="12101" width="7.6640625" style="712" bestFit="1" customWidth="1"/>
    <col min="12102" max="12102" width="8.109375" style="712" bestFit="1" customWidth="1"/>
    <col min="12103" max="12105" width="7.6640625" style="712" bestFit="1" customWidth="1"/>
    <col min="12106" max="12109" width="7.44140625" style="712"/>
    <col min="12110" max="12111" width="8.109375" style="712" bestFit="1" customWidth="1"/>
    <col min="12112" max="12113" width="7.6640625" style="712" bestFit="1" customWidth="1"/>
    <col min="12114" max="12114" width="8.109375" style="712" bestFit="1" customWidth="1"/>
    <col min="12115" max="12117" width="7.6640625" style="712" bestFit="1" customWidth="1"/>
    <col min="12118" max="12118" width="8.109375" style="712" bestFit="1" customWidth="1"/>
    <col min="12119" max="12121" width="7.6640625" style="712" bestFit="1" customWidth="1"/>
    <col min="12122" max="12125" width="7.44140625" style="712"/>
    <col min="12126" max="12127" width="8.109375" style="712" bestFit="1" customWidth="1"/>
    <col min="12128" max="12129" width="7.6640625" style="712" bestFit="1" customWidth="1"/>
    <col min="12130" max="12130" width="8.109375" style="712" bestFit="1" customWidth="1"/>
    <col min="12131" max="12133" width="7.6640625" style="712" bestFit="1" customWidth="1"/>
    <col min="12134" max="12134" width="8.109375" style="712" bestFit="1" customWidth="1"/>
    <col min="12135" max="12137" width="7.6640625" style="712" bestFit="1" customWidth="1"/>
    <col min="12138" max="12141" width="7.44140625" style="712"/>
    <col min="12142" max="12143" width="8.109375" style="712" bestFit="1" customWidth="1"/>
    <col min="12144" max="12145" width="7.6640625" style="712" bestFit="1" customWidth="1"/>
    <col min="12146" max="12146" width="8.109375" style="712" bestFit="1" customWidth="1"/>
    <col min="12147" max="12149" width="7.6640625" style="712" bestFit="1" customWidth="1"/>
    <col min="12150" max="12150" width="8.109375" style="712" bestFit="1" customWidth="1"/>
    <col min="12151" max="12153" width="7.6640625" style="712" bestFit="1" customWidth="1"/>
    <col min="12154" max="12157" width="7.44140625" style="712"/>
    <col min="12158" max="12159" width="8.109375" style="712" bestFit="1" customWidth="1"/>
    <col min="12160" max="12161" width="7.6640625" style="712" bestFit="1" customWidth="1"/>
    <col min="12162" max="12162" width="8.109375" style="712" bestFit="1" customWidth="1"/>
    <col min="12163" max="12165" width="7.6640625" style="712" bestFit="1" customWidth="1"/>
    <col min="12166" max="12166" width="8.109375" style="712" bestFit="1" customWidth="1"/>
    <col min="12167" max="12169" width="7.6640625" style="712" bestFit="1" customWidth="1"/>
    <col min="12170" max="12173" width="7.44140625" style="712"/>
    <col min="12174" max="12175" width="8.109375" style="712" bestFit="1" customWidth="1"/>
    <col min="12176" max="12177" width="7.6640625" style="712" bestFit="1" customWidth="1"/>
    <col min="12178" max="12178" width="8.109375" style="712" bestFit="1" customWidth="1"/>
    <col min="12179" max="12181" width="7.6640625" style="712" bestFit="1" customWidth="1"/>
    <col min="12182" max="12182" width="8.109375" style="712" bestFit="1" customWidth="1"/>
    <col min="12183" max="12185" width="7.6640625" style="712" bestFit="1" customWidth="1"/>
    <col min="12186" max="12189" width="7.44140625" style="712"/>
    <col min="12190" max="12191" width="8.109375" style="712" bestFit="1" customWidth="1"/>
    <col min="12192" max="12193" width="7.6640625" style="712" bestFit="1" customWidth="1"/>
    <col min="12194" max="12194" width="8.109375" style="712" bestFit="1" customWidth="1"/>
    <col min="12195" max="12197" width="7.6640625" style="712" bestFit="1" customWidth="1"/>
    <col min="12198" max="12198" width="8.109375" style="712" bestFit="1" customWidth="1"/>
    <col min="12199" max="12201" width="7.6640625" style="712" bestFit="1" customWidth="1"/>
    <col min="12202" max="12205" width="7.44140625" style="712"/>
    <col min="12206" max="12207" width="8.109375" style="712" bestFit="1" customWidth="1"/>
    <col min="12208" max="12209" width="7.6640625" style="712" bestFit="1" customWidth="1"/>
    <col min="12210" max="12210" width="8.109375" style="712" bestFit="1" customWidth="1"/>
    <col min="12211" max="12213" width="7.6640625" style="712" bestFit="1" customWidth="1"/>
    <col min="12214" max="12214" width="8.109375" style="712" bestFit="1" customWidth="1"/>
    <col min="12215" max="12217" width="7.6640625" style="712" bestFit="1" customWidth="1"/>
    <col min="12218" max="12221" width="7.44140625" style="712"/>
    <col min="12222" max="12223" width="8.109375" style="712" bestFit="1" customWidth="1"/>
    <col min="12224" max="12225" width="7.6640625" style="712" bestFit="1" customWidth="1"/>
    <col min="12226" max="12226" width="8.109375" style="712" bestFit="1" customWidth="1"/>
    <col min="12227" max="12229" width="7.6640625" style="712" bestFit="1" customWidth="1"/>
    <col min="12230" max="12230" width="8.109375" style="712" bestFit="1" customWidth="1"/>
    <col min="12231" max="12233" width="7.6640625" style="712" bestFit="1" customWidth="1"/>
    <col min="12234" max="12237" width="7.44140625" style="712"/>
    <col min="12238" max="12239" width="8.109375" style="712" bestFit="1" customWidth="1"/>
    <col min="12240" max="12241" width="7.6640625" style="712" bestFit="1" customWidth="1"/>
    <col min="12242" max="12242" width="8.109375" style="712" bestFit="1" customWidth="1"/>
    <col min="12243" max="12245" width="7.6640625" style="712" bestFit="1" customWidth="1"/>
    <col min="12246" max="12246" width="8.109375" style="712" bestFit="1" customWidth="1"/>
    <col min="12247" max="12249" width="7.6640625" style="712" bestFit="1" customWidth="1"/>
    <col min="12250" max="12253" width="7.44140625" style="712"/>
    <col min="12254" max="12255" width="8.109375" style="712" bestFit="1" customWidth="1"/>
    <col min="12256" max="12257" width="7.6640625" style="712" bestFit="1" customWidth="1"/>
    <col min="12258" max="12258" width="8.109375" style="712" bestFit="1" customWidth="1"/>
    <col min="12259" max="12261" width="7.6640625" style="712" bestFit="1" customWidth="1"/>
    <col min="12262" max="12262" width="8.109375" style="712" bestFit="1" customWidth="1"/>
    <col min="12263" max="12265" width="7.6640625" style="712" bestFit="1" customWidth="1"/>
    <col min="12266" max="12269" width="7.44140625" style="712"/>
    <col min="12270" max="12271" width="8.109375" style="712" bestFit="1" customWidth="1"/>
    <col min="12272" max="12273" width="7.6640625" style="712" bestFit="1" customWidth="1"/>
    <col min="12274" max="12274" width="8.109375" style="712" bestFit="1" customWidth="1"/>
    <col min="12275" max="12277" width="7.6640625" style="712" bestFit="1" customWidth="1"/>
    <col min="12278" max="12278" width="8.109375" style="712" bestFit="1" customWidth="1"/>
    <col min="12279" max="12281" width="7.6640625" style="712" bestFit="1" customWidth="1"/>
    <col min="12282" max="12285" width="7.44140625" style="712"/>
    <col min="12286" max="12287" width="8.109375" style="712" bestFit="1" customWidth="1"/>
    <col min="12288" max="12289" width="7.6640625" style="712" bestFit="1" customWidth="1"/>
    <col min="12290" max="12290" width="8.109375" style="712" bestFit="1" customWidth="1"/>
    <col min="12291" max="12293" width="7.6640625" style="712" bestFit="1" customWidth="1"/>
    <col min="12294" max="12294" width="8.109375" style="712" bestFit="1" customWidth="1"/>
    <col min="12295" max="12297" width="7.6640625" style="712" bestFit="1" customWidth="1"/>
    <col min="12298" max="12301" width="7.44140625" style="712"/>
    <col min="12302" max="12303" width="8.109375" style="712" bestFit="1" customWidth="1"/>
    <col min="12304" max="12305" width="7.6640625" style="712" bestFit="1" customWidth="1"/>
    <col min="12306" max="12306" width="8.109375" style="712" bestFit="1" customWidth="1"/>
    <col min="12307" max="12309" width="7.6640625" style="712" bestFit="1" customWidth="1"/>
    <col min="12310" max="12310" width="8.109375" style="712" bestFit="1" customWidth="1"/>
    <col min="12311" max="12313" width="7.6640625" style="712" bestFit="1" customWidth="1"/>
    <col min="12314" max="12317" width="7.44140625" style="712"/>
    <col min="12318" max="12319" width="8.109375" style="712" bestFit="1" customWidth="1"/>
    <col min="12320" max="12321" width="7.6640625" style="712" bestFit="1" customWidth="1"/>
    <col min="12322" max="12322" width="8.109375" style="712" bestFit="1" customWidth="1"/>
    <col min="12323" max="12325" width="7.6640625" style="712" bestFit="1" customWidth="1"/>
    <col min="12326" max="12326" width="8.109375" style="712" bestFit="1" customWidth="1"/>
    <col min="12327" max="12329" width="7.6640625" style="712" bestFit="1" customWidth="1"/>
    <col min="12330" max="12333" width="7.44140625" style="712"/>
    <col min="12334" max="12335" width="8.109375" style="712" bestFit="1" customWidth="1"/>
    <col min="12336" max="12337" width="7.6640625" style="712" bestFit="1" customWidth="1"/>
    <col min="12338" max="12338" width="8.109375" style="712" bestFit="1" customWidth="1"/>
    <col min="12339" max="12341" width="7.6640625" style="712" bestFit="1" customWidth="1"/>
    <col min="12342" max="12342" width="8.109375" style="712" bestFit="1" customWidth="1"/>
    <col min="12343" max="12345" width="7.6640625" style="712" bestFit="1" customWidth="1"/>
    <col min="12346" max="12349" width="7.44140625" style="712"/>
    <col min="12350" max="12351" width="8.109375" style="712" bestFit="1" customWidth="1"/>
    <col min="12352" max="12353" width="7.6640625" style="712" bestFit="1" customWidth="1"/>
    <col min="12354" max="12354" width="8.109375" style="712" bestFit="1" customWidth="1"/>
    <col min="12355" max="12357" width="7.6640625" style="712" bestFit="1" customWidth="1"/>
    <col min="12358" max="12358" width="8.109375" style="712" bestFit="1" customWidth="1"/>
    <col min="12359" max="12361" width="7.6640625" style="712" bestFit="1" customWidth="1"/>
    <col min="12362" max="12365" width="7.44140625" style="712"/>
    <col min="12366" max="12367" width="8.109375" style="712" bestFit="1" customWidth="1"/>
    <col min="12368" max="12369" width="7.6640625" style="712" bestFit="1" customWidth="1"/>
    <col min="12370" max="12370" width="8.109375" style="712" bestFit="1" customWidth="1"/>
    <col min="12371" max="12373" width="7.6640625" style="712" bestFit="1" customWidth="1"/>
    <col min="12374" max="12374" width="8.109375" style="712" bestFit="1" customWidth="1"/>
    <col min="12375" max="12377" width="7.6640625" style="712" bestFit="1" customWidth="1"/>
    <col min="12378" max="12381" width="7.44140625" style="712"/>
    <col min="12382" max="12383" width="8.109375" style="712" bestFit="1" customWidth="1"/>
    <col min="12384" max="12385" width="7.6640625" style="712" bestFit="1" customWidth="1"/>
    <col min="12386" max="12386" width="8.109375" style="712" bestFit="1" customWidth="1"/>
    <col min="12387" max="12389" width="7.6640625" style="712" bestFit="1" customWidth="1"/>
    <col min="12390" max="12390" width="8.109375" style="712" bestFit="1" customWidth="1"/>
    <col min="12391" max="12393" width="7.6640625" style="712" bestFit="1" customWidth="1"/>
    <col min="12394" max="12397" width="7.44140625" style="712"/>
    <col min="12398" max="12399" width="8.109375" style="712" bestFit="1" customWidth="1"/>
    <col min="12400" max="12401" width="7.6640625" style="712" bestFit="1" customWidth="1"/>
    <col min="12402" max="12402" width="8.109375" style="712" bestFit="1" customWidth="1"/>
    <col min="12403" max="12405" width="7.6640625" style="712" bestFit="1" customWidth="1"/>
    <col min="12406" max="12406" width="8.109375" style="712" bestFit="1" customWidth="1"/>
    <col min="12407" max="12409" width="7.6640625" style="712" bestFit="1" customWidth="1"/>
    <col min="12410" max="12413" width="7.44140625" style="712"/>
    <col min="12414" max="12415" width="8.109375" style="712" bestFit="1" customWidth="1"/>
    <col min="12416" max="12417" width="7.6640625" style="712" bestFit="1" customWidth="1"/>
    <col min="12418" max="12418" width="8.109375" style="712" bestFit="1" customWidth="1"/>
    <col min="12419" max="12421" width="7.6640625" style="712" bestFit="1" customWidth="1"/>
    <col min="12422" max="12422" width="8.109375" style="712" bestFit="1" customWidth="1"/>
    <col min="12423" max="12425" width="7.6640625" style="712" bestFit="1" customWidth="1"/>
    <col min="12426" max="12429" width="7.44140625" style="712"/>
    <col min="12430" max="12431" width="8.109375" style="712" bestFit="1" customWidth="1"/>
    <col min="12432" max="12433" width="7.6640625" style="712" bestFit="1" customWidth="1"/>
    <col min="12434" max="12434" width="8.109375" style="712" bestFit="1" customWidth="1"/>
    <col min="12435" max="12437" width="7.6640625" style="712" bestFit="1" customWidth="1"/>
    <col min="12438" max="12438" width="8.109375" style="712" bestFit="1" customWidth="1"/>
    <col min="12439" max="12441" width="7.6640625" style="712" bestFit="1" customWidth="1"/>
    <col min="12442" max="12445" width="7.44140625" style="712"/>
    <col min="12446" max="12447" width="8.109375" style="712" bestFit="1" customWidth="1"/>
    <col min="12448" max="12449" width="7.6640625" style="712" bestFit="1" customWidth="1"/>
    <col min="12450" max="12450" width="8.109375" style="712" bestFit="1" customWidth="1"/>
    <col min="12451" max="12453" width="7.6640625" style="712" bestFit="1" customWidth="1"/>
    <col min="12454" max="12454" width="8.109375" style="712" bestFit="1" customWidth="1"/>
    <col min="12455" max="12457" width="7.6640625" style="712" bestFit="1" customWidth="1"/>
    <col min="12458" max="12461" width="7.44140625" style="712"/>
    <col min="12462" max="12463" width="8.109375" style="712" bestFit="1" customWidth="1"/>
    <col min="12464" max="12465" width="7.6640625" style="712" bestFit="1" customWidth="1"/>
    <col min="12466" max="12466" width="8.109375" style="712" bestFit="1" customWidth="1"/>
    <col min="12467" max="12469" width="7.6640625" style="712" bestFit="1" customWidth="1"/>
    <col min="12470" max="12470" width="8.109375" style="712" bestFit="1" customWidth="1"/>
    <col min="12471" max="12473" width="7.6640625" style="712" bestFit="1" customWidth="1"/>
    <col min="12474" max="12477" width="7.44140625" style="712"/>
    <col min="12478" max="12479" width="8.109375" style="712" bestFit="1" customWidth="1"/>
    <col min="12480" max="12481" width="7.6640625" style="712" bestFit="1" customWidth="1"/>
    <col min="12482" max="12482" width="8.109375" style="712" bestFit="1" customWidth="1"/>
    <col min="12483" max="12485" width="7.6640625" style="712" bestFit="1" customWidth="1"/>
    <col min="12486" max="12486" width="8.109375" style="712" bestFit="1" customWidth="1"/>
    <col min="12487" max="12489" width="7.6640625" style="712" bestFit="1" customWidth="1"/>
    <col min="12490" max="12493" width="7.44140625" style="712"/>
    <col min="12494" max="12495" width="8.109375" style="712" bestFit="1" customWidth="1"/>
    <col min="12496" max="12497" width="7.6640625" style="712" bestFit="1" customWidth="1"/>
    <col min="12498" max="12498" width="8.109375" style="712" bestFit="1" customWidth="1"/>
    <col min="12499" max="12501" width="7.6640625" style="712" bestFit="1" customWidth="1"/>
    <col min="12502" max="12502" width="8.109375" style="712" bestFit="1" customWidth="1"/>
    <col min="12503" max="12505" width="7.6640625" style="712" bestFit="1" customWidth="1"/>
    <col min="12506" max="12509" width="7.44140625" style="712"/>
    <col min="12510" max="12511" width="8.109375" style="712" bestFit="1" customWidth="1"/>
    <col min="12512" max="12513" width="7.6640625" style="712" bestFit="1" customWidth="1"/>
    <col min="12514" max="12514" width="8.109375" style="712" bestFit="1" customWidth="1"/>
    <col min="12515" max="12517" width="7.6640625" style="712" bestFit="1" customWidth="1"/>
    <col min="12518" max="12518" width="8.109375" style="712" bestFit="1" customWidth="1"/>
    <col min="12519" max="12521" width="7.6640625" style="712" bestFit="1" customWidth="1"/>
    <col min="12522" max="12525" width="7.44140625" style="712"/>
    <col min="12526" max="12527" width="8.109375" style="712" bestFit="1" customWidth="1"/>
    <col min="12528" max="12529" width="7.6640625" style="712" bestFit="1" customWidth="1"/>
    <col min="12530" max="12530" width="8.109375" style="712" bestFit="1" customWidth="1"/>
    <col min="12531" max="12533" width="7.6640625" style="712" bestFit="1" customWidth="1"/>
    <col min="12534" max="12534" width="8.109375" style="712" bestFit="1" customWidth="1"/>
    <col min="12535" max="12537" width="7.6640625" style="712" bestFit="1" customWidth="1"/>
    <col min="12538" max="12541" width="7.44140625" style="712"/>
    <col min="12542" max="12543" width="8.109375" style="712" bestFit="1" customWidth="1"/>
    <col min="12544" max="12545" width="7.6640625" style="712" bestFit="1" customWidth="1"/>
    <col min="12546" max="12546" width="8.109375" style="712" bestFit="1" customWidth="1"/>
    <col min="12547" max="12549" width="7.6640625" style="712" bestFit="1" customWidth="1"/>
    <col min="12550" max="12550" width="8.109375" style="712" bestFit="1" customWidth="1"/>
    <col min="12551" max="12553" width="7.6640625" style="712" bestFit="1" customWidth="1"/>
    <col min="12554" max="12557" width="7.44140625" style="712"/>
    <col min="12558" max="12559" width="8.109375" style="712" bestFit="1" customWidth="1"/>
    <col min="12560" max="12561" width="7.6640625" style="712" bestFit="1" customWidth="1"/>
    <col min="12562" max="12562" width="8.109375" style="712" bestFit="1" customWidth="1"/>
    <col min="12563" max="12565" width="7.6640625" style="712" bestFit="1" customWidth="1"/>
    <col min="12566" max="12566" width="8.109375" style="712" bestFit="1" customWidth="1"/>
    <col min="12567" max="12569" width="7.6640625" style="712" bestFit="1" customWidth="1"/>
    <col min="12570" max="12573" width="7.44140625" style="712"/>
    <col min="12574" max="12575" width="8.109375" style="712" bestFit="1" customWidth="1"/>
    <col min="12576" max="12577" width="7.6640625" style="712" bestFit="1" customWidth="1"/>
    <col min="12578" max="12578" width="8.109375" style="712" bestFit="1" customWidth="1"/>
    <col min="12579" max="12581" width="7.6640625" style="712" bestFit="1" customWidth="1"/>
    <col min="12582" max="12582" width="8.109375" style="712" bestFit="1" customWidth="1"/>
    <col min="12583" max="12585" width="7.6640625" style="712" bestFit="1" customWidth="1"/>
    <col min="12586" max="12589" width="7.44140625" style="712"/>
    <col min="12590" max="12591" width="8.109375" style="712" bestFit="1" customWidth="1"/>
    <col min="12592" max="12593" width="7.6640625" style="712" bestFit="1" customWidth="1"/>
    <col min="12594" max="12594" width="8.109375" style="712" bestFit="1" customWidth="1"/>
    <col min="12595" max="12597" width="7.6640625" style="712" bestFit="1" customWidth="1"/>
    <col min="12598" max="12598" width="8.109375" style="712" bestFit="1" customWidth="1"/>
    <col min="12599" max="12601" width="7.6640625" style="712" bestFit="1" customWidth="1"/>
    <col min="12602" max="12605" width="7.44140625" style="712"/>
    <col min="12606" max="12607" width="8.109375" style="712" bestFit="1" customWidth="1"/>
    <col min="12608" max="12609" width="7.6640625" style="712" bestFit="1" customWidth="1"/>
    <col min="12610" max="12610" width="8.109375" style="712" bestFit="1" customWidth="1"/>
    <col min="12611" max="12613" width="7.6640625" style="712" bestFit="1" customWidth="1"/>
    <col min="12614" max="12614" width="8.109375" style="712" bestFit="1" customWidth="1"/>
    <col min="12615" max="12617" width="7.6640625" style="712" bestFit="1" customWidth="1"/>
    <col min="12618" max="12621" width="7.44140625" style="712"/>
    <col min="12622" max="12623" width="8.109375" style="712" bestFit="1" customWidth="1"/>
    <col min="12624" max="12625" width="7.6640625" style="712" bestFit="1" customWidth="1"/>
    <col min="12626" max="12626" width="8.109375" style="712" bestFit="1" customWidth="1"/>
    <col min="12627" max="12629" width="7.6640625" style="712" bestFit="1" customWidth="1"/>
    <col min="12630" max="12630" width="8.109375" style="712" bestFit="1" customWidth="1"/>
    <col min="12631" max="12633" width="7.6640625" style="712" bestFit="1" customWidth="1"/>
    <col min="12634" max="12637" width="7.44140625" style="712"/>
    <col min="12638" max="12639" width="8.109375" style="712" bestFit="1" customWidth="1"/>
    <col min="12640" max="12641" width="7.6640625" style="712" bestFit="1" customWidth="1"/>
    <col min="12642" max="12642" width="8.109375" style="712" bestFit="1" customWidth="1"/>
    <col min="12643" max="12645" width="7.6640625" style="712" bestFit="1" customWidth="1"/>
    <col min="12646" max="12646" width="8.109375" style="712" bestFit="1" customWidth="1"/>
    <col min="12647" max="12649" width="7.6640625" style="712" bestFit="1" customWidth="1"/>
    <col min="12650" max="12653" width="7.44140625" style="712"/>
    <col min="12654" max="12655" width="8.109375" style="712" bestFit="1" customWidth="1"/>
    <col min="12656" max="12657" width="7.6640625" style="712" bestFit="1" customWidth="1"/>
    <col min="12658" max="12658" width="8.109375" style="712" bestFit="1" customWidth="1"/>
    <col min="12659" max="12661" width="7.6640625" style="712" bestFit="1" customWidth="1"/>
    <col min="12662" max="12662" width="8.109375" style="712" bestFit="1" customWidth="1"/>
    <col min="12663" max="12665" width="7.6640625" style="712" bestFit="1" customWidth="1"/>
    <col min="12666" max="12669" width="7.44140625" style="712"/>
    <col min="12670" max="12671" width="8.109375" style="712" bestFit="1" customWidth="1"/>
    <col min="12672" max="12673" width="7.6640625" style="712" bestFit="1" customWidth="1"/>
    <col min="12674" max="12674" width="8.109375" style="712" bestFit="1" customWidth="1"/>
    <col min="12675" max="12677" width="7.6640625" style="712" bestFit="1" customWidth="1"/>
    <col min="12678" max="12678" width="8.109375" style="712" bestFit="1" customWidth="1"/>
    <col min="12679" max="12681" width="7.6640625" style="712" bestFit="1" customWidth="1"/>
    <col min="12682" max="12685" width="7.44140625" style="712"/>
    <col min="12686" max="12687" width="8.109375" style="712" bestFit="1" customWidth="1"/>
    <col min="12688" max="12689" width="7.6640625" style="712" bestFit="1" customWidth="1"/>
    <col min="12690" max="12690" width="8.109375" style="712" bestFit="1" customWidth="1"/>
    <col min="12691" max="12693" width="7.6640625" style="712" bestFit="1" customWidth="1"/>
    <col min="12694" max="12694" width="8.109375" style="712" bestFit="1" customWidth="1"/>
    <col min="12695" max="12697" width="7.6640625" style="712" bestFit="1" customWidth="1"/>
    <col min="12698" max="12701" width="7.44140625" style="712"/>
    <col min="12702" max="12703" width="8.109375" style="712" bestFit="1" customWidth="1"/>
    <col min="12704" max="12705" width="7.6640625" style="712" bestFit="1" customWidth="1"/>
    <col min="12706" max="12706" width="8.109375" style="712" bestFit="1" customWidth="1"/>
    <col min="12707" max="12709" width="7.6640625" style="712" bestFit="1" customWidth="1"/>
    <col min="12710" max="12710" width="8.109375" style="712" bestFit="1" customWidth="1"/>
    <col min="12711" max="12713" width="7.6640625" style="712" bestFit="1" customWidth="1"/>
    <col min="12714" max="12717" width="7.44140625" style="712"/>
    <col min="12718" max="12719" width="8.109375" style="712" bestFit="1" customWidth="1"/>
    <col min="12720" max="12721" width="7.6640625" style="712" bestFit="1" customWidth="1"/>
    <col min="12722" max="12722" width="8.109375" style="712" bestFit="1" customWidth="1"/>
    <col min="12723" max="12725" width="7.6640625" style="712" bestFit="1" customWidth="1"/>
    <col min="12726" max="12726" width="8.109375" style="712" bestFit="1" customWidth="1"/>
    <col min="12727" max="12729" width="7.6640625" style="712" bestFit="1" customWidth="1"/>
    <col min="12730" max="12733" width="7.44140625" style="712"/>
    <col min="12734" max="12735" width="8.109375" style="712" bestFit="1" customWidth="1"/>
    <col min="12736" max="12737" width="7.6640625" style="712" bestFit="1" customWidth="1"/>
    <col min="12738" max="12738" width="8.109375" style="712" bestFit="1" customWidth="1"/>
    <col min="12739" max="12741" width="7.6640625" style="712" bestFit="1" customWidth="1"/>
    <col min="12742" max="12742" width="8.109375" style="712" bestFit="1" customWidth="1"/>
    <col min="12743" max="12745" width="7.6640625" style="712" bestFit="1" customWidth="1"/>
    <col min="12746" max="12749" width="7.44140625" style="712"/>
    <col min="12750" max="12751" width="8.109375" style="712" bestFit="1" customWidth="1"/>
    <col min="12752" max="12753" width="7.6640625" style="712" bestFit="1" customWidth="1"/>
    <col min="12754" max="12754" width="8.109375" style="712" bestFit="1" customWidth="1"/>
    <col min="12755" max="12757" width="7.6640625" style="712" bestFit="1" customWidth="1"/>
    <col min="12758" max="12758" width="8.109375" style="712" bestFit="1" customWidth="1"/>
    <col min="12759" max="12761" width="7.6640625" style="712" bestFit="1" customWidth="1"/>
    <col min="12762" max="12765" width="7.44140625" style="712"/>
    <col min="12766" max="12767" width="8.109375" style="712" bestFit="1" customWidth="1"/>
    <col min="12768" max="12769" width="7.6640625" style="712" bestFit="1" customWidth="1"/>
    <col min="12770" max="12770" width="8.109375" style="712" bestFit="1" customWidth="1"/>
    <col min="12771" max="12773" width="7.6640625" style="712" bestFit="1" customWidth="1"/>
    <col min="12774" max="12774" width="8.109375" style="712" bestFit="1" customWidth="1"/>
    <col min="12775" max="12777" width="7.6640625" style="712" bestFit="1" customWidth="1"/>
    <col min="12778" max="12781" width="7.44140625" style="712"/>
    <col min="12782" max="12783" width="8.109375" style="712" bestFit="1" customWidth="1"/>
    <col min="12784" max="12785" width="7.6640625" style="712" bestFit="1" customWidth="1"/>
    <col min="12786" max="12786" width="8.109375" style="712" bestFit="1" customWidth="1"/>
    <col min="12787" max="12789" width="7.6640625" style="712" bestFit="1" customWidth="1"/>
    <col min="12790" max="12790" width="8.109375" style="712" bestFit="1" customWidth="1"/>
    <col min="12791" max="12793" width="7.6640625" style="712" bestFit="1" customWidth="1"/>
    <col min="12794" max="12797" width="7.44140625" style="712"/>
    <col min="12798" max="12799" width="8.109375" style="712" bestFit="1" customWidth="1"/>
    <col min="12800" max="12801" width="7.6640625" style="712" bestFit="1" customWidth="1"/>
    <col min="12802" max="12802" width="8.109375" style="712" bestFit="1" customWidth="1"/>
    <col min="12803" max="12805" width="7.6640625" style="712" bestFit="1" customWidth="1"/>
    <col min="12806" max="12806" width="8.109375" style="712" bestFit="1" customWidth="1"/>
    <col min="12807" max="12809" width="7.6640625" style="712" bestFit="1" customWidth="1"/>
    <col min="12810" max="12813" width="7.44140625" style="712"/>
    <col min="12814" max="12815" width="8.109375" style="712" bestFit="1" customWidth="1"/>
    <col min="12816" max="12817" width="7.6640625" style="712" bestFit="1" customWidth="1"/>
    <col min="12818" max="12818" width="8.109375" style="712" bestFit="1" customWidth="1"/>
    <col min="12819" max="12821" width="7.6640625" style="712" bestFit="1" customWidth="1"/>
    <col min="12822" max="12822" width="8.109375" style="712" bestFit="1" customWidth="1"/>
    <col min="12823" max="12825" width="7.6640625" style="712" bestFit="1" customWidth="1"/>
    <col min="12826" max="12829" width="7.44140625" style="712"/>
    <col min="12830" max="12831" width="8.109375" style="712" bestFit="1" customWidth="1"/>
    <col min="12832" max="12833" width="7.6640625" style="712" bestFit="1" customWidth="1"/>
    <col min="12834" max="12834" width="8.109375" style="712" bestFit="1" customWidth="1"/>
    <col min="12835" max="12837" width="7.6640625" style="712" bestFit="1" customWidth="1"/>
    <col min="12838" max="12838" width="8.109375" style="712" bestFit="1" customWidth="1"/>
    <col min="12839" max="12841" width="7.6640625" style="712" bestFit="1" customWidth="1"/>
    <col min="12842" max="12845" width="7.44140625" style="712"/>
    <col min="12846" max="12847" width="8.109375" style="712" bestFit="1" customWidth="1"/>
    <col min="12848" max="12849" width="7.6640625" style="712" bestFit="1" customWidth="1"/>
    <col min="12850" max="12850" width="8.109375" style="712" bestFit="1" customWidth="1"/>
    <col min="12851" max="12853" width="7.6640625" style="712" bestFit="1" customWidth="1"/>
    <col min="12854" max="12854" width="8.109375" style="712" bestFit="1" customWidth="1"/>
    <col min="12855" max="12857" width="7.6640625" style="712" bestFit="1" customWidth="1"/>
    <col min="12858" max="12861" width="7.44140625" style="712"/>
    <col min="12862" max="12863" width="8.109375" style="712" bestFit="1" customWidth="1"/>
    <col min="12864" max="12865" width="7.6640625" style="712" bestFit="1" customWidth="1"/>
    <col min="12866" max="12866" width="8.109375" style="712" bestFit="1" customWidth="1"/>
    <col min="12867" max="12869" width="7.6640625" style="712" bestFit="1" customWidth="1"/>
    <col min="12870" max="12870" width="8.109375" style="712" bestFit="1" customWidth="1"/>
    <col min="12871" max="12873" width="7.6640625" style="712" bestFit="1" customWidth="1"/>
    <col min="12874" max="12877" width="7.44140625" style="712"/>
    <col min="12878" max="12879" width="8.109375" style="712" bestFit="1" customWidth="1"/>
    <col min="12880" max="12881" width="7.6640625" style="712" bestFit="1" customWidth="1"/>
    <col min="12882" max="12882" width="8.109375" style="712" bestFit="1" customWidth="1"/>
    <col min="12883" max="12885" width="7.6640625" style="712" bestFit="1" customWidth="1"/>
    <col min="12886" max="12886" width="8.109375" style="712" bestFit="1" customWidth="1"/>
    <col min="12887" max="12889" width="7.6640625" style="712" bestFit="1" customWidth="1"/>
    <col min="12890" max="12893" width="7.44140625" style="712"/>
    <col min="12894" max="12895" width="8.109375" style="712" bestFit="1" customWidth="1"/>
    <col min="12896" max="12897" width="7.6640625" style="712" bestFit="1" customWidth="1"/>
    <col min="12898" max="12898" width="8.109375" style="712" bestFit="1" customWidth="1"/>
    <col min="12899" max="12901" width="7.6640625" style="712" bestFit="1" customWidth="1"/>
    <col min="12902" max="12902" width="8.109375" style="712" bestFit="1" customWidth="1"/>
    <col min="12903" max="12905" width="7.6640625" style="712" bestFit="1" customWidth="1"/>
    <col min="12906" max="12909" width="7.44140625" style="712"/>
    <col min="12910" max="12911" width="8.109375" style="712" bestFit="1" customWidth="1"/>
    <col min="12912" max="12913" width="7.6640625" style="712" bestFit="1" customWidth="1"/>
    <col min="12914" max="12914" width="8.109375" style="712" bestFit="1" customWidth="1"/>
    <col min="12915" max="12917" width="7.6640625" style="712" bestFit="1" customWidth="1"/>
    <col min="12918" max="12918" width="8.109375" style="712" bestFit="1" customWidth="1"/>
    <col min="12919" max="12921" width="7.6640625" style="712" bestFit="1" customWidth="1"/>
    <col min="12922" max="12925" width="7.44140625" style="712"/>
    <col min="12926" max="12927" width="8.109375" style="712" bestFit="1" customWidth="1"/>
    <col min="12928" max="12929" width="7.6640625" style="712" bestFit="1" customWidth="1"/>
    <col min="12930" max="12930" width="8.109375" style="712" bestFit="1" customWidth="1"/>
    <col min="12931" max="12933" width="7.6640625" style="712" bestFit="1" customWidth="1"/>
    <col min="12934" max="12934" width="8.109375" style="712" bestFit="1" customWidth="1"/>
    <col min="12935" max="12937" width="7.6640625" style="712" bestFit="1" customWidth="1"/>
    <col min="12938" max="12941" width="7.44140625" style="712"/>
    <col min="12942" max="12943" width="8.109375" style="712" bestFit="1" customWidth="1"/>
    <col min="12944" max="12945" width="7.6640625" style="712" bestFit="1" customWidth="1"/>
    <col min="12946" max="12946" width="8.109375" style="712" bestFit="1" customWidth="1"/>
    <col min="12947" max="12949" width="7.6640625" style="712" bestFit="1" customWidth="1"/>
    <col min="12950" max="12950" width="8.109375" style="712" bestFit="1" customWidth="1"/>
    <col min="12951" max="12953" width="7.6640625" style="712" bestFit="1" customWidth="1"/>
    <col min="12954" max="12957" width="7.44140625" style="712"/>
    <col min="12958" max="12959" width="8.109375" style="712" bestFit="1" customWidth="1"/>
    <col min="12960" max="12961" width="7.6640625" style="712" bestFit="1" customWidth="1"/>
    <col min="12962" max="12962" width="8.109375" style="712" bestFit="1" customWidth="1"/>
    <col min="12963" max="12965" width="7.6640625" style="712" bestFit="1" customWidth="1"/>
    <col min="12966" max="12966" width="8.109375" style="712" bestFit="1" customWidth="1"/>
    <col min="12967" max="12969" width="7.6640625" style="712" bestFit="1" customWidth="1"/>
    <col min="12970" max="12973" width="7.44140625" style="712"/>
    <col min="12974" max="12975" width="8.109375" style="712" bestFit="1" customWidth="1"/>
    <col min="12976" max="12977" width="7.6640625" style="712" bestFit="1" customWidth="1"/>
    <col min="12978" max="12978" width="8.109375" style="712" bestFit="1" customWidth="1"/>
    <col min="12979" max="12981" width="7.6640625" style="712" bestFit="1" customWidth="1"/>
    <col min="12982" max="12982" width="8.109375" style="712" bestFit="1" customWidth="1"/>
    <col min="12983" max="12985" width="7.6640625" style="712" bestFit="1" customWidth="1"/>
    <col min="12986" max="12989" width="7.44140625" style="712"/>
    <col min="12990" max="12991" width="8.109375" style="712" bestFit="1" customWidth="1"/>
    <col min="12992" max="12993" width="7.6640625" style="712" bestFit="1" customWidth="1"/>
    <col min="12994" max="12994" width="8.109375" style="712" bestFit="1" customWidth="1"/>
    <col min="12995" max="12997" width="7.6640625" style="712" bestFit="1" customWidth="1"/>
    <col min="12998" max="12998" width="8.109375" style="712" bestFit="1" customWidth="1"/>
    <col min="12999" max="13001" width="7.6640625" style="712" bestFit="1" customWidth="1"/>
    <col min="13002" max="13005" width="7.44140625" style="712"/>
    <col min="13006" max="13007" width="8.109375" style="712" bestFit="1" customWidth="1"/>
    <col min="13008" max="13009" width="7.6640625" style="712" bestFit="1" customWidth="1"/>
    <col min="13010" max="13010" width="8.109375" style="712" bestFit="1" customWidth="1"/>
    <col min="13011" max="13013" width="7.6640625" style="712" bestFit="1" customWidth="1"/>
    <col min="13014" max="13014" width="8.109375" style="712" bestFit="1" customWidth="1"/>
    <col min="13015" max="13017" width="7.6640625" style="712" bestFit="1" customWidth="1"/>
    <col min="13018" max="13021" width="7.44140625" style="712"/>
    <col min="13022" max="13023" width="8.109375" style="712" bestFit="1" customWidth="1"/>
    <col min="13024" max="13025" width="7.6640625" style="712" bestFit="1" customWidth="1"/>
    <col min="13026" max="13026" width="8.109375" style="712" bestFit="1" customWidth="1"/>
    <col min="13027" max="13029" width="7.6640625" style="712" bestFit="1" customWidth="1"/>
    <col min="13030" max="13030" width="8.109375" style="712" bestFit="1" customWidth="1"/>
    <col min="13031" max="13033" width="7.6640625" style="712" bestFit="1" customWidth="1"/>
    <col min="13034" max="13037" width="7.44140625" style="712"/>
    <col min="13038" max="13039" width="8.109375" style="712" bestFit="1" customWidth="1"/>
    <col min="13040" max="13041" width="7.6640625" style="712" bestFit="1" customWidth="1"/>
    <col min="13042" max="13042" width="8.109375" style="712" bestFit="1" customWidth="1"/>
    <col min="13043" max="13045" width="7.6640625" style="712" bestFit="1" customWidth="1"/>
    <col min="13046" max="13046" width="8.109375" style="712" bestFit="1" customWidth="1"/>
    <col min="13047" max="13049" width="7.6640625" style="712" bestFit="1" customWidth="1"/>
    <col min="13050" max="13053" width="7.44140625" style="712"/>
    <col min="13054" max="13055" width="8.109375" style="712" bestFit="1" customWidth="1"/>
    <col min="13056" max="13057" width="7.6640625" style="712" bestFit="1" customWidth="1"/>
    <col min="13058" max="13058" width="8.109375" style="712" bestFit="1" customWidth="1"/>
    <col min="13059" max="13061" width="7.6640625" style="712" bestFit="1" customWidth="1"/>
    <col min="13062" max="13062" width="8.109375" style="712" bestFit="1" customWidth="1"/>
    <col min="13063" max="13065" width="7.6640625" style="712" bestFit="1" customWidth="1"/>
    <col min="13066" max="13069" width="7.44140625" style="712"/>
    <col min="13070" max="13071" width="8.109375" style="712" bestFit="1" customWidth="1"/>
    <col min="13072" max="13073" width="7.6640625" style="712" bestFit="1" customWidth="1"/>
    <col min="13074" max="13074" width="8.109375" style="712" bestFit="1" customWidth="1"/>
    <col min="13075" max="13077" width="7.6640625" style="712" bestFit="1" customWidth="1"/>
    <col min="13078" max="13078" width="8.109375" style="712" bestFit="1" customWidth="1"/>
    <col min="13079" max="13081" width="7.6640625" style="712" bestFit="1" customWidth="1"/>
    <col min="13082" max="13085" width="7.44140625" style="712"/>
    <col min="13086" max="13087" width="8.109375" style="712" bestFit="1" customWidth="1"/>
    <col min="13088" max="13089" width="7.6640625" style="712" bestFit="1" customWidth="1"/>
    <col min="13090" max="13090" width="8.109375" style="712" bestFit="1" customWidth="1"/>
    <col min="13091" max="13093" width="7.6640625" style="712" bestFit="1" customWidth="1"/>
    <col min="13094" max="13094" width="8.109375" style="712" bestFit="1" customWidth="1"/>
    <col min="13095" max="13097" width="7.6640625" style="712" bestFit="1" customWidth="1"/>
    <col min="13098" max="13101" width="7.44140625" style="712"/>
    <col min="13102" max="13103" width="8.109375" style="712" bestFit="1" customWidth="1"/>
    <col min="13104" max="13105" width="7.6640625" style="712" bestFit="1" customWidth="1"/>
    <col min="13106" max="13106" width="8.109375" style="712" bestFit="1" customWidth="1"/>
    <col min="13107" max="13109" width="7.6640625" style="712" bestFit="1" customWidth="1"/>
    <col min="13110" max="13110" width="8.109375" style="712" bestFit="1" customWidth="1"/>
    <col min="13111" max="13113" width="7.6640625" style="712" bestFit="1" customWidth="1"/>
    <col min="13114" max="13117" width="7.44140625" style="712"/>
    <col min="13118" max="13119" width="8.109375" style="712" bestFit="1" customWidth="1"/>
    <col min="13120" max="13121" width="7.6640625" style="712" bestFit="1" customWidth="1"/>
    <col min="13122" max="13122" width="8.109375" style="712" bestFit="1" customWidth="1"/>
    <col min="13123" max="13125" width="7.6640625" style="712" bestFit="1" customWidth="1"/>
    <col min="13126" max="13126" width="8.109375" style="712" bestFit="1" customWidth="1"/>
    <col min="13127" max="13129" width="7.6640625" style="712" bestFit="1" customWidth="1"/>
    <col min="13130" max="13133" width="7.44140625" style="712"/>
    <col min="13134" max="13135" width="8.109375" style="712" bestFit="1" customWidth="1"/>
    <col min="13136" max="13137" width="7.6640625" style="712" bestFit="1" customWidth="1"/>
    <col min="13138" max="13138" width="8.109375" style="712" bestFit="1" customWidth="1"/>
    <col min="13139" max="13141" width="7.6640625" style="712" bestFit="1" customWidth="1"/>
    <col min="13142" max="13142" width="8.109375" style="712" bestFit="1" customWidth="1"/>
    <col min="13143" max="13145" width="7.6640625" style="712" bestFit="1" customWidth="1"/>
    <col min="13146" max="13149" width="7.44140625" style="712"/>
    <col min="13150" max="13151" width="8.109375" style="712" bestFit="1" customWidth="1"/>
    <col min="13152" max="13153" width="7.6640625" style="712" bestFit="1" customWidth="1"/>
    <col min="13154" max="13154" width="8.109375" style="712" bestFit="1" customWidth="1"/>
    <col min="13155" max="13157" width="7.6640625" style="712" bestFit="1" customWidth="1"/>
    <col min="13158" max="13158" width="8.109375" style="712" bestFit="1" customWidth="1"/>
    <col min="13159" max="13161" width="7.6640625" style="712" bestFit="1" customWidth="1"/>
    <col min="13162" max="13165" width="7.44140625" style="712"/>
    <col min="13166" max="13167" width="8.109375" style="712" bestFit="1" customWidth="1"/>
    <col min="13168" max="13169" width="7.6640625" style="712" bestFit="1" customWidth="1"/>
    <col min="13170" max="13170" width="8.109375" style="712" bestFit="1" customWidth="1"/>
    <col min="13171" max="13173" width="7.6640625" style="712" bestFit="1" customWidth="1"/>
    <col min="13174" max="13174" width="8.109375" style="712" bestFit="1" customWidth="1"/>
    <col min="13175" max="13177" width="7.6640625" style="712" bestFit="1" customWidth="1"/>
    <col min="13178" max="13181" width="7.44140625" style="712"/>
    <col min="13182" max="13183" width="8.109375" style="712" bestFit="1" customWidth="1"/>
    <col min="13184" max="13185" width="7.6640625" style="712" bestFit="1" customWidth="1"/>
    <col min="13186" max="13186" width="8.109375" style="712" bestFit="1" customWidth="1"/>
    <col min="13187" max="13189" width="7.6640625" style="712" bestFit="1" customWidth="1"/>
    <col min="13190" max="13190" width="8.109375" style="712" bestFit="1" customWidth="1"/>
    <col min="13191" max="13193" width="7.6640625" style="712" bestFit="1" customWidth="1"/>
    <col min="13194" max="13197" width="7.44140625" style="712"/>
    <col min="13198" max="13199" width="8.109375" style="712" bestFit="1" customWidth="1"/>
    <col min="13200" max="13201" width="7.6640625" style="712" bestFit="1" customWidth="1"/>
    <col min="13202" max="13202" width="8.109375" style="712" bestFit="1" customWidth="1"/>
    <col min="13203" max="13205" width="7.6640625" style="712" bestFit="1" customWidth="1"/>
    <col min="13206" max="13206" width="8.109375" style="712" bestFit="1" customWidth="1"/>
    <col min="13207" max="13209" width="7.6640625" style="712" bestFit="1" customWidth="1"/>
    <col min="13210" max="13213" width="7.44140625" style="712"/>
    <col min="13214" max="13215" width="8.109375" style="712" bestFit="1" customWidth="1"/>
    <col min="13216" max="13217" width="7.6640625" style="712" bestFit="1" customWidth="1"/>
    <col min="13218" max="13218" width="8.109375" style="712" bestFit="1" customWidth="1"/>
    <col min="13219" max="13221" width="7.6640625" style="712" bestFit="1" customWidth="1"/>
    <col min="13222" max="13222" width="8.109375" style="712" bestFit="1" customWidth="1"/>
    <col min="13223" max="13225" width="7.6640625" style="712" bestFit="1" customWidth="1"/>
    <col min="13226" max="13229" width="7.44140625" style="712"/>
    <col min="13230" max="13231" width="8.109375" style="712" bestFit="1" customWidth="1"/>
    <col min="13232" max="13233" width="7.6640625" style="712" bestFit="1" customWidth="1"/>
    <col min="13234" max="13234" width="8.109375" style="712" bestFit="1" customWidth="1"/>
    <col min="13235" max="13237" width="7.6640625" style="712" bestFit="1" customWidth="1"/>
    <col min="13238" max="13238" width="8.109375" style="712" bestFit="1" customWidth="1"/>
    <col min="13239" max="13241" width="7.6640625" style="712" bestFit="1" customWidth="1"/>
    <col min="13242" max="13245" width="7.44140625" style="712"/>
    <col min="13246" max="13247" width="8.109375" style="712" bestFit="1" customWidth="1"/>
    <col min="13248" max="13249" width="7.6640625" style="712" bestFit="1" customWidth="1"/>
    <col min="13250" max="13250" width="8.109375" style="712" bestFit="1" customWidth="1"/>
    <col min="13251" max="13253" width="7.6640625" style="712" bestFit="1" customWidth="1"/>
    <col min="13254" max="13254" width="8.109375" style="712" bestFit="1" customWidth="1"/>
    <col min="13255" max="13257" width="7.6640625" style="712" bestFit="1" customWidth="1"/>
    <col min="13258" max="13261" width="7.44140625" style="712"/>
    <col min="13262" max="13263" width="8.109375" style="712" bestFit="1" customWidth="1"/>
    <col min="13264" max="13265" width="7.6640625" style="712" bestFit="1" customWidth="1"/>
    <col min="13266" max="13266" width="8.109375" style="712" bestFit="1" customWidth="1"/>
    <col min="13267" max="13269" width="7.6640625" style="712" bestFit="1" customWidth="1"/>
    <col min="13270" max="13270" width="8.109375" style="712" bestFit="1" customWidth="1"/>
    <col min="13271" max="13273" width="7.6640625" style="712" bestFit="1" customWidth="1"/>
    <col min="13274" max="13277" width="7.44140625" style="712"/>
    <col min="13278" max="13279" width="8.109375" style="712" bestFit="1" customWidth="1"/>
    <col min="13280" max="13281" width="7.6640625" style="712" bestFit="1" customWidth="1"/>
    <col min="13282" max="13282" width="8.109375" style="712" bestFit="1" customWidth="1"/>
    <col min="13283" max="13285" width="7.6640625" style="712" bestFit="1" customWidth="1"/>
    <col min="13286" max="13286" width="8.109375" style="712" bestFit="1" customWidth="1"/>
    <col min="13287" max="13289" width="7.6640625" style="712" bestFit="1" customWidth="1"/>
    <col min="13290" max="13293" width="7.44140625" style="712"/>
    <col min="13294" max="13295" width="8.109375" style="712" bestFit="1" customWidth="1"/>
    <col min="13296" max="13297" width="7.6640625" style="712" bestFit="1" customWidth="1"/>
    <col min="13298" max="13298" width="8.109375" style="712" bestFit="1" customWidth="1"/>
    <col min="13299" max="13301" width="7.6640625" style="712" bestFit="1" customWidth="1"/>
    <col min="13302" max="13302" width="8.109375" style="712" bestFit="1" customWidth="1"/>
    <col min="13303" max="13305" width="7.6640625" style="712" bestFit="1" customWidth="1"/>
    <col min="13306" max="13309" width="7.44140625" style="712"/>
    <col min="13310" max="13311" width="8.109375" style="712" bestFit="1" customWidth="1"/>
    <col min="13312" max="13313" width="7.6640625" style="712" bestFit="1" customWidth="1"/>
    <col min="13314" max="13314" width="8.109375" style="712" bestFit="1" customWidth="1"/>
    <col min="13315" max="13317" width="7.6640625" style="712" bestFit="1" customWidth="1"/>
    <col min="13318" max="13318" width="8.109375" style="712" bestFit="1" customWidth="1"/>
    <col min="13319" max="13321" width="7.6640625" style="712" bestFit="1" customWidth="1"/>
    <col min="13322" max="13325" width="7.44140625" style="712"/>
    <col min="13326" max="13327" width="8.109375" style="712" bestFit="1" customWidth="1"/>
    <col min="13328" max="13329" width="7.6640625" style="712" bestFit="1" customWidth="1"/>
    <col min="13330" max="13330" width="8.109375" style="712" bestFit="1" customWidth="1"/>
    <col min="13331" max="13333" width="7.6640625" style="712" bestFit="1" customWidth="1"/>
    <col min="13334" max="13334" width="8.109375" style="712" bestFit="1" customWidth="1"/>
    <col min="13335" max="13337" width="7.6640625" style="712" bestFit="1" customWidth="1"/>
    <col min="13338" max="13341" width="7.44140625" style="712"/>
    <col min="13342" max="13343" width="8.109375" style="712" bestFit="1" customWidth="1"/>
    <col min="13344" max="13345" width="7.6640625" style="712" bestFit="1" customWidth="1"/>
    <col min="13346" max="13346" width="8.109375" style="712" bestFit="1" customWidth="1"/>
    <col min="13347" max="13349" width="7.6640625" style="712" bestFit="1" customWidth="1"/>
    <col min="13350" max="13350" width="8.109375" style="712" bestFit="1" customWidth="1"/>
    <col min="13351" max="13353" width="7.6640625" style="712" bestFit="1" customWidth="1"/>
    <col min="13354" max="13357" width="7.44140625" style="712"/>
    <col min="13358" max="13359" width="8.109375" style="712" bestFit="1" customWidth="1"/>
    <col min="13360" max="13361" width="7.6640625" style="712" bestFit="1" customWidth="1"/>
    <col min="13362" max="13362" width="8.109375" style="712" bestFit="1" customWidth="1"/>
    <col min="13363" max="13365" width="7.6640625" style="712" bestFit="1" customWidth="1"/>
    <col min="13366" max="13366" width="8.109375" style="712" bestFit="1" customWidth="1"/>
    <col min="13367" max="13369" width="7.6640625" style="712" bestFit="1" customWidth="1"/>
    <col min="13370" max="13373" width="7.44140625" style="712"/>
    <col min="13374" max="13375" width="8.109375" style="712" bestFit="1" customWidth="1"/>
    <col min="13376" max="13377" width="7.6640625" style="712" bestFit="1" customWidth="1"/>
    <col min="13378" max="13378" width="8.109375" style="712" bestFit="1" customWidth="1"/>
    <col min="13379" max="13381" width="7.6640625" style="712" bestFit="1" customWidth="1"/>
    <col min="13382" max="13382" width="8.109375" style="712" bestFit="1" customWidth="1"/>
    <col min="13383" max="13385" width="7.6640625" style="712" bestFit="1" customWidth="1"/>
    <col min="13386" max="13389" width="7.44140625" style="712"/>
    <col min="13390" max="13391" width="8.109375" style="712" bestFit="1" customWidth="1"/>
    <col min="13392" max="13393" width="7.6640625" style="712" bestFit="1" customWidth="1"/>
    <col min="13394" max="13394" width="8.109375" style="712" bestFit="1" customWidth="1"/>
    <col min="13395" max="13397" width="7.6640625" style="712" bestFit="1" customWidth="1"/>
    <col min="13398" max="13398" width="8.109375" style="712" bestFit="1" customWidth="1"/>
    <col min="13399" max="13401" width="7.6640625" style="712" bestFit="1" customWidth="1"/>
    <col min="13402" max="13405" width="7.44140625" style="712"/>
    <col min="13406" max="13407" width="8.109375" style="712" bestFit="1" customWidth="1"/>
    <col min="13408" max="13409" width="7.6640625" style="712" bestFit="1" customWidth="1"/>
    <col min="13410" max="13410" width="8.109375" style="712" bestFit="1" customWidth="1"/>
    <col min="13411" max="13413" width="7.6640625" style="712" bestFit="1" customWidth="1"/>
    <col min="13414" max="13414" width="8.109375" style="712" bestFit="1" customWidth="1"/>
    <col min="13415" max="13417" width="7.6640625" style="712" bestFit="1" customWidth="1"/>
    <col min="13418" max="13421" width="7.44140625" style="712"/>
    <col min="13422" max="13423" width="8.109375" style="712" bestFit="1" customWidth="1"/>
    <col min="13424" max="13425" width="7.6640625" style="712" bestFit="1" customWidth="1"/>
    <col min="13426" max="13426" width="8.109375" style="712" bestFit="1" customWidth="1"/>
    <col min="13427" max="13429" width="7.6640625" style="712" bestFit="1" customWidth="1"/>
    <col min="13430" max="13430" width="8.109375" style="712" bestFit="1" customWidth="1"/>
    <col min="13431" max="13433" width="7.6640625" style="712" bestFit="1" customWidth="1"/>
    <col min="13434" max="13437" width="7.44140625" style="712"/>
    <col min="13438" max="13439" width="8.109375" style="712" bestFit="1" customWidth="1"/>
    <col min="13440" max="13441" width="7.6640625" style="712" bestFit="1" customWidth="1"/>
    <col min="13442" max="13442" width="8.109375" style="712" bestFit="1" customWidth="1"/>
    <col min="13443" max="13445" width="7.6640625" style="712" bestFit="1" customWidth="1"/>
    <col min="13446" max="13446" width="8.109375" style="712" bestFit="1" customWidth="1"/>
    <col min="13447" max="13449" width="7.6640625" style="712" bestFit="1" customWidth="1"/>
    <col min="13450" max="13453" width="7.44140625" style="712"/>
    <col min="13454" max="13455" width="8.109375" style="712" bestFit="1" customWidth="1"/>
    <col min="13456" max="13457" width="7.6640625" style="712" bestFit="1" customWidth="1"/>
    <col min="13458" max="13458" width="8.109375" style="712" bestFit="1" customWidth="1"/>
    <col min="13459" max="13461" width="7.6640625" style="712" bestFit="1" customWidth="1"/>
    <col min="13462" max="13462" width="8.109375" style="712" bestFit="1" customWidth="1"/>
    <col min="13463" max="13465" width="7.6640625" style="712" bestFit="1" customWidth="1"/>
    <col min="13466" max="13469" width="7.44140625" style="712"/>
    <col min="13470" max="13471" width="8.109375" style="712" bestFit="1" customWidth="1"/>
    <col min="13472" max="13473" width="7.6640625" style="712" bestFit="1" customWidth="1"/>
    <col min="13474" max="13474" width="8.109375" style="712" bestFit="1" customWidth="1"/>
    <col min="13475" max="13477" width="7.6640625" style="712" bestFit="1" customWidth="1"/>
    <col min="13478" max="13478" width="8.109375" style="712" bestFit="1" customWidth="1"/>
    <col min="13479" max="13481" width="7.6640625" style="712" bestFit="1" customWidth="1"/>
    <col min="13482" max="13485" width="7.44140625" style="712"/>
    <col min="13486" max="13487" width="8.109375" style="712" bestFit="1" customWidth="1"/>
    <col min="13488" max="13489" width="7.6640625" style="712" bestFit="1" customWidth="1"/>
    <col min="13490" max="13490" width="8.109375" style="712" bestFit="1" customWidth="1"/>
    <col min="13491" max="13493" width="7.6640625" style="712" bestFit="1" customWidth="1"/>
    <col min="13494" max="13494" width="8.109375" style="712" bestFit="1" customWidth="1"/>
    <col min="13495" max="13497" width="7.6640625" style="712" bestFit="1" customWidth="1"/>
    <col min="13498" max="13501" width="7.44140625" style="712"/>
    <col min="13502" max="13503" width="8.109375" style="712" bestFit="1" customWidth="1"/>
    <col min="13504" max="13505" width="7.6640625" style="712" bestFit="1" customWidth="1"/>
    <col min="13506" max="13506" width="8.109375" style="712" bestFit="1" customWidth="1"/>
    <col min="13507" max="13509" width="7.6640625" style="712" bestFit="1" customWidth="1"/>
    <col min="13510" max="13510" width="8.109375" style="712" bestFit="1" customWidth="1"/>
    <col min="13511" max="13513" width="7.6640625" style="712" bestFit="1" customWidth="1"/>
    <col min="13514" max="13517" width="7.44140625" style="712"/>
    <col min="13518" max="13519" width="8.109375" style="712" bestFit="1" customWidth="1"/>
    <col min="13520" max="13521" width="7.6640625" style="712" bestFit="1" customWidth="1"/>
    <col min="13522" max="13522" width="8.109375" style="712" bestFit="1" customWidth="1"/>
    <col min="13523" max="13525" width="7.6640625" style="712" bestFit="1" customWidth="1"/>
    <col min="13526" max="13526" width="8.109375" style="712" bestFit="1" customWidth="1"/>
    <col min="13527" max="13529" width="7.6640625" style="712" bestFit="1" customWidth="1"/>
    <col min="13530" max="13533" width="7.44140625" style="712"/>
    <col min="13534" max="13535" width="8.109375" style="712" bestFit="1" customWidth="1"/>
    <col min="13536" max="13537" width="7.6640625" style="712" bestFit="1" customWidth="1"/>
    <col min="13538" max="13538" width="8.109375" style="712" bestFit="1" customWidth="1"/>
    <col min="13539" max="13541" width="7.6640625" style="712" bestFit="1" customWidth="1"/>
    <col min="13542" max="13542" width="8.109375" style="712" bestFit="1" customWidth="1"/>
    <col min="13543" max="13545" width="7.6640625" style="712" bestFit="1" customWidth="1"/>
    <col min="13546" max="13549" width="7.44140625" style="712"/>
    <col min="13550" max="13551" width="8.109375" style="712" bestFit="1" customWidth="1"/>
    <col min="13552" max="13553" width="7.6640625" style="712" bestFit="1" customWidth="1"/>
    <col min="13554" max="13554" width="8.109375" style="712" bestFit="1" customWidth="1"/>
    <col min="13555" max="13557" width="7.6640625" style="712" bestFit="1" customWidth="1"/>
    <col min="13558" max="13558" width="8.109375" style="712" bestFit="1" customWidth="1"/>
    <col min="13559" max="13561" width="7.6640625" style="712" bestFit="1" customWidth="1"/>
    <col min="13562" max="13565" width="7.44140625" style="712"/>
    <col min="13566" max="13567" width="8.109375" style="712" bestFit="1" customWidth="1"/>
    <col min="13568" max="13569" width="7.6640625" style="712" bestFit="1" customWidth="1"/>
    <col min="13570" max="13570" width="8.109375" style="712" bestFit="1" customWidth="1"/>
    <col min="13571" max="13573" width="7.6640625" style="712" bestFit="1" customWidth="1"/>
    <col min="13574" max="13574" width="8.109375" style="712" bestFit="1" customWidth="1"/>
    <col min="13575" max="13577" width="7.6640625" style="712" bestFit="1" customWidth="1"/>
    <col min="13578" max="13581" width="7.44140625" style="712"/>
    <col min="13582" max="13583" width="8.109375" style="712" bestFit="1" customWidth="1"/>
    <col min="13584" max="13585" width="7.6640625" style="712" bestFit="1" customWidth="1"/>
    <col min="13586" max="13586" width="8.109375" style="712" bestFit="1" customWidth="1"/>
    <col min="13587" max="13589" width="7.6640625" style="712" bestFit="1" customWidth="1"/>
    <col min="13590" max="13590" width="8.109375" style="712" bestFit="1" customWidth="1"/>
    <col min="13591" max="13593" width="7.6640625" style="712" bestFit="1" customWidth="1"/>
    <col min="13594" max="13597" width="7.44140625" style="712"/>
    <col min="13598" max="13599" width="8.109375" style="712" bestFit="1" customWidth="1"/>
    <col min="13600" max="13601" width="7.6640625" style="712" bestFit="1" customWidth="1"/>
    <col min="13602" max="13602" width="8.109375" style="712" bestFit="1" customWidth="1"/>
    <col min="13603" max="13605" width="7.6640625" style="712" bestFit="1" customWidth="1"/>
    <col min="13606" max="13606" width="8.109375" style="712" bestFit="1" customWidth="1"/>
    <col min="13607" max="13609" width="7.6640625" style="712" bestFit="1" customWidth="1"/>
    <col min="13610" max="13613" width="7.44140625" style="712"/>
    <col min="13614" max="13615" width="8.109375" style="712" bestFit="1" customWidth="1"/>
    <col min="13616" max="13617" width="7.6640625" style="712" bestFit="1" customWidth="1"/>
    <col min="13618" max="13618" width="8.109375" style="712" bestFit="1" customWidth="1"/>
    <col min="13619" max="13621" width="7.6640625" style="712" bestFit="1" customWidth="1"/>
    <col min="13622" max="13622" width="8.109375" style="712" bestFit="1" customWidth="1"/>
    <col min="13623" max="13625" width="7.6640625" style="712" bestFit="1" customWidth="1"/>
    <col min="13626" max="13629" width="7.44140625" style="712"/>
    <col min="13630" max="13631" width="8.109375" style="712" bestFit="1" customWidth="1"/>
    <col min="13632" max="13633" width="7.6640625" style="712" bestFit="1" customWidth="1"/>
    <col min="13634" max="13634" width="8.109375" style="712" bestFit="1" customWidth="1"/>
    <col min="13635" max="13637" width="7.6640625" style="712" bestFit="1" customWidth="1"/>
    <col min="13638" max="13638" width="8.109375" style="712" bestFit="1" customWidth="1"/>
    <col min="13639" max="13641" width="7.6640625" style="712" bestFit="1" customWidth="1"/>
    <col min="13642" max="13645" width="7.44140625" style="712"/>
    <col min="13646" max="13647" width="8.109375" style="712" bestFit="1" customWidth="1"/>
    <col min="13648" max="13649" width="7.6640625" style="712" bestFit="1" customWidth="1"/>
    <col min="13650" max="13650" width="8.109375" style="712" bestFit="1" customWidth="1"/>
    <col min="13651" max="13653" width="7.6640625" style="712" bestFit="1" customWidth="1"/>
    <col min="13654" max="13654" width="8.109375" style="712" bestFit="1" customWidth="1"/>
    <col min="13655" max="13657" width="7.6640625" style="712" bestFit="1" customWidth="1"/>
    <col min="13658" max="13661" width="7.44140625" style="712"/>
    <col min="13662" max="13663" width="8.109375" style="712" bestFit="1" customWidth="1"/>
    <col min="13664" max="13665" width="7.6640625" style="712" bestFit="1" customWidth="1"/>
    <col min="13666" max="13666" width="8.109375" style="712" bestFit="1" customWidth="1"/>
    <col min="13667" max="13669" width="7.6640625" style="712" bestFit="1" customWidth="1"/>
    <col min="13670" max="13670" width="8.109375" style="712" bestFit="1" customWidth="1"/>
    <col min="13671" max="13673" width="7.6640625" style="712" bestFit="1" customWidth="1"/>
    <col min="13674" max="13677" width="7.44140625" style="712"/>
    <col min="13678" max="13679" width="8.109375" style="712" bestFit="1" customWidth="1"/>
    <col min="13680" max="13681" width="7.6640625" style="712" bestFit="1" customWidth="1"/>
    <col min="13682" max="13682" width="8.109375" style="712" bestFit="1" customWidth="1"/>
    <col min="13683" max="13685" width="7.6640625" style="712" bestFit="1" customWidth="1"/>
    <col min="13686" max="13686" width="8.109375" style="712" bestFit="1" customWidth="1"/>
    <col min="13687" max="13689" width="7.6640625" style="712" bestFit="1" customWidth="1"/>
    <col min="13690" max="13693" width="7.44140625" style="712"/>
    <col min="13694" max="13695" width="8.109375" style="712" bestFit="1" customWidth="1"/>
    <col min="13696" max="13697" width="7.6640625" style="712" bestFit="1" customWidth="1"/>
    <col min="13698" max="13698" width="8.109375" style="712" bestFit="1" customWidth="1"/>
    <col min="13699" max="13701" width="7.6640625" style="712" bestFit="1" customWidth="1"/>
    <col min="13702" max="13702" width="8.109375" style="712" bestFit="1" customWidth="1"/>
    <col min="13703" max="13705" width="7.6640625" style="712" bestFit="1" customWidth="1"/>
    <col min="13706" max="13709" width="7.44140625" style="712"/>
    <col min="13710" max="13711" width="8.109375" style="712" bestFit="1" customWidth="1"/>
    <col min="13712" max="13713" width="7.6640625" style="712" bestFit="1" customWidth="1"/>
    <col min="13714" max="13714" width="8.109375" style="712" bestFit="1" customWidth="1"/>
    <col min="13715" max="13717" width="7.6640625" style="712" bestFit="1" customWidth="1"/>
    <col min="13718" max="13718" width="8.109375" style="712" bestFit="1" customWidth="1"/>
    <col min="13719" max="13721" width="7.6640625" style="712" bestFit="1" customWidth="1"/>
    <col min="13722" max="13725" width="7.44140625" style="712"/>
    <col min="13726" max="13727" width="8.109375" style="712" bestFit="1" customWidth="1"/>
    <col min="13728" max="13729" width="7.6640625" style="712" bestFit="1" customWidth="1"/>
    <col min="13730" max="13730" width="8.109375" style="712" bestFit="1" customWidth="1"/>
    <col min="13731" max="13733" width="7.6640625" style="712" bestFit="1" customWidth="1"/>
    <col min="13734" max="13734" width="8.109375" style="712" bestFit="1" customWidth="1"/>
    <col min="13735" max="13737" width="7.6640625" style="712" bestFit="1" customWidth="1"/>
    <col min="13738" max="13741" width="7.44140625" style="712"/>
    <col min="13742" max="13743" width="8.109375" style="712" bestFit="1" customWidth="1"/>
    <col min="13744" max="13745" width="7.6640625" style="712" bestFit="1" customWidth="1"/>
    <col min="13746" max="13746" width="8.109375" style="712" bestFit="1" customWidth="1"/>
    <col min="13747" max="13749" width="7.6640625" style="712" bestFit="1" customWidth="1"/>
    <col min="13750" max="13750" width="8.109375" style="712" bestFit="1" customWidth="1"/>
    <col min="13751" max="13753" width="7.6640625" style="712" bestFit="1" customWidth="1"/>
    <col min="13754" max="13757" width="7.44140625" style="712"/>
    <col min="13758" max="13759" width="8.109375" style="712" bestFit="1" customWidth="1"/>
    <col min="13760" max="13761" width="7.6640625" style="712" bestFit="1" customWidth="1"/>
    <col min="13762" max="13762" width="8.109375" style="712" bestFit="1" customWidth="1"/>
    <col min="13763" max="13765" width="7.6640625" style="712" bestFit="1" customWidth="1"/>
    <col min="13766" max="13766" width="8.109375" style="712" bestFit="1" customWidth="1"/>
    <col min="13767" max="13769" width="7.6640625" style="712" bestFit="1" customWidth="1"/>
    <col min="13770" max="13773" width="7.44140625" style="712"/>
    <col min="13774" max="13775" width="8.109375" style="712" bestFit="1" customWidth="1"/>
    <col min="13776" max="13777" width="7.6640625" style="712" bestFit="1" customWidth="1"/>
    <col min="13778" max="13778" width="8.109375" style="712" bestFit="1" customWidth="1"/>
    <col min="13779" max="13781" width="7.6640625" style="712" bestFit="1" customWidth="1"/>
    <col min="13782" max="13782" width="8.109375" style="712" bestFit="1" customWidth="1"/>
    <col min="13783" max="13785" width="7.6640625" style="712" bestFit="1" customWidth="1"/>
    <col min="13786" max="13789" width="7.44140625" style="712"/>
    <col min="13790" max="13791" width="8.109375" style="712" bestFit="1" customWidth="1"/>
    <col min="13792" max="13793" width="7.6640625" style="712" bestFit="1" customWidth="1"/>
    <col min="13794" max="13794" width="8.109375" style="712" bestFit="1" customWidth="1"/>
    <col min="13795" max="13797" width="7.6640625" style="712" bestFit="1" customWidth="1"/>
    <col min="13798" max="13798" width="8.109375" style="712" bestFit="1" customWidth="1"/>
    <col min="13799" max="13801" width="7.6640625" style="712" bestFit="1" customWidth="1"/>
    <col min="13802" max="13805" width="7.44140625" style="712"/>
    <col min="13806" max="13807" width="8.109375" style="712" bestFit="1" customWidth="1"/>
    <col min="13808" max="13809" width="7.6640625" style="712" bestFit="1" customWidth="1"/>
    <col min="13810" max="13810" width="8.109375" style="712" bestFit="1" customWidth="1"/>
    <col min="13811" max="13813" width="7.6640625" style="712" bestFit="1" customWidth="1"/>
    <col min="13814" max="13814" width="8.109375" style="712" bestFit="1" customWidth="1"/>
    <col min="13815" max="13817" width="7.6640625" style="712" bestFit="1" customWidth="1"/>
    <col min="13818" max="13821" width="7.44140625" style="712"/>
    <col min="13822" max="13823" width="8.109375" style="712" bestFit="1" customWidth="1"/>
    <col min="13824" max="13825" width="7.6640625" style="712" bestFit="1" customWidth="1"/>
    <col min="13826" max="13826" width="8.109375" style="712" bestFit="1" customWidth="1"/>
    <col min="13827" max="13829" width="7.6640625" style="712" bestFit="1" customWidth="1"/>
    <col min="13830" max="13830" width="8.109375" style="712" bestFit="1" customWidth="1"/>
    <col min="13831" max="13833" width="7.6640625" style="712" bestFit="1" customWidth="1"/>
    <col min="13834" max="13837" width="7.44140625" style="712"/>
    <col min="13838" max="13839" width="8.109375" style="712" bestFit="1" customWidth="1"/>
    <col min="13840" max="13841" width="7.6640625" style="712" bestFit="1" customWidth="1"/>
    <col min="13842" max="13842" width="8.109375" style="712" bestFit="1" customWidth="1"/>
    <col min="13843" max="13845" width="7.6640625" style="712" bestFit="1" customWidth="1"/>
    <col min="13846" max="13846" width="8.109375" style="712" bestFit="1" customWidth="1"/>
    <col min="13847" max="13849" width="7.6640625" style="712" bestFit="1" customWidth="1"/>
    <col min="13850" max="13853" width="7.44140625" style="712"/>
    <col min="13854" max="13855" width="8.109375" style="712" bestFit="1" customWidth="1"/>
    <col min="13856" max="13857" width="7.6640625" style="712" bestFit="1" customWidth="1"/>
    <col min="13858" max="13858" width="8.109375" style="712" bestFit="1" customWidth="1"/>
    <col min="13859" max="13861" width="7.6640625" style="712" bestFit="1" customWidth="1"/>
    <col min="13862" max="13862" width="8.109375" style="712" bestFit="1" customWidth="1"/>
    <col min="13863" max="13865" width="7.6640625" style="712" bestFit="1" customWidth="1"/>
    <col min="13866" max="13869" width="7.44140625" style="712"/>
    <col min="13870" max="13871" width="8.109375" style="712" bestFit="1" customWidth="1"/>
    <col min="13872" max="13873" width="7.6640625" style="712" bestFit="1" customWidth="1"/>
    <col min="13874" max="13874" width="8.109375" style="712" bestFit="1" customWidth="1"/>
    <col min="13875" max="13877" width="7.6640625" style="712" bestFit="1" customWidth="1"/>
    <col min="13878" max="13878" width="8.109375" style="712" bestFit="1" customWidth="1"/>
    <col min="13879" max="13881" width="7.6640625" style="712" bestFit="1" customWidth="1"/>
    <col min="13882" max="13885" width="7.44140625" style="712"/>
    <col min="13886" max="13887" width="8.109375" style="712" bestFit="1" customWidth="1"/>
    <col min="13888" max="13889" width="7.6640625" style="712" bestFit="1" customWidth="1"/>
    <col min="13890" max="13890" width="8.109375" style="712" bestFit="1" customWidth="1"/>
    <col min="13891" max="13893" width="7.6640625" style="712" bestFit="1" customWidth="1"/>
    <col min="13894" max="13894" width="8.109375" style="712" bestFit="1" customWidth="1"/>
    <col min="13895" max="13897" width="7.6640625" style="712" bestFit="1" customWidth="1"/>
    <col min="13898" max="13901" width="7.44140625" style="712"/>
    <col min="13902" max="13903" width="8.109375" style="712" bestFit="1" customWidth="1"/>
    <col min="13904" max="13905" width="7.6640625" style="712" bestFit="1" customWidth="1"/>
    <col min="13906" max="13906" width="8.109375" style="712" bestFit="1" customWidth="1"/>
    <col min="13907" max="13909" width="7.6640625" style="712" bestFit="1" customWidth="1"/>
    <col min="13910" max="13910" width="8.109375" style="712" bestFit="1" customWidth="1"/>
    <col min="13911" max="13913" width="7.6640625" style="712" bestFit="1" customWidth="1"/>
    <col min="13914" max="13917" width="7.44140625" style="712"/>
    <col min="13918" max="13919" width="8.109375" style="712" bestFit="1" customWidth="1"/>
    <col min="13920" max="13921" width="7.6640625" style="712" bestFit="1" customWidth="1"/>
    <col min="13922" max="13922" width="8.109375" style="712" bestFit="1" customWidth="1"/>
    <col min="13923" max="13925" width="7.6640625" style="712" bestFit="1" customWidth="1"/>
    <col min="13926" max="13926" width="8.109375" style="712" bestFit="1" customWidth="1"/>
    <col min="13927" max="13929" width="7.6640625" style="712" bestFit="1" customWidth="1"/>
    <col min="13930" max="13933" width="7.44140625" style="712"/>
    <col min="13934" max="13935" width="8.109375" style="712" bestFit="1" customWidth="1"/>
    <col min="13936" max="13937" width="7.6640625" style="712" bestFit="1" customWidth="1"/>
    <col min="13938" max="13938" width="8.109375" style="712" bestFit="1" customWidth="1"/>
    <col min="13939" max="13941" width="7.6640625" style="712" bestFit="1" customWidth="1"/>
    <col min="13942" max="13942" width="8.109375" style="712" bestFit="1" customWidth="1"/>
    <col min="13943" max="13945" width="7.6640625" style="712" bestFit="1" customWidth="1"/>
    <col min="13946" max="13949" width="7.44140625" style="712"/>
    <col min="13950" max="13951" width="8.109375" style="712" bestFit="1" customWidth="1"/>
    <col min="13952" max="13953" width="7.6640625" style="712" bestFit="1" customWidth="1"/>
    <col min="13954" max="13954" width="8.109375" style="712" bestFit="1" customWidth="1"/>
    <col min="13955" max="13957" width="7.6640625" style="712" bestFit="1" customWidth="1"/>
    <col min="13958" max="13958" width="8.109375" style="712" bestFit="1" customWidth="1"/>
    <col min="13959" max="13961" width="7.6640625" style="712" bestFit="1" customWidth="1"/>
    <col min="13962" max="13965" width="7.44140625" style="712"/>
    <col min="13966" max="13967" width="8.109375" style="712" bestFit="1" customWidth="1"/>
    <col min="13968" max="13969" width="7.6640625" style="712" bestFit="1" customWidth="1"/>
    <col min="13970" max="13970" width="8.109375" style="712" bestFit="1" customWidth="1"/>
    <col min="13971" max="13973" width="7.6640625" style="712" bestFit="1" customWidth="1"/>
    <col min="13974" max="13974" width="8.109375" style="712" bestFit="1" customWidth="1"/>
    <col min="13975" max="13977" width="7.6640625" style="712" bestFit="1" customWidth="1"/>
    <col min="13978" max="13981" width="7.44140625" style="712"/>
    <col min="13982" max="13983" width="8.109375" style="712" bestFit="1" customWidth="1"/>
    <col min="13984" max="13985" width="7.6640625" style="712" bestFit="1" customWidth="1"/>
    <col min="13986" max="13986" width="8.109375" style="712" bestFit="1" customWidth="1"/>
    <col min="13987" max="13989" width="7.6640625" style="712" bestFit="1" customWidth="1"/>
    <col min="13990" max="13990" width="8.109375" style="712" bestFit="1" customWidth="1"/>
    <col min="13991" max="13993" width="7.6640625" style="712" bestFit="1" customWidth="1"/>
    <col min="13994" max="13997" width="7.44140625" style="712"/>
    <col min="13998" max="13999" width="8.109375" style="712" bestFit="1" customWidth="1"/>
    <col min="14000" max="14001" width="7.6640625" style="712" bestFit="1" customWidth="1"/>
    <col min="14002" max="14002" width="8.109375" style="712" bestFit="1" customWidth="1"/>
    <col min="14003" max="14005" width="7.6640625" style="712" bestFit="1" customWidth="1"/>
    <col min="14006" max="14006" width="8.109375" style="712" bestFit="1" customWidth="1"/>
    <col min="14007" max="14009" width="7.6640625" style="712" bestFit="1" customWidth="1"/>
    <col min="14010" max="14013" width="7.44140625" style="712"/>
    <col min="14014" max="14015" width="8.109375" style="712" bestFit="1" customWidth="1"/>
    <col min="14016" max="14017" width="7.6640625" style="712" bestFit="1" customWidth="1"/>
    <col min="14018" max="14018" width="8.109375" style="712" bestFit="1" customWidth="1"/>
    <col min="14019" max="14021" width="7.6640625" style="712" bestFit="1" customWidth="1"/>
    <col min="14022" max="14022" width="8.109375" style="712" bestFit="1" customWidth="1"/>
    <col min="14023" max="14025" width="7.6640625" style="712" bestFit="1" customWidth="1"/>
    <col min="14026" max="14029" width="7.44140625" style="712"/>
    <col min="14030" max="14031" width="8.109375" style="712" bestFit="1" customWidth="1"/>
    <col min="14032" max="14033" width="7.6640625" style="712" bestFit="1" customWidth="1"/>
    <col min="14034" max="14034" width="8.109375" style="712" bestFit="1" customWidth="1"/>
    <col min="14035" max="14037" width="7.6640625" style="712" bestFit="1" customWidth="1"/>
    <col min="14038" max="14038" width="8.109375" style="712" bestFit="1" customWidth="1"/>
    <col min="14039" max="14041" width="7.6640625" style="712" bestFit="1" customWidth="1"/>
    <col min="14042" max="14045" width="7.44140625" style="712"/>
    <col min="14046" max="14047" width="8.109375" style="712" bestFit="1" customWidth="1"/>
    <col min="14048" max="14049" width="7.6640625" style="712" bestFit="1" customWidth="1"/>
    <col min="14050" max="14050" width="8.109375" style="712" bestFit="1" customWidth="1"/>
    <col min="14051" max="14053" width="7.6640625" style="712" bestFit="1" customWidth="1"/>
    <col min="14054" max="14054" width="8.109375" style="712" bestFit="1" customWidth="1"/>
    <col min="14055" max="14057" width="7.6640625" style="712" bestFit="1" customWidth="1"/>
    <col min="14058" max="14061" width="7.44140625" style="712"/>
    <col min="14062" max="14063" width="8.109375" style="712" bestFit="1" customWidth="1"/>
    <col min="14064" max="14065" width="7.6640625" style="712" bestFit="1" customWidth="1"/>
    <col min="14066" max="14066" width="8.109375" style="712" bestFit="1" customWidth="1"/>
    <col min="14067" max="14069" width="7.6640625" style="712" bestFit="1" customWidth="1"/>
    <col min="14070" max="14070" width="8.109375" style="712" bestFit="1" customWidth="1"/>
    <col min="14071" max="14073" width="7.6640625" style="712" bestFit="1" customWidth="1"/>
    <col min="14074" max="14077" width="7.44140625" style="712"/>
    <col min="14078" max="14079" width="8.109375" style="712" bestFit="1" customWidth="1"/>
    <col min="14080" max="14081" width="7.6640625" style="712" bestFit="1" customWidth="1"/>
    <col min="14082" max="14082" width="8.109375" style="712" bestFit="1" customWidth="1"/>
    <col min="14083" max="14085" width="7.6640625" style="712" bestFit="1" customWidth="1"/>
    <col min="14086" max="14086" width="8.109375" style="712" bestFit="1" customWidth="1"/>
    <col min="14087" max="14089" width="7.6640625" style="712" bestFit="1" customWidth="1"/>
    <col min="14090" max="14093" width="7.44140625" style="712"/>
    <col min="14094" max="14095" width="8.109375" style="712" bestFit="1" customWidth="1"/>
    <col min="14096" max="14097" width="7.6640625" style="712" bestFit="1" customWidth="1"/>
    <col min="14098" max="14098" width="8.109375" style="712" bestFit="1" customWidth="1"/>
    <col min="14099" max="14101" width="7.6640625" style="712" bestFit="1" customWidth="1"/>
    <col min="14102" max="14102" width="8.109375" style="712" bestFit="1" customWidth="1"/>
    <col min="14103" max="14105" width="7.6640625" style="712" bestFit="1" customWidth="1"/>
    <col min="14106" max="14109" width="7.44140625" style="712"/>
    <col min="14110" max="14111" width="8.109375" style="712" bestFit="1" customWidth="1"/>
    <col min="14112" max="14113" width="7.6640625" style="712" bestFit="1" customWidth="1"/>
    <col min="14114" max="14114" width="8.109375" style="712" bestFit="1" customWidth="1"/>
    <col min="14115" max="14117" width="7.6640625" style="712" bestFit="1" customWidth="1"/>
    <col min="14118" max="14118" width="8.109375" style="712" bestFit="1" customWidth="1"/>
    <col min="14119" max="14121" width="7.6640625" style="712" bestFit="1" customWidth="1"/>
    <col min="14122" max="14125" width="7.44140625" style="712"/>
    <col min="14126" max="14127" width="8.109375" style="712" bestFit="1" customWidth="1"/>
    <col min="14128" max="14129" width="7.6640625" style="712" bestFit="1" customWidth="1"/>
    <col min="14130" max="14130" width="8.109375" style="712" bestFit="1" customWidth="1"/>
    <col min="14131" max="14133" width="7.6640625" style="712" bestFit="1" customWidth="1"/>
    <col min="14134" max="14134" width="8.109375" style="712" bestFit="1" customWidth="1"/>
    <col min="14135" max="14137" width="7.6640625" style="712" bestFit="1" customWidth="1"/>
    <col min="14138" max="14141" width="7.44140625" style="712"/>
    <col min="14142" max="14143" width="8.109375" style="712" bestFit="1" customWidth="1"/>
    <col min="14144" max="14145" width="7.6640625" style="712" bestFit="1" customWidth="1"/>
    <col min="14146" max="14146" width="8.109375" style="712" bestFit="1" customWidth="1"/>
    <col min="14147" max="14149" width="7.6640625" style="712" bestFit="1" customWidth="1"/>
    <col min="14150" max="14150" width="8.109375" style="712" bestFit="1" customWidth="1"/>
    <col min="14151" max="14153" width="7.6640625" style="712" bestFit="1" customWidth="1"/>
    <col min="14154" max="14157" width="7.44140625" style="712"/>
    <col min="14158" max="14159" width="8.109375" style="712" bestFit="1" customWidth="1"/>
    <col min="14160" max="14161" width="7.6640625" style="712" bestFit="1" customWidth="1"/>
    <col min="14162" max="14162" width="8.109375" style="712" bestFit="1" customWidth="1"/>
    <col min="14163" max="14165" width="7.6640625" style="712" bestFit="1" customWidth="1"/>
    <col min="14166" max="14166" width="8.109375" style="712" bestFit="1" customWidth="1"/>
    <col min="14167" max="14169" width="7.6640625" style="712" bestFit="1" customWidth="1"/>
    <col min="14170" max="14173" width="7.44140625" style="712"/>
    <col min="14174" max="14175" width="8.109375" style="712" bestFit="1" customWidth="1"/>
    <col min="14176" max="14177" width="7.6640625" style="712" bestFit="1" customWidth="1"/>
    <col min="14178" max="14178" width="8.109375" style="712" bestFit="1" customWidth="1"/>
    <col min="14179" max="14181" width="7.6640625" style="712" bestFit="1" customWidth="1"/>
    <col min="14182" max="14182" width="8.109375" style="712" bestFit="1" customWidth="1"/>
    <col min="14183" max="14185" width="7.6640625" style="712" bestFit="1" customWidth="1"/>
    <col min="14186" max="14189" width="7.44140625" style="712"/>
    <col min="14190" max="14191" width="8.109375" style="712" bestFit="1" customWidth="1"/>
    <col min="14192" max="14193" width="7.6640625" style="712" bestFit="1" customWidth="1"/>
    <col min="14194" max="14194" width="8.109375" style="712" bestFit="1" customWidth="1"/>
    <col min="14195" max="14197" width="7.6640625" style="712" bestFit="1" customWidth="1"/>
    <col min="14198" max="14198" width="8.109375" style="712" bestFit="1" customWidth="1"/>
    <col min="14199" max="14201" width="7.6640625" style="712" bestFit="1" customWidth="1"/>
    <col min="14202" max="14205" width="7.44140625" style="712"/>
    <col min="14206" max="14207" width="8.109375" style="712" bestFit="1" customWidth="1"/>
    <col min="14208" max="14209" width="7.6640625" style="712" bestFit="1" customWidth="1"/>
    <col min="14210" max="14210" width="8.109375" style="712" bestFit="1" customWidth="1"/>
    <col min="14211" max="14213" width="7.6640625" style="712" bestFit="1" customWidth="1"/>
    <col min="14214" max="14214" width="8.109375" style="712" bestFit="1" customWidth="1"/>
    <col min="14215" max="14217" width="7.6640625" style="712" bestFit="1" customWidth="1"/>
    <col min="14218" max="14221" width="7.44140625" style="712"/>
    <col min="14222" max="14223" width="8.109375" style="712" bestFit="1" customWidth="1"/>
    <col min="14224" max="14225" width="7.6640625" style="712" bestFit="1" customWidth="1"/>
    <col min="14226" max="14226" width="8.109375" style="712" bestFit="1" customWidth="1"/>
    <col min="14227" max="14229" width="7.6640625" style="712" bestFit="1" customWidth="1"/>
    <col min="14230" max="14230" width="8.109375" style="712" bestFit="1" customWidth="1"/>
    <col min="14231" max="14233" width="7.6640625" style="712" bestFit="1" customWidth="1"/>
    <col min="14234" max="14237" width="7.44140625" style="712"/>
    <col min="14238" max="14239" width="8.109375" style="712" bestFit="1" customWidth="1"/>
    <col min="14240" max="14241" width="7.6640625" style="712" bestFit="1" customWidth="1"/>
    <col min="14242" max="14242" width="8.109375" style="712" bestFit="1" customWidth="1"/>
    <col min="14243" max="14245" width="7.6640625" style="712" bestFit="1" customWidth="1"/>
    <col min="14246" max="14246" width="8.109375" style="712" bestFit="1" customWidth="1"/>
    <col min="14247" max="14249" width="7.6640625" style="712" bestFit="1" customWidth="1"/>
    <col min="14250" max="14253" width="7.44140625" style="712"/>
    <col min="14254" max="14255" width="8.109375" style="712" bestFit="1" customWidth="1"/>
    <col min="14256" max="14257" width="7.6640625" style="712" bestFit="1" customWidth="1"/>
    <col min="14258" max="14258" width="8.109375" style="712" bestFit="1" customWidth="1"/>
    <col min="14259" max="14261" width="7.6640625" style="712" bestFit="1" customWidth="1"/>
    <col min="14262" max="14262" width="8.109375" style="712" bestFit="1" customWidth="1"/>
    <col min="14263" max="14265" width="7.6640625" style="712" bestFit="1" customWidth="1"/>
    <col min="14266" max="14269" width="7.44140625" style="712"/>
    <col min="14270" max="14271" width="8.109375" style="712" bestFit="1" customWidth="1"/>
    <col min="14272" max="14273" width="7.6640625" style="712" bestFit="1" customWidth="1"/>
    <col min="14274" max="14274" width="8.109375" style="712" bestFit="1" customWidth="1"/>
    <col min="14275" max="14277" width="7.6640625" style="712" bestFit="1" customWidth="1"/>
    <col min="14278" max="14278" width="8.109375" style="712" bestFit="1" customWidth="1"/>
    <col min="14279" max="14281" width="7.6640625" style="712" bestFit="1" customWidth="1"/>
    <col min="14282" max="14285" width="7.44140625" style="712"/>
    <col min="14286" max="14287" width="8.109375" style="712" bestFit="1" customWidth="1"/>
    <col min="14288" max="14289" width="7.6640625" style="712" bestFit="1" customWidth="1"/>
    <col min="14290" max="14290" width="8.109375" style="712" bestFit="1" customWidth="1"/>
    <col min="14291" max="14293" width="7.6640625" style="712" bestFit="1" customWidth="1"/>
    <col min="14294" max="14294" width="8.109375" style="712" bestFit="1" customWidth="1"/>
    <col min="14295" max="14297" width="7.6640625" style="712" bestFit="1" customWidth="1"/>
    <col min="14298" max="14301" width="7.44140625" style="712"/>
    <col min="14302" max="14303" width="8.109375" style="712" bestFit="1" customWidth="1"/>
    <col min="14304" max="14305" width="7.6640625" style="712" bestFit="1" customWidth="1"/>
    <col min="14306" max="14306" width="8.109375" style="712" bestFit="1" customWidth="1"/>
    <col min="14307" max="14309" width="7.6640625" style="712" bestFit="1" customWidth="1"/>
    <col min="14310" max="14310" width="8.109375" style="712" bestFit="1" customWidth="1"/>
    <col min="14311" max="14313" width="7.6640625" style="712" bestFit="1" customWidth="1"/>
    <col min="14314" max="14317" width="7.44140625" style="712"/>
    <col min="14318" max="14319" width="8.109375" style="712" bestFit="1" customWidth="1"/>
    <col min="14320" max="14321" width="7.6640625" style="712" bestFit="1" customWidth="1"/>
    <col min="14322" max="14322" width="8.109375" style="712" bestFit="1" customWidth="1"/>
    <col min="14323" max="14325" width="7.6640625" style="712" bestFit="1" customWidth="1"/>
    <col min="14326" max="14326" width="8.109375" style="712" bestFit="1" customWidth="1"/>
    <col min="14327" max="14329" width="7.6640625" style="712" bestFit="1" customWidth="1"/>
    <col min="14330" max="14333" width="7.44140625" style="712"/>
    <col min="14334" max="14335" width="8.109375" style="712" bestFit="1" customWidth="1"/>
    <col min="14336" max="14337" width="7.6640625" style="712" bestFit="1" customWidth="1"/>
    <col min="14338" max="14338" width="8.109375" style="712" bestFit="1" customWidth="1"/>
    <col min="14339" max="14341" width="7.6640625" style="712" bestFit="1" customWidth="1"/>
    <col min="14342" max="14342" width="8.109375" style="712" bestFit="1" customWidth="1"/>
    <col min="14343" max="14345" width="7.6640625" style="712" bestFit="1" customWidth="1"/>
    <col min="14346" max="14349" width="7.44140625" style="712"/>
    <col min="14350" max="14351" width="8.109375" style="712" bestFit="1" customWidth="1"/>
    <col min="14352" max="14353" width="7.6640625" style="712" bestFit="1" customWidth="1"/>
    <col min="14354" max="14354" width="8.109375" style="712" bestFit="1" customWidth="1"/>
    <col min="14355" max="14357" width="7.6640625" style="712" bestFit="1" customWidth="1"/>
    <col min="14358" max="14358" width="8.109375" style="712" bestFit="1" customWidth="1"/>
    <col min="14359" max="14361" width="7.6640625" style="712" bestFit="1" customWidth="1"/>
    <col min="14362" max="14365" width="7.44140625" style="712"/>
    <col min="14366" max="14367" width="8.109375" style="712" bestFit="1" customWidth="1"/>
    <col min="14368" max="14369" width="7.6640625" style="712" bestFit="1" customWidth="1"/>
    <col min="14370" max="14370" width="8.109375" style="712" bestFit="1" customWidth="1"/>
    <col min="14371" max="14373" width="7.6640625" style="712" bestFit="1" customWidth="1"/>
    <col min="14374" max="14374" width="8.109375" style="712" bestFit="1" customWidth="1"/>
    <col min="14375" max="14377" width="7.6640625" style="712" bestFit="1" customWidth="1"/>
    <col min="14378" max="14381" width="7.44140625" style="712"/>
    <col min="14382" max="14383" width="8.109375" style="712" bestFit="1" customWidth="1"/>
    <col min="14384" max="14385" width="7.6640625" style="712" bestFit="1" customWidth="1"/>
    <col min="14386" max="14386" width="8.109375" style="712" bestFit="1" customWidth="1"/>
    <col min="14387" max="14389" width="7.6640625" style="712" bestFit="1" customWidth="1"/>
    <col min="14390" max="14390" width="8.109375" style="712" bestFit="1" customWidth="1"/>
    <col min="14391" max="14393" width="7.6640625" style="712" bestFit="1" customWidth="1"/>
    <col min="14394" max="14397" width="7.44140625" style="712"/>
    <col min="14398" max="14399" width="8.109375" style="712" bestFit="1" customWidth="1"/>
    <col min="14400" max="14401" width="7.6640625" style="712" bestFit="1" customWidth="1"/>
    <col min="14402" max="14402" width="8.109375" style="712" bestFit="1" customWidth="1"/>
    <col min="14403" max="14405" width="7.6640625" style="712" bestFit="1" customWidth="1"/>
    <col min="14406" max="14406" width="8.109375" style="712" bestFit="1" customWidth="1"/>
    <col min="14407" max="14409" width="7.6640625" style="712" bestFit="1" customWidth="1"/>
    <col min="14410" max="14413" width="7.44140625" style="712"/>
    <col min="14414" max="14415" width="8.109375" style="712" bestFit="1" customWidth="1"/>
    <col min="14416" max="14417" width="7.6640625" style="712" bestFit="1" customWidth="1"/>
    <col min="14418" max="14418" width="8.109375" style="712" bestFit="1" customWidth="1"/>
    <col min="14419" max="14421" width="7.6640625" style="712" bestFit="1" customWidth="1"/>
    <col min="14422" max="14422" width="8.109375" style="712" bestFit="1" customWidth="1"/>
    <col min="14423" max="14425" width="7.6640625" style="712" bestFit="1" customWidth="1"/>
    <col min="14426" max="14429" width="7.44140625" style="712"/>
    <col min="14430" max="14431" width="8.109375" style="712" bestFit="1" customWidth="1"/>
    <col min="14432" max="14433" width="7.6640625" style="712" bestFit="1" customWidth="1"/>
    <col min="14434" max="14434" width="8.109375" style="712" bestFit="1" customWidth="1"/>
    <col min="14435" max="14437" width="7.6640625" style="712" bestFit="1" customWidth="1"/>
    <col min="14438" max="14438" width="8.109375" style="712" bestFit="1" customWidth="1"/>
    <col min="14439" max="14441" width="7.6640625" style="712" bestFit="1" customWidth="1"/>
    <col min="14442" max="14445" width="7.44140625" style="712"/>
    <col min="14446" max="14447" width="8.109375" style="712" bestFit="1" customWidth="1"/>
    <col min="14448" max="14449" width="7.6640625" style="712" bestFit="1" customWidth="1"/>
    <col min="14450" max="14450" width="8.109375" style="712" bestFit="1" customWidth="1"/>
    <col min="14451" max="14453" width="7.6640625" style="712" bestFit="1" customWidth="1"/>
    <col min="14454" max="14454" width="8.109375" style="712" bestFit="1" customWidth="1"/>
    <col min="14455" max="14457" width="7.6640625" style="712" bestFit="1" customWidth="1"/>
    <col min="14458" max="14461" width="7.44140625" style="712"/>
    <col min="14462" max="14463" width="8.109375" style="712" bestFit="1" customWidth="1"/>
    <col min="14464" max="14465" width="7.6640625" style="712" bestFit="1" customWidth="1"/>
    <col min="14466" max="14466" width="8.109375" style="712" bestFit="1" customWidth="1"/>
    <col min="14467" max="14469" width="7.6640625" style="712" bestFit="1" customWidth="1"/>
    <col min="14470" max="14470" width="8.109375" style="712" bestFit="1" customWidth="1"/>
    <col min="14471" max="14473" width="7.6640625" style="712" bestFit="1" customWidth="1"/>
    <col min="14474" max="14477" width="7.44140625" style="712"/>
    <col min="14478" max="14479" width="8.109375" style="712" bestFit="1" customWidth="1"/>
    <col min="14480" max="14481" width="7.6640625" style="712" bestFit="1" customWidth="1"/>
    <col min="14482" max="14482" width="8.109375" style="712" bestFit="1" customWidth="1"/>
    <col min="14483" max="14485" width="7.6640625" style="712" bestFit="1" customWidth="1"/>
    <col min="14486" max="14486" width="8.109375" style="712" bestFit="1" customWidth="1"/>
    <col min="14487" max="14489" width="7.6640625" style="712" bestFit="1" customWidth="1"/>
    <col min="14490" max="14493" width="7.44140625" style="712"/>
    <col min="14494" max="14495" width="8.109375" style="712" bestFit="1" customWidth="1"/>
    <col min="14496" max="14497" width="7.6640625" style="712" bestFit="1" customWidth="1"/>
    <col min="14498" max="14498" width="8.109375" style="712" bestFit="1" customWidth="1"/>
    <col min="14499" max="14501" width="7.6640625" style="712" bestFit="1" customWidth="1"/>
    <col min="14502" max="14502" width="8.109375" style="712" bestFit="1" customWidth="1"/>
    <col min="14503" max="14505" width="7.6640625" style="712" bestFit="1" customWidth="1"/>
    <col min="14506" max="14509" width="7.44140625" style="712"/>
    <col min="14510" max="14511" width="8.109375" style="712" bestFit="1" customWidth="1"/>
    <col min="14512" max="14513" width="7.6640625" style="712" bestFit="1" customWidth="1"/>
    <col min="14514" max="14514" width="8.109375" style="712" bestFit="1" customWidth="1"/>
    <col min="14515" max="14517" width="7.6640625" style="712" bestFit="1" customWidth="1"/>
    <col min="14518" max="14518" width="8.109375" style="712" bestFit="1" customWidth="1"/>
    <col min="14519" max="14521" width="7.6640625" style="712" bestFit="1" customWidth="1"/>
    <col min="14522" max="14525" width="7.44140625" style="712"/>
    <col min="14526" max="14527" width="8.109375" style="712" bestFit="1" customWidth="1"/>
    <col min="14528" max="14529" width="7.6640625" style="712" bestFit="1" customWidth="1"/>
    <col min="14530" max="14530" width="8.109375" style="712" bestFit="1" customWidth="1"/>
    <col min="14531" max="14533" width="7.6640625" style="712" bestFit="1" customWidth="1"/>
    <col min="14534" max="14534" width="8.109375" style="712" bestFit="1" customWidth="1"/>
    <col min="14535" max="14537" width="7.6640625" style="712" bestFit="1" customWidth="1"/>
    <col min="14538" max="14541" width="7.44140625" style="712"/>
    <col min="14542" max="14543" width="8.109375" style="712" bestFit="1" customWidth="1"/>
    <col min="14544" max="14545" width="7.6640625" style="712" bestFit="1" customWidth="1"/>
    <col min="14546" max="14546" width="8.109375" style="712" bestFit="1" customWidth="1"/>
    <col min="14547" max="14549" width="7.6640625" style="712" bestFit="1" customWidth="1"/>
    <col min="14550" max="14550" width="8.109375" style="712" bestFit="1" customWidth="1"/>
    <col min="14551" max="14553" width="7.6640625" style="712" bestFit="1" customWidth="1"/>
    <col min="14554" max="14557" width="7.44140625" style="712"/>
    <col min="14558" max="14559" width="8.109375" style="712" bestFit="1" customWidth="1"/>
    <col min="14560" max="14561" width="7.6640625" style="712" bestFit="1" customWidth="1"/>
    <col min="14562" max="14562" width="8.109375" style="712" bestFit="1" customWidth="1"/>
    <col min="14563" max="14565" width="7.6640625" style="712" bestFit="1" customWidth="1"/>
    <col min="14566" max="14566" width="8.109375" style="712" bestFit="1" customWidth="1"/>
    <col min="14567" max="14569" width="7.6640625" style="712" bestFit="1" customWidth="1"/>
    <col min="14570" max="14573" width="7.44140625" style="712"/>
    <col min="14574" max="14575" width="8.109375" style="712" bestFit="1" customWidth="1"/>
    <col min="14576" max="14577" width="7.6640625" style="712" bestFit="1" customWidth="1"/>
    <col min="14578" max="14578" width="8.109375" style="712" bestFit="1" customWidth="1"/>
    <col min="14579" max="14581" width="7.6640625" style="712" bestFit="1" customWidth="1"/>
    <col min="14582" max="14582" width="8.109375" style="712" bestFit="1" customWidth="1"/>
    <col min="14583" max="14585" width="7.6640625" style="712" bestFit="1" customWidth="1"/>
    <col min="14586" max="14589" width="7.44140625" style="712"/>
    <col min="14590" max="14591" width="8.109375" style="712" bestFit="1" customWidth="1"/>
    <col min="14592" max="14593" width="7.6640625" style="712" bestFit="1" customWidth="1"/>
    <col min="14594" max="14594" width="8.109375" style="712" bestFit="1" customWidth="1"/>
    <col min="14595" max="14597" width="7.6640625" style="712" bestFit="1" customWidth="1"/>
    <col min="14598" max="14598" width="8.109375" style="712" bestFit="1" customWidth="1"/>
    <col min="14599" max="14601" width="7.6640625" style="712" bestFit="1" customWidth="1"/>
    <col min="14602" max="14605" width="7.44140625" style="712"/>
    <col min="14606" max="14607" width="8.109375" style="712" bestFit="1" customWidth="1"/>
    <col min="14608" max="14609" width="7.6640625" style="712" bestFit="1" customWidth="1"/>
    <col min="14610" max="14610" width="8.109375" style="712" bestFit="1" customWidth="1"/>
    <col min="14611" max="14613" width="7.6640625" style="712" bestFit="1" customWidth="1"/>
    <col min="14614" max="14614" width="8.109375" style="712" bestFit="1" customWidth="1"/>
    <col min="14615" max="14617" width="7.6640625" style="712" bestFit="1" customWidth="1"/>
    <col min="14618" max="14621" width="7.44140625" style="712"/>
    <col min="14622" max="14623" width="8.109375" style="712" bestFit="1" customWidth="1"/>
    <col min="14624" max="14625" width="7.6640625" style="712" bestFit="1" customWidth="1"/>
    <col min="14626" max="14626" width="8.109375" style="712" bestFit="1" customWidth="1"/>
    <col min="14627" max="14629" width="7.6640625" style="712" bestFit="1" customWidth="1"/>
    <col min="14630" max="14630" width="8.109375" style="712" bestFit="1" customWidth="1"/>
    <col min="14631" max="14633" width="7.6640625" style="712" bestFit="1" customWidth="1"/>
    <col min="14634" max="14637" width="7.44140625" style="712"/>
    <col min="14638" max="14639" width="8.109375" style="712" bestFit="1" customWidth="1"/>
    <col min="14640" max="14641" width="7.6640625" style="712" bestFit="1" customWidth="1"/>
    <col min="14642" max="14642" width="8.109375" style="712" bestFit="1" customWidth="1"/>
    <col min="14643" max="14645" width="7.6640625" style="712" bestFit="1" customWidth="1"/>
    <col min="14646" max="14646" width="8.109375" style="712" bestFit="1" customWidth="1"/>
    <col min="14647" max="14649" width="7.6640625" style="712" bestFit="1" customWidth="1"/>
    <col min="14650" max="14653" width="7.44140625" style="712"/>
    <col min="14654" max="14655" width="8.109375" style="712" bestFit="1" customWidth="1"/>
    <col min="14656" max="14657" width="7.6640625" style="712" bestFit="1" customWidth="1"/>
    <col min="14658" max="14658" width="8.109375" style="712" bestFit="1" customWidth="1"/>
    <col min="14659" max="14661" width="7.6640625" style="712" bestFit="1" customWidth="1"/>
    <col min="14662" max="14662" width="8.109375" style="712" bestFit="1" customWidth="1"/>
    <col min="14663" max="14665" width="7.6640625" style="712" bestFit="1" customWidth="1"/>
    <col min="14666" max="14669" width="7.44140625" style="712"/>
    <col min="14670" max="14671" width="8.109375" style="712" bestFit="1" customWidth="1"/>
    <col min="14672" max="14673" width="7.6640625" style="712" bestFit="1" customWidth="1"/>
    <col min="14674" max="14674" width="8.109375" style="712" bestFit="1" customWidth="1"/>
    <col min="14675" max="14677" width="7.6640625" style="712" bestFit="1" customWidth="1"/>
    <col min="14678" max="14678" width="8.109375" style="712" bestFit="1" customWidth="1"/>
    <col min="14679" max="14681" width="7.6640625" style="712" bestFit="1" customWidth="1"/>
    <col min="14682" max="14685" width="7.44140625" style="712"/>
    <col min="14686" max="14687" width="8.109375" style="712" bestFit="1" customWidth="1"/>
    <col min="14688" max="14689" width="7.6640625" style="712" bestFit="1" customWidth="1"/>
    <col min="14690" max="14690" width="8.109375" style="712" bestFit="1" customWidth="1"/>
    <col min="14691" max="14693" width="7.6640625" style="712" bestFit="1" customWidth="1"/>
    <col min="14694" max="14694" width="8.109375" style="712" bestFit="1" customWidth="1"/>
    <col min="14695" max="14697" width="7.6640625" style="712" bestFit="1" customWidth="1"/>
    <col min="14698" max="14701" width="7.44140625" style="712"/>
    <col min="14702" max="14703" width="8.109375" style="712" bestFit="1" customWidth="1"/>
    <col min="14704" max="14705" width="7.6640625" style="712" bestFit="1" customWidth="1"/>
    <col min="14706" max="14706" width="8.109375" style="712" bestFit="1" customWidth="1"/>
    <col min="14707" max="14709" width="7.6640625" style="712" bestFit="1" customWidth="1"/>
    <col min="14710" max="14710" width="8.109375" style="712" bestFit="1" customWidth="1"/>
    <col min="14711" max="14713" width="7.6640625" style="712" bestFit="1" customWidth="1"/>
    <col min="14714" max="14717" width="7.44140625" style="712"/>
    <col min="14718" max="14719" width="8.109375" style="712" bestFit="1" customWidth="1"/>
    <col min="14720" max="14721" width="7.6640625" style="712" bestFit="1" customWidth="1"/>
    <col min="14722" max="14722" width="8.109375" style="712" bestFit="1" customWidth="1"/>
    <col min="14723" max="14725" width="7.6640625" style="712" bestFit="1" customWidth="1"/>
    <col min="14726" max="14726" width="8.109375" style="712" bestFit="1" customWidth="1"/>
    <col min="14727" max="14729" width="7.6640625" style="712" bestFit="1" customWidth="1"/>
    <col min="14730" max="14733" width="7.44140625" style="712"/>
    <col min="14734" max="14735" width="8.109375" style="712" bestFit="1" customWidth="1"/>
    <col min="14736" max="14737" width="7.6640625" style="712" bestFit="1" customWidth="1"/>
    <col min="14738" max="14738" width="8.109375" style="712" bestFit="1" customWidth="1"/>
    <col min="14739" max="14741" width="7.6640625" style="712" bestFit="1" customWidth="1"/>
    <col min="14742" max="14742" width="8.109375" style="712" bestFit="1" customWidth="1"/>
    <col min="14743" max="14745" width="7.6640625" style="712" bestFit="1" customWidth="1"/>
    <col min="14746" max="14749" width="7.44140625" style="712"/>
    <col min="14750" max="14751" width="8.109375" style="712" bestFit="1" customWidth="1"/>
    <col min="14752" max="14753" width="7.6640625" style="712" bestFit="1" customWidth="1"/>
    <col min="14754" max="14754" width="8.109375" style="712" bestFit="1" customWidth="1"/>
    <col min="14755" max="14757" width="7.6640625" style="712" bestFit="1" customWidth="1"/>
    <col min="14758" max="14758" width="8.109375" style="712" bestFit="1" customWidth="1"/>
    <col min="14759" max="14761" width="7.6640625" style="712" bestFit="1" customWidth="1"/>
    <col min="14762" max="14765" width="7.44140625" style="712"/>
    <col min="14766" max="14767" width="8.109375" style="712" bestFit="1" customWidth="1"/>
    <col min="14768" max="14769" width="7.6640625" style="712" bestFit="1" customWidth="1"/>
    <col min="14770" max="14770" width="8.109375" style="712" bestFit="1" customWidth="1"/>
    <col min="14771" max="14773" width="7.6640625" style="712" bestFit="1" customWidth="1"/>
    <col min="14774" max="14774" width="8.109375" style="712" bestFit="1" customWidth="1"/>
    <col min="14775" max="14777" width="7.6640625" style="712" bestFit="1" customWidth="1"/>
    <col min="14778" max="14781" width="7.44140625" style="712"/>
    <col min="14782" max="14783" width="8.109375" style="712" bestFit="1" customWidth="1"/>
    <col min="14784" max="14785" width="7.6640625" style="712" bestFit="1" customWidth="1"/>
    <col min="14786" max="14786" width="8.109375" style="712" bestFit="1" customWidth="1"/>
    <col min="14787" max="14789" width="7.6640625" style="712" bestFit="1" customWidth="1"/>
    <col min="14790" max="14790" width="8.109375" style="712" bestFit="1" customWidth="1"/>
    <col min="14791" max="14793" width="7.6640625" style="712" bestFit="1" customWidth="1"/>
    <col min="14794" max="14797" width="7.44140625" style="712"/>
    <col min="14798" max="14799" width="8.109375" style="712" bestFit="1" customWidth="1"/>
    <col min="14800" max="14801" width="7.6640625" style="712" bestFit="1" customWidth="1"/>
    <col min="14802" max="14802" width="8.109375" style="712" bestFit="1" customWidth="1"/>
    <col min="14803" max="14805" width="7.6640625" style="712" bestFit="1" customWidth="1"/>
    <col min="14806" max="14806" width="8.109375" style="712" bestFit="1" customWidth="1"/>
    <col min="14807" max="14809" width="7.6640625" style="712" bestFit="1" customWidth="1"/>
    <col min="14810" max="14813" width="7.44140625" style="712"/>
    <col min="14814" max="14815" width="8.109375" style="712" bestFit="1" customWidth="1"/>
    <col min="14816" max="14817" width="7.6640625" style="712" bestFit="1" customWidth="1"/>
    <col min="14818" max="14818" width="8.109375" style="712" bestFit="1" customWidth="1"/>
    <col min="14819" max="14821" width="7.6640625" style="712" bestFit="1" customWidth="1"/>
    <col min="14822" max="14822" width="8.109375" style="712" bestFit="1" customWidth="1"/>
    <col min="14823" max="14825" width="7.6640625" style="712" bestFit="1" customWidth="1"/>
    <col min="14826" max="14829" width="7.44140625" style="712"/>
    <col min="14830" max="14831" width="8.109375" style="712" bestFit="1" customWidth="1"/>
    <col min="14832" max="14833" width="7.6640625" style="712" bestFit="1" customWidth="1"/>
    <col min="14834" max="14834" width="8.109375" style="712" bestFit="1" customWidth="1"/>
    <col min="14835" max="14837" width="7.6640625" style="712" bestFit="1" customWidth="1"/>
    <col min="14838" max="14838" width="8.109375" style="712" bestFit="1" customWidth="1"/>
    <col min="14839" max="14841" width="7.6640625" style="712" bestFit="1" customWidth="1"/>
    <col min="14842" max="14845" width="7.44140625" style="712"/>
    <col min="14846" max="14847" width="8.109375" style="712" bestFit="1" customWidth="1"/>
    <col min="14848" max="14849" width="7.6640625" style="712" bestFit="1" customWidth="1"/>
    <col min="14850" max="14850" width="8.109375" style="712" bestFit="1" customWidth="1"/>
    <col min="14851" max="14853" width="7.6640625" style="712" bestFit="1" customWidth="1"/>
    <col min="14854" max="14854" width="8.109375" style="712" bestFit="1" customWidth="1"/>
    <col min="14855" max="14857" width="7.6640625" style="712" bestFit="1" customWidth="1"/>
    <col min="14858" max="14861" width="7.44140625" style="712"/>
    <col min="14862" max="14863" width="8.109375" style="712" bestFit="1" customWidth="1"/>
    <col min="14864" max="14865" width="7.6640625" style="712" bestFit="1" customWidth="1"/>
    <col min="14866" max="14866" width="8.109375" style="712" bestFit="1" customWidth="1"/>
    <col min="14867" max="14869" width="7.6640625" style="712" bestFit="1" customWidth="1"/>
    <col min="14870" max="14870" width="8.109375" style="712" bestFit="1" customWidth="1"/>
    <col min="14871" max="14873" width="7.6640625" style="712" bestFit="1" customWidth="1"/>
    <col min="14874" max="14877" width="7.44140625" style="712"/>
    <col min="14878" max="14879" width="8.109375" style="712" bestFit="1" customWidth="1"/>
    <col min="14880" max="14881" width="7.6640625" style="712" bestFit="1" customWidth="1"/>
    <col min="14882" max="14882" width="8.109375" style="712" bestFit="1" customWidth="1"/>
    <col min="14883" max="14885" width="7.6640625" style="712" bestFit="1" customWidth="1"/>
    <col min="14886" max="14886" width="8.109375" style="712" bestFit="1" customWidth="1"/>
    <col min="14887" max="14889" width="7.6640625" style="712" bestFit="1" customWidth="1"/>
    <col min="14890" max="14893" width="7.44140625" style="712"/>
    <col min="14894" max="14895" width="8.109375" style="712" bestFit="1" customWidth="1"/>
    <col min="14896" max="14897" width="7.6640625" style="712" bestFit="1" customWidth="1"/>
    <col min="14898" max="14898" width="8.109375" style="712" bestFit="1" customWidth="1"/>
    <col min="14899" max="14901" width="7.6640625" style="712" bestFit="1" customWidth="1"/>
    <col min="14902" max="14902" width="8.109375" style="712" bestFit="1" customWidth="1"/>
    <col min="14903" max="14905" width="7.6640625" style="712" bestFit="1" customWidth="1"/>
    <col min="14906" max="14909" width="7.44140625" style="712"/>
    <col min="14910" max="14911" width="8.109375" style="712" bestFit="1" customWidth="1"/>
    <col min="14912" max="14913" width="7.6640625" style="712" bestFit="1" customWidth="1"/>
    <col min="14914" max="14914" width="8.109375" style="712" bestFit="1" customWidth="1"/>
    <col min="14915" max="14917" width="7.6640625" style="712" bestFit="1" customWidth="1"/>
    <col min="14918" max="14918" width="8.109375" style="712" bestFit="1" customWidth="1"/>
    <col min="14919" max="14921" width="7.6640625" style="712" bestFit="1" customWidth="1"/>
    <col min="14922" max="14925" width="7.44140625" style="712"/>
    <col min="14926" max="14927" width="8.109375" style="712" bestFit="1" customWidth="1"/>
    <col min="14928" max="14929" width="7.6640625" style="712" bestFit="1" customWidth="1"/>
    <col min="14930" max="14930" width="8.109375" style="712" bestFit="1" customWidth="1"/>
    <col min="14931" max="14933" width="7.6640625" style="712" bestFit="1" customWidth="1"/>
    <col min="14934" max="14934" width="8.109375" style="712" bestFit="1" customWidth="1"/>
    <col min="14935" max="14937" width="7.6640625" style="712" bestFit="1" customWidth="1"/>
    <col min="14938" max="14941" width="7.44140625" style="712"/>
    <col min="14942" max="14943" width="8.109375" style="712" bestFit="1" customWidth="1"/>
    <col min="14944" max="14945" width="7.6640625" style="712" bestFit="1" customWidth="1"/>
    <col min="14946" max="14946" width="8.109375" style="712" bestFit="1" customWidth="1"/>
    <col min="14947" max="14949" width="7.6640625" style="712" bestFit="1" customWidth="1"/>
    <col min="14950" max="14950" width="8.109375" style="712" bestFit="1" customWidth="1"/>
    <col min="14951" max="14953" width="7.6640625" style="712" bestFit="1" customWidth="1"/>
    <col min="14954" max="14957" width="7.44140625" style="712"/>
    <col min="14958" max="14959" width="8.109375" style="712" bestFit="1" customWidth="1"/>
    <col min="14960" max="14961" width="7.6640625" style="712" bestFit="1" customWidth="1"/>
    <col min="14962" max="14962" width="8.109375" style="712" bestFit="1" customWidth="1"/>
    <col min="14963" max="14965" width="7.6640625" style="712" bestFit="1" customWidth="1"/>
    <col min="14966" max="14966" width="8.109375" style="712" bestFit="1" customWidth="1"/>
    <col min="14967" max="14969" width="7.6640625" style="712" bestFit="1" customWidth="1"/>
    <col min="14970" max="14973" width="7.44140625" style="712"/>
    <col min="14974" max="14975" width="8.109375" style="712" bestFit="1" customWidth="1"/>
    <col min="14976" max="14977" width="7.6640625" style="712" bestFit="1" customWidth="1"/>
    <col min="14978" max="14978" width="8.109375" style="712" bestFit="1" customWidth="1"/>
    <col min="14979" max="14981" width="7.6640625" style="712" bestFit="1" customWidth="1"/>
    <col min="14982" max="14982" width="8.109375" style="712" bestFit="1" customWidth="1"/>
    <col min="14983" max="14985" width="7.6640625" style="712" bestFit="1" customWidth="1"/>
    <col min="14986" max="14989" width="7.44140625" style="712"/>
    <col min="14990" max="14991" width="8.109375" style="712" bestFit="1" customWidth="1"/>
    <col min="14992" max="14993" width="7.6640625" style="712" bestFit="1" customWidth="1"/>
    <col min="14994" max="14994" width="8.109375" style="712" bestFit="1" customWidth="1"/>
    <col min="14995" max="14997" width="7.6640625" style="712" bestFit="1" customWidth="1"/>
    <col min="14998" max="14998" width="8.109375" style="712" bestFit="1" customWidth="1"/>
    <col min="14999" max="15001" width="7.6640625" style="712" bestFit="1" customWidth="1"/>
    <col min="15002" max="15005" width="7.44140625" style="712"/>
    <col min="15006" max="15007" width="8.109375" style="712" bestFit="1" customWidth="1"/>
    <col min="15008" max="15009" width="7.6640625" style="712" bestFit="1" customWidth="1"/>
    <col min="15010" max="15010" width="8.109375" style="712" bestFit="1" customWidth="1"/>
    <col min="15011" max="15013" width="7.6640625" style="712" bestFit="1" customWidth="1"/>
    <col min="15014" max="15014" width="8.109375" style="712" bestFit="1" customWidth="1"/>
    <col min="15015" max="15017" width="7.6640625" style="712" bestFit="1" customWidth="1"/>
    <col min="15018" max="15021" width="7.44140625" style="712"/>
    <col min="15022" max="15023" width="8.109375" style="712" bestFit="1" customWidth="1"/>
    <col min="15024" max="15025" width="7.6640625" style="712" bestFit="1" customWidth="1"/>
    <col min="15026" max="15026" width="8.109375" style="712" bestFit="1" customWidth="1"/>
    <col min="15027" max="15029" width="7.6640625" style="712" bestFit="1" customWidth="1"/>
    <col min="15030" max="15030" width="8.109375" style="712" bestFit="1" customWidth="1"/>
    <col min="15031" max="15033" width="7.6640625" style="712" bestFit="1" customWidth="1"/>
    <col min="15034" max="15037" width="7.44140625" style="712"/>
    <col min="15038" max="15039" width="8.109375" style="712" bestFit="1" customWidth="1"/>
    <col min="15040" max="15041" width="7.6640625" style="712" bestFit="1" customWidth="1"/>
    <col min="15042" max="15042" width="8.109375" style="712" bestFit="1" customWidth="1"/>
    <col min="15043" max="15045" width="7.6640625" style="712" bestFit="1" customWidth="1"/>
    <col min="15046" max="15046" width="8.109375" style="712" bestFit="1" customWidth="1"/>
    <col min="15047" max="15049" width="7.6640625" style="712" bestFit="1" customWidth="1"/>
    <col min="15050" max="15053" width="7.44140625" style="712"/>
    <col min="15054" max="15055" width="8.109375" style="712" bestFit="1" customWidth="1"/>
    <col min="15056" max="15057" width="7.6640625" style="712" bestFit="1" customWidth="1"/>
    <col min="15058" max="15058" width="8.109375" style="712" bestFit="1" customWidth="1"/>
    <col min="15059" max="15061" width="7.6640625" style="712" bestFit="1" customWidth="1"/>
    <col min="15062" max="15062" width="8.109375" style="712" bestFit="1" customWidth="1"/>
    <col min="15063" max="15065" width="7.6640625" style="712" bestFit="1" customWidth="1"/>
    <col min="15066" max="15069" width="7.44140625" style="712"/>
    <col min="15070" max="15071" width="8.109375" style="712" bestFit="1" customWidth="1"/>
    <col min="15072" max="15073" width="7.6640625" style="712" bestFit="1" customWidth="1"/>
    <col min="15074" max="15074" width="8.109375" style="712" bestFit="1" customWidth="1"/>
    <col min="15075" max="15077" width="7.6640625" style="712" bestFit="1" customWidth="1"/>
    <col min="15078" max="15078" width="8.109375" style="712" bestFit="1" customWidth="1"/>
    <col min="15079" max="15081" width="7.6640625" style="712" bestFit="1" customWidth="1"/>
    <col min="15082" max="15085" width="7.44140625" style="712"/>
    <col min="15086" max="15087" width="8.109375" style="712" bestFit="1" customWidth="1"/>
    <col min="15088" max="15089" width="7.6640625" style="712" bestFit="1" customWidth="1"/>
    <col min="15090" max="15090" width="8.109375" style="712" bestFit="1" customWidth="1"/>
    <col min="15091" max="15093" width="7.6640625" style="712" bestFit="1" customWidth="1"/>
    <col min="15094" max="15094" width="8.109375" style="712" bestFit="1" customWidth="1"/>
    <col min="15095" max="15097" width="7.6640625" style="712" bestFit="1" customWidth="1"/>
    <col min="15098" max="15101" width="7.44140625" style="712"/>
    <col min="15102" max="15103" width="8.109375" style="712" bestFit="1" customWidth="1"/>
    <col min="15104" max="15105" width="7.6640625" style="712" bestFit="1" customWidth="1"/>
    <col min="15106" max="15106" width="8.109375" style="712" bestFit="1" customWidth="1"/>
    <col min="15107" max="15109" width="7.6640625" style="712" bestFit="1" customWidth="1"/>
    <col min="15110" max="15110" width="8.109375" style="712" bestFit="1" customWidth="1"/>
    <col min="15111" max="15113" width="7.6640625" style="712" bestFit="1" customWidth="1"/>
    <col min="15114" max="15117" width="7.44140625" style="712"/>
    <col min="15118" max="15119" width="8.109375" style="712" bestFit="1" customWidth="1"/>
    <col min="15120" max="15121" width="7.6640625" style="712" bestFit="1" customWidth="1"/>
    <col min="15122" max="15122" width="8.109375" style="712" bestFit="1" customWidth="1"/>
    <col min="15123" max="15125" width="7.6640625" style="712" bestFit="1" customWidth="1"/>
    <col min="15126" max="15126" width="8.109375" style="712" bestFit="1" customWidth="1"/>
    <col min="15127" max="15129" width="7.6640625" style="712" bestFit="1" customWidth="1"/>
    <col min="15130" max="15133" width="7.44140625" style="712"/>
    <col min="15134" max="15135" width="8.109375" style="712" bestFit="1" customWidth="1"/>
    <col min="15136" max="15137" width="7.6640625" style="712" bestFit="1" customWidth="1"/>
    <col min="15138" max="15138" width="8.109375" style="712" bestFit="1" customWidth="1"/>
    <col min="15139" max="15141" width="7.6640625" style="712" bestFit="1" customWidth="1"/>
    <col min="15142" max="15142" width="8.109375" style="712" bestFit="1" customWidth="1"/>
    <col min="15143" max="15145" width="7.6640625" style="712" bestFit="1" customWidth="1"/>
    <col min="15146" max="15149" width="7.44140625" style="712"/>
    <col min="15150" max="15151" width="8.109375" style="712" bestFit="1" customWidth="1"/>
    <col min="15152" max="15153" width="7.6640625" style="712" bestFit="1" customWidth="1"/>
    <col min="15154" max="15154" width="8.109375" style="712" bestFit="1" customWidth="1"/>
    <col min="15155" max="15157" width="7.6640625" style="712" bestFit="1" customWidth="1"/>
    <col min="15158" max="15158" width="8.109375" style="712" bestFit="1" customWidth="1"/>
    <col min="15159" max="15161" width="7.6640625" style="712" bestFit="1" customWidth="1"/>
    <col min="15162" max="15165" width="7.44140625" style="712"/>
    <col min="15166" max="15167" width="8.109375" style="712" bestFit="1" customWidth="1"/>
    <col min="15168" max="15169" width="7.6640625" style="712" bestFit="1" customWidth="1"/>
    <col min="15170" max="15170" width="8.109375" style="712" bestFit="1" customWidth="1"/>
    <col min="15171" max="15173" width="7.6640625" style="712" bestFit="1" customWidth="1"/>
    <col min="15174" max="15174" width="8.109375" style="712" bestFit="1" customWidth="1"/>
    <col min="15175" max="15177" width="7.6640625" style="712" bestFit="1" customWidth="1"/>
    <col min="15178" max="15181" width="7.44140625" style="712"/>
    <col min="15182" max="15183" width="8.109375" style="712" bestFit="1" customWidth="1"/>
    <col min="15184" max="15185" width="7.6640625" style="712" bestFit="1" customWidth="1"/>
    <col min="15186" max="15186" width="8.109375" style="712" bestFit="1" customWidth="1"/>
    <col min="15187" max="15189" width="7.6640625" style="712" bestFit="1" customWidth="1"/>
    <col min="15190" max="15190" width="8.109375" style="712" bestFit="1" customWidth="1"/>
    <col min="15191" max="15193" width="7.6640625" style="712" bestFit="1" customWidth="1"/>
    <col min="15194" max="15197" width="7.44140625" style="712"/>
    <col min="15198" max="15199" width="8.109375" style="712" bestFit="1" customWidth="1"/>
    <col min="15200" max="15201" width="7.6640625" style="712" bestFit="1" customWidth="1"/>
    <col min="15202" max="15202" width="8.109375" style="712" bestFit="1" customWidth="1"/>
    <col min="15203" max="15205" width="7.6640625" style="712" bestFit="1" customWidth="1"/>
    <col min="15206" max="15206" width="8.109375" style="712" bestFit="1" customWidth="1"/>
    <col min="15207" max="15209" width="7.6640625" style="712" bestFit="1" customWidth="1"/>
    <col min="15210" max="15213" width="7.44140625" style="712"/>
    <col min="15214" max="15215" width="8.109375" style="712" bestFit="1" customWidth="1"/>
    <col min="15216" max="15217" width="7.6640625" style="712" bestFit="1" customWidth="1"/>
    <col min="15218" max="15218" width="8.109375" style="712" bestFit="1" customWidth="1"/>
    <col min="15219" max="15221" width="7.6640625" style="712" bestFit="1" customWidth="1"/>
    <col min="15222" max="15222" width="8.109375" style="712" bestFit="1" customWidth="1"/>
    <col min="15223" max="15225" width="7.6640625" style="712" bestFit="1" customWidth="1"/>
    <col min="15226" max="15229" width="7.44140625" style="712"/>
    <col min="15230" max="15231" width="8.109375" style="712" bestFit="1" customWidth="1"/>
    <col min="15232" max="15233" width="7.6640625" style="712" bestFit="1" customWidth="1"/>
    <col min="15234" max="15234" width="8.109375" style="712" bestFit="1" customWidth="1"/>
    <col min="15235" max="15237" width="7.6640625" style="712" bestFit="1" customWidth="1"/>
    <col min="15238" max="15238" width="8.109375" style="712" bestFit="1" customWidth="1"/>
    <col min="15239" max="15241" width="7.6640625" style="712" bestFit="1" customWidth="1"/>
    <col min="15242" max="15245" width="7.44140625" style="712"/>
    <col min="15246" max="15247" width="8.109375" style="712" bestFit="1" customWidth="1"/>
    <col min="15248" max="15249" width="7.6640625" style="712" bestFit="1" customWidth="1"/>
    <col min="15250" max="15250" width="8.109375" style="712" bestFit="1" customWidth="1"/>
    <col min="15251" max="15253" width="7.6640625" style="712" bestFit="1" customWidth="1"/>
    <col min="15254" max="15254" width="8.109375" style="712" bestFit="1" customWidth="1"/>
    <col min="15255" max="15257" width="7.6640625" style="712" bestFit="1" customWidth="1"/>
    <col min="15258" max="15261" width="7.44140625" style="712"/>
    <col min="15262" max="15263" width="8.109375" style="712" bestFit="1" customWidth="1"/>
    <col min="15264" max="15265" width="7.6640625" style="712" bestFit="1" customWidth="1"/>
    <col min="15266" max="15266" width="8.109375" style="712" bestFit="1" customWidth="1"/>
    <col min="15267" max="15269" width="7.6640625" style="712" bestFit="1" customWidth="1"/>
    <col min="15270" max="15270" width="8.109375" style="712" bestFit="1" customWidth="1"/>
    <col min="15271" max="15273" width="7.6640625" style="712" bestFit="1" customWidth="1"/>
    <col min="15274" max="15277" width="7.44140625" style="712"/>
    <col min="15278" max="15279" width="8.109375" style="712" bestFit="1" customWidth="1"/>
    <col min="15280" max="15281" width="7.6640625" style="712" bestFit="1" customWidth="1"/>
    <col min="15282" max="15282" width="8.109375" style="712" bestFit="1" customWidth="1"/>
    <col min="15283" max="15285" width="7.6640625" style="712" bestFit="1" customWidth="1"/>
    <col min="15286" max="15286" width="8.109375" style="712" bestFit="1" customWidth="1"/>
    <col min="15287" max="15289" width="7.6640625" style="712" bestFit="1" customWidth="1"/>
    <col min="15290" max="15293" width="7.44140625" style="712"/>
    <col min="15294" max="15295" width="8.109375" style="712" bestFit="1" customWidth="1"/>
    <col min="15296" max="15297" width="7.6640625" style="712" bestFit="1" customWidth="1"/>
    <col min="15298" max="15298" width="8.109375" style="712" bestFit="1" customWidth="1"/>
    <col min="15299" max="15301" width="7.6640625" style="712" bestFit="1" customWidth="1"/>
    <col min="15302" max="15302" width="8.109375" style="712" bestFit="1" customWidth="1"/>
    <col min="15303" max="15305" width="7.6640625" style="712" bestFit="1" customWidth="1"/>
    <col min="15306" max="15309" width="7.44140625" style="712"/>
    <col min="15310" max="15311" width="8.109375" style="712" bestFit="1" customWidth="1"/>
    <col min="15312" max="15313" width="7.6640625" style="712" bestFit="1" customWidth="1"/>
    <col min="15314" max="15314" width="8.109375" style="712" bestFit="1" customWidth="1"/>
    <col min="15315" max="15317" width="7.6640625" style="712" bestFit="1" customWidth="1"/>
    <col min="15318" max="15318" width="8.109375" style="712" bestFit="1" customWidth="1"/>
    <col min="15319" max="15321" width="7.6640625" style="712" bestFit="1" customWidth="1"/>
    <col min="15322" max="15325" width="7.44140625" style="712"/>
    <col min="15326" max="15327" width="8.109375" style="712" bestFit="1" customWidth="1"/>
    <col min="15328" max="15329" width="7.6640625" style="712" bestFit="1" customWidth="1"/>
    <col min="15330" max="15330" width="8.109375" style="712" bestFit="1" customWidth="1"/>
    <col min="15331" max="15333" width="7.6640625" style="712" bestFit="1" customWidth="1"/>
    <col min="15334" max="15334" width="8.109375" style="712" bestFit="1" customWidth="1"/>
    <col min="15335" max="15337" width="7.6640625" style="712" bestFit="1" customWidth="1"/>
    <col min="15338" max="15341" width="7.44140625" style="712"/>
    <col min="15342" max="15343" width="8.109375" style="712" bestFit="1" customWidth="1"/>
    <col min="15344" max="15345" width="7.6640625" style="712" bestFit="1" customWidth="1"/>
    <col min="15346" max="15346" width="8.109375" style="712" bestFit="1" customWidth="1"/>
    <col min="15347" max="15349" width="7.6640625" style="712" bestFit="1" customWidth="1"/>
    <col min="15350" max="15350" width="8.109375" style="712" bestFit="1" customWidth="1"/>
    <col min="15351" max="15353" width="7.6640625" style="712" bestFit="1" customWidth="1"/>
    <col min="15354" max="15357" width="7.44140625" style="712"/>
    <col min="15358" max="15359" width="8.109375" style="712" bestFit="1" customWidth="1"/>
    <col min="15360" max="15361" width="7.6640625" style="712" bestFit="1" customWidth="1"/>
    <col min="15362" max="15362" width="8.109375" style="712" bestFit="1" customWidth="1"/>
    <col min="15363" max="15365" width="7.6640625" style="712" bestFit="1" customWidth="1"/>
    <col min="15366" max="15366" width="8.109375" style="712" bestFit="1" customWidth="1"/>
    <col min="15367" max="15369" width="7.6640625" style="712" bestFit="1" customWidth="1"/>
    <col min="15370" max="15373" width="7.44140625" style="712"/>
    <col min="15374" max="15375" width="8.109375" style="712" bestFit="1" customWidth="1"/>
    <col min="15376" max="15377" width="7.6640625" style="712" bestFit="1" customWidth="1"/>
    <col min="15378" max="15378" width="8.109375" style="712" bestFit="1" customWidth="1"/>
    <col min="15379" max="15381" width="7.6640625" style="712" bestFit="1" customWidth="1"/>
    <col min="15382" max="15382" width="8.109375" style="712" bestFit="1" customWidth="1"/>
    <col min="15383" max="15385" width="7.6640625" style="712" bestFit="1" customWidth="1"/>
    <col min="15386" max="15389" width="7.44140625" style="712"/>
    <col min="15390" max="15391" width="8.109375" style="712" bestFit="1" customWidth="1"/>
    <col min="15392" max="15393" width="7.6640625" style="712" bestFit="1" customWidth="1"/>
    <col min="15394" max="15394" width="8.109375" style="712" bestFit="1" customWidth="1"/>
    <col min="15395" max="15397" width="7.6640625" style="712" bestFit="1" customWidth="1"/>
    <col min="15398" max="15398" width="8.109375" style="712" bestFit="1" customWidth="1"/>
    <col min="15399" max="15401" width="7.6640625" style="712" bestFit="1" customWidth="1"/>
    <col min="15402" max="15405" width="7.44140625" style="712"/>
    <col min="15406" max="15407" width="8.109375" style="712" bestFit="1" customWidth="1"/>
    <col min="15408" max="15409" width="7.6640625" style="712" bestFit="1" customWidth="1"/>
    <col min="15410" max="15410" width="8.109375" style="712" bestFit="1" customWidth="1"/>
    <col min="15411" max="15413" width="7.6640625" style="712" bestFit="1" customWidth="1"/>
    <col min="15414" max="15414" width="8.109375" style="712" bestFit="1" customWidth="1"/>
    <col min="15415" max="15417" width="7.6640625" style="712" bestFit="1" customWidth="1"/>
    <col min="15418" max="15421" width="7.44140625" style="712"/>
    <col min="15422" max="15423" width="8.109375" style="712" bestFit="1" customWidth="1"/>
    <col min="15424" max="15425" width="7.6640625" style="712" bestFit="1" customWidth="1"/>
    <col min="15426" max="15426" width="8.109375" style="712" bestFit="1" customWidth="1"/>
    <col min="15427" max="15429" width="7.6640625" style="712" bestFit="1" customWidth="1"/>
    <col min="15430" max="15430" width="8.109375" style="712" bestFit="1" customWidth="1"/>
    <col min="15431" max="15433" width="7.6640625" style="712" bestFit="1" customWidth="1"/>
    <col min="15434" max="15437" width="7.44140625" style="712"/>
    <col min="15438" max="15439" width="8.109375" style="712" bestFit="1" customWidth="1"/>
    <col min="15440" max="15441" width="7.6640625" style="712" bestFit="1" customWidth="1"/>
    <col min="15442" max="15442" width="8.109375" style="712" bestFit="1" customWidth="1"/>
    <col min="15443" max="15445" width="7.6640625" style="712" bestFit="1" customWidth="1"/>
    <col min="15446" max="15446" width="8.109375" style="712" bestFit="1" customWidth="1"/>
    <col min="15447" max="15449" width="7.6640625" style="712" bestFit="1" customWidth="1"/>
    <col min="15450" max="15453" width="7.44140625" style="712"/>
    <col min="15454" max="15455" width="8.109375" style="712" bestFit="1" customWidth="1"/>
    <col min="15456" max="15457" width="7.6640625" style="712" bestFit="1" customWidth="1"/>
    <col min="15458" max="15458" width="8.109375" style="712" bestFit="1" customWidth="1"/>
    <col min="15459" max="15461" width="7.6640625" style="712" bestFit="1" customWidth="1"/>
    <col min="15462" max="15462" width="8.109375" style="712" bestFit="1" customWidth="1"/>
    <col min="15463" max="15465" width="7.6640625" style="712" bestFit="1" customWidth="1"/>
    <col min="15466" max="15469" width="7.44140625" style="712"/>
    <col min="15470" max="15471" width="8.109375" style="712" bestFit="1" customWidth="1"/>
    <col min="15472" max="15473" width="7.6640625" style="712" bestFit="1" customWidth="1"/>
    <col min="15474" max="15474" width="8.109375" style="712" bestFit="1" customWidth="1"/>
    <col min="15475" max="15477" width="7.6640625" style="712" bestFit="1" customWidth="1"/>
    <col min="15478" max="15478" width="8.109375" style="712" bestFit="1" customWidth="1"/>
    <col min="15479" max="15481" width="7.6640625" style="712" bestFit="1" customWidth="1"/>
    <col min="15482" max="15485" width="7.44140625" style="712"/>
    <col min="15486" max="15487" width="8.109375" style="712" bestFit="1" customWidth="1"/>
    <col min="15488" max="15489" width="7.6640625" style="712" bestFit="1" customWidth="1"/>
    <col min="15490" max="15490" width="8.109375" style="712" bestFit="1" customWidth="1"/>
    <col min="15491" max="15493" width="7.6640625" style="712" bestFit="1" customWidth="1"/>
    <col min="15494" max="15494" width="8.109375" style="712" bestFit="1" customWidth="1"/>
    <col min="15495" max="15497" width="7.6640625" style="712" bestFit="1" customWidth="1"/>
    <col min="15498" max="15501" width="7.44140625" style="712"/>
    <col min="15502" max="15503" width="8.109375" style="712" bestFit="1" customWidth="1"/>
    <col min="15504" max="15505" width="7.6640625" style="712" bestFit="1" customWidth="1"/>
    <col min="15506" max="15506" width="8.109375" style="712" bestFit="1" customWidth="1"/>
    <col min="15507" max="15509" width="7.6640625" style="712" bestFit="1" customWidth="1"/>
    <col min="15510" max="15510" width="8.109375" style="712" bestFit="1" customWidth="1"/>
    <col min="15511" max="15513" width="7.6640625" style="712" bestFit="1" customWidth="1"/>
    <col min="15514" max="15517" width="7.44140625" style="712"/>
    <col min="15518" max="15519" width="8.109375" style="712" bestFit="1" customWidth="1"/>
    <col min="15520" max="15521" width="7.6640625" style="712" bestFit="1" customWidth="1"/>
    <col min="15522" max="15522" width="8.109375" style="712" bestFit="1" customWidth="1"/>
    <col min="15523" max="15525" width="7.6640625" style="712" bestFit="1" customWidth="1"/>
    <col min="15526" max="15526" width="8.109375" style="712" bestFit="1" customWidth="1"/>
    <col min="15527" max="15529" width="7.6640625" style="712" bestFit="1" customWidth="1"/>
    <col min="15530" max="15533" width="7.44140625" style="712"/>
    <col min="15534" max="15535" width="8.109375" style="712" bestFit="1" customWidth="1"/>
    <col min="15536" max="15537" width="7.6640625" style="712" bestFit="1" customWidth="1"/>
    <col min="15538" max="15538" width="8.109375" style="712" bestFit="1" customWidth="1"/>
    <col min="15539" max="15541" width="7.6640625" style="712" bestFit="1" customWidth="1"/>
    <col min="15542" max="15542" width="8.109375" style="712" bestFit="1" customWidth="1"/>
    <col min="15543" max="15545" width="7.6640625" style="712" bestFit="1" customWidth="1"/>
    <col min="15546" max="15549" width="7.44140625" style="712"/>
    <col min="15550" max="15551" width="8.109375" style="712" bestFit="1" customWidth="1"/>
    <col min="15552" max="15553" width="7.6640625" style="712" bestFit="1" customWidth="1"/>
    <col min="15554" max="15554" width="8.109375" style="712" bestFit="1" customWidth="1"/>
    <col min="15555" max="15557" width="7.6640625" style="712" bestFit="1" customWidth="1"/>
    <col min="15558" max="15558" width="8.109375" style="712" bestFit="1" customWidth="1"/>
    <col min="15559" max="15561" width="7.6640625" style="712" bestFit="1" customWidth="1"/>
    <col min="15562" max="15565" width="7.44140625" style="712"/>
    <col min="15566" max="15567" width="8.109375" style="712" bestFit="1" customWidth="1"/>
    <col min="15568" max="15569" width="7.6640625" style="712" bestFit="1" customWidth="1"/>
    <col min="15570" max="15570" width="8.109375" style="712" bestFit="1" customWidth="1"/>
    <col min="15571" max="15573" width="7.6640625" style="712" bestFit="1" customWidth="1"/>
    <col min="15574" max="15574" width="8.109375" style="712" bestFit="1" customWidth="1"/>
    <col min="15575" max="15577" width="7.6640625" style="712" bestFit="1" customWidth="1"/>
    <col min="15578" max="15581" width="7.44140625" style="712"/>
    <col min="15582" max="15583" width="8.109375" style="712" bestFit="1" customWidth="1"/>
    <col min="15584" max="15585" width="7.6640625" style="712" bestFit="1" customWidth="1"/>
    <col min="15586" max="15586" width="8.109375" style="712" bestFit="1" customWidth="1"/>
    <col min="15587" max="15589" width="7.6640625" style="712" bestFit="1" customWidth="1"/>
    <col min="15590" max="15590" width="8.109375" style="712" bestFit="1" customWidth="1"/>
    <col min="15591" max="15593" width="7.6640625" style="712" bestFit="1" customWidth="1"/>
    <col min="15594" max="15597" width="7.44140625" style="712"/>
    <col min="15598" max="15599" width="8.109375" style="712" bestFit="1" customWidth="1"/>
    <col min="15600" max="15601" width="7.6640625" style="712" bestFit="1" customWidth="1"/>
    <col min="15602" max="15602" width="8.109375" style="712" bestFit="1" customWidth="1"/>
    <col min="15603" max="15605" width="7.6640625" style="712" bestFit="1" customWidth="1"/>
    <col min="15606" max="15606" width="8.109375" style="712" bestFit="1" customWidth="1"/>
    <col min="15607" max="15609" width="7.6640625" style="712" bestFit="1" customWidth="1"/>
    <col min="15610" max="15613" width="7.44140625" style="712"/>
    <col min="15614" max="15615" width="8.109375" style="712" bestFit="1" customWidth="1"/>
    <col min="15616" max="15617" width="7.6640625" style="712" bestFit="1" customWidth="1"/>
    <col min="15618" max="15618" width="8.109375" style="712" bestFit="1" customWidth="1"/>
    <col min="15619" max="15621" width="7.6640625" style="712" bestFit="1" customWidth="1"/>
    <col min="15622" max="15622" width="8.109375" style="712" bestFit="1" customWidth="1"/>
    <col min="15623" max="15625" width="7.6640625" style="712" bestFit="1" customWidth="1"/>
    <col min="15626" max="15629" width="7.44140625" style="712"/>
    <col min="15630" max="15631" width="8.109375" style="712" bestFit="1" customWidth="1"/>
    <col min="15632" max="15633" width="7.6640625" style="712" bestFit="1" customWidth="1"/>
    <col min="15634" max="15634" width="8.109375" style="712" bestFit="1" customWidth="1"/>
    <col min="15635" max="15637" width="7.6640625" style="712" bestFit="1" customWidth="1"/>
    <col min="15638" max="15638" width="8.109375" style="712" bestFit="1" customWidth="1"/>
    <col min="15639" max="15641" width="7.6640625" style="712" bestFit="1" customWidth="1"/>
    <col min="15642" max="15645" width="7.44140625" style="712"/>
    <col min="15646" max="15647" width="8.109375" style="712" bestFit="1" customWidth="1"/>
    <col min="15648" max="15649" width="7.6640625" style="712" bestFit="1" customWidth="1"/>
    <col min="15650" max="15650" width="8.109375" style="712" bestFit="1" customWidth="1"/>
    <col min="15651" max="15653" width="7.6640625" style="712" bestFit="1" customWidth="1"/>
    <col min="15654" max="15654" width="8.109375" style="712" bestFit="1" customWidth="1"/>
    <col min="15655" max="15657" width="7.6640625" style="712" bestFit="1" customWidth="1"/>
    <col min="15658" max="15661" width="7.44140625" style="712"/>
    <col min="15662" max="15663" width="8.109375" style="712" bestFit="1" customWidth="1"/>
    <col min="15664" max="15665" width="7.6640625" style="712" bestFit="1" customWidth="1"/>
    <col min="15666" max="15666" width="8.109375" style="712" bestFit="1" customWidth="1"/>
    <col min="15667" max="15669" width="7.6640625" style="712" bestFit="1" customWidth="1"/>
    <col min="15670" max="15670" width="8.109375" style="712" bestFit="1" customWidth="1"/>
    <col min="15671" max="15673" width="7.6640625" style="712" bestFit="1" customWidth="1"/>
    <col min="15674" max="15677" width="7.44140625" style="712"/>
    <col min="15678" max="15679" width="8.109375" style="712" bestFit="1" customWidth="1"/>
    <col min="15680" max="15681" width="7.6640625" style="712" bestFit="1" customWidth="1"/>
    <col min="15682" max="15682" width="8.109375" style="712" bestFit="1" customWidth="1"/>
    <col min="15683" max="15685" width="7.6640625" style="712" bestFit="1" customWidth="1"/>
    <col min="15686" max="15686" width="8.109375" style="712" bestFit="1" customWidth="1"/>
    <col min="15687" max="15689" width="7.6640625" style="712" bestFit="1" customWidth="1"/>
    <col min="15690" max="15693" width="7.44140625" style="712"/>
    <col min="15694" max="15695" width="8.109375" style="712" bestFit="1" customWidth="1"/>
    <col min="15696" max="15697" width="7.6640625" style="712" bestFit="1" customWidth="1"/>
    <col min="15698" max="15698" width="8.109375" style="712" bestFit="1" customWidth="1"/>
    <col min="15699" max="15701" width="7.6640625" style="712" bestFit="1" customWidth="1"/>
    <col min="15702" max="15702" width="8.109375" style="712" bestFit="1" customWidth="1"/>
    <col min="15703" max="15705" width="7.6640625" style="712" bestFit="1" customWidth="1"/>
    <col min="15706" max="15709" width="7.44140625" style="712"/>
    <col min="15710" max="15711" width="8.109375" style="712" bestFit="1" customWidth="1"/>
    <col min="15712" max="15713" width="7.6640625" style="712" bestFit="1" customWidth="1"/>
    <col min="15714" max="15714" width="8.109375" style="712" bestFit="1" customWidth="1"/>
    <col min="15715" max="15717" width="7.6640625" style="712" bestFit="1" customWidth="1"/>
    <col min="15718" max="15718" width="8.109375" style="712" bestFit="1" customWidth="1"/>
    <col min="15719" max="15721" width="7.6640625" style="712" bestFit="1" customWidth="1"/>
    <col min="15722" max="15725" width="7.44140625" style="712"/>
    <col min="15726" max="15727" width="8.109375" style="712" bestFit="1" customWidth="1"/>
    <col min="15728" max="15729" width="7.6640625" style="712" bestFit="1" customWidth="1"/>
    <col min="15730" max="15730" width="8.109375" style="712" bestFit="1" customWidth="1"/>
    <col min="15731" max="15733" width="7.6640625" style="712" bestFit="1" customWidth="1"/>
    <col min="15734" max="15734" width="8.109375" style="712" bestFit="1" customWidth="1"/>
    <col min="15735" max="15737" width="7.6640625" style="712" bestFit="1" customWidth="1"/>
    <col min="15738" max="15741" width="7.44140625" style="712"/>
    <col min="15742" max="15743" width="8.109375" style="712" bestFit="1" customWidth="1"/>
    <col min="15744" max="15745" width="7.6640625" style="712" bestFit="1" customWidth="1"/>
    <col min="15746" max="15746" width="8.109375" style="712" bestFit="1" customWidth="1"/>
    <col min="15747" max="15749" width="7.6640625" style="712" bestFit="1" customWidth="1"/>
    <col min="15750" max="15750" width="8.109375" style="712" bestFit="1" customWidth="1"/>
    <col min="15751" max="15753" width="7.6640625" style="712" bestFit="1" customWidth="1"/>
    <col min="15754" max="15757" width="7.44140625" style="712"/>
    <col min="15758" max="15759" width="8.109375" style="712" bestFit="1" customWidth="1"/>
    <col min="15760" max="15761" width="7.6640625" style="712" bestFit="1" customWidth="1"/>
    <col min="15762" max="15762" width="8.109375" style="712" bestFit="1" customWidth="1"/>
    <col min="15763" max="15765" width="7.6640625" style="712" bestFit="1" customWidth="1"/>
    <col min="15766" max="15766" width="8.109375" style="712" bestFit="1" customWidth="1"/>
    <col min="15767" max="15769" width="7.6640625" style="712" bestFit="1" customWidth="1"/>
    <col min="15770" max="15773" width="7.44140625" style="712"/>
    <col min="15774" max="15775" width="8.109375" style="712" bestFit="1" customWidth="1"/>
    <col min="15776" max="15777" width="7.6640625" style="712" bestFit="1" customWidth="1"/>
    <col min="15778" max="15778" width="8.109375" style="712" bestFit="1" customWidth="1"/>
    <col min="15779" max="15781" width="7.6640625" style="712" bestFit="1" customWidth="1"/>
    <col min="15782" max="15782" width="8.109375" style="712" bestFit="1" customWidth="1"/>
    <col min="15783" max="15785" width="7.6640625" style="712" bestFit="1" customWidth="1"/>
    <col min="15786" max="15789" width="7.44140625" style="712"/>
    <col min="15790" max="15791" width="8.109375" style="712" bestFit="1" customWidth="1"/>
    <col min="15792" max="15793" width="7.6640625" style="712" bestFit="1" customWidth="1"/>
    <col min="15794" max="15794" width="8.109375" style="712" bestFit="1" customWidth="1"/>
    <col min="15795" max="15797" width="7.6640625" style="712" bestFit="1" customWidth="1"/>
    <col min="15798" max="15798" width="8.109375" style="712" bestFit="1" customWidth="1"/>
    <col min="15799" max="15801" width="7.6640625" style="712" bestFit="1" customWidth="1"/>
    <col min="15802" max="15805" width="7.44140625" style="712"/>
    <col min="15806" max="15807" width="8.109375" style="712" bestFit="1" customWidth="1"/>
    <col min="15808" max="15809" width="7.6640625" style="712" bestFit="1" customWidth="1"/>
    <col min="15810" max="15810" width="8.109375" style="712" bestFit="1" customWidth="1"/>
    <col min="15811" max="15813" width="7.6640625" style="712" bestFit="1" customWidth="1"/>
    <col min="15814" max="15814" width="8.109375" style="712" bestFit="1" customWidth="1"/>
    <col min="15815" max="15817" width="7.6640625" style="712" bestFit="1" customWidth="1"/>
    <col min="15818" max="15821" width="7.44140625" style="712"/>
    <col min="15822" max="15823" width="8.109375" style="712" bestFit="1" customWidth="1"/>
    <col min="15824" max="15825" width="7.6640625" style="712" bestFit="1" customWidth="1"/>
    <col min="15826" max="15826" width="8.109375" style="712" bestFit="1" customWidth="1"/>
    <col min="15827" max="15829" width="7.6640625" style="712" bestFit="1" customWidth="1"/>
    <col min="15830" max="15830" width="8.109375" style="712" bestFit="1" customWidth="1"/>
    <col min="15831" max="15833" width="7.6640625" style="712" bestFit="1" customWidth="1"/>
    <col min="15834" max="15837" width="7.44140625" style="712"/>
    <col min="15838" max="15839" width="8.109375" style="712" bestFit="1" customWidth="1"/>
    <col min="15840" max="15841" width="7.6640625" style="712" bestFit="1" customWidth="1"/>
    <col min="15842" max="15842" width="8.109375" style="712" bestFit="1" customWidth="1"/>
    <col min="15843" max="15845" width="7.6640625" style="712" bestFit="1" customWidth="1"/>
    <col min="15846" max="15846" width="8.109375" style="712" bestFit="1" customWidth="1"/>
    <col min="15847" max="15849" width="7.6640625" style="712" bestFit="1" customWidth="1"/>
    <col min="15850" max="15853" width="7.44140625" style="712"/>
    <col min="15854" max="15855" width="8.109375" style="712" bestFit="1" customWidth="1"/>
    <col min="15856" max="15857" width="7.6640625" style="712" bestFit="1" customWidth="1"/>
    <col min="15858" max="15858" width="8.109375" style="712" bestFit="1" customWidth="1"/>
    <col min="15859" max="15861" width="7.6640625" style="712" bestFit="1" customWidth="1"/>
    <col min="15862" max="15862" width="8.109375" style="712" bestFit="1" customWidth="1"/>
    <col min="15863" max="15865" width="7.6640625" style="712" bestFit="1" customWidth="1"/>
    <col min="15866" max="15869" width="7.44140625" style="712"/>
    <col min="15870" max="15871" width="8.109375" style="712" bestFit="1" customWidth="1"/>
    <col min="15872" max="15873" width="7.6640625" style="712" bestFit="1" customWidth="1"/>
    <col min="15874" max="15874" width="8.109375" style="712" bestFit="1" customWidth="1"/>
    <col min="15875" max="15877" width="7.6640625" style="712" bestFit="1" customWidth="1"/>
    <col min="15878" max="15878" width="8.109375" style="712" bestFit="1" customWidth="1"/>
    <col min="15879" max="15881" width="7.6640625" style="712" bestFit="1" customWidth="1"/>
    <col min="15882" max="15885" width="7.44140625" style="712"/>
    <col min="15886" max="15887" width="8.109375" style="712" bestFit="1" customWidth="1"/>
    <col min="15888" max="15889" width="7.6640625" style="712" bestFit="1" customWidth="1"/>
    <col min="15890" max="15890" width="8.109375" style="712" bestFit="1" customWidth="1"/>
    <col min="15891" max="15893" width="7.6640625" style="712" bestFit="1" customWidth="1"/>
    <col min="15894" max="15894" width="8.109375" style="712" bestFit="1" customWidth="1"/>
    <col min="15895" max="15897" width="7.6640625" style="712" bestFit="1" customWidth="1"/>
    <col min="15898" max="15901" width="7.44140625" style="712"/>
    <col min="15902" max="15903" width="8.109375" style="712" bestFit="1" customWidth="1"/>
    <col min="15904" max="15905" width="7.6640625" style="712" bestFit="1" customWidth="1"/>
    <col min="15906" max="15906" width="8.109375" style="712" bestFit="1" customWidth="1"/>
    <col min="15907" max="15909" width="7.6640625" style="712" bestFit="1" customWidth="1"/>
    <col min="15910" max="15910" width="8.109375" style="712" bestFit="1" customWidth="1"/>
    <col min="15911" max="15913" width="7.6640625" style="712" bestFit="1" customWidth="1"/>
    <col min="15914" max="15917" width="7.44140625" style="712"/>
    <col min="15918" max="15919" width="8.109375" style="712" bestFit="1" customWidth="1"/>
    <col min="15920" max="15921" width="7.6640625" style="712" bestFit="1" customWidth="1"/>
    <col min="15922" max="15922" width="8.109375" style="712" bestFit="1" customWidth="1"/>
    <col min="15923" max="15925" width="7.6640625" style="712" bestFit="1" customWidth="1"/>
    <col min="15926" max="15926" width="8.109375" style="712" bestFit="1" customWidth="1"/>
    <col min="15927" max="15929" width="7.6640625" style="712" bestFit="1" customWidth="1"/>
    <col min="15930" max="15933" width="7.44140625" style="712"/>
    <col min="15934" max="15935" width="8.109375" style="712" bestFit="1" customWidth="1"/>
    <col min="15936" max="15937" width="7.6640625" style="712" bestFit="1" customWidth="1"/>
    <col min="15938" max="15938" width="8.109375" style="712" bestFit="1" customWidth="1"/>
    <col min="15939" max="15941" width="7.6640625" style="712" bestFit="1" customWidth="1"/>
    <col min="15942" max="15942" width="8.109375" style="712" bestFit="1" customWidth="1"/>
    <col min="15943" max="15945" width="7.6640625" style="712" bestFit="1" customWidth="1"/>
    <col min="15946" max="15949" width="7.44140625" style="712"/>
    <col min="15950" max="15951" width="8.109375" style="712" bestFit="1" customWidth="1"/>
    <col min="15952" max="15953" width="7.6640625" style="712" bestFit="1" customWidth="1"/>
    <col min="15954" max="15954" width="8.109375" style="712" bestFit="1" customWidth="1"/>
    <col min="15955" max="15957" width="7.6640625" style="712" bestFit="1" customWidth="1"/>
    <col min="15958" max="15958" width="8.109375" style="712" bestFit="1" customWidth="1"/>
    <col min="15959" max="15961" width="7.6640625" style="712" bestFit="1" customWidth="1"/>
    <col min="15962" max="15965" width="7.44140625" style="712"/>
    <col min="15966" max="15967" width="8.109375" style="712" bestFit="1" customWidth="1"/>
    <col min="15968" max="15969" width="7.6640625" style="712" bestFit="1" customWidth="1"/>
    <col min="15970" max="15970" width="8.109375" style="712" bestFit="1" customWidth="1"/>
    <col min="15971" max="15973" width="7.6640625" style="712" bestFit="1" customWidth="1"/>
    <col min="15974" max="15974" width="8.109375" style="712" bestFit="1" customWidth="1"/>
    <col min="15975" max="15977" width="7.6640625" style="712" bestFit="1" customWidth="1"/>
    <col min="15978" max="15981" width="7.44140625" style="712"/>
    <col min="15982" max="15983" width="8.109375" style="712" bestFit="1" customWidth="1"/>
    <col min="15984" max="15985" width="7.6640625" style="712" bestFit="1" customWidth="1"/>
    <col min="15986" max="15986" width="8.109375" style="712" bestFit="1" customWidth="1"/>
    <col min="15987" max="15989" width="7.6640625" style="712" bestFit="1" customWidth="1"/>
    <col min="15990" max="15990" width="8.109375" style="712" bestFit="1" customWidth="1"/>
    <col min="15991" max="15993" width="7.6640625" style="712" bestFit="1" customWidth="1"/>
    <col min="15994" max="15997" width="7.44140625" style="712"/>
    <col min="15998" max="15999" width="8.109375" style="712" bestFit="1" customWidth="1"/>
    <col min="16000" max="16001" width="7.6640625" style="712" bestFit="1" customWidth="1"/>
    <col min="16002" max="16002" width="8.109375" style="712" bestFit="1" customWidth="1"/>
    <col min="16003" max="16005" width="7.6640625" style="712" bestFit="1" customWidth="1"/>
    <col min="16006" max="16006" width="8.109375" style="712" bestFit="1" customWidth="1"/>
    <col min="16007" max="16009" width="7.6640625" style="712" bestFit="1" customWidth="1"/>
    <col min="16010" max="16013" width="7.44140625" style="712"/>
    <col min="16014" max="16015" width="8.109375" style="712" bestFit="1" customWidth="1"/>
    <col min="16016" max="16017" width="7.6640625" style="712" bestFit="1" customWidth="1"/>
    <col min="16018" max="16018" width="8.109375" style="712" bestFit="1" customWidth="1"/>
    <col min="16019" max="16021" width="7.6640625" style="712" bestFit="1" customWidth="1"/>
    <col min="16022" max="16022" width="8.109375" style="712" bestFit="1" customWidth="1"/>
    <col min="16023" max="16025" width="7.6640625" style="712" bestFit="1" customWidth="1"/>
    <col min="16026" max="16029" width="7.44140625" style="712"/>
    <col min="16030" max="16031" width="8.109375" style="712" bestFit="1" customWidth="1"/>
    <col min="16032" max="16033" width="7.6640625" style="712" bestFit="1" customWidth="1"/>
    <col min="16034" max="16034" width="8.109375" style="712" bestFit="1" customWidth="1"/>
    <col min="16035" max="16037" width="7.6640625" style="712" bestFit="1" customWidth="1"/>
    <col min="16038" max="16038" width="8.109375" style="712" bestFit="1" customWidth="1"/>
    <col min="16039" max="16041" width="7.6640625" style="712" bestFit="1" customWidth="1"/>
    <col min="16042" max="16045" width="7.44140625" style="712"/>
    <col min="16046" max="16047" width="8.109375" style="712" bestFit="1" customWidth="1"/>
    <col min="16048" max="16049" width="7.6640625" style="712" bestFit="1" customWidth="1"/>
    <col min="16050" max="16050" width="8.109375" style="712" bestFit="1" customWidth="1"/>
    <col min="16051" max="16053" width="7.6640625" style="712" bestFit="1" customWidth="1"/>
    <col min="16054" max="16054" width="8.109375" style="712" bestFit="1" customWidth="1"/>
    <col min="16055" max="16057" width="7.6640625" style="712" bestFit="1" customWidth="1"/>
    <col min="16058" max="16061" width="7.44140625" style="712"/>
    <col min="16062" max="16063" width="8.109375" style="712" bestFit="1" customWidth="1"/>
    <col min="16064" max="16065" width="7.6640625" style="712" bestFit="1" customWidth="1"/>
    <col min="16066" max="16066" width="8.109375" style="712" bestFit="1" customWidth="1"/>
    <col min="16067" max="16069" width="7.6640625" style="712" bestFit="1" customWidth="1"/>
    <col min="16070" max="16070" width="8.109375" style="712" bestFit="1" customWidth="1"/>
    <col min="16071" max="16073" width="7.6640625" style="712" bestFit="1" customWidth="1"/>
    <col min="16074" max="16077" width="7.44140625" style="712"/>
    <col min="16078" max="16079" width="8.109375" style="712" bestFit="1" customWidth="1"/>
    <col min="16080" max="16081" width="7.6640625" style="712" bestFit="1" customWidth="1"/>
    <col min="16082" max="16082" width="8.109375" style="712" bestFit="1" customWidth="1"/>
    <col min="16083" max="16085" width="7.6640625" style="712" bestFit="1" customWidth="1"/>
    <col min="16086" max="16086" width="8.109375" style="712" bestFit="1" customWidth="1"/>
    <col min="16087" max="16089" width="7.6640625" style="712" bestFit="1" customWidth="1"/>
    <col min="16090" max="16093" width="7.44140625" style="712"/>
    <col min="16094" max="16095" width="8.109375" style="712" bestFit="1" customWidth="1"/>
    <col min="16096" max="16097" width="7.6640625" style="712" bestFit="1" customWidth="1"/>
    <col min="16098" max="16098" width="8.109375" style="712" bestFit="1" customWidth="1"/>
    <col min="16099" max="16101" width="7.6640625" style="712" bestFit="1" customWidth="1"/>
    <col min="16102" max="16102" width="8.109375" style="712" bestFit="1" customWidth="1"/>
    <col min="16103" max="16105" width="7.6640625" style="712" bestFit="1" customWidth="1"/>
    <col min="16106" max="16109" width="7.44140625" style="712"/>
    <col min="16110" max="16111" width="8.109375" style="712" bestFit="1" customWidth="1"/>
    <col min="16112" max="16113" width="7.6640625" style="712" bestFit="1" customWidth="1"/>
    <col min="16114" max="16114" width="8.109375" style="712" bestFit="1" customWidth="1"/>
    <col min="16115" max="16117" width="7.6640625" style="712" bestFit="1" customWidth="1"/>
    <col min="16118" max="16118" width="8.109375" style="712" bestFit="1" customWidth="1"/>
    <col min="16119" max="16121" width="7.6640625" style="712" bestFit="1" customWidth="1"/>
    <col min="16122" max="16125" width="7.44140625" style="712"/>
    <col min="16126" max="16127" width="8.109375" style="712" bestFit="1" customWidth="1"/>
    <col min="16128" max="16129" width="7.6640625" style="712" bestFit="1" customWidth="1"/>
    <col min="16130" max="16130" width="8.109375" style="712" bestFit="1" customWidth="1"/>
    <col min="16131" max="16133" width="7.6640625" style="712" bestFit="1" customWidth="1"/>
    <col min="16134" max="16134" width="8.109375" style="712" bestFit="1" customWidth="1"/>
    <col min="16135" max="16137" width="7.6640625" style="712" bestFit="1" customWidth="1"/>
    <col min="16138" max="16141" width="7.44140625" style="712"/>
    <col min="16142" max="16143" width="8.109375" style="712" bestFit="1" customWidth="1"/>
    <col min="16144" max="16145" width="7.6640625" style="712" bestFit="1" customWidth="1"/>
    <col min="16146" max="16146" width="8.109375" style="712" bestFit="1" customWidth="1"/>
    <col min="16147" max="16149" width="7.6640625" style="712" bestFit="1" customWidth="1"/>
    <col min="16150" max="16150" width="8.109375" style="712" bestFit="1" customWidth="1"/>
    <col min="16151" max="16153" width="7.6640625" style="712" bestFit="1" customWidth="1"/>
    <col min="16154" max="16157" width="7.44140625" style="712"/>
    <col min="16158" max="16159" width="8.109375" style="712" bestFit="1" customWidth="1"/>
    <col min="16160" max="16161" width="7.6640625" style="712" bestFit="1" customWidth="1"/>
    <col min="16162" max="16162" width="8.109375" style="712" bestFit="1" customWidth="1"/>
    <col min="16163" max="16165" width="7.6640625" style="712" bestFit="1" customWidth="1"/>
    <col min="16166" max="16166" width="8.109375" style="712" bestFit="1" customWidth="1"/>
    <col min="16167" max="16169" width="7.6640625" style="712" bestFit="1" customWidth="1"/>
    <col min="16170" max="16173" width="7.44140625" style="712"/>
    <col min="16174" max="16175" width="8.109375" style="712" bestFit="1" customWidth="1"/>
    <col min="16176" max="16177" width="7.6640625" style="712" bestFit="1" customWidth="1"/>
    <col min="16178" max="16178" width="8.109375" style="712" bestFit="1" customWidth="1"/>
    <col min="16179" max="16181" width="7.6640625" style="712" bestFit="1" customWidth="1"/>
    <col min="16182" max="16182" width="8.109375" style="712" bestFit="1" customWidth="1"/>
    <col min="16183" max="16185" width="7.6640625" style="712" bestFit="1" customWidth="1"/>
    <col min="16186" max="16189" width="7.44140625" style="712"/>
    <col min="16190" max="16191" width="8.109375" style="712" bestFit="1" customWidth="1"/>
    <col min="16192" max="16193" width="7.6640625" style="712" bestFit="1" customWidth="1"/>
    <col min="16194" max="16194" width="8.109375" style="712" bestFit="1" customWidth="1"/>
    <col min="16195" max="16197" width="7.6640625" style="712" bestFit="1" customWidth="1"/>
    <col min="16198" max="16198" width="8.109375" style="712" bestFit="1" customWidth="1"/>
    <col min="16199" max="16201" width="7.6640625" style="712" bestFit="1" customWidth="1"/>
    <col min="16202" max="16205" width="7.44140625" style="712"/>
    <col min="16206" max="16207" width="8.109375" style="712" bestFit="1" customWidth="1"/>
    <col min="16208" max="16209" width="7.6640625" style="712" bestFit="1" customWidth="1"/>
    <col min="16210" max="16210" width="8.109375" style="712" bestFit="1" customWidth="1"/>
    <col min="16211" max="16213" width="7.6640625" style="712" bestFit="1" customWidth="1"/>
    <col min="16214" max="16214" width="8.109375" style="712" bestFit="1" customWidth="1"/>
    <col min="16215" max="16217" width="7.6640625" style="712" bestFit="1" customWidth="1"/>
    <col min="16218" max="16221" width="7.44140625" style="712"/>
    <col min="16222" max="16223" width="8.109375" style="712" bestFit="1" customWidth="1"/>
    <col min="16224" max="16225" width="7.6640625" style="712" bestFit="1" customWidth="1"/>
    <col min="16226" max="16226" width="8.109375" style="712" bestFit="1" customWidth="1"/>
    <col min="16227" max="16229" width="7.6640625" style="712" bestFit="1" customWidth="1"/>
    <col min="16230" max="16230" width="8.109375" style="712" bestFit="1" customWidth="1"/>
    <col min="16231" max="16233" width="7.6640625" style="712" bestFit="1" customWidth="1"/>
    <col min="16234" max="16237" width="7.44140625" style="712"/>
    <col min="16238" max="16239" width="8.109375" style="712" bestFit="1" customWidth="1"/>
    <col min="16240" max="16241" width="7.6640625" style="712" bestFit="1" customWidth="1"/>
    <col min="16242" max="16242" width="8.109375" style="712" bestFit="1" customWidth="1"/>
    <col min="16243" max="16245" width="7.6640625" style="712" bestFit="1" customWidth="1"/>
    <col min="16246" max="16246" width="8.109375" style="712" bestFit="1" customWidth="1"/>
    <col min="16247" max="16249" width="7.6640625" style="712" bestFit="1" customWidth="1"/>
    <col min="16250" max="16253" width="7.44140625" style="712"/>
    <col min="16254" max="16255" width="8.109375" style="712" bestFit="1" customWidth="1"/>
    <col min="16256" max="16257" width="7.6640625" style="712" bestFit="1" customWidth="1"/>
    <col min="16258" max="16258" width="8.109375" style="712" bestFit="1" customWidth="1"/>
    <col min="16259" max="16261" width="7.6640625" style="712" bestFit="1" customWidth="1"/>
    <col min="16262" max="16262" width="8.109375" style="712" bestFit="1" customWidth="1"/>
    <col min="16263" max="16265" width="7.6640625" style="712" bestFit="1" customWidth="1"/>
    <col min="16266" max="16269" width="7.44140625" style="712"/>
    <col min="16270" max="16271" width="8.109375" style="712" bestFit="1" customWidth="1"/>
    <col min="16272" max="16273" width="7.6640625" style="712" bestFit="1" customWidth="1"/>
    <col min="16274" max="16274" width="8.109375" style="712" bestFit="1" customWidth="1"/>
    <col min="16275" max="16277" width="7.6640625" style="712" bestFit="1" customWidth="1"/>
    <col min="16278" max="16278" width="8.109375" style="712" bestFit="1" customWidth="1"/>
    <col min="16279" max="16281" width="7.6640625" style="712" bestFit="1" customWidth="1"/>
    <col min="16282" max="16285" width="7.44140625" style="712"/>
    <col min="16286" max="16287" width="8.109375" style="712" bestFit="1" customWidth="1"/>
    <col min="16288" max="16289" width="7.6640625" style="712" bestFit="1" customWidth="1"/>
    <col min="16290" max="16290" width="8.109375" style="712" bestFit="1" customWidth="1"/>
    <col min="16291" max="16293" width="7.6640625" style="712" bestFit="1" customWidth="1"/>
    <col min="16294" max="16294" width="8.109375" style="712" bestFit="1" customWidth="1"/>
    <col min="16295" max="16297" width="7.6640625" style="712" bestFit="1" customWidth="1"/>
    <col min="16298" max="16301" width="7.44140625" style="712"/>
    <col min="16302" max="16303" width="8.109375" style="712" bestFit="1" customWidth="1"/>
    <col min="16304" max="16305" width="7.6640625" style="712" bestFit="1" customWidth="1"/>
    <col min="16306" max="16306" width="8.109375" style="712" bestFit="1" customWidth="1"/>
    <col min="16307" max="16309" width="7.6640625" style="712" bestFit="1" customWidth="1"/>
    <col min="16310" max="16310" width="8.109375" style="712" bestFit="1" customWidth="1"/>
    <col min="16311" max="16313" width="7.6640625" style="712" bestFit="1" customWidth="1"/>
    <col min="16314" max="16317" width="7.44140625" style="712"/>
    <col min="16318" max="16319" width="8.109375" style="712" bestFit="1" customWidth="1"/>
    <col min="16320" max="16321" width="7.6640625" style="712" bestFit="1" customWidth="1"/>
    <col min="16322" max="16322" width="8.109375" style="712" bestFit="1" customWidth="1"/>
    <col min="16323" max="16325" width="7.6640625" style="712" bestFit="1" customWidth="1"/>
    <col min="16326" max="16326" width="8.109375" style="712" bestFit="1" customWidth="1"/>
    <col min="16327" max="16329" width="7.6640625" style="712" bestFit="1" customWidth="1"/>
    <col min="16330" max="16333" width="7.44140625" style="712"/>
    <col min="16334" max="16335" width="8.109375" style="712" bestFit="1" customWidth="1"/>
    <col min="16336" max="16337" width="7.6640625" style="712" bestFit="1" customWidth="1"/>
    <col min="16338" max="16338" width="8.109375" style="712" bestFit="1" customWidth="1"/>
    <col min="16339" max="16341" width="7.6640625" style="712" bestFit="1" customWidth="1"/>
    <col min="16342" max="16342" width="8.109375" style="712" bestFit="1" customWidth="1"/>
    <col min="16343" max="16345" width="7.6640625" style="712" bestFit="1" customWidth="1"/>
    <col min="16346" max="16349" width="7.44140625" style="712"/>
    <col min="16350" max="16351" width="8.109375" style="712" bestFit="1" customWidth="1"/>
    <col min="16352" max="16353" width="7.6640625" style="712" bestFit="1" customWidth="1"/>
    <col min="16354" max="16354" width="8.109375" style="712" bestFit="1" customWidth="1"/>
    <col min="16355" max="16357" width="7.6640625" style="712" bestFit="1" customWidth="1"/>
    <col min="16358" max="16358" width="8.109375" style="712" bestFit="1" customWidth="1"/>
    <col min="16359" max="16361" width="7.6640625" style="712" bestFit="1" customWidth="1"/>
    <col min="16362" max="16365" width="7.44140625" style="712"/>
    <col min="16366" max="16367" width="8.109375" style="712" bestFit="1" customWidth="1"/>
    <col min="16368" max="16369" width="7.6640625" style="712" bestFit="1" customWidth="1"/>
    <col min="16370" max="16370" width="8.109375" style="712" bestFit="1" customWidth="1"/>
    <col min="16371" max="16373" width="7.6640625" style="712" bestFit="1" customWidth="1"/>
    <col min="16374" max="16374" width="8.109375" style="712" bestFit="1" customWidth="1"/>
    <col min="16375" max="16377" width="7.6640625" style="712" bestFit="1" customWidth="1"/>
    <col min="16378" max="16384" width="7.6640625" style="712" customWidth="1"/>
  </cols>
  <sheetData>
    <row r="1" spans="1:24" s="675" customFormat="1" ht="26.65" customHeight="1">
      <c r="A1" s="885" t="s">
        <v>1086</v>
      </c>
      <c r="B1" s="885"/>
      <c r="C1" s="885"/>
      <c r="D1" s="885"/>
      <c r="E1" s="885"/>
      <c r="F1" s="885"/>
      <c r="G1" s="885"/>
      <c r="H1" s="885"/>
      <c r="I1" s="885"/>
      <c r="J1" s="885"/>
      <c r="K1" s="885"/>
      <c r="L1" s="885"/>
      <c r="M1" s="885"/>
      <c r="N1" s="885"/>
      <c r="O1" s="886"/>
      <c r="P1" s="885"/>
      <c r="Q1" s="885"/>
      <c r="R1" s="885"/>
      <c r="S1" s="885"/>
      <c r="T1" s="885"/>
      <c r="U1" s="885"/>
      <c r="V1" s="885"/>
      <c r="X1" s="676"/>
    </row>
    <row r="2" spans="1:24" s="677" customFormat="1" ht="53.45" customHeight="1">
      <c r="A2" s="887" t="s">
        <v>1087</v>
      </c>
      <c r="B2" s="887"/>
      <c r="C2" s="887"/>
      <c r="D2" s="887"/>
      <c r="E2" s="887"/>
      <c r="F2" s="887"/>
      <c r="G2" s="887"/>
      <c r="H2" s="887"/>
      <c r="I2" s="887"/>
      <c r="J2" s="887"/>
      <c r="K2" s="887"/>
      <c r="L2" s="887"/>
      <c r="M2" s="887"/>
      <c r="N2" s="887"/>
      <c r="O2" s="888"/>
      <c r="P2" s="887"/>
      <c r="Q2" s="887"/>
      <c r="R2" s="887"/>
      <c r="S2" s="887"/>
      <c r="T2" s="887"/>
      <c r="U2" s="887"/>
      <c r="V2" s="887"/>
      <c r="X2" s="678"/>
    </row>
    <row r="3" spans="1:24" s="677" customFormat="1" ht="23.25">
      <c r="A3" s="889" t="s">
        <v>1411</v>
      </c>
      <c r="B3" s="889"/>
      <c r="C3" s="889"/>
      <c r="D3" s="889"/>
      <c r="E3" s="889"/>
      <c r="F3" s="889"/>
      <c r="G3" s="889"/>
      <c r="H3" s="889"/>
      <c r="I3" s="889"/>
      <c r="J3" s="889"/>
      <c r="K3" s="889"/>
      <c r="L3" s="889"/>
      <c r="M3" s="889"/>
      <c r="N3" s="889"/>
      <c r="O3" s="889"/>
      <c r="P3" s="889"/>
      <c r="Q3" s="889"/>
      <c r="R3" s="889"/>
      <c r="S3" s="889"/>
      <c r="T3" s="889"/>
      <c r="U3" s="889"/>
      <c r="V3" s="889"/>
      <c r="X3" s="678"/>
    </row>
    <row r="4" spans="1:24" s="677" customFormat="1" ht="24.75" customHeight="1">
      <c r="A4" s="890" t="s">
        <v>1088</v>
      </c>
      <c r="B4" s="890"/>
      <c r="C4" s="890"/>
      <c r="D4" s="890"/>
      <c r="E4" s="890"/>
      <c r="F4" s="890"/>
      <c r="G4" s="890"/>
      <c r="H4" s="890"/>
      <c r="I4" s="890"/>
      <c r="J4" s="890"/>
      <c r="K4" s="890"/>
      <c r="L4" s="890"/>
      <c r="M4" s="890"/>
      <c r="N4" s="890"/>
      <c r="O4" s="891"/>
      <c r="P4" s="890"/>
      <c r="Q4" s="890"/>
      <c r="R4" s="890"/>
      <c r="S4" s="890"/>
      <c r="T4" s="890"/>
      <c r="U4" s="890"/>
      <c r="V4" s="890"/>
      <c r="X4" s="678"/>
    </row>
    <row r="5" spans="1:24" s="677" customFormat="1" ht="18" customHeight="1">
      <c r="A5" s="843" t="s">
        <v>317</v>
      </c>
      <c r="B5" s="843" t="s">
        <v>1</v>
      </c>
      <c r="C5" s="867" t="s">
        <v>1089</v>
      </c>
      <c r="D5" s="843" t="s">
        <v>1090</v>
      </c>
      <c r="E5" s="843"/>
      <c r="F5" s="843"/>
      <c r="G5" s="843" t="s">
        <v>1091</v>
      </c>
      <c r="H5" s="843"/>
      <c r="I5" s="892" t="s">
        <v>1092</v>
      </c>
      <c r="J5" s="893"/>
      <c r="K5" s="893"/>
      <c r="L5" s="893"/>
      <c r="M5" s="893"/>
      <c r="N5" s="893"/>
      <c r="O5" s="893"/>
      <c r="P5" s="893"/>
      <c r="Q5" s="894"/>
      <c r="R5" s="898" t="s">
        <v>1093</v>
      </c>
      <c r="S5" s="901" t="s">
        <v>1094</v>
      </c>
      <c r="T5" s="901" t="s">
        <v>1095</v>
      </c>
      <c r="U5" s="898" t="s">
        <v>1030</v>
      </c>
      <c r="V5" s="843" t="s">
        <v>249</v>
      </c>
      <c r="W5" s="679"/>
      <c r="X5" s="884" t="s">
        <v>1095</v>
      </c>
    </row>
    <row r="6" spans="1:24" s="681" customFormat="1" ht="18" customHeight="1">
      <c r="A6" s="843"/>
      <c r="B6" s="843"/>
      <c r="C6" s="868"/>
      <c r="D6" s="843"/>
      <c r="E6" s="843"/>
      <c r="F6" s="843"/>
      <c r="G6" s="843"/>
      <c r="H6" s="843"/>
      <c r="I6" s="895"/>
      <c r="J6" s="896"/>
      <c r="K6" s="896"/>
      <c r="L6" s="896"/>
      <c r="M6" s="896"/>
      <c r="N6" s="896"/>
      <c r="O6" s="896"/>
      <c r="P6" s="896"/>
      <c r="Q6" s="897"/>
      <c r="R6" s="899"/>
      <c r="S6" s="901"/>
      <c r="T6" s="901"/>
      <c r="U6" s="899"/>
      <c r="V6" s="843"/>
      <c r="W6" s="680"/>
      <c r="X6" s="884"/>
    </row>
    <row r="7" spans="1:24" s="681" customFormat="1" ht="18" customHeight="1">
      <c r="A7" s="843"/>
      <c r="B7" s="843"/>
      <c r="C7" s="868"/>
      <c r="D7" s="843" t="s">
        <v>1096</v>
      </c>
      <c r="E7" s="843" t="s">
        <v>1097</v>
      </c>
      <c r="F7" s="843"/>
      <c r="G7" s="843" t="s">
        <v>1032</v>
      </c>
      <c r="H7" s="843" t="s">
        <v>1098</v>
      </c>
      <c r="I7" s="843" t="s">
        <v>1032</v>
      </c>
      <c r="J7" s="843" t="s">
        <v>1099</v>
      </c>
      <c r="K7" s="843"/>
      <c r="L7" s="843"/>
      <c r="M7" s="549"/>
      <c r="N7" s="843" t="s">
        <v>1032</v>
      </c>
      <c r="O7" s="850" t="s">
        <v>1099</v>
      </c>
      <c r="P7" s="851"/>
      <c r="Q7" s="852"/>
      <c r="R7" s="899"/>
      <c r="S7" s="901"/>
      <c r="T7" s="901"/>
      <c r="U7" s="899"/>
      <c r="V7" s="843"/>
      <c r="W7" s="680"/>
      <c r="X7" s="884"/>
    </row>
    <row r="8" spans="1:24" s="681" customFormat="1" ht="19.5">
      <c r="A8" s="843"/>
      <c r="B8" s="843"/>
      <c r="C8" s="868"/>
      <c r="D8" s="843"/>
      <c r="E8" s="843" t="s">
        <v>1032</v>
      </c>
      <c r="F8" s="843" t="s">
        <v>1099</v>
      </c>
      <c r="G8" s="843"/>
      <c r="H8" s="843"/>
      <c r="I8" s="843"/>
      <c r="J8" s="843" t="s">
        <v>250</v>
      </c>
      <c r="K8" s="905" t="s">
        <v>1100</v>
      </c>
      <c r="L8" s="905"/>
      <c r="M8" s="682"/>
      <c r="N8" s="843"/>
      <c r="O8" s="843" t="s">
        <v>250</v>
      </c>
      <c r="P8" s="906" t="s">
        <v>1100</v>
      </c>
      <c r="Q8" s="907"/>
      <c r="R8" s="899"/>
      <c r="S8" s="901"/>
      <c r="T8" s="901"/>
      <c r="U8" s="899"/>
      <c r="V8" s="843"/>
      <c r="W8" s="680"/>
      <c r="X8" s="884"/>
    </row>
    <row r="9" spans="1:24" s="681" customFormat="1" ht="18" customHeight="1">
      <c r="A9" s="843"/>
      <c r="B9" s="843"/>
      <c r="C9" s="868"/>
      <c r="D9" s="843"/>
      <c r="E9" s="843"/>
      <c r="F9" s="843"/>
      <c r="G9" s="843"/>
      <c r="H9" s="843"/>
      <c r="I9" s="843"/>
      <c r="J9" s="843"/>
      <c r="K9" s="905" t="s">
        <v>1101</v>
      </c>
      <c r="L9" s="905" t="s">
        <v>1406</v>
      </c>
      <c r="M9" s="682"/>
      <c r="N9" s="843"/>
      <c r="O9" s="843"/>
      <c r="P9" s="902" t="s">
        <v>1101</v>
      </c>
      <c r="Q9" s="902" t="s">
        <v>1406</v>
      </c>
      <c r="R9" s="899"/>
      <c r="S9" s="901"/>
      <c r="T9" s="901"/>
      <c r="U9" s="899"/>
      <c r="V9" s="843"/>
      <c r="W9" s="680" t="s">
        <v>1017</v>
      </c>
      <c r="X9" s="884"/>
    </row>
    <row r="10" spans="1:24" s="681" customFormat="1" ht="19.5">
      <c r="A10" s="843"/>
      <c r="B10" s="843"/>
      <c r="C10" s="868"/>
      <c r="D10" s="843"/>
      <c r="E10" s="843"/>
      <c r="F10" s="843"/>
      <c r="G10" s="843"/>
      <c r="H10" s="843"/>
      <c r="I10" s="843"/>
      <c r="J10" s="843"/>
      <c r="K10" s="905"/>
      <c r="L10" s="905"/>
      <c r="M10" s="682"/>
      <c r="N10" s="843"/>
      <c r="O10" s="843"/>
      <c r="P10" s="903"/>
      <c r="Q10" s="903"/>
      <c r="R10" s="899"/>
      <c r="S10" s="901"/>
      <c r="T10" s="901"/>
      <c r="U10" s="899"/>
      <c r="V10" s="843"/>
      <c r="W10" s="680"/>
      <c r="X10" s="884"/>
    </row>
    <row r="11" spans="1:24" s="681" customFormat="1" ht="19.5">
      <c r="A11" s="843"/>
      <c r="B11" s="843"/>
      <c r="C11" s="869"/>
      <c r="D11" s="843"/>
      <c r="E11" s="843"/>
      <c r="F11" s="843"/>
      <c r="G11" s="843"/>
      <c r="H11" s="843"/>
      <c r="I11" s="843"/>
      <c r="J11" s="843"/>
      <c r="K11" s="905"/>
      <c r="L11" s="905"/>
      <c r="M11" s="682"/>
      <c r="N11" s="843"/>
      <c r="O11" s="843"/>
      <c r="P11" s="904"/>
      <c r="Q11" s="904"/>
      <c r="R11" s="900"/>
      <c r="S11" s="901"/>
      <c r="T11" s="901"/>
      <c r="U11" s="900"/>
      <c r="V11" s="843"/>
      <c r="W11" s="680"/>
      <c r="X11" s="884"/>
    </row>
    <row r="12" spans="1:24" s="685" customFormat="1">
      <c r="A12" s="750">
        <v>1</v>
      </c>
      <c r="B12" s="750">
        <v>2</v>
      </c>
      <c r="C12" s="750">
        <v>3</v>
      </c>
      <c r="D12" s="750">
        <v>4</v>
      </c>
      <c r="E12" s="750">
        <v>5</v>
      </c>
      <c r="F12" s="750">
        <v>6</v>
      </c>
      <c r="G12" s="750">
        <v>7</v>
      </c>
      <c r="H12" s="750">
        <v>8</v>
      </c>
      <c r="I12" s="750">
        <v>9</v>
      </c>
      <c r="J12" s="750">
        <v>10</v>
      </c>
      <c r="K12" s="750">
        <v>11</v>
      </c>
      <c r="L12" s="750">
        <v>12</v>
      </c>
      <c r="M12" s="750"/>
      <c r="N12" s="750">
        <v>7</v>
      </c>
      <c r="O12" s="750">
        <v>8</v>
      </c>
      <c r="P12" s="750">
        <v>9</v>
      </c>
      <c r="Q12" s="750">
        <v>10</v>
      </c>
      <c r="R12" s="750">
        <v>9</v>
      </c>
      <c r="S12" s="750">
        <v>10</v>
      </c>
      <c r="T12" s="750"/>
      <c r="U12" s="750"/>
      <c r="V12" s="750">
        <v>11</v>
      </c>
      <c r="W12" s="683"/>
      <c r="X12" s="684"/>
    </row>
    <row r="13" spans="1:24" s="689" customFormat="1">
      <c r="A13" s="751"/>
      <c r="B13" s="752" t="s">
        <v>2</v>
      </c>
      <c r="C13" s="752"/>
      <c r="D13" s="751"/>
      <c r="E13" s="753">
        <f t="shared" ref="E13:T13" si="0">SUM(E15,E17,E23,E47)</f>
        <v>4699423</v>
      </c>
      <c r="F13" s="753">
        <f t="shared" si="0"/>
        <v>3794096</v>
      </c>
      <c r="G13" s="753">
        <f t="shared" si="0"/>
        <v>0</v>
      </c>
      <c r="H13" s="753">
        <f t="shared" si="0"/>
        <v>0</v>
      </c>
      <c r="I13" s="753">
        <f t="shared" si="0"/>
        <v>854896</v>
      </c>
      <c r="J13" s="753">
        <f t="shared" si="0"/>
        <v>440000</v>
      </c>
      <c r="K13" s="753">
        <f t="shared" si="0"/>
        <v>0</v>
      </c>
      <c r="L13" s="753">
        <f t="shared" si="0"/>
        <v>0</v>
      </c>
      <c r="M13" s="753">
        <f t="shared" si="0"/>
        <v>0</v>
      </c>
      <c r="N13" s="753">
        <f t="shared" si="0"/>
        <v>4749423</v>
      </c>
      <c r="O13" s="753">
        <f t="shared" si="0"/>
        <v>3794096</v>
      </c>
      <c r="P13" s="753">
        <f t="shared" si="0"/>
        <v>0</v>
      </c>
      <c r="Q13" s="753">
        <f t="shared" si="0"/>
        <v>0</v>
      </c>
      <c r="R13" s="753">
        <f t="shared" si="0"/>
        <v>3297968</v>
      </c>
      <c r="S13" s="753">
        <f t="shared" si="0"/>
        <v>0</v>
      </c>
      <c r="T13" s="753">
        <f t="shared" si="0"/>
        <v>0</v>
      </c>
      <c r="U13" s="753"/>
      <c r="V13" s="753">
        <f>SUM(V15,V17,V23,V47)</f>
        <v>0</v>
      </c>
      <c r="W13" s="688">
        <f>SUM(W15,W17,W23,W47)</f>
        <v>0</v>
      </c>
      <c r="X13" s="688">
        <f>SUM(X15,X17,X23,X47)</f>
        <v>27</v>
      </c>
    </row>
    <row r="14" spans="1:24" s="689" customFormat="1" ht="10.5" customHeight="1">
      <c r="A14" s="686"/>
      <c r="B14" s="690"/>
      <c r="C14" s="687"/>
      <c r="D14" s="686"/>
      <c r="E14" s="688"/>
      <c r="F14" s="688"/>
      <c r="G14" s="688"/>
      <c r="H14" s="688"/>
      <c r="I14" s="688"/>
      <c r="J14" s="688"/>
      <c r="K14" s="688"/>
      <c r="L14" s="688"/>
      <c r="M14" s="688"/>
      <c r="N14" s="688"/>
      <c r="O14" s="688"/>
      <c r="P14" s="688"/>
      <c r="Q14" s="688"/>
      <c r="R14" s="688"/>
      <c r="S14" s="691"/>
      <c r="T14" s="691"/>
      <c r="U14" s="691"/>
      <c r="V14" s="691"/>
      <c r="W14" s="691"/>
      <c r="X14" s="691"/>
    </row>
    <row r="15" spans="1:24" s="689" customFormat="1" ht="44.45" customHeight="1">
      <c r="A15" s="759" t="s">
        <v>8</v>
      </c>
      <c r="B15" s="760" t="s">
        <v>58</v>
      </c>
      <c r="C15" s="761"/>
      <c r="D15" s="762"/>
      <c r="E15" s="763">
        <f t="shared" ref="E15:T15" si="1">SUM(E16:E16)</f>
        <v>26761</v>
      </c>
      <c r="F15" s="763">
        <f t="shared" si="1"/>
        <v>16595</v>
      </c>
      <c r="G15" s="763">
        <f t="shared" si="1"/>
        <v>0</v>
      </c>
      <c r="H15" s="763">
        <f t="shared" si="1"/>
        <v>0</v>
      </c>
      <c r="I15" s="763">
        <f t="shared" si="1"/>
        <v>0</v>
      </c>
      <c r="J15" s="763">
        <f t="shared" si="1"/>
        <v>0</v>
      </c>
      <c r="K15" s="763">
        <f t="shared" si="1"/>
        <v>0</v>
      </c>
      <c r="L15" s="763">
        <f t="shared" si="1"/>
        <v>0</v>
      </c>
      <c r="M15" s="763">
        <f t="shared" si="1"/>
        <v>0</v>
      </c>
      <c r="N15" s="763">
        <f t="shared" si="1"/>
        <v>26761</v>
      </c>
      <c r="O15" s="763">
        <f t="shared" si="1"/>
        <v>16595</v>
      </c>
      <c r="P15" s="763">
        <f t="shared" si="1"/>
        <v>0</v>
      </c>
      <c r="Q15" s="763">
        <f t="shared" si="1"/>
        <v>0</v>
      </c>
      <c r="R15" s="763">
        <f t="shared" si="1"/>
        <v>16595</v>
      </c>
      <c r="S15" s="763">
        <f t="shared" si="1"/>
        <v>0</v>
      </c>
      <c r="T15" s="763">
        <f t="shared" si="1"/>
        <v>0</v>
      </c>
      <c r="U15" s="763"/>
      <c r="V15" s="763">
        <f>SUM(V16:V16)</f>
        <v>0</v>
      </c>
      <c r="W15" s="688">
        <f>SUM(W16:W16)</f>
        <v>0</v>
      </c>
      <c r="X15" s="688">
        <f>SUM(X16:X16)</f>
        <v>1</v>
      </c>
    </row>
    <row r="16" spans="1:24" s="699" customFormat="1" ht="75.75" customHeight="1">
      <c r="A16" s="581">
        <v>1</v>
      </c>
      <c r="B16" s="692" t="s">
        <v>1102</v>
      </c>
      <c r="C16" s="581" t="s">
        <v>1103</v>
      </c>
      <c r="D16" s="581"/>
      <c r="E16" s="693">
        <v>26761</v>
      </c>
      <c r="F16" s="693">
        <v>16595</v>
      </c>
      <c r="G16" s="693"/>
      <c r="H16" s="693"/>
      <c r="I16" s="693"/>
      <c r="J16" s="693"/>
      <c r="K16" s="693"/>
      <c r="L16" s="693"/>
      <c r="M16" s="693"/>
      <c r="N16" s="693">
        <v>26761</v>
      </c>
      <c r="O16" s="693">
        <v>16595</v>
      </c>
      <c r="P16" s="694"/>
      <c r="Q16" s="694"/>
      <c r="R16" s="693">
        <v>16595</v>
      </c>
      <c r="S16" s="272" t="s">
        <v>1104</v>
      </c>
      <c r="T16" s="695"/>
      <c r="U16" s="695" t="s">
        <v>383</v>
      </c>
      <c r="V16" s="696"/>
      <c r="W16" s="697"/>
      <c r="X16" s="698">
        <v>1</v>
      </c>
    </row>
    <row r="17" spans="1:24" s="699" customFormat="1" ht="19.5">
      <c r="A17" s="759" t="s">
        <v>21</v>
      </c>
      <c r="B17" s="760" t="s">
        <v>159</v>
      </c>
      <c r="C17" s="761"/>
      <c r="D17" s="762"/>
      <c r="E17" s="763">
        <f>SUM(E18:E22)</f>
        <v>1251256</v>
      </c>
      <c r="F17" s="763">
        <f t="shared" ref="F17:X17" si="2">SUM(F18:F22)</f>
        <v>1251256</v>
      </c>
      <c r="G17" s="763">
        <f t="shared" si="2"/>
        <v>0</v>
      </c>
      <c r="H17" s="763">
        <f t="shared" si="2"/>
        <v>0</v>
      </c>
      <c r="I17" s="763">
        <f t="shared" si="2"/>
        <v>0</v>
      </c>
      <c r="J17" s="763">
        <f t="shared" si="2"/>
        <v>0</v>
      </c>
      <c r="K17" s="763">
        <f t="shared" si="2"/>
        <v>0</v>
      </c>
      <c r="L17" s="763">
        <f t="shared" si="2"/>
        <v>0</v>
      </c>
      <c r="M17" s="763">
        <f t="shared" si="2"/>
        <v>0</v>
      </c>
      <c r="N17" s="763">
        <f t="shared" si="2"/>
        <v>1251256</v>
      </c>
      <c r="O17" s="763">
        <f t="shared" si="2"/>
        <v>1251256</v>
      </c>
      <c r="P17" s="763">
        <f t="shared" si="2"/>
        <v>0</v>
      </c>
      <c r="Q17" s="763">
        <f t="shared" si="2"/>
        <v>0</v>
      </c>
      <c r="R17" s="763">
        <f t="shared" si="2"/>
        <v>1251256</v>
      </c>
      <c r="S17" s="763">
        <f t="shared" si="2"/>
        <v>0</v>
      </c>
      <c r="T17" s="763">
        <f t="shared" si="2"/>
        <v>0</v>
      </c>
      <c r="U17" s="763"/>
      <c r="V17" s="763">
        <f t="shared" si="2"/>
        <v>0</v>
      </c>
      <c r="W17" s="700">
        <f t="shared" si="2"/>
        <v>0</v>
      </c>
      <c r="X17" s="700">
        <f t="shared" si="2"/>
        <v>5</v>
      </c>
    </row>
    <row r="18" spans="1:24" s="699" customFormat="1" ht="33.75" customHeight="1">
      <c r="A18" s="581">
        <v>1</v>
      </c>
      <c r="B18" s="659" t="s">
        <v>1105</v>
      </c>
      <c r="C18" s="581" t="s">
        <v>1080</v>
      </c>
      <c r="D18" s="581"/>
      <c r="E18" s="693">
        <f>F18</f>
        <v>299819</v>
      </c>
      <c r="F18" s="701">
        <v>299819</v>
      </c>
      <c r="G18" s="693"/>
      <c r="H18" s="693"/>
      <c r="I18" s="693"/>
      <c r="J18" s="693"/>
      <c r="K18" s="693"/>
      <c r="L18" s="693"/>
      <c r="M18" s="693"/>
      <c r="N18" s="693">
        <f>O18</f>
        <v>299819</v>
      </c>
      <c r="O18" s="701">
        <v>299819</v>
      </c>
      <c r="P18" s="694"/>
      <c r="Q18" s="694"/>
      <c r="R18" s="701">
        <v>299819</v>
      </c>
      <c r="S18" s="619" t="s">
        <v>1106</v>
      </c>
      <c r="T18" s="695"/>
      <c r="U18" s="695" t="s">
        <v>1060</v>
      </c>
      <c r="V18" s="696"/>
      <c r="W18" s="697"/>
      <c r="X18" s="698">
        <v>1</v>
      </c>
    </row>
    <row r="19" spans="1:24" s="699" customFormat="1" ht="31.5" customHeight="1">
      <c r="A19" s="581">
        <v>2</v>
      </c>
      <c r="B19" s="659" t="s">
        <v>1107</v>
      </c>
      <c r="C19" s="581" t="s">
        <v>1108</v>
      </c>
      <c r="D19" s="581"/>
      <c r="E19" s="693">
        <f t="shared" ref="E19:E22" si="3">F19</f>
        <v>214880</v>
      </c>
      <c r="F19" s="701">
        <v>214880</v>
      </c>
      <c r="G19" s="693"/>
      <c r="H19" s="693"/>
      <c r="I19" s="693"/>
      <c r="J19" s="693"/>
      <c r="K19" s="693"/>
      <c r="L19" s="693"/>
      <c r="M19" s="693"/>
      <c r="N19" s="693">
        <f t="shared" ref="N19:N22" si="4">O19</f>
        <v>214880</v>
      </c>
      <c r="O19" s="701">
        <v>214880</v>
      </c>
      <c r="P19" s="694"/>
      <c r="Q19" s="694"/>
      <c r="R19" s="701">
        <v>214880</v>
      </c>
      <c r="S19" s="619" t="s">
        <v>1109</v>
      </c>
      <c r="T19" s="695"/>
      <c r="U19" s="695" t="s">
        <v>1060</v>
      </c>
      <c r="V19" s="696"/>
      <c r="W19" s="697"/>
      <c r="X19" s="698">
        <v>1</v>
      </c>
    </row>
    <row r="20" spans="1:24" s="699" customFormat="1" ht="49.5" customHeight="1">
      <c r="A20" s="581">
        <v>3</v>
      </c>
      <c r="B20" s="264" t="s">
        <v>1110</v>
      </c>
      <c r="C20" s="581" t="s">
        <v>1103</v>
      </c>
      <c r="D20" s="581"/>
      <c r="E20" s="693">
        <f t="shared" si="3"/>
        <v>157000</v>
      </c>
      <c r="F20" s="701">
        <v>157000</v>
      </c>
      <c r="G20" s="693"/>
      <c r="H20" s="693"/>
      <c r="I20" s="693"/>
      <c r="J20" s="693"/>
      <c r="K20" s="693"/>
      <c r="L20" s="693"/>
      <c r="M20" s="693"/>
      <c r="N20" s="693">
        <f t="shared" si="4"/>
        <v>157000</v>
      </c>
      <c r="O20" s="701">
        <v>157000</v>
      </c>
      <c r="P20" s="694"/>
      <c r="Q20" s="694"/>
      <c r="R20" s="701">
        <v>157000</v>
      </c>
      <c r="S20" s="619" t="s">
        <v>1111</v>
      </c>
      <c r="T20" s="695"/>
      <c r="U20" s="695" t="s">
        <v>1060</v>
      </c>
      <c r="V20" s="696"/>
      <c r="W20" s="697"/>
      <c r="X20" s="698">
        <v>1</v>
      </c>
    </row>
    <row r="21" spans="1:24" s="699" customFormat="1" ht="52.5" customHeight="1">
      <c r="A21" s="581">
        <v>4</v>
      </c>
      <c r="B21" s="303" t="s">
        <v>1112</v>
      </c>
      <c r="C21" s="581" t="s">
        <v>1113</v>
      </c>
      <c r="D21" s="581"/>
      <c r="E21" s="693">
        <f t="shared" si="3"/>
        <v>289557</v>
      </c>
      <c r="F21" s="701">
        <v>289557</v>
      </c>
      <c r="G21" s="693"/>
      <c r="H21" s="693"/>
      <c r="I21" s="693"/>
      <c r="J21" s="693"/>
      <c r="K21" s="693"/>
      <c r="L21" s="693"/>
      <c r="M21" s="693"/>
      <c r="N21" s="693">
        <f t="shared" si="4"/>
        <v>289557</v>
      </c>
      <c r="O21" s="701">
        <v>289557</v>
      </c>
      <c r="P21" s="694"/>
      <c r="Q21" s="694"/>
      <c r="R21" s="701">
        <v>289557</v>
      </c>
      <c r="S21" s="619" t="s">
        <v>715</v>
      </c>
      <c r="T21" s="695"/>
      <c r="U21" s="695" t="s">
        <v>1060</v>
      </c>
      <c r="V21" s="696"/>
      <c r="W21" s="697"/>
      <c r="X21" s="698">
        <v>1</v>
      </c>
    </row>
    <row r="22" spans="1:24" s="699" customFormat="1" ht="51.75" customHeight="1">
      <c r="A22" s="581">
        <v>5</v>
      </c>
      <c r="B22" s="264" t="s">
        <v>1114</v>
      </c>
      <c r="C22" s="581" t="s">
        <v>1115</v>
      </c>
      <c r="D22" s="581"/>
      <c r="E22" s="693">
        <f t="shared" si="3"/>
        <v>290000</v>
      </c>
      <c r="F22" s="701">
        <v>290000</v>
      </c>
      <c r="G22" s="693"/>
      <c r="H22" s="693"/>
      <c r="I22" s="693"/>
      <c r="J22" s="693"/>
      <c r="K22" s="693"/>
      <c r="L22" s="693"/>
      <c r="M22" s="693"/>
      <c r="N22" s="693">
        <f t="shared" si="4"/>
        <v>290000</v>
      </c>
      <c r="O22" s="701">
        <v>290000</v>
      </c>
      <c r="P22" s="694"/>
      <c r="Q22" s="694"/>
      <c r="R22" s="701">
        <v>290000</v>
      </c>
      <c r="S22" s="619" t="s">
        <v>1116</v>
      </c>
      <c r="T22" s="695"/>
      <c r="U22" s="695" t="s">
        <v>1060</v>
      </c>
      <c r="V22" s="696"/>
      <c r="W22" s="697"/>
      <c r="X22" s="698">
        <v>1</v>
      </c>
    </row>
    <row r="23" spans="1:24" s="689" customFormat="1">
      <c r="A23" s="759" t="s">
        <v>57</v>
      </c>
      <c r="B23" s="760" t="s">
        <v>185</v>
      </c>
      <c r="C23" s="761"/>
      <c r="D23" s="762"/>
      <c r="E23" s="763">
        <f>SUM(E24,E26,)</f>
        <v>3292216</v>
      </c>
      <c r="F23" s="763">
        <f t="shared" ref="F23:X23" si="5">SUM(F24,F26,)</f>
        <v>2397055</v>
      </c>
      <c r="G23" s="763">
        <f t="shared" si="5"/>
        <v>0</v>
      </c>
      <c r="H23" s="763">
        <f t="shared" si="5"/>
        <v>0</v>
      </c>
      <c r="I23" s="763">
        <f t="shared" si="5"/>
        <v>854896</v>
      </c>
      <c r="J23" s="763">
        <f t="shared" si="5"/>
        <v>440000</v>
      </c>
      <c r="K23" s="763">
        <f t="shared" si="5"/>
        <v>0</v>
      </c>
      <c r="L23" s="763">
        <f t="shared" si="5"/>
        <v>0</v>
      </c>
      <c r="M23" s="763">
        <f t="shared" si="5"/>
        <v>0</v>
      </c>
      <c r="N23" s="763">
        <f t="shared" si="5"/>
        <v>3342216</v>
      </c>
      <c r="O23" s="763">
        <f t="shared" si="5"/>
        <v>2397055</v>
      </c>
      <c r="P23" s="763">
        <f t="shared" si="5"/>
        <v>0</v>
      </c>
      <c r="Q23" s="763">
        <f t="shared" si="5"/>
        <v>0</v>
      </c>
      <c r="R23" s="763">
        <f t="shared" si="5"/>
        <v>1900927</v>
      </c>
      <c r="S23" s="763">
        <f t="shared" si="5"/>
        <v>0</v>
      </c>
      <c r="T23" s="763">
        <f t="shared" si="5"/>
        <v>0</v>
      </c>
      <c r="U23" s="763"/>
      <c r="V23" s="763">
        <f t="shared" si="5"/>
        <v>0</v>
      </c>
      <c r="W23" s="702">
        <f t="shared" si="5"/>
        <v>0</v>
      </c>
      <c r="X23" s="702">
        <f t="shared" si="5"/>
        <v>20</v>
      </c>
    </row>
    <row r="24" spans="1:24" s="704" customFormat="1" ht="37.5">
      <c r="A24" s="764" t="s">
        <v>1047</v>
      </c>
      <c r="B24" s="765" t="s">
        <v>1117</v>
      </c>
      <c r="C24" s="766"/>
      <c r="D24" s="766"/>
      <c r="E24" s="767">
        <f t="shared" ref="E24:X24" si="6">SUM(E25:E25)</f>
        <v>206803</v>
      </c>
      <c r="F24" s="767">
        <f t="shared" si="6"/>
        <v>206803</v>
      </c>
      <c r="G24" s="767">
        <f t="shared" si="6"/>
        <v>0</v>
      </c>
      <c r="H24" s="767">
        <f t="shared" si="6"/>
        <v>0</v>
      </c>
      <c r="I24" s="767">
        <f t="shared" si="6"/>
        <v>0</v>
      </c>
      <c r="J24" s="767">
        <f t="shared" si="6"/>
        <v>0</v>
      </c>
      <c r="K24" s="767">
        <f t="shared" si="6"/>
        <v>0</v>
      </c>
      <c r="L24" s="767">
        <f t="shared" si="6"/>
        <v>0</v>
      </c>
      <c r="M24" s="767">
        <f t="shared" si="6"/>
        <v>0</v>
      </c>
      <c r="N24" s="767">
        <f t="shared" si="6"/>
        <v>206803</v>
      </c>
      <c r="O24" s="767">
        <f t="shared" si="6"/>
        <v>206803</v>
      </c>
      <c r="P24" s="767">
        <f t="shared" si="6"/>
        <v>0</v>
      </c>
      <c r="Q24" s="767">
        <f t="shared" si="6"/>
        <v>0</v>
      </c>
      <c r="R24" s="767">
        <f t="shared" si="6"/>
        <v>206803</v>
      </c>
      <c r="S24" s="768">
        <f t="shared" si="6"/>
        <v>0</v>
      </c>
      <c r="T24" s="768">
        <f t="shared" si="6"/>
        <v>0</v>
      </c>
      <c r="U24" s="768"/>
      <c r="V24" s="768">
        <f t="shared" si="6"/>
        <v>0</v>
      </c>
      <c r="W24" s="703">
        <f t="shared" si="6"/>
        <v>0</v>
      </c>
      <c r="X24" s="703">
        <f t="shared" si="6"/>
        <v>1</v>
      </c>
    </row>
    <row r="25" spans="1:24" ht="100.5" customHeight="1">
      <c r="A25" s="696">
        <v>1</v>
      </c>
      <c r="B25" s="705" t="s">
        <v>1118</v>
      </c>
      <c r="C25" s="706" t="s">
        <v>1067</v>
      </c>
      <c r="D25" s="264"/>
      <c r="E25" s="707">
        <v>206803</v>
      </c>
      <c r="F25" s="707">
        <v>206803</v>
      </c>
      <c r="G25" s="693"/>
      <c r="H25" s="693"/>
      <c r="I25" s="693"/>
      <c r="J25" s="693"/>
      <c r="K25" s="693"/>
      <c r="L25" s="693"/>
      <c r="M25" s="693"/>
      <c r="N25" s="707">
        <v>206803</v>
      </c>
      <c r="O25" s="707">
        <v>206803</v>
      </c>
      <c r="P25" s="693"/>
      <c r="Q25" s="693"/>
      <c r="R25" s="707">
        <v>206803</v>
      </c>
      <c r="S25" s="708" t="s">
        <v>1119</v>
      </c>
      <c r="T25" s="709"/>
      <c r="U25" s="710" t="s">
        <v>1120</v>
      </c>
      <c r="V25" s="272" t="s">
        <v>1121</v>
      </c>
      <c r="W25" s="711"/>
      <c r="X25" s="698">
        <v>1</v>
      </c>
    </row>
    <row r="26" spans="1:24" s="704" customFormat="1">
      <c r="A26" s="764" t="s">
        <v>1056</v>
      </c>
      <c r="B26" s="765" t="s">
        <v>1048</v>
      </c>
      <c r="C26" s="766"/>
      <c r="D26" s="766"/>
      <c r="E26" s="767">
        <f>SUM(E27:E45)</f>
        <v>3085413</v>
      </c>
      <c r="F26" s="767">
        <f t="shared" ref="F26:X26" si="7">SUM(F27:F45)</f>
        <v>2190252</v>
      </c>
      <c r="G26" s="767">
        <f t="shared" si="7"/>
        <v>0</v>
      </c>
      <c r="H26" s="767">
        <f t="shared" si="7"/>
        <v>0</v>
      </c>
      <c r="I26" s="767">
        <f t="shared" si="7"/>
        <v>854896</v>
      </c>
      <c r="J26" s="767">
        <f t="shared" si="7"/>
        <v>440000</v>
      </c>
      <c r="K26" s="767">
        <f t="shared" si="7"/>
        <v>0</v>
      </c>
      <c r="L26" s="767">
        <f t="shared" si="7"/>
        <v>0</v>
      </c>
      <c r="M26" s="767">
        <f t="shared" si="7"/>
        <v>0</v>
      </c>
      <c r="N26" s="767">
        <f t="shared" si="7"/>
        <v>3135413</v>
      </c>
      <c r="O26" s="767">
        <f t="shared" si="7"/>
        <v>2190252</v>
      </c>
      <c r="P26" s="767">
        <f t="shared" si="7"/>
        <v>0</v>
      </c>
      <c r="Q26" s="767">
        <f t="shared" si="7"/>
        <v>0</v>
      </c>
      <c r="R26" s="767">
        <f t="shared" si="7"/>
        <v>1694124</v>
      </c>
      <c r="S26" s="768">
        <f t="shared" si="7"/>
        <v>0</v>
      </c>
      <c r="T26" s="768">
        <f t="shared" si="7"/>
        <v>0</v>
      </c>
      <c r="U26" s="768"/>
      <c r="V26" s="768">
        <f t="shared" si="7"/>
        <v>0</v>
      </c>
      <c r="W26" s="713">
        <f t="shared" si="7"/>
        <v>0</v>
      </c>
      <c r="X26" s="713">
        <f t="shared" si="7"/>
        <v>19</v>
      </c>
    </row>
    <row r="27" spans="1:24" s="685" customFormat="1" ht="47.25" customHeight="1">
      <c r="A27" s="714" t="s">
        <v>49</v>
      </c>
      <c r="B27" s="715" t="s">
        <v>1122</v>
      </c>
      <c r="C27" s="716" t="s">
        <v>1113</v>
      </c>
      <c r="D27" s="696"/>
      <c r="E27" s="717">
        <f>F27</f>
        <v>385979</v>
      </c>
      <c r="F27" s="717">
        <v>385979</v>
      </c>
      <c r="G27" s="694"/>
      <c r="H27" s="693"/>
      <c r="I27" s="717">
        <v>385979</v>
      </c>
      <c r="J27" s="693"/>
      <c r="K27" s="693"/>
      <c r="L27" s="693"/>
      <c r="M27" s="693"/>
      <c r="N27" s="717">
        <f>O27</f>
        <v>385979</v>
      </c>
      <c r="O27" s="717">
        <v>385979</v>
      </c>
      <c r="P27" s="694"/>
      <c r="Q27" s="693"/>
      <c r="R27" s="717">
        <f t="shared" ref="R27:R33" si="8">O27*0.7</f>
        <v>270185.3</v>
      </c>
      <c r="S27" s="695" t="s">
        <v>399</v>
      </c>
      <c r="T27" s="695"/>
      <c r="U27" s="695" t="s">
        <v>1042</v>
      </c>
      <c r="V27" s="718"/>
      <c r="W27" s="719"/>
      <c r="X27" s="720">
        <v>1</v>
      </c>
    </row>
    <row r="28" spans="1:24" s="685" customFormat="1" ht="28.5" customHeight="1">
      <c r="A28" s="714" t="s">
        <v>54</v>
      </c>
      <c r="B28" s="287" t="s">
        <v>1123</v>
      </c>
      <c r="C28" s="581" t="s">
        <v>1115</v>
      </c>
      <c r="D28" s="696"/>
      <c r="E28" s="693">
        <v>59646</v>
      </c>
      <c r="F28" s="693">
        <v>28917</v>
      </c>
      <c r="G28" s="693">
        <v>0</v>
      </c>
      <c r="H28" s="693">
        <v>0</v>
      </c>
      <c r="I28" s="693">
        <v>28917</v>
      </c>
      <c r="J28" s="721">
        <v>0</v>
      </c>
      <c r="K28" s="721">
        <v>0</v>
      </c>
      <c r="L28" s="721">
        <v>0</v>
      </c>
      <c r="M28" s="721"/>
      <c r="N28" s="693">
        <v>59646</v>
      </c>
      <c r="O28" s="721">
        <v>28917</v>
      </c>
      <c r="P28" s="721">
        <v>0</v>
      </c>
      <c r="Q28" s="721">
        <v>0</v>
      </c>
      <c r="R28" s="721">
        <f t="shared" si="8"/>
        <v>20241.899999999998</v>
      </c>
      <c r="S28" s="272" t="s">
        <v>396</v>
      </c>
      <c r="T28" s="696"/>
      <c r="U28" s="695" t="s">
        <v>1042</v>
      </c>
      <c r="V28" s="581" t="s">
        <v>1124</v>
      </c>
      <c r="W28" s="719"/>
      <c r="X28" s="720">
        <v>1</v>
      </c>
    </row>
    <row r="29" spans="1:24" ht="45" customHeight="1">
      <c r="A29" s="714" t="s">
        <v>138</v>
      </c>
      <c r="B29" s="754" t="s">
        <v>1125</v>
      </c>
      <c r="C29" s="581" t="s">
        <v>1126</v>
      </c>
      <c r="D29" s="264"/>
      <c r="E29" s="722">
        <v>69330</v>
      </c>
      <c r="F29" s="722">
        <v>22215</v>
      </c>
      <c r="G29" s="693"/>
      <c r="H29" s="693"/>
      <c r="I29" s="693"/>
      <c r="J29" s="693"/>
      <c r="K29" s="693"/>
      <c r="L29" s="693"/>
      <c r="M29" s="693"/>
      <c r="N29" s="722">
        <v>69330</v>
      </c>
      <c r="O29" s="722">
        <v>22215</v>
      </c>
      <c r="P29" s="693"/>
      <c r="Q29" s="693"/>
      <c r="R29" s="693">
        <f t="shared" si="8"/>
        <v>15550.499999999998</v>
      </c>
      <c r="S29" s="272" t="s">
        <v>311</v>
      </c>
      <c r="T29" s="723"/>
      <c r="U29" s="695" t="s">
        <v>1042</v>
      </c>
      <c r="V29" s="718"/>
      <c r="W29" s="711"/>
      <c r="X29" s="720">
        <v>1</v>
      </c>
    </row>
    <row r="30" spans="1:24" ht="70.5" customHeight="1">
      <c r="A30" s="714" t="s">
        <v>140</v>
      </c>
      <c r="B30" s="692" t="s">
        <v>1127</v>
      </c>
      <c r="C30" s="581" t="s">
        <v>1126</v>
      </c>
      <c r="D30" s="264"/>
      <c r="E30" s="722">
        <v>95000</v>
      </c>
      <c r="F30" s="722">
        <v>35683</v>
      </c>
      <c r="G30" s="693"/>
      <c r="H30" s="693"/>
      <c r="I30" s="693"/>
      <c r="J30" s="693"/>
      <c r="K30" s="693"/>
      <c r="L30" s="693"/>
      <c r="M30" s="693"/>
      <c r="N30" s="722">
        <v>95000</v>
      </c>
      <c r="O30" s="722">
        <v>35683</v>
      </c>
      <c r="P30" s="693"/>
      <c r="Q30" s="693"/>
      <c r="R30" s="693">
        <f t="shared" si="8"/>
        <v>24978.1</v>
      </c>
      <c r="S30" s="272" t="s">
        <v>311</v>
      </c>
      <c r="T30" s="723"/>
      <c r="U30" s="695" t="s">
        <v>1042</v>
      </c>
      <c r="V30" s="718"/>
      <c r="W30" s="711"/>
      <c r="X30" s="720">
        <v>1</v>
      </c>
    </row>
    <row r="31" spans="1:24" ht="48.2" customHeight="1">
      <c r="A31" s="714" t="s">
        <v>201</v>
      </c>
      <c r="B31" s="692" t="s">
        <v>1128</v>
      </c>
      <c r="C31" s="581" t="s">
        <v>1126</v>
      </c>
      <c r="D31" s="264"/>
      <c r="E31" s="722">
        <v>997000</v>
      </c>
      <c r="F31" s="722">
        <v>312000</v>
      </c>
      <c r="G31" s="693"/>
      <c r="H31" s="693"/>
      <c r="I31" s="693"/>
      <c r="J31" s="693"/>
      <c r="K31" s="693"/>
      <c r="L31" s="693"/>
      <c r="M31" s="693"/>
      <c r="N31" s="722">
        <v>997000</v>
      </c>
      <c r="O31" s="722">
        <v>312000</v>
      </c>
      <c r="P31" s="693"/>
      <c r="Q31" s="693"/>
      <c r="R31" s="693">
        <f t="shared" si="8"/>
        <v>218400</v>
      </c>
      <c r="S31" s="272" t="s">
        <v>311</v>
      </c>
      <c r="T31" s="723"/>
      <c r="U31" s="695" t="s">
        <v>1042</v>
      </c>
      <c r="V31" s="718"/>
      <c r="W31" s="711"/>
      <c r="X31" s="720">
        <v>1</v>
      </c>
    </row>
    <row r="32" spans="1:24" ht="70.5" customHeight="1">
      <c r="A32" s="714" t="s">
        <v>203</v>
      </c>
      <c r="B32" s="724" t="s">
        <v>1129</v>
      </c>
      <c r="C32" s="581" t="s">
        <v>1130</v>
      </c>
      <c r="D32" s="264"/>
      <c r="E32" s="693">
        <v>120000</v>
      </c>
      <c r="F32" s="707">
        <v>98000</v>
      </c>
      <c r="G32" s="693"/>
      <c r="H32" s="693"/>
      <c r="I32" s="693"/>
      <c r="J32" s="693"/>
      <c r="K32" s="693"/>
      <c r="L32" s="693"/>
      <c r="M32" s="693"/>
      <c r="N32" s="693">
        <v>120000</v>
      </c>
      <c r="O32" s="707">
        <v>98000</v>
      </c>
      <c r="P32" s="693"/>
      <c r="Q32" s="693"/>
      <c r="R32" s="721">
        <f t="shared" si="8"/>
        <v>68600</v>
      </c>
      <c r="S32" s="695" t="s">
        <v>398</v>
      </c>
      <c r="T32" s="723"/>
      <c r="U32" s="695" t="s">
        <v>1042</v>
      </c>
      <c r="V32" s="581"/>
      <c r="W32" s="711"/>
      <c r="X32" s="720">
        <v>1</v>
      </c>
    </row>
    <row r="33" spans="1:24" ht="26.45" customHeight="1">
      <c r="A33" s="714" t="s">
        <v>143</v>
      </c>
      <c r="B33" s="264" t="s">
        <v>1131</v>
      </c>
      <c r="C33" s="581" t="s">
        <v>0</v>
      </c>
      <c r="D33" s="264"/>
      <c r="E33" s="693">
        <v>56000</v>
      </c>
      <c r="F33" s="693">
        <v>56000</v>
      </c>
      <c r="G33" s="693"/>
      <c r="H33" s="693"/>
      <c r="I33" s="693"/>
      <c r="J33" s="693"/>
      <c r="K33" s="693"/>
      <c r="L33" s="693"/>
      <c r="M33" s="693"/>
      <c r="N33" s="693">
        <v>56000</v>
      </c>
      <c r="O33" s="693">
        <v>56000</v>
      </c>
      <c r="P33" s="693"/>
      <c r="Q33" s="693"/>
      <c r="R33" s="721">
        <f t="shared" si="8"/>
        <v>39200</v>
      </c>
      <c r="S33" s="272" t="s">
        <v>277</v>
      </c>
      <c r="T33" s="709"/>
      <c r="U33" s="695" t="s">
        <v>1042</v>
      </c>
      <c r="V33" s="709"/>
      <c r="W33" s="709"/>
      <c r="X33" s="720">
        <v>1</v>
      </c>
    </row>
    <row r="34" spans="1:24" ht="63.75" customHeight="1">
      <c r="A34" s="714" t="s">
        <v>145</v>
      </c>
      <c r="B34" s="755" t="s">
        <v>1132</v>
      </c>
      <c r="C34" s="581" t="s">
        <v>1133</v>
      </c>
      <c r="D34" s="264"/>
      <c r="E34" s="693">
        <f>F34</f>
        <v>180000</v>
      </c>
      <c r="F34" s="693">
        <v>180000</v>
      </c>
      <c r="G34" s="693"/>
      <c r="H34" s="693"/>
      <c r="I34" s="693"/>
      <c r="J34" s="693"/>
      <c r="K34" s="693"/>
      <c r="L34" s="693"/>
      <c r="M34" s="693"/>
      <c r="N34" s="693">
        <v>230000</v>
      </c>
      <c r="O34" s="693">
        <v>180000</v>
      </c>
      <c r="P34" s="693"/>
      <c r="Q34" s="693"/>
      <c r="R34" s="721">
        <v>180000</v>
      </c>
      <c r="S34" s="272" t="s">
        <v>395</v>
      </c>
      <c r="T34" s="709"/>
      <c r="U34" s="695" t="s">
        <v>1042</v>
      </c>
      <c r="V34" s="709"/>
      <c r="W34" s="711"/>
      <c r="X34" s="720">
        <v>1</v>
      </c>
    </row>
    <row r="35" spans="1:24" s="685" customFormat="1" ht="27" customHeight="1">
      <c r="A35" s="714" t="s">
        <v>147</v>
      </c>
      <c r="B35" s="264" t="s">
        <v>1134</v>
      </c>
      <c r="C35" s="321" t="s">
        <v>1135</v>
      </c>
      <c r="D35" s="711"/>
      <c r="E35" s="725">
        <v>20000</v>
      </c>
      <c r="F35" s="726">
        <v>20000</v>
      </c>
      <c r="G35" s="725"/>
      <c r="H35" s="725"/>
      <c r="I35" s="725"/>
      <c r="J35" s="725"/>
      <c r="K35" s="725"/>
      <c r="L35" s="725"/>
      <c r="M35" s="725"/>
      <c r="N35" s="726">
        <v>20000</v>
      </c>
      <c r="O35" s="726">
        <v>20000</v>
      </c>
      <c r="P35" s="725"/>
      <c r="Q35" s="725"/>
      <c r="R35" s="725">
        <f>O35*0.7</f>
        <v>14000</v>
      </c>
      <c r="S35" s="272" t="s">
        <v>341</v>
      </c>
      <c r="T35" s="686"/>
      <c r="U35" s="695" t="s">
        <v>1042</v>
      </c>
      <c r="V35" s="727"/>
      <c r="W35" s="711"/>
      <c r="X35" s="720">
        <v>1</v>
      </c>
    </row>
    <row r="36" spans="1:24" s="685" customFormat="1" ht="28.5" customHeight="1">
      <c r="A36" s="714" t="s">
        <v>149</v>
      </c>
      <c r="B36" s="715" t="s">
        <v>1136</v>
      </c>
      <c r="C36" s="321" t="s">
        <v>1067</v>
      </c>
      <c r="D36" s="728"/>
      <c r="E36" s="729">
        <v>73772</v>
      </c>
      <c r="F36" s="729">
        <v>73772</v>
      </c>
      <c r="G36" s="729"/>
      <c r="H36" s="729"/>
      <c r="I36" s="729"/>
      <c r="J36" s="729"/>
      <c r="K36" s="729"/>
      <c r="L36" s="729"/>
      <c r="M36" s="729"/>
      <c r="N36" s="729">
        <v>73772</v>
      </c>
      <c r="O36" s="729">
        <v>73772</v>
      </c>
      <c r="P36" s="729">
        <v>0</v>
      </c>
      <c r="Q36" s="729">
        <v>0</v>
      </c>
      <c r="R36" s="729">
        <f t="shared" ref="R36" si="9">O36</f>
        <v>73772</v>
      </c>
      <c r="S36" s="272" t="s">
        <v>397</v>
      </c>
      <c r="T36" s="696"/>
      <c r="U36" s="695" t="s">
        <v>1042</v>
      </c>
      <c r="V36" s="717"/>
      <c r="W36" s="711"/>
      <c r="X36" s="720">
        <v>1</v>
      </c>
    </row>
    <row r="37" spans="1:24" s="685" customFormat="1" ht="50.25" customHeight="1">
      <c r="A37" s="714" t="s">
        <v>884</v>
      </c>
      <c r="B37" s="715" t="s">
        <v>1137</v>
      </c>
      <c r="C37" s="321" t="s">
        <v>1067</v>
      </c>
      <c r="D37" s="728"/>
      <c r="E37" s="729">
        <v>21256</v>
      </c>
      <c r="F37" s="729">
        <v>21256</v>
      </c>
      <c r="G37" s="729"/>
      <c r="H37" s="729"/>
      <c r="I37" s="729"/>
      <c r="J37" s="729"/>
      <c r="K37" s="729"/>
      <c r="L37" s="729"/>
      <c r="M37" s="729"/>
      <c r="N37" s="729">
        <v>21256</v>
      </c>
      <c r="O37" s="729">
        <v>21256</v>
      </c>
      <c r="P37" s="729">
        <v>0</v>
      </c>
      <c r="Q37" s="729">
        <v>0</v>
      </c>
      <c r="R37" s="729">
        <f>O37*0.7</f>
        <v>14879.199999999999</v>
      </c>
      <c r="S37" s="272" t="s">
        <v>397</v>
      </c>
      <c r="T37" s="696"/>
      <c r="U37" s="695" t="s">
        <v>1042</v>
      </c>
      <c r="V37" s="717"/>
      <c r="W37" s="711"/>
      <c r="X37" s="720">
        <v>1</v>
      </c>
    </row>
    <row r="38" spans="1:24" s="685" customFormat="1" ht="76.7" customHeight="1">
      <c r="A38" s="714" t="s">
        <v>889</v>
      </c>
      <c r="B38" s="692" t="s">
        <v>1138</v>
      </c>
      <c r="C38" s="321" t="s">
        <v>1080</v>
      </c>
      <c r="D38" s="711"/>
      <c r="E38" s="707">
        <f>9300*30.4</f>
        <v>282720</v>
      </c>
      <c r="F38" s="707">
        <f>9300*30.4</f>
        <v>282720</v>
      </c>
      <c r="G38" s="725"/>
      <c r="H38" s="725"/>
      <c r="I38" s="725"/>
      <c r="J38" s="725"/>
      <c r="K38" s="725"/>
      <c r="L38" s="725"/>
      <c r="M38" s="725"/>
      <c r="N38" s="707">
        <f>9300*30.4</f>
        <v>282720</v>
      </c>
      <c r="O38" s="707">
        <f>9300*30.4</f>
        <v>282720</v>
      </c>
      <c r="P38" s="725"/>
      <c r="Q38" s="725"/>
      <c r="R38" s="725">
        <v>282720</v>
      </c>
      <c r="S38" s="730" t="s">
        <v>275</v>
      </c>
      <c r="T38" s="686"/>
      <c r="U38" s="695" t="s">
        <v>1042</v>
      </c>
      <c r="V38" s="727"/>
      <c r="W38" s="711"/>
      <c r="X38" s="720">
        <v>1</v>
      </c>
    </row>
    <row r="39" spans="1:24" s="685" customFormat="1" ht="26.45" customHeight="1">
      <c r="A39" s="714" t="s">
        <v>891</v>
      </c>
      <c r="B39" s="596" t="s">
        <v>1139</v>
      </c>
      <c r="C39" s="625" t="s">
        <v>1140</v>
      </c>
      <c r="D39" s="264"/>
      <c r="E39" s="693">
        <v>270000</v>
      </c>
      <c r="F39" s="693">
        <v>270000</v>
      </c>
      <c r="G39" s="693"/>
      <c r="H39" s="693"/>
      <c r="I39" s="693">
        <v>270000</v>
      </c>
      <c r="J39" s="693">
        <v>270000</v>
      </c>
      <c r="K39" s="693"/>
      <c r="L39" s="693"/>
      <c r="M39" s="693"/>
      <c r="N39" s="693">
        <v>270000</v>
      </c>
      <c r="O39" s="693">
        <v>270000</v>
      </c>
      <c r="P39" s="693"/>
      <c r="Q39" s="693"/>
      <c r="R39" s="693">
        <f t="shared" ref="R39:R45" si="10">O39*0.7</f>
        <v>189000</v>
      </c>
      <c r="S39" s="272" t="s">
        <v>381</v>
      </c>
      <c r="T39" s="723"/>
      <c r="U39" s="695" t="s">
        <v>1042</v>
      </c>
      <c r="V39" s="581" t="s">
        <v>1141</v>
      </c>
      <c r="W39" s="696"/>
      <c r="X39" s="720">
        <v>1</v>
      </c>
    </row>
    <row r="40" spans="1:24" s="685" customFormat="1" ht="53.45" customHeight="1">
      <c r="A40" s="714" t="s">
        <v>893</v>
      </c>
      <c r="B40" s="731" t="s">
        <v>1142</v>
      </c>
      <c r="C40" s="732" t="s">
        <v>1143</v>
      </c>
      <c r="D40" s="264"/>
      <c r="E40" s="693">
        <v>170000</v>
      </c>
      <c r="F40" s="693">
        <f t="shared" ref="F40" si="11">E40*0.7</f>
        <v>118999.99999999999</v>
      </c>
      <c r="G40" s="693"/>
      <c r="H40" s="693"/>
      <c r="I40" s="693">
        <v>170000</v>
      </c>
      <c r="J40" s="693">
        <v>170000</v>
      </c>
      <c r="K40" s="693"/>
      <c r="L40" s="693"/>
      <c r="M40" s="693"/>
      <c r="N40" s="693">
        <v>170000</v>
      </c>
      <c r="O40" s="693">
        <v>119000</v>
      </c>
      <c r="P40" s="693"/>
      <c r="Q40" s="693"/>
      <c r="R40" s="693">
        <f t="shared" si="10"/>
        <v>83300</v>
      </c>
      <c r="S40" s="272" t="s">
        <v>381</v>
      </c>
      <c r="T40" s="723"/>
      <c r="U40" s="695" t="s">
        <v>1042</v>
      </c>
      <c r="V40" s="581" t="s">
        <v>1141</v>
      </c>
      <c r="W40" s="696"/>
      <c r="X40" s="720">
        <v>1</v>
      </c>
    </row>
    <row r="41" spans="1:24" s="699" customFormat="1" ht="53.85" customHeight="1">
      <c r="A41" s="714" t="s">
        <v>1144</v>
      </c>
      <c r="B41" s="733" t="s">
        <v>1145</v>
      </c>
      <c r="C41" s="581" t="s">
        <v>0</v>
      </c>
      <c r="D41" s="264"/>
      <c r="E41" s="734">
        <v>50000</v>
      </c>
      <c r="F41" s="734">
        <v>50000</v>
      </c>
      <c r="G41" s="721"/>
      <c r="H41" s="721"/>
      <c r="I41" s="721"/>
      <c r="J41" s="721"/>
      <c r="K41" s="721"/>
      <c r="L41" s="721"/>
      <c r="M41" s="721"/>
      <c r="N41" s="734">
        <v>50000</v>
      </c>
      <c r="O41" s="734">
        <v>50000</v>
      </c>
      <c r="P41" s="734"/>
      <c r="Q41" s="734"/>
      <c r="R41" s="734">
        <f t="shared" si="10"/>
        <v>35000</v>
      </c>
      <c r="S41" s="272" t="s">
        <v>277</v>
      </c>
      <c r="T41" s="756"/>
      <c r="U41" s="695" t="s">
        <v>1042</v>
      </c>
      <c r="V41" s="757"/>
      <c r="W41" s="737"/>
      <c r="X41" s="738">
        <v>1</v>
      </c>
    </row>
    <row r="42" spans="1:24" s="699" customFormat="1" ht="66" customHeight="1">
      <c r="A42" s="714" t="s">
        <v>1146</v>
      </c>
      <c r="B42" s="264" t="s">
        <v>1147</v>
      </c>
      <c r="C42" s="581" t="s">
        <v>0</v>
      </c>
      <c r="D42" s="264"/>
      <c r="E42" s="734">
        <v>22000</v>
      </c>
      <c r="F42" s="734">
        <v>22000</v>
      </c>
      <c r="G42" s="721"/>
      <c r="H42" s="721"/>
      <c r="I42" s="721"/>
      <c r="J42" s="721"/>
      <c r="K42" s="721"/>
      <c r="L42" s="721"/>
      <c r="M42" s="721"/>
      <c r="N42" s="734">
        <v>22000</v>
      </c>
      <c r="O42" s="734">
        <v>22000</v>
      </c>
      <c r="P42" s="734"/>
      <c r="Q42" s="734"/>
      <c r="R42" s="758">
        <f t="shared" si="10"/>
        <v>15399.999999999998</v>
      </c>
      <c r="S42" s="272" t="s">
        <v>277</v>
      </c>
      <c r="T42" s="756"/>
      <c r="U42" s="695" t="s">
        <v>1042</v>
      </c>
      <c r="V42" s="756"/>
      <c r="W42" s="735"/>
      <c r="X42" s="736">
        <v>1</v>
      </c>
    </row>
    <row r="43" spans="1:24" s="699" customFormat="1" ht="78" customHeight="1">
      <c r="A43" s="714" t="s">
        <v>1148</v>
      </c>
      <c r="B43" s="264" t="s">
        <v>1149</v>
      </c>
      <c r="C43" s="581" t="s">
        <v>1113</v>
      </c>
      <c r="D43" s="264"/>
      <c r="E43" s="734">
        <v>12000</v>
      </c>
      <c r="F43" s="734">
        <v>12000</v>
      </c>
      <c r="G43" s="721"/>
      <c r="H43" s="721"/>
      <c r="I43" s="721"/>
      <c r="J43" s="721"/>
      <c r="K43" s="721"/>
      <c r="L43" s="721"/>
      <c r="M43" s="721"/>
      <c r="N43" s="734">
        <v>12000</v>
      </c>
      <c r="O43" s="734">
        <v>12000</v>
      </c>
      <c r="P43" s="734"/>
      <c r="Q43" s="734"/>
      <c r="R43" s="758">
        <f t="shared" si="10"/>
        <v>8400</v>
      </c>
      <c r="S43" s="695" t="s">
        <v>399</v>
      </c>
      <c r="T43" s="756"/>
      <c r="U43" s="695" t="s">
        <v>1042</v>
      </c>
      <c r="V43" s="756"/>
      <c r="W43" s="735"/>
      <c r="X43" s="736">
        <v>1</v>
      </c>
    </row>
    <row r="44" spans="1:24" s="699" customFormat="1" ht="53.85" customHeight="1">
      <c r="A44" s="714" t="s">
        <v>1150</v>
      </c>
      <c r="B44" s="264" t="s">
        <v>1151</v>
      </c>
      <c r="C44" s="581" t="s">
        <v>1113</v>
      </c>
      <c r="D44" s="264"/>
      <c r="E44" s="734">
        <v>149767</v>
      </c>
      <c r="F44" s="734">
        <v>149767</v>
      </c>
      <c r="G44" s="721"/>
      <c r="H44" s="721"/>
      <c r="I44" s="721"/>
      <c r="J44" s="721"/>
      <c r="K44" s="721"/>
      <c r="L44" s="721"/>
      <c r="M44" s="721"/>
      <c r="N44" s="734">
        <v>149767</v>
      </c>
      <c r="O44" s="734">
        <v>149767</v>
      </c>
      <c r="P44" s="734"/>
      <c r="Q44" s="734"/>
      <c r="R44" s="758">
        <f t="shared" si="10"/>
        <v>104836.9</v>
      </c>
      <c r="S44" s="695" t="s">
        <v>399</v>
      </c>
      <c r="T44" s="756"/>
      <c r="U44" s="695" t="s">
        <v>1042</v>
      </c>
      <c r="V44" s="756"/>
      <c r="W44" s="735"/>
      <c r="X44" s="736">
        <v>1</v>
      </c>
    </row>
    <row r="45" spans="1:24" s="699" customFormat="1" ht="53.85" customHeight="1">
      <c r="A45" s="714" t="s">
        <v>1152</v>
      </c>
      <c r="B45" s="264" t="s">
        <v>1153</v>
      </c>
      <c r="C45" s="581" t="s">
        <v>1113</v>
      </c>
      <c r="D45" s="264"/>
      <c r="E45" s="734">
        <v>50943</v>
      </c>
      <c r="F45" s="734">
        <v>50943</v>
      </c>
      <c r="G45" s="721"/>
      <c r="H45" s="721"/>
      <c r="I45" s="721"/>
      <c r="J45" s="721"/>
      <c r="K45" s="721"/>
      <c r="L45" s="721"/>
      <c r="M45" s="721"/>
      <c r="N45" s="734">
        <v>50943</v>
      </c>
      <c r="O45" s="734">
        <v>50943</v>
      </c>
      <c r="P45" s="734"/>
      <c r="Q45" s="734"/>
      <c r="R45" s="758">
        <f t="shared" si="10"/>
        <v>35660.1</v>
      </c>
      <c r="S45" s="695" t="s">
        <v>399</v>
      </c>
      <c r="T45" s="756"/>
      <c r="U45" s="695" t="s">
        <v>1042</v>
      </c>
      <c r="V45" s="756"/>
      <c r="W45" s="735"/>
      <c r="X45" s="736">
        <v>1</v>
      </c>
    </row>
    <row r="46" spans="1:24">
      <c r="A46" s="321"/>
      <c r="B46" s="264"/>
      <c r="C46" s="264"/>
      <c r="D46" s="581"/>
      <c r="E46" s="725"/>
      <c r="F46" s="725"/>
      <c r="G46" s="725"/>
      <c r="H46" s="725"/>
      <c r="I46" s="725"/>
      <c r="J46" s="725"/>
      <c r="K46" s="725"/>
      <c r="L46" s="725"/>
      <c r="M46" s="725"/>
      <c r="N46" s="725"/>
      <c r="O46" s="725"/>
      <c r="P46" s="725"/>
      <c r="Q46" s="725"/>
      <c r="R46" s="725"/>
      <c r="S46" s="727"/>
      <c r="T46" s="727"/>
      <c r="U46" s="727"/>
      <c r="V46" s="727"/>
      <c r="W46" s="711"/>
      <c r="X46" s="727"/>
    </row>
    <row r="47" spans="1:24" s="704" customFormat="1">
      <c r="A47" s="759" t="s">
        <v>299</v>
      </c>
      <c r="B47" s="760" t="s">
        <v>1154</v>
      </c>
      <c r="C47" s="761"/>
      <c r="D47" s="762"/>
      <c r="E47" s="763">
        <f t="shared" ref="E47:T47" si="12">SUM(E48:E48)</f>
        <v>129190</v>
      </c>
      <c r="F47" s="763">
        <f t="shared" si="12"/>
        <v>129190</v>
      </c>
      <c r="G47" s="763">
        <f t="shared" si="12"/>
        <v>0</v>
      </c>
      <c r="H47" s="763">
        <f t="shared" si="12"/>
        <v>0</v>
      </c>
      <c r="I47" s="763">
        <f t="shared" si="12"/>
        <v>0</v>
      </c>
      <c r="J47" s="763">
        <f t="shared" si="12"/>
        <v>0</v>
      </c>
      <c r="K47" s="763">
        <f t="shared" si="12"/>
        <v>0</v>
      </c>
      <c r="L47" s="763">
        <f t="shared" si="12"/>
        <v>0</v>
      </c>
      <c r="M47" s="763">
        <f t="shared" si="12"/>
        <v>0</v>
      </c>
      <c r="N47" s="763">
        <f t="shared" si="12"/>
        <v>129190</v>
      </c>
      <c r="O47" s="763">
        <f t="shared" si="12"/>
        <v>129190</v>
      </c>
      <c r="P47" s="763">
        <f t="shared" si="12"/>
        <v>0</v>
      </c>
      <c r="Q47" s="763">
        <f t="shared" si="12"/>
        <v>0</v>
      </c>
      <c r="R47" s="763">
        <f t="shared" si="12"/>
        <v>129190</v>
      </c>
      <c r="S47" s="763">
        <f t="shared" si="12"/>
        <v>0</v>
      </c>
      <c r="T47" s="763">
        <f t="shared" si="12"/>
        <v>0</v>
      </c>
      <c r="U47" s="763"/>
      <c r="V47" s="763">
        <f>SUM(V48:V48)</f>
        <v>0</v>
      </c>
      <c r="W47" s="691">
        <f>SUM(W48:W48)</f>
        <v>0</v>
      </c>
      <c r="X47" s="691">
        <f>SUM(X48:X48)</f>
        <v>1</v>
      </c>
    </row>
    <row r="48" spans="1:24" s="685" customFormat="1" ht="112.5">
      <c r="A48" s="284" t="s">
        <v>49</v>
      </c>
      <c r="B48" s="739" t="s">
        <v>1155</v>
      </c>
      <c r="C48" s="740" t="s">
        <v>1156</v>
      </c>
      <c r="D48" s="581"/>
      <c r="E48" s="693">
        <v>129190</v>
      </c>
      <c r="F48" s="693">
        <v>129190</v>
      </c>
      <c r="G48" s="693"/>
      <c r="H48" s="693"/>
      <c r="I48" s="693"/>
      <c r="J48" s="693"/>
      <c r="K48" s="693"/>
      <c r="L48" s="693"/>
      <c r="M48" s="693"/>
      <c r="N48" s="693">
        <v>129190</v>
      </c>
      <c r="O48" s="693">
        <v>129190</v>
      </c>
      <c r="P48" s="694"/>
      <c r="Q48" s="694"/>
      <c r="R48" s="694">
        <v>129190</v>
      </c>
      <c r="S48" s="741" t="s">
        <v>259</v>
      </c>
      <c r="T48" s="723"/>
      <c r="U48" s="723" t="s">
        <v>1157</v>
      </c>
      <c r="V48" s="706"/>
      <c r="W48" s="719"/>
      <c r="X48" s="720">
        <v>1</v>
      </c>
    </row>
    <row r="49" spans="1:16374">
      <c r="A49" s="742"/>
      <c r="B49" s="743"/>
      <c r="C49" s="743"/>
      <c r="D49" s="744"/>
      <c r="E49" s="745"/>
      <c r="F49" s="745"/>
      <c r="G49" s="746"/>
      <c r="H49" s="746"/>
      <c r="I49" s="746"/>
      <c r="J49" s="746"/>
      <c r="K49" s="746"/>
      <c r="L49" s="746"/>
      <c r="M49" s="746"/>
      <c r="N49" s="746"/>
      <c r="O49" s="746"/>
      <c r="P49" s="746"/>
      <c r="Q49" s="746"/>
      <c r="R49" s="746"/>
      <c r="S49" s="746"/>
      <c r="T49" s="746"/>
      <c r="U49" s="746"/>
      <c r="V49" s="745"/>
      <c r="W49" s="746"/>
      <c r="X49" s="745"/>
    </row>
    <row r="50" spans="1:16374">
      <c r="G50" s="712"/>
      <c r="H50" s="712"/>
      <c r="I50" s="712"/>
      <c r="J50" s="712"/>
      <c r="K50" s="712"/>
      <c r="L50" s="712"/>
      <c r="M50" s="712"/>
      <c r="N50" s="712"/>
      <c r="O50" s="712"/>
      <c r="P50" s="712"/>
      <c r="Q50" s="712"/>
      <c r="R50" s="712"/>
      <c r="S50" s="712"/>
      <c r="T50" s="712"/>
      <c r="U50" s="712"/>
    </row>
    <row r="51" spans="1:16374">
      <c r="G51" s="712"/>
      <c r="H51" s="712"/>
      <c r="I51" s="712"/>
      <c r="J51" s="712"/>
      <c r="K51" s="712"/>
      <c r="L51" s="712"/>
      <c r="M51" s="712"/>
      <c r="N51" s="712"/>
      <c r="O51" s="712"/>
      <c r="P51" s="712"/>
      <c r="Q51" s="712"/>
      <c r="R51" s="712"/>
      <c r="S51" s="712"/>
      <c r="T51" s="712"/>
      <c r="U51" s="712"/>
    </row>
    <row r="52" spans="1:16374">
      <c r="G52" s="712"/>
      <c r="H52" s="712"/>
      <c r="I52" s="712"/>
      <c r="J52" s="712"/>
      <c r="K52" s="712"/>
      <c r="L52" s="712"/>
      <c r="M52" s="712"/>
      <c r="N52" s="712"/>
      <c r="O52" s="712"/>
      <c r="P52" s="712"/>
      <c r="Q52" s="712"/>
      <c r="R52" s="712"/>
      <c r="S52" s="712"/>
      <c r="T52" s="712"/>
      <c r="U52" s="712"/>
    </row>
    <row r="53" spans="1:16374" s="749" customFormat="1">
      <c r="A53" s="747"/>
      <c r="B53" s="677"/>
      <c r="C53" s="677"/>
      <c r="D53" s="748"/>
      <c r="G53" s="712"/>
      <c r="H53" s="712"/>
      <c r="I53" s="712"/>
      <c r="J53" s="712"/>
      <c r="K53" s="712"/>
      <c r="L53" s="712"/>
      <c r="M53" s="712"/>
      <c r="N53" s="712"/>
      <c r="O53" s="712"/>
      <c r="P53" s="712"/>
      <c r="Q53" s="712"/>
      <c r="R53" s="712"/>
      <c r="S53" s="712"/>
      <c r="T53" s="712"/>
      <c r="U53" s="712"/>
      <c r="W53" s="712"/>
      <c r="Y53" s="712"/>
      <c r="Z53" s="712"/>
      <c r="AA53" s="712"/>
      <c r="AB53" s="712"/>
      <c r="AC53" s="712"/>
      <c r="AD53" s="712"/>
      <c r="AE53" s="712"/>
      <c r="AF53" s="712"/>
      <c r="AG53" s="712"/>
      <c r="AH53" s="712"/>
      <c r="AI53" s="712"/>
      <c r="AJ53" s="712"/>
      <c r="AK53" s="712"/>
      <c r="AL53" s="712"/>
      <c r="AM53" s="712"/>
      <c r="AN53" s="712"/>
      <c r="AO53" s="712"/>
      <c r="AP53" s="712"/>
      <c r="AQ53" s="712"/>
      <c r="AR53" s="712"/>
      <c r="AS53" s="712"/>
      <c r="AT53" s="712"/>
      <c r="AU53" s="712"/>
      <c r="AV53" s="712"/>
      <c r="AW53" s="712"/>
      <c r="AX53" s="712"/>
      <c r="AY53" s="712"/>
      <c r="AZ53" s="712"/>
      <c r="BA53" s="712"/>
      <c r="BB53" s="712"/>
      <c r="BC53" s="712"/>
      <c r="BD53" s="712"/>
      <c r="BE53" s="712"/>
      <c r="BF53" s="712"/>
      <c r="BG53" s="712"/>
      <c r="BH53" s="712"/>
      <c r="BI53" s="712"/>
      <c r="BJ53" s="712"/>
      <c r="BK53" s="712"/>
      <c r="BL53" s="712"/>
      <c r="BM53" s="712"/>
      <c r="BN53" s="712"/>
      <c r="BO53" s="712"/>
      <c r="BP53" s="712"/>
      <c r="BQ53" s="712"/>
      <c r="BR53" s="712"/>
      <c r="BS53" s="712"/>
      <c r="BT53" s="712"/>
      <c r="BU53" s="712"/>
      <c r="BV53" s="712"/>
      <c r="BW53" s="712"/>
      <c r="BX53" s="712"/>
      <c r="BY53" s="712"/>
      <c r="BZ53" s="712"/>
      <c r="CA53" s="712"/>
      <c r="CB53" s="712"/>
      <c r="CC53" s="712"/>
      <c r="CD53" s="712"/>
      <c r="CE53" s="712"/>
      <c r="CF53" s="712"/>
      <c r="CG53" s="712"/>
      <c r="CH53" s="712"/>
      <c r="CI53" s="712"/>
      <c r="CJ53" s="712"/>
      <c r="CK53" s="712"/>
      <c r="CL53" s="712"/>
      <c r="CM53" s="712"/>
      <c r="CN53" s="712"/>
      <c r="CO53" s="712"/>
      <c r="CP53" s="712"/>
      <c r="CQ53" s="712"/>
      <c r="CR53" s="712"/>
      <c r="CS53" s="712"/>
      <c r="CT53" s="712"/>
      <c r="CU53" s="712"/>
      <c r="CV53" s="712"/>
      <c r="CW53" s="712"/>
      <c r="CX53" s="712"/>
      <c r="CY53" s="712"/>
      <c r="CZ53" s="712"/>
      <c r="DA53" s="712"/>
      <c r="DB53" s="712"/>
      <c r="DC53" s="712"/>
      <c r="DD53" s="712"/>
      <c r="DE53" s="712"/>
      <c r="DF53" s="712"/>
      <c r="DG53" s="712"/>
      <c r="DH53" s="712"/>
      <c r="DI53" s="712"/>
      <c r="DJ53" s="712"/>
      <c r="DK53" s="712"/>
      <c r="DL53" s="712"/>
      <c r="DM53" s="712"/>
      <c r="DN53" s="712"/>
      <c r="DO53" s="712"/>
      <c r="DP53" s="712"/>
      <c r="DQ53" s="712"/>
      <c r="DR53" s="712"/>
      <c r="DS53" s="712"/>
      <c r="DT53" s="712"/>
      <c r="DU53" s="712"/>
      <c r="DV53" s="712"/>
      <c r="DW53" s="712"/>
      <c r="DX53" s="712"/>
      <c r="DY53" s="712"/>
      <c r="DZ53" s="712"/>
      <c r="EA53" s="712"/>
      <c r="EB53" s="712"/>
      <c r="EC53" s="712"/>
      <c r="ED53" s="712"/>
      <c r="EE53" s="712"/>
      <c r="EF53" s="712"/>
      <c r="EG53" s="712"/>
      <c r="EH53" s="712"/>
      <c r="EI53" s="712"/>
      <c r="EJ53" s="712"/>
      <c r="EK53" s="712"/>
      <c r="EL53" s="712"/>
      <c r="EM53" s="712"/>
      <c r="EN53" s="712"/>
      <c r="EO53" s="712"/>
      <c r="EP53" s="712"/>
      <c r="EQ53" s="712"/>
      <c r="ER53" s="712"/>
      <c r="ES53" s="712"/>
      <c r="ET53" s="712"/>
      <c r="EU53" s="712"/>
      <c r="EV53" s="712"/>
      <c r="EW53" s="712"/>
      <c r="EX53" s="712"/>
      <c r="EY53" s="712"/>
      <c r="EZ53" s="712"/>
      <c r="FA53" s="712"/>
      <c r="FB53" s="712"/>
      <c r="FC53" s="712"/>
      <c r="FD53" s="712"/>
      <c r="FE53" s="712"/>
      <c r="FF53" s="712"/>
      <c r="FG53" s="712"/>
      <c r="FH53" s="712"/>
      <c r="FI53" s="712"/>
      <c r="FJ53" s="712"/>
      <c r="FK53" s="712"/>
      <c r="FL53" s="712"/>
      <c r="FM53" s="712"/>
      <c r="FN53" s="712"/>
      <c r="FO53" s="712"/>
      <c r="FP53" s="712"/>
      <c r="FQ53" s="712"/>
      <c r="FR53" s="712"/>
      <c r="FS53" s="712"/>
      <c r="FT53" s="712"/>
      <c r="FU53" s="712"/>
      <c r="FV53" s="712"/>
      <c r="FW53" s="712"/>
      <c r="FX53" s="712"/>
      <c r="FY53" s="712"/>
      <c r="FZ53" s="712"/>
      <c r="GA53" s="712"/>
      <c r="GB53" s="712"/>
      <c r="GC53" s="712"/>
      <c r="GD53" s="712"/>
      <c r="GE53" s="712"/>
      <c r="GF53" s="712"/>
      <c r="GG53" s="712"/>
      <c r="GH53" s="712"/>
      <c r="GI53" s="712"/>
      <c r="GJ53" s="712"/>
      <c r="GK53" s="712"/>
      <c r="GL53" s="712"/>
      <c r="GM53" s="712"/>
      <c r="GN53" s="712"/>
      <c r="GO53" s="712"/>
      <c r="GP53" s="712"/>
      <c r="GQ53" s="712"/>
      <c r="GR53" s="712"/>
      <c r="GS53" s="712"/>
      <c r="GT53" s="712"/>
      <c r="GU53" s="712"/>
      <c r="GV53" s="712"/>
      <c r="GW53" s="712"/>
      <c r="GX53" s="712"/>
      <c r="GY53" s="712"/>
      <c r="GZ53" s="712"/>
      <c r="HA53" s="712"/>
      <c r="HB53" s="712"/>
      <c r="HC53" s="712"/>
      <c r="HD53" s="712"/>
      <c r="HE53" s="712"/>
      <c r="HF53" s="712"/>
      <c r="HG53" s="712"/>
      <c r="HH53" s="712"/>
      <c r="HI53" s="712"/>
      <c r="HJ53" s="712"/>
      <c r="HK53" s="712"/>
      <c r="HL53" s="712"/>
      <c r="HM53" s="712"/>
      <c r="HN53" s="712"/>
      <c r="HO53" s="712"/>
      <c r="HP53" s="712"/>
      <c r="HQ53" s="712"/>
      <c r="HR53" s="712"/>
      <c r="HS53" s="712"/>
      <c r="HT53" s="712"/>
      <c r="HU53" s="712"/>
      <c r="HV53" s="712"/>
      <c r="HW53" s="712"/>
      <c r="HX53" s="712"/>
      <c r="HY53" s="712"/>
      <c r="HZ53" s="712"/>
      <c r="IA53" s="712"/>
      <c r="IB53" s="712"/>
      <c r="IC53" s="712"/>
      <c r="ID53" s="712"/>
      <c r="IE53" s="712"/>
      <c r="IF53" s="712"/>
      <c r="IG53" s="712"/>
      <c r="IH53" s="712"/>
      <c r="II53" s="712"/>
      <c r="IJ53" s="712"/>
      <c r="IK53" s="712"/>
      <c r="IL53" s="712"/>
      <c r="IM53" s="712"/>
      <c r="IN53" s="712"/>
      <c r="IO53" s="712"/>
      <c r="IP53" s="712"/>
      <c r="IQ53" s="712"/>
      <c r="IR53" s="712"/>
      <c r="IS53" s="712"/>
      <c r="IT53" s="712"/>
      <c r="IU53" s="712"/>
      <c r="IV53" s="712"/>
      <c r="IW53" s="712"/>
      <c r="IX53" s="712"/>
      <c r="IY53" s="712"/>
      <c r="IZ53" s="712"/>
      <c r="JA53" s="712"/>
      <c r="JB53" s="712"/>
      <c r="JC53" s="712"/>
      <c r="JD53" s="712"/>
      <c r="JE53" s="712"/>
      <c r="JF53" s="712"/>
      <c r="JG53" s="712"/>
      <c r="JH53" s="712"/>
      <c r="JI53" s="712"/>
      <c r="JJ53" s="712"/>
      <c r="JK53" s="712"/>
      <c r="JL53" s="712"/>
      <c r="JM53" s="712"/>
      <c r="JN53" s="712"/>
      <c r="JO53" s="712"/>
      <c r="JP53" s="712"/>
      <c r="JQ53" s="712"/>
      <c r="JR53" s="712"/>
      <c r="JS53" s="712"/>
      <c r="JT53" s="712"/>
      <c r="JU53" s="712"/>
      <c r="JV53" s="712"/>
      <c r="JW53" s="712"/>
      <c r="JX53" s="712"/>
      <c r="JY53" s="712"/>
      <c r="JZ53" s="712"/>
      <c r="KA53" s="712"/>
      <c r="KB53" s="712"/>
      <c r="KC53" s="712"/>
      <c r="KD53" s="712"/>
      <c r="KE53" s="712"/>
      <c r="KF53" s="712"/>
      <c r="KG53" s="712"/>
      <c r="KH53" s="712"/>
      <c r="KI53" s="712"/>
      <c r="KJ53" s="712"/>
      <c r="KK53" s="712"/>
      <c r="KL53" s="712"/>
      <c r="KM53" s="712"/>
      <c r="KN53" s="712"/>
      <c r="KO53" s="712"/>
      <c r="KP53" s="712"/>
      <c r="KQ53" s="712"/>
      <c r="KR53" s="712"/>
      <c r="KS53" s="712"/>
      <c r="KT53" s="712"/>
      <c r="KU53" s="712"/>
      <c r="KV53" s="712"/>
      <c r="KW53" s="712"/>
      <c r="KX53" s="712"/>
      <c r="KY53" s="712"/>
      <c r="KZ53" s="712"/>
      <c r="LA53" s="712"/>
      <c r="LB53" s="712"/>
      <c r="LC53" s="712"/>
      <c r="LD53" s="712"/>
      <c r="LE53" s="712"/>
      <c r="LF53" s="712"/>
      <c r="LG53" s="712"/>
      <c r="LH53" s="712"/>
      <c r="LI53" s="712"/>
      <c r="LJ53" s="712"/>
      <c r="LK53" s="712"/>
      <c r="LL53" s="712"/>
      <c r="LM53" s="712"/>
      <c r="LN53" s="712"/>
      <c r="LO53" s="712"/>
      <c r="LP53" s="712"/>
      <c r="LQ53" s="712"/>
      <c r="LR53" s="712"/>
      <c r="LS53" s="712"/>
      <c r="LT53" s="712"/>
      <c r="LU53" s="712"/>
      <c r="LV53" s="712"/>
      <c r="LW53" s="712"/>
      <c r="LX53" s="712"/>
      <c r="LY53" s="712"/>
      <c r="LZ53" s="712"/>
      <c r="MA53" s="712"/>
      <c r="MB53" s="712"/>
      <c r="MC53" s="712"/>
      <c r="MD53" s="712"/>
      <c r="ME53" s="712"/>
      <c r="MF53" s="712"/>
      <c r="MG53" s="712"/>
      <c r="MH53" s="712"/>
      <c r="MI53" s="712"/>
      <c r="MJ53" s="712"/>
      <c r="MK53" s="712"/>
      <c r="ML53" s="712"/>
      <c r="MM53" s="712"/>
      <c r="MN53" s="712"/>
      <c r="MO53" s="712"/>
      <c r="MP53" s="712"/>
      <c r="MQ53" s="712"/>
      <c r="MR53" s="712"/>
      <c r="MS53" s="712"/>
      <c r="MT53" s="712"/>
      <c r="MU53" s="712"/>
      <c r="MV53" s="712"/>
      <c r="MW53" s="712"/>
      <c r="MX53" s="712"/>
      <c r="MY53" s="712"/>
      <c r="MZ53" s="712"/>
      <c r="NA53" s="712"/>
      <c r="NB53" s="712"/>
      <c r="NC53" s="712"/>
      <c r="ND53" s="712"/>
      <c r="NE53" s="712"/>
      <c r="NF53" s="712"/>
      <c r="NG53" s="712"/>
      <c r="NH53" s="712"/>
      <c r="NI53" s="712"/>
      <c r="NJ53" s="712"/>
      <c r="NK53" s="712"/>
      <c r="NL53" s="712"/>
      <c r="NM53" s="712"/>
      <c r="NN53" s="712"/>
      <c r="NO53" s="712"/>
      <c r="NP53" s="712"/>
      <c r="NQ53" s="712"/>
      <c r="NR53" s="712"/>
      <c r="NS53" s="712"/>
      <c r="NT53" s="712"/>
      <c r="NU53" s="712"/>
      <c r="NV53" s="712"/>
      <c r="NW53" s="712"/>
      <c r="NX53" s="712"/>
      <c r="NY53" s="712"/>
      <c r="NZ53" s="712"/>
      <c r="OA53" s="712"/>
      <c r="OB53" s="712"/>
      <c r="OC53" s="712"/>
      <c r="OD53" s="712"/>
      <c r="OE53" s="712"/>
      <c r="OF53" s="712"/>
      <c r="OG53" s="712"/>
      <c r="OH53" s="712"/>
      <c r="OI53" s="712"/>
      <c r="OJ53" s="712"/>
      <c r="OK53" s="712"/>
      <c r="OL53" s="712"/>
      <c r="OM53" s="712"/>
      <c r="ON53" s="712"/>
      <c r="OO53" s="712"/>
      <c r="OP53" s="712"/>
      <c r="OQ53" s="712"/>
      <c r="OR53" s="712"/>
      <c r="OS53" s="712"/>
      <c r="OT53" s="712"/>
      <c r="OU53" s="712"/>
      <c r="OV53" s="712"/>
      <c r="OW53" s="712"/>
      <c r="OX53" s="712"/>
      <c r="OY53" s="712"/>
      <c r="OZ53" s="712"/>
      <c r="PA53" s="712"/>
      <c r="PB53" s="712"/>
      <c r="PC53" s="712"/>
      <c r="PD53" s="712"/>
      <c r="PE53" s="712"/>
      <c r="PF53" s="712"/>
      <c r="PG53" s="712"/>
      <c r="PH53" s="712"/>
      <c r="PI53" s="712"/>
      <c r="PJ53" s="712"/>
      <c r="PK53" s="712"/>
      <c r="PL53" s="712"/>
      <c r="PM53" s="712"/>
      <c r="PN53" s="712"/>
      <c r="PO53" s="712"/>
      <c r="PP53" s="712"/>
      <c r="PQ53" s="712"/>
      <c r="PR53" s="712"/>
      <c r="PS53" s="712"/>
      <c r="PT53" s="712"/>
      <c r="PU53" s="712"/>
      <c r="PV53" s="712"/>
      <c r="PW53" s="712"/>
      <c r="PX53" s="712"/>
      <c r="PY53" s="712"/>
      <c r="PZ53" s="712"/>
      <c r="QA53" s="712"/>
      <c r="QB53" s="712"/>
      <c r="QC53" s="712"/>
      <c r="QD53" s="712"/>
      <c r="QE53" s="712"/>
      <c r="QF53" s="712"/>
      <c r="QG53" s="712"/>
      <c r="QH53" s="712"/>
      <c r="QI53" s="712"/>
      <c r="QJ53" s="712"/>
      <c r="QK53" s="712"/>
      <c r="QL53" s="712"/>
      <c r="QM53" s="712"/>
      <c r="QN53" s="712"/>
      <c r="QO53" s="712"/>
      <c r="QP53" s="712"/>
      <c r="QQ53" s="712"/>
      <c r="QR53" s="712"/>
      <c r="QS53" s="712"/>
      <c r="QT53" s="712"/>
      <c r="QU53" s="712"/>
      <c r="QV53" s="712"/>
      <c r="QW53" s="712"/>
      <c r="QX53" s="712"/>
      <c r="QY53" s="712"/>
      <c r="QZ53" s="712"/>
      <c r="RA53" s="712"/>
      <c r="RB53" s="712"/>
      <c r="RC53" s="712"/>
      <c r="RD53" s="712"/>
      <c r="RE53" s="712"/>
      <c r="RF53" s="712"/>
      <c r="RG53" s="712"/>
      <c r="RH53" s="712"/>
      <c r="RI53" s="712"/>
      <c r="RJ53" s="712"/>
      <c r="RK53" s="712"/>
      <c r="RL53" s="712"/>
      <c r="RM53" s="712"/>
      <c r="RN53" s="712"/>
      <c r="RO53" s="712"/>
      <c r="RP53" s="712"/>
      <c r="RQ53" s="712"/>
      <c r="RR53" s="712"/>
      <c r="RS53" s="712"/>
      <c r="RT53" s="712"/>
      <c r="RU53" s="712"/>
      <c r="RV53" s="712"/>
      <c r="RW53" s="712"/>
      <c r="RX53" s="712"/>
      <c r="RY53" s="712"/>
      <c r="RZ53" s="712"/>
      <c r="SA53" s="712"/>
      <c r="SB53" s="712"/>
      <c r="SC53" s="712"/>
      <c r="SD53" s="712"/>
      <c r="SE53" s="712"/>
      <c r="SF53" s="712"/>
      <c r="SG53" s="712"/>
      <c r="SH53" s="712"/>
      <c r="SI53" s="712"/>
      <c r="SJ53" s="712"/>
      <c r="SK53" s="712"/>
      <c r="SL53" s="712"/>
      <c r="SM53" s="712"/>
      <c r="SN53" s="712"/>
      <c r="SO53" s="712"/>
      <c r="SP53" s="712"/>
      <c r="SQ53" s="712"/>
      <c r="SR53" s="712"/>
      <c r="SS53" s="712"/>
      <c r="ST53" s="712"/>
      <c r="SU53" s="712"/>
      <c r="SV53" s="712"/>
      <c r="SW53" s="712"/>
      <c r="SX53" s="712"/>
      <c r="SY53" s="712"/>
      <c r="SZ53" s="712"/>
      <c r="TA53" s="712"/>
      <c r="TB53" s="712"/>
      <c r="TC53" s="712"/>
      <c r="TD53" s="712"/>
      <c r="TE53" s="712"/>
      <c r="TF53" s="712"/>
      <c r="TG53" s="712"/>
      <c r="TH53" s="712"/>
      <c r="TI53" s="712"/>
      <c r="TJ53" s="712"/>
      <c r="TK53" s="712"/>
      <c r="TL53" s="712"/>
      <c r="TM53" s="712"/>
      <c r="TN53" s="712"/>
      <c r="TO53" s="712"/>
      <c r="TP53" s="712"/>
      <c r="TQ53" s="712"/>
      <c r="TR53" s="712"/>
      <c r="TS53" s="712"/>
      <c r="TT53" s="712"/>
      <c r="TU53" s="712"/>
      <c r="TV53" s="712"/>
      <c r="TW53" s="712"/>
      <c r="TX53" s="712"/>
      <c r="TY53" s="712"/>
      <c r="TZ53" s="712"/>
      <c r="UA53" s="712"/>
      <c r="UB53" s="712"/>
      <c r="UC53" s="712"/>
      <c r="UD53" s="712"/>
      <c r="UE53" s="712"/>
      <c r="UF53" s="712"/>
      <c r="UG53" s="712"/>
      <c r="UH53" s="712"/>
      <c r="UI53" s="712"/>
      <c r="UJ53" s="712"/>
      <c r="UK53" s="712"/>
      <c r="UL53" s="712"/>
      <c r="UM53" s="712"/>
      <c r="UN53" s="712"/>
      <c r="UO53" s="712"/>
      <c r="UP53" s="712"/>
      <c r="UQ53" s="712"/>
      <c r="UR53" s="712"/>
      <c r="US53" s="712"/>
      <c r="UT53" s="712"/>
      <c r="UU53" s="712"/>
      <c r="UV53" s="712"/>
      <c r="UW53" s="712"/>
      <c r="UX53" s="712"/>
      <c r="UY53" s="712"/>
      <c r="UZ53" s="712"/>
      <c r="VA53" s="712"/>
      <c r="VB53" s="712"/>
      <c r="VC53" s="712"/>
      <c r="VD53" s="712"/>
      <c r="VE53" s="712"/>
      <c r="VF53" s="712"/>
      <c r="VG53" s="712"/>
      <c r="VH53" s="712"/>
      <c r="VI53" s="712"/>
      <c r="VJ53" s="712"/>
      <c r="VK53" s="712"/>
      <c r="VL53" s="712"/>
      <c r="VM53" s="712"/>
      <c r="VN53" s="712"/>
      <c r="VO53" s="712"/>
      <c r="VP53" s="712"/>
      <c r="VQ53" s="712"/>
      <c r="VR53" s="712"/>
      <c r="VS53" s="712"/>
      <c r="VT53" s="712"/>
      <c r="VU53" s="712"/>
      <c r="VV53" s="712"/>
      <c r="VW53" s="712"/>
      <c r="VX53" s="712"/>
      <c r="VY53" s="712"/>
      <c r="VZ53" s="712"/>
      <c r="WA53" s="712"/>
      <c r="WB53" s="712"/>
      <c r="WC53" s="712"/>
      <c r="WD53" s="712"/>
      <c r="WE53" s="712"/>
      <c r="WF53" s="712"/>
      <c r="WG53" s="712"/>
      <c r="WH53" s="712"/>
      <c r="WI53" s="712"/>
      <c r="WJ53" s="712"/>
      <c r="WK53" s="712"/>
      <c r="WL53" s="712"/>
      <c r="WM53" s="712"/>
      <c r="WN53" s="712"/>
      <c r="WO53" s="712"/>
      <c r="WP53" s="712"/>
      <c r="WQ53" s="712"/>
      <c r="WR53" s="712"/>
      <c r="WS53" s="712"/>
      <c r="WT53" s="712"/>
      <c r="WU53" s="712"/>
      <c r="WV53" s="712"/>
      <c r="WW53" s="712"/>
      <c r="WX53" s="712"/>
      <c r="WY53" s="712"/>
      <c r="WZ53" s="712"/>
      <c r="XA53" s="712"/>
      <c r="XB53" s="712"/>
      <c r="XC53" s="712"/>
      <c r="XD53" s="712"/>
      <c r="XE53" s="712"/>
      <c r="XF53" s="712"/>
      <c r="XG53" s="712"/>
      <c r="XH53" s="712"/>
      <c r="XI53" s="712"/>
      <c r="XJ53" s="712"/>
      <c r="XK53" s="712"/>
      <c r="XL53" s="712"/>
      <c r="XM53" s="712"/>
      <c r="XN53" s="712"/>
      <c r="XO53" s="712"/>
      <c r="XP53" s="712"/>
      <c r="XQ53" s="712"/>
      <c r="XR53" s="712"/>
      <c r="XS53" s="712"/>
      <c r="XT53" s="712"/>
      <c r="XU53" s="712"/>
      <c r="XV53" s="712"/>
      <c r="XW53" s="712"/>
      <c r="XX53" s="712"/>
      <c r="XY53" s="712"/>
      <c r="XZ53" s="712"/>
      <c r="YA53" s="712"/>
      <c r="YB53" s="712"/>
      <c r="YC53" s="712"/>
      <c r="YD53" s="712"/>
      <c r="YE53" s="712"/>
      <c r="YF53" s="712"/>
      <c r="YG53" s="712"/>
      <c r="YH53" s="712"/>
      <c r="YI53" s="712"/>
      <c r="YJ53" s="712"/>
      <c r="YK53" s="712"/>
      <c r="YL53" s="712"/>
      <c r="YM53" s="712"/>
      <c r="YN53" s="712"/>
      <c r="YO53" s="712"/>
      <c r="YP53" s="712"/>
      <c r="YQ53" s="712"/>
      <c r="YR53" s="712"/>
      <c r="YS53" s="712"/>
      <c r="YT53" s="712"/>
      <c r="YU53" s="712"/>
      <c r="YV53" s="712"/>
      <c r="YW53" s="712"/>
      <c r="YX53" s="712"/>
      <c r="YY53" s="712"/>
      <c r="YZ53" s="712"/>
      <c r="ZA53" s="712"/>
      <c r="ZB53" s="712"/>
      <c r="ZC53" s="712"/>
      <c r="ZD53" s="712"/>
      <c r="ZE53" s="712"/>
      <c r="ZF53" s="712"/>
      <c r="ZG53" s="712"/>
      <c r="ZH53" s="712"/>
      <c r="ZI53" s="712"/>
      <c r="ZJ53" s="712"/>
      <c r="ZK53" s="712"/>
      <c r="ZL53" s="712"/>
      <c r="ZM53" s="712"/>
      <c r="ZN53" s="712"/>
      <c r="ZO53" s="712"/>
      <c r="ZP53" s="712"/>
      <c r="ZQ53" s="712"/>
      <c r="ZR53" s="712"/>
      <c r="ZS53" s="712"/>
      <c r="ZT53" s="712"/>
      <c r="ZU53" s="712"/>
      <c r="ZV53" s="712"/>
      <c r="ZW53" s="712"/>
      <c r="ZX53" s="712"/>
      <c r="ZY53" s="712"/>
      <c r="ZZ53" s="712"/>
      <c r="AAA53" s="712"/>
      <c r="AAB53" s="712"/>
      <c r="AAC53" s="712"/>
      <c r="AAD53" s="712"/>
      <c r="AAE53" s="712"/>
      <c r="AAF53" s="712"/>
      <c r="AAG53" s="712"/>
      <c r="AAH53" s="712"/>
      <c r="AAI53" s="712"/>
      <c r="AAJ53" s="712"/>
      <c r="AAK53" s="712"/>
      <c r="AAL53" s="712"/>
      <c r="AAM53" s="712"/>
      <c r="AAN53" s="712"/>
      <c r="AAO53" s="712"/>
      <c r="AAP53" s="712"/>
      <c r="AAQ53" s="712"/>
      <c r="AAR53" s="712"/>
      <c r="AAS53" s="712"/>
      <c r="AAT53" s="712"/>
      <c r="AAU53" s="712"/>
      <c r="AAV53" s="712"/>
      <c r="AAW53" s="712"/>
      <c r="AAX53" s="712"/>
      <c r="AAY53" s="712"/>
      <c r="AAZ53" s="712"/>
      <c r="ABA53" s="712"/>
      <c r="ABB53" s="712"/>
      <c r="ABC53" s="712"/>
      <c r="ABD53" s="712"/>
      <c r="ABE53" s="712"/>
      <c r="ABF53" s="712"/>
      <c r="ABG53" s="712"/>
      <c r="ABH53" s="712"/>
      <c r="ABI53" s="712"/>
      <c r="ABJ53" s="712"/>
      <c r="ABK53" s="712"/>
      <c r="ABL53" s="712"/>
      <c r="ABM53" s="712"/>
      <c r="ABN53" s="712"/>
      <c r="ABO53" s="712"/>
      <c r="ABP53" s="712"/>
      <c r="ABQ53" s="712"/>
      <c r="ABR53" s="712"/>
      <c r="ABS53" s="712"/>
      <c r="ABT53" s="712"/>
      <c r="ABU53" s="712"/>
      <c r="ABV53" s="712"/>
      <c r="ABW53" s="712"/>
      <c r="ABX53" s="712"/>
      <c r="ABY53" s="712"/>
      <c r="ABZ53" s="712"/>
      <c r="ACA53" s="712"/>
      <c r="ACB53" s="712"/>
      <c r="ACC53" s="712"/>
      <c r="ACD53" s="712"/>
      <c r="ACE53" s="712"/>
      <c r="ACF53" s="712"/>
      <c r="ACG53" s="712"/>
      <c r="ACH53" s="712"/>
      <c r="ACI53" s="712"/>
      <c r="ACJ53" s="712"/>
      <c r="ACK53" s="712"/>
      <c r="ACL53" s="712"/>
      <c r="ACM53" s="712"/>
      <c r="ACN53" s="712"/>
      <c r="ACO53" s="712"/>
      <c r="ACP53" s="712"/>
      <c r="ACQ53" s="712"/>
      <c r="ACR53" s="712"/>
      <c r="ACS53" s="712"/>
      <c r="ACT53" s="712"/>
      <c r="ACU53" s="712"/>
      <c r="ACV53" s="712"/>
      <c r="ACW53" s="712"/>
      <c r="ACX53" s="712"/>
      <c r="ACY53" s="712"/>
      <c r="ACZ53" s="712"/>
      <c r="ADA53" s="712"/>
      <c r="ADB53" s="712"/>
      <c r="ADC53" s="712"/>
      <c r="ADD53" s="712"/>
      <c r="ADE53" s="712"/>
      <c r="ADF53" s="712"/>
      <c r="ADG53" s="712"/>
      <c r="ADH53" s="712"/>
      <c r="ADI53" s="712"/>
      <c r="ADJ53" s="712"/>
      <c r="ADK53" s="712"/>
      <c r="ADL53" s="712"/>
      <c r="ADM53" s="712"/>
      <c r="ADN53" s="712"/>
      <c r="ADO53" s="712"/>
      <c r="ADP53" s="712"/>
      <c r="ADQ53" s="712"/>
      <c r="ADR53" s="712"/>
      <c r="ADS53" s="712"/>
      <c r="ADT53" s="712"/>
      <c r="ADU53" s="712"/>
      <c r="ADV53" s="712"/>
      <c r="ADW53" s="712"/>
      <c r="ADX53" s="712"/>
      <c r="ADY53" s="712"/>
      <c r="ADZ53" s="712"/>
      <c r="AEA53" s="712"/>
      <c r="AEB53" s="712"/>
      <c r="AEC53" s="712"/>
      <c r="AED53" s="712"/>
      <c r="AEE53" s="712"/>
      <c r="AEF53" s="712"/>
      <c r="AEG53" s="712"/>
      <c r="AEH53" s="712"/>
      <c r="AEI53" s="712"/>
      <c r="AEJ53" s="712"/>
      <c r="AEK53" s="712"/>
      <c r="AEL53" s="712"/>
      <c r="AEM53" s="712"/>
      <c r="AEN53" s="712"/>
      <c r="AEO53" s="712"/>
      <c r="AEP53" s="712"/>
      <c r="AEQ53" s="712"/>
      <c r="AER53" s="712"/>
      <c r="AES53" s="712"/>
      <c r="AET53" s="712"/>
      <c r="AEU53" s="712"/>
      <c r="AEV53" s="712"/>
      <c r="AEW53" s="712"/>
      <c r="AEX53" s="712"/>
      <c r="AEY53" s="712"/>
      <c r="AEZ53" s="712"/>
      <c r="AFA53" s="712"/>
      <c r="AFB53" s="712"/>
      <c r="AFC53" s="712"/>
      <c r="AFD53" s="712"/>
      <c r="AFE53" s="712"/>
      <c r="AFF53" s="712"/>
      <c r="AFG53" s="712"/>
      <c r="AFH53" s="712"/>
      <c r="AFI53" s="712"/>
      <c r="AFJ53" s="712"/>
      <c r="AFK53" s="712"/>
      <c r="AFL53" s="712"/>
      <c r="AFM53" s="712"/>
      <c r="AFN53" s="712"/>
      <c r="AFO53" s="712"/>
      <c r="AFP53" s="712"/>
      <c r="AFQ53" s="712"/>
      <c r="AFR53" s="712"/>
      <c r="AFS53" s="712"/>
      <c r="AFT53" s="712"/>
      <c r="AFU53" s="712"/>
      <c r="AFV53" s="712"/>
      <c r="AFW53" s="712"/>
      <c r="AFX53" s="712"/>
      <c r="AFY53" s="712"/>
      <c r="AFZ53" s="712"/>
      <c r="AGA53" s="712"/>
      <c r="AGB53" s="712"/>
      <c r="AGC53" s="712"/>
      <c r="AGD53" s="712"/>
      <c r="AGE53" s="712"/>
      <c r="AGF53" s="712"/>
      <c r="AGG53" s="712"/>
      <c r="AGH53" s="712"/>
      <c r="AGI53" s="712"/>
      <c r="AGJ53" s="712"/>
      <c r="AGK53" s="712"/>
      <c r="AGL53" s="712"/>
      <c r="AGM53" s="712"/>
      <c r="AGN53" s="712"/>
      <c r="AGO53" s="712"/>
      <c r="AGP53" s="712"/>
      <c r="AGQ53" s="712"/>
      <c r="AGR53" s="712"/>
      <c r="AGS53" s="712"/>
      <c r="AGT53" s="712"/>
      <c r="AGU53" s="712"/>
      <c r="AGV53" s="712"/>
      <c r="AGW53" s="712"/>
      <c r="AGX53" s="712"/>
      <c r="AGY53" s="712"/>
      <c r="AGZ53" s="712"/>
      <c r="AHA53" s="712"/>
      <c r="AHB53" s="712"/>
      <c r="AHC53" s="712"/>
      <c r="AHD53" s="712"/>
      <c r="AHE53" s="712"/>
      <c r="AHF53" s="712"/>
      <c r="AHG53" s="712"/>
      <c r="AHH53" s="712"/>
      <c r="AHI53" s="712"/>
      <c r="AHJ53" s="712"/>
      <c r="AHK53" s="712"/>
      <c r="AHL53" s="712"/>
      <c r="AHM53" s="712"/>
      <c r="AHN53" s="712"/>
      <c r="AHO53" s="712"/>
      <c r="AHP53" s="712"/>
      <c r="AHQ53" s="712"/>
      <c r="AHR53" s="712"/>
      <c r="AHS53" s="712"/>
      <c r="AHT53" s="712"/>
      <c r="AHU53" s="712"/>
      <c r="AHV53" s="712"/>
      <c r="AHW53" s="712"/>
      <c r="AHX53" s="712"/>
      <c r="AHY53" s="712"/>
      <c r="AHZ53" s="712"/>
      <c r="AIA53" s="712"/>
      <c r="AIB53" s="712"/>
      <c r="AIC53" s="712"/>
      <c r="AID53" s="712"/>
      <c r="AIE53" s="712"/>
      <c r="AIF53" s="712"/>
      <c r="AIG53" s="712"/>
      <c r="AIH53" s="712"/>
      <c r="AII53" s="712"/>
      <c r="AIJ53" s="712"/>
      <c r="AIK53" s="712"/>
      <c r="AIL53" s="712"/>
      <c r="AIM53" s="712"/>
      <c r="AIN53" s="712"/>
      <c r="AIO53" s="712"/>
      <c r="AIP53" s="712"/>
      <c r="AIQ53" s="712"/>
      <c r="AIR53" s="712"/>
      <c r="AIS53" s="712"/>
      <c r="AIT53" s="712"/>
      <c r="AIU53" s="712"/>
      <c r="AIV53" s="712"/>
      <c r="AIW53" s="712"/>
      <c r="AIX53" s="712"/>
      <c r="AIY53" s="712"/>
      <c r="AIZ53" s="712"/>
      <c r="AJA53" s="712"/>
      <c r="AJB53" s="712"/>
      <c r="AJC53" s="712"/>
      <c r="AJD53" s="712"/>
      <c r="AJE53" s="712"/>
      <c r="AJF53" s="712"/>
      <c r="AJG53" s="712"/>
      <c r="AJH53" s="712"/>
      <c r="AJI53" s="712"/>
      <c r="AJJ53" s="712"/>
      <c r="AJK53" s="712"/>
      <c r="AJL53" s="712"/>
      <c r="AJM53" s="712"/>
      <c r="AJN53" s="712"/>
      <c r="AJO53" s="712"/>
      <c r="AJP53" s="712"/>
      <c r="AJQ53" s="712"/>
      <c r="AJR53" s="712"/>
      <c r="AJS53" s="712"/>
      <c r="AJT53" s="712"/>
      <c r="AJU53" s="712"/>
      <c r="AJV53" s="712"/>
      <c r="AJW53" s="712"/>
      <c r="AJX53" s="712"/>
      <c r="AJY53" s="712"/>
      <c r="AJZ53" s="712"/>
      <c r="AKA53" s="712"/>
      <c r="AKB53" s="712"/>
      <c r="AKC53" s="712"/>
      <c r="AKD53" s="712"/>
      <c r="AKE53" s="712"/>
      <c r="AKF53" s="712"/>
      <c r="AKG53" s="712"/>
      <c r="AKH53" s="712"/>
      <c r="AKI53" s="712"/>
      <c r="AKJ53" s="712"/>
      <c r="AKK53" s="712"/>
      <c r="AKL53" s="712"/>
      <c r="AKM53" s="712"/>
      <c r="AKN53" s="712"/>
      <c r="AKO53" s="712"/>
      <c r="AKP53" s="712"/>
      <c r="AKQ53" s="712"/>
      <c r="AKR53" s="712"/>
      <c r="AKS53" s="712"/>
      <c r="AKT53" s="712"/>
      <c r="AKU53" s="712"/>
      <c r="AKV53" s="712"/>
      <c r="AKW53" s="712"/>
      <c r="AKX53" s="712"/>
      <c r="AKY53" s="712"/>
      <c r="AKZ53" s="712"/>
      <c r="ALA53" s="712"/>
      <c r="ALB53" s="712"/>
      <c r="ALC53" s="712"/>
      <c r="ALD53" s="712"/>
      <c r="ALE53" s="712"/>
      <c r="ALF53" s="712"/>
      <c r="ALG53" s="712"/>
      <c r="ALH53" s="712"/>
      <c r="ALI53" s="712"/>
      <c r="ALJ53" s="712"/>
      <c r="ALK53" s="712"/>
      <c r="ALL53" s="712"/>
      <c r="ALM53" s="712"/>
      <c r="ALN53" s="712"/>
      <c r="ALO53" s="712"/>
      <c r="ALP53" s="712"/>
      <c r="ALQ53" s="712"/>
      <c r="ALR53" s="712"/>
      <c r="ALS53" s="712"/>
      <c r="ALT53" s="712"/>
      <c r="ALU53" s="712"/>
      <c r="ALV53" s="712"/>
      <c r="ALW53" s="712"/>
      <c r="ALX53" s="712"/>
      <c r="ALY53" s="712"/>
      <c r="ALZ53" s="712"/>
      <c r="AMA53" s="712"/>
      <c r="AMB53" s="712"/>
      <c r="AMC53" s="712"/>
      <c r="AMD53" s="712"/>
      <c r="AME53" s="712"/>
      <c r="AMF53" s="712"/>
      <c r="AMG53" s="712"/>
      <c r="AMH53" s="712"/>
      <c r="AMI53" s="712"/>
      <c r="AMJ53" s="712"/>
      <c r="AMK53" s="712"/>
      <c r="AML53" s="712"/>
      <c r="AMM53" s="712"/>
      <c r="AMN53" s="712"/>
      <c r="AMO53" s="712"/>
      <c r="AMP53" s="712"/>
      <c r="AMQ53" s="712"/>
      <c r="AMR53" s="712"/>
      <c r="AMS53" s="712"/>
      <c r="AMT53" s="712"/>
      <c r="AMU53" s="712"/>
      <c r="AMV53" s="712"/>
      <c r="AMW53" s="712"/>
      <c r="AMX53" s="712"/>
      <c r="AMY53" s="712"/>
      <c r="AMZ53" s="712"/>
      <c r="ANA53" s="712"/>
      <c r="ANB53" s="712"/>
      <c r="ANC53" s="712"/>
      <c r="AND53" s="712"/>
      <c r="ANE53" s="712"/>
      <c r="ANF53" s="712"/>
      <c r="ANG53" s="712"/>
      <c r="ANH53" s="712"/>
      <c r="ANI53" s="712"/>
      <c r="ANJ53" s="712"/>
      <c r="ANK53" s="712"/>
      <c r="ANL53" s="712"/>
      <c r="ANM53" s="712"/>
      <c r="ANN53" s="712"/>
      <c r="ANO53" s="712"/>
      <c r="ANP53" s="712"/>
      <c r="ANQ53" s="712"/>
      <c r="ANR53" s="712"/>
      <c r="ANS53" s="712"/>
      <c r="ANT53" s="712"/>
      <c r="ANU53" s="712"/>
      <c r="ANV53" s="712"/>
      <c r="ANW53" s="712"/>
      <c r="ANX53" s="712"/>
      <c r="ANY53" s="712"/>
      <c r="ANZ53" s="712"/>
      <c r="AOA53" s="712"/>
      <c r="AOB53" s="712"/>
      <c r="AOC53" s="712"/>
      <c r="AOD53" s="712"/>
      <c r="AOE53" s="712"/>
      <c r="AOF53" s="712"/>
      <c r="AOG53" s="712"/>
      <c r="AOH53" s="712"/>
      <c r="AOI53" s="712"/>
      <c r="AOJ53" s="712"/>
      <c r="AOK53" s="712"/>
      <c r="AOL53" s="712"/>
      <c r="AOM53" s="712"/>
      <c r="AON53" s="712"/>
      <c r="AOO53" s="712"/>
      <c r="AOP53" s="712"/>
      <c r="AOQ53" s="712"/>
      <c r="AOR53" s="712"/>
      <c r="AOS53" s="712"/>
      <c r="AOT53" s="712"/>
      <c r="AOU53" s="712"/>
      <c r="AOV53" s="712"/>
      <c r="AOW53" s="712"/>
      <c r="AOX53" s="712"/>
      <c r="AOY53" s="712"/>
      <c r="AOZ53" s="712"/>
      <c r="APA53" s="712"/>
      <c r="APB53" s="712"/>
      <c r="APC53" s="712"/>
      <c r="APD53" s="712"/>
      <c r="APE53" s="712"/>
      <c r="APF53" s="712"/>
      <c r="APG53" s="712"/>
      <c r="APH53" s="712"/>
      <c r="API53" s="712"/>
      <c r="APJ53" s="712"/>
      <c r="APK53" s="712"/>
      <c r="APL53" s="712"/>
      <c r="APM53" s="712"/>
      <c r="APN53" s="712"/>
      <c r="APO53" s="712"/>
      <c r="APP53" s="712"/>
      <c r="APQ53" s="712"/>
      <c r="APR53" s="712"/>
      <c r="APS53" s="712"/>
      <c r="APT53" s="712"/>
      <c r="APU53" s="712"/>
      <c r="APV53" s="712"/>
      <c r="APW53" s="712"/>
      <c r="APX53" s="712"/>
      <c r="APY53" s="712"/>
      <c r="APZ53" s="712"/>
      <c r="AQA53" s="712"/>
      <c r="AQB53" s="712"/>
      <c r="AQC53" s="712"/>
      <c r="AQD53" s="712"/>
      <c r="AQE53" s="712"/>
      <c r="AQF53" s="712"/>
      <c r="AQG53" s="712"/>
      <c r="AQH53" s="712"/>
      <c r="AQI53" s="712"/>
      <c r="AQJ53" s="712"/>
      <c r="AQK53" s="712"/>
      <c r="AQL53" s="712"/>
      <c r="AQM53" s="712"/>
      <c r="AQN53" s="712"/>
      <c r="AQO53" s="712"/>
      <c r="AQP53" s="712"/>
      <c r="AQQ53" s="712"/>
      <c r="AQR53" s="712"/>
      <c r="AQS53" s="712"/>
      <c r="AQT53" s="712"/>
      <c r="AQU53" s="712"/>
      <c r="AQV53" s="712"/>
      <c r="AQW53" s="712"/>
      <c r="AQX53" s="712"/>
      <c r="AQY53" s="712"/>
      <c r="AQZ53" s="712"/>
      <c r="ARA53" s="712"/>
      <c r="ARB53" s="712"/>
      <c r="ARC53" s="712"/>
      <c r="ARD53" s="712"/>
      <c r="ARE53" s="712"/>
      <c r="ARF53" s="712"/>
      <c r="ARG53" s="712"/>
      <c r="ARH53" s="712"/>
      <c r="ARI53" s="712"/>
      <c r="ARJ53" s="712"/>
      <c r="ARK53" s="712"/>
      <c r="ARL53" s="712"/>
      <c r="ARM53" s="712"/>
      <c r="ARN53" s="712"/>
      <c r="ARO53" s="712"/>
      <c r="ARP53" s="712"/>
      <c r="ARQ53" s="712"/>
      <c r="ARR53" s="712"/>
      <c r="ARS53" s="712"/>
      <c r="ART53" s="712"/>
      <c r="ARU53" s="712"/>
      <c r="ARV53" s="712"/>
      <c r="ARW53" s="712"/>
      <c r="ARX53" s="712"/>
      <c r="ARY53" s="712"/>
      <c r="ARZ53" s="712"/>
      <c r="ASA53" s="712"/>
      <c r="ASB53" s="712"/>
      <c r="ASC53" s="712"/>
      <c r="ASD53" s="712"/>
      <c r="ASE53" s="712"/>
      <c r="ASF53" s="712"/>
      <c r="ASG53" s="712"/>
      <c r="ASH53" s="712"/>
      <c r="ASI53" s="712"/>
      <c r="ASJ53" s="712"/>
      <c r="ASK53" s="712"/>
      <c r="ASL53" s="712"/>
      <c r="ASM53" s="712"/>
      <c r="ASN53" s="712"/>
      <c r="ASO53" s="712"/>
      <c r="ASP53" s="712"/>
      <c r="ASQ53" s="712"/>
      <c r="ASR53" s="712"/>
      <c r="ASS53" s="712"/>
      <c r="AST53" s="712"/>
      <c r="ASU53" s="712"/>
      <c r="ASV53" s="712"/>
      <c r="ASW53" s="712"/>
      <c r="ASX53" s="712"/>
      <c r="ASY53" s="712"/>
      <c r="ASZ53" s="712"/>
      <c r="ATA53" s="712"/>
      <c r="ATB53" s="712"/>
      <c r="ATC53" s="712"/>
      <c r="ATD53" s="712"/>
      <c r="ATE53" s="712"/>
      <c r="ATF53" s="712"/>
      <c r="ATG53" s="712"/>
      <c r="ATH53" s="712"/>
      <c r="ATI53" s="712"/>
      <c r="ATJ53" s="712"/>
      <c r="ATK53" s="712"/>
      <c r="ATL53" s="712"/>
      <c r="ATM53" s="712"/>
      <c r="ATN53" s="712"/>
      <c r="ATO53" s="712"/>
      <c r="ATP53" s="712"/>
      <c r="ATQ53" s="712"/>
      <c r="ATR53" s="712"/>
      <c r="ATS53" s="712"/>
      <c r="ATT53" s="712"/>
      <c r="ATU53" s="712"/>
      <c r="ATV53" s="712"/>
      <c r="ATW53" s="712"/>
      <c r="ATX53" s="712"/>
      <c r="ATY53" s="712"/>
      <c r="ATZ53" s="712"/>
      <c r="AUA53" s="712"/>
      <c r="AUB53" s="712"/>
      <c r="AUC53" s="712"/>
      <c r="AUD53" s="712"/>
      <c r="AUE53" s="712"/>
      <c r="AUF53" s="712"/>
      <c r="AUG53" s="712"/>
      <c r="AUH53" s="712"/>
      <c r="AUI53" s="712"/>
      <c r="AUJ53" s="712"/>
      <c r="AUK53" s="712"/>
      <c r="AUL53" s="712"/>
      <c r="AUM53" s="712"/>
      <c r="AUN53" s="712"/>
      <c r="AUO53" s="712"/>
      <c r="AUP53" s="712"/>
      <c r="AUQ53" s="712"/>
      <c r="AUR53" s="712"/>
      <c r="AUS53" s="712"/>
      <c r="AUT53" s="712"/>
      <c r="AUU53" s="712"/>
      <c r="AUV53" s="712"/>
      <c r="AUW53" s="712"/>
      <c r="AUX53" s="712"/>
      <c r="AUY53" s="712"/>
      <c r="AUZ53" s="712"/>
      <c r="AVA53" s="712"/>
      <c r="AVB53" s="712"/>
      <c r="AVC53" s="712"/>
      <c r="AVD53" s="712"/>
      <c r="AVE53" s="712"/>
      <c r="AVF53" s="712"/>
      <c r="AVG53" s="712"/>
      <c r="AVH53" s="712"/>
      <c r="AVI53" s="712"/>
      <c r="AVJ53" s="712"/>
      <c r="AVK53" s="712"/>
      <c r="AVL53" s="712"/>
      <c r="AVM53" s="712"/>
      <c r="AVN53" s="712"/>
      <c r="AVO53" s="712"/>
      <c r="AVP53" s="712"/>
      <c r="AVQ53" s="712"/>
      <c r="AVR53" s="712"/>
      <c r="AVS53" s="712"/>
      <c r="AVT53" s="712"/>
      <c r="AVU53" s="712"/>
      <c r="AVV53" s="712"/>
      <c r="AVW53" s="712"/>
      <c r="AVX53" s="712"/>
      <c r="AVY53" s="712"/>
      <c r="AVZ53" s="712"/>
      <c r="AWA53" s="712"/>
      <c r="AWB53" s="712"/>
      <c r="AWC53" s="712"/>
      <c r="AWD53" s="712"/>
      <c r="AWE53" s="712"/>
      <c r="AWF53" s="712"/>
      <c r="AWG53" s="712"/>
      <c r="AWH53" s="712"/>
      <c r="AWI53" s="712"/>
      <c r="AWJ53" s="712"/>
      <c r="AWK53" s="712"/>
      <c r="AWL53" s="712"/>
      <c r="AWM53" s="712"/>
      <c r="AWN53" s="712"/>
      <c r="AWO53" s="712"/>
      <c r="AWP53" s="712"/>
      <c r="AWQ53" s="712"/>
      <c r="AWR53" s="712"/>
      <c r="AWS53" s="712"/>
      <c r="AWT53" s="712"/>
      <c r="AWU53" s="712"/>
      <c r="AWV53" s="712"/>
      <c r="AWW53" s="712"/>
      <c r="AWX53" s="712"/>
      <c r="AWY53" s="712"/>
      <c r="AWZ53" s="712"/>
      <c r="AXA53" s="712"/>
      <c r="AXB53" s="712"/>
      <c r="AXC53" s="712"/>
      <c r="AXD53" s="712"/>
      <c r="AXE53" s="712"/>
      <c r="AXF53" s="712"/>
      <c r="AXG53" s="712"/>
      <c r="AXH53" s="712"/>
      <c r="AXI53" s="712"/>
      <c r="AXJ53" s="712"/>
      <c r="AXK53" s="712"/>
      <c r="AXL53" s="712"/>
      <c r="AXM53" s="712"/>
      <c r="AXN53" s="712"/>
      <c r="AXO53" s="712"/>
      <c r="AXP53" s="712"/>
      <c r="AXQ53" s="712"/>
      <c r="AXR53" s="712"/>
      <c r="AXS53" s="712"/>
      <c r="AXT53" s="712"/>
      <c r="AXU53" s="712"/>
      <c r="AXV53" s="712"/>
      <c r="AXW53" s="712"/>
      <c r="AXX53" s="712"/>
      <c r="AXY53" s="712"/>
      <c r="AXZ53" s="712"/>
      <c r="AYA53" s="712"/>
      <c r="AYB53" s="712"/>
      <c r="AYC53" s="712"/>
      <c r="AYD53" s="712"/>
      <c r="AYE53" s="712"/>
      <c r="AYF53" s="712"/>
      <c r="AYG53" s="712"/>
      <c r="AYH53" s="712"/>
      <c r="AYI53" s="712"/>
      <c r="AYJ53" s="712"/>
      <c r="AYK53" s="712"/>
      <c r="AYL53" s="712"/>
      <c r="AYM53" s="712"/>
      <c r="AYN53" s="712"/>
      <c r="AYO53" s="712"/>
      <c r="AYP53" s="712"/>
      <c r="AYQ53" s="712"/>
      <c r="AYR53" s="712"/>
      <c r="AYS53" s="712"/>
      <c r="AYT53" s="712"/>
      <c r="AYU53" s="712"/>
      <c r="AYV53" s="712"/>
      <c r="AYW53" s="712"/>
      <c r="AYX53" s="712"/>
      <c r="AYY53" s="712"/>
      <c r="AYZ53" s="712"/>
      <c r="AZA53" s="712"/>
      <c r="AZB53" s="712"/>
      <c r="AZC53" s="712"/>
      <c r="AZD53" s="712"/>
      <c r="AZE53" s="712"/>
      <c r="AZF53" s="712"/>
      <c r="AZG53" s="712"/>
      <c r="AZH53" s="712"/>
      <c r="AZI53" s="712"/>
      <c r="AZJ53" s="712"/>
      <c r="AZK53" s="712"/>
      <c r="AZL53" s="712"/>
      <c r="AZM53" s="712"/>
      <c r="AZN53" s="712"/>
      <c r="AZO53" s="712"/>
      <c r="AZP53" s="712"/>
      <c r="AZQ53" s="712"/>
      <c r="AZR53" s="712"/>
      <c r="AZS53" s="712"/>
      <c r="AZT53" s="712"/>
      <c r="AZU53" s="712"/>
      <c r="AZV53" s="712"/>
      <c r="AZW53" s="712"/>
      <c r="AZX53" s="712"/>
      <c r="AZY53" s="712"/>
      <c r="AZZ53" s="712"/>
      <c r="BAA53" s="712"/>
      <c r="BAB53" s="712"/>
      <c r="BAC53" s="712"/>
      <c r="BAD53" s="712"/>
      <c r="BAE53" s="712"/>
      <c r="BAF53" s="712"/>
      <c r="BAG53" s="712"/>
      <c r="BAH53" s="712"/>
      <c r="BAI53" s="712"/>
      <c r="BAJ53" s="712"/>
      <c r="BAK53" s="712"/>
      <c r="BAL53" s="712"/>
      <c r="BAM53" s="712"/>
      <c r="BAN53" s="712"/>
      <c r="BAO53" s="712"/>
      <c r="BAP53" s="712"/>
      <c r="BAQ53" s="712"/>
      <c r="BAR53" s="712"/>
      <c r="BAS53" s="712"/>
      <c r="BAT53" s="712"/>
      <c r="BAU53" s="712"/>
      <c r="BAV53" s="712"/>
      <c r="BAW53" s="712"/>
      <c r="BAX53" s="712"/>
      <c r="BAY53" s="712"/>
      <c r="BAZ53" s="712"/>
      <c r="BBA53" s="712"/>
      <c r="BBB53" s="712"/>
      <c r="BBC53" s="712"/>
      <c r="BBD53" s="712"/>
      <c r="BBE53" s="712"/>
      <c r="BBF53" s="712"/>
      <c r="BBG53" s="712"/>
      <c r="BBH53" s="712"/>
      <c r="BBI53" s="712"/>
      <c r="BBJ53" s="712"/>
      <c r="BBK53" s="712"/>
      <c r="BBL53" s="712"/>
      <c r="BBM53" s="712"/>
      <c r="BBN53" s="712"/>
      <c r="BBO53" s="712"/>
      <c r="BBP53" s="712"/>
      <c r="BBQ53" s="712"/>
      <c r="BBR53" s="712"/>
      <c r="BBS53" s="712"/>
      <c r="BBT53" s="712"/>
      <c r="BBU53" s="712"/>
      <c r="BBV53" s="712"/>
      <c r="BBW53" s="712"/>
      <c r="BBX53" s="712"/>
      <c r="BBY53" s="712"/>
      <c r="BBZ53" s="712"/>
      <c r="BCA53" s="712"/>
      <c r="BCB53" s="712"/>
      <c r="BCC53" s="712"/>
      <c r="BCD53" s="712"/>
      <c r="BCE53" s="712"/>
      <c r="BCF53" s="712"/>
      <c r="BCG53" s="712"/>
      <c r="BCH53" s="712"/>
      <c r="BCI53" s="712"/>
      <c r="BCJ53" s="712"/>
      <c r="BCK53" s="712"/>
      <c r="BCL53" s="712"/>
      <c r="BCM53" s="712"/>
      <c r="BCN53" s="712"/>
      <c r="BCO53" s="712"/>
      <c r="BCP53" s="712"/>
      <c r="BCQ53" s="712"/>
      <c r="BCR53" s="712"/>
      <c r="BCS53" s="712"/>
      <c r="BCT53" s="712"/>
      <c r="BCU53" s="712"/>
      <c r="BCV53" s="712"/>
      <c r="BCW53" s="712"/>
      <c r="BCX53" s="712"/>
      <c r="BCY53" s="712"/>
      <c r="BCZ53" s="712"/>
      <c r="BDA53" s="712"/>
      <c r="BDB53" s="712"/>
      <c r="BDC53" s="712"/>
      <c r="BDD53" s="712"/>
      <c r="BDE53" s="712"/>
      <c r="BDF53" s="712"/>
      <c r="BDG53" s="712"/>
      <c r="BDH53" s="712"/>
      <c r="BDI53" s="712"/>
      <c r="BDJ53" s="712"/>
      <c r="BDK53" s="712"/>
      <c r="BDL53" s="712"/>
      <c r="BDM53" s="712"/>
      <c r="BDN53" s="712"/>
      <c r="BDO53" s="712"/>
      <c r="BDP53" s="712"/>
      <c r="BDQ53" s="712"/>
      <c r="BDR53" s="712"/>
      <c r="BDS53" s="712"/>
      <c r="BDT53" s="712"/>
      <c r="BDU53" s="712"/>
      <c r="BDV53" s="712"/>
      <c r="BDW53" s="712"/>
      <c r="BDX53" s="712"/>
      <c r="BDY53" s="712"/>
      <c r="BDZ53" s="712"/>
      <c r="BEA53" s="712"/>
      <c r="BEB53" s="712"/>
      <c r="BEC53" s="712"/>
      <c r="BED53" s="712"/>
      <c r="BEE53" s="712"/>
      <c r="BEF53" s="712"/>
      <c r="BEG53" s="712"/>
      <c r="BEH53" s="712"/>
      <c r="BEI53" s="712"/>
      <c r="BEJ53" s="712"/>
      <c r="BEK53" s="712"/>
      <c r="BEL53" s="712"/>
      <c r="BEM53" s="712"/>
      <c r="BEN53" s="712"/>
      <c r="BEO53" s="712"/>
      <c r="BEP53" s="712"/>
      <c r="BEQ53" s="712"/>
      <c r="BER53" s="712"/>
      <c r="BES53" s="712"/>
      <c r="BET53" s="712"/>
      <c r="BEU53" s="712"/>
      <c r="BEV53" s="712"/>
      <c r="BEW53" s="712"/>
      <c r="BEX53" s="712"/>
      <c r="BEY53" s="712"/>
      <c r="BEZ53" s="712"/>
      <c r="BFA53" s="712"/>
      <c r="BFB53" s="712"/>
      <c r="BFC53" s="712"/>
      <c r="BFD53" s="712"/>
      <c r="BFE53" s="712"/>
      <c r="BFF53" s="712"/>
      <c r="BFG53" s="712"/>
      <c r="BFH53" s="712"/>
      <c r="BFI53" s="712"/>
      <c r="BFJ53" s="712"/>
      <c r="BFK53" s="712"/>
      <c r="BFL53" s="712"/>
      <c r="BFM53" s="712"/>
      <c r="BFN53" s="712"/>
      <c r="BFO53" s="712"/>
      <c r="BFP53" s="712"/>
      <c r="BFQ53" s="712"/>
      <c r="BFR53" s="712"/>
      <c r="BFS53" s="712"/>
      <c r="BFT53" s="712"/>
      <c r="BFU53" s="712"/>
      <c r="BFV53" s="712"/>
      <c r="BFW53" s="712"/>
      <c r="BFX53" s="712"/>
      <c r="BFY53" s="712"/>
      <c r="BFZ53" s="712"/>
      <c r="BGA53" s="712"/>
      <c r="BGB53" s="712"/>
      <c r="BGC53" s="712"/>
      <c r="BGD53" s="712"/>
      <c r="BGE53" s="712"/>
      <c r="BGF53" s="712"/>
      <c r="BGG53" s="712"/>
      <c r="BGH53" s="712"/>
      <c r="BGI53" s="712"/>
      <c r="BGJ53" s="712"/>
      <c r="BGK53" s="712"/>
      <c r="BGL53" s="712"/>
      <c r="BGM53" s="712"/>
      <c r="BGN53" s="712"/>
      <c r="BGO53" s="712"/>
      <c r="BGP53" s="712"/>
      <c r="BGQ53" s="712"/>
      <c r="BGR53" s="712"/>
      <c r="BGS53" s="712"/>
      <c r="BGT53" s="712"/>
      <c r="BGU53" s="712"/>
      <c r="BGV53" s="712"/>
      <c r="BGW53" s="712"/>
      <c r="BGX53" s="712"/>
      <c r="BGY53" s="712"/>
      <c r="BGZ53" s="712"/>
      <c r="BHA53" s="712"/>
      <c r="BHB53" s="712"/>
      <c r="BHC53" s="712"/>
      <c r="BHD53" s="712"/>
      <c r="BHE53" s="712"/>
      <c r="BHF53" s="712"/>
      <c r="BHG53" s="712"/>
      <c r="BHH53" s="712"/>
      <c r="BHI53" s="712"/>
      <c r="BHJ53" s="712"/>
      <c r="BHK53" s="712"/>
      <c r="BHL53" s="712"/>
      <c r="BHM53" s="712"/>
      <c r="BHN53" s="712"/>
      <c r="BHO53" s="712"/>
      <c r="BHP53" s="712"/>
      <c r="BHQ53" s="712"/>
      <c r="BHR53" s="712"/>
      <c r="BHS53" s="712"/>
      <c r="BHT53" s="712"/>
      <c r="BHU53" s="712"/>
      <c r="BHV53" s="712"/>
      <c r="BHW53" s="712"/>
      <c r="BHX53" s="712"/>
      <c r="BHY53" s="712"/>
      <c r="BHZ53" s="712"/>
      <c r="BIA53" s="712"/>
      <c r="BIB53" s="712"/>
      <c r="BIC53" s="712"/>
      <c r="BID53" s="712"/>
      <c r="BIE53" s="712"/>
      <c r="BIF53" s="712"/>
      <c r="BIG53" s="712"/>
      <c r="BIH53" s="712"/>
      <c r="BII53" s="712"/>
      <c r="BIJ53" s="712"/>
      <c r="BIK53" s="712"/>
      <c r="BIL53" s="712"/>
      <c r="BIM53" s="712"/>
      <c r="BIN53" s="712"/>
      <c r="BIO53" s="712"/>
      <c r="BIP53" s="712"/>
      <c r="BIQ53" s="712"/>
      <c r="BIR53" s="712"/>
      <c r="BIS53" s="712"/>
      <c r="BIT53" s="712"/>
      <c r="BIU53" s="712"/>
      <c r="BIV53" s="712"/>
      <c r="BIW53" s="712"/>
      <c r="BIX53" s="712"/>
      <c r="BIY53" s="712"/>
      <c r="BIZ53" s="712"/>
      <c r="BJA53" s="712"/>
      <c r="BJB53" s="712"/>
      <c r="BJC53" s="712"/>
      <c r="BJD53" s="712"/>
      <c r="BJE53" s="712"/>
      <c r="BJF53" s="712"/>
      <c r="BJG53" s="712"/>
      <c r="BJH53" s="712"/>
      <c r="BJI53" s="712"/>
      <c r="BJJ53" s="712"/>
      <c r="BJK53" s="712"/>
      <c r="BJL53" s="712"/>
      <c r="BJM53" s="712"/>
      <c r="BJN53" s="712"/>
      <c r="BJO53" s="712"/>
      <c r="BJP53" s="712"/>
      <c r="BJQ53" s="712"/>
      <c r="BJR53" s="712"/>
      <c r="BJS53" s="712"/>
      <c r="BJT53" s="712"/>
      <c r="BJU53" s="712"/>
      <c r="BJV53" s="712"/>
      <c r="BJW53" s="712"/>
      <c r="BJX53" s="712"/>
      <c r="BJY53" s="712"/>
      <c r="BJZ53" s="712"/>
      <c r="BKA53" s="712"/>
      <c r="BKB53" s="712"/>
      <c r="BKC53" s="712"/>
      <c r="BKD53" s="712"/>
      <c r="BKE53" s="712"/>
      <c r="BKF53" s="712"/>
      <c r="BKG53" s="712"/>
      <c r="BKH53" s="712"/>
      <c r="BKI53" s="712"/>
      <c r="BKJ53" s="712"/>
      <c r="BKK53" s="712"/>
      <c r="BKL53" s="712"/>
      <c r="BKM53" s="712"/>
      <c r="BKN53" s="712"/>
      <c r="BKO53" s="712"/>
      <c r="BKP53" s="712"/>
      <c r="BKQ53" s="712"/>
      <c r="BKR53" s="712"/>
      <c r="BKS53" s="712"/>
      <c r="BKT53" s="712"/>
      <c r="BKU53" s="712"/>
      <c r="BKV53" s="712"/>
      <c r="BKW53" s="712"/>
      <c r="BKX53" s="712"/>
      <c r="BKY53" s="712"/>
      <c r="BKZ53" s="712"/>
      <c r="BLA53" s="712"/>
      <c r="BLB53" s="712"/>
      <c r="BLC53" s="712"/>
      <c r="BLD53" s="712"/>
      <c r="BLE53" s="712"/>
      <c r="BLF53" s="712"/>
      <c r="BLG53" s="712"/>
      <c r="BLH53" s="712"/>
      <c r="BLI53" s="712"/>
      <c r="BLJ53" s="712"/>
      <c r="BLK53" s="712"/>
      <c r="BLL53" s="712"/>
      <c r="BLM53" s="712"/>
      <c r="BLN53" s="712"/>
      <c r="BLO53" s="712"/>
      <c r="BLP53" s="712"/>
      <c r="BLQ53" s="712"/>
      <c r="BLR53" s="712"/>
      <c r="BLS53" s="712"/>
      <c r="BLT53" s="712"/>
      <c r="BLU53" s="712"/>
      <c r="BLV53" s="712"/>
      <c r="BLW53" s="712"/>
      <c r="BLX53" s="712"/>
      <c r="BLY53" s="712"/>
      <c r="BLZ53" s="712"/>
      <c r="BMA53" s="712"/>
      <c r="BMB53" s="712"/>
      <c r="BMC53" s="712"/>
      <c r="BMD53" s="712"/>
      <c r="BME53" s="712"/>
      <c r="BMF53" s="712"/>
      <c r="BMG53" s="712"/>
      <c r="BMH53" s="712"/>
      <c r="BMI53" s="712"/>
      <c r="BMJ53" s="712"/>
      <c r="BMK53" s="712"/>
      <c r="BML53" s="712"/>
      <c r="BMM53" s="712"/>
      <c r="BMN53" s="712"/>
      <c r="BMO53" s="712"/>
      <c r="BMP53" s="712"/>
      <c r="BMQ53" s="712"/>
      <c r="BMR53" s="712"/>
      <c r="BMS53" s="712"/>
      <c r="BMT53" s="712"/>
      <c r="BMU53" s="712"/>
      <c r="BMV53" s="712"/>
      <c r="BMW53" s="712"/>
      <c r="BMX53" s="712"/>
      <c r="BMY53" s="712"/>
      <c r="BMZ53" s="712"/>
      <c r="BNA53" s="712"/>
      <c r="BNB53" s="712"/>
      <c r="BNC53" s="712"/>
      <c r="BND53" s="712"/>
      <c r="BNE53" s="712"/>
      <c r="BNF53" s="712"/>
      <c r="BNG53" s="712"/>
      <c r="BNH53" s="712"/>
      <c r="BNI53" s="712"/>
      <c r="BNJ53" s="712"/>
      <c r="BNK53" s="712"/>
      <c r="BNL53" s="712"/>
      <c r="BNM53" s="712"/>
      <c r="BNN53" s="712"/>
      <c r="BNO53" s="712"/>
      <c r="BNP53" s="712"/>
      <c r="BNQ53" s="712"/>
      <c r="BNR53" s="712"/>
      <c r="BNS53" s="712"/>
      <c r="BNT53" s="712"/>
      <c r="BNU53" s="712"/>
      <c r="BNV53" s="712"/>
      <c r="BNW53" s="712"/>
      <c r="BNX53" s="712"/>
      <c r="BNY53" s="712"/>
      <c r="BNZ53" s="712"/>
      <c r="BOA53" s="712"/>
      <c r="BOB53" s="712"/>
      <c r="BOC53" s="712"/>
      <c r="BOD53" s="712"/>
      <c r="BOE53" s="712"/>
      <c r="BOF53" s="712"/>
      <c r="BOG53" s="712"/>
      <c r="BOH53" s="712"/>
      <c r="BOI53" s="712"/>
      <c r="BOJ53" s="712"/>
      <c r="BOK53" s="712"/>
      <c r="BOL53" s="712"/>
      <c r="BOM53" s="712"/>
      <c r="BON53" s="712"/>
      <c r="BOO53" s="712"/>
      <c r="BOP53" s="712"/>
      <c r="BOQ53" s="712"/>
      <c r="BOR53" s="712"/>
      <c r="BOS53" s="712"/>
      <c r="BOT53" s="712"/>
      <c r="BOU53" s="712"/>
      <c r="BOV53" s="712"/>
      <c r="BOW53" s="712"/>
      <c r="BOX53" s="712"/>
      <c r="BOY53" s="712"/>
      <c r="BOZ53" s="712"/>
      <c r="BPA53" s="712"/>
      <c r="BPB53" s="712"/>
      <c r="BPC53" s="712"/>
      <c r="BPD53" s="712"/>
      <c r="BPE53" s="712"/>
      <c r="BPF53" s="712"/>
      <c r="BPG53" s="712"/>
      <c r="BPH53" s="712"/>
      <c r="BPI53" s="712"/>
      <c r="BPJ53" s="712"/>
      <c r="BPK53" s="712"/>
      <c r="BPL53" s="712"/>
      <c r="BPM53" s="712"/>
      <c r="BPN53" s="712"/>
      <c r="BPO53" s="712"/>
      <c r="BPP53" s="712"/>
      <c r="BPQ53" s="712"/>
      <c r="BPR53" s="712"/>
      <c r="BPS53" s="712"/>
      <c r="BPT53" s="712"/>
      <c r="BPU53" s="712"/>
      <c r="BPV53" s="712"/>
      <c r="BPW53" s="712"/>
      <c r="BPX53" s="712"/>
      <c r="BPY53" s="712"/>
      <c r="BPZ53" s="712"/>
      <c r="BQA53" s="712"/>
      <c r="BQB53" s="712"/>
      <c r="BQC53" s="712"/>
      <c r="BQD53" s="712"/>
      <c r="BQE53" s="712"/>
      <c r="BQF53" s="712"/>
      <c r="BQG53" s="712"/>
      <c r="BQH53" s="712"/>
      <c r="BQI53" s="712"/>
      <c r="BQJ53" s="712"/>
      <c r="BQK53" s="712"/>
      <c r="BQL53" s="712"/>
      <c r="BQM53" s="712"/>
      <c r="BQN53" s="712"/>
      <c r="BQO53" s="712"/>
      <c r="BQP53" s="712"/>
      <c r="BQQ53" s="712"/>
      <c r="BQR53" s="712"/>
      <c r="BQS53" s="712"/>
      <c r="BQT53" s="712"/>
      <c r="BQU53" s="712"/>
      <c r="BQV53" s="712"/>
      <c r="BQW53" s="712"/>
      <c r="BQX53" s="712"/>
      <c r="BQY53" s="712"/>
      <c r="BQZ53" s="712"/>
      <c r="BRA53" s="712"/>
      <c r="BRB53" s="712"/>
      <c r="BRC53" s="712"/>
      <c r="BRD53" s="712"/>
      <c r="BRE53" s="712"/>
      <c r="BRF53" s="712"/>
      <c r="BRG53" s="712"/>
      <c r="BRH53" s="712"/>
      <c r="BRI53" s="712"/>
      <c r="BRJ53" s="712"/>
      <c r="BRK53" s="712"/>
      <c r="BRL53" s="712"/>
      <c r="BRM53" s="712"/>
      <c r="BRN53" s="712"/>
      <c r="BRO53" s="712"/>
      <c r="BRP53" s="712"/>
      <c r="BRQ53" s="712"/>
      <c r="BRR53" s="712"/>
      <c r="BRS53" s="712"/>
      <c r="BRT53" s="712"/>
      <c r="BRU53" s="712"/>
      <c r="BRV53" s="712"/>
      <c r="BRW53" s="712"/>
      <c r="BRX53" s="712"/>
      <c r="BRY53" s="712"/>
      <c r="BRZ53" s="712"/>
      <c r="BSA53" s="712"/>
      <c r="BSB53" s="712"/>
      <c r="BSC53" s="712"/>
      <c r="BSD53" s="712"/>
      <c r="BSE53" s="712"/>
      <c r="BSF53" s="712"/>
      <c r="BSG53" s="712"/>
      <c r="BSH53" s="712"/>
      <c r="BSI53" s="712"/>
      <c r="BSJ53" s="712"/>
      <c r="BSK53" s="712"/>
      <c r="BSL53" s="712"/>
      <c r="BSM53" s="712"/>
      <c r="BSN53" s="712"/>
      <c r="BSO53" s="712"/>
      <c r="BSP53" s="712"/>
      <c r="BSQ53" s="712"/>
      <c r="BSR53" s="712"/>
      <c r="BSS53" s="712"/>
      <c r="BST53" s="712"/>
      <c r="BSU53" s="712"/>
      <c r="BSV53" s="712"/>
      <c r="BSW53" s="712"/>
      <c r="BSX53" s="712"/>
      <c r="BSY53" s="712"/>
      <c r="BSZ53" s="712"/>
      <c r="BTA53" s="712"/>
      <c r="BTB53" s="712"/>
      <c r="BTC53" s="712"/>
      <c r="BTD53" s="712"/>
      <c r="BTE53" s="712"/>
      <c r="BTF53" s="712"/>
      <c r="BTG53" s="712"/>
      <c r="BTH53" s="712"/>
      <c r="BTI53" s="712"/>
      <c r="BTJ53" s="712"/>
      <c r="BTK53" s="712"/>
      <c r="BTL53" s="712"/>
      <c r="BTM53" s="712"/>
      <c r="BTN53" s="712"/>
      <c r="BTO53" s="712"/>
      <c r="BTP53" s="712"/>
      <c r="BTQ53" s="712"/>
      <c r="BTR53" s="712"/>
      <c r="BTS53" s="712"/>
      <c r="BTT53" s="712"/>
      <c r="BTU53" s="712"/>
      <c r="BTV53" s="712"/>
      <c r="BTW53" s="712"/>
      <c r="BTX53" s="712"/>
      <c r="BTY53" s="712"/>
      <c r="BTZ53" s="712"/>
      <c r="BUA53" s="712"/>
      <c r="BUB53" s="712"/>
      <c r="BUC53" s="712"/>
      <c r="BUD53" s="712"/>
      <c r="BUE53" s="712"/>
      <c r="BUF53" s="712"/>
      <c r="BUG53" s="712"/>
      <c r="BUH53" s="712"/>
      <c r="BUI53" s="712"/>
      <c r="BUJ53" s="712"/>
      <c r="BUK53" s="712"/>
      <c r="BUL53" s="712"/>
      <c r="BUM53" s="712"/>
      <c r="BUN53" s="712"/>
      <c r="BUO53" s="712"/>
      <c r="BUP53" s="712"/>
      <c r="BUQ53" s="712"/>
      <c r="BUR53" s="712"/>
      <c r="BUS53" s="712"/>
      <c r="BUT53" s="712"/>
      <c r="BUU53" s="712"/>
      <c r="BUV53" s="712"/>
      <c r="BUW53" s="712"/>
      <c r="BUX53" s="712"/>
      <c r="BUY53" s="712"/>
      <c r="BUZ53" s="712"/>
      <c r="BVA53" s="712"/>
      <c r="BVB53" s="712"/>
      <c r="BVC53" s="712"/>
      <c r="BVD53" s="712"/>
      <c r="BVE53" s="712"/>
      <c r="BVF53" s="712"/>
      <c r="BVG53" s="712"/>
      <c r="BVH53" s="712"/>
      <c r="BVI53" s="712"/>
      <c r="BVJ53" s="712"/>
      <c r="BVK53" s="712"/>
      <c r="BVL53" s="712"/>
      <c r="BVM53" s="712"/>
      <c r="BVN53" s="712"/>
      <c r="BVO53" s="712"/>
      <c r="BVP53" s="712"/>
      <c r="BVQ53" s="712"/>
      <c r="BVR53" s="712"/>
      <c r="BVS53" s="712"/>
      <c r="BVT53" s="712"/>
      <c r="BVU53" s="712"/>
      <c r="BVV53" s="712"/>
      <c r="BVW53" s="712"/>
      <c r="BVX53" s="712"/>
      <c r="BVY53" s="712"/>
      <c r="BVZ53" s="712"/>
      <c r="BWA53" s="712"/>
      <c r="BWB53" s="712"/>
      <c r="BWC53" s="712"/>
      <c r="BWD53" s="712"/>
      <c r="BWE53" s="712"/>
      <c r="BWF53" s="712"/>
      <c r="BWG53" s="712"/>
      <c r="BWH53" s="712"/>
      <c r="BWI53" s="712"/>
      <c r="BWJ53" s="712"/>
      <c r="BWK53" s="712"/>
      <c r="BWL53" s="712"/>
      <c r="BWM53" s="712"/>
      <c r="BWN53" s="712"/>
      <c r="BWO53" s="712"/>
      <c r="BWP53" s="712"/>
      <c r="BWQ53" s="712"/>
      <c r="BWR53" s="712"/>
      <c r="BWS53" s="712"/>
      <c r="BWT53" s="712"/>
      <c r="BWU53" s="712"/>
      <c r="BWV53" s="712"/>
      <c r="BWW53" s="712"/>
      <c r="BWX53" s="712"/>
      <c r="BWY53" s="712"/>
      <c r="BWZ53" s="712"/>
      <c r="BXA53" s="712"/>
      <c r="BXB53" s="712"/>
      <c r="BXC53" s="712"/>
      <c r="BXD53" s="712"/>
      <c r="BXE53" s="712"/>
      <c r="BXF53" s="712"/>
      <c r="BXG53" s="712"/>
      <c r="BXH53" s="712"/>
      <c r="BXI53" s="712"/>
      <c r="BXJ53" s="712"/>
      <c r="BXK53" s="712"/>
      <c r="BXL53" s="712"/>
      <c r="BXM53" s="712"/>
      <c r="BXN53" s="712"/>
      <c r="BXO53" s="712"/>
      <c r="BXP53" s="712"/>
      <c r="BXQ53" s="712"/>
      <c r="BXR53" s="712"/>
      <c r="BXS53" s="712"/>
      <c r="BXT53" s="712"/>
      <c r="BXU53" s="712"/>
      <c r="BXV53" s="712"/>
      <c r="BXW53" s="712"/>
      <c r="BXX53" s="712"/>
      <c r="BXY53" s="712"/>
      <c r="BXZ53" s="712"/>
      <c r="BYA53" s="712"/>
      <c r="BYB53" s="712"/>
      <c r="BYC53" s="712"/>
      <c r="BYD53" s="712"/>
      <c r="BYE53" s="712"/>
      <c r="BYF53" s="712"/>
      <c r="BYG53" s="712"/>
      <c r="BYH53" s="712"/>
      <c r="BYI53" s="712"/>
      <c r="BYJ53" s="712"/>
      <c r="BYK53" s="712"/>
      <c r="BYL53" s="712"/>
      <c r="BYM53" s="712"/>
      <c r="BYN53" s="712"/>
      <c r="BYO53" s="712"/>
      <c r="BYP53" s="712"/>
      <c r="BYQ53" s="712"/>
      <c r="BYR53" s="712"/>
      <c r="BYS53" s="712"/>
      <c r="BYT53" s="712"/>
      <c r="BYU53" s="712"/>
      <c r="BYV53" s="712"/>
      <c r="BYW53" s="712"/>
      <c r="BYX53" s="712"/>
      <c r="BYY53" s="712"/>
      <c r="BYZ53" s="712"/>
      <c r="BZA53" s="712"/>
      <c r="BZB53" s="712"/>
      <c r="BZC53" s="712"/>
      <c r="BZD53" s="712"/>
      <c r="BZE53" s="712"/>
      <c r="BZF53" s="712"/>
      <c r="BZG53" s="712"/>
      <c r="BZH53" s="712"/>
      <c r="BZI53" s="712"/>
      <c r="BZJ53" s="712"/>
      <c r="BZK53" s="712"/>
      <c r="BZL53" s="712"/>
      <c r="BZM53" s="712"/>
      <c r="BZN53" s="712"/>
      <c r="BZO53" s="712"/>
      <c r="BZP53" s="712"/>
      <c r="BZQ53" s="712"/>
      <c r="BZR53" s="712"/>
      <c r="BZS53" s="712"/>
      <c r="BZT53" s="712"/>
      <c r="BZU53" s="712"/>
      <c r="BZV53" s="712"/>
      <c r="BZW53" s="712"/>
      <c r="BZX53" s="712"/>
      <c r="BZY53" s="712"/>
      <c r="BZZ53" s="712"/>
      <c r="CAA53" s="712"/>
      <c r="CAB53" s="712"/>
      <c r="CAC53" s="712"/>
      <c r="CAD53" s="712"/>
      <c r="CAE53" s="712"/>
      <c r="CAF53" s="712"/>
      <c r="CAG53" s="712"/>
      <c r="CAH53" s="712"/>
      <c r="CAI53" s="712"/>
      <c r="CAJ53" s="712"/>
      <c r="CAK53" s="712"/>
      <c r="CAL53" s="712"/>
      <c r="CAM53" s="712"/>
      <c r="CAN53" s="712"/>
      <c r="CAO53" s="712"/>
      <c r="CAP53" s="712"/>
      <c r="CAQ53" s="712"/>
      <c r="CAR53" s="712"/>
      <c r="CAS53" s="712"/>
      <c r="CAT53" s="712"/>
      <c r="CAU53" s="712"/>
      <c r="CAV53" s="712"/>
      <c r="CAW53" s="712"/>
      <c r="CAX53" s="712"/>
      <c r="CAY53" s="712"/>
      <c r="CAZ53" s="712"/>
      <c r="CBA53" s="712"/>
      <c r="CBB53" s="712"/>
      <c r="CBC53" s="712"/>
      <c r="CBD53" s="712"/>
      <c r="CBE53" s="712"/>
      <c r="CBF53" s="712"/>
      <c r="CBG53" s="712"/>
      <c r="CBH53" s="712"/>
      <c r="CBI53" s="712"/>
      <c r="CBJ53" s="712"/>
      <c r="CBK53" s="712"/>
      <c r="CBL53" s="712"/>
      <c r="CBM53" s="712"/>
      <c r="CBN53" s="712"/>
      <c r="CBO53" s="712"/>
      <c r="CBP53" s="712"/>
      <c r="CBQ53" s="712"/>
      <c r="CBR53" s="712"/>
      <c r="CBS53" s="712"/>
      <c r="CBT53" s="712"/>
      <c r="CBU53" s="712"/>
      <c r="CBV53" s="712"/>
      <c r="CBW53" s="712"/>
      <c r="CBX53" s="712"/>
      <c r="CBY53" s="712"/>
      <c r="CBZ53" s="712"/>
      <c r="CCA53" s="712"/>
      <c r="CCB53" s="712"/>
      <c r="CCC53" s="712"/>
      <c r="CCD53" s="712"/>
      <c r="CCE53" s="712"/>
      <c r="CCF53" s="712"/>
      <c r="CCG53" s="712"/>
      <c r="CCH53" s="712"/>
      <c r="CCI53" s="712"/>
      <c r="CCJ53" s="712"/>
      <c r="CCK53" s="712"/>
      <c r="CCL53" s="712"/>
      <c r="CCM53" s="712"/>
      <c r="CCN53" s="712"/>
      <c r="CCO53" s="712"/>
      <c r="CCP53" s="712"/>
      <c r="CCQ53" s="712"/>
      <c r="CCR53" s="712"/>
      <c r="CCS53" s="712"/>
      <c r="CCT53" s="712"/>
      <c r="CCU53" s="712"/>
      <c r="CCV53" s="712"/>
      <c r="CCW53" s="712"/>
      <c r="CCX53" s="712"/>
      <c r="CCY53" s="712"/>
      <c r="CCZ53" s="712"/>
      <c r="CDA53" s="712"/>
      <c r="CDB53" s="712"/>
      <c r="CDC53" s="712"/>
      <c r="CDD53" s="712"/>
      <c r="CDE53" s="712"/>
      <c r="CDF53" s="712"/>
      <c r="CDG53" s="712"/>
      <c r="CDH53" s="712"/>
      <c r="CDI53" s="712"/>
      <c r="CDJ53" s="712"/>
      <c r="CDK53" s="712"/>
      <c r="CDL53" s="712"/>
      <c r="CDM53" s="712"/>
      <c r="CDN53" s="712"/>
      <c r="CDO53" s="712"/>
      <c r="CDP53" s="712"/>
      <c r="CDQ53" s="712"/>
      <c r="CDR53" s="712"/>
      <c r="CDS53" s="712"/>
      <c r="CDT53" s="712"/>
      <c r="CDU53" s="712"/>
      <c r="CDV53" s="712"/>
      <c r="CDW53" s="712"/>
      <c r="CDX53" s="712"/>
      <c r="CDY53" s="712"/>
      <c r="CDZ53" s="712"/>
      <c r="CEA53" s="712"/>
      <c r="CEB53" s="712"/>
      <c r="CEC53" s="712"/>
      <c r="CED53" s="712"/>
      <c r="CEE53" s="712"/>
      <c r="CEF53" s="712"/>
      <c r="CEG53" s="712"/>
      <c r="CEH53" s="712"/>
      <c r="CEI53" s="712"/>
      <c r="CEJ53" s="712"/>
      <c r="CEK53" s="712"/>
      <c r="CEL53" s="712"/>
      <c r="CEM53" s="712"/>
      <c r="CEN53" s="712"/>
      <c r="CEO53" s="712"/>
      <c r="CEP53" s="712"/>
      <c r="CEQ53" s="712"/>
      <c r="CER53" s="712"/>
      <c r="CES53" s="712"/>
      <c r="CET53" s="712"/>
      <c r="CEU53" s="712"/>
      <c r="CEV53" s="712"/>
      <c r="CEW53" s="712"/>
      <c r="CEX53" s="712"/>
      <c r="CEY53" s="712"/>
      <c r="CEZ53" s="712"/>
      <c r="CFA53" s="712"/>
      <c r="CFB53" s="712"/>
      <c r="CFC53" s="712"/>
      <c r="CFD53" s="712"/>
      <c r="CFE53" s="712"/>
      <c r="CFF53" s="712"/>
      <c r="CFG53" s="712"/>
      <c r="CFH53" s="712"/>
      <c r="CFI53" s="712"/>
      <c r="CFJ53" s="712"/>
      <c r="CFK53" s="712"/>
      <c r="CFL53" s="712"/>
      <c r="CFM53" s="712"/>
      <c r="CFN53" s="712"/>
      <c r="CFO53" s="712"/>
      <c r="CFP53" s="712"/>
      <c r="CFQ53" s="712"/>
      <c r="CFR53" s="712"/>
      <c r="CFS53" s="712"/>
      <c r="CFT53" s="712"/>
      <c r="CFU53" s="712"/>
      <c r="CFV53" s="712"/>
      <c r="CFW53" s="712"/>
      <c r="CFX53" s="712"/>
      <c r="CFY53" s="712"/>
      <c r="CFZ53" s="712"/>
      <c r="CGA53" s="712"/>
      <c r="CGB53" s="712"/>
      <c r="CGC53" s="712"/>
      <c r="CGD53" s="712"/>
      <c r="CGE53" s="712"/>
      <c r="CGF53" s="712"/>
      <c r="CGG53" s="712"/>
      <c r="CGH53" s="712"/>
      <c r="CGI53" s="712"/>
      <c r="CGJ53" s="712"/>
      <c r="CGK53" s="712"/>
      <c r="CGL53" s="712"/>
      <c r="CGM53" s="712"/>
      <c r="CGN53" s="712"/>
      <c r="CGO53" s="712"/>
      <c r="CGP53" s="712"/>
      <c r="CGQ53" s="712"/>
      <c r="CGR53" s="712"/>
      <c r="CGS53" s="712"/>
      <c r="CGT53" s="712"/>
      <c r="CGU53" s="712"/>
      <c r="CGV53" s="712"/>
      <c r="CGW53" s="712"/>
      <c r="CGX53" s="712"/>
      <c r="CGY53" s="712"/>
      <c r="CGZ53" s="712"/>
      <c r="CHA53" s="712"/>
      <c r="CHB53" s="712"/>
      <c r="CHC53" s="712"/>
      <c r="CHD53" s="712"/>
      <c r="CHE53" s="712"/>
      <c r="CHF53" s="712"/>
      <c r="CHG53" s="712"/>
      <c r="CHH53" s="712"/>
      <c r="CHI53" s="712"/>
      <c r="CHJ53" s="712"/>
      <c r="CHK53" s="712"/>
      <c r="CHL53" s="712"/>
      <c r="CHM53" s="712"/>
      <c r="CHN53" s="712"/>
      <c r="CHO53" s="712"/>
      <c r="CHP53" s="712"/>
      <c r="CHQ53" s="712"/>
      <c r="CHR53" s="712"/>
      <c r="CHS53" s="712"/>
      <c r="CHT53" s="712"/>
      <c r="CHU53" s="712"/>
      <c r="CHV53" s="712"/>
      <c r="CHW53" s="712"/>
      <c r="CHX53" s="712"/>
      <c r="CHY53" s="712"/>
      <c r="CHZ53" s="712"/>
      <c r="CIA53" s="712"/>
      <c r="CIB53" s="712"/>
      <c r="CIC53" s="712"/>
      <c r="CID53" s="712"/>
      <c r="CIE53" s="712"/>
      <c r="CIF53" s="712"/>
      <c r="CIG53" s="712"/>
      <c r="CIH53" s="712"/>
      <c r="CII53" s="712"/>
      <c r="CIJ53" s="712"/>
      <c r="CIK53" s="712"/>
      <c r="CIL53" s="712"/>
      <c r="CIM53" s="712"/>
      <c r="CIN53" s="712"/>
      <c r="CIO53" s="712"/>
      <c r="CIP53" s="712"/>
      <c r="CIQ53" s="712"/>
      <c r="CIR53" s="712"/>
      <c r="CIS53" s="712"/>
      <c r="CIT53" s="712"/>
      <c r="CIU53" s="712"/>
      <c r="CIV53" s="712"/>
      <c r="CIW53" s="712"/>
      <c r="CIX53" s="712"/>
      <c r="CIY53" s="712"/>
      <c r="CIZ53" s="712"/>
      <c r="CJA53" s="712"/>
      <c r="CJB53" s="712"/>
      <c r="CJC53" s="712"/>
      <c r="CJD53" s="712"/>
      <c r="CJE53" s="712"/>
      <c r="CJF53" s="712"/>
      <c r="CJG53" s="712"/>
      <c r="CJH53" s="712"/>
      <c r="CJI53" s="712"/>
      <c r="CJJ53" s="712"/>
      <c r="CJK53" s="712"/>
      <c r="CJL53" s="712"/>
      <c r="CJM53" s="712"/>
      <c r="CJN53" s="712"/>
      <c r="CJO53" s="712"/>
      <c r="CJP53" s="712"/>
      <c r="CJQ53" s="712"/>
      <c r="CJR53" s="712"/>
      <c r="CJS53" s="712"/>
      <c r="CJT53" s="712"/>
      <c r="CJU53" s="712"/>
      <c r="CJV53" s="712"/>
      <c r="CJW53" s="712"/>
      <c r="CJX53" s="712"/>
      <c r="CJY53" s="712"/>
      <c r="CJZ53" s="712"/>
      <c r="CKA53" s="712"/>
      <c r="CKB53" s="712"/>
      <c r="CKC53" s="712"/>
      <c r="CKD53" s="712"/>
      <c r="CKE53" s="712"/>
      <c r="CKF53" s="712"/>
      <c r="CKG53" s="712"/>
      <c r="CKH53" s="712"/>
      <c r="CKI53" s="712"/>
      <c r="CKJ53" s="712"/>
      <c r="CKK53" s="712"/>
      <c r="CKL53" s="712"/>
      <c r="CKM53" s="712"/>
      <c r="CKN53" s="712"/>
      <c r="CKO53" s="712"/>
      <c r="CKP53" s="712"/>
      <c r="CKQ53" s="712"/>
      <c r="CKR53" s="712"/>
      <c r="CKS53" s="712"/>
      <c r="CKT53" s="712"/>
      <c r="CKU53" s="712"/>
      <c r="CKV53" s="712"/>
      <c r="CKW53" s="712"/>
      <c r="CKX53" s="712"/>
      <c r="CKY53" s="712"/>
      <c r="CKZ53" s="712"/>
      <c r="CLA53" s="712"/>
      <c r="CLB53" s="712"/>
      <c r="CLC53" s="712"/>
      <c r="CLD53" s="712"/>
      <c r="CLE53" s="712"/>
      <c r="CLF53" s="712"/>
      <c r="CLG53" s="712"/>
      <c r="CLH53" s="712"/>
      <c r="CLI53" s="712"/>
      <c r="CLJ53" s="712"/>
      <c r="CLK53" s="712"/>
      <c r="CLL53" s="712"/>
      <c r="CLM53" s="712"/>
      <c r="CLN53" s="712"/>
      <c r="CLO53" s="712"/>
      <c r="CLP53" s="712"/>
      <c r="CLQ53" s="712"/>
      <c r="CLR53" s="712"/>
      <c r="CLS53" s="712"/>
      <c r="CLT53" s="712"/>
      <c r="CLU53" s="712"/>
      <c r="CLV53" s="712"/>
      <c r="CLW53" s="712"/>
      <c r="CLX53" s="712"/>
      <c r="CLY53" s="712"/>
      <c r="CLZ53" s="712"/>
      <c r="CMA53" s="712"/>
      <c r="CMB53" s="712"/>
      <c r="CMC53" s="712"/>
      <c r="CMD53" s="712"/>
      <c r="CME53" s="712"/>
      <c r="CMF53" s="712"/>
      <c r="CMG53" s="712"/>
      <c r="CMH53" s="712"/>
      <c r="CMI53" s="712"/>
      <c r="CMJ53" s="712"/>
      <c r="CMK53" s="712"/>
      <c r="CML53" s="712"/>
      <c r="CMM53" s="712"/>
      <c r="CMN53" s="712"/>
      <c r="CMO53" s="712"/>
      <c r="CMP53" s="712"/>
      <c r="CMQ53" s="712"/>
      <c r="CMR53" s="712"/>
      <c r="CMS53" s="712"/>
      <c r="CMT53" s="712"/>
      <c r="CMU53" s="712"/>
      <c r="CMV53" s="712"/>
      <c r="CMW53" s="712"/>
      <c r="CMX53" s="712"/>
      <c r="CMY53" s="712"/>
      <c r="CMZ53" s="712"/>
      <c r="CNA53" s="712"/>
      <c r="CNB53" s="712"/>
      <c r="CNC53" s="712"/>
      <c r="CND53" s="712"/>
      <c r="CNE53" s="712"/>
      <c r="CNF53" s="712"/>
      <c r="CNG53" s="712"/>
      <c r="CNH53" s="712"/>
      <c r="CNI53" s="712"/>
      <c r="CNJ53" s="712"/>
      <c r="CNK53" s="712"/>
      <c r="CNL53" s="712"/>
      <c r="CNM53" s="712"/>
      <c r="CNN53" s="712"/>
      <c r="CNO53" s="712"/>
      <c r="CNP53" s="712"/>
      <c r="CNQ53" s="712"/>
      <c r="CNR53" s="712"/>
      <c r="CNS53" s="712"/>
      <c r="CNT53" s="712"/>
      <c r="CNU53" s="712"/>
      <c r="CNV53" s="712"/>
      <c r="CNW53" s="712"/>
      <c r="CNX53" s="712"/>
      <c r="CNY53" s="712"/>
      <c r="CNZ53" s="712"/>
      <c r="COA53" s="712"/>
      <c r="COB53" s="712"/>
      <c r="COC53" s="712"/>
      <c r="COD53" s="712"/>
      <c r="COE53" s="712"/>
      <c r="COF53" s="712"/>
      <c r="COG53" s="712"/>
      <c r="COH53" s="712"/>
      <c r="COI53" s="712"/>
      <c r="COJ53" s="712"/>
      <c r="COK53" s="712"/>
      <c r="COL53" s="712"/>
      <c r="COM53" s="712"/>
      <c r="CON53" s="712"/>
      <c r="COO53" s="712"/>
      <c r="COP53" s="712"/>
      <c r="COQ53" s="712"/>
      <c r="COR53" s="712"/>
      <c r="COS53" s="712"/>
      <c r="COT53" s="712"/>
      <c r="COU53" s="712"/>
      <c r="COV53" s="712"/>
      <c r="COW53" s="712"/>
      <c r="COX53" s="712"/>
      <c r="COY53" s="712"/>
      <c r="COZ53" s="712"/>
      <c r="CPA53" s="712"/>
      <c r="CPB53" s="712"/>
      <c r="CPC53" s="712"/>
      <c r="CPD53" s="712"/>
      <c r="CPE53" s="712"/>
      <c r="CPF53" s="712"/>
      <c r="CPG53" s="712"/>
      <c r="CPH53" s="712"/>
      <c r="CPI53" s="712"/>
      <c r="CPJ53" s="712"/>
      <c r="CPK53" s="712"/>
      <c r="CPL53" s="712"/>
      <c r="CPM53" s="712"/>
      <c r="CPN53" s="712"/>
      <c r="CPO53" s="712"/>
      <c r="CPP53" s="712"/>
      <c r="CPQ53" s="712"/>
      <c r="CPR53" s="712"/>
      <c r="CPS53" s="712"/>
      <c r="CPT53" s="712"/>
      <c r="CPU53" s="712"/>
      <c r="CPV53" s="712"/>
      <c r="CPW53" s="712"/>
      <c r="CPX53" s="712"/>
      <c r="CPY53" s="712"/>
      <c r="CPZ53" s="712"/>
      <c r="CQA53" s="712"/>
      <c r="CQB53" s="712"/>
      <c r="CQC53" s="712"/>
      <c r="CQD53" s="712"/>
      <c r="CQE53" s="712"/>
      <c r="CQF53" s="712"/>
      <c r="CQG53" s="712"/>
      <c r="CQH53" s="712"/>
      <c r="CQI53" s="712"/>
      <c r="CQJ53" s="712"/>
      <c r="CQK53" s="712"/>
      <c r="CQL53" s="712"/>
      <c r="CQM53" s="712"/>
      <c r="CQN53" s="712"/>
      <c r="CQO53" s="712"/>
      <c r="CQP53" s="712"/>
      <c r="CQQ53" s="712"/>
      <c r="CQR53" s="712"/>
      <c r="CQS53" s="712"/>
      <c r="CQT53" s="712"/>
      <c r="CQU53" s="712"/>
      <c r="CQV53" s="712"/>
      <c r="CQW53" s="712"/>
      <c r="CQX53" s="712"/>
      <c r="CQY53" s="712"/>
      <c r="CQZ53" s="712"/>
      <c r="CRA53" s="712"/>
      <c r="CRB53" s="712"/>
      <c r="CRC53" s="712"/>
      <c r="CRD53" s="712"/>
      <c r="CRE53" s="712"/>
      <c r="CRF53" s="712"/>
      <c r="CRG53" s="712"/>
      <c r="CRH53" s="712"/>
      <c r="CRI53" s="712"/>
      <c r="CRJ53" s="712"/>
      <c r="CRK53" s="712"/>
      <c r="CRL53" s="712"/>
      <c r="CRM53" s="712"/>
      <c r="CRN53" s="712"/>
      <c r="CRO53" s="712"/>
      <c r="CRP53" s="712"/>
      <c r="CRQ53" s="712"/>
      <c r="CRR53" s="712"/>
      <c r="CRS53" s="712"/>
      <c r="CRT53" s="712"/>
      <c r="CRU53" s="712"/>
      <c r="CRV53" s="712"/>
      <c r="CRW53" s="712"/>
      <c r="CRX53" s="712"/>
      <c r="CRY53" s="712"/>
      <c r="CRZ53" s="712"/>
      <c r="CSA53" s="712"/>
      <c r="CSB53" s="712"/>
      <c r="CSC53" s="712"/>
      <c r="CSD53" s="712"/>
      <c r="CSE53" s="712"/>
      <c r="CSF53" s="712"/>
      <c r="CSG53" s="712"/>
      <c r="CSH53" s="712"/>
      <c r="CSI53" s="712"/>
      <c r="CSJ53" s="712"/>
      <c r="CSK53" s="712"/>
      <c r="CSL53" s="712"/>
      <c r="CSM53" s="712"/>
      <c r="CSN53" s="712"/>
      <c r="CSO53" s="712"/>
      <c r="CSP53" s="712"/>
      <c r="CSQ53" s="712"/>
      <c r="CSR53" s="712"/>
      <c r="CSS53" s="712"/>
      <c r="CST53" s="712"/>
      <c r="CSU53" s="712"/>
      <c r="CSV53" s="712"/>
      <c r="CSW53" s="712"/>
      <c r="CSX53" s="712"/>
      <c r="CSY53" s="712"/>
      <c r="CSZ53" s="712"/>
      <c r="CTA53" s="712"/>
      <c r="CTB53" s="712"/>
      <c r="CTC53" s="712"/>
      <c r="CTD53" s="712"/>
      <c r="CTE53" s="712"/>
      <c r="CTF53" s="712"/>
      <c r="CTG53" s="712"/>
      <c r="CTH53" s="712"/>
      <c r="CTI53" s="712"/>
      <c r="CTJ53" s="712"/>
      <c r="CTK53" s="712"/>
      <c r="CTL53" s="712"/>
      <c r="CTM53" s="712"/>
      <c r="CTN53" s="712"/>
      <c r="CTO53" s="712"/>
      <c r="CTP53" s="712"/>
      <c r="CTQ53" s="712"/>
      <c r="CTR53" s="712"/>
      <c r="CTS53" s="712"/>
      <c r="CTT53" s="712"/>
      <c r="CTU53" s="712"/>
      <c r="CTV53" s="712"/>
      <c r="CTW53" s="712"/>
      <c r="CTX53" s="712"/>
      <c r="CTY53" s="712"/>
      <c r="CTZ53" s="712"/>
      <c r="CUA53" s="712"/>
      <c r="CUB53" s="712"/>
      <c r="CUC53" s="712"/>
      <c r="CUD53" s="712"/>
      <c r="CUE53" s="712"/>
      <c r="CUF53" s="712"/>
      <c r="CUG53" s="712"/>
      <c r="CUH53" s="712"/>
      <c r="CUI53" s="712"/>
      <c r="CUJ53" s="712"/>
      <c r="CUK53" s="712"/>
      <c r="CUL53" s="712"/>
      <c r="CUM53" s="712"/>
      <c r="CUN53" s="712"/>
      <c r="CUO53" s="712"/>
      <c r="CUP53" s="712"/>
      <c r="CUQ53" s="712"/>
      <c r="CUR53" s="712"/>
      <c r="CUS53" s="712"/>
      <c r="CUT53" s="712"/>
      <c r="CUU53" s="712"/>
      <c r="CUV53" s="712"/>
      <c r="CUW53" s="712"/>
      <c r="CUX53" s="712"/>
      <c r="CUY53" s="712"/>
      <c r="CUZ53" s="712"/>
      <c r="CVA53" s="712"/>
      <c r="CVB53" s="712"/>
      <c r="CVC53" s="712"/>
      <c r="CVD53" s="712"/>
      <c r="CVE53" s="712"/>
      <c r="CVF53" s="712"/>
      <c r="CVG53" s="712"/>
      <c r="CVH53" s="712"/>
      <c r="CVI53" s="712"/>
      <c r="CVJ53" s="712"/>
      <c r="CVK53" s="712"/>
      <c r="CVL53" s="712"/>
      <c r="CVM53" s="712"/>
      <c r="CVN53" s="712"/>
      <c r="CVO53" s="712"/>
      <c r="CVP53" s="712"/>
      <c r="CVQ53" s="712"/>
      <c r="CVR53" s="712"/>
      <c r="CVS53" s="712"/>
      <c r="CVT53" s="712"/>
      <c r="CVU53" s="712"/>
      <c r="CVV53" s="712"/>
      <c r="CVW53" s="712"/>
      <c r="CVX53" s="712"/>
      <c r="CVY53" s="712"/>
      <c r="CVZ53" s="712"/>
      <c r="CWA53" s="712"/>
      <c r="CWB53" s="712"/>
      <c r="CWC53" s="712"/>
      <c r="CWD53" s="712"/>
      <c r="CWE53" s="712"/>
      <c r="CWF53" s="712"/>
      <c r="CWG53" s="712"/>
      <c r="CWH53" s="712"/>
      <c r="CWI53" s="712"/>
      <c r="CWJ53" s="712"/>
      <c r="CWK53" s="712"/>
      <c r="CWL53" s="712"/>
      <c r="CWM53" s="712"/>
      <c r="CWN53" s="712"/>
      <c r="CWO53" s="712"/>
      <c r="CWP53" s="712"/>
      <c r="CWQ53" s="712"/>
      <c r="CWR53" s="712"/>
      <c r="CWS53" s="712"/>
      <c r="CWT53" s="712"/>
      <c r="CWU53" s="712"/>
      <c r="CWV53" s="712"/>
      <c r="CWW53" s="712"/>
      <c r="CWX53" s="712"/>
      <c r="CWY53" s="712"/>
      <c r="CWZ53" s="712"/>
      <c r="CXA53" s="712"/>
      <c r="CXB53" s="712"/>
      <c r="CXC53" s="712"/>
      <c r="CXD53" s="712"/>
      <c r="CXE53" s="712"/>
      <c r="CXF53" s="712"/>
      <c r="CXG53" s="712"/>
      <c r="CXH53" s="712"/>
      <c r="CXI53" s="712"/>
      <c r="CXJ53" s="712"/>
      <c r="CXK53" s="712"/>
      <c r="CXL53" s="712"/>
      <c r="CXM53" s="712"/>
      <c r="CXN53" s="712"/>
      <c r="CXO53" s="712"/>
      <c r="CXP53" s="712"/>
      <c r="CXQ53" s="712"/>
      <c r="CXR53" s="712"/>
      <c r="CXS53" s="712"/>
      <c r="CXT53" s="712"/>
      <c r="CXU53" s="712"/>
      <c r="CXV53" s="712"/>
      <c r="CXW53" s="712"/>
      <c r="CXX53" s="712"/>
      <c r="CXY53" s="712"/>
      <c r="CXZ53" s="712"/>
      <c r="CYA53" s="712"/>
      <c r="CYB53" s="712"/>
      <c r="CYC53" s="712"/>
      <c r="CYD53" s="712"/>
      <c r="CYE53" s="712"/>
      <c r="CYF53" s="712"/>
      <c r="CYG53" s="712"/>
      <c r="CYH53" s="712"/>
      <c r="CYI53" s="712"/>
      <c r="CYJ53" s="712"/>
      <c r="CYK53" s="712"/>
      <c r="CYL53" s="712"/>
      <c r="CYM53" s="712"/>
      <c r="CYN53" s="712"/>
      <c r="CYO53" s="712"/>
      <c r="CYP53" s="712"/>
      <c r="CYQ53" s="712"/>
      <c r="CYR53" s="712"/>
      <c r="CYS53" s="712"/>
      <c r="CYT53" s="712"/>
      <c r="CYU53" s="712"/>
      <c r="CYV53" s="712"/>
      <c r="CYW53" s="712"/>
      <c r="CYX53" s="712"/>
      <c r="CYY53" s="712"/>
      <c r="CYZ53" s="712"/>
      <c r="CZA53" s="712"/>
      <c r="CZB53" s="712"/>
      <c r="CZC53" s="712"/>
      <c r="CZD53" s="712"/>
      <c r="CZE53" s="712"/>
      <c r="CZF53" s="712"/>
      <c r="CZG53" s="712"/>
      <c r="CZH53" s="712"/>
      <c r="CZI53" s="712"/>
      <c r="CZJ53" s="712"/>
      <c r="CZK53" s="712"/>
      <c r="CZL53" s="712"/>
      <c r="CZM53" s="712"/>
      <c r="CZN53" s="712"/>
      <c r="CZO53" s="712"/>
      <c r="CZP53" s="712"/>
      <c r="CZQ53" s="712"/>
      <c r="CZR53" s="712"/>
      <c r="CZS53" s="712"/>
      <c r="CZT53" s="712"/>
      <c r="CZU53" s="712"/>
      <c r="CZV53" s="712"/>
      <c r="CZW53" s="712"/>
      <c r="CZX53" s="712"/>
      <c r="CZY53" s="712"/>
      <c r="CZZ53" s="712"/>
      <c r="DAA53" s="712"/>
      <c r="DAB53" s="712"/>
      <c r="DAC53" s="712"/>
      <c r="DAD53" s="712"/>
      <c r="DAE53" s="712"/>
      <c r="DAF53" s="712"/>
      <c r="DAG53" s="712"/>
      <c r="DAH53" s="712"/>
      <c r="DAI53" s="712"/>
      <c r="DAJ53" s="712"/>
      <c r="DAK53" s="712"/>
      <c r="DAL53" s="712"/>
      <c r="DAM53" s="712"/>
      <c r="DAN53" s="712"/>
      <c r="DAO53" s="712"/>
      <c r="DAP53" s="712"/>
      <c r="DAQ53" s="712"/>
      <c r="DAR53" s="712"/>
      <c r="DAS53" s="712"/>
      <c r="DAT53" s="712"/>
      <c r="DAU53" s="712"/>
      <c r="DAV53" s="712"/>
      <c r="DAW53" s="712"/>
      <c r="DAX53" s="712"/>
      <c r="DAY53" s="712"/>
      <c r="DAZ53" s="712"/>
      <c r="DBA53" s="712"/>
      <c r="DBB53" s="712"/>
      <c r="DBC53" s="712"/>
      <c r="DBD53" s="712"/>
      <c r="DBE53" s="712"/>
      <c r="DBF53" s="712"/>
      <c r="DBG53" s="712"/>
      <c r="DBH53" s="712"/>
      <c r="DBI53" s="712"/>
      <c r="DBJ53" s="712"/>
      <c r="DBK53" s="712"/>
      <c r="DBL53" s="712"/>
      <c r="DBM53" s="712"/>
      <c r="DBN53" s="712"/>
      <c r="DBO53" s="712"/>
      <c r="DBP53" s="712"/>
      <c r="DBQ53" s="712"/>
      <c r="DBR53" s="712"/>
      <c r="DBS53" s="712"/>
      <c r="DBT53" s="712"/>
      <c r="DBU53" s="712"/>
      <c r="DBV53" s="712"/>
      <c r="DBW53" s="712"/>
      <c r="DBX53" s="712"/>
      <c r="DBY53" s="712"/>
      <c r="DBZ53" s="712"/>
      <c r="DCA53" s="712"/>
      <c r="DCB53" s="712"/>
      <c r="DCC53" s="712"/>
      <c r="DCD53" s="712"/>
      <c r="DCE53" s="712"/>
      <c r="DCF53" s="712"/>
      <c r="DCG53" s="712"/>
      <c r="DCH53" s="712"/>
      <c r="DCI53" s="712"/>
      <c r="DCJ53" s="712"/>
      <c r="DCK53" s="712"/>
      <c r="DCL53" s="712"/>
      <c r="DCM53" s="712"/>
      <c r="DCN53" s="712"/>
      <c r="DCO53" s="712"/>
      <c r="DCP53" s="712"/>
      <c r="DCQ53" s="712"/>
      <c r="DCR53" s="712"/>
      <c r="DCS53" s="712"/>
      <c r="DCT53" s="712"/>
      <c r="DCU53" s="712"/>
      <c r="DCV53" s="712"/>
      <c r="DCW53" s="712"/>
      <c r="DCX53" s="712"/>
      <c r="DCY53" s="712"/>
      <c r="DCZ53" s="712"/>
      <c r="DDA53" s="712"/>
      <c r="DDB53" s="712"/>
      <c r="DDC53" s="712"/>
      <c r="DDD53" s="712"/>
      <c r="DDE53" s="712"/>
      <c r="DDF53" s="712"/>
      <c r="DDG53" s="712"/>
      <c r="DDH53" s="712"/>
      <c r="DDI53" s="712"/>
      <c r="DDJ53" s="712"/>
      <c r="DDK53" s="712"/>
      <c r="DDL53" s="712"/>
      <c r="DDM53" s="712"/>
      <c r="DDN53" s="712"/>
      <c r="DDO53" s="712"/>
      <c r="DDP53" s="712"/>
      <c r="DDQ53" s="712"/>
      <c r="DDR53" s="712"/>
      <c r="DDS53" s="712"/>
      <c r="DDT53" s="712"/>
      <c r="DDU53" s="712"/>
      <c r="DDV53" s="712"/>
      <c r="DDW53" s="712"/>
      <c r="DDX53" s="712"/>
      <c r="DDY53" s="712"/>
      <c r="DDZ53" s="712"/>
      <c r="DEA53" s="712"/>
      <c r="DEB53" s="712"/>
      <c r="DEC53" s="712"/>
      <c r="DED53" s="712"/>
      <c r="DEE53" s="712"/>
      <c r="DEF53" s="712"/>
      <c r="DEG53" s="712"/>
      <c r="DEH53" s="712"/>
      <c r="DEI53" s="712"/>
      <c r="DEJ53" s="712"/>
      <c r="DEK53" s="712"/>
      <c r="DEL53" s="712"/>
      <c r="DEM53" s="712"/>
      <c r="DEN53" s="712"/>
      <c r="DEO53" s="712"/>
      <c r="DEP53" s="712"/>
      <c r="DEQ53" s="712"/>
      <c r="DER53" s="712"/>
      <c r="DES53" s="712"/>
      <c r="DET53" s="712"/>
      <c r="DEU53" s="712"/>
      <c r="DEV53" s="712"/>
      <c r="DEW53" s="712"/>
      <c r="DEX53" s="712"/>
      <c r="DEY53" s="712"/>
      <c r="DEZ53" s="712"/>
      <c r="DFA53" s="712"/>
      <c r="DFB53" s="712"/>
      <c r="DFC53" s="712"/>
      <c r="DFD53" s="712"/>
      <c r="DFE53" s="712"/>
      <c r="DFF53" s="712"/>
      <c r="DFG53" s="712"/>
      <c r="DFH53" s="712"/>
      <c r="DFI53" s="712"/>
      <c r="DFJ53" s="712"/>
      <c r="DFK53" s="712"/>
      <c r="DFL53" s="712"/>
      <c r="DFM53" s="712"/>
      <c r="DFN53" s="712"/>
      <c r="DFO53" s="712"/>
      <c r="DFP53" s="712"/>
      <c r="DFQ53" s="712"/>
      <c r="DFR53" s="712"/>
      <c r="DFS53" s="712"/>
      <c r="DFT53" s="712"/>
      <c r="DFU53" s="712"/>
      <c r="DFV53" s="712"/>
      <c r="DFW53" s="712"/>
      <c r="DFX53" s="712"/>
      <c r="DFY53" s="712"/>
      <c r="DFZ53" s="712"/>
      <c r="DGA53" s="712"/>
      <c r="DGB53" s="712"/>
      <c r="DGC53" s="712"/>
      <c r="DGD53" s="712"/>
      <c r="DGE53" s="712"/>
      <c r="DGF53" s="712"/>
      <c r="DGG53" s="712"/>
      <c r="DGH53" s="712"/>
      <c r="DGI53" s="712"/>
      <c r="DGJ53" s="712"/>
      <c r="DGK53" s="712"/>
      <c r="DGL53" s="712"/>
      <c r="DGM53" s="712"/>
      <c r="DGN53" s="712"/>
      <c r="DGO53" s="712"/>
      <c r="DGP53" s="712"/>
      <c r="DGQ53" s="712"/>
      <c r="DGR53" s="712"/>
      <c r="DGS53" s="712"/>
      <c r="DGT53" s="712"/>
      <c r="DGU53" s="712"/>
      <c r="DGV53" s="712"/>
      <c r="DGW53" s="712"/>
      <c r="DGX53" s="712"/>
      <c r="DGY53" s="712"/>
      <c r="DGZ53" s="712"/>
      <c r="DHA53" s="712"/>
      <c r="DHB53" s="712"/>
      <c r="DHC53" s="712"/>
      <c r="DHD53" s="712"/>
      <c r="DHE53" s="712"/>
      <c r="DHF53" s="712"/>
      <c r="DHG53" s="712"/>
      <c r="DHH53" s="712"/>
      <c r="DHI53" s="712"/>
      <c r="DHJ53" s="712"/>
      <c r="DHK53" s="712"/>
      <c r="DHL53" s="712"/>
      <c r="DHM53" s="712"/>
      <c r="DHN53" s="712"/>
      <c r="DHO53" s="712"/>
      <c r="DHP53" s="712"/>
      <c r="DHQ53" s="712"/>
      <c r="DHR53" s="712"/>
      <c r="DHS53" s="712"/>
      <c r="DHT53" s="712"/>
      <c r="DHU53" s="712"/>
      <c r="DHV53" s="712"/>
      <c r="DHW53" s="712"/>
      <c r="DHX53" s="712"/>
      <c r="DHY53" s="712"/>
      <c r="DHZ53" s="712"/>
      <c r="DIA53" s="712"/>
      <c r="DIB53" s="712"/>
      <c r="DIC53" s="712"/>
      <c r="DID53" s="712"/>
      <c r="DIE53" s="712"/>
      <c r="DIF53" s="712"/>
      <c r="DIG53" s="712"/>
      <c r="DIH53" s="712"/>
      <c r="DII53" s="712"/>
      <c r="DIJ53" s="712"/>
      <c r="DIK53" s="712"/>
      <c r="DIL53" s="712"/>
      <c r="DIM53" s="712"/>
      <c r="DIN53" s="712"/>
      <c r="DIO53" s="712"/>
      <c r="DIP53" s="712"/>
      <c r="DIQ53" s="712"/>
      <c r="DIR53" s="712"/>
      <c r="DIS53" s="712"/>
      <c r="DIT53" s="712"/>
      <c r="DIU53" s="712"/>
      <c r="DIV53" s="712"/>
      <c r="DIW53" s="712"/>
      <c r="DIX53" s="712"/>
      <c r="DIY53" s="712"/>
      <c r="DIZ53" s="712"/>
      <c r="DJA53" s="712"/>
      <c r="DJB53" s="712"/>
      <c r="DJC53" s="712"/>
      <c r="DJD53" s="712"/>
      <c r="DJE53" s="712"/>
      <c r="DJF53" s="712"/>
      <c r="DJG53" s="712"/>
      <c r="DJH53" s="712"/>
      <c r="DJI53" s="712"/>
      <c r="DJJ53" s="712"/>
      <c r="DJK53" s="712"/>
      <c r="DJL53" s="712"/>
      <c r="DJM53" s="712"/>
      <c r="DJN53" s="712"/>
      <c r="DJO53" s="712"/>
      <c r="DJP53" s="712"/>
      <c r="DJQ53" s="712"/>
      <c r="DJR53" s="712"/>
      <c r="DJS53" s="712"/>
      <c r="DJT53" s="712"/>
      <c r="DJU53" s="712"/>
      <c r="DJV53" s="712"/>
      <c r="DJW53" s="712"/>
      <c r="DJX53" s="712"/>
      <c r="DJY53" s="712"/>
      <c r="DJZ53" s="712"/>
      <c r="DKA53" s="712"/>
      <c r="DKB53" s="712"/>
      <c r="DKC53" s="712"/>
      <c r="DKD53" s="712"/>
      <c r="DKE53" s="712"/>
      <c r="DKF53" s="712"/>
      <c r="DKG53" s="712"/>
      <c r="DKH53" s="712"/>
      <c r="DKI53" s="712"/>
      <c r="DKJ53" s="712"/>
      <c r="DKK53" s="712"/>
      <c r="DKL53" s="712"/>
      <c r="DKM53" s="712"/>
      <c r="DKN53" s="712"/>
      <c r="DKO53" s="712"/>
      <c r="DKP53" s="712"/>
      <c r="DKQ53" s="712"/>
      <c r="DKR53" s="712"/>
      <c r="DKS53" s="712"/>
      <c r="DKT53" s="712"/>
      <c r="DKU53" s="712"/>
      <c r="DKV53" s="712"/>
      <c r="DKW53" s="712"/>
      <c r="DKX53" s="712"/>
      <c r="DKY53" s="712"/>
      <c r="DKZ53" s="712"/>
      <c r="DLA53" s="712"/>
      <c r="DLB53" s="712"/>
      <c r="DLC53" s="712"/>
      <c r="DLD53" s="712"/>
      <c r="DLE53" s="712"/>
      <c r="DLF53" s="712"/>
      <c r="DLG53" s="712"/>
      <c r="DLH53" s="712"/>
      <c r="DLI53" s="712"/>
      <c r="DLJ53" s="712"/>
      <c r="DLK53" s="712"/>
      <c r="DLL53" s="712"/>
      <c r="DLM53" s="712"/>
      <c r="DLN53" s="712"/>
      <c r="DLO53" s="712"/>
      <c r="DLP53" s="712"/>
      <c r="DLQ53" s="712"/>
      <c r="DLR53" s="712"/>
      <c r="DLS53" s="712"/>
      <c r="DLT53" s="712"/>
      <c r="DLU53" s="712"/>
      <c r="DLV53" s="712"/>
      <c r="DLW53" s="712"/>
      <c r="DLX53" s="712"/>
      <c r="DLY53" s="712"/>
      <c r="DLZ53" s="712"/>
      <c r="DMA53" s="712"/>
      <c r="DMB53" s="712"/>
      <c r="DMC53" s="712"/>
      <c r="DMD53" s="712"/>
      <c r="DME53" s="712"/>
      <c r="DMF53" s="712"/>
      <c r="DMG53" s="712"/>
      <c r="DMH53" s="712"/>
      <c r="DMI53" s="712"/>
      <c r="DMJ53" s="712"/>
      <c r="DMK53" s="712"/>
      <c r="DML53" s="712"/>
      <c r="DMM53" s="712"/>
      <c r="DMN53" s="712"/>
      <c r="DMO53" s="712"/>
      <c r="DMP53" s="712"/>
      <c r="DMQ53" s="712"/>
      <c r="DMR53" s="712"/>
      <c r="DMS53" s="712"/>
      <c r="DMT53" s="712"/>
      <c r="DMU53" s="712"/>
      <c r="DMV53" s="712"/>
      <c r="DMW53" s="712"/>
      <c r="DMX53" s="712"/>
      <c r="DMY53" s="712"/>
      <c r="DMZ53" s="712"/>
      <c r="DNA53" s="712"/>
      <c r="DNB53" s="712"/>
      <c r="DNC53" s="712"/>
      <c r="DND53" s="712"/>
      <c r="DNE53" s="712"/>
      <c r="DNF53" s="712"/>
      <c r="DNG53" s="712"/>
      <c r="DNH53" s="712"/>
      <c r="DNI53" s="712"/>
      <c r="DNJ53" s="712"/>
      <c r="DNK53" s="712"/>
      <c r="DNL53" s="712"/>
      <c r="DNM53" s="712"/>
      <c r="DNN53" s="712"/>
      <c r="DNO53" s="712"/>
      <c r="DNP53" s="712"/>
      <c r="DNQ53" s="712"/>
      <c r="DNR53" s="712"/>
      <c r="DNS53" s="712"/>
      <c r="DNT53" s="712"/>
      <c r="DNU53" s="712"/>
      <c r="DNV53" s="712"/>
      <c r="DNW53" s="712"/>
      <c r="DNX53" s="712"/>
      <c r="DNY53" s="712"/>
      <c r="DNZ53" s="712"/>
      <c r="DOA53" s="712"/>
      <c r="DOB53" s="712"/>
      <c r="DOC53" s="712"/>
      <c r="DOD53" s="712"/>
      <c r="DOE53" s="712"/>
      <c r="DOF53" s="712"/>
      <c r="DOG53" s="712"/>
      <c r="DOH53" s="712"/>
      <c r="DOI53" s="712"/>
      <c r="DOJ53" s="712"/>
      <c r="DOK53" s="712"/>
      <c r="DOL53" s="712"/>
      <c r="DOM53" s="712"/>
      <c r="DON53" s="712"/>
      <c r="DOO53" s="712"/>
      <c r="DOP53" s="712"/>
      <c r="DOQ53" s="712"/>
      <c r="DOR53" s="712"/>
      <c r="DOS53" s="712"/>
      <c r="DOT53" s="712"/>
      <c r="DOU53" s="712"/>
      <c r="DOV53" s="712"/>
      <c r="DOW53" s="712"/>
      <c r="DOX53" s="712"/>
      <c r="DOY53" s="712"/>
      <c r="DOZ53" s="712"/>
      <c r="DPA53" s="712"/>
      <c r="DPB53" s="712"/>
      <c r="DPC53" s="712"/>
      <c r="DPD53" s="712"/>
      <c r="DPE53" s="712"/>
      <c r="DPF53" s="712"/>
      <c r="DPG53" s="712"/>
      <c r="DPH53" s="712"/>
      <c r="DPI53" s="712"/>
      <c r="DPJ53" s="712"/>
      <c r="DPK53" s="712"/>
      <c r="DPL53" s="712"/>
      <c r="DPM53" s="712"/>
      <c r="DPN53" s="712"/>
      <c r="DPO53" s="712"/>
      <c r="DPP53" s="712"/>
      <c r="DPQ53" s="712"/>
      <c r="DPR53" s="712"/>
      <c r="DPS53" s="712"/>
      <c r="DPT53" s="712"/>
      <c r="DPU53" s="712"/>
      <c r="DPV53" s="712"/>
      <c r="DPW53" s="712"/>
      <c r="DPX53" s="712"/>
      <c r="DPY53" s="712"/>
      <c r="DPZ53" s="712"/>
      <c r="DQA53" s="712"/>
      <c r="DQB53" s="712"/>
      <c r="DQC53" s="712"/>
      <c r="DQD53" s="712"/>
      <c r="DQE53" s="712"/>
      <c r="DQF53" s="712"/>
      <c r="DQG53" s="712"/>
      <c r="DQH53" s="712"/>
      <c r="DQI53" s="712"/>
      <c r="DQJ53" s="712"/>
      <c r="DQK53" s="712"/>
      <c r="DQL53" s="712"/>
      <c r="DQM53" s="712"/>
      <c r="DQN53" s="712"/>
      <c r="DQO53" s="712"/>
      <c r="DQP53" s="712"/>
      <c r="DQQ53" s="712"/>
      <c r="DQR53" s="712"/>
      <c r="DQS53" s="712"/>
      <c r="DQT53" s="712"/>
      <c r="DQU53" s="712"/>
      <c r="DQV53" s="712"/>
      <c r="DQW53" s="712"/>
      <c r="DQX53" s="712"/>
      <c r="DQY53" s="712"/>
      <c r="DQZ53" s="712"/>
      <c r="DRA53" s="712"/>
      <c r="DRB53" s="712"/>
      <c r="DRC53" s="712"/>
      <c r="DRD53" s="712"/>
      <c r="DRE53" s="712"/>
      <c r="DRF53" s="712"/>
      <c r="DRG53" s="712"/>
      <c r="DRH53" s="712"/>
      <c r="DRI53" s="712"/>
      <c r="DRJ53" s="712"/>
      <c r="DRK53" s="712"/>
      <c r="DRL53" s="712"/>
      <c r="DRM53" s="712"/>
      <c r="DRN53" s="712"/>
      <c r="DRO53" s="712"/>
      <c r="DRP53" s="712"/>
      <c r="DRQ53" s="712"/>
      <c r="DRR53" s="712"/>
      <c r="DRS53" s="712"/>
      <c r="DRT53" s="712"/>
      <c r="DRU53" s="712"/>
      <c r="DRV53" s="712"/>
      <c r="DRW53" s="712"/>
      <c r="DRX53" s="712"/>
      <c r="DRY53" s="712"/>
      <c r="DRZ53" s="712"/>
      <c r="DSA53" s="712"/>
      <c r="DSB53" s="712"/>
      <c r="DSC53" s="712"/>
      <c r="DSD53" s="712"/>
      <c r="DSE53" s="712"/>
      <c r="DSF53" s="712"/>
      <c r="DSG53" s="712"/>
      <c r="DSH53" s="712"/>
      <c r="DSI53" s="712"/>
      <c r="DSJ53" s="712"/>
      <c r="DSK53" s="712"/>
      <c r="DSL53" s="712"/>
      <c r="DSM53" s="712"/>
      <c r="DSN53" s="712"/>
      <c r="DSO53" s="712"/>
      <c r="DSP53" s="712"/>
      <c r="DSQ53" s="712"/>
      <c r="DSR53" s="712"/>
      <c r="DSS53" s="712"/>
      <c r="DST53" s="712"/>
      <c r="DSU53" s="712"/>
      <c r="DSV53" s="712"/>
      <c r="DSW53" s="712"/>
      <c r="DSX53" s="712"/>
      <c r="DSY53" s="712"/>
      <c r="DSZ53" s="712"/>
      <c r="DTA53" s="712"/>
      <c r="DTB53" s="712"/>
      <c r="DTC53" s="712"/>
      <c r="DTD53" s="712"/>
      <c r="DTE53" s="712"/>
      <c r="DTF53" s="712"/>
      <c r="DTG53" s="712"/>
      <c r="DTH53" s="712"/>
      <c r="DTI53" s="712"/>
      <c r="DTJ53" s="712"/>
      <c r="DTK53" s="712"/>
      <c r="DTL53" s="712"/>
      <c r="DTM53" s="712"/>
      <c r="DTN53" s="712"/>
      <c r="DTO53" s="712"/>
      <c r="DTP53" s="712"/>
      <c r="DTQ53" s="712"/>
      <c r="DTR53" s="712"/>
      <c r="DTS53" s="712"/>
      <c r="DTT53" s="712"/>
      <c r="DTU53" s="712"/>
      <c r="DTV53" s="712"/>
      <c r="DTW53" s="712"/>
      <c r="DTX53" s="712"/>
      <c r="DTY53" s="712"/>
      <c r="DTZ53" s="712"/>
      <c r="DUA53" s="712"/>
      <c r="DUB53" s="712"/>
      <c r="DUC53" s="712"/>
      <c r="DUD53" s="712"/>
      <c r="DUE53" s="712"/>
      <c r="DUF53" s="712"/>
      <c r="DUG53" s="712"/>
      <c r="DUH53" s="712"/>
      <c r="DUI53" s="712"/>
      <c r="DUJ53" s="712"/>
      <c r="DUK53" s="712"/>
      <c r="DUL53" s="712"/>
      <c r="DUM53" s="712"/>
      <c r="DUN53" s="712"/>
      <c r="DUO53" s="712"/>
      <c r="DUP53" s="712"/>
      <c r="DUQ53" s="712"/>
      <c r="DUR53" s="712"/>
      <c r="DUS53" s="712"/>
      <c r="DUT53" s="712"/>
      <c r="DUU53" s="712"/>
      <c r="DUV53" s="712"/>
      <c r="DUW53" s="712"/>
      <c r="DUX53" s="712"/>
      <c r="DUY53" s="712"/>
      <c r="DUZ53" s="712"/>
      <c r="DVA53" s="712"/>
      <c r="DVB53" s="712"/>
      <c r="DVC53" s="712"/>
      <c r="DVD53" s="712"/>
      <c r="DVE53" s="712"/>
      <c r="DVF53" s="712"/>
      <c r="DVG53" s="712"/>
      <c r="DVH53" s="712"/>
      <c r="DVI53" s="712"/>
      <c r="DVJ53" s="712"/>
      <c r="DVK53" s="712"/>
      <c r="DVL53" s="712"/>
      <c r="DVM53" s="712"/>
      <c r="DVN53" s="712"/>
      <c r="DVO53" s="712"/>
      <c r="DVP53" s="712"/>
      <c r="DVQ53" s="712"/>
      <c r="DVR53" s="712"/>
      <c r="DVS53" s="712"/>
      <c r="DVT53" s="712"/>
      <c r="DVU53" s="712"/>
      <c r="DVV53" s="712"/>
      <c r="DVW53" s="712"/>
      <c r="DVX53" s="712"/>
      <c r="DVY53" s="712"/>
      <c r="DVZ53" s="712"/>
      <c r="DWA53" s="712"/>
      <c r="DWB53" s="712"/>
      <c r="DWC53" s="712"/>
      <c r="DWD53" s="712"/>
      <c r="DWE53" s="712"/>
      <c r="DWF53" s="712"/>
      <c r="DWG53" s="712"/>
      <c r="DWH53" s="712"/>
      <c r="DWI53" s="712"/>
      <c r="DWJ53" s="712"/>
      <c r="DWK53" s="712"/>
      <c r="DWL53" s="712"/>
      <c r="DWM53" s="712"/>
      <c r="DWN53" s="712"/>
      <c r="DWO53" s="712"/>
      <c r="DWP53" s="712"/>
      <c r="DWQ53" s="712"/>
      <c r="DWR53" s="712"/>
      <c r="DWS53" s="712"/>
      <c r="DWT53" s="712"/>
      <c r="DWU53" s="712"/>
      <c r="DWV53" s="712"/>
      <c r="DWW53" s="712"/>
      <c r="DWX53" s="712"/>
      <c r="DWY53" s="712"/>
      <c r="DWZ53" s="712"/>
      <c r="DXA53" s="712"/>
      <c r="DXB53" s="712"/>
      <c r="DXC53" s="712"/>
      <c r="DXD53" s="712"/>
      <c r="DXE53" s="712"/>
      <c r="DXF53" s="712"/>
      <c r="DXG53" s="712"/>
      <c r="DXH53" s="712"/>
      <c r="DXI53" s="712"/>
      <c r="DXJ53" s="712"/>
      <c r="DXK53" s="712"/>
      <c r="DXL53" s="712"/>
      <c r="DXM53" s="712"/>
      <c r="DXN53" s="712"/>
      <c r="DXO53" s="712"/>
      <c r="DXP53" s="712"/>
      <c r="DXQ53" s="712"/>
      <c r="DXR53" s="712"/>
      <c r="DXS53" s="712"/>
      <c r="DXT53" s="712"/>
      <c r="DXU53" s="712"/>
      <c r="DXV53" s="712"/>
      <c r="DXW53" s="712"/>
      <c r="DXX53" s="712"/>
      <c r="DXY53" s="712"/>
      <c r="DXZ53" s="712"/>
      <c r="DYA53" s="712"/>
      <c r="DYB53" s="712"/>
      <c r="DYC53" s="712"/>
      <c r="DYD53" s="712"/>
      <c r="DYE53" s="712"/>
      <c r="DYF53" s="712"/>
      <c r="DYG53" s="712"/>
      <c r="DYH53" s="712"/>
      <c r="DYI53" s="712"/>
      <c r="DYJ53" s="712"/>
      <c r="DYK53" s="712"/>
      <c r="DYL53" s="712"/>
      <c r="DYM53" s="712"/>
      <c r="DYN53" s="712"/>
      <c r="DYO53" s="712"/>
      <c r="DYP53" s="712"/>
      <c r="DYQ53" s="712"/>
      <c r="DYR53" s="712"/>
      <c r="DYS53" s="712"/>
      <c r="DYT53" s="712"/>
      <c r="DYU53" s="712"/>
      <c r="DYV53" s="712"/>
      <c r="DYW53" s="712"/>
      <c r="DYX53" s="712"/>
      <c r="DYY53" s="712"/>
      <c r="DYZ53" s="712"/>
      <c r="DZA53" s="712"/>
      <c r="DZB53" s="712"/>
      <c r="DZC53" s="712"/>
      <c r="DZD53" s="712"/>
      <c r="DZE53" s="712"/>
      <c r="DZF53" s="712"/>
      <c r="DZG53" s="712"/>
      <c r="DZH53" s="712"/>
      <c r="DZI53" s="712"/>
      <c r="DZJ53" s="712"/>
      <c r="DZK53" s="712"/>
      <c r="DZL53" s="712"/>
      <c r="DZM53" s="712"/>
      <c r="DZN53" s="712"/>
      <c r="DZO53" s="712"/>
      <c r="DZP53" s="712"/>
      <c r="DZQ53" s="712"/>
      <c r="DZR53" s="712"/>
      <c r="DZS53" s="712"/>
      <c r="DZT53" s="712"/>
      <c r="DZU53" s="712"/>
      <c r="DZV53" s="712"/>
      <c r="DZW53" s="712"/>
      <c r="DZX53" s="712"/>
      <c r="DZY53" s="712"/>
      <c r="DZZ53" s="712"/>
      <c r="EAA53" s="712"/>
      <c r="EAB53" s="712"/>
      <c r="EAC53" s="712"/>
      <c r="EAD53" s="712"/>
      <c r="EAE53" s="712"/>
      <c r="EAF53" s="712"/>
      <c r="EAG53" s="712"/>
      <c r="EAH53" s="712"/>
      <c r="EAI53" s="712"/>
      <c r="EAJ53" s="712"/>
      <c r="EAK53" s="712"/>
      <c r="EAL53" s="712"/>
      <c r="EAM53" s="712"/>
      <c r="EAN53" s="712"/>
      <c r="EAO53" s="712"/>
      <c r="EAP53" s="712"/>
      <c r="EAQ53" s="712"/>
      <c r="EAR53" s="712"/>
      <c r="EAS53" s="712"/>
      <c r="EAT53" s="712"/>
      <c r="EAU53" s="712"/>
      <c r="EAV53" s="712"/>
      <c r="EAW53" s="712"/>
      <c r="EAX53" s="712"/>
      <c r="EAY53" s="712"/>
      <c r="EAZ53" s="712"/>
      <c r="EBA53" s="712"/>
      <c r="EBB53" s="712"/>
      <c r="EBC53" s="712"/>
      <c r="EBD53" s="712"/>
      <c r="EBE53" s="712"/>
      <c r="EBF53" s="712"/>
      <c r="EBG53" s="712"/>
      <c r="EBH53" s="712"/>
      <c r="EBI53" s="712"/>
      <c r="EBJ53" s="712"/>
      <c r="EBK53" s="712"/>
      <c r="EBL53" s="712"/>
      <c r="EBM53" s="712"/>
      <c r="EBN53" s="712"/>
      <c r="EBO53" s="712"/>
      <c r="EBP53" s="712"/>
      <c r="EBQ53" s="712"/>
      <c r="EBR53" s="712"/>
      <c r="EBS53" s="712"/>
      <c r="EBT53" s="712"/>
      <c r="EBU53" s="712"/>
      <c r="EBV53" s="712"/>
      <c r="EBW53" s="712"/>
      <c r="EBX53" s="712"/>
      <c r="EBY53" s="712"/>
      <c r="EBZ53" s="712"/>
      <c r="ECA53" s="712"/>
      <c r="ECB53" s="712"/>
      <c r="ECC53" s="712"/>
      <c r="ECD53" s="712"/>
      <c r="ECE53" s="712"/>
      <c r="ECF53" s="712"/>
      <c r="ECG53" s="712"/>
      <c r="ECH53" s="712"/>
      <c r="ECI53" s="712"/>
      <c r="ECJ53" s="712"/>
      <c r="ECK53" s="712"/>
      <c r="ECL53" s="712"/>
      <c r="ECM53" s="712"/>
      <c r="ECN53" s="712"/>
      <c r="ECO53" s="712"/>
      <c r="ECP53" s="712"/>
      <c r="ECQ53" s="712"/>
      <c r="ECR53" s="712"/>
      <c r="ECS53" s="712"/>
      <c r="ECT53" s="712"/>
      <c r="ECU53" s="712"/>
      <c r="ECV53" s="712"/>
      <c r="ECW53" s="712"/>
      <c r="ECX53" s="712"/>
      <c r="ECY53" s="712"/>
      <c r="ECZ53" s="712"/>
      <c r="EDA53" s="712"/>
      <c r="EDB53" s="712"/>
      <c r="EDC53" s="712"/>
      <c r="EDD53" s="712"/>
      <c r="EDE53" s="712"/>
      <c r="EDF53" s="712"/>
      <c r="EDG53" s="712"/>
      <c r="EDH53" s="712"/>
      <c r="EDI53" s="712"/>
      <c r="EDJ53" s="712"/>
      <c r="EDK53" s="712"/>
      <c r="EDL53" s="712"/>
      <c r="EDM53" s="712"/>
      <c r="EDN53" s="712"/>
      <c r="EDO53" s="712"/>
      <c r="EDP53" s="712"/>
      <c r="EDQ53" s="712"/>
      <c r="EDR53" s="712"/>
      <c r="EDS53" s="712"/>
      <c r="EDT53" s="712"/>
      <c r="EDU53" s="712"/>
      <c r="EDV53" s="712"/>
      <c r="EDW53" s="712"/>
      <c r="EDX53" s="712"/>
      <c r="EDY53" s="712"/>
      <c r="EDZ53" s="712"/>
      <c r="EEA53" s="712"/>
      <c r="EEB53" s="712"/>
      <c r="EEC53" s="712"/>
      <c r="EED53" s="712"/>
      <c r="EEE53" s="712"/>
      <c r="EEF53" s="712"/>
      <c r="EEG53" s="712"/>
      <c r="EEH53" s="712"/>
      <c r="EEI53" s="712"/>
      <c r="EEJ53" s="712"/>
      <c r="EEK53" s="712"/>
      <c r="EEL53" s="712"/>
      <c r="EEM53" s="712"/>
      <c r="EEN53" s="712"/>
      <c r="EEO53" s="712"/>
      <c r="EEP53" s="712"/>
      <c r="EEQ53" s="712"/>
      <c r="EER53" s="712"/>
      <c r="EES53" s="712"/>
      <c r="EET53" s="712"/>
      <c r="EEU53" s="712"/>
      <c r="EEV53" s="712"/>
      <c r="EEW53" s="712"/>
      <c r="EEX53" s="712"/>
      <c r="EEY53" s="712"/>
      <c r="EEZ53" s="712"/>
      <c r="EFA53" s="712"/>
      <c r="EFB53" s="712"/>
      <c r="EFC53" s="712"/>
      <c r="EFD53" s="712"/>
      <c r="EFE53" s="712"/>
      <c r="EFF53" s="712"/>
      <c r="EFG53" s="712"/>
      <c r="EFH53" s="712"/>
      <c r="EFI53" s="712"/>
      <c r="EFJ53" s="712"/>
      <c r="EFK53" s="712"/>
      <c r="EFL53" s="712"/>
      <c r="EFM53" s="712"/>
      <c r="EFN53" s="712"/>
      <c r="EFO53" s="712"/>
      <c r="EFP53" s="712"/>
      <c r="EFQ53" s="712"/>
      <c r="EFR53" s="712"/>
      <c r="EFS53" s="712"/>
      <c r="EFT53" s="712"/>
      <c r="EFU53" s="712"/>
      <c r="EFV53" s="712"/>
      <c r="EFW53" s="712"/>
      <c r="EFX53" s="712"/>
      <c r="EFY53" s="712"/>
      <c r="EFZ53" s="712"/>
      <c r="EGA53" s="712"/>
      <c r="EGB53" s="712"/>
      <c r="EGC53" s="712"/>
      <c r="EGD53" s="712"/>
      <c r="EGE53" s="712"/>
      <c r="EGF53" s="712"/>
      <c r="EGG53" s="712"/>
      <c r="EGH53" s="712"/>
      <c r="EGI53" s="712"/>
      <c r="EGJ53" s="712"/>
      <c r="EGK53" s="712"/>
      <c r="EGL53" s="712"/>
      <c r="EGM53" s="712"/>
      <c r="EGN53" s="712"/>
      <c r="EGO53" s="712"/>
      <c r="EGP53" s="712"/>
      <c r="EGQ53" s="712"/>
      <c r="EGR53" s="712"/>
      <c r="EGS53" s="712"/>
      <c r="EGT53" s="712"/>
      <c r="EGU53" s="712"/>
      <c r="EGV53" s="712"/>
      <c r="EGW53" s="712"/>
      <c r="EGX53" s="712"/>
      <c r="EGY53" s="712"/>
      <c r="EGZ53" s="712"/>
      <c r="EHA53" s="712"/>
      <c r="EHB53" s="712"/>
      <c r="EHC53" s="712"/>
      <c r="EHD53" s="712"/>
      <c r="EHE53" s="712"/>
      <c r="EHF53" s="712"/>
      <c r="EHG53" s="712"/>
      <c r="EHH53" s="712"/>
      <c r="EHI53" s="712"/>
      <c r="EHJ53" s="712"/>
      <c r="EHK53" s="712"/>
      <c r="EHL53" s="712"/>
      <c r="EHM53" s="712"/>
      <c r="EHN53" s="712"/>
      <c r="EHO53" s="712"/>
      <c r="EHP53" s="712"/>
      <c r="EHQ53" s="712"/>
      <c r="EHR53" s="712"/>
      <c r="EHS53" s="712"/>
      <c r="EHT53" s="712"/>
      <c r="EHU53" s="712"/>
      <c r="EHV53" s="712"/>
      <c r="EHW53" s="712"/>
      <c r="EHX53" s="712"/>
      <c r="EHY53" s="712"/>
      <c r="EHZ53" s="712"/>
      <c r="EIA53" s="712"/>
      <c r="EIB53" s="712"/>
      <c r="EIC53" s="712"/>
      <c r="EID53" s="712"/>
      <c r="EIE53" s="712"/>
      <c r="EIF53" s="712"/>
      <c r="EIG53" s="712"/>
      <c r="EIH53" s="712"/>
      <c r="EII53" s="712"/>
      <c r="EIJ53" s="712"/>
      <c r="EIK53" s="712"/>
      <c r="EIL53" s="712"/>
      <c r="EIM53" s="712"/>
      <c r="EIN53" s="712"/>
      <c r="EIO53" s="712"/>
      <c r="EIP53" s="712"/>
      <c r="EIQ53" s="712"/>
      <c r="EIR53" s="712"/>
      <c r="EIS53" s="712"/>
      <c r="EIT53" s="712"/>
      <c r="EIU53" s="712"/>
      <c r="EIV53" s="712"/>
      <c r="EIW53" s="712"/>
      <c r="EIX53" s="712"/>
      <c r="EIY53" s="712"/>
      <c r="EIZ53" s="712"/>
      <c r="EJA53" s="712"/>
      <c r="EJB53" s="712"/>
      <c r="EJC53" s="712"/>
      <c r="EJD53" s="712"/>
      <c r="EJE53" s="712"/>
      <c r="EJF53" s="712"/>
      <c r="EJG53" s="712"/>
      <c r="EJH53" s="712"/>
      <c r="EJI53" s="712"/>
      <c r="EJJ53" s="712"/>
      <c r="EJK53" s="712"/>
      <c r="EJL53" s="712"/>
      <c r="EJM53" s="712"/>
      <c r="EJN53" s="712"/>
      <c r="EJO53" s="712"/>
      <c r="EJP53" s="712"/>
      <c r="EJQ53" s="712"/>
      <c r="EJR53" s="712"/>
      <c r="EJS53" s="712"/>
      <c r="EJT53" s="712"/>
      <c r="EJU53" s="712"/>
      <c r="EJV53" s="712"/>
      <c r="EJW53" s="712"/>
      <c r="EJX53" s="712"/>
      <c r="EJY53" s="712"/>
      <c r="EJZ53" s="712"/>
      <c r="EKA53" s="712"/>
      <c r="EKB53" s="712"/>
      <c r="EKC53" s="712"/>
      <c r="EKD53" s="712"/>
      <c r="EKE53" s="712"/>
      <c r="EKF53" s="712"/>
      <c r="EKG53" s="712"/>
      <c r="EKH53" s="712"/>
      <c r="EKI53" s="712"/>
      <c r="EKJ53" s="712"/>
      <c r="EKK53" s="712"/>
      <c r="EKL53" s="712"/>
      <c r="EKM53" s="712"/>
      <c r="EKN53" s="712"/>
      <c r="EKO53" s="712"/>
      <c r="EKP53" s="712"/>
      <c r="EKQ53" s="712"/>
      <c r="EKR53" s="712"/>
      <c r="EKS53" s="712"/>
      <c r="EKT53" s="712"/>
      <c r="EKU53" s="712"/>
      <c r="EKV53" s="712"/>
      <c r="EKW53" s="712"/>
      <c r="EKX53" s="712"/>
      <c r="EKY53" s="712"/>
      <c r="EKZ53" s="712"/>
      <c r="ELA53" s="712"/>
      <c r="ELB53" s="712"/>
      <c r="ELC53" s="712"/>
      <c r="ELD53" s="712"/>
      <c r="ELE53" s="712"/>
      <c r="ELF53" s="712"/>
      <c r="ELG53" s="712"/>
      <c r="ELH53" s="712"/>
      <c r="ELI53" s="712"/>
      <c r="ELJ53" s="712"/>
      <c r="ELK53" s="712"/>
      <c r="ELL53" s="712"/>
      <c r="ELM53" s="712"/>
      <c r="ELN53" s="712"/>
      <c r="ELO53" s="712"/>
      <c r="ELP53" s="712"/>
      <c r="ELQ53" s="712"/>
      <c r="ELR53" s="712"/>
      <c r="ELS53" s="712"/>
      <c r="ELT53" s="712"/>
      <c r="ELU53" s="712"/>
      <c r="ELV53" s="712"/>
      <c r="ELW53" s="712"/>
      <c r="ELX53" s="712"/>
      <c r="ELY53" s="712"/>
      <c r="ELZ53" s="712"/>
      <c r="EMA53" s="712"/>
      <c r="EMB53" s="712"/>
      <c r="EMC53" s="712"/>
      <c r="EMD53" s="712"/>
      <c r="EME53" s="712"/>
      <c r="EMF53" s="712"/>
      <c r="EMG53" s="712"/>
      <c r="EMH53" s="712"/>
      <c r="EMI53" s="712"/>
      <c r="EMJ53" s="712"/>
      <c r="EMK53" s="712"/>
      <c r="EML53" s="712"/>
      <c r="EMM53" s="712"/>
      <c r="EMN53" s="712"/>
      <c r="EMO53" s="712"/>
      <c r="EMP53" s="712"/>
      <c r="EMQ53" s="712"/>
      <c r="EMR53" s="712"/>
      <c r="EMS53" s="712"/>
      <c r="EMT53" s="712"/>
      <c r="EMU53" s="712"/>
      <c r="EMV53" s="712"/>
      <c r="EMW53" s="712"/>
      <c r="EMX53" s="712"/>
      <c r="EMY53" s="712"/>
      <c r="EMZ53" s="712"/>
      <c r="ENA53" s="712"/>
      <c r="ENB53" s="712"/>
      <c r="ENC53" s="712"/>
      <c r="END53" s="712"/>
      <c r="ENE53" s="712"/>
      <c r="ENF53" s="712"/>
      <c r="ENG53" s="712"/>
      <c r="ENH53" s="712"/>
      <c r="ENI53" s="712"/>
      <c r="ENJ53" s="712"/>
      <c r="ENK53" s="712"/>
      <c r="ENL53" s="712"/>
      <c r="ENM53" s="712"/>
      <c r="ENN53" s="712"/>
      <c r="ENO53" s="712"/>
      <c r="ENP53" s="712"/>
      <c r="ENQ53" s="712"/>
      <c r="ENR53" s="712"/>
      <c r="ENS53" s="712"/>
      <c r="ENT53" s="712"/>
      <c r="ENU53" s="712"/>
      <c r="ENV53" s="712"/>
      <c r="ENW53" s="712"/>
      <c r="ENX53" s="712"/>
      <c r="ENY53" s="712"/>
      <c r="ENZ53" s="712"/>
      <c r="EOA53" s="712"/>
      <c r="EOB53" s="712"/>
      <c r="EOC53" s="712"/>
      <c r="EOD53" s="712"/>
      <c r="EOE53" s="712"/>
      <c r="EOF53" s="712"/>
      <c r="EOG53" s="712"/>
      <c r="EOH53" s="712"/>
      <c r="EOI53" s="712"/>
      <c r="EOJ53" s="712"/>
      <c r="EOK53" s="712"/>
      <c r="EOL53" s="712"/>
      <c r="EOM53" s="712"/>
      <c r="EON53" s="712"/>
      <c r="EOO53" s="712"/>
      <c r="EOP53" s="712"/>
      <c r="EOQ53" s="712"/>
      <c r="EOR53" s="712"/>
      <c r="EOS53" s="712"/>
      <c r="EOT53" s="712"/>
      <c r="EOU53" s="712"/>
      <c r="EOV53" s="712"/>
      <c r="EOW53" s="712"/>
      <c r="EOX53" s="712"/>
      <c r="EOY53" s="712"/>
      <c r="EOZ53" s="712"/>
      <c r="EPA53" s="712"/>
      <c r="EPB53" s="712"/>
      <c r="EPC53" s="712"/>
      <c r="EPD53" s="712"/>
      <c r="EPE53" s="712"/>
      <c r="EPF53" s="712"/>
      <c r="EPG53" s="712"/>
      <c r="EPH53" s="712"/>
      <c r="EPI53" s="712"/>
      <c r="EPJ53" s="712"/>
      <c r="EPK53" s="712"/>
      <c r="EPL53" s="712"/>
      <c r="EPM53" s="712"/>
      <c r="EPN53" s="712"/>
      <c r="EPO53" s="712"/>
      <c r="EPP53" s="712"/>
      <c r="EPQ53" s="712"/>
      <c r="EPR53" s="712"/>
      <c r="EPS53" s="712"/>
      <c r="EPT53" s="712"/>
      <c r="EPU53" s="712"/>
      <c r="EPV53" s="712"/>
      <c r="EPW53" s="712"/>
      <c r="EPX53" s="712"/>
      <c r="EPY53" s="712"/>
      <c r="EPZ53" s="712"/>
      <c r="EQA53" s="712"/>
      <c r="EQB53" s="712"/>
      <c r="EQC53" s="712"/>
      <c r="EQD53" s="712"/>
      <c r="EQE53" s="712"/>
      <c r="EQF53" s="712"/>
      <c r="EQG53" s="712"/>
      <c r="EQH53" s="712"/>
      <c r="EQI53" s="712"/>
      <c r="EQJ53" s="712"/>
      <c r="EQK53" s="712"/>
      <c r="EQL53" s="712"/>
      <c r="EQM53" s="712"/>
      <c r="EQN53" s="712"/>
      <c r="EQO53" s="712"/>
      <c r="EQP53" s="712"/>
      <c r="EQQ53" s="712"/>
      <c r="EQR53" s="712"/>
      <c r="EQS53" s="712"/>
      <c r="EQT53" s="712"/>
      <c r="EQU53" s="712"/>
      <c r="EQV53" s="712"/>
      <c r="EQW53" s="712"/>
      <c r="EQX53" s="712"/>
      <c r="EQY53" s="712"/>
      <c r="EQZ53" s="712"/>
      <c r="ERA53" s="712"/>
      <c r="ERB53" s="712"/>
      <c r="ERC53" s="712"/>
      <c r="ERD53" s="712"/>
      <c r="ERE53" s="712"/>
      <c r="ERF53" s="712"/>
      <c r="ERG53" s="712"/>
      <c r="ERH53" s="712"/>
      <c r="ERI53" s="712"/>
      <c r="ERJ53" s="712"/>
      <c r="ERK53" s="712"/>
      <c r="ERL53" s="712"/>
      <c r="ERM53" s="712"/>
      <c r="ERN53" s="712"/>
      <c r="ERO53" s="712"/>
      <c r="ERP53" s="712"/>
      <c r="ERQ53" s="712"/>
      <c r="ERR53" s="712"/>
      <c r="ERS53" s="712"/>
      <c r="ERT53" s="712"/>
      <c r="ERU53" s="712"/>
      <c r="ERV53" s="712"/>
      <c r="ERW53" s="712"/>
      <c r="ERX53" s="712"/>
      <c r="ERY53" s="712"/>
      <c r="ERZ53" s="712"/>
      <c r="ESA53" s="712"/>
      <c r="ESB53" s="712"/>
      <c r="ESC53" s="712"/>
      <c r="ESD53" s="712"/>
      <c r="ESE53" s="712"/>
      <c r="ESF53" s="712"/>
      <c r="ESG53" s="712"/>
      <c r="ESH53" s="712"/>
      <c r="ESI53" s="712"/>
      <c r="ESJ53" s="712"/>
      <c r="ESK53" s="712"/>
      <c r="ESL53" s="712"/>
      <c r="ESM53" s="712"/>
      <c r="ESN53" s="712"/>
      <c r="ESO53" s="712"/>
      <c r="ESP53" s="712"/>
      <c r="ESQ53" s="712"/>
      <c r="ESR53" s="712"/>
      <c r="ESS53" s="712"/>
      <c r="EST53" s="712"/>
      <c r="ESU53" s="712"/>
      <c r="ESV53" s="712"/>
      <c r="ESW53" s="712"/>
      <c r="ESX53" s="712"/>
      <c r="ESY53" s="712"/>
      <c r="ESZ53" s="712"/>
      <c r="ETA53" s="712"/>
      <c r="ETB53" s="712"/>
      <c r="ETC53" s="712"/>
      <c r="ETD53" s="712"/>
      <c r="ETE53" s="712"/>
      <c r="ETF53" s="712"/>
      <c r="ETG53" s="712"/>
      <c r="ETH53" s="712"/>
      <c r="ETI53" s="712"/>
      <c r="ETJ53" s="712"/>
      <c r="ETK53" s="712"/>
      <c r="ETL53" s="712"/>
      <c r="ETM53" s="712"/>
      <c r="ETN53" s="712"/>
      <c r="ETO53" s="712"/>
      <c r="ETP53" s="712"/>
      <c r="ETQ53" s="712"/>
      <c r="ETR53" s="712"/>
      <c r="ETS53" s="712"/>
      <c r="ETT53" s="712"/>
      <c r="ETU53" s="712"/>
      <c r="ETV53" s="712"/>
      <c r="ETW53" s="712"/>
      <c r="ETX53" s="712"/>
      <c r="ETY53" s="712"/>
      <c r="ETZ53" s="712"/>
      <c r="EUA53" s="712"/>
      <c r="EUB53" s="712"/>
      <c r="EUC53" s="712"/>
      <c r="EUD53" s="712"/>
      <c r="EUE53" s="712"/>
      <c r="EUF53" s="712"/>
      <c r="EUG53" s="712"/>
      <c r="EUH53" s="712"/>
      <c r="EUI53" s="712"/>
      <c r="EUJ53" s="712"/>
      <c r="EUK53" s="712"/>
      <c r="EUL53" s="712"/>
      <c r="EUM53" s="712"/>
      <c r="EUN53" s="712"/>
      <c r="EUO53" s="712"/>
      <c r="EUP53" s="712"/>
      <c r="EUQ53" s="712"/>
      <c r="EUR53" s="712"/>
      <c r="EUS53" s="712"/>
      <c r="EUT53" s="712"/>
      <c r="EUU53" s="712"/>
      <c r="EUV53" s="712"/>
      <c r="EUW53" s="712"/>
      <c r="EUX53" s="712"/>
      <c r="EUY53" s="712"/>
      <c r="EUZ53" s="712"/>
      <c r="EVA53" s="712"/>
      <c r="EVB53" s="712"/>
      <c r="EVC53" s="712"/>
      <c r="EVD53" s="712"/>
      <c r="EVE53" s="712"/>
      <c r="EVF53" s="712"/>
      <c r="EVG53" s="712"/>
      <c r="EVH53" s="712"/>
      <c r="EVI53" s="712"/>
      <c r="EVJ53" s="712"/>
      <c r="EVK53" s="712"/>
      <c r="EVL53" s="712"/>
      <c r="EVM53" s="712"/>
      <c r="EVN53" s="712"/>
      <c r="EVO53" s="712"/>
      <c r="EVP53" s="712"/>
      <c r="EVQ53" s="712"/>
      <c r="EVR53" s="712"/>
      <c r="EVS53" s="712"/>
      <c r="EVT53" s="712"/>
      <c r="EVU53" s="712"/>
      <c r="EVV53" s="712"/>
      <c r="EVW53" s="712"/>
      <c r="EVX53" s="712"/>
      <c r="EVY53" s="712"/>
      <c r="EVZ53" s="712"/>
      <c r="EWA53" s="712"/>
      <c r="EWB53" s="712"/>
      <c r="EWC53" s="712"/>
      <c r="EWD53" s="712"/>
      <c r="EWE53" s="712"/>
      <c r="EWF53" s="712"/>
      <c r="EWG53" s="712"/>
      <c r="EWH53" s="712"/>
      <c r="EWI53" s="712"/>
      <c r="EWJ53" s="712"/>
      <c r="EWK53" s="712"/>
      <c r="EWL53" s="712"/>
      <c r="EWM53" s="712"/>
      <c r="EWN53" s="712"/>
      <c r="EWO53" s="712"/>
      <c r="EWP53" s="712"/>
      <c r="EWQ53" s="712"/>
      <c r="EWR53" s="712"/>
      <c r="EWS53" s="712"/>
      <c r="EWT53" s="712"/>
      <c r="EWU53" s="712"/>
      <c r="EWV53" s="712"/>
      <c r="EWW53" s="712"/>
      <c r="EWX53" s="712"/>
      <c r="EWY53" s="712"/>
      <c r="EWZ53" s="712"/>
      <c r="EXA53" s="712"/>
      <c r="EXB53" s="712"/>
      <c r="EXC53" s="712"/>
      <c r="EXD53" s="712"/>
      <c r="EXE53" s="712"/>
      <c r="EXF53" s="712"/>
      <c r="EXG53" s="712"/>
      <c r="EXH53" s="712"/>
      <c r="EXI53" s="712"/>
      <c r="EXJ53" s="712"/>
      <c r="EXK53" s="712"/>
      <c r="EXL53" s="712"/>
      <c r="EXM53" s="712"/>
      <c r="EXN53" s="712"/>
      <c r="EXO53" s="712"/>
      <c r="EXP53" s="712"/>
      <c r="EXQ53" s="712"/>
      <c r="EXR53" s="712"/>
      <c r="EXS53" s="712"/>
      <c r="EXT53" s="712"/>
      <c r="EXU53" s="712"/>
      <c r="EXV53" s="712"/>
      <c r="EXW53" s="712"/>
      <c r="EXX53" s="712"/>
      <c r="EXY53" s="712"/>
      <c r="EXZ53" s="712"/>
      <c r="EYA53" s="712"/>
      <c r="EYB53" s="712"/>
      <c r="EYC53" s="712"/>
      <c r="EYD53" s="712"/>
      <c r="EYE53" s="712"/>
      <c r="EYF53" s="712"/>
      <c r="EYG53" s="712"/>
      <c r="EYH53" s="712"/>
      <c r="EYI53" s="712"/>
      <c r="EYJ53" s="712"/>
      <c r="EYK53" s="712"/>
      <c r="EYL53" s="712"/>
      <c r="EYM53" s="712"/>
      <c r="EYN53" s="712"/>
      <c r="EYO53" s="712"/>
      <c r="EYP53" s="712"/>
      <c r="EYQ53" s="712"/>
      <c r="EYR53" s="712"/>
      <c r="EYS53" s="712"/>
      <c r="EYT53" s="712"/>
      <c r="EYU53" s="712"/>
      <c r="EYV53" s="712"/>
      <c r="EYW53" s="712"/>
      <c r="EYX53" s="712"/>
      <c r="EYY53" s="712"/>
      <c r="EYZ53" s="712"/>
      <c r="EZA53" s="712"/>
      <c r="EZB53" s="712"/>
      <c r="EZC53" s="712"/>
      <c r="EZD53" s="712"/>
      <c r="EZE53" s="712"/>
      <c r="EZF53" s="712"/>
      <c r="EZG53" s="712"/>
      <c r="EZH53" s="712"/>
      <c r="EZI53" s="712"/>
      <c r="EZJ53" s="712"/>
      <c r="EZK53" s="712"/>
      <c r="EZL53" s="712"/>
      <c r="EZM53" s="712"/>
      <c r="EZN53" s="712"/>
      <c r="EZO53" s="712"/>
      <c r="EZP53" s="712"/>
      <c r="EZQ53" s="712"/>
      <c r="EZR53" s="712"/>
      <c r="EZS53" s="712"/>
      <c r="EZT53" s="712"/>
      <c r="EZU53" s="712"/>
      <c r="EZV53" s="712"/>
      <c r="EZW53" s="712"/>
      <c r="EZX53" s="712"/>
      <c r="EZY53" s="712"/>
      <c r="EZZ53" s="712"/>
      <c r="FAA53" s="712"/>
      <c r="FAB53" s="712"/>
      <c r="FAC53" s="712"/>
      <c r="FAD53" s="712"/>
      <c r="FAE53" s="712"/>
      <c r="FAF53" s="712"/>
      <c r="FAG53" s="712"/>
      <c r="FAH53" s="712"/>
      <c r="FAI53" s="712"/>
      <c r="FAJ53" s="712"/>
      <c r="FAK53" s="712"/>
      <c r="FAL53" s="712"/>
      <c r="FAM53" s="712"/>
      <c r="FAN53" s="712"/>
      <c r="FAO53" s="712"/>
      <c r="FAP53" s="712"/>
      <c r="FAQ53" s="712"/>
      <c r="FAR53" s="712"/>
      <c r="FAS53" s="712"/>
      <c r="FAT53" s="712"/>
      <c r="FAU53" s="712"/>
      <c r="FAV53" s="712"/>
      <c r="FAW53" s="712"/>
      <c r="FAX53" s="712"/>
      <c r="FAY53" s="712"/>
      <c r="FAZ53" s="712"/>
      <c r="FBA53" s="712"/>
      <c r="FBB53" s="712"/>
      <c r="FBC53" s="712"/>
      <c r="FBD53" s="712"/>
      <c r="FBE53" s="712"/>
      <c r="FBF53" s="712"/>
      <c r="FBG53" s="712"/>
      <c r="FBH53" s="712"/>
      <c r="FBI53" s="712"/>
      <c r="FBJ53" s="712"/>
      <c r="FBK53" s="712"/>
      <c r="FBL53" s="712"/>
      <c r="FBM53" s="712"/>
      <c r="FBN53" s="712"/>
      <c r="FBO53" s="712"/>
      <c r="FBP53" s="712"/>
      <c r="FBQ53" s="712"/>
      <c r="FBR53" s="712"/>
      <c r="FBS53" s="712"/>
      <c r="FBT53" s="712"/>
      <c r="FBU53" s="712"/>
      <c r="FBV53" s="712"/>
      <c r="FBW53" s="712"/>
      <c r="FBX53" s="712"/>
      <c r="FBY53" s="712"/>
      <c r="FBZ53" s="712"/>
      <c r="FCA53" s="712"/>
      <c r="FCB53" s="712"/>
      <c r="FCC53" s="712"/>
      <c r="FCD53" s="712"/>
      <c r="FCE53" s="712"/>
      <c r="FCF53" s="712"/>
      <c r="FCG53" s="712"/>
      <c r="FCH53" s="712"/>
      <c r="FCI53" s="712"/>
      <c r="FCJ53" s="712"/>
      <c r="FCK53" s="712"/>
      <c r="FCL53" s="712"/>
      <c r="FCM53" s="712"/>
      <c r="FCN53" s="712"/>
      <c r="FCO53" s="712"/>
      <c r="FCP53" s="712"/>
      <c r="FCQ53" s="712"/>
      <c r="FCR53" s="712"/>
      <c r="FCS53" s="712"/>
      <c r="FCT53" s="712"/>
      <c r="FCU53" s="712"/>
      <c r="FCV53" s="712"/>
      <c r="FCW53" s="712"/>
      <c r="FCX53" s="712"/>
      <c r="FCY53" s="712"/>
      <c r="FCZ53" s="712"/>
      <c r="FDA53" s="712"/>
      <c r="FDB53" s="712"/>
      <c r="FDC53" s="712"/>
      <c r="FDD53" s="712"/>
      <c r="FDE53" s="712"/>
      <c r="FDF53" s="712"/>
      <c r="FDG53" s="712"/>
      <c r="FDH53" s="712"/>
      <c r="FDI53" s="712"/>
      <c r="FDJ53" s="712"/>
      <c r="FDK53" s="712"/>
      <c r="FDL53" s="712"/>
      <c r="FDM53" s="712"/>
      <c r="FDN53" s="712"/>
      <c r="FDO53" s="712"/>
      <c r="FDP53" s="712"/>
      <c r="FDQ53" s="712"/>
      <c r="FDR53" s="712"/>
      <c r="FDS53" s="712"/>
      <c r="FDT53" s="712"/>
      <c r="FDU53" s="712"/>
      <c r="FDV53" s="712"/>
      <c r="FDW53" s="712"/>
      <c r="FDX53" s="712"/>
      <c r="FDY53" s="712"/>
      <c r="FDZ53" s="712"/>
      <c r="FEA53" s="712"/>
      <c r="FEB53" s="712"/>
      <c r="FEC53" s="712"/>
      <c r="FED53" s="712"/>
      <c r="FEE53" s="712"/>
      <c r="FEF53" s="712"/>
      <c r="FEG53" s="712"/>
      <c r="FEH53" s="712"/>
      <c r="FEI53" s="712"/>
      <c r="FEJ53" s="712"/>
      <c r="FEK53" s="712"/>
      <c r="FEL53" s="712"/>
      <c r="FEM53" s="712"/>
      <c r="FEN53" s="712"/>
      <c r="FEO53" s="712"/>
      <c r="FEP53" s="712"/>
      <c r="FEQ53" s="712"/>
      <c r="FER53" s="712"/>
      <c r="FES53" s="712"/>
      <c r="FET53" s="712"/>
      <c r="FEU53" s="712"/>
      <c r="FEV53" s="712"/>
      <c r="FEW53" s="712"/>
      <c r="FEX53" s="712"/>
      <c r="FEY53" s="712"/>
      <c r="FEZ53" s="712"/>
      <c r="FFA53" s="712"/>
      <c r="FFB53" s="712"/>
      <c r="FFC53" s="712"/>
      <c r="FFD53" s="712"/>
      <c r="FFE53" s="712"/>
      <c r="FFF53" s="712"/>
      <c r="FFG53" s="712"/>
      <c r="FFH53" s="712"/>
      <c r="FFI53" s="712"/>
      <c r="FFJ53" s="712"/>
      <c r="FFK53" s="712"/>
      <c r="FFL53" s="712"/>
      <c r="FFM53" s="712"/>
      <c r="FFN53" s="712"/>
      <c r="FFO53" s="712"/>
      <c r="FFP53" s="712"/>
      <c r="FFQ53" s="712"/>
      <c r="FFR53" s="712"/>
      <c r="FFS53" s="712"/>
      <c r="FFT53" s="712"/>
      <c r="FFU53" s="712"/>
      <c r="FFV53" s="712"/>
      <c r="FFW53" s="712"/>
      <c r="FFX53" s="712"/>
      <c r="FFY53" s="712"/>
      <c r="FFZ53" s="712"/>
      <c r="FGA53" s="712"/>
      <c r="FGB53" s="712"/>
      <c r="FGC53" s="712"/>
      <c r="FGD53" s="712"/>
      <c r="FGE53" s="712"/>
      <c r="FGF53" s="712"/>
      <c r="FGG53" s="712"/>
      <c r="FGH53" s="712"/>
      <c r="FGI53" s="712"/>
      <c r="FGJ53" s="712"/>
      <c r="FGK53" s="712"/>
      <c r="FGL53" s="712"/>
      <c r="FGM53" s="712"/>
      <c r="FGN53" s="712"/>
      <c r="FGO53" s="712"/>
      <c r="FGP53" s="712"/>
      <c r="FGQ53" s="712"/>
      <c r="FGR53" s="712"/>
      <c r="FGS53" s="712"/>
      <c r="FGT53" s="712"/>
      <c r="FGU53" s="712"/>
      <c r="FGV53" s="712"/>
      <c r="FGW53" s="712"/>
      <c r="FGX53" s="712"/>
      <c r="FGY53" s="712"/>
      <c r="FGZ53" s="712"/>
      <c r="FHA53" s="712"/>
      <c r="FHB53" s="712"/>
      <c r="FHC53" s="712"/>
      <c r="FHD53" s="712"/>
      <c r="FHE53" s="712"/>
      <c r="FHF53" s="712"/>
      <c r="FHG53" s="712"/>
      <c r="FHH53" s="712"/>
      <c r="FHI53" s="712"/>
      <c r="FHJ53" s="712"/>
      <c r="FHK53" s="712"/>
      <c r="FHL53" s="712"/>
      <c r="FHM53" s="712"/>
      <c r="FHN53" s="712"/>
      <c r="FHO53" s="712"/>
      <c r="FHP53" s="712"/>
      <c r="FHQ53" s="712"/>
      <c r="FHR53" s="712"/>
      <c r="FHS53" s="712"/>
      <c r="FHT53" s="712"/>
      <c r="FHU53" s="712"/>
      <c r="FHV53" s="712"/>
      <c r="FHW53" s="712"/>
      <c r="FHX53" s="712"/>
      <c r="FHY53" s="712"/>
      <c r="FHZ53" s="712"/>
      <c r="FIA53" s="712"/>
      <c r="FIB53" s="712"/>
      <c r="FIC53" s="712"/>
      <c r="FID53" s="712"/>
      <c r="FIE53" s="712"/>
      <c r="FIF53" s="712"/>
      <c r="FIG53" s="712"/>
      <c r="FIH53" s="712"/>
      <c r="FII53" s="712"/>
      <c r="FIJ53" s="712"/>
      <c r="FIK53" s="712"/>
      <c r="FIL53" s="712"/>
      <c r="FIM53" s="712"/>
      <c r="FIN53" s="712"/>
      <c r="FIO53" s="712"/>
      <c r="FIP53" s="712"/>
      <c r="FIQ53" s="712"/>
      <c r="FIR53" s="712"/>
      <c r="FIS53" s="712"/>
      <c r="FIT53" s="712"/>
      <c r="FIU53" s="712"/>
      <c r="FIV53" s="712"/>
      <c r="FIW53" s="712"/>
      <c r="FIX53" s="712"/>
      <c r="FIY53" s="712"/>
      <c r="FIZ53" s="712"/>
      <c r="FJA53" s="712"/>
      <c r="FJB53" s="712"/>
      <c r="FJC53" s="712"/>
      <c r="FJD53" s="712"/>
      <c r="FJE53" s="712"/>
      <c r="FJF53" s="712"/>
      <c r="FJG53" s="712"/>
      <c r="FJH53" s="712"/>
      <c r="FJI53" s="712"/>
      <c r="FJJ53" s="712"/>
      <c r="FJK53" s="712"/>
      <c r="FJL53" s="712"/>
      <c r="FJM53" s="712"/>
      <c r="FJN53" s="712"/>
      <c r="FJO53" s="712"/>
      <c r="FJP53" s="712"/>
      <c r="FJQ53" s="712"/>
      <c r="FJR53" s="712"/>
      <c r="FJS53" s="712"/>
      <c r="FJT53" s="712"/>
      <c r="FJU53" s="712"/>
      <c r="FJV53" s="712"/>
      <c r="FJW53" s="712"/>
      <c r="FJX53" s="712"/>
      <c r="FJY53" s="712"/>
      <c r="FJZ53" s="712"/>
      <c r="FKA53" s="712"/>
      <c r="FKB53" s="712"/>
      <c r="FKC53" s="712"/>
      <c r="FKD53" s="712"/>
      <c r="FKE53" s="712"/>
      <c r="FKF53" s="712"/>
      <c r="FKG53" s="712"/>
      <c r="FKH53" s="712"/>
      <c r="FKI53" s="712"/>
      <c r="FKJ53" s="712"/>
      <c r="FKK53" s="712"/>
      <c r="FKL53" s="712"/>
      <c r="FKM53" s="712"/>
      <c r="FKN53" s="712"/>
      <c r="FKO53" s="712"/>
      <c r="FKP53" s="712"/>
      <c r="FKQ53" s="712"/>
      <c r="FKR53" s="712"/>
      <c r="FKS53" s="712"/>
      <c r="FKT53" s="712"/>
      <c r="FKU53" s="712"/>
      <c r="FKV53" s="712"/>
      <c r="FKW53" s="712"/>
      <c r="FKX53" s="712"/>
      <c r="FKY53" s="712"/>
      <c r="FKZ53" s="712"/>
      <c r="FLA53" s="712"/>
      <c r="FLB53" s="712"/>
      <c r="FLC53" s="712"/>
      <c r="FLD53" s="712"/>
      <c r="FLE53" s="712"/>
      <c r="FLF53" s="712"/>
      <c r="FLG53" s="712"/>
      <c r="FLH53" s="712"/>
      <c r="FLI53" s="712"/>
      <c r="FLJ53" s="712"/>
      <c r="FLK53" s="712"/>
      <c r="FLL53" s="712"/>
      <c r="FLM53" s="712"/>
      <c r="FLN53" s="712"/>
      <c r="FLO53" s="712"/>
      <c r="FLP53" s="712"/>
      <c r="FLQ53" s="712"/>
      <c r="FLR53" s="712"/>
      <c r="FLS53" s="712"/>
      <c r="FLT53" s="712"/>
      <c r="FLU53" s="712"/>
      <c r="FLV53" s="712"/>
      <c r="FLW53" s="712"/>
      <c r="FLX53" s="712"/>
      <c r="FLY53" s="712"/>
      <c r="FLZ53" s="712"/>
      <c r="FMA53" s="712"/>
      <c r="FMB53" s="712"/>
      <c r="FMC53" s="712"/>
      <c r="FMD53" s="712"/>
      <c r="FME53" s="712"/>
      <c r="FMF53" s="712"/>
      <c r="FMG53" s="712"/>
      <c r="FMH53" s="712"/>
      <c r="FMI53" s="712"/>
      <c r="FMJ53" s="712"/>
      <c r="FMK53" s="712"/>
      <c r="FML53" s="712"/>
      <c r="FMM53" s="712"/>
      <c r="FMN53" s="712"/>
      <c r="FMO53" s="712"/>
      <c r="FMP53" s="712"/>
      <c r="FMQ53" s="712"/>
      <c r="FMR53" s="712"/>
      <c r="FMS53" s="712"/>
      <c r="FMT53" s="712"/>
      <c r="FMU53" s="712"/>
      <c r="FMV53" s="712"/>
      <c r="FMW53" s="712"/>
      <c r="FMX53" s="712"/>
      <c r="FMY53" s="712"/>
      <c r="FMZ53" s="712"/>
      <c r="FNA53" s="712"/>
      <c r="FNB53" s="712"/>
      <c r="FNC53" s="712"/>
      <c r="FND53" s="712"/>
      <c r="FNE53" s="712"/>
      <c r="FNF53" s="712"/>
      <c r="FNG53" s="712"/>
      <c r="FNH53" s="712"/>
      <c r="FNI53" s="712"/>
      <c r="FNJ53" s="712"/>
      <c r="FNK53" s="712"/>
      <c r="FNL53" s="712"/>
      <c r="FNM53" s="712"/>
      <c r="FNN53" s="712"/>
      <c r="FNO53" s="712"/>
      <c r="FNP53" s="712"/>
      <c r="FNQ53" s="712"/>
      <c r="FNR53" s="712"/>
      <c r="FNS53" s="712"/>
      <c r="FNT53" s="712"/>
      <c r="FNU53" s="712"/>
      <c r="FNV53" s="712"/>
      <c r="FNW53" s="712"/>
      <c r="FNX53" s="712"/>
      <c r="FNY53" s="712"/>
      <c r="FNZ53" s="712"/>
      <c r="FOA53" s="712"/>
      <c r="FOB53" s="712"/>
      <c r="FOC53" s="712"/>
      <c r="FOD53" s="712"/>
      <c r="FOE53" s="712"/>
      <c r="FOF53" s="712"/>
      <c r="FOG53" s="712"/>
      <c r="FOH53" s="712"/>
      <c r="FOI53" s="712"/>
      <c r="FOJ53" s="712"/>
      <c r="FOK53" s="712"/>
      <c r="FOL53" s="712"/>
      <c r="FOM53" s="712"/>
      <c r="FON53" s="712"/>
      <c r="FOO53" s="712"/>
      <c r="FOP53" s="712"/>
      <c r="FOQ53" s="712"/>
      <c r="FOR53" s="712"/>
      <c r="FOS53" s="712"/>
      <c r="FOT53" s="712"/>
      <c r="FOU53" s="712"/>
      <c r="FOV53" s="712"/>
      <c r="FOW53" s="712"/>
      <c r="FOX53" s="712"/>
      <c r="FOY53" s="712"/>
      <c r="FOZ53" s="712"/>
      <c r="FPA53" s="712"/>
      <c r="FPB53" s="712"/>
      <c r="FPC53" s="712"/>
      <c r="FPD53" s="712"/>
      <c r="FPE53" s="712"/>
      <c r="FPF53" s="712"/>
      <c r="FPG53" s="712"/>
      <c r="FPH53" s="712"/>
      <c r="FPI53" s="712"/>
      <c r="FPJ53" s="712"/>
      <c r="FPK53" s="712"/>
      <c r="FPL53" s="712"/>
      <c r="FPM53" s="712"/>
      <c r="FPN53" s="712"/>
      <c r="FPO53" s="712"/>
      <c r="FPP53" s="712"/>
      <c r="FPQ53" s="712"/>
      <c r="FPR53" s="712"/>
      <c r="FPS53" s="712"/>
      <c r="FPT53" s="712"/>
      <c r="FPU53" s="712"/>
      <c r="FPV53" s="712"/>
      <c r="FPW53" s="712"/>
      <c r="FPX53" s="712"/>
      <c r="FPY53" s="712"/>
      <c r="FPZ53" s="712"/>
      <c r="FQA53" s="712"/>
      <c r="FQB53" s="712"/>
      <c r="FQC53" s="712"/>
      <c r="FQD53" s="712"/>
      <c r="FQE53" s="712"/>
      <c r="FQF53" s="712"/>
      <c r="FQG53" s="712"/>
      <c r="FQH53" s="712"/>
      <c r="FQI53" s="712"/>
      <c r="FQJ53" s="712"/>
      <c r="FQK53" s="712"/>
      <c r="FQL53" s="712"/>
      <c r="FQM53" s="712"/>
      <c r="FQN53" s="712"/>
      <c r="FQO53" s="712"/>
      <c r="FQP53" s="712"/>
      <c r="FQQ53" s="712"/>
      <c r="FQR53" s="712"/>
      <c r="FQS53" s="712"/>
      <c r="FQT53" s="712"/>
      <c r="FQU53" s="712"/>
      <c r="FQV53" s="712"/>
      <c r="FQW53" s="712"/>
      <c r="FQX53" s="712"/>
      <c r="FQY53" s="712"/>
      <c r="FQZ53" s="712"/>
      <c r="FRA53" s="712"/>
      <c r="FRB53" s="712"/>
      <c r="FRC53" s="712"/>
      <c r="FRD53" s="712"/>
      <c r="FRE53" s="712"/>
      <c r="FRF53" s="712"/>
      <c r="FRG53" s="712"/>
      <c r="FRH53" s="712"/>
      <c r="FRI53" s="712"/>
      <c r="FRJ53" s="712"/>
      <c r="FRK53" s="712"/>
      <c r="FRL53" s="712"/>
      <c r="FRM53" s="712"/>
      <c r="FRN53" s="712"/>
      <c r="FRO53" s="712"/>
      <c r="FRP53" s="712"/>
      <c r="FRQ53" s="712"/>
      <c r="FRR53" s="712"/>
      <c r="FRS53" s="712"/>
      <c r="FRT53" s="712"/>
      <c r="FRU53" s="712"/>
      <c r="FRV53" s="712"/>
      <c r="FRW53" s="712"/>
      <c r="FRX53" s="712"/>
      <c r="FRY53" s="712"/>
      <c r="FRZ53" s="712"/>
      <c r="FSA53" s="712"/>
      <c r="FSB53" s="712"/>
      <c r="FSC53" s="712"/>
      <c r="FSD53" s="712"/>
      <c r="FSE53" s="712"/>
      <c r="FSF53" s="712"/>
      <c r="FSG53" s="712"/>
      <c r="FSH53" s="712"/>
      <c r="FSI53" s="712"/>
      <c r="FSJ53" s="712"/>
      <c r="FSK53" s="712"/>
      <c r="FSL53" s="712"/>
      <c r="FSM53" s="712"/>
      <c r="FSN53" s="712"/>
      <c r="FSO53" s="712"/>
      <c r="FSP53" s="712"/>
      <c r="FSQ53" s="712"/>
      <c r="FSR53" s="712"/>
      <c r="FSS53" s="712"/>
      <c r="FST53" s="712"/>
      <c r="FSU53" s="712"/>
      <c r="FSV53" s="712"/>
      <c r="FSW53" s="712"/>
      <c r="FSX53" s="712"/>
      <c r="FSY53" s="712"/>
      <c r="FSZ53" s="712"/>
      <c r="FTA53" s="712"/>
      <c r="FTB53" s="712"/>
      <c r="FTC53" s="712"/>
      <c r="FTD53" s="712"/>
      <c r="FTE53" s="712"/>
      <c r="FTF53" s="712"/>
      <c r="FTG53" s="712"/>
      <c r="FTH53" s="712"/>
      <c r="FTI53" s="712"/>
      <c r="FTJ53" s="712"/>
      <c r="FTK53" s="712"/>
      <c r="FTL53" s="712"/>
      <c r="FTM53" s="712"/>
      <c r="FTN53" s="712"/>
      <c r="FTO53" s="712"/>
      <c r="FTP53" s="712"/>
      <c r="FTQ53" s="712"/>
      <c r="FTR53" s="712"/>
      <c r="FTS53" s="712"/>
      <c r="FTT53" s="712"/>
      <c r="FTU53" s="712"/>
      <c r="FTV53" s="712"/>
      <c r="FTW53" s="712"/>
      <c r="FTX53" s="712"/>
      <c r="FTY53" s="712"/>
      <c r="FTZ53" s="712"/>
      <c r="FUA53" s="712"/>
      <c r="FUB53" s="712"/>
      <c r="FUC53" s="712"/>
      <c r="FUD53" s="712"/>
      <c r="FUE53" s="712"/>
      <c r="FUF53" s="712"/>
      <c r="FUG53" s="712"/>
      <c r="FUH53" s="712"/>
      <c r="FUI53" s="712"/>
      <c r="FUJ53" s="712"/>
      <c r="FUK53" s="712"/>
      <c r="FUL53" s="712"/>
      <c r="FUM53" s="712"/>
      <c r="FUN53" s="712"/>
      <c r="FUO53" s="712"/>
      <c r="FUP53" s="712"/>
      <c r="FUQ53" s="712"/>
      <c r="FUR53" s="712"/>
      <c r="FUS53" s="712"/>
      <c r="FUT53" s="712"/>
      <c r="FUU53" s="712"/>
      <c r="FUV53" s="712"/>
      <c r="FUW53" s="712"/>
      <c r="FUX53" s="712"/>
      <c r="FUY53" s="712"/>
      <c r="FUZ53" s="712"/>
      <c r="FVA53" s="712"/>
      <c r="FVB53" s="712"/>
      <c r="FVC53" s="712"/>
      <c r="FVD53" s="712"/>
      <c r="FVE53" s="712"/>
      <c r="FVF53" s="712"/>
      <c r="FVG53" s="712"/>
      <c r="FVH53" s="712"/>
      <c r="FVI53" s="712"/>
      <c r="FVJ53" s="712"/>
      <c r="FVK53" s="712"/>
      <c r="FVL53" s="712"/>
      <c r="FVM53" s="712"/>
      <c r="FVN53" s="712"/>
      <c r="FVO53" s="712"/>
      <c r="FVP53" s="712"/>
      <c r="FVQ53" s="712"/>
      <c r="FVR53" s="712"/>
      <c r="FVS53" s="712"/>
      <c r="FVT53" s="712"/>
      <c r="FVU53" s="712"/>
      <c r="FVV53" s="712"/>
      <c r="FVW53" s="712"/>
      <c r="FVX53" s="712"/>
      <c r="FVY53" s="712"/>
      <c r="FVZ53" s="712"/>
      <c r="FWA53" s="712"/>
      <c r="FWB53" s="712"/>
      <c r="FWC53" s="712"/>
      <c r="FWD53" s="712"/>
      <c r="FWE53" s="712"/>
      <c r="FWF53" s="712"/>
      <c r="FWG53" s="712"/>
      <c r="FWH53" s="712"/>
      <c r="FWI53" s="712"/>
      <c r="FWJ53" s="712"/>
      <c r="FWK53" s="712"/>
      <c r="FWL53" s="712"/>
      <c r="FWM53" s="712"/>
      <c r="FWN53" s="712"/>
      <c r="FWO53" s="712"/>
      <c r="FWP53" s="712"/>
      <c r="FWQ53" s="712"/>
      <c r="FWR53" s="712"/>
      <c r="FWS53" s="712"/>
      <c r="FWT53" s="712"/>
      <c r="FWU53" s="712"/>
      <c r="FWV53" s="712"/>
      <c r="FWW53" s="712"/>
      <c r="FWX53" s="712"/>
      <c r="FWY53" s="712"/>
      <c r="FWZ53" s="712"/>
      <c r="FXA53" s="712"/>
      <c r="FXB53" s="712"/>
      <c r="FXC53" s="712"/>
      <c r="FXD53" s="712"/>
      <c r="FXE53" s="712"/>
      <c r="FXF53" s="712"/>
      <c r="FXG53" s="712"/>
      <c r="FXH53" s="712"/>
      <c r="FXI53" s="712"/>
      <c r="FXJ53" s="712"/>
      <c r="FXK53" s="712"/>
      <c r="FXL53" s="712"/>
      <c r="FXM53" s="712"/>
      <c r="FXN53" s="712"/>
      <c r="FXO53" s="712"/>
      <c r="FXP53" s="712"/>
      <c r="FXQ53" s="712"/>
      <c r="FXR53" s="712"/>
      <c r="FXS53" s="712"/>
      <c r="FXT53" s="712"/>
      <c r="FXU53" s="712"/>
      <c r="FXV53" s="712"/>
      <c r="FXW53" s="712"/>
      <c r="FXX53" s="712"/>
      <c r="FXY53" s="712"/>
      <c r="FXZ53" s="712"/>
      <c r="FYA53" s="712"/>
      <c r="FYB53" s="712"/>
      <c r="FYC53" s="712"/>
      <c r="FYD53" s="712"/>
      <c r="FYE53" s="712"/>
      <c r="FYF53" s="712"/>
      <c r="FYG53" s="712"/>
      <c r="FYH53" s="712"/>
      <c r="FYI53" s="712"/>
      <c r="FYJ53" s="712"/>
      <c r="FYK53" s="712"/>
      <c r="FYL53" s="712"/>
      <c r="FYM53" s="712"/>
      <c r="FYN53" s="712"/>
      <c r="FYO53" s="712"/>
      <c r="FYP53" s="712"/>
      <c r="FYQ53" s="712"/>
      <c r="FYR53" s="712"/>
      <c r="FYS53" s="712"/>
      <c r="FYT53" s="712"/>
      <c r="FYU53" s="712"/>
      <c r="FYV53" s="712"/>
      <c r="FYW53" s="712"/>
      <c r="FYX53" s="712"/>
      <c r="FYY53" s="712"/>
      <c r="FYZ53" s="712"/>
      <c r="FZA53" s="712"/>
      <c r="FZB53" s="712"/>
      <c r="FZC53" s="712"/>
      <c r="FZD53" s="712"/>
      <c r="FZE53" s="712"/>
      <c r="FZF53" s="712"/>
      <c r="FZG53" s="712"/>
      <c r="FZH53" s="712"/>
      <c r="FZI53" s="712"/>
      <c r="FZJ53" s="712"/>
      <c r="FZK53" s="712"/>
      <c r="FZL53" s="712"/>
      <c r="FZM53" s="712"/>
      <c r="FZN53" s="712"/>
      <c r="FZO53" s="712"/>
      <c r="FZP53" s="712"/>
      <c r="FZQ53" s="712"/>
      <c r="FZR53" s="712"/>
      <c r="FZS53" s="712"/>
      <c r="FZT53" s="712"/>
      <c r="FZU53" s="712"/>
      <c r="FZV53" s="712"/>
      <c r="FZW53" s="712"/>
      <c r="FZX53" s="712"/>
      <c r="FZY53" s="712"/>
      <c r="FZZ53" s="712"/>
      <c r="GAA53" s="712"/>
      <c r="GAB53" s="712"/>
      <c r="GAC53" s="712"/>
      <c r="GAD53" s="712"/>
      <c r="GAE53" s="712"/>
      <c r="GAF53" s="712"/>
      <c r="GAG53" s="712"/>
      <c r="GAH53" s="712"/>
      <c r="GAI53" s="712"/>
      <c r="GAJ53" s="712"/>
      <c r="GAK53" s="712"/>
      <c r="GAL53" s="712"/>
      <c r="GAM53" s="712"/>
      <c r="GAN53" s="712"/>
      <c r="GAO53" s="712"/>
      <c r="GAP53" s="712"/>
      <c r="GAQ53" s="712"/>
      <c r="GAR53" s="712"/>
      <c r="GAS53" s="712"/>
      <c r="GAT53" s="712"/>
      <c r="GAU53" s="712"/>
      <c r="GAV53" s="712"/>
      <c r="GAW53" s="712"/>
      <c r="GAX53" s="712"/>
      <c r="GAY53" s="712"/>
      <c r="GAZ53" s="712"/>
      <c r="GBA53" s="712"/>
      <c r="GBB53" s="712"/>
      <c r="GBC53" s="712"/>
      <c r="GBD53" s="712"/>
      <c r="GBE53" s="712"/>
      <c r="GBF53" s="712"/>
      <c r="GBG53" s="712"/>
      <c r="GBH53" s="712"/>
      <c r="GBI53" s="712"/>
      <c r="GBJ53" s="712"/>
      <c r="GBK53" s="712"/>
      <c r="GBL53" s="712"/>
      <c r="GBM53" s="712"/>
      <c r="GBN53" s="712"/>
      <c r="GBO53" s="712"/>
      <c r="GBP53" s="712"/>
      <c r="GBQ53" s="712"/>
      <c r="GBR53" s="712"/>
      <c r="GBS53" s="712"/>
      <c r="GBT53" s="712"/>
      <c r="GBU53" s="712"/>
      <c r="GBV53" s="712"/>
      <c r="GBW53" s="712"/>
      <c r="GBX53" s="712"/>
      <c r="GBY53" s="712"/>
      <c r="GBZ53" s="712"/>
      <c r="GCA53" s="712"/>
      <c r="GCB53" s="712"/>
      <c r="GCC53" s="712"/>
      <c r="GCD53" s="712"/>
      <c r="GCE53" s="712"/>
      <c r="GCF53" s="712"/>
      <c r="GCG53" s="712"/>
      <c r="GCH53" s="712"/>
      <c r="GCI53" s="712"/>
      <c r="GCJ53" s="712"/>
      <c r="GCK53" s="712"/>
      <c r="GCL53" s="712"/>
      <c r="GCM53" s="712"/>
      <c r="GCN53" s="712"/>
      <c r="GCO53" s="712"/>
      <c r="GCP53" s="712"/>
      <c r="GCQ53" s="712"/>
      <c r="GCR53" s="712"/>
      <c r="GCS53" s="712"/>
      <c r="GCT53" s="712"/>
      <c r="GCU53" s="712"/>
      <c r="GCV53" s="712"/>
      <c r="GCW53" s="712"/>
      <c r="GCX53" s="712"/>
      <c r="GCY53" s="712"/>
      <c r="GCZ53" s="712"/>
      <c r="GDA53" s="712"/>
      <c r="GDB53" s="712"/>
      <c r="GDC53" s="712"/>
      <c r="GDD53" s="712"/>
      <c r="GDE53" s="712"/>
      <c r="GDF53" s="712"/>
      <c r="GDG53" s="712"/>
      <c r="GDH53" s="712"/>
      <c r="GDI53" s="712"/>
      <c r="GDJ53" s="712"/>
      <c r="GDK53" s="712"/>
      <c r="GDL53" s="712"/>
      <c r="GDM53" s="712"/>
      <c r="GDN53" s="712"/>
      <c r="GDO53" s="712"/>
      <c r="GDP53" s="712"/>
      <c r="GDQ53" s="712"/>
      <c r="GDR53" s="712"/>
      <c r="GDS53" s="712"/>
      <c r="GDT53" s="712"/>
      <c r="GDU53" s="712"/>
      <c r="GDV53" s="712"/>
      <c r="GDW53" s="712"/>
      <c r="GDX53" s="712"/>
      <c r="GDY53" s="712"/>
      <c r="GDZ53" s="712"/>
      <c r="GEA53" s="712"/>
      <c r="GEB53" s="712"/>
      <c r="GEC53" s="712"/>
      <c r="GED53" s="712"/>
      <c r="GEE53" s="712"/>
      <c r="GEF53" s="712"/>
      <c r="GEG53" s="712"/>
      <c r="GEH53" s="712"/>
      <c r="GEI53" s="712"/>
      <c r="GEJ53" s="712"/>
      <c r="GEK53" s="712"/>
      <c r="GEL53" s="712"/>
      <c r="GEM53" s="712"/>
      <c r="GEN53" s="712"/>
      <c r="GEO53" s="712"/>
      <c r="GEP53" s="712"/>
      <c r="GEQ53" s="712"/>
      <c r="GER53" s="712"/>
      <c r="GES53" s="712"/>
      <c r="GET53" s="712"/>
      <c r="GEU53" s="712"/>
      <c r="GEV53" s="712"/>
      <c r="GEW53" s="712"/>
      <c r="GEX53" s="712"/>
      <c r="GEY53" s="712"/>
      <c r="GEZ53" s="712"/>
      <c r="GFA53" s="712"/>
      <c r="GFB53" s="712"/>
      <c r="GFC53" s="712"/>
      <c r="GFD53" s="712"/>
      <c r="GFE53" s="712"/>
      <c r="GFF53" s="712"/>
      <c r="GFG53" s="712"/>
      <c r="GFH53" s="712"/>
      <c r="GFI53" s="712"/>
      <c r="GFJ53" s="712"/>
      <c r="GFK53" s="712"/>
      <c r="GFL53" s="712"/>
      <c r="GFM53" s="712"/>
      <c r="GFN53" s="712"/>
      <c r="GFO53" s="712"/>
      <c r="GFP53" s="712"/>
      <c r="GFQ53" s="712"/>
      <c r="GFR53" s="712"/>
      <c r="GFS53" s="712"/>
      <c r="GFT53" s="712"/>
      <c r="GFU53" s="712"/>
      <c r="GFV53" s="712"/>
      <c r="GFW53" s="712"/>
      <c r="GFX53" s="712"/>
      <c r="GFY53" s="712"/>
      <c r="GFZ53" s="712"/>
      <c r="GGA53" s="712"/>
      <c r="GGB53" s="712"/>
      <c r="GGC53" s="712"/>
      <c r="GGD53" s="712"/>
      <c r="GGE53" s="712"/>
      <c r="GGF53" s="712"/>
      <c r="GGG53" s="712"/>
      <c r="GGH53" s="712"/>
      <c r="GGI53" s="712"/>
      <c r="GGJ53" s="712"/>
      <c r="GGK53" s="712"/>
      <c r="GGL53" s="712"/>
      <c r="GGM53" s="712"/>
      <c r="GGN53" s="712"/>
      <c r="GGO53" s="712"/>
      <c r="GGP53" s="712"/>
      <c r="GGQ53" s="712"/>
      <c r="GGR53" s="712"/>
      <c r="GGS53" s="712"/>
      <c r="GGT53" s="712"/>
      <c r="GGU53" s="712"/>
      <c r="GGV53" s="712"/>
      <c r="GGW53" s="712"/>
      <c r="GGX53" s="712"/>
      <c r="GGY53" s="712"/>
      <c r="GGZ53" s="712"/>
      <c r="GHA53" s="712"/>
      <c r="GHB53" s="712"/>
      <c r="GHC53" s="712"/>
      <c r="GHD53" s="712"/>
      <c r="GHE53" s="712"/>
      <c r="GHF53" s="712"/>
      <c r="GHG53" s="712"/>
      <c r="GHH53" s="712"/>
      <c r="GHI53" s="712"/>
      <c r="GHJ53" s="712"/>
      <c r="GHK53" s="712"/>
      <c r="GHL53" s="712"/>
      <c r="GHM53" s="712"/>
      <c r="GHN53" s="712"/>
      <c r="GHO53" s="712"/>
      <c r="GHP53" s="712"/>
      <c r="GHQ53" s="712"/>
      <c r="GHR53" s="712"/>
      <c r="GHS53" s="712"/>
      <c r="GHT53" s="712"/>
      <c r="GHU53" s="712"/>
      <c r="GHV53" s="712"/>
      <c r="GHW53" s="712"/>
      <c r="GHX53" s="712"/>
      <c r="GHY53" s="712"/>
      <c r="GHZ53" s="712"/>
      <c r="GIA53" s="712"/>
      <c r="GIB53" s="712"/>
      <c r="GIC53" s="712"/>
      <c r="GID53" s="712"/>
      <c r="GIE53" s="712"/>
      <c r="GIF53" s="712"/>
      <c r="GIG53" s="712"/>
      <c r="GIH53" s="712"/>
      <c r="GII53" s="712"/>
      <c r="GIJ53" s="712"/>
      <c r="GIK53" s="712"/>
      <c r="GIL53" s="712"/>
      <c r="GIM53" s="712"/>
      <c r="GIN53" s="712"/>
      <c r="GIO53" s="712"/>
      <c r="GIP53" s="712"/>
      <c r="GIQ53" s="712"/>
      <c r="GIR53" s="712"/>
      <c r="GIS53" s="712"/>
      <c r="GIT53" s="712"/>
      <c r="GIU53" s="712"/>
      <c r="GIV53" s="712"/>
      <c r="GIW53" s="712"/>
      <c r="GIX53" s="712"/>
      <c r="GIY53" s="712"/>
      <c r="GIZ53" s="712"/>
      <c r="GJA53" s="712"/>
      <c r="GJB53" s="712"/>
      <c r="GJC53" s="712"/>
      <c r="GJD53" s="712"/>
      <c r="GJE53" s="712"/>
      <c r="GJF53" s="712"/>
      <c r="GJG53" s="712"/>
      <c r="GJH53" s="712"/>
      <c r="GJI53" s="712"/>
      <c r="GJJ53" s="712"/>
      <c r="GJK53" s="712"/>
      <c r="GJL53" s="712"/>
      <c r="GJM53" s="712"/>
      <c r="GJN53" s="712"/>
      <c r="GJO53" s="712"/>
      <c r="GJP53" s="712"/>
      <c r="GJQ53" s="712"/>
      <c r="GJR53" s="712"/>
      <c r="GJS53" s="712"/>
      <c r="GJT53" s="712"/>
      <c r="GJU53" s="712"/>
      <c r="GJV53" s="712"/>
      <c r="GJW53" s="712"/>
      <c r="GJX53" s="712"/>
      <c r="GJY53" s="712"/>
      <c r="GJZ53" s="712"/>
      <c r="GKA53" s="712"/>
      <c r="GKB53" s="712"/>
      <c r="GKC53" s="712"/>
      <c r="GKD53" s="712"/>
      <c r="GKE53" s="712"/>
      <c r="GKF53" s="712"/>
      <c r="GKG53" s="712"/>
      <c r="GKH53" s="712"/>
      <c r="GKI53" s="712"/>
      <c r="GKJ53" s="712"/>
      <c r="GKK53" s="712"/>
      <c r="GKL53" s="712"/>
      <c r="GKM53" s="712"/>
      <c r="GKN53" s="712"/>
      <c r="GKO53" s="712"/>
      <c r="GKP53" s="712"/>
      <c r="GKQ53" s="712"/>
      <c r="GKR53" s="712"/>
      <c r="GKS53" s="712"/>
      <c r="GKT53" s="712"/>
      <c r="GKU53" s="712"/>
      <c r="GKV53" s="712"/>
      <c r="GKW53" s="712"/>
      <c r="GKX53" s="712"/>
      <c r="GKY53" s="712"/>
      <c r="GKZ53" s="712"/>
      <c r="GLA53" s="712"/>
      <c r="GLB53" s="712"/>
      <c r="GLC53" s="712"/>
      <c r="GLD53" s="712"/>
      <c r="GLE53" s="712"/>
      <c r="GLF53" s="712"/>
      <c r="GLG53" s="712"/>
      <c r="GLH53" s="712"/>
      <c r="GLI53" s="712"/>
      <c r="GLJ53" s="712"/>
      <c r="GLK53" s="712"/>
      <c r="GLL53" s="712"/>
      <c r="GLM53" s="712"/>
      <c r="GLN53" s="712"/>
      <c r="GLO53" s="712"/>
      <c r="GLP53" s="712"/>
      <c r="GLQ53" s="712"/>
      <c r="GLR53" s="712"/>
      <c r="GLS53" s="712"/>
      <c r="GLT53" s="712"/>
      <c r="GLU53" s="712"/>
      <c r="GLV53" s="712"/>
      <c r="GLW53" s="712"/>
      <c r="GLX53" s="712"/>
      <c r="GLY53" s="712"/>
      <c r="GLZ53" s="712"/>
      <c r="GMA53" s="712"/>
      <c r="GMB53" s="712"/>
      <c r="GMC53" s="712"/>
      <c r="GMD53" s="712"/>
      <c r="GME53" s="712"/>
      <c r="GMF53" s="712"/>
      <c r="GMG53" s="712"/>
      <c r="GMH53" s="712"/>
      <c r="GMI53" s="712"/>
      <c r="GMJ53" s="712"/>
      <c r="GMK53" s="712"/>
      <c r="GML53" s="712"/>
      <c r="GMM53" s="712"/>
      <c r="GMN53" s="712"/>
      <c r="GMO53" s="712"/>
      <c r="GMP53" s="712"/>
      <c r="GMQ53" s="712"/>
      <c r="GMR53" s="712"/>
      <c r="GMS53" s="712"/>
      <c r="GMT53" s="712"/>
      <c r="GMU53" s="712"/>
      <c r="GMV53" s="712"/>
      <c r="GMW53" s="712"/>
      <c r="GMX53" s="712"/>
      <c r="GMY53" s="712"/>
      <c r="GMZ53" s="712"/>
      <c r="GNA53" s="712"/>
      <c r="GNB53" s="712"/>
      <c r="GNC53" s="712"/>
      <c r="GND53" s="712"/>
      <c r="GNE53" s="712"/>
      <c r="GNF53" s="712"/>
      <c r="GNG53" s="712"/>
      <c r="GNH53" s="712"/>
      <c r="GNI53" s="712"/>
      <c r="GNJ53" s="712"/>
      <c r="GNK53" s="712"/>
      <c r="GNL53" s="712"/>
      <c r="GNM53" s="712"/>
      <c r="GNN53" s="712"/>
      <c r="GNO53" s="712"/>
      <c r="GNP53" s="712"/>
      <c r="GNQ53" s="712"/>
      <c r="GNR53" s="712"/>
      <c r="GNS53" s="712"/>
      <c r="GNT53" s="712"/>
      <c r="GNU53" s="712"/>
      <c r="GNV53" s="712"/>
      <c r="GNW53" s="712"/>
      <c r="GNX53" s="712"/>
      <c r="GNY53" s="712"/>
      <c r="GNZ53" s="712"/>
      <c r="GOA53" s="712"/>
      <c r="GOB53" s="712"/>
      <c r="GOC53" s="712"/>
      <c r="GOD53" s="712"/>
      <c r="GOE53" s="712"/>
      <c r="GOF53" s="712"/>
      <c r="GOG53" s="712"/>
      <c r="GOH53" s="712"/>
      <c r="GOI53" s="712"/>
      <c r="GOJ53" s="712"/>
      <c r="GOK53" s="712"/>
      <c r="GOL53" s="712"/>
      <c r="GOM53" s="712"/>
      <c r="GON53" s="712"/>
      <c r="GOO53" s="712"/>
      <c r="GOP53" s="712"/>
      <c r="GOQ53" s="712"/>
      <c r="GOR53" s="712"/>
      <c r="GOS53" s="712"/>
      <c r="GOT53" s="712"/>
      <c r="GOU53" s="712"/>
      <c r="GOV53" s="712"/>
      <c r="GOW53" s="712"/>
      <c r="GOX53" s="712"/>
      <c r="GOY53" s="712"/>
      <c r="GOZ53" s="712"/>
      <c r="GPA53" s="712"/>
      <c r="GPB53" s="712"/>
      <c r="GPC53" s="712"/>
      <c r="GPD53" s="712"/>
      <c r="GPE53" s="712"/>
      <c r="GPF53" s="712"/>
      <c r="GPG53" s="712"/>
      <c r="GPH53" s="712"/>
      <c r="GPI53" s="712"/>
      <c r="GPJ53" s="712"/>
      <c r="GPK53" s="712"/>
      <c r="GPL53" s="712"/>
      <c r="GPM53" s="712"/>
      <c r="GPN53" s="712"/>
      <c r="GPO53" s="712"/>
      <c r="GPP53" s="712"/>
      <c r="GPQ53" s="712"/>
      <c r="GPR53" s="712"/>
      <c r="GPS53" s="712"/>
      <c r="GPT53" s="712"/>
      <c r="GPU53" s="712"/>
      <c r="GPV53" s="712"/>
      <c r="GPW53" s="712"/>
      <c r="GPX53" s="712"/>
      <c r="GPY53" s="712"/>
      <c r="GPZ53" s="712"/>
      <c r="GQA53" s="712"/>
      <c r="GQB53" s="712"/>
      <c r="GQC53" s="712"/>
      <c r="GQD53" s="712"/>
      <c r="GQE53" s="712"/>
      <c r="GQF53" s="712"/>
      <c r="GQG53" s="712"/>
      <c r="GQH53" s="712"/>
      <c r="GQI53" s="712"/>
      <c r="GQJ53" s="712"/>
      <c r="GQK53" s="712"/>
      <c r="GQL53" s="712"/>
      <c r="GQM53" s="712"/>
      <c r="GQN53" s="712"/>
      <c r="GQO53" s="712"/>
      <c r="GQP53" s="712"/>
      <c r="GQQ53" s="712"/>
      <c r="GQR53" s="712"/>
      <c r="GQS53" s="712"/>
      <c r="GQT53" s="712"/>
      <c r="GQU53" s="712"/>
      <c r="GQV53" s="712"/>
      <c r="GQW53" s="712"/>
      <c r="GQX53" s="712"/>
      <c r="GQY53" s="712"/>
      <c r="GQZ53" s="712"/>
      <c r="GRA53" s="712"/>
      <c r="GRB53" s="712"/>
      <c r="GRC53" s="712"/>
      <c r="GRD53" s="712"/>
      <c r="GRE53" s="712"/>
      <c r="GRF53" s="712"/>
      <c r="GRG53" s="712"/>
      <c r="GRH53" s="712"/>
      <c r="GRI53" s="712"/>
      <c r="GRJ53" s="712"/>
      <c r="GRK53" s="712"/>
      <c r="GRL53" s="712"/>
      <c r="GRM53" s="712"/>
      <c r="GRN53" s="712"/>
      <c r="GRO53" s="712"/>
      <c r="GRP53" s="712"/>
      <c r="GRQ53" s="712"/>
      <c r="GRR53" s="712"/>
      <c r="GRS53" s="712"/>
      <c r="GRT53" s="712"/>
      <c r="GRU53" s="712"/>
      <c r="GRV53" s="712"/>
      <c r="GRW53" s="712"/>
      <c r="GRX53" s="712"/>
      <c r="GRY53" s="712"/>
      <c r="GRZ53" s="712"/>
      <c r="GSA53" s="712"/>
      <c r="GSB53" s="712"/>
      <c r="GSC53" s="712"/>
      <c r="GSD53" s="712"/>
      <c r="GSE53" s="712"/>
      <c r="GSF53" s="712"/>
      <c r="GSG53" s="712"/>
      <c r="GSH53" s="712"/>
      <c r="GSI53" s="712"/>
      <c r="GSJ53" s="712"/>
      <c r="GSK53" s="712"/>
      <c r="GSL53" s="712"/>
      <c r="GSM53" s="712"/>
      <c r="GSN53" s="712"/>
      <c r="GSO53" s="712"/>
      <c r="GSP53" s="712"/>
      <c r="GSQ53" s="712"/>
      <c r="GSR53" s="712"/>
      <c r="GSS53" s="712"/>
      <c r="GST53" s="712"/>
      <c r="GSU53" s="712"/>
      <c r="GSV53" s="712"/>
      <c r="GSW53" s="712"/>
      <c r="GSX53" s="712"/>
      <c r="GSY53" s="712"/>
      <c r="GSZ53" s="712"/>
      <c r="GTA53" s="712"/>
      <c r="GTB53" s="712"/>
      <c r="GTC53" s="712"/>
      <c r="GTD53" s="712"/>
      <c r="GTE53" s="712"/>
      <c r="GTF53" s="712"/>
      <c r="GTG53" s="712"/>
      <c r="GTH53" s="712"/>
      <c r="GTI53" s="712"/>
      <c r="GTJ53" s="712"/>
      <c r="GTK53" s="712"/>
      <c r="GTL53" s="712"/>
      <c r="GTM53" s="712"/>
      <c r="GTN53" s="712"/>
      <c r="GTO53" s="712"/>
      <c r="GTP53" s="712"/>
      <c r="GTQ53" s="712"/>
      <c r="GTR53" s="712"/>
      <c r="GTS53" s="712"/>
      <c r="GTT53" s="712"/>
      <c r="GTU53" s="712"/>
      <c r="GTV53" s="712"/>
      <c r="GTW53" s="712"/>
      <c r="GTX53" s="712"/>
      <c r="GTY53" s="712"/>
      <c r="GTZ53" s="712"/>
      <c r="GUA53" s="712"/>
      <c r="GUB53" s="712"/>
      <c r="GUC53" s="712"/>
      <c r="GUD53" s="712"/>
      <c r="GUE53" s="712"/>
      <c r="GUF53" s="712"/>
      <c r="GUG53" s="712"/>
      <c r="GUH53" s="712"/>
      <c r="GUI53" s="712"/>
      <c r="GUJ53" s="712"/>
      <c r="GUK53" s="712"/>
      <c r="GUL53" s="712"/>
      <c r="GUM53" s="712"/>
      <c r="GUN53" s="712"/>
      <c r="GUO53" s="712"/>
      <c r="GUP53" s="712"/>
      <c r="GUQ53" s="712"/>
      <c r="GUR53" s="712"/>
      <c r="GUS53" s="712"/>
      <c r="GUT53" s="712"/>
      <c r="GUU53" s="712"/>
      <c r="GUV53" s="712"/>
      <c r="GUW53" s="712"/>
      <c r="GUX53" s="712"/>
      <c r="GUY53" s="712"/>
      <c r="GUZ53" s="712"/>
      <c r="GVA53" s="712"/>
      <c r="GVB53" s="712"/>
      <c r="GVC53" s="712"/>
      <c r="GVD53" s="712"/>
      <c r="GVE53" s="712"/>
      <c r="GVF53" s="712"/>
      <c r="GVG53" s="712"/>
      <c r="GVH53" s="712"/>
      <c r="GVI53" s="712"/>
      <c r="GVJ53" s="712"/>
      <c r="GVK53" s="712"/>
      <c r="GVL53" s="712"/>
      <c r="GVM53" s="712"/>
      <c r="GVN53" s="712"/>
      <c r="GVO53" s="712"/>
      <c r="GVP53" s="712"/>
      <c r="GVQ53" s="712"/>
      <c r="GVR53" s="712"/>
      <c r="GVS53" s="712"/>
      <c r="GVT53" s="712"/>
      <c r="GVU53" s="712"/>
      <c r="GVV53" s="712"/>
      <c r="GVW53" s="712"/>
      <c r="GVX53" s="712"/>
      <c r="GVY53" s="712"/>
      <c r="GVZ53" s="712"/>
      <c r="GWA53" s="712"/>
      <c r="GWB53" s="712"/>
      <c r="GWC53" s="712"/>
      <c r="GWD53" s="712"/>
      <c r="GWE53" s="712"/>
      <c r="GWF53" s="712"/>
      <c r="GWG53" s="712"/>
      <c r="GWH53" s="712"/>
      <c r="GWI53" s="712"/>
      <c r="GWJ53" s="712"/>
      <c r="GWK53" s="712"/>
      <c r="GWL53" s="712"/>
      <c r="GWM53" s="712"/>
      <c r="GWN53" s="712"/>
      <c r="GWO53" s="712"/>
      <c r="GWP53" s="712"/>
      <c r="GWQ53" s="712"/>
      <c r="GWR53" s="712"/>
      <c r="GWS53" s="712"/>
      <c r="GWT53" s="712"/>
      <c r="GWU53" s="712"/>
      <c r="GWV53" s="712"/>
      <c r="GWW53" s="712"/>
      <c r="GWX53" s="712"/>
      <c r="GWY53" s="712"/>
      <c r="GWZ53" s="712"/>
      <c r="GXA53" s="712"/>
      <c r="GXB53" s="712"/>
      <c r="GXC53" s="712"/>
      <c r="GXD53" s="712"/>
      <c r="GXE53" s="712"/>
      <c r="GXF53" s="712"/>
      <c r="GXG53" s="712"/>
      <c r="GXH53" s="712"/>
      <c r="GXI53" s="712"/>
      <c r="GXJ53" s="712"/>
      <c r="GXK53" s="712"/>
      <c r="GXL53" s="712"/>
      <c r="GXM53" s="712"/>
      <c r="GXN53" s="712"/>
      <c r="GXO53" s="712"/>
      <c r="GXP53" s="712"/>
      <c r="GXQ53" s="712"/>
      <c r="GXR53" s="712"/>
      <c r="GXS53" s="712"/>
      <c r="GXT53" s="712"/>
      <c r="GXU53" s="712"/>
      <c r="GXV53" s="712"/>
      <c r="GXW53" s="712"/>
      <c r="GXX53" s="712"/>
      <c r="GXY53" s="712"/>
      <c r="GXZ53" s="712"/>
      <c r="GYA53" s="712"/>
      <c r="GYB53" s="712"/>
      <c r="GYC53" s="712"/>
      <c r="GYD53" s="712"/>
      <c r="GYE53" s="712"/>
      <c r="GYF53" s="712"/>
      <c r="GYG53" s="712"/>
      <c r="GYH53" s="712"/>
      <c r="GYI53" s="712"/>
      <c r="GYJ53" s="712"/>
      <c r="GYK53" s="712"/>
      <c r="GYL53" s="712"/>
      <c r="GYM53" s="712"/>
      <c r="GYN53" s="712"/>
      <c r="GYO53" s="712"/>
      <c r="GYP53" s="712"/>
      <c r="GYQ53" s="712"/>
      <c r="GYR53" s="712"/>
      <c r="GYS53" s="712"/>
      <c r="GYT53" s="712"/>
      <c r="GYU53" s="712"/>
      <c r="GYV53" s="712"/>
      <c r="GYW53" s="712"/>
      <c r="GYX53" s="712"/>
      <c r="GYY53" s="712"/>
      <c r="GYZ53" s="712"/>
      <c r="GZA53" s="712"/>
      <c r="GZB53" s="712"/>
      <c r="GZC53" s="712"/>
      <c r="GZD53" s="712"/>
      <c r="GZE53" s="712"/>
      <c r="GZF53" s="712"/>
      <c r="GZG53" s="712"/>
      <c r="GZH53" s="712"/>
      <c r="GZI53" s="712"/>
      <c r="GZJ53" s="712"/>
      <c r="GZK53" s="712"/>
      <c r="GZL53" s="712"/>
      <c r="GZM53" s="712"/>
      <c r="GZN53" s="712"/>
      <c r="GZO53" s="712"/>
      <c r="GZP53" s="712"/>
      <c r="GZQ53" s="712"/>
      <c r="GZR53" s="712"/>
      <c r="GZS53" s="712"/>
      <c r="GZT53" s="712"/>
      <c r="GZU53" s="712"/>
      <c r="GZV53" s="712"/>
      <c r="GZW53" s="712"/>
      <c r="GZX53" s="712"/>
      <c r="GZY53" s="712"/>
      <c r="GZZ53" s="712"/>
      <c r="HAA53" s="712"/>
      <c r="HAB53" s="712"/>
      <c r="HAC53" s="712"/>
      <c r="HAD53" s="712"/>
      <c r="HAE53" s="712"/>
      <c r="HAF53" s="712"/>
      <c r="HAG53" s="712"/>
      <c r="HAH53" s="712"/>
      <c r="HAI53" s="712"/>
      <c r="HAJ53" s="712"/>
      <c r="HAK53" s="712"/>
      <c r="HAL53" s="712"/>
      <c r="HAM53" s="712"/>
      <c r="HAN53" s="712"/>
      <c r="HAO53" s="712"/>
      <c r="HAP53" s="712"/>
      <c r="HAQ53" s="712"/>
      <c r="HAR53" s="712"/>
      <c r="HAS53" s="712"/>
      <c r="HAT53" s="712"/>
      <c r="HAU53" s="712"/>
      <c r="HAV53" s="712"/>
      <c r="HAW53" s="712"/>
      <c r="HAX53" s="712"/>
      <c r="HAY53" s="712"/>
      <c r="HAZ53" s="712"/>
      <c r="HBA53" s="712"/>
      <c r="HBB53" s="712"/>
      <c r="HBC53" s="712"/>
      <c r="HBD53" s="712"/>
      <c r="HBE53" s="712"/>
      <c r="HBF53" s="712"/>
      <c r="HBG53" s="712"/>
      <c r="HBH53" s="712"/>
      <c r="HBI53" s="712"/>
      <c r="HBJ53" s="712"/>
      <c r="HBK53" s="712"/>
      <c r="HBL53" s="712"/>
      <c r="HBM53" s="712"/>
      <c r="HBN53" s="712"/>
      <c r="HBO53" s="712"/>
      <c r="HBP53" s="712"/>
      <c r="HBQ53" s="712"/>
      <c r="HBR53" s="712"/>
      <c r="HBS53" s="712"/>
      <c r="HBT53" s="712"/>
      <c r="HBU53" s="712"/>
      <c r="HBV53" s="712"/>
      <c r="HBW53" s="712"/>
      <c r="HBX53" s="712"/>
      <c r="HBY53" s="712"/>
      <c r="HBZ53" s="712"/>
      <c r="HCA53" s="712"/>
      <c r="HCB53" s="712"/>
      <c r="HCC53" s="712"/>
      <c r="HCD53" s="712"/>
      <c r="HCE53" s="712"/>
      <c r="HCF53" s="712"/>
      <c r="HCG53" s="712"/>
      <c r="HCH53" s="712"/>
      <c r="HCI53" s="712"/>
      <c r="HCJ53" s="712"/>
      <c r="HCK53" s="712"/>
      <c r="HCL53" s="712"/>
      <c r="HCM53" s="712"/>
      <c r="HCN53" s="712"/>
      <c r="HCO53" s="712"/>
      <c r="HCP53" s="712"/>
      <c r="HCQ53" s="712"/>
      <c r="HCR53" s="712"/>
      <c r="HCS53" s="712"/>
      <c r="HCT53" s="712"/>
      <c r="HCU53" s="712"/>
      <c r="HCV53" s="712"/>
      <c r="HCW53" s="712"/>
      <c r="HCX53" s="712"/>
      <c r="HCY53" s="712"/>
      <c r="HCZ53" s="712"/>
      <c r="HDA53" s="712"/>
      <c r="HDB53" s="712"/>
      <c r="HDC53" s="712"/>
      <c r="HDD53" s="712"/>
      <c r="HDE53" s="712"/>
      <c r="HDF53" s="712"/>
      <c r="HDG53" s="712"/>
      <c r="HDH53" s="712"/>
      <c r="HDI53" s="712"/>
      <c r="HDJ53" s="712"/>
      <c r="HDK53" s="712"/>
      <c r="HDL53" s="712"/>
      <c r="HDM53" s="712"/>
      <c r="HDN53" s="712"/>
      <c r="HDO53" s="712"/>
      <c r="HDP53" s="712"/>
      <c r="HDQ53" s="712"/>
      <c r="HDR53" s="712"/>
      <c r="HDS53" s="712"/>
      <c r="HDT53" s="712"/>
      <c r="HDU53" s="712"/>
      <c r="HDV53" s="712"/>
      <c r="HDW53" s="712"/>
      <c r="HDX53" s="712"/>
      <c r="HDY53" s="712"/>
      <c r="HDZ53" s="712"/>
      <c r="HEA53" s="712"/>
      <c r="HEB53" s="712"/>
      <c r="HEC53" s="712"/>
      <c r="HED53" s="712"/>
      <c r="HEE53" s="712"/>
      <c r="HEF53" s="712"/>
      <c r="HEG53" s="712"/>
      <c r="HEH53" s="712"/>
      <c r="HEI53" s="712"/>
      <c r="HEJ53" s="712"/>
      <c r="HEK53" s="712"/>
      <c r="HEL53" s="712"/>
      <c r="HEM53" s="712"/>
      <c r="HEN53" s="712"/>
      <c r="HEO53" s="712"/>
      <c r="HEP53" s="712"/>
      <c r="HEQ53" s="712"/>
      <c r="HER53" s="712"/>
      <c r="HES53" s="712"/>
      <c r="HET53" s="712"/>
      <c r="HEU53" s="712"/>
      <c r="HEV53" s="712"/>
      <c r="HEW53" s="712"/>
      <c r="HEX53" s="712"/>
      <c r="HEY53" s="712"/>
      <c r="HEZ53" s="712"/>
      <c r="HFA53" s="712"/>
      <c r="HFB53" s="712"/>
      <c r="HFC53" s="712"/>
      <c r="HFD53" s="712"/>
      <c r="HFE53" s="712"/>
      <c r="HFF53" s="712"/>
      <c r="HFG53" s="712"/>
      <c r="HFH53" s="712"/>
      <c r="HFI53" s="712"/>
      <c r="HFJ53" s="712"/>
      <c r="HFK53" s="712"/>
      <c r="HFL53" s="712"/>
      <c r="HFM53" s="712"/>
      <c r="HFN53" s="712"/>
      <c r="HFO53" s="712"/>
      <c r="HFP53" s="712"/>
      <c r="HFQ53" s="712"/>
      <c r="HFR53" s="712"/>
      <c r="HFS53" s="712"/>
      <c r="HFT53" s="712"/>
      <c r="HFU53" s="712"/>
      <c r="HFV53" s="712"/>
      <c r="HFW53" s="712"/>
      <c r="HFX53" s="712"/>
      <c r="HFY53" s="712"/>
      <c r="HFZ53" s="712"/>
      <c r="HGA53" s="712"/>
      <c r="HGB53" s="712"/>
      <c r="HGC53" s="712"/>
      <c r="HGD53" s="712"/>
      <c r="HGE53" s="712"/>
      <c r="HGF53" s="712"/>
      <c r="HGG53" s="712"/>
      <c r="HGH53" s="712"/>
      <c r="HGI53" s="712"/>
      <c r="HGJ53" s="712"/>
      <c r="HGK53" s="712"/>
      <c r="HGL53" s="712"/>
      <c r="HGM53" s="712"/>
      <c r="HGN53" s="712"/>
      <c r="HGO53" s="712"/>
      <c r="HGP53" s="712"/>
      <c r="HGQ53" s="712"/>
      <c r="HGR53" s="712"/>
      <c r="HGS53" s="712"/>
      <c r="HGT53" s="712"/>
      <c r="HGU53" s="712"/>
      <c r="HGV53" s="712"/>
      <c r="HGW53" s="712"/>
      <c r="HGX53" s="712"/>
      <c r="HGY53" s="712"/>
      <c r="HGZ53" s="712"/>
      <c r="HHA53" s="712"/>
      <c r="HHB53" s="712"/>
      <c r="HHC53" s="712"/>
      <c r="HHD53" s="712"/>
      <c r="HHE53" s="712"/>
      <c r="HHF53" s="712"/>
      <c r="HHG53" s="712"/>
      <c r="HHH53" s="712"/>
      <c r="HHI53" s="712"/>
      <c r="HHJ53" s="712"/>
      <c r="HHK53" s="712"/>
      <c r="HHL53" s="712"/>
      <c r="HHM53" s="712"/>
      <c r="HHN53" s="712"/>
      <c r="HHO53" s="712"/>
      <c r="HHP53" s="712"/>
      <c r="HHQ53" s="712"/>
      <c r="HHR53" s="712"/>
      <c r="HHS53" s="712"/>
      <c r="HHT53" s="712"/>
      <c r="HHU53" s="712"/>
      <c r="HHV53" s="712"/>
      <c r="HHW53" s="712"/>
      <c r="HHX53" s="712"/>
      <c r="HHY53" s="712"/>
      <c r="HHZ53" s="712"/>
      <c r="HIA53" s="712"/>
      <c r="HIB53" s="712"/>
      <c r="HIC53" s="712"/>
      <c r="HID53" s="712"/>
      <c r="HIE53" s="712"/>
      <c r="HIF53" s="712"/>
      <c r="HIG53" s="712"/>
      <c r="HIH53" s="712"/>
      <c r="HII53" s="712"/>
      <c r="HIJ53" s="712"/>
      <c r="HIK53" s="712"/>
      <c r="HIL53" s="712"/>
      <c r="HIM53" s="712"/>
      <c r="HIN53" s="712"/>
      <c r="HIO53" s="712"/>
      <c r="HIP53" s="712"/>
      <c r="HIQ53" s="712"/>
      <c r="HIR53" s="712"/>
      <c r="HIS53" s="712"/>
      <c r="HIT53" s="712"/>
      <c r="HIU53" s="712"/>
      <c r="HIV53" s="712"/>
      <c r="HIW53" s="712"/>
      <c r="HIX53" s="712"/>
      <c r="HIY53" s="712"/>
      <c r="HIZ53" s="712"/>
      <c r="HJA53" s="712"/>
      <c r="HJB53" s="712"/>
      <c r="HJC53" s="712"/>
      <c r="HJD53" s="712"/>
      <c r="HJE53" s="712"/>
      <c r="HJF53" s="712"/>
      <c r="HJG53" s="712"/>
      <c r="HJH53" s="712"/>
      <c r="HJI53" s="712"/>
      <c r="HJJ53" s="712"/>
      <c r="HJK53" s="712"/>
      <c r="HJL53" s="712"/>
      <c r="HJM53" s="712"/>
      <c r="HJN53" s="712"/>
      <c r="HJO53" s="712"/>
      <c r="HJP53" s="712"/>
      <c r="HJQ53" s="712"/>
      <c r="HJR53" s="712"/>
      <c r="HJS53" s="712"/>
      <c r="HJT53" s="712"/>
      <c r="HJU53" s="712"/>
      <c r="HJV53" s="712"/>
      <c r="HJW53" s="712"/>
      <c r="HJX53" s="712"/>
      <c r="HJY53" s="712"/>
      <c r="HJZ53" s="712"/>
      <c r="HKA53" s="712"/>
      <c r="HKB53" s="712"/>
      <c r="HKC53" s="712"/>
      <c r="HKD53" s="712"/>
      <c r="HKE53" s="712"/>
      <c r="HKF53" s="712"/>
      <c r="HKG53" s="712"/>
      <c r="HKH53" s="712"/>
      <c r="HKI53" s="712"/>
      <c r="HKJ53" s="712"/>
      <c r="HKK53" s="712"/>
      <c r="HKL53" s="712"/>
      <c r="HKM53" s="712"/>
      <c r="HKN53" s="712"/>
      <c r="HKO53" s="712"/>
      <c r="HKP53" s="712"/>
      <c r="HKQ53" s="712"/>
      <c r="HKR53" s="712"/>
      <c r="HKS53" s="712"/>
      <c r="HKT53" s="712"/>
      <c r="HKU53" s="712"/>
      <c r="HKV53" s="712"/>
      <c r="HKW53" s="712"/>
      <c r="HKX53" s="712"/>
      <c r="HKY53" s="712"/>
      <c r="HKZ53" s="712"/>
      <c r="HLA53" s="712"/>
      <c r="HLB53" s="712"/>
      <c r="HLC53" s="712"/>
      <c r="HLD53" s="712"/>
      <c r="HLE53" s="712"/>
      <c r="HLF53" s="712"/>
      <c r="HLG53" s="712"/>
      <c r="HLH53" s="712"/>
      <c r="HLI53" s="712"/>
      <c r="HLJ53" s="712"/>
      <c r="HLK53" s="712"/>
      <c r="HLL53" s="712"/>
      <c r="HLM53" s="712"/>
      <c r="HLN53" s="712"/>
      <c r="HLO53" s="712"/>
      <c r="HLP53" s="712"/>
      <c r="HLQ53" s="712"/>
      <c r="HLR53" s="712"/>
      <c r="HLS53" s="712"/>
      <c r="HLT53" s="712"/>
      <c r="HLU53" s="712"/>
      <c r="HLV53" s="712"/>
      <c r="HLW53" s="712"/>
      <c r="HLX53" s="712"/>
      <c r="HLY53" s="712"/>
      <c r="HLZ53" s="712"/>
      <c r="HMA53" s="712"/>
      <c r="HMB53" s="712"/>
      <c r="HMC53" s="712"/>
      <c r="HMD53" s="712"/>
      <c r="HME53" s="712"/>
      <c r="HMF53" s="712"/>
      <c r="HMG53" s="712"/>
      <c r="HMH53" s="712"/>
      <c r="HMI53" s="712"/>
      <c r="HMJ53" s="712"/>
      <c r="HMK53" s="712"/>
      <c r="HML53" s="712"/>
      <c r="HMM53" s="712"/>
      <c r="HMN53" s="712"/>
      <c r="HMO53" s="712"/>
      <c r="HMP53" s="712"/>
      <c r="HMQ53" s="712"/>
      <c r="HMR53" s="712"/>
      <c r="HMS53" s="712"/>
      <c r="HMT53" s="712"/>
      <c r="HMU53" s="712"/>
      <c r="HMV53" s="712"/>
      <c r="HMW53" s="712"/>
      <c r="HMX53" s="712"/>
      <c r="HMY53" s="712"/>
      <c r="HMZ53" s="712"/>
      <c r="HNA53" s="712"/>
      <c r="HNB53" s="712"/>
      <c r="HNC53" s="712"/>
      <c r="HND53" s="712"/>
      <c r="HNE53" s="712"/>
      <c r="HNF53" s="712"/>
      <c r="HNG53" s="712"/>
      <c r="HNH53" s="712"/>
      <c r="HNI53" s="712"/>
      <c r="HNJ53" s="712"/>
      <c r="HNK53" s="712"/>
      <c r="HNL53" s="712"/>
      <c r="HNM53" s="712"/>
      <c r="HNN53" s="712"/>
      <c r="HNO53" s="712"/>
      <c r="HNP53" s="712"/>
      <c r="HNQ53" s="712"/>
      <c r="HNR53" s="712"/>
      <c r="HNS53" s="712"/>
      <c r="HNT53" s="712"/>
      <c r="HNU53" s="712"/>
      <c r="HNV53" s="712"/>
      <c r="HNW53" s="712"/>
      <c r="HNX53" s="712"/>
      <c r="HNY53" s="712"/>
      <c r="HNZ53" s="712"/>
      <c r="HOA53" s="712"/>
      <c r="HOB53" s="712"/>
      <c r="HOC53" s="712"/>
      <c r="HOD53" s="712"/>
      <c r="HOE53" s="712"/>
      <c r="HOF53" s="712"/>
      <c r="HOG53" s="712"/>
      <c r="HOH53" s="712"/>
      <c r="HOI53" s="712"/>
      <c r="HOJ53" s="712"/>
      <c r="HOK53" s="712"/>
      <c r="HOL53" s="712"/>
      <c r="HOM53" s="712"/>
      <c r="HON53" s="712"/>
      <c r="HOO53" s="712"/>
      <c r="HOP53" s="712"/>
      <c r="HOQ53" s="712"/>
      <c r="HOR53" s="712"/>
      <c r="HOS53" s="712"/>
      <c r="HOT53" s="712"/>
      <c r="HOU53" s="712"/>
      <c r="HOV53" s="712"/>
      <c r="HOW53" s="712"/>
      <c r="HOX53" s="712"/>
      <c r="HOY53" s="712"/>
      <c r="HOZ53" s="712"/>
      <c r="HPA53" s="712"/>
      <c r="HPB53" s="712"/>
      <c r="HPC53" s="712"/>
      <c r="HPD53" s="712"/>
      <c r="HPE53" s="712"/>
      <c r="HPF53" s="712"/>
      <c r="HPG53" s="712"/>
      <c r="HPH53" s="712"/>
      <c r="HPI53" s="712"/>
      <c r="HPJ53" s="712"/>
      <c r="HPK53" s="712"/>
      <c r="HPL53" s="712"/>
      <c r="HPM53" s="712"/>
      <c r="HPN53" s="712"/>
      <c r="HPO53" s="712"/>
      <c r="HPP53" s="712"/>
      <c r="HPQ53" s="712"/>
      <c r="HPR53" s="712"/>
      <c r="HPS53" s="712"/>
      <c r="HPT53" s="712"/>
      <c r="HPU53" s="712"/>
      <c r="HPV53" s="712"/>
      <c r="HPW53" s="712"/>
      <c r="HPX53" s="712"/>
      <c r="HPY53" s="712"/>
      <c r="HPZ53" s="712"/>
      <c r="HQA53" s="712"/>
      <c r="HQB53" s="712"/>
      <c r="HQC53" s="712"/>
      <c r="HQD53" s="712"/>
      <c r="HQE53" s="712"/>
      <c r="HQF53" s="712"/>
      <c r="HQG53" s="712"/>
      <c r="HQH53" s="712"/>
      <c r="HQI53" s="712"/>
      <c r="HQJ53" s="712"/>
      <c r="HQK53" s="712"/>
      <c r="HQL53" s="712"/>
      <c r="HQM53" s="712"/>
      <c r="HQN53" s="712"/>
      <c r="HQO53" s="712"/>
      <c r="HQP53" s="712"/>
      <c r="HQQ53" s="712"/>
      <c r="HQR53" s="712"/>
      <c r="HQS53" s="712"/>
      <c r="HQT53" s="712"/>
      <c r="HQU53" s="712"/>
      <c r="HQV53" s="712"/>
      <c r="HQW53" s="712"/>
      <c r="HQX53" s="712"/>
      <c r="HQY53" s="712"/>
      <c r="HQZ53" s="712"/>
      <c r="HRA53" s="712"/>
      <c r="HRB53" s="712"/>
      <c r="HRC53" s="712"/>
      <c r="HRD53" s="712"/>
      <c r="HRE53" s="712"/>
      <c r="HRF53" s="712"/>
      <c r="HRG53" s="712"/>
      <c r="HRH53" s="712"/>
      <c r="HRI53" s="712"/>
      <c r="HRJ53" s="712"/>
      <c r="HRK53" s="712"/>
      <c r="HRL53" s="712"/>
      <c r="HRM53" s="712"/>
      <c r="HRN53" s="712"/>
      <c r="HRO53" s="712"/>
      <c r="HRP53" s="712"/>
      <c r="HRQ53" s="712"/>
      <c r="HRR53" s="712"/>
      <c r="HRS53" s="712"/>
      <c r="HRT53" s="712"/>
      <c r="HRU53" s="712"/>
      <c r="HRV53" s="712"/>
      <c r="HRW53" s="712"/>
      <c r="HRX53" s="712"/>
      <c r="HRY53" s="712"/>
      <c r="HRZ53" s="712"/>
      <c r="HSA53" s="712"/>
      <c r="HSB53" s="712"/>
      <c r="HSC53" s="712"/>
      <c r="HSD53" s="712"/>
      <c r="HSE53" s="712"/>
      <c r="HSF53" s="712"/>
      <c r="HSG53" s="712"/>
      <c r="HSH53" s="712"/>
      <c r="HSI53" s="712"/>
      <c r="HSJ53" s="712"/>
      <c r="HSK53" s="712"/>
      <c r="HSL53" s="712"/>
      <c r="HSM53" s="712"/>
      <c r="HSN53" s="712"/>
      <c r="HSO53" s="712"/>
      <c r="HSP53" s="712"/>
      <c r="HSQ53" s="712"/>
      <c r="HSR53" s="712"/>
      <c r="HSS53" s="712"/>
      <c r="HST53" s="712"/>
      <c r="HSU53" s="712"/>
      <c r="HSV53" s="712"/>
      <c r="HSW53" s="712"/>
      <c r="HSX53" s="712"/>
      <c r="HSY53" s="712"/>
      <c r="HSZ53" s="712"/>
      <c r="HTA53" s="712"/>
      <c r="HTB53" s="712"/>
      <c r="HTC53" s="712"/>
      <c r="HTD53" s="712"/>
      <c r="HTE53" s="712"/>
      <c r="HTF53" s="712"/>
      <c r="HTG53" s="712"/>
      <c r="HTH53" s="712"/>
      <c r="HTI53" s="712"/>
      <c r="HTJ53" s="712"/>
      <c r="HTK53" s="712"/>
      <c r="HTL53" s="712"/>
      <c r="HTM53" s="712"/>
      <c r="HTN53" s="712"/>
      <c r="HTO53" s="712"/>
      <c r="HTP53" s="712"/>
      <c r="HTQ53" s="712"/>
      <c r="HTR53" s="712"/>
      <c r="HTS53" s="712"/>
      <c r="HTT53" s="712"/>
      <c r="HTU53" s="712"/>
      <c r="HTV53" s="712"/>
      <c r="HTW53" s="712"/>
      <c r="HTX53" s="712"/>
      <c r="HTY53" s="712"/>
      <c r="HTZ53" s="712"/>
      <c r="HUA53" s="712"/>
      <c r="HUB53" s="712"/>
      <c r="HUC53" s="712"/>
      <c r="HUD53" s="712"/>
      <c r="HUE53" s="712"/>
      <c r="HUF53" s="712"/>
      <c r="HUG53" s="712"/>
      <c r="HUH53" s="712"/>
      <c r="HUI53" s="712"/>
      <c r="HUJ53" s="712"/>
      <c r="HUK53" s="712"/>
      <c r="HUL53" s="712"/>
      <c r="HUM53" s="712"/>
      <c r="HUN53" s="712"/>
      <c r="HUO53" s="712"/>
      <c r="HUP53" s="712"/>
      <c r="HUQ53" s="712"/>
      <c r="HUR53" s="712"/>
      <c r="HUS53" s="712"/>
      <c r="HUT53" s="712"/>
      <c r="HUU53" s="712"/>
      <c r="HUV53" s="712"/>
      <c r="HUW53" s="712"/>
      <c r="HUX53" s="712"/>
      <c r="HUY53" s="712"/>
      <c r="HUZ53" s="712"/>
      <c r="HVA53" s="712"/>
      <c r="HVB53" s="712"/>
      <c r="HVC53" s="712"/>
      <c r="HVD53" s="712"/>
      <c r="HVE53" s="712"/>
      <c r="HVF53" s="712"/>
      <c r="HVG53" s="712"/>
      <c r="HVH53" s="712"/>
      <c r="HVI53" s="712"/>
      <c r="HVJ53" s="712"/>
      <c r="HVK53" s="712"/>
      <c r="HVL53" s="712"/>
      <c r="HVM53" s="712"/>
      <c r="HVN53" s="712"/>
      <c r="HVO53" s="712"/>
      <c r="HVP53" s="712"/>
      <c r="HVQ53" s="712"/>
      <c r="HVR53" s="712"/>
      <c r="HVS53" s="712"/>
      <c r="HVT53" s="712"/>
      <c r="HVU53" s="712"/>
      <c r="HVV53" s="712"/>
      <c r="HVW53" s="712"/>
      <c r="HVX53" s="712"/>
      <c r="HVY53" s="712"/>
      <c r="HVZ53" s="712"/>
      <c r="HWA53" s="712"/>
      <c r="HWB53" s="712"/>
      <c r="HWC53" s="712"/>
      <c r="HWD53" s="712"/>
      <c r="HWE53" s="712"/>
      <c r="HWF53" s="712"/>
      <c r="HWG53" s="712"/>
      <c r="HWH53" s="712"/>
      <c r="HWI53" s="712"/>
      <c r="HWJ53" s="712"/>
      <c r="HWK53" s="712"/>
      <c r="HWL53" s="712"/>
      <c r="HWM53" s="712"/>
      <c r="HWN53" s="712"/>
      <c r="HWO53" s="712"/>
      <c r="HWP53" s="712"/>
      <c r="HWQ53" s="712"/>
      <c r="HWR53" s="712"/>
      <c r="HWS53" s="712"/>
      <c r="HWT53" s="712"/>
      <c r="HWU53" s="712"/>
      <c r="HWV53" s="712"/>
      <c r="HWW53" s="712"/>
      <c r="HWX53" s="712"/>
      <c r="HWY53" s="712"/>
      <c r="HWZ53" s="712"/>
      <c r="HXA53" s="712"/>
      <c r="HXB53" s="712"/>
      <c r="HXC53" s="712"/>
      <c r="HXD53" s="712"/>
      <c r="HXE53" s="712"/>
      <c r="HXF53" s="712"/>
      <c r="HXG53" s="712"/>
      <c r="HXH53" s="712"/>
      <c r="HXI53" s="712"/>
      <c r="HXJ53" s="712"/>
      <c r="HXK53" s="712"/>
      <c r="HXL53" s="712"/>
      <c r="HXM53" s="712"/>
      <c r="HXN53" s="712"/>
      <c r="HXO53" s="712"/>
      <c r="HXP53" s="712"/>
      <c r="HXQ53" s="712"/>
      <c r="HXR53" s="712"/>
      <c r="HXS53" s="712"/>
      <c r="HXT53" s="712"/>
      <c r="HXU53" s="712"/>
      <c r="HXV53" s="712"/>
      <c r="HXW53" s="712"/>
      <c r="HXX53" s="712"/>
      <c r="HXY53" s="712"/>
      <c r="HXZ53" s="712"/>
      <c r="HYA53" s="712"/>
      <c r="HYB53" s="712"/>
      <c r="HYC53" s="712"/>
      <c r="HYD53" s="712"/>
      <c r="HYE53" s="712"/>
      <c r="HYF53" s="712"/>
      <c r="HYG53" s="712"/>
      <c r="HYH53" s="712"/>
      <c r="HYI53" s="712"/>
      <c r="HYJ53" s="712"/>
      <c r="HYK53" s="712"/>
      <c r="HYL53" s="712"/>
      <c r="HYM53" s="712"/>
      <c r="HYN53" s="712"/>
      <c r="HYO53" s="712"/>
      <c r="HYP53" s="712"/>
      <c r="HYQ53" s="712"/>
      <c r="HYR53" s="712"/>
      <c r="HYS53" s="712"/>
      <c r="HYT53" s="712"/>
      <c r="HYU53" s="712"/>
      <c r="HYV53" s="712"/>
      <c r="HYW53" s="712"/>
      <c r="HYX53" s="712"/>
      <c r="HYY53" s="712"/>
      <c r="HYZ53" s="712"/>
      <c r="HZA53" s="712"/>
      <c r="HZB53" s="712"/>
      <c r="HZC53" s="712"/>
      <c r="HZD53" s="712"/>
      <c r="HZE53" s="712"/>
      <c r="HZF53" s="712"/>
      <c r="HZG53" s="712"/>
      <c r="HZH53" s="712"/>
      <c r="HZI53" s="712"/>
      <c r="HZJ53" s="712"/>
      <c r="HZK53" s="712"/>
      <c r="HZL53" s="712"/>
      <c r="HZM53" s="712"/>
      <c r="HZN53" s="712"/>
      <c r="HZO53" s="712"/>
      <c r="HZP53" s="712"/>
      <c r="HZQ53" s="712"/>
      <c r="HZR53" s="712"/>
      <c r="HZS53" s="712"/>
      <c r="HZT53" s="712"/>
      <c r="HZU53" s="712"/>
      <c r="HZV53" s="712"/>
      <c r="HZW53" s="712"/>
      <c r="HZX53" s="712"/>
      <c r="HZY53" s="712"/>
      <c r="HZZ53" s="712"/>
      <c r="IAA53" s="712"/>
      <c r="IAB53" s="712"/>
      <c r="IAC53" s="712"/>
      <c r="IAD53" s="712"/>
      <c r="IAE53" s="712"/>
      <c r="IAF53" s="712"/>
      <c r="IAG53" s="712"/>
      <c r="IAH53" s="712"/>
      <c r="IAI53" s="712"/>
      <c r="IAJ53" s="712"/>
      <c r="IAK53" s="712"/>
      <c r="IAL53" s="712"/>
      <c r="IAM53" s="712"/>
      <c r="IAN53" s="712"/>
      <c r="IAO53" s="712"/>
      <c r="IAP53" s="712"/>
      <c r="IAQ53" s="712"/>
      <c r="IAR53" s="712"/>
      <c r="IAS53" s="712"/>
      <c r="IAT53" s="712"/>
      <c r="IAU53" s="712"/>
      <c r="IAV53" s="712"/>
      <c r="IAW53" s="712"/>
      <c r="IAX53" s="712"/>
      <c r="IAY53" s="712"/>
      <c r="IAZ53" s="712"/>
      <c r="IBA53" s="712"/>
      <c r="IBB53" s="712"/>
      <c r="IBC53" s="712"/>
      <c r="IBD53" s="712"/>
      <c r="IBE53" s="712"/>
      <c r="IBF53" s="712"/>
      <c r="IBG53" s="712"/>
      <c r="IBH53" s="712"/>
      <c r="IBI53" s="712"/>
      <c r="IBJ53" s="712"/>
      <c r="IBK53" s="712"/>
      <c r="IBL53" s="712"/>
      <c r="IBM53" s="712"/>
      <c r="IBN53" s="712"/>
      <c r="IBO53" s="712"/>
      <c r="IBP53" s="712"/>
      <c r="IBQ53" s="712"/>
      <c r="IBR53" s="712"/>
      <c r="IBS53" s="712"/>
      <c r="IBT53" s="712"/>
      <c r="IBU53" s="712"/>
      <c r="IBV53" s="712"/>
      <c r="IBW53" s="712"/>
      <c r="IBX53" s="712"/>
      <c r="IBY53" s="712"/>
      <c r="IBZ53" s="712"/>
      <c r="ICA53" s="712"/>
      <c r="ICB53" s="712"/>
      <c r="ICC53" s="712"/>
      <c r="ICD53" s="712"/>
      <c r="ICE53" s="712"/>
      <c r="ICF53" s="712"/>
      <c r="ICG53" s="712"/>
      <c r="ICH53" s="712"/>
      <c r="ICI53" s="712"/>
      <c r="ICJ53" s="712"/>
      <c r="ICK53" s="712"/>
      <c r="ICL53" s="712"/>
      <c r="ICM53" s="712"/>
      <c r="ICN53" s="712"/>
      <c r="ICO53" s="712"/>
      <c r="ICP53" s="712"/>
      <c r="ICQ53" s="712"/>
      <c r="ICR53" s="712"/>
      <c r="ICS53" s="712"/>
      <c r="ICT53" s="712"/>
      <c r="ICU53" s="712"/>
      <c r="ICV53" s="712"/>
      <c r="ICW53" s="712"/>
      <c r="ICX53" s="712"/>
      <c r="ICY53" s="712"/>
      <c r="ICZ53" s="712"/>
      <c r="IDA53" s="712"/>
      <c r="IDB53" s="712"/>
      <c r="IDC53" s="712"/>
      <c r="IDD53" s="712"/>
      <c r="IDE53" s="712"/>
      <c r="IDF53" s="712"/>
      <c r="IDG53" s="712"/>
      <c r="IDH53" s="712"/>
      <c r="IDI53" s="712"/>
      <c r="IDJ53" s="712"/>
      <c r="IDK53" s="712"/>
      <c r="IDL53" s="712"/>
      <c r="IDM53" s="712"/>
      <c r="IDN53" s="712"/>
      <c r="IDO53" s="712"/>
      <c r="IDP53" s="712"/>
      <c r="IDQ53" s="712"/>
      <c r="IDR53" s="712"/>
      <c r="IDS53" s="712"/>
      <c r="IDT53" s="712"/>
      <c r="IDU53" s="712"/>
      <c r="IDV53" s="712"/>
      <c r="IDW53" s="712"/>
      <c r="IDX53" s="712"/>
      <c r="IDY53" s="712"/>
      <c r="IDZ53" s="712"/>
      <c r="IEA53" s="712"/>
      <c r="IEB53" s="712"/>
      <c r="IEC53" s="712"/>
      <c r="IED53" s="712"/>
      <c r="IEE53" s="712"/>
      <c r="IEF53" s="712"/>
      <c r="IEG53" s="712"/>
      <c r="IEH53" s="712"/>
      <c r="IEI53" s="712"/>
      <c r="IEJ53" s="712"/>
      <c r="IEK53" s="712"/>
      <c r="IEL53" s="712"/>
      <c r="IEM53" s="712"/>
      <c r="IEN53" s="712"/>
      <c r="IEO53" s="712"/>
      <c r="IEP53" s="712"/>
      <c r="IEQ53" s="712"/>
      <c r="IER53" s="712"/>
      <c r="IES53" s="712"/>
      <c r="IET53" s="712"/>
      <c r="IEU53" s="712"/>
      <c r="IEV53" s="712"/>
      <c r="IEW53" s="712"/>
      <c r="IEX53" s="712"/>
      <c r="IEY53" s="712"/>
      <c r="IEZ53" s="712"/>
      <c r="IFA53" s="712"/>
      <c r="IFB53" s="712"/>
      <c r="IFC53" s="712"/>
      <c r="IFD53" s="712"/>
      <c r="IFE53" s="712"/>
      <c r="IFF53" s="712"/>
      <c r="IFG53" s="712"/>
      <c r="IFH53" s="712"/>
      <c r="IFI53" s="712"/>
      <c r="IFJ53" s="712"/>
      <c r="IFK53" s="712"/>
      <c r="IFL53" s="712"/>
      <c r="IFM53" s="712"/>
      <c r="IFN53" s="712"/>
      <c r="IFO53" s="712"/>
      <c r="IFP53" s="712"/>
      <c r="IFQ53" s="712"/>
      <c r="IFR53" s="712"/>
      <c r="IFS53" s="712"/>
      <c r="IFT53" s="712"/>
      <c r="IFU53" s="712"/>
      <c r="IFV53" s="712"/>
      <c r="IFW53" s="712"/>
      <c r="IFX53" s="712"/>
      <c r="IFY53" s="712"/>
      <c r="IFZ53" s="712"/>
      <c r="IGA53" s="712"/>
      <c r="IGB53" s="712"/>
      <c r="IGC53" s="712"/>
      <c r="IGD53" s="712"/>
      <c r="IGE53" s="712"/>
      <c r="IGF53" s="712"/>
      <c r="IGG53" s="712"/>
      <c r="IGH53" s="712"/>
      <c r="IGI53" s="712"/>
      <c r="IGJ53" s="712"/>
      <c r="IGK53" s="712"/>
      <c r="IGL53" s="712"/>
      <c r="IGM53" s="712"/>
      <c r="IGN53" s="712"/>
      <c r="IGO53" s="712"/>
      <c r="IGP53" s="712"/>
      <c r="IGQ53" s="712"/>
      <c r="IGR53" s="712"/>
      <c r="IGS53" s="712"/>
      <c r="IGT53" s="712"/>
      <c r="IGU53" s="712"/>
      <c r="IGV53" s="712"/>
      <c r="IGW53" s="712"/>
      <c r="IGX53" s="712"/>
      <c r="IGY53" s="712"/>
      <c r="IGZ53" s="712"/>
      <c r="IHA53" s="712"/>
      <c r="IHB53" s="712"/>
      <c r="IHC53" s="712"/>
      <c r="IHD53" s="712"/>
      <c r="IHE53" s="712"/>
      <c r="IHF53" s="712"/>
      <c r="IHG53" s="712"/>
      <c r="IHH53" s="712"/>
      <c r="IHI53" s="712"/>
      <c r="IHJ53" s="712"/>
      <c r="IHK53" s="712"/>
      <c r="IHL53" s="712"/>
      <c r="IHM53" s="712"/>
      <c r="IHN53" s="712"/>
      <c r="IHO53" s="712"/>
      <c r="IHP53" s="712"/>
      <c r="IHQ53" s="712"/>
      <c r="IHR53" s="712"/>
      <c r="IHS53" s="712"/>
      <c r="IHT53" s="712"/>
      <c r="IHU53" s="712"/>
      <c r="IHV53" s="712"/>
      <c r="IHW53" s="712"/>
      <c r="IHX53" s="712"/>
      <c r="IHY53" s="712"/>
      <c r="IHZ53" s="712"/>
      <c r="IIA53" s="712"/>
      <c r="IIB53" s="712"/>
      <c r="IIC53" s="712"/>
      <c r="IID53" s="712"/>
      <c r="IIE53" s="712"/>
      <c r="IIF53" s="712"/>
      <c r="IIG53" s="712"/>
      <c r="IIH53" s="712"/>
      <c r="III53" s="712"/>
      <c r="IIJ53" s="712"/>
      <c r="IIK53" s="712"/>
      <c r="IIL53" s="712"/>
      <c r="IIM53" s="712"/>
      <c r="IIN53" s="712"/>
      <c r="IIO53" s="712"/>
      <c r="IIP53" s="712"/>
      <c r="IIQ53" s="712"/>
      <c r="IIR53" s="712"/>
      <c r="IIS53" s="712"/>
      <c r="IIT53" s="712"/>
      <c r="IIU53" s="712"/>
      <c r="IIV53" s="712"/>
      <c r="IIW53" s="712"/>
      <c r="IIX53" s="712"/>
      <c r="IIY53" s="712"/>
      <c r="IIZ53" s="712"/>
      <c r="IJA53" s="712"/>
      <c r="IJB53" s="712"/>
      <c r="IJC53" s="712"/>
      <c r="IJD53" s="712"/>
      <c r="IJE53" s="712"/>
      <c r="IJF53" s="712"/>
      <c r="IJG53" s="712"/>
      <c r="IJH53" s="712"/>
      <c r="IJI53" s="712"/>
      <c r="IJJ53" s="712"/>
      <c r="IJK53" s="712"/>
      <c r="IJL53" s="712"/>
      <c r="IJM53" s="712"/>
      <c r="IJN53" s="712"/>
      <c r="IJO53" s="712"/>
      <c r="IJP53" s="712"/>
      <c r="IJQ53" s="712"/>
      <c r="IJR53" s="712"/>
      <c r="IJS53" s="712"/>
      <c r="IJT53" s="712"/>
      <c r="IJU53" s="712"/>
      <c r="IJV53" s="712"/>
      <c r="IJW53" s="712"/>
      <c r="IJX53" s="712"/>
      <c r="IJY53" s="712"/>
      <c r="IJZ53" s="712"/>
      <c r="IKA53" s="712"/>
      <c r="IKB53" s="712"/>
      <c r="IKC53" s="712"/>
      <c r="IKD53" s="712"/>
      <c r="IKE53" s="712"/>
      <c r="IKF53" s="712"/>
      <c r="IKG53" s="712"/>
      <c r="IKH53" s="712"/>
      <c r="IKI53" s="712"/>
      <c r="IKJ53" s="712"/>
      <c r="IKK53" s="712"/>
      <c r="IKL53" s="712"/>
      <c r="IKM53" s="712"/>
      <c r="IKN53" s="712"/>
      <c r="IKO53" s="712"/>
      <c r="IKP53" s="712"/>
      <c r="IKQ53" s="712"/>
      <c r="IKR53" s="712"/>
      <c r="IKS53" s="712"/>
      <c r="IKT53" s="712"/>
      <c r="IKU53" s="712"/>
      <c r="IKV53" s="712"/>
      <c r="IKW53" s="712"/>
      <c r="IKX53" s="712"/>
      <c r="IKY53" s="712"/>
      <c r="IKZ53" s="712"/>
      <c r="ILA53" s="712"/>
      <c r="ILB53" s="712"/>
      <c r="ILC53" s="712"/>
      <c r="ILD53" s="712"/>
      <c r="ILE53" s="712"/>
      <c r="ILF53" s="712"/>
      <c r="ILG53" s="712"/>
      <c r="ILH53" s="712"/>
      <c r="ILI53" s="712"/>
      <c r="ILJ53" s="712"/>
      <c r="ILK53" s="712"/>
      <c r="ILL53" s="712"/>
      <c r="ILM53" s="712"/>
      <c r="ILN53" s="712"/>
      <c r="ILO53" s="712"/>
      <c r="ILP53" s="712"/>
      <c r="ILQ53" s="712"/>
      <c r="ILR53" s="712"/>
      <c r="ILS53" s="712"/>
      <c r="ILT53" s="712"/>
      <c r="ILU53" s="712"/>
      <c r="ILV53" s="712"/>
      <c r="ILW53" s="712"/>
      <c r="ILX53" s="712"/>
      <c r="ILY53" s="712"/>
      <c r="ILZ53" s="712"/>
      <c r="IMA53" s="712"/>
      <c r="IMB53" s="712"/>
      <c r="IMC53" s="712"/>
      <c r="IMD53" s="712"/>
      <c r="IME53" s="712"/>
      <c r="IMF53" s="712"/>
      <c r="IMG53" s="712"/>
      <c r="IMH53" s="712"/>
      <c r="IMI53" s="712"/>
      <c r="IMJ53" s="712"/>
      <c r="IMK53" s="712"/>
      <c r="IML53" s="712"/>
      <c r="IMM53" s="712"/>
      <c r="IMN53" s="712"/>
      <c r="IMO53" s="712"/>
      <c r="IMP53" s="712"/>
      <c r="IMQ53" s="712"/>
      <c r="IMR53" s="712"/>
      <c r="IMS53" s="712"/>
      <c r="IMT53" s="712"/>
      <c r="IMU53" s="712"/>
      <c r="IMV53" s="712"/>
      <c r="IMW53" s="712"/>
      <c r="IMX53" s="712"/>
      <c r="IMY53" s="712"/>
      <c r="IMZ53" s="712"/>
      <c r="INA53" s="712"/>
      <c r="INB53" s="712"/>
      <c r="INC53" s="712"/>
      <c r="IND53" s="712"/>
      <c r="INE53" s="712"/>
      <c r="INF53" s="712"/>
      <c r="ING53" s="712"/>
      <c r="INH53" s="712"/>
      <c r="INI53" s="712"/>
      <c r="INJ53" s="712"/>
      <c r="INK53" s="712"/>
      <c r="INL53" s="712"/>
      <c r="INM53" s="712"/>
      <c r="INN53" s="712"/>
      <c r="INO53" s="712"/>
      <c r="INP53" s="712"/>
      <c r="INQ53" s="712"/>
      <c r="INR53" s="712"/>
      <c r="INS53" s="712"/>
      <c r="INT53" s="712"/>
      <c r="INU53" s="712"/>
      <c r="INV53" s="712"/>
      <c r="INW53" s="712"/>
      <c r="INX53" s="712"/>
      <c r="INY53" s="712"/>
      <c r="INZ53" s="712"/>
      <c r="IOA53" s="712"/>
      <c r="IOB53" s="712"/>
      <c r="IOC53" s="712"/>
      <c r="IOD53" s="712"/>
      <c r="IOE53" s="712"/>
      <c r="IOF53" s="712"/>
      <c r="IOG53" s="712"/>
      <c r="IOH53" s="712"/>
      <c r="IOI53" s="712"/>
      <c r="IOJ53" s="712"/>
      <c r="IOK53" s="712"/>
      <c r="IOL53" s="712"/>
      <c r="IOM53" s="712"/>
      <c r="ION53" s="712"/>
      <c r="IOO53" s="712"/>
      <c r="IOP53" s="712"/>
      <c r="IOQ53" s="712"/>
      <c r="IOR53" s="712"/>
      <c r="IOS53" s="712"/>
      <c r="IOT53" s="712"/>
      <c r="IOU53" s="712"/>
      <c r="IOV53" s="712"/>
      <c r="IOW53" s="712"/>
      <c r="IOX53" s="712"/>
      <c r="IOY53" s="712"/>
      <c r="IOZ53" s="712"/>
      <c r="IPA53" s="712"/>
      <c r="IPB53" s="712"/>
      <c r="IPC53" s="712"/>
      <c r="IPD53" s="712"/>
      <c r="IPE53" s="712"/>
      <c r="IPF53" s="712"/>
      <c r="IPG53" s="712"/>
      <c r="IPH53" s="712"/>
      <c r="IPI53" s="712"/>
      <c r="IPJ53" s="712"/>
      <c r="IPK53" s="712"/>
      <c r="IPL53" s="712"/>
      <c r="IPM53" s="712"/>
      <c r="IPN53" s="712"/>
      <c r="IPO53" s="712"/>
      <c r="IPP53" s="712"/>
      <c r="IPQ53" s="712"/>
      <c r="IPR53" s="712"/>
      <c r="IPS53" s="712"/>
      <c r="IPT53" s="712"/>
      <c r="IPU53" s="712"/>
      <c r="IPV53" s="712"/>
      <c r="IPW53" s="712"/>
      <c r="IPX53" s="712"/>
      <c r="IPY53" s="712"/>
      <c r="IPZ53" s="712"/>
      <c r="IQA53" s="712"/>
      <c r="IQB53" s="712"/>
      <c r="IQC53" s="712"/>
      <c r="IQD53" s="712"/>
      <c r="IQE53" s="712"/>
      <c r="IQF53" s="712"/>
      <c r="IQG53" s="712"/>
      <c r="IQH53" s="712"/>
      <c r="IQI53" s="712"/>
      <c r="IQJ53" s="712"/>
      <c r="IQK53" s="712"/>
      <c r="IQL53" s="712"/>
      <c r="IQM53" s="712"/>
      <c r="IQN53" s="712"/>
      <c r="IQO53" s="712"/>
      <c r="IQP53" s="712"/>
      <c r="IQQ53" s="712"/>
      <c r="IQR53" s="712"/>
      <c r="IQS53" s="712"/>
      <c r="IQT53" s="712"/>
      <c r="IQU53" s="712"/>
      <c r="IQV53" s="712"/>
      <c r="IQW53" s="712"/>
      <c r="IQX53" s="712"/>
      <c r="IQY53" s="712"/>
      <c r="IQZ53" s="712"/>
      <c r="IRA53" s="712"/>
      <c r="IRB53" s="712"/>
      <c r="IRC53" s="712"/>
      <c r="IRD53" s="712"/>
      <c r="IRE53" s="712"/>
      <c r="IRF53" s="712"/>
      <c r="IRG53" s="712"/>
      <c r="IRH53" s="712"/>
      <c r="IRI53" s="712"/>
      <c r="IRJ53" s="712"/>
      <c r="IRK53" s="712"/>
      <c r="IRL53" s="712"/>
      <c r="IRM53" s="712"/>
      <c r="IRN53" s="712"/>
      <c r="IRO53" s="712"/>
      <c r="IRP53" s="712"/>
      <c r="IRQ53" s="712"/>
      <c r="IRR53" s="712"/>
      <c r="IRS53" s="712"/>
      <c r="IRT53" s="712"/>
      <c r="IRU53" s="712"/>
      <c r="IRV53" s="712"/>
      <c r="IRW53" s="712"/>
      <c r="IRX53" s="712"/>
      <c r="IRY53" s="712"/>
      <c r="IRZ53" s="712"/>
      <c r="ISA53" s="712"/>
      <c r="ISB53" s="712"/>
      <c r="ISC53" s="712"/>
      <c r="ISD53" s="712"/>
      <c r="ISE53" s="712"/>
      <c r="ISF53" s="712"/>
      <c r="ISG53" s="712"/>
      <c r="ISH53" s="712"/>
      <c r="ISI53" s="712"/>
      <c r="ISJ53" s="712"/>
      <c r="ISK53" s="712"/>
      <c r="ISL53" s="712"/>
      <c r="ISM53" s="712"/>
      <c r="ISN53" s="712"/>
      <c r="ISO53" s="712"/>
      <c r="ISP53" s="712"/>
      <c r="ISQ53" s="712"/>
      <c r="ISR53" s="712"/>
      <c r="ISS53" s="712"/>
      <c r="IST53" s="712"/>
      <c r="ISU53" s="712"/>
      <c r="ISV53" s="712"/>
      <c r="ISW53" s="712"/>
      <c r="ISX53" s="712"/>
      <c r="ISY53" s="712"/>
      <c r="ISZ53" s="712"/>
      <c r="ITA53" s="712"/>
      <c r="ITB53" s="712"/>
      <c r="ITC53" s="712"/>
      <c r="ITD53" s="712"/>
      <c r="ITE53" s="712"/>
      <c r="ITF53" s="712"/>
      <c r="ITG53" s="712"/>
      <c r="ITH53" s="712"/>
      <c r="ITI53" s="712"/>
      <c r="ITJ53" s="712"/>
      <c r="ITK53" s="712"/>
      <c r="ITL53" s="712"/>
      <c r="ITM53" s="712"/>
      <c r="ITN53" s="712"/>
      <c r="ITO53" s="712"/>
      <c r="ITP53" s="712"/>
      <c r="ITQ53" s="712"/>
      <c r="ITR53" s="712"/>
      <c r="ITS53" s="712"/>
      <c r="ITT53" s="712"/>
      <c r="ITU53" s="712"/>
      <c r="ITV53" s="712"/>
      <c r="ITW53" s="712"/>
      <c r="ITX53" s="712"/>
      <c r="ITY53" s="712"/>
      <c r="ITZ53" s="712"/>
      <c r="IUA53" s="712"/>
      <c r="IUB53" s="712"/>
      <c r="IUC53" s="712"/>
      <c r="IUD53" s="712"/>
      <c r="IUE53" s="712"/>
      <c r="IUF53" s="712"/>
      <c r="IUG53" s="712"/>
      <c r="IUH53" s="712"/>
      <c r="IUI53" s="712"/>
      <c r="IUJ53" s="712"/>
      <c r="IUK53" s="712"/>
      <c r="IUL53" s="712"/>
      <c r="IUM53" s="712"/>
      <c r="IUN53" s="712"/>
      <c r="IUO53" s="712"/>
      <c r="IUP53" s="712"/>
      <c r="IUQ53" s="712"/>
      <c r="IUR53" s="712"/>
      <c r="IUS53" s="712"/>
      <c r="IUT53" s="712"/>
      <c r="IUU53" s="712"/>
      <c r="IUV53" s="712"/>
      <c r="IUW53" s="712"/>
      <c r="IUX53" s="712"/>
      <c r="IUY53" s="712"/>
      <c r="IUZ53" s="712"/>
      <c r="IVA53" s="712"/>
      <c r="IVB53" s="712"/>
      <c r="IVC53" s="712"/>
      <c r="IVD53" s="712"/>
      <c r="IVE53" s="712"/>
      <c r="IVF53" s="712"/>
      <c r="IVG53" s="712"/>
      <c r="IVH53" s="712"/>
      <c r="IVI53" s="712"/>
      <c r="IVJ53" s="712"/>
      <c r="IVK53" s="712"/>
      <c r="IVL53" s="712"/>
      <c r="IVM53" s="712"/>
      <c r="IVN53" s="712"/>
      <c r="IVO53" s="712"/>
      <c r="IVP53" s="712"/>
      <c r="IVQ53" s="712"/>
      <c r="IVR53" s="712"/>
      <c r="IVS53" s="712"/>
      <c r="IVT53" s="712"/>
      <c r="IVU53" s="712"/>
      <c r="IVV53" s="712"/>
      <c r="IVW53" s="712"/>
      <c r="IVX53" s="712"/>
      <c r="IVY53" s="712"/>
      <c r="IVZ53" s="712"/>
      <c r="IWA53" s="712"/>
      <c r="IWB53" s="712"/>
      <c r="IWC53" s="712"/>
      <c r="IWD53" s="712"/>
      <c r="IWE53" s="712"/>
      <c r="IWF53" s="712"/>
      <c r="IWG53" s="712"/>
      <c r="IWH53" s="712"/>
      <c r="IWI53" s="712"/>
      <c r="IWJ53" s="712"/>
      <c r="IWK53" s="712"/>
      <c r="IWL53" s="712"/>
      <c r="IWM53" s="712"/>
      <c r="IWN53" s="712"/>
      <c r="IWO53" s="712"/>
      <c r="IWP53" s="712"/>
      <c r="IWQ53" s="712"/>
      <c r="IWR53" s="712"/>
      <c r="IWS53" s="712"/>
      <c r="IWT53" s="712"/>
      <c r="IWU53" s="712"/>
      <c r="IWV53" s="712"/>
      <c r="IWW53" s="712"/>
      <c r="IWX53" s="712"/>
      <c r="IWY53" s="712"/>
      <c r="IWZ53" s="712"/>
      <c r="IXA53" s="712"/>
      <c r="IXB53" s="712"/>
      <c r="IXC53" s="712"/>
      <c r="IXD53" s="712"/>
      <c r="IXE53" s="712"/>
      <c r="IXF53" s="712"/>
      <c r="IXG53" s="712"/>
      <c r="IXH53" s="712"/>
      <c r="IXI53" s="712"/>
      <c r="IXJ53" s="712"/>
      <c r="IXK53" s="712"/>
      <c r="IXL53" s="712"/>
      <c r="IXM53" s="712"/>
      <c r="IXN53" s="712"/>
      <c r="IXO53" s="712"/>
      <c r="IXP53" s="712"/>
      <c r="IXQ53" s="712"/>
      <c r="IXR53" s="712"/>
      <c r="IXS53" s="712"/>
      <c r="IXT53" s="712"/>
      <c r="IXU53" s="712"/>
      <c r="IXV53" s="712"/>
      <c r="IXW53" s="712"/>
      <c r="IXX53" s="712"/>
      <c r="IXY53" s="712"/>
      <c r="IXZ53" s="712"/>
      <c r="IYA53" s="712"/>
      <c r="IYB53" s="712"/>
      <c r="IYC53" s="712"/>
      <c r="IYD53" s="712"/>
      <c r="IYE53" s="712"/>
      <c r="IYF53" s="712"/>
      <c r="IYG53" s="712"/>
      <c r="IYH53" s="712"/>
      <c r="IYI53" s="712"/>
      <c r="IYJ53" s="712"/>
      <c r="IYK53" s="712"/>
      <c r="IYL53" s="712"/>
      <c r="IYM53" s="712"/>
      <c r="IYN53" s="712"/>
      <c r="IYO53" s="712"/>
      <c r="IYP53" s="712"/>
      <c r="IYQ53" s="712"/>
      <c r="IYR53" s="712"/>
      <c r="IYS53" s="712"/>
      <c r="IYT53" s="712"/>
      <c r="IYU53" s="712"/>
      <c r="IYV53" s="712"/>
      <c r="IYW53" s="712"/>
      <c r="IYX53" s="712"/>
      <c r="IYY53" s="712"/>
      <c r="IYZ53" s="712"/>
      <c r="IZA53" s="712"/>
      <c r="IZB53" s="712"/>
      <c r="IZC53" s="712"/>
      <c r="IZD53" s="712"/>
      <c r="IZE53" s="712"/>
      <c r="IZF53" s="712"/>
      <c r="IZG53" s="712"/>
      <c r="IZH53" s="712"/>
      <c r="IZI53" s="712"/>
      <c r="IZJ53" s="712"/>
      <c r="IZK53" s="712"/>
      <c r="IZL53" s="712"/>
      <c r="IZM53" s="712"/>
      <c r="IZN53" s="712"/>
      <c r="IZO53" s="712"/>
      <c r="IZP53" s="712"/>
      <c r="IZQ53" s="712"/>
      <c r="IZR53" s="712"/>
      <c r="IZS53" s="712"/>
      <c r="IZT53" s="712"/>
      <c r="IZU53" s="712"/>
      <c r="IZV53" s="712"/>
      <c r="IZW53" s="712"/>
      <c r="IZX53" s="712"/>
      <c r="IZY53" s="712"/>
      <c r="IZZ53" s="712"/>
      <c r="JAA53" s="712"/>
      <c r="JAB53" s="712"/>
      <c r="JAC53" s="712"/>
      <c r="JAD53" s="712"/>
      <c r="JAE53" s="712"/>
      <c r="JAF53" s="712"/>
      <c r="JAG53" s="712"/>
      <c r="JAH53" s="712"/>
      <c r="JAI53" s="712"/>
      <c r="JAJ53" s="712"/>
      <c r="JAK53" s="712"/>
      <c r="JAL53" s="712"/>
      <c r="JAM53" s="712"/>
      <c r="JAN53" s="712"/>
      <c r="JAO53" s="712"/>
      <c r="JAP53" s="712"/>
      <c r="JAQ53" s="712"/>
      <c r="JAR53" s="712"/>
      <c r="JAS53" s="712"/>
      <c r="JAT53" s="712"/>
      <c r="JAU53" s="712"/>
      <c r="JAV53" s="712"/>
      <c r="JAW53" s="712"/>
      <c r="JAX53" s="712"/>
      <c r="JAY53" s="712"/>
      <c r="JAZ53" s="712"/>
      <c r="JBA53" s="712"/>
      <c r="JBB53" s="712"/>
      <c r="JBC53" s="712"/>
      <c r="JBD53" s="712"/>
      <c r="JBE53" s="712"/>
      <c r="JBF53" s="712"/>
      <c r="JBG53" s="712"/>
      <c r="JBH53" s="712"/>
      <c r="JBI53" s="712"/>
      <c r="JBJ53" s="712"/>
      <c r="JBK53" s="712"/>
      <c r="JBL53" s="712"/>
      <c r="JBM53" s="712"/>
      <c r="JBN53" s="712"/>
      <c r="JBO53" s="712"/>
      <c r="JBP53" s="712"/>
      <c r="JBQ53" s="712"/>
      <c r="JBR53" s="712"/>
      <c r="JBS53" s="712"/>
      <c r="JBT53" s="712"/>
      <c r="JBU53" s="712"/>
      <c r="JBV53" s="712"/>
      <c r="JBW53" s="712"/>
      <c r="JBX53" s="712"/>
      <c r="JBY53" s="712"/>
      <c r="JBZ53" s="712"/>
      <c r="JCA53" s="712"/>
      <c r="JCB53" s="712"/>
      <c r="JCC53" s="712"/>
      <c r="JCD53" s="712"/>
      <c r="JCE53" s="712"/>
      <c r="JCF53" s="712"/>
      <c r="JCG53" s="712"/>
      <c r="JCH53" s="712"/>
      <c r="JCI53" s="712"/>
      <c r="JCJ53" s="712"/>
      <c r="JCK53" s="712"/>
      <c r="JCL53" s="712"/>
      <c r="JCM53" s="712"/>
      <c r="JCN53" s="712"/>
      <c r="JCO53" s="712"/>
      <c r="JCP53" s="712"/>
      <c r="JCQ53" s="712"/>
      <c r="JCR53" s="712"/>
      <c r="JCS53" s="712"/>
      <c r="JCT53" s="712"/>
      <c r="JCU53" s="712"/>
      <c r="JCV53" s="712"/>
      <c r="JCW53" s="712"/>
      <c r="JCX53" s="712"/>
      <c r="JCY53" s="712"/>
      <c r="JCZ53" s="712"/>
      <c r="JDA53" s="712"/>
      <c r="JDB53" s="712"/>
      <c r="JDC53" s="712"/>
      <c r="JDD53" s="712"/>
      <c r="JDE53" s="712"/>
      <c r="JDF53" s="712"/>
      <c r="JDG53" s="712"/>
      <c r="JDH53" s="712"/>
      <c r="JDI53" s="712"/>
      <c r="JDJ53" s="712"/>
      <c r="JDK53" s="712"/>
      <c r="JDL53" s="712"/>
      <c r="JDM53" s="712"/>
      <c r="JDN53" s="712"/>
      <c r="JDO53" s="712"/>
      <c r="JDP53" s="712"/>
      <c r="JDQ53" s="712"/>
      <c r="JDR53" s="712"/>
      <c r="JDS53" s="712"/>
      <c r="JDT53" s="712"/>
      <c r="JDU53" s="712"/>
      <c r="JDV53" s="712"/>
      <c r="JDW53" s="712"/>
      <c r="JDX53" s="712"/>
      <c r="JDY53" s="712"/>
      <c r="JDZ53" s="712"/>
      <c r="JEA53" s="712"/>
      <c r="JEB53" s="712"/>
      <c r="JEC53" s="712"/>
      <c r="JED53" s="712"/>
      <c r="JEE53" s="712"/>
      <c r="JEF53" s="712"/>
      <c r="JEG53" s="712"/>
      <c r="JEH53" s="712"/>
      <c r="JEI53" s="712"/>
      <c r="JEJ53" s="712"/>
      <c r="JEK53" s="712"/>
      <c r="JEL53" s="712"/>
      <c r="JEM53" s="712"/>
      <c r="JEN53" s="712"/>
      <c r="JEO53" s="712"/>
      <c r="JEP53" s="712"/>
      <c r="JEQ53" s="712"/>
      <c r="JER53" s="712"/>
      <c r="JES53" s="712"/>
      <c r="JET53" s="712"/>
      <c r="JEU53" s="712"/>
      <c r="JEV53" s="712"/>
      <c r="JEW53" s="712"/>
      <c r="JEX53" s="712"/>
      <c r="JEY53" s="712"/>
      <c r="JEZ53" s="712"/>
      <c r="JFA53" s="712"/>
      <c r="JFB53" s="712"/>
      <c r="JFC53" s="712"/>
      <c r="JFD53" s="712"/>
      <c r="JFE53" s="712"/>
      <c r="JFF53" s="712"/>
      <c r="JFG53" s="712"/>
      <c r="JFH53" s="712"/>
      <c r="JFI53" s="712"/>
      <c r="JFJ53" s="712"/>
      <c r="JFK53" s="712"/>
      <c r="JFL53" s="712"/>
      <c r="JFM53" s="712"/>
      <c r="JFN53" s="712"/>
      <c r="JFO53" s="712"/>
      <c r="JFP53" s="712"/>
      <c r="JFQ53" s="712"/>
      <c r="JFR53" s="712"/>
      <c r="JFS53" s="712"/>
      <c r="JFT53" s="712"/>
      <c r="JFU53" s="712"/>
      <c r="JFV53" s="712"/>
      <c r="JFW53" s="712"/>
      <c r="JFX53" s="712"/>
      <c r="JFY53" s="712"/>
      <c r="JFZ53" s="712"/>
      <c r="JGA53" s="712"/>
      <c r="JGB53" s="712"/>
      <c r="JGC53" s="712"/>
      <c r="JGD53" s="712"/>
      <c r="JGE53" s="712"/>
      <c r="JGF53" s="712"/>
      <c r="JGG53" s="712"/>
      <c r="JGH53" s="712"/>
      <c r="JGI53" s="712"/>
      <c r="JGJ53" s="712"/>
      <c r="JGK53" s="712"/>
      <c r="JGL53" s="712"/>
      <c r="JGM53" s="712"/>
      <c r="JGN53" s="712"/>
      <c r="JGO53" s="712"/>
      <c r="JGP53" s="712"/>
      <c r="JGQ53" s="712"/>
      <c r="JGR53" s="712"/>
      <c r="JGS53" s="712"/>
      <c r="JGT53" s="712"/>
      <c r="JGU53" s="712"/>
      <c r="JGV53" s="712"/>
      <c r="JGW53" s="712"/>
      <c r="JGX53" s="712"/>
      <c r="JGY53" s="712"/>
      <c r="JGZ53" s="712"/>
      <c r="JHA53" s="712"/>
      <c r="JHB53" s="712"/>
      <c r="JHC53" s="712"/>
      <c r="JHD53" s="712"/>
      <c r="JHE53" s="712"/>
      <c r="JHF53" s="712"/>
      <c r="JHG53" s="712"/>
      <c r="JHH53" s="712"/>
      <c r="JHI53" s="712"/>
      <c r="JHJ53" s="712"/>
      <c r="JHK53" s="712"/>
      <c r="JHL53" s="712"/>
      <c r="JHM53" s="712"/>
      <c r="JHN53" s="712"/>
      <c r="JHO53" s="712"/>
      <c r="JHP53" s="712"/>
      <c r="JHQ53" s="712"/>
      <c r="JHR53" s="712"/>
      <c r="JHS53" s="712"/>
      <c r="JHT53" s="712"/>
      <c r="JHU53" s="712"/>
      <c r="JHV53" s="712"/>
      <c r="JHW53" s="712"/>
      <c r="JHX53" s="712"/>
      <c r="JHY53" s="712"/>
      <c r="JHZ53" s="712"/>
      <c r="JIA53" s="712"/>
      <c r="JIB53" s="712"/>
      <c r="JIC53" s="712"/>
      <c r="JID53" s="712"/>
      <c r="JIE53" s="712"/>
      <c r="JIF53" s="712"/>
      <c r="JIG53" s="712"/>
      <c r="JIH53" s="712"/>
      <c r="JII53" s="712"/>
      <c r="JIJ53" s="712"/>
      <c r="JIK53" s="712"/>
      <c r="JIL53" s="712"/>
      <c r="JIM53" s="712"/>
      <c r="JIN53" s="712"/>
      <c r="JIO53" s="712"/>
      <c r="JIP53" s="712"/>
      <c r="JIQ53" s="712"/>
      <c r="JIR53" s="712"/>
      <c r="JIS53" s="712"/>
      <c r="JIT53" s="712"/>
      <c r="JIU53" s="712"/>
      <c r="JIV53" s="712"/>
      <c r="JIW53" s="712"/>
      <c r="JIX53" s="712"/>
      <c r="JIY53" s="712"/>
      <c r="JIZ53" s="712"/>
      <c r="JJA53" s="712"/>
      <c r="JJB53" s="712"/>
      <c r="JJC53" s="712"/>
      <c r="JJD53" s="712"/>
      <c r="JJE53" s="712"/>
      <c r="JJF53" s="712"/>
      <c r="JJG53" s="712"/>
      <c r="JJH53" s="712"/>
      <c r="JJI53" s="712"/>
      <c r="JJJ53" s="712"/>
      <c r="JJK53" s="712"/>
      <c r="JJL53" s="712"/>
      <c r="JJM53" s="712"/>
      <c r="JJN53" s="712"/>
      <c r="JJO53" s="712"/>
      <c r="JJP53" s="712"/>
      <c r="JJQ53" s="712"/>
      <c r="JJR53" s="712"/>
      <c r="JJS53" s="712"/>
      <c r="JJT53" s="712"/>
      <c r="JJU53" s="712"/>
      <c r="JJV53" s="712"/>
      <c r="JJW53" s="712"/>
      <c r="JJX53" s="712"/>
      <c r="JJY53" s="712"/>
      <c r="JJZ53" s="712"/>
      <c r="JKA53" s="712"/>
      <c r="JKB53" s="712"/>
      <c r="JKC53" s="712"/>
      <c r="JKD53" s="712"/>
      <c r="JKE53" s="712"/>
      <c r="JKF53" s="712"/>
      <c r="JKG53" s="712"/>
      <c r="JKH53" s="712"/>
      <c r="JKI53" s="712"/>
      <c r="JKJ53" s="712"/>
      <c r="JKK53" s="712"/>
      <c r="JKL53" s="712"/>
      <c r="JKM53" s="712"/>
      <c r="JKN53" s="712"/>
      <c r="JKO53" s="712"/>
      <c r="JKP53" s="712"/>
      <c r="JKQ53" s="712"/>
      <c r="JKR53" s="712"/>
      <c r="JKS53" s="712"/>
      <c r="JKT53" s="712"/>
      <c r="JKU53" s="712"/>
      <c r="JKV53" s="712"/>
      <c r="JKW53" s="712"/>
      <c r="JKX53" s="712"/>
      <c r="JKY53" s="712"/>
      <c r="JKZ53" s="712"/>
      <c r="JLA53" s="712"/>
      <c r="JLB53" s="712"/>
      <c r="JLC53" s="712"/>
      <c r="JLD53" s="712"/>
      <c r="JLE53" s="712"/>
      <c r="JLF53" s="712"/>
      <c r="JLG53" s="712"/>
      <c r="JLH53" s="712"/>
      <c r="JLI53" s="712"/>
      <c r="JLJ53" s="712"/>
      <c r="JLK53" s="712"/>
      <c r="JLL53" s="712"/>
      <c r="JLM53" s="712"/>
      <c r="JLN53" s="712"/>
      <c r="JLO53" s="712"/>
      <c r="JLP53" s="712"/>
      <c r="JLQ53" s="712"/>
      <c r="JLR53" s="712"/>
      <c r="JLS53" s="712"/>
      <c r="JLT53" s="712"/>
      <c r="JLU53" s="712"/>
      <c r="JLV53" s="712"/>
      <c r="JLW53" s="712"/>
      <c r="JLX53" s="712"/>
      <c r="JLY53" s="712"/>
      <c r="JLZ53" s="712"/>
      <c r="JMA53" s="712"/>
      <c r="JMB53" s="712"/>
      <c r="JMC53" s="712"/>
      <c r="JMD53" s="712"/>
      <c r="JME53" s="712"/>
      <c r="JMF53" s="712"/>
      <c r="JMG53" s="712"/>
      <c r="JMH53" s="712"/>
      <c r="JMI53" s="712"/>
      <c r="JMJ53" s="712"/>
      <c r="JMK53" s="712"/>
      <c r="JML53" s="712"/>
      <c r="JMM53" s="712"/>
      <c r="JMN53" s="712"/>
      <c r="JMO53" s="712"/>
      <c r="JMP53" s="712"/>
      <c r="JMQ53" s="712"/>
      <c r="JMR53" s="712"/>
      <c r="JMS53" s="712"/>
      <c r="JMT53" s="712"/>
      <c r="JMU53" s="712"/>
      <c r="JMV53" s="712"/>
      <c r="JMW53" s="712"/>
      <c r="JMX53" s="712"/>
      <c r="JMY53" s="712"/>
      <c r="JMZ53" s="712"/>
      <c r="JNA53" s="712"/>
      <c r="JNB53" s="712"/>
      <c r="JNC53" s="712"/>
      <c r="JND53" s="712"/>
      <c r="JNE53" s="712"/>
      <c r="JNF53" s="712"/>
      <c r="JNG53" s="712"/>
      <c r="JNH53" s="712"/>
      <c r="JNI53" s="712"/>
      <c r="JNJ53" s="712"/>
      <c r="JNK53" s="712"/>
      <c r="JNL53" s="712"/>
      <c r="JNM53" s="712"/>
      <c r="JNN53" s="712"/>
      <c r="JNO53" s="712"/>
      <c r="JNP53" s="712"/>
      <c r="JNQ53" s="712"/>
      <c r="JNR53" s="712"/>
      <c r="JNS53" s="712"/>
      <c r="JNT53" s="712"/>
      <c r="JNU53" s="712"/>
      <c r="JNV53" s="712"/>
      <c r="JNW53" s="712"/>
      <c r="JNX53" s="712"/>
      <c r="JNY53" s="712"/>
      <c r="JNZ53" s="712"/>
      <c r="JOA53" s="712"/>
      <c r="JOB53" s="712"/>
      <c r="JOC53" s="712"/>
      <c r="JOD53" s="712"/>
      <c r="JOE53" s="712"/>
      <c r="JOF53" s="712"/>
      <c r="JOG53" s="712"/>
      <c r="JOH53" s="712"/>
      <c r="JOI53" s="712"/>
      <c r="JOJ53" s="712"/>
      <c r="JOK53" s="712"/>
      <c r="JOL53" s="712"/>
      <c r="JOM53" s="712"/>
      <c r="JON53" s="712"/>
      <c r="JOO53" s="712"/>
      <c r="JOP53" s="712"/>
      <c r="JOQ53" s="712"/>
      <c r="JOR53" s="712"/>
      <c r="JOS53" s="712"/>
      <c r="JOT53" s="712"/>
      <c r="JOU53" s="712"/>
      <c r="JOV53" s="712"/>
      <c r="JOW53" s="712"/>
      <c r="JOX53" s="712"/>
      <c r="JOY53" s="712"/>
      <c r="JOZ53" s="712"/>
      <c r="JPA53" s="712"/>
      <c r="JPB53" s="712"/>
      <c r="JPC53" s="712"/>
      <c r="JPD53" s="712"/>
      <c r="JPE53" s="712"/>
      <c r="JPF53" s="712"/>
      <c r="JPG53" s="712"/>
      <c r="JPH53" s="712"/>
      <c r="JPI53" s="712"/>
      <c r="JPJ53" s="712"/>
      <c r="JPK53" s="712"/>
      <c r="JPL53" s="712"/>
      <c r="JPM53" s="712"/>
      <c r="JPN53" s="712"/>
      <c r="JPO53" s="712"/>
      <c r="JPP53" s="712"/>
      <c r="JPQ53" s="712"/>
      <c r="JPR53" s="712"/>
      <c r="JPS53" s="712"/>
      <c r="JPT53" s="712"/>
      <c r="JPU53" s="712"/>
      <c r="JPV53" s="712"/>
      <c r="JPW53" s="712"/>
      <c r="JPX53" s="712"/>
      <c r="JPY53" s="712"/>
      <c r="JPZ53" s="712"/>
      <c r="JQA53" s="712"/>
      <c r="JQB53" s="712"/>
      <c r="JQC53" s="712"/>
      <c r="JQD53" s="712"/>
      <c r="JQE53" s="712"/>
      <c r="JQF53" s="712"/>
      <c r="JQG53" s="712"/>
      <c r="JQH53" s="712"/>
      <c r="JQI53" s="712"/>
      <c r="JQJ53" s="712"/>
      <c r="JQK53" s="712"/>
      <c r="JQL53" s="712"/>
      <c r="JQM53" s="712"/>
      <c r="JQN53" s="712"/>
      <c r="JQO53" s="712"/>
      <c r="JQP53" s="712"/>
      <c r="JQQ53" s="712"/>
      <c r="JQR53" s="712"/>
      <c r="JQS53" s="712"/>
      <c r="JQT53" s="712"/>
      <c r="JQU53" s="712"/>
      <c r="JQV53" s="712"/>
      <c r="JQW53" s="712"/>
      <c r="JQX53" s="712"/>
      <c r="JQY53" s="712"/>
      <c r="JQZ53" s="712"/>
      <c r="JRA53" s="712"/>
      <c r="JRB53" s="712"/>
      <c r="JRC53" s="712"/>
      <c r="JRD53" s="712"/>
      <c r="JRE53" s="712"/>
      <c r="JRF53" s="712"/>
      <c r="JRG53" s="712"/>
      <c r="JRH53" s="712"/>
      <c r="JRI53" s="712"/>
      <c r="JRJ53" s="712"/>
      <c r="JRK53" s="712"/>
      <c r="JRL53" s="712"/>
      <c r="JRM53" s="712"/>
      <c r="JRN53" s="712"/>
      <c r="JRO53" s="712"/>
      <c r="JRP53" s="712"/>
      <c r="JRQ53" s="712"/>
      <c r="JRR53" s="712"/>
      <c r="JRS53" s="712"/>
      <c r="JRT53" s="712"/>
      <c r="JRU53" s="712"/>
      <c r="JRV53" s="712"/>
      <c r="JRW53" s="712"/>
      <c r="JRX53" s="712"/>
      <c r="JRY53" s="712"/>
      <c r="JRZ53" s="712"/>
      <c r="JSA53" s="712"/>
      <c r="JSB53" s="712"/>
      <c r="JSC53" s="712"/>
      <c r="JSD53" s="712"/>
      <c r="JSE53" s="712"/>
      <c r="JSF53" s="712"/>
      <c r="JSG53" s="712"/>
      <c r="JSH53" s="712"/>
      <c r="JSI53" s="712"/>
      <c r="JSJ53" s="712"/>
      <c r="JSK53" s="712"/>
      <c r="JSL53" s="712"/>
      <c r="JSM53" s="712"/>
      <c r="JSN53" s="712"/>
      <c r="JSO53" s="712"/>
      <c r="JSP53" s="712"/>
      <c r="JSQ53" s="712"/>
      <c r="JSR53" s="712"/>
      <c r="JSS53" s="712"/>
      <c r="JST53" s="712"/>
      <c r="JSU53" s="712"/>
      <c r="JSV53" s="712"/>
      <c r="JSW53" s="712"/>
      <c r="JSX53" s="712"/>
      <c r="JSY53" s="712"/>
      <c r="JSZ53" s="712"/>
      <c r="JTA53" s="712"/>
      <c r="JTB53" s="712"/>
      <c r="JTC53" s="712"/>
      <c r="JTD53" s="712"/>
      <c r="JTE53" s="712"/>
      <c r="JTF53" s="712"/>
      <c r="JTG53" s="712"/>
      <c r="JTH53" s="712"/>
      <c r="JTI53" s="712"/>
      <c r="JTJ53" s="712"/>
      <c r="JTK53" s="712"/>
      <c r="JTL53" s="712"/>
      <c r="JTM53" s="712"/>
      <c r="JTN53" s="712"/>
      <c r="JTO53" s="712"/>
      <c r="JTP53" s="712"/>
      <c r="JTQ53" s="712"/>
      <c r="JTR53" s="712"/>
      <c r="JTS53" s="712"/>
      <c r="JTT53" s="712"/>
      <c r="JTU53" s="712"/>
      <c r="JTV53" s="712"/>
      <c r="JTW53" s="712"/>
      <c r="JTX53" s="712"/>
      <c r="JTY53" s="712"/>
      <c r="JTZ53" s="712"/>
      <c r="JUA53" s="712"/>
      <c r="JUB53" s="712"/>
      <c r="JUC53" s="712"/>
      <c r="JUD53" s="712"/>
      <c r="JUE53" s="712"/>
      <c r="JUF53" s="712"/>
      <c r="JUG53" s="712"/>
      <c r="JUH53" s="712"/>
      <c r="JUI53" s="712"/>
      <c r="JUJ53" s="712"/>
      <c r="JUK53" s="712"/>
      <c r="JUL53" s="712"/>
      <c r="JUM53" s="712"/>
      <c r="JUN53" s="712"/>
      <c r="JUO53" s="712"/>
      <c r="JUP53" s="712"/>
      <c r="JUQ53" s="712"/>
      <c r="JUR53" s="712"/>
      <c r="JUS53" s="712"/>
      <c r="JUT53" s="712"/>
      <c r="JUU53" s="712"/>
      <c r="JUV53" s="712"/>
      <c r="JUW53" s="712"/>
      <c r="JUX53" s="712"/>
      <c r="JUY53" s="712"/>
      <c r="JUZ53" s="712"/>
      <c r="JVA53" s="712"/>
      <c r="JVB53" s="712"/>
      <c r="JVC53" s="712"/>
      <c r="JVD53" s="712"/>
      <c r="JVE53" s="712"/>
      <c r="JVF53" s="712"/>
      <c r="JVG53" s="712"/>
      <c r="JVH53" s="712"/>
      <c r="JVI53" s="712"/>
      <c r="JVJ53" s="712"/>
      <c r="JVK53" s="712"/>
      <c r="JVL53" s="712"/>
      <c r="JVM53" s="712"/>
      <c r="JVN53" s="712"/>
      <c r="JVO53" s="712"/>
      <c r="JVP53" s="712"/>
      <c r="JVQ53" s="712"/>
      <c r="JVR53" s="712"/>
      <c r="JVS53" s="712"/>
      <c r="JVT53" s="712"/>
      <c r="JVU53" s="712"/>
      <c r="JVV53" s="712"/>
      <c r="JVW53" s="712"/>
      <c r="JVX53" s="712"/>
      <c r="JVY53" s="712"/>
      <c r="JVZ53" s="712"/>
      <c r="JWA53" s="712"/>
      <c r="JWB53" s="712"/>
      <c r="JWC53" s="712"/>
      <c r="JWD53" s="712"/>
      <c r="JWE53" s="712"/>
      <c r="JWF53" s="712"/>
      <c r="JWG53" s="712"/>
      <c r="JWH53" s="712"/>
      <c r="JWI53" s="712"/>
      <c r="JWJ53" s="712"/>
      <c r="JWK53" s="712"/>
      <c r="JWL53" s="712"/>
      <c r="JWM53" s="712"/>
      <c r="JWN53" s="712"/>
      <c r="JWO53" s="712"/>
      <c r="JWP53" s="712"/>
      <c r="JWQ53" s="712"/>
      <c r="JWR53" s="712"/>
      <c r="JWS53" s="712"/>
      <c r="JWT53" s="712"/>
      <c r="JWU53" s="712"/>
      <c r="JWV53" s="712"/>
      <c r="JWW53" s="712"/>
      <c r="JWX53" s="712"/>
      <c r="JWY53" s="712"/>
      <c r="JWZ53" s="712"/>
      <c r="JXA53" s="712"/>
      <c r="JXB53" s="712"/>
      <c r="JXC53" s="712"/>
      <c r="JXD53" s="712"/>
      <c r="JXE53" s="712"/>
      <c r="JXF53" s="712"/>
      <c r="JXG53" s="712"/>
      <c r="JXH53" s="712"/>
      <c r="JXI53" s="712"/>
      <c r="JXJ53" s="712"/>
      <c r="JXK53" s="712"/>
      <c r="JXL53" s="712"/>
      <c r="JXM53" s="712"/>
      <c r="JXN53" s="712"/>
      <c r="JXO53" s="712"/>
      <c r="JXP53" s="712"/>
      <c r="JXQ53" s="712"/>
      <c r="JXR53" s="712"/>
      <c r="JXS53" s="712"/>
      <c r="JXT53" s="712"/>
      <c r="JXU53" s="712"/>
      <c r="JXV53" s="712"/>
      <c r="JXW53" s="712"/>
      <c r="JXX53" s="712"/>
      <c r="JXY53" s="712"/>
      <c r="JXZ53" s="712"/>
      <c r="JYA53" s="712"/>
      <c r="JYB53" s="712"/>
      <c r="JYC53" s="712"/>
      <c r="JYD53" s="712"/>
      <c r="JYE53" s="712"/>
      <c r="JYF53" s="712"/>
      <c r="JYG53" s="712"/>
      <c r="JYH53" s="712"/>
      <c r="JYI53" s="712"/>
      <c r="JYJ53" s="712"/>
      <c r="JYK53" s="712"/>
      <c r="JYL53" s="712"/>
      <c r="JYM53" s="712"/>
      <c r="JYN53" s="712"/>
      <c r="JYO53" s="712"/>
      <c r="JYP53" s="712"/>
      <c r="JYQ53" s="712"/>
      <c r="JYR53" s="712"/>
      <c r="JYS53" s="712"/>
      <c r="JYT53" s="712"/>
      <c r="JYU53" s="712"/>
      <c r="JYV53" s="712"/>
      <c r="JYW53" s="712"/>
      <c r="JYX53" s="712"/>
      <c r="JYY53" s="712"/>
      <c r="JYZ53" s="712"/>
      <c r="JZA53" s="712"/>
      <c r="JZB53" s="712"/>
      <c r="JZC53" s="712"/>
      <c r="JZD53" s="712"/>
      <c r="JZE53" s="712"/>
      <c r="JZF53" s="712"/>
      <c r="JZG53" s="712"/>
      <c r="JZH53" s="712"/>
      <c r="JZI53" s="712"/>
      <c r="JZJ53" s="712"/>
      <c r="JZK53" s="712"/>
      <c r="JZL53" s="712"/>
      <c r="JZM53" s="712"/>
      <c r="JZN53" s="712"/>
      <c r="JZO53" s="712"/>
      <c r="JZP53" s="712"/>
      <c r="JZQ53" s="712"/>
      <c r="JZR53" s="712"/>
      <c r="JZS53" s="712"/>
      <c r="JZT53" s="712"/>
      <c r="JZU53" s="712"/>
      <c r="JZV53" s="712"/>
      <c r="JZW53" s="712"/>
      <c r="JZX53" s="712"/>
      <c r="JZY53" s="712"/>
      <c r="JZZ53" s="712"/>
      <c r="KAA53" s="712"/>
      <c r="KAB53" s="712"/>
      <c r="KAC53" s="712"/>
      <c r="KAD53" s="712"/>
      <c r="KAE53" s="712"/>
      <c r="KAF53" s="712"/>
      <c r="KAG53" s="712"/>
      <c r="KAH53" s="712"/>
      <c r="KAI53" s="712"/>
      <c r="KAJ53" s="712"/>
      <c r="KAK53" s="712"/>
      <c r="KAL53" s="712"/>
      <c r="KAM53" s="712"/>
      <c r="KAN53" s="712"/>
      <c r="KAO53" s="712"/>
      <c r="KAP53" s="712"/>
      <c r="KAQ53" s="712"/>
      <c r="KAR53" s="712"/>
      <c r="KAS53" s="712"/>
      <c r="KAT53" s="712"/>
      <c r="KAU53" s="712"/>
      <c r="KAV53" s="712"/>
      <c r="KAW53" s="712"/>
      <c r="KAX53" s="712"/>
      <c r="KAY53" s="712"/>
      <c r="KAZ53" s="712"/>
      <c r="KBA53" s="712"/>
      <c r="KBB53" s="712"/>
      <c r="KBC53" s="712"/>
      <c r="KBD53" s="712"/>
      <c r="KBE53" s="712"/>
      <c r="KBF53" s="712"/>
      <c r="KBG53" s="712"/>
      <c r="KBH53" s="712"/>
      <c r="KBI53" s="712"/>
      <c r="KBJ53" s="712"/>
      <c r="KBK53" s="712"/>
      <c r="KBL53" s="712"/>
      <c r="KBM53" s="712"/>
      <c r="KBN53" s="712"/>
      <c r="KBO53" s="712"/>
      <c r="KBP53" s="712"/>
      <c r="KBQ53" s="712"/>
      <c r="KBR53" s="712"/>
      <c r="KBS53" s="712"/>
      <c r="KBT53" s="712"/>
      <c r="KBU53" s="712"/>
      <c r="KBV53" s="712"/>
      <c r="KBW53" s="712"/>
      <c r="KBX53" s="712"/>
      <c r="KBY53" s="712"/>
      <c r="KBZ53" s="712"/>
      <c r="KCA53" s="712"/>
      <c r="KCB53" s="712"/>
      <c r="KCC53" s="712"/>
      <c r="KCD53" s="712"/>
      <c r="KCE53" s="712"/>
      <c r="KCF53" s="712"/>
      <c r="KCG53" s="712"/>
      <c r="KCH53" s="712"/>
      <c r="KCI53" s="712"/>
      <c r="KCJ53" s="712"/>
      <c r="KCK53" s="712"/>
      <c r="KCL53" s="712"/>
      <c r="KCM53" s="712"/>
      <c r="KCN53" s="712"/>
      <c r="KCO53" s="712"/>
      <c r="KCP53" s="712"/>
      <c r="KCQ53" s="712"/>
      <c r="KCR53" s="712"/>
      <c r="KCS53" s="712"/>
      <c r="KCT53" s="712"/>
      <c r="KCU53" s="712"/>
      <c r="KCV53" s="712"/>
      <c r="KCW53" s="712"/>
      <c r="KCX53" s="712"/>
      <c r="KCY53" s="712"/>
      <c r="KCZ53" s="712"/>
      <c r="KDA53" s="712"/>
      <c r="KDB53" s="712"/>
      <c r="KDC53" s="712"/>
      <c r="KDD53" s="712"/>
      <c r="KDE53" s="712"/>
      <c r="KDF53" s="712"/>
      <c r="KDG53" s="712"/>
      <c r="KDH53" s="712"/>
      <c r="KDI53" s="712"/>
      <c r="KDJ53" s="712"/>
      <c r="KDK53" s="712"/>
      <c r="KDL53" s="712"/>
      <c r="KDM53" s="712"/>
      <c r="KDN53" s="712"/>
      <c r="KDO53" s="712"/>
      <c r="KDP53" s="712"/>
      <c r="KDQ53" s="712"/>
      <c r="KDR53" s="712"/>
      <c r="KDS53" s="712"/>
      <c r="KDT53" s="712"/>
      <c r="KDU53" s="712"/>
      <c r="KDV53" s="712"/>
      <c r="KDW53" s="712"/>
      <c r="KDX53" s="712"/>
      <c r="KDY53" s="712"/>
      <c r="KDZ53" s="712"/>
      <c r="KEA53" s="712"/>
      <c r="KEB53" s="712"/>
      <c r="KEC53" s="712"/>
      <c r="KED53" s="712"/>
      <c r="KEE53" s="712"/>
      <c r="KEF53" s="712"/>
      <c r="KEG53" s="712"/>
      <c r="KEH53" s="712"/>
      <c r="KEI53" s="712"/>
      <c r="KEJ53" s="712"/>
      <c r="KEK53" s="712"/>
      <c r="KEL53" s="712"/>
      <c r="KEM53" s="712"/>
      <c r="KEN53" s="712"/>
      <c r="KEO53" s="712"/>
      <c r="KEP53" s="712"/>
      <c r="KEQ53" s="712"/>
      <c r="KER53" s="712"/>
      <c r="KES53" s="712"/>
      <c r="KET53" s="712"/>
      <c r="KEU53" s="712"/>
      <c r="KEV53" s="712"/>
      <c r="KEW53" s="712"/>
      <c r="KEX53" s="712"/>
      <c r="KEY53" s="712"/>
      <c r="KEZ53" s="712"/>
      <c r="KFA53" s="712"/>
      <c r="KFB53" s="712"/>
      <c r="KFC53" s="712"/>
      <c r="KFD53" s="712"/>
      <c r="KFE53" s="712"/>
      <c r="KFF53" s="712"/>
      <c r="KFG53" s="712"/>
      <c r="KFH53" s="712"/>
      <c r="KFI53" s="712"/>
      <c r="KFJ53" s="712"/>
      <c r="KFK53" s="712"/>
      <c r="KFL53" s="712"/>
      <c r="KFM53" s="712"/>
      <c r="KFN53" s="712"/>
      <c r="KFO53" s="712"/>
      <c r="KFP53" s="712"/>
      <c r="KFQ53" s="712"/>
      <c r="KFR53" s="712"/>
      <c r="KFS53" s="712"/>
      <c r="KFT53" s="712"/>
      <c r="KFU53" s="712"/>
      <c r="KFV53" s="712"/>
      <c r="KFW53" s="712"/>
      <c r="KFX53" s="712"/>
      <c r="KFY53" s="712"/>
      <c r="KFZ53" s="712"/>
      <c r="KGA53" s="712"/>
      <c r="KGB53" s="712"/>
      <c r="KGC53" s="712"/>
      <c r="KGD53" s="712"/>
      <c r="KGE53" s="712"/>
      <c r="KGF53" s="712"/>
      <c r="KGG53" s="712"/>
      <c r="KGH53" s="712"/>
      <c r="KGI53" s="712"/>
      <c r="KGJ53" s="712"/>
      <c r="KGK53" s="712"/>
      <c r="KGL53" s="712"/>
      <c r="KGM53" s="712"/>
      <c r="KGN53" s="712"/>
      <c r="KGO53" s="712"/>
      <c r="KGP53" s="712"/>
      <c r="KGQ53" s="712"/>
      <c r="KGR53" s="712"/>
      <c r="KGS53" s="712"/>
      <c r="KGT53" s="712"/>
      <c r="KGU53" s="712"/>
      <c r="KGV53" s="712"/>
      <c r="KGW53" s="712"/>
      <c r="KGX53" s="712"/>
      <c r="KGY53" s="712"/>
      <c r="KGZ53" s="712"/>
      <c r="KHA53" s="712"/>
      <c r="KHB53" s="712"/>
      <c r="KHC53" s="712"/>
      <c r="KHD53" s="712"/>
      <c r="KHE53" s="712"/>
      <c r="KHF53" s="712"/>
      <c r="KHG53" s="712"/>
      <c r="KHH53" s="712"/>
      <c r="KHI53" s="712"/>
      <c r="KHJ53" s="712"/>
      <c r="KHK53" s="712"/>
      <c r="KHL53" s="712"/>
      <c r="KHM53" s="712"/>
      <c r="KHN53" s="712"/>
      <c r="KHO53" s="712"/>
      <c r="KHP53" s="712"/>
      <c r="KHQ53" s="712"/>
      <c r="KHR53" s="712"/>
      <c r="KHS53" s="712"/>
      <c r="KHT53" s="712"/>
      <c r="KHU53" s="712"/>
      <c r="KHV53" s="712"/>
      <c r="KHW53" s="712"/>
      <c r="KHX53" s="712"/>
      <c r="KHY53" s="712"/>
      <c r="KHZ53" s="712"/>
      <c r="KIA53" s="712"/>
      <c r="KIB53" s="712"/>
      <c r="KIC53" s="712"/>
      <c r="KID53" s="712"/>
      <c r="KIE53" s="712"/>
      <c r="KIF53" s="712"/>
      <c r="KIG53" s="712"/>
      <c r="KIH53" s="712"/>
      <c r="KII53" s="712"/>
      <c r="KIJ53" s="712"/>
      <c r="KIK53" s="712"/>
      <c r="KIL53" s="712"/>
      <c r="KIM53" s="712"/>
      <c r="KIN53" s="712"/>
      <c r="KIO53" s="712"/>
      <c r="KIP53" s="712"/>
      <c r="KIQ53" s="712"/>
      <c r="KIR53" s="712"/>
      <c r="KIS53" s="712"/>
      <c r="KIT53" s="712"/>
      <c r="KIU53" s="712"/>
      <c r="KIV53" s="712"/>
      <c r="KIW53" s="712"/>
      <c r="KIX53" s="712"/>
      <c r="KIY53" s="712"/>
      <c r="KIZ53" s="712"/>
      <c r="KJA53" s="712"/>
      <c r="KJB53" s="712"/>
      <c r="KJC53" s="712"/>
      <c r="KJD53" s="712"/>
      <c r="KJE53" s="712"/>
      <c r="KJF53" s="712"/>
      <c r="KJG53" s="712"/>
      <c r="KJH53" s="712"/>
      <c r="KJI53" s="712"/>
      <c r="KJJ53" s="712"/>
      <c r="KJK53" s="712"/>
      <c r="KJL53" s="712"/>
      <c r="KJM53" s="712"/>
      <c r="KJN53" s="712"/>
      <c r="KJO53" s="712"/>
      <c r="KJP53" s="712"/>
      <c r="KJQ53" s="712"/>
      <c r="KJR53" s="712"/>
      <c r="KJS53" s="712"/>
      <c r="KJT53" s="712"/>
      <c r="KJU53" s="712"/>
      <c r="KJV53" s="712"/>
      <c r="KJW53" s="712"/>
      <c r="KJX53" s="712"/>
      <c r="KJY53" s="712"/>
      <c r="KJZ53" s="712"/>
      <c r="KKA53" s="712"/>
      <c r="KKB53" s="712"/>
      <c r="KKC53" s="712"/>
      <c r="KKD53" s="712"/>
      <c r="KKE53" s="712"/>
      <c r="KKF53" s="712"/>
      <c r="KKG53" s="712"/>
      <c r="KKH53" s="712"/>
      <c r="KKI53" s="712"/>
      <c r="KKJ53" s="712"/>
      <c r="KKK53" s="712"/>
      <c r="KKL53" s="712"/>
      <c r="KKM53" s="712"/>
      <c r="KKN53" s="712"/>
      <c r="KKO53" s="712"/>
      <c r="KKP53" s="712"/>
      <c r="KKQ53" s="712"/>
      <c r="KKR53" s="712"/>
      <c r="KKS53" s="712"/>
      <c r="KKT53" s="712"/>
      <c r="KKU53" s="712"/>
      <c r="KKV53" s="712"/>
      <c r="KKW53" s="712"/>
      <c r="KKX53" s="712"/>
      <c r="KKY53" s="712"/>
      <c r="KKZ53" s="712"/>
      <c r="KLA53" s="712"/>
      <c r="KLB53" s="712"/>
      <c r="KLC53" s="712"/>
      <c r="KLD53" s="712"/>
      <c r="KLE53" s="712"/>
      <c r="KLF53" s="712"/>
      <c r="KLG53" s="712"/>
      <c r="KLH53" s="712"/>
      <c r="KLI53" s="712"/>
      <c r="KLJ53" s="712"/>
      <c r="KLK53" s="712"/>
      <c r="KLL53" s="712"/>
      <c r="KLM53" s="712"/>
      <c r="KLN53" s="712"/>
      <c r="KLO53" s="712"/>
      <c r="KLP53" s="712"/>
      <c r="KLQ53" s="712"/>
      <c r="KLR53" s="712"/>
      <c r="KLS53" s="712"/>
      <c r="KLT53" s="712"/>
      <c r="KLU53" s="712"/>
      <c r="KLV53" s="712"/>
      <c r="KLW53" s="712"/>
      <c r="KLX53" s="712"/>
      <c r="KLY53" s="712"/>
      <c r="KLZ53" s="712"/>
      <c r="KMA53" s="712"/>
      <c r="KMB53" s="712"/>
      <c r="KMC53" s="712"/>
      <c r="KMD53" s="712"/>
      <c r="KME53" s="712"/>
      <c r="KMF53" s="712"/>
      <c r="KMG53" s="712"/>
      <c r="KMH53" s="712"/>
      <c r="KMI53" s="712"/>
      <c r="KMJ53" s="712"/>
      <c r="KMK53" s="712"/>
      <c r="KML53" s="712"/>
      <c r="KMM53" s="712"/>
      <c r="KMN53" s="712"/>
      <c r="KMO53" s="712"/>
      <c r="KMP53" s="712"/>
      <c r="KMQ53" s="712"/>
      <c r="KMR53" s="712"/>
      <c r="KMS53" s="712"/>
      <c r="KMT53" s="712"/>
      <c r="KMU53" s="712"/>
      <c r="KMV53" s="712"/>
      <c r="KMW53" s="712"/>
      <c r="KMX53" s="712"/>
      <c r="KMY53" s="712"/>
      <c r="KMZ53" s="712"/>
      <c r="KNA53" s="712"/>
      <c r="KNB53" s="712"/>
      <c r="KNC53" s="712"/>
      <c r="KND53" s="712"/>
      <c r="KNE53" s="712"/>
      <c r="KNF53" s="712"/>
      <c r="KNG53" s="712"/>
      <c r="KNH53" s="712"/>
      <c r="KNI53" s="712"/>
      <c r="KNJ53" s="712"/>
      <c r="KNK53" s="712"/>
      <c r="KNL53" s="712"/>
      <c r="KNM53" s="712"/>
      <c r="KNN53" s="712"/>
      <c r="KNO53" s="712"/>
      <c r="KNP53" s="712"/>
      <c r="KNQ53" s="712"/>
      <c r="KNR53" s="712"/>
      <c r="KNS53" s="712"/>
      <c r="KNT53" s="712"/>
      <c r="KNU53" s="712"/>
      <c r="KNV53" s="712"/>
      <c r="KNW53" s="712"/>
      <c r="KNX53" s="712"/>
      <c r="KNY53" s="712"/>
      <c r="KNZ53" s="712"/>
      <c r="KOA53" s="712"/>
      <c r="KOB53" s="712"/>
      <c r="KOC53" s="712"/>
      <c r="KOD53" s="712"/>
      <c r="KOE53" s="712"/>
      <c r="KOF53" s="712"/>
      <c r="KOG53" s="712"/>
      <c r="KOH53" s="712"/>
      <c r="KOI53" s="712"/>
      <c r="KOJ53" s="712"/>
      <c r="KOK53" s="712"/>
      <c r="KOL53" s="712"/>
      <c r="KOM53" s="712"/>
      <c r="KON53" s="712"/>
      <c r="KOO53" s="712"/>
      <c r="KOP53" s="712"/>
      <c r="KOQ53" s="712"/>
      <c r="KOR53" s="712"/>
      <c r="KOS53" s="712"/>
      <c r="KOT53" s="712"/>
      <c r="KOU53" s="712"/>
      <c r="KOV53" s="712"/>
      <c r="KOW53" s="712"/>
      <c r="KOX53" s="712"/>
      <c r="KOY53" s="712"/>
      <c r="KOZ53" s="712"/>
      <c r="KPA53" s="712"/>
      <c r="KPB53" s="712"/>
      <c r="KPC53" s="712"/>
      <c r="KPD53" s="712"/>
      <c r="KPE53" s="712"/>
      <c r="KPF53" s="712"/>
      <c r="KPG53" s="712"/>
      <c r="KPH53" s="712"/>
      <c r="KPI53" s="712"/>
      <c r="KPJ53" s="712"/>
      <c r="KPK53" s="712"/>
      <c r="KPL53" s="712"/>
      <c r="KPM53" s="712"/>
      <c r="KPN53" s="712"/>
      <c r="KPO53" s="712"/>
      <c r="KPP53" s="712"/>
      <c r="KPQ53" s="712"/>
      <c r="KPR53" s="712"/>
      <c r="KPS53" s="712"/>
      <c r="KPT53" s="712"/>
      <c r="KPU53" s="712"/>
      <c r="KPV53" s="712"/>
      <c r="KPW53" s="712"/>
      <c r="KPX53" s="712"/>
      <c r="KPY53" s="712"/>
      <c r="KPZ53" s="712"/>
      <c r="KQA53" s="712"/>
      <c r="KQB53" s="712"/>
      <c r="KQC53" s="712"/>
      <c r="KQD53" s="712"/>
      <c r="KQE53" s="712"/>
      <c r="KQF53" s="712"/>
      <c r="KQG53" s="712"/>
      <c r="KQH53" s="712"/>
      <c r="KQI53" s="712"/>
      <c r="KQJ53" s="712"/>
      <c r="KQK53" s="712"/>
      <c r="KQL53" s="712"/>
      <c r="KQM53" s="712"/>
      <c r="KQN53" s="712"/>
      <c r="KQO53" s="712"/>
      <c r="KQP53" s="712"/>
      <c r="KQQ53" s="712"/>
      <c r="KQR53" s="712"/>
      <c r="KQS53" s="712"/>
      <c r="KQT53" s="712"/>
      <c r="KQU53" s="712"/>
      <c r="KQV53" s="712"/>
      <c r="KQW53" s="712"/>
      <c r="KQX53" s="712"/>
      <c r="KQY53" s="712"/>
      <c r="KQZ53" s="712"/>
      <c r="KRA53" s="712"/>
      <c r="KRB53" s="712"/>
      <c r="KRC53" s="712"/>
      <c r="KRD53" s="712"/>
      <c r="KRE53" s="712"/>
      <c r="KRF53" s="712"/>
      <c r="KRG53" s="712"/>
      <c r="KRH53" s="712"/>
      <c r="KRI53" s="712"/>
      <c r="KRJ53" s="712"/>
      <c r="KRK53" s="712"/>
      <c r="KRL53" s="712"/>
      <c r="KRM53" s="712"/>
      <c r="KRN53" s="712"/>
      <c r="KRO53" s="712"/>
      <c r="KRP53" s="712"/>
      <c r="KRQ53" s="712"/>
      <c r="KRR53" s="712"/>
      <c r="KRS53" s="712"/>
      <c r="KRT53" s="712"/>
      <c r="KRU53" s="712"/>
      <c r="KRV53" s="712"/>
      <c r="KRW53" s="712"/>
      <c r="KRX53" s="712"/>
      <c r="KRY53" s="712"/>
      <c r="KRZ53" s="712"/>
      <c r="KSA53" s="712"/>
      <c r="KSB53" s="712"/>
      <c r="KSC53" s="712"/>
      <c r="KSD53" s="712"/>
      <c r="KSE53" s="712"/>
      <c r="KSF53" s="712"/>
      <c r="KSG53" s="712"/>
      <c r="KSH53" s="712"/>
      <c r="KSI53" s="712"/>
      <c r="KSJ53" s="712"/>
      <c r="KSK53" s="712"/>
      <c r="KSL53" s="712"/>
      <c r="KSM53" s="712"/>
      <c r="KSN53" s="712"/>
      <c r="KSO53" s="712"/>
      <c r="KSP53" s="712"/>
      <c r="KSQ53" s="712"/>
      <c r="KSR53" s="712"/>
      <c r="KSS53" s="712"/>
      <c r="KST53" s="712"/>
      <c r="KSU53" s="712"/>
      <c r="KSV53" s="712"/>
      <c r="KSW53" s="712"/>
      <c r="KSX53" s="712"/>
      <c r="KSY53" s="712"/>
      <c r="KSZ53" s="712"/>
      <c r="KTA53" s="712"/>
      <c r="KTB53" s="712"/>
      <c r="KTC53" s="712"/>
      <c r="KTD53" s="712"/>
      <c r="KTE53" s="712"/>
      <c r="KTF53" s="712"/>
      <c r="KTG53" s="712"/>
      <c r="KTH53" s="712"/>
      <c r="KTI53" s="712"/>
      <c r="KTJ53" s="712"/>
      <c r="KTK53" s="712"/>
      <c r="KTL53" s="712"/>
      <c r="KTM53" s="712"/>
      <c r="KTN53" s="712"/>
      <c r="KTO53" s="712"/>
      <c r="KTP53" s="712"/>
      <c r="KTQ53" s="712"/>
      <c r="KTR53" s="712"/>
      <c r="KTS53" s="712"/>
      <c r="KTT53" s="712"/>
      <c r="KTU53" s="712"/>
      <c r="KTV53" s="712"/>
      <c r="KTW53" s="712"/>
      <c r="KTX53" s="712"/>
      <c r="KTY53" s="712"/>
      <c r="KTZ53" s="712"/>
      <c r="KUA53" s="712"/>
      <c r="KUB53" s="712"/>
      <c r="KUC53" s="712"/>
      <c r="KUD53" s="712"/>
      <c r="KUE53" s="712"/>
      <c r="KUF53" s="712"/>
      <c r="KUG53" s="712"/>
      <c r="KUH53" s="712"/>
      <c r="KUI53" s="712"/>
      <c r="KUJ53" s="712"/>
      <c r="KUK53" s="712"/>
      <c r="KUL53" s="712"/>
      <c r="KUM53" s="712"/>
      <c r="KUN53" s="712"/>
      <c r="KUO53" s="712"/>
      <c r="KUP53" s="712"/>
      <c r="KUQ53" s="712"/>
      <c r="KUR53" s="712"/>
      <c r="KUS53" s="712"/>
      <c r="KUT53" s="712"/>
      <c r="KUU53" s="712"/>
      <c r="KUV53" s="712"/>
      <c r="KUW53" s="712"/>
      <c r="KUX53" s="712"/>
      <c r="KUY53" s="712"/>
      <c r="KUZ53" s="712"/>
      <c r="KVA53" s="712"/>
      <c r="KVB53" s="712"/>
      <c r="KVC53" s="712"/>
      <c r="KVD53" s="712"/>
      <c r="KVE53" s="712"/>
      <c r="KVF53" s="712"/>
      <c r="KVG53" s="712"/>
      <c r="KVH53" s="712"/>
      <c r="KVI53" s="712"/>
      <c r="KVJ53" s="712"/>
      <c r="KVK53" s="712"/>
      <c r="KVL53" s="712"/>
      <c r="KVM53" s="712"/>
      <c r="KVN53" s="712"/>
      <c r="KVO53" s="712"/>
      <c r="KVP53" s="712"/>
      <c r="KVQ53" s="712"/>
      <c r="KVR53" s="712"/>
      <c r="KVS53" s="712"/>
      <c r="KVT53" s="712"/>
      <c r="KVU53" s="712"/>
      <c r="KVV53" s="712"/>
      <c r="KVW53" s="712"/>
      <c r="KVX53" s="712"/>
      <c r="KVY53" s="712"/>
      <c r="KVZ53" s="712"/>
      <c r="KWA53" s="712"/>
      <c r="KWB53" s="712"/>
      <c r="KWC53" s="712"/>
      <c r="KWD53" s="712"/>
      <c r="KWE53" s="712"/>
      <c r="KWF53" s="712"/>
      <c r="KWG53" s="712"/>
      <c r="KWH53" s="712"/>
      <c r="KWI53" s="712"/>
      <c r="KWJ53" s="712"/>
      <c r="KWK53" s="712"/>
      <c r="KWL53" s="712"/>
      <c r="KWM53" s="712"/>
      <c r="KWN53" s="712"/>
      <c r="KWO53" s="712"/>
      <c r="KWP53" s="712"/>
      <c r="KWQ53" s="712"/>
      <c r="KWR53" s="712"/>
      <c r="KWS53" s="712"/>
      <c r="KWT53" s="712"/>
      <c r="KWU53" s="712"/>
      <c r="KWV53" s="712"/>
      <c r="KWW53" s="712"/>
      <c r="KWX53" s="712"/>
      <c r="KWY53" s="712"/>
      <c r="KWZ53" s="712"/>
      <c r="KXA53" s="712"/>
      <c r="KXB53" s="712"/>
      <c r="KXC53" s="712"/>
      <c r="KXD53" s="712"/>
      <c r="KXE53" s="712"/>
      <c r="KXF53" s="712"/>
      <c r="KXG53" s="712"/>
      <c r="KXH53" s="712"/>
      <c r="KXI53" s="712"/>
      <c r="KXJ53" s="712"/>
      <c r="KXK53" s="712"/>
      <c r="KXL53" s="712"/>
      <c r="KXM53" s="712"/>
      <c r="KXN53" s="712"/>
      <c r="KXO53" s="712"/>
      <c r="KXP53" s="712"/>
      <c r="KXQ53" s="712"/>
      <c r="KXR53" s="712"/>
      <c r="KXS53" s="712"/>
      <c r="KXT53" s="712"/>
      <c r="KXU53" s="712"/>
      <c r="KXV53" s="712"/>
      <c r="KXW53" s="712"/>
      <c r="KXX53" s="712"/>
      <c r="KXY53" s="712"/>
      <c r="KXZ53" s="712"/>
      <c r="KYA53" s="712"/>
      <c r="KYB53" s="712"/>
      <c r="KYC53" s="712"/>
      <c r="KYD53" s="712"/>
      <c r="KYE53" s="712"/>
      <c r="KYF53" s="712"/>
      <c r="KYG53" s="712"/>
      <c r="KYH53" s="712"/>
      <c r="KYI53" s="712"/>
      <c r="KYJ53" s="712"/>
      <c r="KYK53" s="712"/>
      <c r="KYL53" s="712"/>
      <c r="KYM53" s="712"/>
      <c r="KYN53" s="712"/>
      <c r="KYO53" s="712"/>
      <c r="KYP53" s="712"/>
      <c r="KYQ53" s="712"/>
      <c r="KYR53" s="712"/>
      <c r="KYS53" s="712"/>
      <c r="KYT53" s="712"/>
      <c r="KYU53" s="712"/>
      <c r="KYV53" s="712"/>
      <c r="KYW53" s="712"/>
      <c r="KYX53" s="712"/>
      <c r="KYY53" s="712"/>
      <c r="KYZ53" s="712"/>
      <c r="KZA53" s="712"/>
      <c r="KZB53" s="712"/>
      <c r="KZC53" s="712"/>
      <c r="KZD53" s="712"/>
      <c r="KZE53" s="712"/>
      <c r="KZF53" s="712"/>
      <c r="KZG53" s="712"/>
      <c r="KZH53" s="712"/>
      <c r="KZI53" s="712"/>
      <c r="KZJ53" s="712"/>
      <c r="KZK53" s="712"/>
      <c r="KZL53" s="712"/>
      <c r="KZM53" s="712"/>
      <c r="KZN53" s="712"/>
      <c r="KZO53" s="712"/>
      <c r="KZP53" s="712"/>
      <c r="KZQ53" s="712"/>
      <c r="KZR53" s="712"/>
      <c r="KZS53" s="712"/>
      <c r="KZT53" s="712"/>
      <c r="KZU53" s="712"/>
      <c r="KZV53" s="712"/>
      <c r="KZW53" s="712"/>
      <c r="KZX53" s="712"/>
      <c r="KZY53" s="712"/>
      <c r="KZZ53" s="712"/>
      <c r="LAA53" s="712"/>
      <c r="LAB53" s="712"/>
      <c r="LAC53" s="712"/>
      <c r="LAD53" s="712"/>
      <c r="LAE53" s="712"/>
      <c r="LAF53" s="712"/>
      <c r="LAG53" s="712"/>
      <c r="LAH53" s="712"/>
      <c r="LAI53" s="712"/>
      <c r="LAJ53" s="712"/>
      <c r="LAK53" s="712"/>
      <c r="LAL53" s="712"/>
      <c r="LAM53" s="712"/>
      <c r="LAN53" s="712"/>
      <c r="LAO53" s="712"/>
      <c r="LAP53" s="712"/>
      <c r="LAQ53" s="712"/>
      <c r="LAR53" s="712"/>
      <c r="LAS53" s="712"/>
      <c r="LAT53" s="712"/>
      <c r="LAU53" s="712"/>
      <c r="LAV53" s="712"/>
      <c r="LAW53" s="712"/>
      <c r="LAX53" s="712"/>
      <c r="LAY53" s="712"/>
      <c r="LAZ53" s="712"/>
      <c r="LBA53" s="712"/>
      <c r="LBB53" s="712"/>
      <c r="LBC53" s="712"/>
      <c r="LBD53" s="712"/>
      <c r="LBE53" s="712"/>
      <c r="LBF53" s="712"/>
      <c r="LBG53" s="712"/>
      <c r="LBH53" s="712"/>
      <c r="LBI53" s="712"/>
      <c r="LBJ53" s="712"/>
      <c r="LBK53" s="712"/>
      <c r="LBL53" s="712"/>
      <c r="LBM53" s="712"/>
      <c r="LBN53" s="712"/>
      <c r="LBO53" s="712"/>
      <c r="LBP53" s="712"/>
      <c r="LBQ53" s="712"/>
      <c r="LBR53" s="712"/>
      <c r="LBS53" s="712"/>
      <c r="LBT53" s="712"/>
      <c r="LBU53" s="712"/>
      <c r="LBV53" s="712"/>
      <c r="LBW53" s="712"/>
      <c r="LBX53" s="712"/>
      <c r="LBY53" s="712"/>
      <c r="LBZ53" s="712"/>
      <c r="LCA53" s="712"/>
      <c r="LCB53" s="712"/>
      <c r="LCC53" s="712"/>
      <c r="LCD53" s="712"/>
      <c r="LCE53" s="712"/>
      <c r="LCF53" s="712"/>
      <c r="LCG53" s="712"/>
      <c r="LCH53" s="712"/>
      <c r="LCI53" s="712"/>
      <c r="LCJ53" s="712"/>
      <c r="LCK53" s="712"/>
      <c r="LCL53" s="712"/>
      <c r="LCM53" s="712"/>
      <c r="LCN53" s="712"/>
      <c r="LCO53" s="712"/>
      <c r="LCP53" s="712"/>
      <c r="LCQ53" s="712"/>
      <c r="LCR53" s="712"/>
      <c r="LCS53" s="712"/>
      <c r="LCT53" s="712"/>
      <c r="LCU53" s="712"/>
      <c r="LCV53" s="712"/>
      <c r="LCW53" s="712"/>
      <c r="LCX53" s="712"/>
      <c r="LCY53" s="712"/>
      <c r="LCZ53" s="712"/>
      <c r="LDA53" s="712"/>
      <c r="LDB53" s="712"/>
      <c r="LDC53" s="712"/>
      <c r="LDD53" s="712"/>
      <c r="LDE53" s="712"/>
      <c r="LDF53" s="712"/>
      <c r="LDG53" s="712"/>
      <c r="LDH53" s="712"/>
      <c r="LDI53" s="712"/>
      <c r="LDJ53" s="712"/>
      <c r="LDK53" s="712"/>
      <c r="LDL53" s="712"/>
      <c r="LDM53" s="712"/>
      <c r="LDN53" s="712"/>
      <c r="LDO53" s="712"/>
      <c r="LDP53" s="712"/>
      <c r="LDQ53" s="712"/>
      <c r="LDR53" s="712"/>
      <c r="LDS53" s="712"/>
      <c r="LDT53" s="712"/>
      <c r="LDU53" s="712"/>
      <c r="LDV53" s="712"/>
      <c r="LDW53" s="712"/>
      <c r="LDX53" s="712"/>
      <c r="LDY53" s="712"/>
      <c r="LDZ53" s="712"/>
      <c r="LEA53" s="712"/>
      <c r="LEB53" s="712"/>
      <c r="LEC53" s="712"/>
      <c r="LED53" s="712"/>
      <c r="LEE53" s="712"/>
      <c r="LEF53" s="712"/>
      <c r="LEG53" s="712"/>
      <c r="LEH53" s="712"/>
      <c r="LEI53" s="712"/>
      <c r="LEJ53" s="712"/>
      <c r="LEK53" s="712"/>
      <c r="LEL53" s="712"/>
      <c r="LEM53" s="712"/>
      <c r="LEN53" s="712"/>
      <c r="LEO53" s="712"/>
      <c r="LEP53" s="712"/>
      <c r="LEQ53" s="712"/>
      <c r="LER53" s="712"/>
      <c r="LES53" s="712"/>
      <c r="LET53" s="712"/>
      <c r="LEU53" s="712"/>
      <c r="LEV53" s="712"/>
      <c r="LEW53" s="712"/>
      <c r="LEX53" s="712"/>
      <c r="LEY53" s="712"/>
      <c r="LEZ53" s="712"/>
      <c r="LFA53" s="712"/>
      <c r="LFB53" s="712"/>
      <c r="LFC53" s="712"/>
      <c r="LFD53" s="712"/>
      <c r="LFE53" s="712"/>
      <c r="LFF53" s="712"/>
      <c r="LFG53" s="712"/>
      <c r="LFH53" s="712"/>
      <c r="LFI53" s="712"/>
      <c r="LFJ53" s="712"/>
      <c r="LFK53" s="712"/>
      <c r="LFL53" s="712"/>
      <c r="LFM53" s="712"/>
      <c r="LFN53" s="712"/>
      <c r="LFO53" s="712"/>
      <c r="LFP53" s="712"/>
      <c r="LFQ53" s="712"/>
      <c r="LFR53" s="712"/>
      <c r="LFS53" s="712"/>
      <c r="LFT53" s="712"/>
      <c r="LFU53" s="712"/>
      <c r="LFV53" s="712"/>
      <c r="LFW53" s="712"/>
      <c r="LFX53" s="712"/>
      <c r="LFY53" s="712"/>
      <c r="LFZ53" s="712"/>
      <c r="LGA53" s="712"/>
      <c r="LGB53" s="712"/>
      <c r="LGC53" s="712"/>
      <c r="LGD53" s="712"/>
      <c r="LGE53" s="712"/>
      <c r="LGF53" s="712"/>
      <c r="LGG53" s="712"/>
      <c r="LGH53" s="712"/>
      <c r="LGI53" s="712"/>
      <c r="LGJ53" s="712"/>
      <c r="LGK53" s="712"/>
      <c r="LGL53" s="712"/>
      <c r="LGM53" s="712"/>
      <c r="LGN53" s="712"/>
      <c r="LGO53" s="712"/>
      <c r="LGP53" s="712"/>
      <c r="LGQ53" s="712"/>
      <c r="LGR53" s="712"/>
      <c r="LGS53" s="712"/>
      <c r="LGT53" s="712"/>
      <c r="LGU53" s="712"/>
      <c r="LGV53" s="712"/>
      <c r="LGW53" s="712"/>
      <c r="LGX53" s="712"/>
      <c r="LGY53" s="712"/>
      <c r="LGZ53" s="712"/>
      <c r="LHA53" s="712"/>
      <c r="LHB53" s="712"/>
      <c r="LHC53" s="712"/>
      <c r="LHD53" s="712"/>
      <c r="LHE53" s="712"/>
      <c r="LHF53" s="712"/>
      <c r="LHG53" s="712"/>
      <c r="LHH53" s="712"/>
      <c r="LHI53" s="712"/>
      <c r="LHJ53" s="712"/>
      <c r="LHK53" s="712"/>
      <c r="LHL53" s="712"/>
      <c r="LHM53" s="712"/>
      <c r="LHN53" s="712"/>
      <c r="LHO53" s="712"/>
      <c r="LHP53" s="712"/>
      <c r="LHQ53" s="712"/>
      <c r="LHR53" s="712"/>
      <c r="LHS53" s="712"/>
      <c r="LHT53" s="712"/>
      <c r="LHU53" s="712"/>
      <c r="LHV53" s="712"/>
      <c r="LHW53" s="712"/>
      <c r="LHX53" s="712"/>
      <c r="LHY53" s="712"/>
      <c r="LHZ53" s="712"/>
      <c r="LIA53" s="712"/>
      <c r="LIB53" s="712"/>
      <c r="LIC53" s="712"/>
      <c r="LID53" s="712"/>
      <c r="LIE53" s="712"/>
      <c r="LIF53" s="712"/>
      <c r="LIG53" s="712"/>
      <c r="LIH53" s="712"/>
      <c r="LII53" s="712"/>
      <c r="LIJ53" s="712"/>
      <c r="LIK53" s="712"/>
      <c r="LIL53" s="712"/>
      <c r="LIM53" s="712"/>
      <c r="LIN53" s="712"/>
      <c r="LIO53" s="712"/>
      <c r="LIP53" s="712"/>
      <c r="LIQ53" s="712"/>
      <c r="LIR53" s="712"/>
      <c r="LIS53" s="712"/>
      <c r="LIT53" s="712"/>
      <c r="LIU53" s="712"/>
      <c r="LIV53" s="712"/>
      <c r="LIW53" s="712"/>
      <c r="LIX53" s="712"/>
      <c r="LIY53" s="712"/>
      <c r="LIZ53" s="712"/>
      <c r="LJA53" s="712"/>
      <c r="LJB53" s="712"/>
      <c r="LJC53" s="712"/>
      <c r="LJD53" s="712"/>
      <c r="LJE53" s="712"/>
      <c r="LJF53" s="712"/>
      <c r="LJG53" s="712"/>
      <c r="LJH53" s="712"/>
      <c r="LJI53" s="712"/>
      <c r="LJJ53" s="712"/>
      <c r="LJK53" s="712"/>
      <c r="LJL53" s="712"/>
      <c r="LJM53" s="712"/>
      <c r="LJN53" s="712"/>
      <c r="LJO53" s="712"/>
      <c r="LJP53" s="712"/>
      <c r="LJQ53" s="712"/>
      <c r="LJR53" s="712"/>
      <c r="LJS53" s="712"/>
      <c r="LJT53" s="712"/>
      <c r="LJU53" s="712"/>
      <c r="LJV53" s="712"/>
      <c r="LJW53" s="712"/>
      <c r="LJX53" s="712"/>
      <c r="LJY53" s="712"/>
      <c r="LJZ53" s="712"/>
      <c r="LKA53" s="712"/>
      <c r="LKB53" s="712"/>
      <c r="LKC53" s="712"/>
      <c r="LKD53" s="712"/>
      <c r="LKE53" s="712"/>
      <c r="LKF53" s="712"/>
      <c r="LKG53" s="712"/>
      <c r="LKH53" s="712"/>
      <c r="LKI53" s="712"/>
      <c r="LKJ53" s="712"/>
      <c r="LKK53" s="712"/>
      <c r="LKL53" s="712"/>
      <c r="LKM53" s="712"/>
      <c r="LKN53" s="712"/>
      <c r="LKO53" s="712"/>
      <c r="LKP53" s="712"/>
      <c r="LKQ53" s="712"/>
      <c r="LKR53" s="712"/>
      <c r="LKS53" s="712"/>
      <c r="LKT53" s="712"/>
      <c r="LKU53" s="712"/>
      <c r="LKV53" s="712"/>
      <c r="LKW53" s="712"/>
      <c r="LKX53" s="712"/>
      <c r="LKY53" s="712"/>
      <c r="LKZ53" s="712"/>
      <c r="LLA53" s="712"/>
      <c r="LLB53" s="712"/>
      <c r="LLC53" s="712"/>
      <c r="LLD53" s="712"/>
      <c r="LLE53" s="712"/>
      <c r="LLF53" s="712"/>
      <c r="LLG53" s="712"/>
      <c r="LLH53" s="712"/>
      <c r="LLI53" s="712"/>
      <c r="LLJ53" s="712"/>
      <c r="LLK53" s="712"/>
      <c r="LLL53" s="712"/>
      <c r="LLM53" s="712"/>
      <c r="LLN53" s="712"/>
      <c r="LLO53" s="712"/>
      <c r="LLP53" s="712"/>
      <c r="LLQ53" s="712"/>
      <c r="LLR53" s="712"/>
      <c r="LLS53" s="712"/>
      <c r="LLT53" s="712"/>
      <c r="LLU53" s="712"/>
      <c r="LLV53" s="712"/>
      <c r="LLW53" s="712"/>
      <c r="LLX53" s="712"/>
      <c r="LLY53" s="712"/>
      <c r="LLZ53" s="712"/>
      <c r="LMA53" s="712"/>
      <c r="LMB53" s="712"/>
      <c r="LMC53" s="712"/>
      <c r="LMD53" s="712"/>
      <c r="LME53" s="712"/>
      <c r="LMF53" s="712"/>
      <c r="LMG53" s="712"/>
      <c r="LMH53" s="712"/>
      <c r="LMI53" s="712"/>
      <c r="LMJ53" s="712"/>
      <c r="LMK53" s="712"/>
      <c r="LML53" s="712"/>
      <c r="LMM53" s="712"/>
      <c r="LMN53" s="712"/>
      <c r="LMO53" s="712"/>
      <c r="LMP53" s="712"/>
      <c r="LMQ53" s="712"/>
      <c r="LMR53" s="712"/>
      <c r="LMS53" s="712"/>
      <c r="LMT53" s="712"/>
      <c r="LMU53" s="712"/>
      <c r="LMV53" s="712"/>
      <c r="LMW53" s="712"/>
      <c r="LMX53" s="712"/>
      <c r="LMY53" s="712"/>
      <c r="LMZ53" s="712"/>
      <c r="LNA53" s="712"/>
      <c r="LNB53" s="712"/>
      <c r="LNC53" s="712"/>
      <c r="LND53" s="712"/>
      <c r="LNE53" s="712"/>
      <c r="LNF53" s="712"/>
      <c r="LNG53" s="712"/>
      <c r="LNH53" s="712"/>
      <c r="LNI53" s="712"/>
      <c r="LNJ53" s="712"/>
      <c r="LNK53" s="712"/>
      <c r="LNL53" s="712"/>
      <c r="LNM53" s="712"/>
      <c r="LNN53" s="712"/>
      <c r="LNO53" s="712"/>
      <c r="LNP53" s="712"/>
      <c r="LNQ53" s="712"/>
      <c r="LNR53" s="712"/>
      <c r="LNS53" s="712"/>
      <c r="LNT53" s="712"/>
      <c r="LNU53" s="712"/>
      <c r="LNV53" s="712"/>
      <c r="LNW53" s="712"/>
      <c r="LNX53" s="712"/>
      <c r="LNY53" s="712"/>
      <c r="LNZ53" s="712"/>
      <c r="LOA53" s="712"/>
      <c r="LOB53" s="712"/>
      <c r="LOC53" s="712"/>
      <c r="LOD53" s="712"/>
      <c r="LOE53" s="712"/>
      <c r="LOF53" s="712"/>
      <c r="LOG53" s="712"/>
      <c r="LOH53" s="712"/>
      <c r="LOI53" s="712"/>
      <c r="LOJ53" s="712"/>
      <c r="LOK53" s="712"/>
      <c r="LOL53" s="712"/>
      <c r="LOM53" s="712"/>
      <c r="LON53" s="712"/>
      <c r="LOO53" s="712"/>
      <c r="LOP53" s="712"/>
      <c r="LOQ53" s="712"/>
      <c r="LOR53" s="712"/>
      <c r="LOS53" s="712"/>
      <c r="LOT53" s="712"/>
      <c r="LOU53" s="712"/>
      <c r="LOV53" s="712"/>
      <c r="LOW53" s="712"/>
      <c r="LOX53" s="712"/>
      <c r="LOY53" s="712"/>
      <c r="LOZ53" s="712"/>
      <c r="LPA53" s="712"/>
      <c r="LPB53" s="712"/>
      <c r="LPC53" s="712"/>
      <c r="LPD53" s="712"/>
      <c r="LPE53" s="712"/>
      <c r="LPF53" s="712"/>
      <c r="LPG53" s="712"/>
      <c r="LPH53" s="712"/>
      <c r="LPI53" s="712"/>
      <c r="LPJ53" s="712"/>
      <c r="LPK53" s="712"/>
      <c r="LPL53" s="712"/>
      <c r="LPM53" s="712"/>
      <c r="LPN53" s="712"/>
      <c r="LPO53" s="712"/>
      <c r="LPP53" s="712"/>
      <c r="LPQ53" s="712"/>
      <c r="LPR53" s="712"/>
      <c r="LPS53" s="712"/>
      <c r="LPT53" s="712"/>
      <c r="LPU53" s="712"/>
      <c r="LPV53" s="712"/>
      <c r="LPW53" s="712"/>
      <c r="LPX53" s="712"/>
      <c r="LPY53" s="712"/>
      <c r="LPZ53" s="712"/>
      <c r="LQA53" s="712"/>
      <c r="LQB53" s="712"/>
      <c r="LQC53" s="712"/>
      <c r="LQD53" s="712"/>
      <c r="LQE53" s="712"/>
      <c r="LQF53" s="712"/>
      <c r="LQG53" s="712"/>
      <c r="LQH53" s="712"/>
      <c r="LQI53" s="712"/>
      <c r="LQJ53" s="712"/>
      <c r="LQK53" s="712"/>
      <c r="LQL53" s="712"/>
      <c r="LQM53" s="712"/>
      <c r="LQN53" s="712"/>
      <c r="LQO53" s="712"/>
      <c r="LQP53" s="712"/>
      <c r="LQQ53" s="712"/>
      <c r="LQR53" s="712"/>
      <c r="LQS53" s="712"/>
      <c r="LQT53" s="712"/>
      <c r="LQU53" s="712"/>
      <c r="LQV53" s="712"/>
      <c r="LQW53" s="712"/>
      <c r="LQX53" s="712"/>
      <c r="LQY53" s="712"/>
      <c r="LQZ53" s="712"/>
      <c r="LRA53" s="712"/>
      <c r="LRB53" s="712"/>
      <c r="LRC53" s="712"/>
      <c r="LRD53" s="712"/>
      <c r="LRE53" s="712"/>
      <c r="LRF53" s="712"/>
      <c r="LRG53" s="712"/>
      <c r="LRH53" s="712"/>
      <c r="LRI53" s="712"/>
      <c r="LRJ53" s="712"/>
      <c r="LRK53" s="712"/>
      <c r="LRL53" s="712"/>
      <c r="LRM53" s="712"/>
      <c r="LRN53" s="712"/>
      <c r="LRO53" s="712"/>
      <c r="LRP53" s="712"/>
      <c r="LRQ53" s="712"/>
      <c r="LRR53" s="712"/>
      <c r="LRS53" s="712"/>
      <c r="LRT53" s="712"/>
      <c r="LRU53" s="712"/>
      <c r="LRV53" s="712"/>
      <c r="LRW53" s="712"/>
      <c r="LRX53" s="712"/>
      <c r="LRY53" s="712"/>
      <c r="LRZ53" s="712"/>
      <c r="LSA53" s="712"/>
      <c r="LSB53" s="712"/>
      <c r="LSC53" s="712"/>
      <c r="LSD53" s="712"/>
      <c r="LSE53" s="712"/>
      <c r="LSF53" s="712"/>
      <c r="LSG53" s="712"/>
      <c r="LSH53" s="712"/>
      <c r="LSI53" s="712"/>
      <c r="LSJ53" s="712"/>
      <c r="LSK53" s="712"/>
      <c r="LSL53" s="712"/>
      <c r="LSM53" s="712"/>
      <c r="LSN53" s="712"/>
      <c r="LSO53" s="712"/>
      <c r="LSP53" s="712"/>
      <c r="LSQ53" s="712"/>
      <c r="LSR53" s="712"/>
      <c r="LSS53" s="712"/>
      <c r="LST53" s="712"/>
      <c r="LSU53" s="712"/>
      <c r="LSV53" s="712"/>
      <c r="LSW53" s="712"/>
      <c r="LSX53" s="712"/>
      <c r="LSY53" s="712"/>
      <c r="LSZ53" s="712"/>
      <c r="LTA53" s="712"/>
      <c r="LTB53" s="712"/>
      <c r="LTC53" s="712"/>
      <c r="LTD53" s="712"/>
      <c r="LTE53" s="712"/>
      <c r="LTF53" s="712"/>
      <c r="LTG53" s="712"/>
      <c r="LTH53" s="712"/>
      <c r="LTI53" s="712"/>
      <c r="LTJ53" s="712"/>
      <c r="LTK53" s="712"/>
      <c r="LTL53" s="712"/>
      <c r="LTM53" s="712"/>
      <c r="LTN53" s="712"/>
      <c r="LTO53" s="712"/>
      <c r="LTP53" s="712"/>
      <c r="LTQ53" s="712"/>
      <c r="LTR53" s="712"/>
      <c r="LTS53" s="712"/>
      <c r="LTT53" s="712"/>
      <c r="LTU53" s="712"/>
      <c r="LTV53" s="712"/>
      <c r="LTW53" s="712"/>
      <c r="LTX53" s="712"/>
      <c r="LTY53" s="712"/>
      <c r="LTZ53" s="712"/>
      <c r="LUA53" s="712"/>
      <c r="LUB53" s="712"/>
      <c r="LUC53" s="712"/>
      <c r="LUD53" s="712"/>
      <c r="LUE53" s="712"/>
      <c r="LUF53" s="712"/>
      <c r="LUG53" s="712"/>
      <c r="LUH53" s="712"/>
      <c r="LUI53" s="712"/>
      <c r="LUJ53" s="712"/>
      <c r="LUK53" s="712"/>
      <c r="LUL53" s="712"/>
      <c r="LUM53" s="712"/>
      <c r="LUN53" s="712"/>
      <c r="LUO53" s="712"/>
      <c r="LUP53" s="712"/>
      <c r="LUQ53" s="712"/>
      <c r="LUR53" s="712"/>
      <c r="LUS53" s="712"/>
      <c r="LUT53" s="712"/>
      <c r="LUU53" s="712"/>
      <c r="LUV53" s="712"/>
      <c r="LUW53" s="712"/>
      <c r="LUX53" s="712"/>
      <c r="LUY53" s="712"/>
      <c r="LUZ53" s="712"/>
      <c r="LVA53" s="712"/>
      <c r="LVB53" s="712"/>
      <c r="LVC53" s="712"/>
      <c r="LVD53" s="712"/>
      <c r="LVE53" s="712"/>
      <c r="LVF53" s="712"/>
      <c r="LVG53" s="712"/>
      <c r="LVH53" s="712"/>
      <c r="LVI53" s="712"/>
      <c r="LVJ53" s="712"/>
      <c r="LVK53" s="712"/>
      <c r="LVL53" s="712"/>
      <c r="LVM53" s="712"/>
      <c r="LVN53" s="712"/>
      <c r="LVO53" s="712"/>
      <c r="LVP53" s="712"/>
      <c r="LVQ53" s="712"/>
      <c r="LVR53" s="712"/>
      <c r="LVS53" s="712"/>
      <c r="LVT53" s="712"/>
      <c r="LVU53" s="712"/>
      <c r="LVV53" s="712"/>
      <c r="LVW53" s="712"/>
      <c r="LVX53" s="712"/>
      <c r="LVY53" s="712"/>
      <c r="LVZ53" s="712"/>
      <c r="LWA53" s="712"/>
      <c r="LWB53" s="712"/>
      <c r="LWC53" s="712"/>
      <c r="LWD53" s="712"/>
      <c r="LWE53" s="712"/>
      <c r="LWF53" s="712"/>
      <c r="LWG53" s="712"/>
      <c r="LWH53" s="712"/>
      <c r="LWI53" s="712"/>
      <c r="LWJ53" s="712"/>
      <c r="LWK53" s="712"/>
      <c r="LWL53" s="712"/>
      <c r="LWM53" s="712"/>
      <c r="LWN53" s="712"/>
      <c r="LWO53" s="712"/>
      <c r="LWP53" s="712"/>
      <c r="LWQ53" s="712"/>
      <c r="LWR53" s="712"/>
      <c r="LWS53" s="712"/>
      <c r="LWT53" s="712"/>
      <c r="LWU53" s="712"/>
      <c r="LWV53" s="712"/>
      <c r="LWW53" s="712"/>
      <c r="LWX53" s="712"/>
      <c r="LWY53" s="712"/>
      <c r="LWZ53" s="712"/>
      <c r="LXA53" s="712"/>
      <c r="LXB53" s="712"/>
      <c r="LXC53" s="712"/>
      <c r="LXD53" s="712"/>
      <c r="LXE53" s="712"/>
      <c r="LXF53" s="712"/>
      <c r="LXG53" s="712"/>
      <c r="LXH53" s="712"/>
      <c r="LXI53" s="712"/>
      <c r="LXJ53" s="712"/>
      <c r="LXK53" s="712"/>
      <c r="LXL53" s="712"/>
      <c r="LXM53" s="712"/>
      <c r="LXN53" s="712"/>
      <c r="LXO53" s="712"/>
      <c r="LXP53" s="712"/>
      <c r="LXQ53" s="712"/>
      <c r="LXR53" s="712"/>
      <c r="LXS53" s="712"/>
      <c r="LXT53" s="712"/>
      <c r="LXU53" s="712"/>
      <c r="LXV53" s="712"/>
      <c r="LXW53" s="712"/>
      <c r="LXX53" s="712"/>
      <c r="LXY53" s="712"/>
      <c r="LXZ53" s="712"/>
      <c r="LYA53" s="712"/>
      <c r="LYB53" s="712"/>
      <c r="LYC53" s="712"/>
      <c r="LYD53" s="712"/>
      <c r="LYE53" s="712"/>
      <c r="LYF53" s="712"/>
      <c r="LYG53" s="712"/>
      <c r="LYH53" s="712"/>
      <c r="LYI53" s="712"/>
      <c r="LYJ53" s="712"/>
      <c r="LYK53" s="712"/>
      <c r="LYL53" s="712"/>
      <c r="LYM53" s="712"/>
      <c r="LYN53" s="712"/>
      <c r="LYO53" s="712"/>
      <c r="LYP53" s="712"/>
      <c r="LYQ53" s="712"/>
      <c r="LYR53" s="712"/>
      <c r="LYS53" s="712"/>
      <c r="LYT53" s="712"/>
      <c r="LYU53" s="712"/>
      <c r="LYV53" s="712"/>
      <c r="LYW53" s="712"/>
      <c r="LYX53" s="712"/>
      <c r="LYY53" s="712"/>
      <c r="LYZ53" s="712"/>
      <c r="LZA53" s="712"/>
      <c r="LZB53" s="712"/>
      <c r="LZC53" s="712"/>
      <c r="LZD53" s="712"/>
      <c r="LZE53" s="712"/>
      <c r="LZF53" s="712"/>
      <c r="LZG53" s="712"/>
      <c r="LZH53" s="712"/>
      <c r="LZI53" s="712"/>
      <c r="LZJ53" s="712"/>
      <c r="LZK53" s="712"/>
      <c r="LZL53" s="712"/>
      <c r="LZM53" s="712"/>
      <c r="LZN53" s="712"/>
      <c r="LZO53" s="712"/>
      <c r="LZP53" s="712"/>
      <c r="LZQ53" s="712"/>
      <c r="LZR53" s="712"/>
      <c r="LZS53" s="712"/>
      <c r="LZT53" s="712"/>
      <c r="LZU53" s="712"/>
      <c r="LZV53" s="712"/>
      <c r="LZW53" s="712"/>
      <c r="LZX53" s="712"/>
      <c r="LZY53" s="712"/>
      <c r="LZZ53" s="712"/>
      <c r="MAA53" s="712"/>
      <c r="MAB53" s="712"/>
      <c r="MAC53" s="712"/>
      <c r="MAD53" s="712"/>
      <c r="MAE53" s="712"/>
      <c r="MAF53" s="712"/>
      <c r="MAG53" s="712"/>
      <c r="MAH53" s="712"/>
      <c r="MAI53" s="712"/>
      <c r="MAJ53" s="712"/>
      <c r="MAK53" s="712"/>
      <c r="MAL53" s="712"/>
      <c r="MAM53" s="712"/>
      <c r="MAN53" s="712"/>
      <c r="MAO53" s="712"/>
      <c r="MAP53" s="712"/>
      <c r="MAQ53" s="712"/>
      <c r="MAR53" s="712"/>
      <c r="MAS53" s="712"/>
      <c r="MAT53" s="712"/>
      <c r="MAU53" s="712"/>
      <c r="MAV53" s="712"/>
      <c r="MAW53" s="712"/>
      <c r="MAX53" s="712"/>
      <c r="MAY53" s="712"/>
      <c r="MAZ53" s="712"/>
      <c r="MBA53" s="712"/>
      <c r="MBB53" s="712"/>
      <c r="MBC53" s="712"/>
      <c r="MBD53" s="712"/>
      <c r="MBE53" s="712"/>
      <c r="MBF53" s="712"/>
      <c r="MBG53" s="712"/>
      <c r="MBH53" s="712"/>
      <c r="MBI53" s="712"/>
      <c r="MBJ53" s="712"/>
      <c r="MBK53" s="712"/>
      <c r="MBL53" s="712"/>
      <c r="MBM53" s="712"/>
      <c r="MBN53" s="712"/>
      <c r="MBO53" s="712"/>
      <c r="MBP53" s="712"/>
      <c r="MBQ53" s="712"/>
      <c r="MBR53" s="712"/>
      <c r="MBS53" s="712"/>
      <c r="MBT53" s="712"/>
      <c r="MBU53" s="712"/>
      <c r="MBV53" s="712"/>
      <c r="MBW53" s="712"/>
      <c r="MBX53" s="712"/>
      <c r="MBY53" s="712"/>
      <c r="MBZ53" s="712"/>
      <c r="MCA53" s="712"/>
      <c r="MCB53" s="712"/>
      <c r="MCC53" s="712"/>
      <c r="MCD53" s="712"/>
      <c r="MCE53" s="712"/>
      <c r="MCF53" s="712"/>
      <c r="MCG53" s="712"/>
      <c r="MCH53" s="712"/>
      <c r="MCI53" s="712"/>
      <c r="MCJ53" s="712"/>
      <c r="MCK53" s="712"/>
      <c r="MCL53" s="712"/>
      <c r="MCM53" s="712"/>
      <c r="MCN53" s="712"/>
      <c r="MCO53" s="712"/>
      <c r="MCP53" s="712"/>
      <c r="MCQ53" s="712"/>
      <c r="MCR53" s="712"/>
      <c r="MCS53" s="712"/>
      <c r="MCT53" s="712"/>
      <c r="MCU53" s="712"/>
      <c r="MCV53" s="712"/>
      <c r="MCW53" s="712"/>
      <c r="MCX53" s="712"/>
      <c r="MCY53" s="712"/>
      <c r="MCZ53" s="712"/>
      <c r="MDA53" s="712"/>
      <c r="MDB53" s="712"/>
      <c r="MDC53" s="712"/>
      <c r="MDD53" s="712"/>
      <c r="MDE53" s="712"/>
      <c r="MDF53" s="712"/>
      <c r="MDG53" s="712"/>
      <c r="MDH53" s="712"/>
      <c r="MDI53" s="712"/>
      <c r="MDJ53" s="712"/>
      <c r="MDK53" s="712"/>
      <c r="MDL53" s="712"/>
      <c r="MDM53" s="712"/>
      <c r="MDN53" s="712"/>
      <c r="MDO53" s="712"/>
      <c r="MDP53" s="712"/>
      <c r="MDQ53" s="712"/>
      <c r="MDR53" s="712"/>
      <c r="MDS53" s="712"/>
      <c r="MDT53" s="712"/>
      <c r="MDU53" s="712"/>
      <c r="MDV53" s="712"/>
      <c r="MDW53" s="712"/>
      <c r="MDX53" s="712"/>
      <c r="MDY53" s="712"/>
      <c r="MDZ53" s="712"/>
      <c r="MEA53" s="712"/>
      <c r="MEB53" s="712"/>
      <c r="MEC53" s="712"/>
      <c r="MED53" s="712"/>
      <c r="MEE53" s="712"/>
      <c r="MEF53" s="712"/>
      <c r="MEG53" s="712"/>
      <c r="MEH53" s="712"/>
      <c r="MEI53" s="712"/>
      <c r="MEJ53" s="712"/>
      <c r="MEK53" s="712"/>
      <c r="MEL53" s="712"/>
      <c r="MEM53" s="712"/>
      <c r="MEN53" s="712"/>
      <c r="MEO53" s="712"/>
      <c r="MEP53" s="712"/>
      <c r="MEQ53" s="712"/>
      <c r="MER53" s="712"/>
      <c r="MES53" s="712"/>
      <c r="MET53" s="712"/>
      <c r="MEU53" s="712"/>
      <c r="MEV53" s="712"/>
      <c r="MEW53" s="712"/>
      <c r="MEX53" s="712"/>
      <c r="MEY53" s="712"/>
      <c r="MEZ53" s="712"/>
      <c r="MFA53" s="712"/>
      <c r="MFB53" s="712"/>
      <c r="MFC53" s="712"/>
      <c r="MFD53" s="712"/>
      <c r="MFE53" s="712"/>
      <c r="MFF53" s="712"/>
      <c r="MFG53" s="712"/>
      <c r="MFH53" s="712"/>
      <c r="MFI53" s="712"/>
      <c r="MFJ53" s="712"/>
      <c r="MFK53" s="712"/>
      <c r="MFL53" s="712"/>
      <c r="MFM53" s="712"/>
      <c r="MFN53" s="712"/>
      <c r="MFO53" s="712"/>
      <c r="MFP53" s="712"/>
      <c r="MFQ53" s="712"/>
      <c r="MFR53" s="712"/>
      <c r="MFS53" s="712"/>
      <c r="MFT53" s="712"/>
      <c r="MFU53" s="712"/>
      <c r="MFV53" s="712"/>
      <c r="MFW53" s="712"/>
      <c r="MFX53" s="712"/>
      <c r="MFY53" s="712"/>
      <c r="MFZ53" s="712"/>
      <c r="MGA53" s="712"/>
      <c r="MGB53" s="712"/>
      <c r="MGC53" s="712"/>
      <c r="MGD53" s="712"/>
      <c r="MGE53" s="712"/>
      <c r="MGF53" s="712"/>
      <c r="MGG53" s="712"/>
      <c r="MGH53" s="712"/>
      <c r="MGI53" s="712"/>
      <c r="MGJ53" s="712"/>
      <c r="MGK53" s="712"/>
      <c r="MGL53" s="712"/>
      <c r="MGM53" s="712"/>
      <c r="MGN53" s="712"/>
      <c r="MGO53" s="712"/>
      <c r="MGP53" s="712"/>
      <c r="MGQ53" s="712"/>
      <c r="MGR53" s="712"/>
      <c r="MGS53" s="712"/>
      <c r="MGT53" s="712"/>
      <c r="MGU53" s="712"/>
      <c r="MGV53" s="712"/>
      <c r="MGW53" s="712"/>
      <c r="MGX53" s="712"/>
      <c r="MGY53" s="712"/>
      <c r="MGZ53" s="712"/>
      <c r="MHA53" s="712"/>
      <c r="MHB53" s="712"/>
      <c r="MHC53" s="712"/>
      <c r="MHD53" s="712"/>
      <c r="MHE53" s="712"/>
      <c r="MHF53" s="712"/>
      <c r="MHG53" s="712"/>
      <c r="MHH53" s="712"/>
      <c r="MHI53" s="712"/>
      <c r="MHJ53" s="712"/>
      <c r="MHK53" s="712"/>
      <c r="MHL53" s="712"/>
      <c r="MHM53" s="712"/>
      <c r="MHN53" s="712"/>
      <c r="MHO53" s="712"/>
      <c r="MHP53" s="712"/>
      <c r="MHQ53" s="712"/>
      <c r="MHR53" s="712"/>
      <c r="MHS53" s="712"/>
      <c r="MHT53" s="712"/>
      <c r="MHU53" s="712"/>
      <c r="MHV53" s="712"/>
      <c r="MHW53" s="712"/>
      <c r="MHX53" s="712"/>
      <c r="MHY53" s="712"/>
      <c r="MHZ53" s="712"/>
      <c r="MIA53" s="712"/>
      <c r="MIB53" s="712"/>
      <c r="MIC53" s="712"/>
      <c r="MID53" s="712"/>
      <c r="MIE53" s="712"/>
      <c r="MIF53" s="712"/>
      <c r="MIG53" s="712"/>
      <c r="MIH53" s="712"/>
      <c r="MII53" s="712"/>
      <c r="MIJ53" s="712"/>
      <c r="MIK53" s="712"/>
      <c r="MIL53" s="712"/>
      <c r="MIM53" s="712"/>
      <c r="MIN53" s="712"/>
      <c r="MIO53" s="712"/>
      <c r="MIP53" s="712"/>
      <c r="MIQ53" s="712"/>
      <c r="MIR53" s="712"/>
      <c r="MIS53" s="712"/>
      <c r="MIT53" s="712"/>
      <c r="MIU53" s="712"/>
      <c r="MIV53" s="712"/>
      <c r="MIW53" s="712"/>
      <c r="MIX53" s="712"/>
      <c r="MIY53" s="712"/>
      <c r="MIZ53" s="712"/>
      <c r="MJA53" s="712"/>
      <c r="MJB53" s="712"/>
      <c r="MJC53" s="712"/>
      <c r="MJD53" s="712"/>
      <c r="MJE53" s="712"/>
      <c r="MJF53" s="712"/>
      <c r="MJG53" s="712"/>
      <c r="MJH53" s="712"/>
      <c r="MJI53" s="712"/>
      <c r="MJJ53" s="712"/>
      <c r="MJK53" s="712"/>
      <c r="MJL53" s="712"/>
      <c r="MJM53" s="712"/>
      <c r="MJN53" s="712"/>
      <c r="MJO53" s="712"/>
      <c r="MJP53" s="712"/>
      <c r="MJQ53" s="712"/>
      <c r="MJR53" s="712"/>
      <c r="MJS53" s="712"/>
      <c r="MJT53" s="712"/>
      <c r="MJU53" s="712"/>
      <c r="MJV53" s="712"/>
      <c r="MJW53" s="712"/>
      <c r="MJX53" s="712"/>
      <c r="MJY53" s="712"/>
      <c r="MJZ53" s="712"/>
      <c r="MKA53" s="712"/>
      <c r="MKB53" s="712"/>
      <c r="MKC53" s="712"/>
      <c r="MKD53" s="712"/>
      <c r="MKE53" s="712"/>
      <c r="MKF53" s="712"/>
      <c r="MKG53" s="712"/>
      <c r="MKH53" s="712"/>
      <c r="MKI53" s="712"/>
      <c r="MKJ53" s="712"/>
      <c r="MKK53" s="712"/>
      <c r="MKL53" s="712"/>
      <c r="MKM53" s="712"/>
      <c r="MKN53" s="712"/>
      <c r="MKO53" s="712"/>
      <c r="MKP53" s="712"/>
      <c r="MKQ53" s="712"/>
      <c r="MKR53" s="712"/>
      <c r="MKS53" s="712"/>
      <c r="MKT53" s="712"/>
      <c r="MKU53" s="712"/>
      <c r="MKV53" s="712"/>
      <c r="MKW53" s="712"/>
      <c r="MKX53" s="712"/>
      <c r="MKY53" s="712"/>
      <c r="MKZ53" s="712"/>
      <c r="MLA53" s="712"/>
      <c r="MLB53" s="712"/>
      <c r="MLC53" s="712"/>
      <c r="MLD53" s="712"/>
      <c r="MLE53" s="712"/>
      <c r="MLF53" s="712"/>
      <c r="MLG53" s="712"/>
      <c r="MLH53" s="712"/>
      <c r="MLI53" s="712"/>
      <c r="MLJ53" s="712"/>
      <c r="MLK53" s="712"/>
      <c r="MLL53" s="712"/>
      <c r="MLM53" s="712"/>
      <c r="MLN53" s="712"/>
      <c r="MLO53" s="712"/>
      <c r="MLP53" s="712"/>
      <c r="MLQ53" s="712"/>
      <c r="MLR53" s="712"/>
      <c r="MLS53" s="712"/>
      <c r="MLT53" s="712"/>
      <c r="MLU53" s="712"/>
      <c r="MLV53" s="712"/>
      <c r="MLW53" s="712"/>
      <c r="MLX53" s="712"/>
      <c r="MLY53" s="712"/>
      <c r="MLZ53" s="712"/>
      <c r="MMA53" s="712"/>
      <c r="MMB53" s="712"/>
      <c r="MMC53" s="712"/>
      <c r="MMD53" s="712"/>
      <c r="MME53" s="712"/>
      <c r="MMF53" s="712"/>
      <c r="MMG53" s="712"/>
      <c r="MMH53" s="712"/>
      <c r="MMI53" s="712"/>
      <c r="MMJ53" s="712"/>
      <c r="MMK53" s="712"/>
      <c r="MML53" s="712"/>
      <c r="MMM53" s="712"/>
      <c r="MMN53" s="712"/>
      <c r="MMO53" s="712"/>
      <c r="MMP53" s="712"/>
      <c r="MMQ53" s="712"/>
      <c r="MMR53" s="712"/>
      <c r="MMS53" s="712"/>
      <c r="MMT53" s="712"/>
      <c r="MMU53" s="712"/>
      <c r="MMV53" s="712"/>
      <c r="MMW53" s="712"/>
      <c r="MMX53" s="712"/>
      <c r="MMY53" s="712"/>
      <c r="MMZ53" s="712"/>
      <c r="MNA53" s="712"/>
      <c r="MNB53" s="712"/>
      <c r="MNC53" s="712"/>
      <c r="MND53" s="712"/>
      <c r="MNE53" s="712"/>
      <c r="MNF53" s="712"/>
      <c r="MNG53" s="712"/>
      <c r="MNH53" s="712"/>
      <c r="MNI53" s="712"/>
      <c r="MNJ53" s="712"/>
      <c r="MNK53" s="712"/>
      <c r="MNL53" s="712"/>
      <c r="MNM53" s="712"/>
      <c r="MNN53" s="712"/>
      <c r="MNO53" s="712"/>
      <c r="MNP53" s="712"/>
      <c r="MNQ53" s="712"/>
      <c r="MNR53" s="712"/>
      <c r="MNS53" s="712"/>
      <c r="MNT53" s="712"/>
      <c r="MNU53" s="712"/>
      <c r="MNV53" s="712"/>
      <c r="MNW53" s="712"/>
      <c r="MNX53" s="712"/>
      <c r="MNY53" s="712"/>
      <c r="MNZ53" s="712"/>
      <c r="MOA53" s="712"/>
      <c r="MOB53" s="712"/>
      <c r="MOC53" s="712"/>
      <c r="MOD53" s="712"/>
      <c r="MOE53" s="712"/>
      <c r="MOF53" s="712"/>
      <c r="MOG53" s="712"/>
      <c r="MOH53" s="712"/>
      <c r="MOI53" s="712"/>
      <c r="MOJ53" s="712"/>
      <c r="MOK53" s="712"/>
      <c r="MOL53" s="712"/>
      <c r="MOM53" s="712"/>
      <c r="MON53" s="712"/>
      <c r="MOO53" s="712"/>
      <c r="MOP53" s="712"/>
      <c r="MOQ53" s="712"/>
      <c r="MOR53" s="712"/>
      <c r="MOS53" s="712"/>
      <c r="MOT53" s="712"/>
      <c r="MOU53" s="712"/>
      <c r="MOV53" s="712"/>
      <c r="MOW53" s="712"/>
      <c r="MOX53" s="712"/>
      <c r="MOY53" s="712"/>
      <c r="MOZ53" s="712"/>
      <c r="MPA53" s="712"/>
      <c r="MPB53" s="712"/>
      <c r="MPC53" s="712"/>
      <c r="MPD53" s="712"/>
      <c r="MPE53" s="712"/>
      <c r="MPF53" s="712"/>
      <c r="MPG53" s="712"/>
      <c r="MPH53" s="712"/>
      <c r="MPI53" s="712"/>
      <c r="MPJ53" s="712"/>
      <c r="MPK53" s="712"/>
      <c r="MPL53" s="712"/>
      <c r="MPM53" s="712"/>
      <c r="MPN53" s="712"/>
      <c r="MPO53" s="712"/>
      <c r="MPP53" s="712"/>
      <c r="MPQ53" s="712"/>
      <c r="MPR53" s="712"/>
      <c r="MPS53" s="712"/>
      <c r="MPT53" s="712"/>
      <c r="MPU53" s="712"/>
      <c r="MPV53" s="712"/>
      <c r="MPW53" s="712"/>
      <c r="MPX53" s="712"/>
      <c r="MPY53" s="712"/>
      <c r="MPZ53" s="712"/>
      <c r="MQA53" s="712"/>
      <c r="MQB53" s="712"/>
      <c r="MQC53" s="712"/>
      <c r="MQD53" s="712"/>
      <c r="MQE53" s="712"/>
      <c r="MQF53" s="712"/>
      <c r="MQG53" s="712"/>
      <c r="MQH53" s="712"/>
      <c r="MQI53" s="712"/>
      <c r="MQJ53" s="712"/>
      <c r="MQK53" s="712"/>
      <c r="MQL53" s="712"/>
      <c r="MQM53" s="712"/>
      <c r="MQN53" s="712"/>
      <c r="MQO53" s="712"/>
      <c r="MQP53" s="712"/>
      <c r="MQQ53" s="712"/>
      <c r="MQR53" s="712"/>
      <c r="MQS53" s="712"/>
      <c r="MQT53" s="712"/>
      <c r="MQU53" s="712"/>
      <c r="MQV53" s="712"/>
      <c r="MQW53" s="712"/>
      <c r="MQX53" s="712"/>
      <c r="MQY53" s="712"/>
      <c r="MQZ53" s="712"/>
      <c r="MRA53" s="712"/>
      <c r="MRB53" s="712"/>
      <c r="MRC53" s="712"/>
      <c r="MRD53" s="712"/>
      <c r="MRE53" s="712"/>
      <c r="MRF53" s="712"/>
      <c r="MRG53" s="712"/>
      <c r="MRH53" s="712"/>
      <c r="MRI53" s="712"/>
      <c r="MRJ53" s="712"/>
      <c r="MRK53" s="712"/>
      <c r="MRL53" s="712"/>
      <c r="MRM53" s="712"/>
      <c r="MRN53" s="712"/>
      <c r="MRO53" s="712"/>
      <c r="MRP53" s="712"/>
      <c r="MRQ53" s="712"/>
      <c r="MRR53" s="712"/>
      <c r="MRS53" s="712"/>
      <c r="MRT53" s="712"/>
      <c r="MRU53" s="712"/>
      <c r="MRV53" s="712"/>
      <c r="MRW53" s="712"/>
      <c r="MRX53" s="712"/>
      <c r="MRY53" s="712"/>
      <c r="MRZ53" s="712"/>
      <c r="MSA53" s="712"/>
      <c r="MSB53" s="712"/>
      <c r="MSC53" s="712"/>
      <c r="MSD53" s="712"/>
      <c r="MSE53" s="712"/>
      <c r="MSF53" s="712"/>
      <c r="MSG53" s="712"/>
      <c r="MSH53" s="712"/>
      <c r="MSI53" s="712"/>
      <c r="MSJ53" s="712"/>
      <c r="MSK53" s="712"/>
      <c r="MSL53" s="712"/>
      <c r="MSM53" s="712"/>
      <c r="MSN53" s="712"/>
      <c r="MSO53" s="712"/>
      <c r="MSP53" s="712"/>
      <c r="MSQ53" s="712"/>
      <c r="MSR53" s="712"/>
      <c r="MSS53" s="712"/>
      <c r="MST53" s="712"/>
      <c r="MSU53" s="712"/>
      <c r="MSV53" s="712"/>
      <c r="MSW53" s="712"/>
      <c r="MSX53" s="712"/>
      <c r="MSY53" s="712"/>
      <c r="MSZ53" s="712"/>
      <c r="MTA53" s="712"/>
      <c r="MTB53" s="712"/>
      <c r="MTC53" s="712"/>
      <c r="MTD53" s="712"/>
      <c r="MTE53" s="712"/>
      <c r="MTF53" s="712"/>
      <c r="MTG53" s="712"/>
      <c r="MTH53" s="712"/>
      <c r="MTI53" s="712"/>
      <c r="MTJ53" s="712"/>
      <c r="MTK53" s="712"/>
      <c r="MTL53" s="712"/>
      <c r="MTM53" s="712"/>
      <c r="MTN53" s="712"/>
      <c r="MTO53" s="712"/>
      <c r="MTP53" s="712"/>
      <c r="MTQ53" s="712"/>
      <c r="MTR53" s="712"/>
      <c r="MTS53" s="712"/>
      <c r="MTT53" s="712"/>
      <c r="MTU53" s="712"/>
      <c r="MTV53" s="712"/>
      <c r="MTW53" s="712"/>
      <c r="MTX53" s="712"/>
      <c r="MTY53" s="712"/>
      <c r="MTZ53" s="712"/>
      <c r="MUA53" s="712"/>
      <c r="MUB53" s="712"/>
      <c r="MUC53" s="712"/>
      <c r="MUD53" s="712"/>
      <c r="MUE53" s="712"/>
      <c r="MUF53" s="712"/>
      <c r="MUG53" s="712"/>
      <c r="MUH53" s="712"/>
      <c r="MUI53" s="712"/>
      <c r="MUJ53" s="712"/>
      <c r="MUK53" s="712"/>
      <c r="MUL53" s="712"/>
      <c r="MUM53" s="712"/>
      <c r="MUN53" s="712"/>
      <c r="MUO53" s="712"/>
      <c r="MUP53" s="712"/>
      <c r="MUQ53" s="712"/>
      <c r="MUR53" s="712"/>
      <c r="MUS53" s="712"/>
      <c r="MUT53" s="712"/>
      <c r="MUU53" s="712"/>
      <c r="MUV53" s="712"/>
      <c r="MUW53" s="712"/>
      <c r="MUX53" s="712"/>
      <c r="MUY53" s="712"/>
      <c r="MUZ53" s="712"/>
      <c r="MVA53" s="712"/>
      <c r="MVB53" s="712"/>
      <c r="MVC53" s="712"/>
      <c r="MVD53" s="712"/>
      <c r="MVE53" s="712"/>
      <c r="MVF53" s="712"/>
      <c r="MVG53" s="712"/>
      <c r="MVH53" s="712"/>
      <c r="MVI53" s="712"/>
      <c r="MVJ53" s="712"/>
      <c r="MVK53" s="712"/>
      <c r="MVL53" s="712"/>
      <c r="MVM53" s="712"/>
      <c r="MVN53" s="712"/>
      <c r="MVO53" s="712"/>
      <c r="MVP53" s="712"/>
      <c r="MVQ53" s="712"/>
      <c r="MVR53" s="712"/>
      <c r="MVS53" s="712"/>
      <c r="MVT53" s="712"/>
      <c r="MVU53" s="712"/>
      <c r="MVV53" s="712"/>
      <c r="MVW53" s="712"/>
      <c r="MVX53" s="712"/>
      <c r="MVY53" s="712"/>
      <c r="MVZ53" s="712"/>
      <c r="MWA53" s="712"/>
      <c r="MWB53" s="712"/>
      <c r="MWC53" s="712"/>
      <c r="MWD53" s="712"/>
      <c r="MWE53" s="712"/>
      <c r="MWF53" s="712"/>
      <c r="MWG53" s="712"/>
      <c r="MWH53" s="712"/>
      <c r="MWI53" s="712"/>
      <c r="MWJ53" s="712"/>
      <c r="MWK53" s="712"/>
      <c r="MWL53" s="712"/>
      <c r="MWM53" s="712"/>
      <c r="MWN53" s="712"/>
      <c r="MWO53" s="712"/>
      <c r="MWP53" s="712"/>
      <c r="MWQ53" s="712"/>
      <c r="MWR53" s="712"/>
      <c r="MWS53" s="712"/>
      <c r="MWT53" s="712"/>
      <c r="MWU53" s="712"/>
      <c r="MWV53" s="712"/>
      <c r="MWW53" s="712"/>
      <c r="MWX53" s="712"/>
      <c r="MWY53" s="712"/>
      <c r="MWZ53" s="712"/>
      <c r="MXA53" s="712"/>
      <c r="MXB53" s="712"/>
      <c r="MXC53" s="712"/>
      <c r="MXD53" s="712"/>
      <c r="MXE53" s="712"/>
      <c r="MXF53" s="712"/>
      <c r="MXG53" s="712"/>
      <c r="MXH53" s="712"/>
      <c r="MXI53" s="712"/>
      <c r="MXJ53" s="712"/>
      <c r="MXK53" s="712"/>
      <c r="MXL53" s="712"/>
      <c r="MXM53" s="712"/>
      <c r="MXN53" s="712"/>
      <c r="MXO53" s="712"/>
      <c r="MXP53" s="712"/>
      <c r="MXQ53" s="712"/>
      <c r="MXR53" s="712"/>
      <c r="MXS53" s="712"/>
      <c r="MXT53" s="712"/>
      <c r="MXU53" s="712"/>
      <c r="MXV53" s="712"/>
      <c r="MXW53" s="712"/>
      <c r="MXX53" s="712"/>
      <c r="MXY53" s="712"/>
      <c r="MXZ53" s="712"/>
      <c r="MYA53" s="712"/>
      <c r="MYB53" s="712"/>
      <c r="MYC53" s="712"/>
      <c r="MYD53" s="712"/>
      <c r="MYE53" s="712"/>
      <c r="MYF53" s="712"/>
      <c r="MYG53" s="712"/>
      <c r="MYH53" s="712"/>
      <c r="MYI53" s="712"/>
      <c r="MYJ53" s="712"/>
      <c r="MYK53" s="712"/>
      <c r="MYL53" s="712"/>
      <c r="MYM53" s="712"/>
      <c r="MYN53" s="712"/>
      <c r="MYO53" s="712"/>
      <c r="MYP53" s="712"/>
      <c r="MYQ53" s="712"/>
      <c r="MYR53" s="712"/>
      <c r="MYS53" s="712"/>
      <c r="MYT53" s="712"/>
      <c r="MYU53" s="712"/>
      <c r="MYV53" s="712"/>
      <c r="MYW53" s="712"/>
      <c r="MYX53" s="712"/>
      <c r="MYY53" s="712"/>
      <c r="MYZ53" s="712"/>
      <c r="MZA53" s="712"/>
      <c r="MZB53" s="712"/>
      <c r="MZC53" s="712"/>
      <c r="MZD53" s="712"/>
      <c r="MZE53" s="712"/>
      <c r="MZF53" s="712"/>
      <c r="MZG53" s="712"/>
      <c r="MZH53" s="712"/>
      <c r="MZI53" s="712"/>
      <c r="MZJ53" s="712"/>
      <c r="MZK53" s="712"/>
      <c r="MZL53" s="712"/>
      <c r="MZM53" s="712"/>
      <c r="MZN53" s="712"/>
      <c r="MZO53" s="712"/>
      <c r="MZP53" s="712"/>
      <c r="MZQ53" s="712"/>
      <c r="MZR53" s="712"/>
      <c r="MZS53" s="712"/>
      <c r="MZT53" s="712"/>
      <c r="MZU53" s="712"/>
      <c r="MZV53" s="712"/>
      <c r="MZW53" s="712"/>
      <c r="MZX53" s="712"/>
      <c r="MZY53" s="712"/>
      <c r="MZZ53" s="712"/>
      <c r="NAA53" s="712"/>
      <c r="NAB53" s="712"/>
      <c r="NAC53" s="712"/>
      <c r="NAD53" s="712"/>
      <c r="NAE53" s="712"/>
      <c r="NAF53" s="712"/>
      <c r="NAG53" s="712"/>
      <c r="NAH53" s="712"/>
      <c r="NAI53" s="712"/>
      <c r="NAJ53" s="712"/>
      <c r="NAK53" s="712"/>
      <c r="NAL53" s="712"/>
      <c r="NAM53" s="712"/>
      <c r="NAN53" s="712"/>
      <c r="NAO53" s="712"/>
      <c r="NAP53" s="712"/>
      <c r="NAQ53" s="712"/>
      <c r="NAR53" s="712"/>
      <c r="NAS53" s="712"/>
      <c r="NAT53" s="712"/>
      <c r="NAU53" s="712"/>
      <c r="NAV53" s="712"/>
      <c r="NAW53" s="712"/>
      <c r="NAX53" s="712"/>
      <c r="NAY53" s="712"/>
      <c r="NAZ53" s="712"/>
      <c r="NBA53" s="712"/>
      <c r="NBB53" s="712"/>
      <c r="NBC53" s="712"/>
      <c r="NBD53" s="712"/>
      <c r="NBE53" s="712"/>
      <c r="NBF53" s="712"/>
      <c r="NBG53" s="712"/>
      <c r="NBH53" s="712"/>
      <c r="NBI53" s="712"/>
      <c r="NBJ53" s="712"/>
      <c r="NBK53" s="712"/>
      <c r="NBL53" s="712"/>
      <c r="NBM53" s="712"/>
      <c r="NBN53" s="712"/>
      <c r="NBO53" s="712"/>
      <c r="NBP53" s="712"/>
      <c r="NBQ53" s="712"/>
      <c r="NBR53" s="712"/>
      <c r="NBS53" s="712"/>
      <c r="NBT53" s="712"/>
      <c r="NBU53" s="712"/>
      <c r="NBV53" s="712"/>
      <c r="NBW53" s="712"/>
      <c r="NBX53" s="712"/>
      <c r="NBY53" s="712"/>
      <c r="NBZ53" s="712"/>
      <c r="NCA53" s="712"/>
      <c r="NCB53" s="712"/>
      <c r="NCC53" s="712"/>
      <c r="NCD53" s="712"/>
      <c r="NCE53" s="712"/>
      <c r="NCF53" s="712"/>
      <c r="NCG53" s="712"/>
      <c r="NCH53" s="712"/>
      <c r="NCI53" s="712"/>
      <c r="NCJ53" s="712"/>
      <c r="NCK53" s="712"/>
      <c r="NCL53" s="712"/>
      <c r="NCM53" s="712"/>
      <c r="NCN53" s="712"/>
      <c r="NCO53" s="712"/>
      <c r="NCP53" s="712"/>
      <c r="NCQ53" s="712"/>
      <c r="NCR53" s="712"/>
      <c r="NCS53" s="712"/>
      <c r="NCT53" s="712"/>
      <c r="NCU53" s="712"/>
      <c r="NCV53" s="712"/>
      <c r="NCW53" s="712"/>
      <c r="NCX53" s="712"/>
      <c r="NCY53" s="712"/>
      <c r="NCZ53" s="712"/>
      <c r="NDA53" s="712"/>
      <c r="NDB53" s="712"/>
      <c r="NDC53" s="712"/>
      <c r="NDD53" s="712"/>
      <c r="NDE53" s="712"/>
      <c r="NDF53" s="712"/>
      <c r="NDG53" s="712"/>
      <c r="NDH53" s="712"/>
      <c r="NDI53" s="712"/>
      <c r="NDJ53" s="712"/>
      <c r="NDK53" s="712"/>
      <c r="NDL53" s="712"/>
      <c r="NDM53" s="712"/>
      <c r="NDN53" s="712"/>
      <c r="NDO53" s="712"/>
      <c r="NDP53" s="712"/>
      <c r="NDQ53" s="712"/>
      <c r="NDR53" s="712"/>
      <c r="NDS53" s="712"/>
      <c r="NDT53" s="712"/>
      <c r="NDU53" s="712"/>
      <c r="NDV53" s="712"/>
      <c r="NDW53" s="712"/>
      <c r="NDX53" s="712"/>
      <c r="NDY53" s="712"/>
      <c r="NDZ53" s="712"/>
      <c r="NEA53" s="712"/>
      <c r="NEB53" s="712"/>
      <c r="NEC53" s="712"/>
      <c r="NED53" s="712"/>
      <c r="NEE53" s="712"/>
      <c r="NEF53" s="712"/>
      <c r="NEG53" s="712"/>
      <c r="NEH53" s="712"/>
      <c r="NEI53" s="712"/>
      <c r="NEJ53" s="712"/>
      <c r="NEK53" s="712"/>
      <c r="NEL53" s="712"/>
      <c r="NEM53" s="712"/>
      <c r="NEN53" s="712"/>
      <c r="NEO53" s="712"/>
      <c r="NEP53" s="712"/>
      <c r="NEQ53" s="712"/>
      <c r="NER53" s="712"/>
      <c r="NES53" s="712"/>
      <c r="NET53" s="712"/>
      <c r="NEU53" s="712"/>
      <c r="NEV53" s="712"/>
      <c r="NEW53" s="712"/>
      <c r="NEX53" s="712"/>
      <c r="NEY53" s="712"/>
      <c r="NEZ53" s="712"/>
      <c r="NFA53" s="712"/>
      <c r="NFB53" s="712"/>
      <c r="NFC53" s="712"/>
      <c r="NFD53" s="712"/>
      <c r="NFE53" s="712"/>
      <c r="NFF53" s="712"/>
      <c r="NFG53" s="712"/>
      <c r="NFH53" s="712"/>
      <c r="NFI53" s="712"/>
      <c r="NFJ53" s="712"/>
      <c r="NFK53" s="712"/>
      <c r="NFL53" s="712"/>
      <c r="NFM53" s="712"/>
      <c r="NFN53" s="712"/>
      <c r="NFO53" s="712"/>
      <c r="NFP53" s="712"/>
      <c r="NFQ53" s="712"/>
      <c r="NFR53" s="712"/>
      <c r="NFS53" s="712"/>
      <c r="NFT53" s="712"/>
      <c r="NFU53" s="712"/>
      <c r="NFV53" s="712"/>
      <c r="NFW53" s="712"/>
      <c r="NFX53" s="712"/>
      <c r="NFY53" s="712"/>
      <c r="NFZ53" s="712"/>
      <c r="NGA53" s="712"/>
      <c r="NGB53" s="712"/>
      <c r="NGC53" s="712"/>
      <c r="NGD53" s="712"/>
      <c r="NGE53" s="712"/>
      <c r="NGF53" s="712"/>
      <c r="NGG53" s="712"/>
      <c r="NGH53" s="712"/>
      <c r="NGI53" s="712"/>
      <c r="NGJ53" s="712"/>
      <c r="NGK53" s="712"/>
      <c r="NGL53" s="712"/>
      <c r="NGM53" s="712"/>
      <c r="NGN53" s="712"/>
      <c r="NGO53" s="712"/>
      <c r="NGP53" s="712"/>
      <c r="NGQ53" s="712"/>
      <c r="NGR53" s="712"/>
      <c r="NGS53" s="712"/>
      <c r="NGT53" s="712"/>
      <c r="NGU53" s="712"/>
      <c r="NGV53" s="712"/>
      <c r="NGW53" s="712"/>
      <c r="NGX53" s="712"/>
      <c r="NGY53" s="712"/>
      <c r="NGZ53" s="712"/>
      <c r="NHA53" s="712"/>
      <c r="NHB53" s="712"/>
      <c r="NHC53" s="712"/>
      <c r="NHD53" s="712"/>
      <c r="NHE53" s="712"/>
      <c r="NHF53" s="712"/>
      <c r="NHG53" s="712"/>
      <c r="NHH53" s="712"/>
      <c r="NHI53" s="712"/>
      <c r="NHJ53" s="712"/>
      <c r="NHK53" s="712"/>
      <c r="NHL53" s="712"/>
      <c r="NHM53" s="712"/>
      <c r="NHN53" s="712"/>
      <c r="NHO53" s="712"/>
      <c r="NHP53" s="712"/>
      <c r="NHQ53" s="712"/>
      <c r="NHR53" s="712"/>
      <c r="NHS53" s="712"/>
      <c r="NHT53" s="712"/>
      <c r="NHU53" s="712"/>
      <c r="NHV53" s="712"/>
      <c r="NHW53" s="712"/>
      <c r="NHX53" s="712"/>
      <c r="NHY53" s="712"/>
      <c r="NHZ53" s="712"/>
      <c r="NIA53" s="712"/>
      <c r="NIB53" s="712"/>
      <c r="NIC53" s="712"/>
      <c r="NID53" s="712"/>
      <c r="NIE53" s="712"/>
      <c r="NIF53" s="712"/>
      <c r="NIG53" s="712"/>
      <c r="NIH53" s="712"/>
      <c r="NII53" s="712"/>
      <c r="NIJ53" s="712"/>
      <c r="NIK53" s="712"/>
      <c r="NIL53" s="712"/>
      <c r="NIM53" s="712"/>
      <c r="NIN53" s="712"/>
      <c r="NIO53" s="712"/>
      <c r="NIP53" s="712"/>
      <c r="NIQ53" s="712"/>
      <c r="NIR53" s="712"/>
      <c r="NIS53" s="712"/>
      <c r="NIT53" s="712"/>
      <c r="NIU53" s="712"/>
      <c r="NIV53" s="712"/>
      <c r="NIW53" s="712"/>
      <c r="NIX53" s="712"/>
      <c r="NIY53" s="712"/>
      <c r="NIZ53" s="712"/>
      <c r="NJA53" s="712"/>
      <c r="NJB53" s="712"/>
      <c r="NJC53" s="712"/>
      <c r="NJD53" s="712"/>
      <c r="NJE53" s="712"/>
      <c r="NJF53" s="712"/>
      <c r="NJG53" s="712"/>
      <c r="NJH53" s="712"/>
      <c r="NJI53" s="712"/>
      <c r="NJJ53" s="712"/>
      <c r="NJK53" s="712"/>
      <c r="NJL53" s="712"/>
      <c r="NJM53" s="712"/>
      <c r="NJN53" s="712"/>
      <c r="NJO53" s="712"/>
      <c r="NJP53" s="712"/>
      <c r="NJQ53" s="712"/>
      <c r="NJR53" s="712"/>
      <c r="NJS53" s="712"/>
      <c r="NJT53" s="712"/>
      <c r="NJU53" s="712"/>
      <c r="NJV53" s="712"/>
      <c r="NJW53" s="712"/>
      <c r="NJX53" s="712"/>
      <c r="NJY53" s="712"/>
      <c r="NJZ53" s="712"/>
      <c r="NKA53" s="712"/>
      <c r="NKB53" s="712"/>
      <c r="NKC53" s="712"/>
      <c r="NKD53" s="712"/>
      <c r="NKE53" s="712"/>
      <c r="NKF53" s="712"/>
      <c r="NKG53" s="712"/>
      <c r="NKH53" s="712"/>
      <c r="NKI53" s="712"/>
      <c r="NKJ53" s="712"/>
      <c r="NKK53" s="712"/>
      <c r="NKL53" s="712"/>
      <c r="NKM53" s="712"/>
      <c r="NKN53" s="712"/>
      <c r="NKO53" s="712"/>
      <c r="NKP53" s="712"/>
      <c r="NKQ53" s="712"/>
      <c r="NKR53" s="712"/>
      <c r="NKS53" s="712"/>
      <c r="NKT53" s="712"/>
      <c r="NKU53" s="712"/>
      <c r="NKV53" s="712"/>
      <c r="NKW53" s="712"/>
      <c r="NKX53" s="712"/>
      <c r="NKY53" s="712"/>
      <c r="NKZ53" s="712"/>
      <c r="NLA53" s="712"/>
      <c r="NLB53" s="712"/>
      <c r="NLC53" s="712"/>
      <c r="NLD53" s="712"/>
      <c r="NLE53" s="712"/>
      <c r="NLF53" s="712"/>
      <c r="NLG53" s="712"/>
      <c r="NLH53" s="712"/>
      <c r="NLI53" s="712"/>
      <c r="NLJ53" s="712"/>
      <c r="NLK53" s="712"/>
      <c r="NLL53" s="712"/>
      <c r="NLM53" s="712"/>
      <c r="NLN53" s="712"/>
      <c r="NLO53" s="712"/>
      <c r="NLP53" s="712"/>
      <c r="NLQ53" s="712"/>
      <c r="NLR53" s="712"/>
      <c r="NLS53" s="712"/>
      <c r="NLT53" s="712"/>
      <c r="NLU53" s="712"/>
      <c r="NLV53" s="712"/>
      <c r="NLW53" s="712"/>
      <c r="NLX53" s="712"/>
      <c r="NLY53" s="712"/>
      <c r="NLZ53" s="712"/>
      <c r="NMA53" s="712"/>
      <c r="NMB53" s="712"/>
      <c r="NMC53" s="712"/>
      <c r="NMD53" s="712"/>
      <c r="NME53" s="712"/>
      <c r="NMF53" s="712"/>
      <c r="NMG53" s="712"/>
      <c r="NMH53" s="712"/>
      <c r="NMI53" s="712"/>
      <c r="NMJ53" s="712"/>
      <c r="NMK53" s="712"/>
      <c r="NML53" s="712"/>
      <c r="NMM53" s="712"/>
      <c r="NMN53" s="712"/>
      <c r="NMO53" s="712"/>
      <c r="NMP53" s="712"/>
      <c r="NMQ53" s="712"/>
      <c r="NMR53" s="712"/>
      <c r="NMS53" s="712"/>
      <c r="NMT53" s="712"/>
      <c r="NMU53" s="712"/>
      <c r="NMV53" s="712"/>
      <c r="NMW53" s="712"/>
      <c r="NMX53" s="712"/>
      <c r="NMY53" s="712"/>
      <c r="NMZ53" s="712"/>
      <c r="NNA53" s="712"/>
      <c r="NNB53" s="712"/>
      <c r="NNC53" s="712"/>
      <c r="NND53" s="712"/>
      <c r="NNE53" s="712"/>
      <c r="NNF53" s="712"/>
      <c r="NNG53" s="712"/>
      <c r="NNH53" s="712"/>
      <c r="NNI53" s="712"/>
      <c r="NNJ53" s="712"/>
      <c r="NNK53" s="712"/>
      <c r="NNL53" s="712"/>
      <c r="NNM53" s="712"/>
      <c r="NNN53" s="712"/>
      <c r="NNO53" s="712"/>
      <c r="NNP53" s="712"/>
      <c r="NNQ53" s="712"/>
      <c r="NNR53" s="712"/>
      <c r="NNS53" s="712"/>
      <c r="NNT53" s="712"/>
      <c r="NNU53" s="712"/>
      <c r="NNV53" s="712"/>
      <c r="NNW53" s="712"/>
      <c r="NNX53" s="712"/>
      <c r="NNY53" s="712"/>
      <c r="NNZ53" s="712"/>
      <c r="NOA53" s="712"/>
      <c r="NOB53" s="712"/>
      <c r="NOC53" s="712"/>
      <c r="NOD53" s="712"/>
      <c r="NOE53" s="712"/>
      <c r="NOF53" s="712"/>
      <c r="NOG53" s="712"/>
      <c r="NOH53" s="712"/>
      <c r="NOI53" s="712"/>
      <c r="NOJ53" s="712"/>
      <c r="NOK53" s="712"/>
      <c r="NOL53" s="712"/>
      <c r="NOM53" s="712"/>
      <c r="NON53" s="712"/>
      <c r="NOO53" s="712"/>
      <c r="NOP53" s="712"/>
      <c r="NOQ53" s="712"/>
      <c r="NOR53" s="712"/>
      <c r="NOS53" s="712"/>
      <c r="NOT53" s="712"/>
      <c r="NOU53" s="712"/>
      <c r="NOV53" s="712"/>
      <c r="NOW53" s="712"/>
      <c r="NOX53" s="712"/>
      <c r="NOY53" s="712"/>
      <c r="NOZ53" s="712"/>
      <c r="NPA53" s="712"/>
      <c r="NPB53" s="712"/>
      <c r="NPC53" s="712"/>
      <c r="NPD53" s="712"/>
      <c r="NPE53" s="712"/>
      <c r="NPF53" s="712"/>
      <c r="NPG53" s="712"/>
      <c r="NPH53" s="712"/>
      <c r="NPI53" s="712"/>
      <c r="NPJ53" s="712"/>
      <c r="NPK53" s="712"/>
      <c r="NPL53" s="712"/>
      <c r="NPM53" s="712"/>
      <c r="NPN53" s="712"/>
      <c r="NPO53" s="712"/>
      <c r="NPP53" s="712"/>
      <c r="NPQ53" s="712"/>
      <c r="NPR53" s="712"/>
      <c r="NPS53" s="712"/>
      <c r="NPT53" s="712"/>
      <c r="NPU53" s="712"/>
      <c r="NPV53" s="712"/>
      <c r="NPW53" s="712"/>
      <c r="NPX53" s="712"/>
      <c r="NPY53" s="712"/>
      <c r="NPZ53" s="712"/>
      <c r="NQA53" s="712"/>
      <c r="NQB53" s="712"/>
      <c r="NQC53" s="712"/>
      <c r="NQD53" s="712"/>
      <c r="NQE53" s="712"/>
      <c r="NQF53" s="712"/>
      <c r="NQG53" s="712"/>
      <c r="NQH53" s="712"/>
      <c r="NQI53" s="712"/>
      <c r="NQJ53" s="712"/>
      <c r="NQK53" s="712"/>
      <c r="NQL53" s="712"/>
      <c r="NQM53" s="712"/>
      <c r="NQN53" s="712"/>
      <c r="NQO53" s="712"/>
      <c r="NQP53" s="712"/>
      <c r="NQQ53" s="712"/>
      <c r="NQR53" s="712"/>
      <c r="NQS53" s="712"/>
      <c r="NQT53" s="712"/>
      <c r="NQU53" s="712"/>
      <c r="NQV53" s="712"/>
      <c r="NQW53" s="712"/>
      <c r="NQX53" s="712"/>
      <c r="NQY53" s="712"/>
      <c r="NQZ53" s="712"/>
      <c r="NRA53" s="712"/>
      <c r="NRB53" s="712"/>
      <c r="NRC53" s="712"/>
      <c r="NRD53" s="712"/>
      <c r="NRE53" s="712"/>
      <c r="NRF53" s="712"/>
      <c r="NRG53" s="712"/>
      <c r="NRH53" s="712"/>
      <c r="NRI53" s="712"/>
      <c r="NRJ53" s="712"/>
      <c r="NRK53" s="712"/>
      <c r="NRL53" s="712"/>
      <c r="NRM53" s="712"/>
      <c r="NRN53" s="712"/>
      <c r="NRO53" s="712"/>
      <c r="NRP53" s="712"/>
      <c r="NRQ53" s="712"/>
      <c r="NRR53" s="712"/>
      <c r="NRS53" s="712"/>
      <c r="NRT53" s="712"/>
      <c r="NRU53" s="712"/>
      <c r="NRV53" s="712"/>
      <c r="NRW53" s="712"/>
      <c r="NRX53" s="712"/>
      <c r="NRY53" s="712"/>
      <c r="NRZ53" s="712"/>
      <c r="NSA53" s="712"/>
      <c r="NSB53" s="712"/>
      <c r="NSC53" s="712"/>
      <c r="NSD53" s="712"/>
      <c r="NSE53" s="712"/>
      <c r="NSF53" s="712"/>
      <c r="NSG53" s="712"/>
      <c r="NSH53" s="712"/>
      <c r="NSI53" s="712"/>
      <c r="NSJ53" s="712"/>
      <c r="NSK53" s="712"/>
      <c r="NSL53" s="712"/>
      <c r="NSM53" s="712"/>
      <c r="NSN53" s="712"/>
      <c r="NSO53" s="712"/>
      <c r="NSP53" s="712"/>
      <c r="NSQ53" s="712"/>
      <c r="NSR53" s="712"/>
      <c r="NSS53" s="712"/>
      <c r="NST53" s="712"/>
      <c r="NSU53" s="712"/>
      <c r="NSV53" s="712"/>
      <c r="NSW53" s="712"/>
      <c r="NSX53" s="712"/>
      <c r="NSY53" s="712"/>
      <c r="NSZ53" s="712"/>
      <c r="NTA53" s="712"/>
      <c r="NTB53" s="712"/>
      <c r="NTC53" s="712"/>
      <c r="NTD53" s="712"/>
      <c r="NTE53" s="712"/>
      <c r="NTF53" s="712"/>
      <c r="NTG53" s="712"/>
      <c r="NTH53" s="712"/>
      <c r="NTI53" s="712"/>
      <c r="NTJ53" s="712"/>
      <c r="NTK53" s="712"/>
      <c r="NTL53" s="712"/>
      <c r="NTM53" s="712"/>
      <c r="NTN53" s="712"/>
      <c r="NTO53" s="712"/>
      <c r="NTP53" s="712"/>
      <c r="NTQ53" s="712"/>
      <c r="NTR53" s="712"/>
      <c r="NTS53" s="712"/>
      <c r="NTT53" s="712"/>
      <c r="NTU53" s="712"/>
      <c r="NTV53" s="712"/>
      <c r="NTW53" s="712"/>
      <c r="NTX53" s="712"/>
      <c r="NTY53" s="712"/>
      <c r="NTZ53" s="712"/>
      <c r="NUA53" s="712"/>
      <c r="NUB53" s="712"/>
      <c r="NUC53" s="712"/>
      <c r="NUD53" s="712"/>
      <c r="NUE53" s="712"/>
      <c r="NUF53" s="712"/>
      <c r="NUG53" s="712"/>
      <c r="NUH53" s="712"/>
      <c r="NUI53" s="712"/>
      <c r="NUJ53" s="712"/>
      <c r="NUK53" s="712"/>
      <c r="NUL53" s="712"/>
      <c r="NUM53" s="712"/>
      <c r="NUN53" s="712"/>
      <c r="NUO53" s="712"/>
      <c r="NUP53" s="712"/>
      <c r="NUQ53" s="712"/>
      <c r="NUR53" s="712"/>
      <c r="NUS53" s="712"/>
      <c r="NUT53" s="712"/>
      <c r="NUU53" s="712"/>
      <c r="NUV53" s="712"/>
      <c r="NUW53" s="712"/>
      <c r="NUX53" s="712"/>
      <c r="NUY53" s="712"/>
      <c r="NUZ53" s="712"/>
      <c r="NVA53" s="712"/>
      <c r="NVB53" s="712"/>
      <c r="NVC53" s="712"/>
      <c r="NVD53" s="712"/>
      <c r="NVE53" s="712"/>
      <c r="NVF53" s="712"/>
      <c r="NVG53" s="712"/>
      <c r="NVH53" s="712"/>
      <c r="NVI53" s="712"/>
      <c r="NVJ53" s="712"/>
      <c r="NVK53" s="712"/>
      <c r="NVL53" s="712"/>
      <c r="NVM53" s="712"/>
      <c r="NVN53" s="712"/>
      <c r="NVO53" s="712"/>
      <c r="NVP53" s="712"/>
      <c r="NVQ53" s="712"/>
      <c r="NVR53" s="712"/>
      <c r="NVS53" s="712"/>
      <c r="NVT53" s="712"/>
      <c r="NVU53" s="712"/>
      <c r="NVV53" s="712"/>
      <c r="NVW53" s="712"/>
      <c r="NVX53" s="712"/>
      <c r="NVY53" s="712"/>
      <c r="NVZ53" s="712"/>
      <c r="NWA53" s="712"/>
      <c r="NWB53" s="712"/>
      <c r="NWC53" s="712"/>
      <c r="NWD53" s="712"/>
      <c r="NWE53" s="712"/>
      <c r="NWF53" s="712"/>
      <c r="NWG53" s="712"/>
      <c r="NWH53" s="712"/>
      <c r="NWI53" s="712"/>
      <c r="NWJ53" s="712"/>
      <c r="NWK53" s="712"/>
      <c r="NWL53" s="712"/>
      <c r="NWM53" s="712"/>
      <c r="NWN53" s="712"/>
      <c r="NWO53" s="712"/>
      <c r="NWP53" s="712"/>
      <c r="NWQ53" s="712"/>
      <c r="NWR53" s="712"/>
      <c r="NWS53" s="712"/>
      <c r="NWT53" s="712"/>
      <c r="NWU53" s="712"/>
      <c r="NWV53" s="712"/>
      <c r="NWW53" s="712"/>
      <c r="NWX53" s="712"/>
      <c r="NWY53" s="712"/>
      <c r="NWZ53" s="712"/>
      <c r="NXA53" s="712"/>
      <c r="NXB53" s="712"/>
      <c r="NXC53" s="712"/>
      <c r="NXD53" s="712"/>
      <c r="NXE53" s="712"/>
      <c r="NXF53" s="712"/>
      <c r="NXG53" s="712"/>
      <c r="NXH53" s="712"/>
      <c r="NXI53" s="712"/>
      <c r="NXJ53" s="712"/>
      <c r="NXK53" s="712"/>
      <c r="NXL53" s="712"/>
      <c r="NXM53" s="712"/>
      <c r="NXN53" s="712"/>
      <c r="NXO53" s="712"/>
      <c r="NXP53" s="712"/>
      <c r="NXQ53" s="712"/>
      <c r="NXR53" s="712"/>
      <c r="NXS53" s="712"/>
      <c r="NXT53" s="712"/>
      <c r="NXU53" s="712"/>
      <c r="NXV53" s="712"/>
      <c r="NXW53" s="712"/>
      <c r="NXX53" s="712"/>
      <c r="NXY53" s="712"/>
      <c r="NXZ53" s="712"/>
      <c r="NYA53" s="712"/>
      <c r="NYB53" s="712"/>
      <c r="NYC53" s="712"/>
      <c r="NYD53" s="712"/>
      <c r="NYE53" s="712"/>
      <c r="NYF53" s="712"/>
      <c r="NYG53" s="712"/>
      <c r="NYH53" s="712"/>
      <c r="NYI53" s="712"/>
      <c r="NYJ53" s="712"/>
      <c r="NYK53" s="712"/>
      <c r="NYL53" s="712"/>
      <c r="NYM53" s="712"/>
      <c r="NYN53" s="712"/>
      <c r="NYO53" s="712"/>
      <c r="NYP53" s="712"/>
      <c r="NYQ53" s="712"/>
      <c r="NYR53" s="712"/>
      <c r="NYS53" s="712"/>
      <c r="NYT53" s="712"/>
      <c r="NYU53" s="712"/>
      <c r="NYV53" s="712"/>
      <c r="NYW53" s="712"/>
      <c r="NYX53" s="712"/>
      <c r="NYY53" s="712"/>
      <c r="NYZ53" s="712"/>
      <c r="NZA53" s="712"/>
      <c r="NZB53" s="712"/>
      <c r="NZC53" s="712"/>
      <c r="NZD53" s="712"/>
      <c r="NZE53" s="712"/>
      <c r="NZF53" s="712"/>
      <c r="NZG53" s="712"/>
      <c r="NZH53" s="712"/>
      <c r="NZI53" s="712"/>
      <c r="NZJ53" s="712"/>
      <c r="NZK53" s="712"/>
      <c r="NZL53" s="712"/>
      <c r="NZM53" s="712"/>
      <c r="NZN53" s="712"/>
      <c r="NZO53" s="712"/>
      <c r="NZP53" s="712"/>
      <c r="NZQ53" s="712"/>
      <c r="NZR53" s="712"/>
      <c r="NZS53" s="712"/>
      <c r="NZT53" s="712"/>
      <c r="NZU53" s="712"/>
      <c r="NZV53" s="712"/>
      <c r="NZW53" s="712"/>
      <c r="NZX53" s="712"/>
      <c r="NZY53" s="712"/>
      <c r="NZZ53" s="712"/>
      <c r="OAA53" s="712"/>
      <c r="OAB53" s="712"/>
      <c r="OAC53" s="712"/>
      <c r="OAD53" s="712"/>
      <c r="OAE53" s="712"/>
      <c r="OAF53" s="712"/>
      <c r="OAG53" s="712"/>
      <c r="OAH53" s="712"/>
      <c r="OAI53" s="712"/>
      <c r="OAJ53" s="712"/>
      <c r="OAK53" s="712"/>
      <c r="OAL53" s="712"/>
      <c r="OAM53" s="712"/>
      <c r="OAN53" s="712"/>
      <c r="OAO53" s="712"/>
      <c r="OAP53" s="712"/>
      <c r="OAQ53" s="712"/>
      <c r="OAR53" s="712"/>
      <c r="OAS53" s="712"/>
      <c r="OAT53" s="712"/>
      <c r="OAU53" s="712"/>
      <c r="OAV53" s="712"/>
      <c r="OAW53" s="712"/>
      <c r="OAX53" s="712"/>
      <c r="OAY53" s="712"/>
      <c r="OAZ53" s="712"/>
      <c r="OBA53" s="712"/>
      <c r="OBB53" s="712"/>
      <c r="OBC53" s="712"/>
      <c r="OBD53" s="712"/>
      <c r="OBE53" s="712"/>
      <c r="OBF53" s="712"/>
      <c r="OBG53" s="712"/>
      <c r="OBH53" s="712"/>
      <c r="OBI53" s="712"/>
      <c r="OBJ53" s="712"/>
      <c r="OBK53" s="712"/>
      <c r="OBL53" s="712"/>
      <c r="OBM53" s="712"/>
      <c r="OBN53" s="712"/>
      <c r="OBO53" s="712"/>
      <c r="OBP53" s="712"/>
      <c r="OBQ53" s="712"/>
      <c r="OBR53" s="712"/>
      <c r="OBS53" s="712"/>
      <c r="OBT53" s="712"/>
      <c r="OBU53" s="712"/>
      <c r="OBV53" s="712"/>
      <c r="OBW53" s="712"/>
      <c r="OBX53" s="712"/>
      <c r="OBY53" s="712"/>
      <c r="OBZ53" s="712"/>
      <c r="OCA53" s="712"/>
      <c r="OCB53" s="712"/>
      <c r="OCC53" s="712"/>
      <c r="OCD53" s="712"/>
      <c r="OCE53" s="712"/>
      <c r="OCF53" s="712"/>
      <c r="OCG53" s="712"/>
      <c r="OCH53" s="712"/>
      <c r="OCI53" s="712"/>
      <c r="OCJ53" s="712"/>
      <c r="OCK53" s="712"/>
      <c r="OCL53" s="712"/>
      <c r="OCM53" s="712"/>
      <c r="OCN53" s="712"/>
      <c r="OCO53" s="712"/>
      <c r="OCP53" s="712"/>
      <c r="OCQ53" s="712"/>
      <c r="OCR53" s="712"/>
      <c r="OCS53" s="712"/>
      <c r="OCT53" s="712"/>
      <c r="OCU53" s="712"/>
      <c r="OCV53" s="712"/>
      <c r="OCW53" s="712"/>
      <c r="OCX53" s="712"/>
      <c r="OCY53" s="712"/>
      <c r="OCZ53" s="712"/>
      <c r="ODA53" s="712"/>
      <c r="ODB53" s="712"/>
      <c r="ODC53" s="712"/>
      <c r="ODD53" s="712"/>
      <c r="ODE53" s="712"/>
      <c r="ODF53" s="712"/>
      <c r="ODG53" s="712"/>
      <c r="ODH53" s="712"/>
      <c r="ODI53" s="712"/>
      <c r="ODJ53" s="712"/>
      <c r="ODK53" s="712"/>
      <c r="ODL53" s="712"/>
      <c r="ODM53" s="712"/>
      <c r="ODN53" s="712"/>
      <c r="ODO53" s="712"/>
      <c r="ODP53" s="712"/>
      <c r="ODQ53" s="712"/>
      <c r="ODR53" s="712"/>
      <c r="ODS53" s="712"/>
      <c r="ODT53" s="712"/>
      <c r="ODU53" s="712"/>
      <c r="ODV53" s="712"/>
      <c r="ODW53" s="712"/>
      <c r="ODX53" s="712"/>
      <c r="ODY53" s="712"/>
      <c r="ODZ53" s="712"/>
      <c r="OEA53" s="712"/>
      <c r="OEB53" s="712"/>
      <c r="OEC53" s="712"/>
      <c r="OED53" s="712"/>
      <c r="OEE53" s="712"/>
      <c r="OEF53" s="712"/>
      <c r="OEG53" s="712"/>
      <c r="OEH53" s="712"/>
      <c r="OEI53" s="712"/>
      <c r="OEJ53" s="712"/>
      <c r="OEK53" s="712"/>
      <c r="OEL53" s="712"/>
      <c r="OEM53" s="712"/>
      <c r="OEN53" s="712"/>
      <c r="OEO53" s="712"/>
      <c r="OEP53" s="712"/>
      <c r="OEQ53" s="712"/>
      <c r="OER53" s="712"/>
      <c r="OES53" s="712"/>
      <c r="OET53" s="712"/>
      <c r="OEU53" s="712"/>
      <c r="OEV53" s="712"/>
      <c r="OEW53" s="712"/>
      <c r="OEX53" s="712"/>
      <c r="OEY53" s="712"/>
      <c r="OEZ53" s="712"/>
      <c r="OFA53" s="712"/>
      <c r="OFB53" s="712"/>
      <c r="OFC53" s="712"/>
      <c r="OFD53" s="712"/>
      <c r="OFE53" s="712"/>
      <c r="OFF53" s="712"/>
      <c r="OFG53" s="712"/>
      <c r="OFH53" s="712"/>
      <c r="OFI53" s="712"/>
      <c r="OFJ53" s="712"/>
      <c r="OFK53" s="712"/>
      <c r="OFL53" s="712"/>
      <c r="OFM53" s="712"/>
      <c r="OFN53" s="712"/>
      <c r="OFO53" s="712"/>
      <c r="OFP53" s="712"/>
      <c r="OFQ53" s="712"/>
      <c r="OFR53" s="712"/>
      <c r="OFS53" s="712"/>
      <c r="OFT53" s="712"/>
      <c r="OFU53" s="712"/>
      <c r="OFV53" s="712"/>
      <c r="OFW53" s="712"/>
      <c r="OFX53" s="712"/>
      <c r="OFY53" s="712"/>
      <c r="OFZ53" s="712"/>
      <c r="OGA53" s="712"/>
      <c r="OGB53" s="712"/>
      <c r="OGC53" s="712"/>
      <c r="OGD53" s="712"/>
      <c r="OGE53" s="712"/>
      <c r="OGF53" s="712"/>
      <c r="OGG53" s="712"/>
      <c r="OGH53" s="712"/>
      <c r="OGI53" s="712"/>
      <c r="OGJ53" s="712"/>
      <c r="OGK53" s="712"/>
      <c r="OGL53" s="712"/>
      <c r="OGM53" s="712"/>
      <c r="OGN53" s="712"/>
      <c r="OGO53" s="712"/>
      <c r="OGP53" s="712"/>
      <c r="OGQ53" s="712"/>
      <c r="OGR53" s="712"/>
      <c r="OGS53" s="712"/>
      <c r="OGT53" s="712"/>
      <c r="OGU53" s="712"/>
      <c r="OGV53" s="712"/>
      <c r="OGW53" s="712"/>
      <c r="OGX53" s="712"/>
      <c r="OGY53" s="712"/>
      <c r="OGZ53" s="712"/>
      <c r="OHA53" s="712"/>
      <c r="OHB53" s="712"/>
      <c r="OHC53" s="712"/>
      <c r="OHD53" s="712"/>
      <c r="OHE53" s="712"/>
      <c r="OHF53" s="712"/>
      <c r="OHG53" s="712"/>
      <c r="OHH53" s="712"/>
      <c r="OHI53" s="712"/>
      <c r="OHJ53" s="712"/>
      <c r="OHK53" s="712"/>
      <c r="OHL53" s="712"/>
      <c r="OHM53" s="712"/>
      <c r="OHN53" s="712"/>
      <c r="OHO53" s="712"/>
      <c r="OHP53" s="712"/>
      <c r="OHQ53" s="712"/>
      <c r="OHR53" s="712"/>
      <c r="OHS53" s="712"/>
      <c r="OHT53" s="712"/>
      <c r="OHU53" s="712"/>
      <c r="OHV53" s="712"/>
      <c r="OHW53" s="712"/>
      <c r="OHX53" s="712"/>
      <c r="OHY53" s="712"/>
      <c r="OHZ53" s="712"/>
      <c r="OIA53" s="712"/>
      <c r="OIB53" s="712"/>
      <c r="OIC53" s="712"/>
      <c r="OID53" s="712"/>
      <c r="OIE53" s="712"/>
      <c r="OIF53" s="712"/>
      <c r="OIG53" s="712"/>
      <c r="OIH53" s="712"/>
      <c r="OII53" s="712"/>
      <c r="OIJ53" s="712"/>
      <c r="OIK53" s="712"/>
      <c r="OIL53" s="712"/>
      <c r="OIM53" s="712"/>
      <c r="OIN53" s="712"/>
      <c r="OIO53" s="712"/>
      <c r="OIP53" s="712"/>
      <c r="OIQ53" s="712"/>
      <c r="OIR53" s="712"/>
      <c r="OIS53" s="712"/>
      <c r="OIT53" s="712"/>
      <c r="OIU53" s="712"/>
      <c r="OIV53" s="712"/>
      <c r="OIW53" s="712"/>
      <c r="OIX53" s="712"/>
      <c r="OIY53" s="712"/>
      <c r="OIZ53" s="712"/>
      <c r="OJA53" s="712"/>
      <c r="OJB53" s="712"/>
      <c r="OJC53" s="712"/>
      <c r="OJD53" s="712"/>
      <c r="OJE53" s="712"/>
      <c r="OJF53" s="712"/>
      <c r="OJG53" s="712"/>
      <c r="OJH53" s="712"/>
      <c r="OJI53" s="712"/>
      <c r="OJJ53" s="712"/>
      <c r="OJK53" s="712"/>
      <c r="OJL53" s="712"/>
      <c r="OJM53" s="712"/>
      <c r="OJN53" s="712"/>
      <c r="OJO53" s="712"/>
      <c r="OJP53" s="712"/>
      <c r="OJQ53" s="712"/>
      <c r="OJR53" s="712"/>
      <c r="OJS53" s="712"/>
      <c r="OJT53" s="712"/>
      <c r="OJU53" s="712"/>
      <c r="OJV53" s="712"/>
      <c r="OJW53" s="712"/>
      <c r="OJX53" s="712"/>
      <c r="OJY53" s="712"/>
      <c r="OJZ53" s="712"/>
      <c r="OKA53" s="712"/>
      <c r="OKB53" s="712"/>
      <c r="OKC53" s="712"/>
      <c r="OKD53" s="712"/>
      <c r="OKE53" s="712"/>
      <c r="OKF53" s="712"/>
      <c r="OKG53" s="712"/>
      <c r="OKH53" s="712"/>
      <c r="OKI53" s="712"/>
      <c r="OKJ53" s="712"/>
      <c r="OKK53" s="712"/>
      <c r="OKL53" s="712"/>
      <c r="OKM53" s="712"/>
      <c r="OKN53" s="712"/>
      <c r="OKO53" s="712"/>
      <c r="OKP53" s="712"/>
      <c r="OKQ53" s="712"/>
      <c r="OKR53" s="712"/>
      <c r="OKS53" s="712"/>
      <c r="OKT53" s="712"/>
      <c r="OKU53" s="712"/>
      <c r="OKV53" s="712"/>
      <c r="OKW53" s="712"/>
      <c r="OKX53" s="712"/>
      <c r="OKY53" s="712"/>
      <c r="OKZ53" s="712"/>
      <c r="OLA53" s="712"/>
      <c r="OLB53" s="712"/>
      <c r="OLC53" s="712"/>
      <c r="OLD53" s="712"/>
      <c r="OLE53" s="712"/>
      <c r="OLF53" s="712"/>
      <c r="OLG53" s="712"/>
      <c r="OLH53" s="712"/>
      <c r="OLI53" s="712"/>
      <c r="OLJ53" s="712"/>
      <c r="OLK53" s="712"/>
      <c r="OLL53" s="712"/>
      <c r="OLM53" s="712"/>
      <c r="OLN53" s="712"/>
      <c r="OLO53" s="712"/>
      <c r="OLP53" s="712"/>
      <c r="OLQ53" s="712"/>
      <c r="OLR53" s="712"/>
      <c r="OLS53" s="712"/>
      <c r="OLT53" s="712"/>
      <c r="OLU53" s="712"/>
      <c r="OLV53" s="712"/>
      <c r="OLW53" s="712"/>
      <c r="OLX53" s="712"/>
      <c r="OLY53" s="712"/>
      <c r="OLZ53" s="712"/>
      <c r="OMA53" s="712"/>
      <c r="OMB53" s="712"/>
      <c r="OMC53" s="712"/>
      <c r="OMD53" s="712"/>
      <c r="OME53" s="712"/>
      <c r="OMF53" s="712"/>
      <c r="OMG53" s="712"/>
      <c r="OMH53" s="712"/>
      <c r="OMI53" s="712"/>
      <c r="OMJ53" s="712"/>
      <c r="OMK53" s="712"/>
      <c r="OML53" s="712"/>
      <c r="OMM53" s="712"/>
      <c r="OMN53" s="712"/>
      <c r="OMO53" s="712"/>
      <c r="OMP53" s="712"/>
      <c r="OMQ53" s="712"/>
      <c r="OMR53" s="712"/>
      <c r="OMS53" s="712"/>
      <c r="OMT53" s="712"/>
      <c r="OMU53" s="712"/>
      <c r="OMV53" s="712"/>
      <c r="OMW53" s="712"/>
      <c r="OMX53" s="712"/>
      <c r="OMY53" s="712"/>
      <c r="OMZ53" s="712"/>
      <c r="ONA53" s="712"/>
      <c r="ONB53" s="712"/>
      <c r="ONC53" s="712"/>
      <c r="OND53" s="712"/>
      <c r="ONE53" s="712"/>
      <c r="ONF53" s="712"/>
      <c r="ONG53" s="712"/>
      <c r="ONH53" s="712"/>
      <c r="ONI53" s="712"/>
      <c r="ONJ53" s="712"/>
      <c r="ONK53" s="712"/>
      <c r="ONL53" s="712"/>
      <c r="ONM53" s="712"/>
      <c r="ONN53" s="712"/>
      <c r="ONO53" s="712"/>
      <c r="ONP53" s="712"/>
      <c r="ONQ53" s="712"/>
      <c r="ONR53" s="712"/>
      <c r="ONS53" s="712"/>
      <c r="ONT53" s="712"/>
      <c r="ONU53" s="712"/>
      <c r="ONV53" s="712"/>
      <c r="ONW53" s="712"/>
      <c r="ONX53" s="712"/>
      <c r="ONY53" s="712"/>
      <c r="ONZ53" s="712"/>
      <c r="OOA53" s="712"/>
      <c r="OOB53" s="712"/>
      <c r="OOC53" s="712"/>
      <c r="OOD53" s="712"/>
      <c r="OOE53" s="712"/>
      <c r="OOF53" s="712"/>
      <c r="OOG53" s="712"/>
      <c r="OOH53" s="712"/>
      <c r="OOI53" s="712"/>
      <c r="OOJ53" s="712"/>
      <c r="OOK53" s="712"/>
      <c r="OOL53" s="712"/>
      <c r="OOM53" s="712"/>
      <c r="OON53" s="712"/>
      <c r="OOO53" s="712"/>
      <c r="OOP53" s="712"/>
      <c r="OOQ53" s="712"/>
      <c r="OOR53" s="712"/>
      <c r="OOS53" s="712"/>
      <c r="OOT53" s="712"/>
      <c r="OOU53" s="712"/>
      <c r="OOV53" s="712"/>
      <c r="OOW53" s="712"/>
      <c r="OOX53" s="712"/>
      <c r="OOY53" s="712"/>
      <c r="OOZ53" s="712"/>
      <c r="OPA53" s="712"/>
      <c r="OPB53" s="712"/>
      <c r="OPC53" s="712"/>
      <c r="OPD53" s="712"/>
      <c r="OPE53" s="712"/>
      <c r="OPF53" s="712"/>
      <c r="OPG53" s="712"/>
      <c r="OPH53" s="712"/>
      <c r="OPI53" s="712"/>
      <c r="OPJ53" s="712"/>
      <c r="OPK53" s="712"/>
      <c r="OPL53" s="712"/>
      <c r="OPM53" s="712"/>
      <c r="OPN53" s="712"/>
      <c r="OPO53" s="712"/>
      <c r="OPP53" s="712"/>
      <c r="OPQ53" s="712"/>
      <c r="OPR53" s="712"/>
      <c r="OPS53" s="712"/>
      <c r="OPT53" s="712"/>
      <c r="OPU53" s="712"/>
      <c r="OPV53" s="712"/>
      <c r="OPW53" s="712"/>
      <c r="OPX53" s="712"/>
      <c r="OPY53" s="712"/>
      <c r="OPZ53" s="712"/>
      <c r="OQA53" s="712"/>
      <c r="OQB53" s="712"/>
      <c r="OQC53" s="712"/>
      <c r="OQD53" s="712"/>
      <c r="OQE53" s="712"/>
      <c r="OQF53" s="712"/>
      <c r="OQG53" s="712"/>
      <c r="OQH53" s="712"/>
      <c r="OQI53" s="712"/>
      <c r="OQJ53" s="712"/>
      <c r="OQK53" s="712"/>
      <c r="OQL53" s="712"/>
      <c r="OQM53" s="712"/>
      <c r="OQN53" s="712"/>
      <c r="OQO53" s="712"/>
      <c r="OQP53" s="712"/>
      <c r="OQQ53" s="712"/>
      <c r="OQR53" s="712"/>
      <c r="OQS53" s="712"/>
      <c r="OQT53" s="712"/>
      <c r="OQU53" s="712"/>
      <c r="OQV53" s="712"/>
      <c r="OQW53" s="712"/>
      <c r="OQX53" s="712"/>
      <c r="OQY53" s="712"/>
      <c r="OQZ53" s="712"/>
      <c r="ORA53" s="712"/>
      <c r="ORB53" s="712"/>
      <c r="ORC53" s="712"/>
      <c r="ORD53" s="712"/>
      <c r="ORE53" s="712"/>
      <c r="ORF53" s="712"/>
      <c r="ORG53" s="712"/>
      <c r="ORH53" s="712"/>
      <c r="ORI53" s="712"/>
      <c r="ORJ53" s="712"/>
      <c r="ORK53" s="712"/>
      <c r="ORL53" s="712"/>
      <c r="ORM53" s="712"/>
      <c r="ORN53" s="712"/>
      <c r="ORO53" s="712"/>
      <c r="ORP53" s="712"/>
      <c r="ORQ53" s="712"/>
      <c r="ORR53" s="712"/>
      <c r="ORS53" s="712"/>
      <c r="ORT53" s="712"/>
      <c r="ORU53" s="712"/>
      <c r="ORV53" s="712"/>
      <c r="ORW53" s="712"/>
      <c r="ORX53" s="712"/>
      <c r="ORY53" s="712"/>
      <c r="ORZ53" s="712"/>
      <c r="OSA53" s="712"/>
      <c r="OSB53" s="712"/>
      <c r="OSC53" s="712"/>
      <c r="OSD53" s="712"/>
      <c r="OSE53" s="712"/>
      <c r="OSF53" s="712"/>
      <c r="OSG53" s="712"/>
      <c r="OSH53" s="712"/>
      <c r="OSI53" s="712"/>
      <c r="OSJ53" s="712"/>
      <c r="OSK53" s="712"/>
      <c r="OSL53" s="712"/>
      <c r="OSM53" s="712"/>
      <c r="OSN53" s="712"/>
      <c r="OSO53" s="712"/>
      <c r="OSP53" s="712"/>
      <c r="OSQ53" s="712"/>
      <c r="OSR53" s="712"/>
      <c r="OSS53" s="712"/>
      <c r="OST53" s="712"/>
      <c r="OSU53" s="712"/>
      <c r="OSV53" s="712"/>
      <c r="OSW53" s="712"/>
      <c r="OSX53" s="712"/>
      <c r="OSY53" s="712"/>
      <c r="OSZ53" s="712"/>
      <c r="OTA53" s="712"/>
      <c r="OTB53" s="712"/>
      <c r="OTC53" s="712"/>
      <c r="OTD53" s="712"/>
      <c r="OTE53" s="712"/>
      <c r="OTF53" s="712"/>
      <c r="OTG53" s="712"/>
      <c r="OTH53" s="712"/>
      <c r="OTI53" s="712"/>
      <c r="OTJ53" s="712"/>
      <c r="OTK53" s="712"/>
      <c r="OTL53" s="712"/>
      <c r="OTM53" s="712"/>
      <c r="OTN53" s="712"/>
      <c r="OTO53" s="712"/>
      <c r="OTP53" s="712"/>
      <c r="OTQ53" s="712"/>
      <c r="OTR53" s="712"/>
      <c r="OTS53" s="712"/>
      <c r="OTT53" s="712"/>
      <c r="OTU53" s="712"/>
      <c r="OTV53" s="712"/>
      <c r="OTW53" s="712"/>
      <c r="OTX53" s="712"/>
      <c r="OTY53" s="712"/>
      <c r="OTZ53" s="712"/>
      <c r="OUA53" s="712"/>
      <c r="OUB53" s="712"/>
      <c r="OUC53" s="712"/>
      <c r="OUD53" s="712"/>
      <c r="OUE53" s="712"/>
      <c r="OUF53" s="712"/>
      <c r="OUG53" s="712"/>
      <c r="OUH53" s="712"/>
      <c r="OUI53" s="712"/>
      <c r="OUJ53" s="712"/>
      <c r="OUK53" s="712"/>
      <c r="OUL53" s="712"/>
      <c r="OUM53" s="712"/>
      <c r="OUN53" s="712"/>
      <c r="OUO53" s="712"/>
      <c r="OUP53" s="712"/>
      <c r="OUQ53" s="712"/>
      <c r="OUR53" s="712"/>
      <c r="OUS53" s="712"/>
      <c r="OUT53" s="712"/>
      <c r="OUU53" s="712"/>
      <c r="OUV53" s="712"/>
      <c r="OUW53" s="712"/>
      <c r="OUX53" s="712"/>
      <c r="OUY53" s="712"/>
      <c r="OUZ53" s="712"/>
      <c r="OVA53" s="712"/>
      <c r="OVB53" s="712"/>
      <c r="OVC53" s="712"/>
      <c r="OVD53" s="712"/>
      <c r="OVE53" s="712"/>
      <c r="OVF53" s="712"/>
      <c r="OVG53" s="712"/>
      <c r="OVH53" s="712"/>
      <c r="OVI53" s="712"/>
      <c r="OVJ53" s="712"/>
      <c r="OVK53" s="712"/>
      <c r="OVL53" s="712"/>
      <c r="OVM53" s="712"/>
      <c r="OVN53" s="712"/>
      <c r="OVO53" s="712"/>
      <c r="OVP53" s="712"/>
      <c r="OVQ53" s="712"/>
      <c r="OVR53" s="712"/>
      <c r="OVS53" s="712"/>
      <c r="OVT53" s="712"/>
      <c r="OVU53" s="712"/>
      <c r="OVV53" s="712"/>
      <c r="OVW53" s="712"/>
      <c r="OVX53" s="712"/>
      <c r="OVY53" s="712"/>
      <c r="OVZ53" s="712"/>
      <c r="OWA53" s="712"/>
      <c r="OWB53" s="712"/>
      <c r="OWC53" s="712"/>
      <c r="OWD53" s="712"/>
      <c r="OWE53" s="712"/>
      <c r="OWF53" s="712"/>
      <c r="OWG53" s="712"/>
      <c r="OWH53" s="712"/>
      <c r="OWI53" s="712"/>
      <c r="OWJ53" s="712"/>
      <c r="OWK53" s="712"/>
      <c r="OWL53" s="712"/>
      <c r="OWM53" s="712"/>
      <c r="OWN53" s="712"/>
      <c r="OWO53" s="712"/>
      <c r="OWP53" s="712"/>
      <c r="OWQ53" s="712"/>
      <c r="OWR53" s="712"/>
      <c r="OWS53" s="712"/>
      <c r="OWT53" s="712"/>
      <c r="OWU53" s="712"/>
      <c r="OWV53" s="712"/>
      <c r="OWW53" s="712"/>
      <c r="OWX53" s="712"/>
      <c r="OWY53" s="712"/>
      <c r="OWZ53" s="712"/>
      <c r="OXA53" s="712"/>
      <c r="OXB53" s="712"/>
      <c r="OXC53" s="712"/>
      <c r="OXD53" s="712"/>
      <c r="OXE53" s="712"/>
      <c r="OXF53" s="712"/>
      <c r="OXG53" s="712"/>
      <c r="OXH53" s="712"/>
      <c r="OXI53" s="712"/>
      <c r="OXJ53" s="712"/>
      <c r="OXK53" s="712"/>
      <c r="OXL53" s="712"/>
      <c r="OXM53" s="712"/>
      <c r="OXN53" s="712"/>
      <c r="OXO53" s="712"/>
      <c r="OXP53" s="712"/>
      <c r="OXQ53" s="712"/>
      <c r="OXR53" s="712"/>
      <c r="OXS53" s="712"/>
      <c r="OXT53" s="712"/>
      <c r="OXU53" s="712"/>
      <c r="OXV53" s="712"/>
      <c r="OXW53" s="712"/>
      <c r="OXX53" s="712"/>
      <c r="OXY53" s="712"/>
      <c r="OXZ53" s="712"/>
      <c r="OYA53" s="712"/>
      <c r="OYB53" s="712"/>
      <c r="OYC53" s="712"/>
      <c r="OYD53" s="712"/>
      <c r="OYE53" s="712"/>
      <c r="OYF53" s="712"/>
      <c r="OYG53" s="712"/>
      <c r="OYH53" s="712"/>
      <c r="OYI53" s="712"/>
      <c r="OYJ53" s="712"/>
      <c r="OYK53" s="712"/>
      <c r="OYL53" s="712"/>
      <c r="OYM53" s="712"/>
      <c r="OYN53" s="712"/>
      <c r="OYO53" s="712"/>
      <c r="OYP53" s="712"/>
      <c r="OYQ53" s="712"/>
      <c r="OYR53" s="712"/>
      <c r="OYS53" s="712"/>
      <c r="OYT53" s="712"/>
      <c r="OYU53" s="712"/>
      <c r="OYV53" s="712"/>
      <c r="OYW53" s="712"/>
      <c r="OYX53" s="712"/>
      <c r="OYY53" s="712"/>
      <c r="OYZ53" s="712"/>
      <c r="OZA53" s="712"/>
      <c r="OZB53" s="712"/>
      <c r="OZC53" s="712"/>
      <c r="OZD53" s="712"/>
      <c r="OZE53" s="712"/>
      <c r="OZF53" s="712"/>
      <c r="OZG53" s="712"/>
      <c r="OZH53" s="712"/>
      <c r="OZI53" s="712"/>
      <c r="OZJ53" s="712"/>
      <c r="OZK53" s="712"/>
      <c r="OZL53" s="712"/>
      <c r="OZM53" s="712"/>
      <c r="OZN53" s="712"/>
      <c r="OZO53" s="712"/>
      <c r="OZP53" s="712"/>
      <c r="OZQ53" s="712"/>
      <c r="OZR53" s="712"/>
      <c r="OZS53" s="712"/>
      <c r="OZT53" s="712"/>
      <c r="OZU53" s="712"/>
      <c r="OZV53" s="712"/>
      <c r="OZW53" s="712"/>
      <c r="OZX53" s="712"/>
      <c r="OZY53" s="712"/>
      <c r="OZZ53" s="712"/>
      <c r="PAA53" s="712"/>
      <c r="PAB53" s="712"/>
      <c r="PAC53" s="712"/>
      <c r="PAD53" s="712"/>
      <c r="PAE53" s="712"/>
      <c r="PAF53" s="712"/>
      <c r="PAG53" s="712"/>
      <c r="PAH53" s="712"/>
      <c r="PAI53" s="712"/>
      <c r="PAJ53" s="712"/>
      <c r="PAK53" s="712"/>
      <c r="PAL53" s="712"/>
      <c r="PAM53" s="712"/>
      <c r="PAN53" s="712"/>
      <c r="PAO53" s="712"/>
      <c r="PAP53" s="712"/>
      <c r="PAQ53" s="712"/>
      <c r="PAR53" s="712"/>
      <c r="PAS53" s="712"/>
      <c r="PAT53" s="712"/>
      <c r="PAU53" s="712"/>
      <c r="PAV53" s="712"/>
      <c r="PAW53" s="712"/>
      <c r="PAX53" s="712"/>
      <c r="PAY53" s="712"/>
      <c r="PAZ53" s="712"/>
      <c r="PBA53" s="712"/>
      <c r="PBB53" s="712"/>
      <c r="PBC53" s="712"/>
      <c r="PBD53" s="712"/>
      <c r="PBE53" s="712"/>
      <c r="PBF53" s="712"/>
      <c r="PBG53" s="712"/>
      <c r="PBH53" s="712"/>
      <c r="PBI53" s="712"/>
      <c r="PBJ53" s="712"/>
      <c r="PBK53" s="712"/>
      <c r="PBL53" s="712"/>
      <c r="PBM53" s="712"/>
      <c r="PBN53" s="712"/>
      <c r="PBO53" s="712"/>
      <c r="PBP53" s="712"/>
      <c r="PBQ53" s="712"/>
      <c r="PBR53" s="712"/>
      <c r="PBS53" s="712"/>
      <c r="PBT53" s="712"/>
      <c r="PBU53" s="712"/>
      <c r="PBV53" s="712"/>
      <c r="PBW53" s="712"/>
      <c r="PBX53" s="712"/>
      <c r="PBY53" s="712"/>
      <c r="PBZ53" s="712"/>
      <c r="PCA53" s="712"/>
      <c r="PCB53" s="712"/>
      <c r="PCC53" s="712"/>
      <c r="PCD53" s="712"/>
      <c r="PCE53" s="712"/>
      <c r="PCF53" s="712"/>
      <c r="PCG53" s="712"/>
      <c r="PCH53" s="712"/>
      <c r="PCI53" s="712"/>
      <c r="PCJ53" s="712"/>
      <c r="PCK53" s="712"/>
      <c r="PCL53" s="712"/>
      <c r="PCM53" s="712"/>
      <c r="PCN53" s="712"/>
      <c r="PCO53" s="712"/>
      <c r="PCP53" s="712"/>
      <c r="PCQ53" s="712"/>
      <c r="PCR53" s="712"/>
      <c r="PCS53" s="712"/>
      <c r="PCT53" s="712"/>
      <c r="PCU53" s="712"/>
      <c r="PCV53" s="712"/>
      <c r="PCW53" s="712"/>
      <c r="PCX53" s="712"/>
      <c r="PCY53" s="712"/>
      <c r="PCZ53" s="712"/>
      <c r="PDA53" s="712"/>
      <c r="PDB53" s="712"/>
      <c r="PDC53" s="712"/>
      <c r="PDD53" s="712"/>
      <c r="PDE53" s="712"/>
      <c r="PDF53" s="712"/>
      <c r="PDG53" s="712"/>
      <c r="PDH53" s="712"/>
      <c r="PDI53" s="712"/>
      <c r="PDJ53" s="712"/>
      <c r="PDK53" s="712"/>
      <c r="PDL53" s="712"/>
      <c r="PDM53" s="712"/>
      <c r="PDN53" s="712"/>
      <c r="PDO53" s="712"/>
      <c r="PDP53" s="712"/>
      <c r="PDQ53" s="712"/>
      <c r="PDR53" s="712"/>
      <c r="PDS53" s="712"/>
      <c r="PDT53" s="712"/>
      <c r="PDU53" s="712"/>
      <c r="PDV53" s="712"/>
      <c r="PDW53" s="712"/>
      <c r="PDX53" s="712"/>
      <c r="PDY53" s="712"/>
      <c r="PDZ53" s="712"/>
      <c r="PEA53" s="712"/>
      <c r="PEB53" s="712"/>
      <c r="PEC53" s="712"/>
      <c r="PED53" s="712"/>
      <c r="PEE53" s="712"/>
      <c r="PEF53" s="712"/>
      <c r="PEG53" s="712"/>
      <c r="PEH53" s="712"/>
      <c r="PEI53" s="712"/>
      <c r="PEJ53" s="712"/>
      <c r="PEK53" s="712"/>
      <c r="PEL53" s="712"/>
      <c r="PEM53" s="712"/>
      <c r="PEN53" s="712"/>
      <c r="PEO53" s="712"/>
      <c r="PEP53" s="712"/>
      <c r="PEQ53" s="712"/>
      <c r="PER53" s="712"/>
      <c r="PES53" s="712"/>
      <c r="PET53" s="712"/>
      <c r="PEU53" s="712"/>
      <c r="PEV53" s="712"/>
      <c r="PEW53" s="712"/>
      <c r="PEX53" s="712"/>
      <c r="PEY53" s="712"/>
      <c r="PEZ53" s="712"/>
      <c r="PFA53" s="712"/>
      <c r="PFB53" s="712"/>
      <c r="PFC53" s="712"/>
      <c r="PFD53" s="712"/>
      <c r="PFE53" s="712"/>
      <c r="PFF53" s="712"/>
      <c r="PFG53" s="712"/>
      <c r="PFH53" s="712"/>
      <c r="PFI53" s="712"/>
      <c r="PFJ53" s="712"/>
      <c r="PFK53" s="712"/>
      <c r="PFL53" s="712"/>
      <c r="PFM53" s="712"/>
      <c r="PFN53" s="712"/>
      <c r="PFO53" s="712"/>
      <c r="PFP53" s="712"/>
      <c r="PFQ53" s="712"/>
      <c r="PFR53" s="712"/>
      <c r="PFS53" s="712"/>
      <c r="PFT53" s="712"/>
      <c r="PFU53" s="712"/>
      <c r="PFV53" s="712"/>
      <c r="PFW53" s="712"/>
      <c r="PFX53" s="712"/>
      <c r="PFY53" s="712"/>
      <c r="PFZ53" s="712"/>
      <c r="PGA53" s="712"/>
      <c r="PGB53" s="712"/>
      <c r="PGC53" s="712"/>
      <c r="PGD53" s="712"/>
      <c r="PGE53" s="712"/>
      <c r="PGF53" s="712"/>
      <c r="PGG53" s="712"/>
      <c r="PGH53" s="712"/>
      <c r="PGI53" s="712"/>
      <c r="PGJ53" s="712"/>
      <c r="PGK53" s="712"/>
      <c r="PGL53" s="712"/>
      <c r="PGM53" s="712"/>
      <c r="PGN53" s="712"/>
      <c r="PGO53" s="712"/>
      <c r="PGP53" s="712"/>
      <c r="PGQ53" s="712"/>
      <c r="PGR53" s="712"/>
      <c r="PGS53" s="712"/>
      <c r="PGT53" s="712"/>
      <c r="PGU53" s="712"/>
      <c r="PGV53" s="712"/>
      <c r="PGW53" s="712"/>
      <c r="PGX53" s="712"/>
      <c r="PGY53" s="712"/>
      <c r="PGZ53" s="712"/>
      <c r="PHA53" s="712"/>
      <c r="PHB53" s="712"/>
      <c r="PHC53" s="712"/>
      <c r="PHD53" s="712"/>
      <c r="PHE53" s="712"/>
      <c r="PHF53" s="712"/>
      <c r="PHG53" s="712"/>
      <c r="PHH53" s="712"/>
      <c r="PHI53" s="712"/>
      <c r="PHJ53" s="712"/>
      <c r="PHK53" s="712"/>
      <c r="PHL53" s="712"/>
      <c r="PHM53" s="712"/>
      <c r="PHN53" s="712"/>
      <c r="PHO53" s="712"/>
      <c r="PHP53" s="712"/>
      <c r="PHQ53" s="712"/>
      <c r="PHR53" s="712"/>
      <c r="PHS53" s="712"/>
      <c r="PHT53" s="712"/>
      <c r="PHU53" s="712"/>
      <c r="PHV53" s="712"/>
      <c r="PHW53" s="712"/>
      <c r="PHX53" s="712"/>
      <c r="PHY53" s="712"/>
      <c r="PHZ53" s="712"/>
      <c r="PIA53" s="712"/>
      <c r="PIB53" s="712"/>
      <c r="PIC53" s="712"/>
      <c r="PID53" s="712"/>
      <c r="PIE53" s="712"/>
      <c r="PIF53" s="712"/>
      <c r="PIG53" s="712"/>
      <c r="PIH53" s="712"/>
      <c r="PII53" s="712"/>
      <c r="PIJ53" s="712"/>
      <c r="PIK53" s="712"/>
      <c r="PIL53" s="712"/>
      <c r="PIM53" s="712"/>
      <c r="PIN53" s="712"/>
      <c r="PIO53" s="712"/>
      <c r="PIP53" s="712"/>
      <c r="PIQ53" s="712"/>
      <c r="PIR53" s="712"/>
      <c r="PIS53" s="712"/>
      <c r="PIT53" s="712"/>
      <c r="PIU53" s="712"/>
      <c r="PIV53" s="712"/>
      <c r="PIW53" s="712"/>
      <c r="PIX53" s="712"/>
      <c r="PIY53" s="712"/>
      <c r="PIZ53" s="712"/>
      <c r="PJA53" s="712"/>
      <c r="PJB53" s="712"/>
      <c r="PJC53" s="712"/>
      <c r="PJD53" s="712"/>
      <c r="PJE53" s="712"/>
      <c r="PJF53" s="712"/>
      <c r="PJG53" s="712"/>
      <c r="PJH53" s="712"/>
      <c r="PJI53" s="712"/>
      <c r="PJJ53" s="712"/>
      <c r="PJK53" s="712"/>
      <c r="PJL53" s="712"/>
      <c r="PJM53" s="712"/>
      <c r="PJN53" s="712"/>
      <c r="PJO53" s="712"/>
      <c r="PJP53" s="712"/>
      <c r="PJQ53" s="712"/>
      <c r="PJR53" s="712"/>
      <c r="PJS53" s="712"/>
      <c r="PJT53" s="712"/>
      <c r="PJU53" s="712"/>
      <c r="PJV53" s="712"/>
      <c r="PJW53" s="712"/>
      <c r="PJX53" s="712"/>
      <c r="PJY53" s="712"/>
      <c r="PJZ53" s="712"/>
      <c r="PKA53" s="712"/>
      <c r="PKB53" s="712"/>
      <c r="PKC53" s="712"/>
      <c r="PKD53" s="712"/>
      <c r="PKE53" s="712"/>
      <c r="PKF53" s="712"/>
      <c r="PKG53" s="712"/>
      <c r="PKH53" s="712"/>
      <c r="PKI53" s="712"/>
      <c r="PKJ53" s="712"/>
      <c r="PKK53" s="712"/>
      <c r="PKL53" s="712"/>
      <c r="PKM53" s="712"/>
      <c r="PKN53" s="712"/>
      <c r="PKO53" s="712"/>
      <c r="PKP53" s="712"/>
      <c r="PKQ53" s="712"/>
      <c r="PKR53" s="712"/>
      <c r="PKS53" s="712"/>
      <c r="PKT53" s="712"/>
      <c r="PKU53" s="712"/>
      <c r="PKV53" s="712"/>
      <c r="PKW53" s="712"/>
      <c r="PKX53" s="712"/>
      <c r="PKY53" s="712"/>
      <c r="PKZ53" s="712"/>
      <c r="PLA53" s="712"/>
      <c r="PLB53" s="712"/>
      <c r="PLC53" s="712"/>
      <c r="PLD53" s="712"/>
      <c r="PLE53" s="712"/>
      <c r="PLF53" s="712"/>
      <c r="PLG53" s="712"/>
      <c r="PLH53" s="712"/>
      <c r="PLI53" s="712"/>
      <c r="PLJ53" s="712"/>
      <c r="PLK53" s="712"/>
      <c r="PLL53" s="712"/>
      <c r="PLM53" s="712"/>
      <c r="PLN53" s="712"/>
      <c r="PLO53" s="712"/>
      <c r="PLP53" s="712"/>
      <c r="PLQ53" s="712"/>
      <c r="PLR53" s="712"/>
      <c r="PLS53" s="712"/>
      <c r="PLT53" s="712"/>
      <c r="PLU53" s="712"/>
      <c r="PLV53" s="712"/>
      <c r="PLW53" s="712"/>
      <c r="PLX53" s="712"/>
      <c r="PLY53" s="712"/>
      <c r="PLZ53" s="712"/>
      <c r="PMA53" s="712"/>
      <c r="PMB53" s="712"/>
      <c r="PMC53" s="712"/>
      <c r="PMD53" s="712"/>
      <c r="PME53" s="712"/>
      <c r="PMF53" s="712"/>
      <c r="PMG53" s="712"/>
      <c r="PMH53" s="712"/>
      <c r="PMI53" s="712"/>
      <c r="PMJ53" s="712"/>
      <c r="PMK53" s="712"/>
      <c r="PML53" s="712"/>
      <c r="PMM53" s="712"/>
      <c r="PMN53" s="712"/>
      <c r="PMO53" s="712"/>
      <c r="PMP53" s="712"/>
      <c r="PMQ53" s="712"/>
      <c r="PMR53" s="712"/>
      <c r="PMS53" s="712"/>
      <c r="PMT53" s="712"/>
      <c r="PMU53" s="712"/>
      <c r="PMV53" s="712"/>
      <c r="PMW53" s="712"/>
      <c r="PMX53" s="712"/>
      <c r="PMY53" s="712"/>
      <c r="PMZ53" s="712"/>
      <c r="PNA53" s="712"/>
      <c r="PNB53" s="712"/>
      <c r="PNC53" s="712"/>
      <c r="PND53" s="712"/>
      <c r="PNE53" s="712"/>
      <c r="PNF53" s="712"/>
      <c r="PNG53" s="712"/>
      <c r="PNH53" s="712"/>
      <c r="PNI53" s="712"/>
      <c r="PNJ53" s="712"/>
      <c r="PNK53" s="712"/>
      <c r="PNL53" s="712"/>
      <c r="PNM53" s="712"/>
      <c r="PNN53" s="712"/>
      <c r="PNO53" s="712"/>
      <c r="PNP53" s="712"/>
      <c r="PNQ53" s="712"/>
      <c r="PNR53" s="712"/>
      <c r="PNS53" s="712"/>
      <c r="PNT53" s="712"/>
      <c r="PNU53" s="712"/>
      <c r="PNV53" s="712"/>
      <c r="PNW53" s="712"/>
      <c r="PNX53" s="712"/>
      <c r="PNY53" s="712"/>
      <c r="PNZ53" s="712"/>
      <c r="POA53" s="712"/>
      <c r="POB53" s="712"/>
      <c r="POC53" s="712"/>
      <c r="POD53" s="712"/>
      <c r="POE53" s="712"/>
      <c r="POF53" s="712"/>
      <c r="POG53" s="712"/>
      <c r="POH53" s="712"/>
      <c r="POI53" s="712"/>
      <c r="POJ53" s="712"/>
      <c r="POK53" s="712"/>
      <c r="POL53" s="712"/>
      <c r="POM53" s="712"/>
      <c r="PON53" s="712"/>
      <c r="POO53" s="712"/>
      <c r="POP53" s="712"/>
      <c r="POQ53" s="712"/>
      <c r="POR53" s="712"/>
      <c r="POS53" s="712"/>
      <c r="POT53" s="712"/>
      <c r="POU53" s="712"/>
      <c r="POV53" s="712"/>
      <c r="POW53" s="712"/>
      <c r="POX53" s="712"/>
      <c r="POY53" s="712"/>
      <c r="POZ53" s="712"/>
      <c r="PPA53" s="712"/>
      <c r="PPB53" s="712"/>
      <c r="PPC53" s="712"/>
      <c r="PPD53" s="712"/>
      <c r="PPE53" s="712"/>
      <c r="PPF53" s="712"/>
      <c r="PPG53" s="712"/>
      <c r="PPH53" s="712"/>
      <c r="PPI53" s="712"/>
      <c r="PPJ53" s="712"/>
      <c r="PPK53" s="712"/>
      <c r="PPL53" s="712"/>
      <c r="PPM53" s="712"/>
      <c r="PPN53" s="712"/>
      <c r="PPO53" s="712"/>
      <c r="PPP53" s="712"/>
      <c r="PPQ53" s="712"/>
      <c r="PPR53" s="712"/>
      <c r="PPS53" s="712"/>
      <c r="PPT53" s="712"/>
      <c r="PPU53" s="712"/>
      <c r="PPV53" s="712"/>
      <c r="PPW53" s="712"/>
      <c r="PPX53" s="712"/>
      <c r="PPY53" s="712"/>
      <c r="PPZ53" s="712"/>
      <c r="PQA53" s="712"/>
      <c r="PQB53" s="712"/>
      <c r="PQC53" s="712"/>
      <c r="PQD53" s="712"/>
      <c r="PQE53" s="712"/>
      <c r="PQF53" s="712"/>
      <c r="PQG53" s="712"/>
      <c r="PQH53" s="712"/>
      <c r="PQI53" s="712"/>
      <c r="PQJ53" s="712"/>
      <c r="PQK53" s="712"/>
      <c r="PQL53" s="712"/>
      <c r="PQM53" s="712"/>
      <c r="PQN53" s="712"/>
      <c r="PQO53" s="712"/>
      <c r="PQP53" s="712"/>
      <c r="PQQ53" s="712"/>
      <c r="PQR53" s="712"/>
      <c r="PQS53" s="712"/>
      <c r="PQT53" s="712"/>
      <c r="PQU53" s="712"/>
      <c r="PQV53" s="712"/>
      <c r="PQW53" s="712"/>
      <c r="PQX53" s="712"/>
      <c r="PQY53" s="712"/>
      <c r="PQZ53" s="712"/>
      <c r="PRA53" s="712"/>
      <c r="PRB53" s="712"/>
      <c r="PRC53" s="712"/>
      <c r="PRD53" s="712"/>
      <c r="PRE53" s="712"/>
      <c r="PRF53" s="712"/>
      <c r="PRG53" s="712"/>
      <c r="PRH53" s="712"/>
      <c r="PRI53" s="712"/>
      <c r="PRJ53" s="712"/>
      <c r="PRK53" s="712"/>
      <c r="PRL53" s="712"/>
      <c r="PRM53" s="712"/>
      <c r="PRN53" s="712"/>
      <c r="PRO53" s="712"/>
      <c r="PRP53" s="712"/>
      <c r="PRQ53" s="712"/>
      <c r="PRR53" s="712"/>
      <c r="PRS53" s="712"/>
      <c r="PRT53" s="712"/>
      <c r="PRU53" s="712"/>
      <c r="PRV53" s="712"/>
      <c r="PRW53" s="712"/>
      <c r="PRX53" s="712"/>
      <c r="PRY53" s="712"/>
      <c r="PRZ53" s="712"/>
      <c r="PSA53" s="712"/>
      <c r="PSB53" s="712"/>
      <c r="PSC53" s="712"/>
      <c r="PSD53" s="712"/>
      <c r="PSE53" s="712"/>
      <c r="PSF53" s="712"/>
      <c r="PSG53" s="712"/>
      <c r="PSH53" s="712"/>
      <c r="PSI53" s="712"/>
      <c r="PSJ53" s="712"/>
      <c r="PSK53" s="712"/>
      <c r="PSL53" s="712"/>
      <c r="PSM53" s="712"/>
      <c r="PSN53" s="712"/>
      <c r="PSO53" s="712"/>
      <c r="PSP53" s="712"/>
      <c r="PSQ53" s="712"/>
      <c r="PSR53" s="712"/>
      <c r="PSS53" s="712"/>
      <c r="PST53" s="712"/>
      <c r="PSU53" s="712"/>
      <c r="PSV53" s="712"/>
      <c r="PSW53" s="712"/>
      <c r="PSX53" s="712"/>
      <c r="PSY53" s="712"/>
      <c r="PSZ53" s="712"/>
      <c r="PTA53" s="712"/>
      <c r="PTB53" s="712"/>
      <c r="PTC53" s="712"/>
      <c r="PTD53" s="712"/>
      <c r="PTE53" s="712"/>
      <c r="PTF53" s="712"/>
      <c r="PTG53" s="712"/>
      <c r="PTH53" s="712"/>
      <c r="PTI53" s="712"/>
      <c r="PTJ53" s="712"/>
      <c r="PTK53" s="712"/>
      <c r="PTL53" s="712"/>
      <c r="PTM53" s="712"/>
      <c r="PTN53" s="712"/>
      <c r="PTO53" s="712"/>
      <c r="PTP53" s="712"/>
      <c r="PTQ53" s="712"/>
      <c r="PTR53" s="712"/>
      <c r="PTS53" s="712"/>
      <c r="PTT53" s="712"/>
      <c r="PTU53" s="712"/>
      <c r="PTV53" s="712"/>
      <c r="PTW53" s="712"/>
      <c r="PTX53" s="712"/>
      <c r="PTY53" s="712"/>
      <c r="PTZ53" s="712"/>
      <c r="PUA53" s="712"/>
      <c r="PUB53" s="712"/>
      <c r="PUC53" s="712"/>
      <c r="PUD53" s="712"/>
      <c r="PUE53" s="712"/>
      <c r="PUF53" s="712"/>
      <c r="PUG53" s="712"/>
      <c r="PUH53" s="712"/>
      <c r="PUI53" s="712"/>
      <c r="PUJ53" s="712"/>
      <c r="PUK53" s="712"/>
      <c r="PUL53" s="712"/>
      <c r="PUM53" s="712"/>
      <c r="PUN53" s="712"/>
      <c r="PUO53" s="712"/>
      <c r="PUP53" s="712"/>
      <c r="PUQ53" s="712"/>
      <c r="PUR53" s="712"/>
      <c r="PUS53" s="712"/>
      <c r="PUT53" s="712"/>
      <c r="PUU53" s="712"/>
      <c r="PUV53" s="712"/>
      <c r="PUW53" s="712"/>
      <c r="PUX53" s="712"/>
      <c r="PUY53" s="712"/>
      <c r="PUZ53" s="712"/>
      <c r="PVA53" s="712"/>
      <c r="PVB53" s="712"/>
      <c r="PVC53" s="712"/>
      <c r="PVD53" s="712"/>
      <c r="PVE53" s="712"/>
      <c r="PVF53" s="712"/>
      <c r="PVG53" s="712"/>
      <c r="PVH53" s="712"/>
      <c r="PVI53" s="712"/>
      <c r="PVJ53" s="712"/>
      <c r="PVK53" s="712"/>
      <c r="PVL53" s="712"/>
      <c r="PVM53" s="712"/>
      <c r="PVN53" s="712"/>
      <c r="PVO53" s="712"/>
      <c r="PVP53" s="712"/>
      <c r="PVQ53" s="712"/>
      <c r="PVR53" s="712"/>
      <c r="PVS53" s="712"/>
      <c r="PVT53" s="712"/>
      <c r="PVU53" s="712"/>
      <c r="PVV53" s="712"/>
      <c r="PVW53" s="712"/>
      <c r="PVX53" s="712"/>
      <c r="PVY53" s="712"/>
      <c r="PVZ53" s="712"/>
      <c r="PWA53" s="712"/>
      <c r="PWB53" s="712"/>
      <c r="PWC53" s="712"/>
      <c r="PWD53" s="712"/>
      <c r="PWE53" s="712"/>
      <c r="PWF53" s="712"/>
      <c r="PWG53" s="712"/>
      <c r="PWH53" s="712"/>
      <c r="PWI53" s="712"/>
      <c r="PWJ53" s="712"/>
      <c r="PWK53" s="712"/>
      <c r="PWL53" s="712"/>
      <c r="PWM53" s="712"/>
      <c r="PWN53" s="712"/>
      <c r="PWO53" s="712"/>
      <c r="PWP53" s="712"/>
      <c r="PWQ53" s="712"/>
      <c r="PWR53" s="712"/>
      <c r="PWS53" s="712"/>
      <c r="PWT53" s="712"/>
      <c r="PWU53" s="712"/>
      <c r="PWV53" s="712"/>
      <c r="PWW53" s="712"/>
      <c r="PWX53" s="712"/>
      <c r="PWY53" s="712"/>
      <c r="PWZ53" s="712"/>
      <c r="PXA53" s="712"/>
      <c r="PXB53" s="712"/>
      <c r="PXC53" s="712"/>
      <c r="PXD53" s="712"/>
      <c r="PXE53" s="712"/>
      <c r="PXF53" s="712"/>
      <c r="PXG53" s="712"/>
      <c r="PXH53" s="712"/>
      <c r="PXI53" s="712"/>
      <c r="PXJ53" s="712"/>
      <c r="PXK53" s="712"/>
      <c r="PXL53" s="712"/>
      <c r="PXM53" s="712"/>
      <c r="PXN53" s="712"/>
      <c r="PXO53" s="712"/>
      <c r="PXP53" s="712"/>
      <c r="PXQ53" s="712"/>
      <c r="PXR53" s="712"/>
      <c r="PXS53" s="712"/>
      <c r="PXT53" s="712"/>
      <c r="PXU53" s="712"/>
      <c r="PXV53" s="712"/>
      <c r="PXW53" s="712"/>
      <c r="PXX53" s="712"/>
      <c r="PXY53" s="712"/>
      <c r="PXZ53" s="712"/>
      <c r="PYA53" s="712"/>
      <c r="PYB53" s="712"/>
      <c r="PYC53" s="712"/>
      <c r="PYD53" s="712"/>
      <c r="PYE53" s="712"/>
      <c r="PYF53" s="712"/>
      <c r="PYG53" s="712"/>
      <c r="PYH53" s="712"/>
      <c r="PYI53" s="712"/>
      <c r="PYJ53" s="712"/>
      <c r="PYK53" s="712"/>
      <c r="PYL53" s="712"/>
      <c r="PYM53" s="712"/>
      <c r="PYN53" s="712"/>
      <c r="PYO53" s="712"/>
      <c r="PYP53" s="712"/>
      <c r="PYQ53" s="712"/>
      <c r="PYR53" s="712"/>
      <c r="PYS53" s="712"/>
      <c r="PYT53" s="712"/>
      <c r="PYU53" s="712"/>
      <c r="PYV53" s="712"/>
      <c r="PYW53" s="712"/>
      <c r="PYX53" s="712"/>
      <c r="PYY53" s="712"/>
      <c r="PYZ53" s="712"/>
      <c r="PZA53" s="712"/>
      <c r="PZB53" s="712"/>
      <c r="PZC53" s="712"/>
      <c r="PZD53" s="712"/>
      <c r="PZE53" s="712"/>
      <c r="PZF53" s="712"/>
      <c r="PZG53" s="712"/>
      <c r="PZH53" s="712"/>
      <c r="PZI53" s="712"/>
      <c r="PZJ53" s="712"/>
      <c r="PZK53" s="712"/>
      <c r="PZL53" s="712"/>
      <c r="PZM53" s="712"/>
      <c r="PZN53" s="712"/>
      <c r="PZO53" s="712"/>
      <c r="PZP53" s="712"/>
      <c r="PZQ53" s="712"/>
      <c r="PZR53" s="712"/>
      <c r="PZS53" s="712"/>
      <c r="PZT53" s="712"/>
      <c r="PZU53" s="712"/>
      <c r="PZV53" s="712"/>
      <c r="PZW53" s="712"/>
      <c r="PZX53" s="712"/>
      <c r="PZY53" s="712"/>
      <c r="PZZ53" s="712"/>
      <c r="QAA53" s="712"/>
      <c r="QAB53" s="712"/>
      <c r="QAC53" s="712"/>
      <c r="QAD53" s="712"/>
      <c r="QAE53" s="712"/>
      <c r="QAF53" s="712"/>
      <c r="QAG53" s="712"/>
      <c r="QAH53" s="712"/>
      <c r="QAI53" s="712"/>
      <c r="QAJ53" s="712"/>
      <c r="QAK53" s="712"/>
      <c r="QAL53" s="712"/>
      <c r="QAM53" s="712"/>
      <c r="QAN53" s="712"/>
      <c r="QAO53" s="712"/>
      <c r="QAP53" s="712"/>
      <c r="QAQ53" s="712"/>
      <c r="QAR53" s="712"/>
      <c r="QAS53" s="712"/>
      <c r="QAT53" s="712"/>
      <c r="QAU53" s="712"/>
      <c r="QAV53" s="712"/>
      <c r="QAW53" s="712"/>
      <c r="QAX53" s="712"/>
      <c r="QAY53" s="712"/>
      <c r="QAZ53" s="712"/>
      <c r="QBA53" s="712"/>
      <c r="QBB53" s="712"/>
      <c r="QBC53" s="712"/>
      <c r="QBD53" s="712"/>
      <c r="QBE53" s="712"/>
      <c r="QBF53" s="712"/>
      <c r="QBG53" s="712"/>
      <c r="QBH53" s="712"/>
      <c r="QBI53" s="712"/>
      <c r="QBJ53" s="712"/>
      <c r="QBK53" s="712"/>
      <c r="QBL53" s="712"/>
      <c r="QBM53" s="712"/>
      <c r="QBN53" s="712"/>
      <c r="QBO53" s="712"/>
      <c r="QBP53" s="712"/>
      <c r="QBQ53" s="712"/>
      <c r="QBR53" s="712"/>
      <c r="QBS53" s="712"/>
      <c r="QBT53" s="712"/>
      <c r="QBU53" s="712"/>
      <c r="QBV53" s="712"/>
      <c r="QBW53" s="712"/>
      <c r="QBX53" s="712"/>
      <c r="QBY53" s="712"/>
      <c r="QBZ53" s="712"/>
      <c r="QCA53" s="712"/>
      <c r="QCB53" s="712"/>
      <c r="QCC53" s="712"/>
      <c r="QCD53" s="712"/>
      <c r="QCE53" s="712"/>
      <c r="QCF53" s="712"/>
      <c r="QCG53" s="712"/>
      <c r="QCH53" s="712"/>
      <c r="QCI53" s="712"/>
      <c r="QCJ53" s="712"/>
      <c r="QCK53" s="712"/>
      <c r="QCL53" s="712"/>
      <c r="QCM53" s="712"/>
      <c r="QCN53" s="712"/>
      <c r="QCO53" s="712"/>
      <c r="QCP53" s="712"/>
      <c r="QCQ53" s="712"/>
      <c r="QCR53" s="712"/>
      <c r="QCS53" s="712"/>
      <c r="QCT53" s="712"/>
      <c r="QCU53" s="712"/>
      <c r="QCV53" s="712"/>
      <c r="QCW53" s="712"/>
      <c r="QCX53" s="712"/>
      <c r="QCY53" s="712"/>
      <c r="QCZ53" s="712"/>
      <c r="QDA53" s="712"/>
      <c r="QDB53" s="712"/>
      <c r="QDC53" s="712"/>
      <c r="QDD53" s="712"/>
      <c r="QDE53" s="712"/>
      <c r="QDF53" s="712"/>
      <c r="QDG53" s="712"/>
      <c r="QDH53" s="712"/>
      <c r="QDI53" s="712"/>
      <c r="QDJ53" s="712"/>
      <c r="QDK53" s="712"/>
      <c r="QDL53" s="712"/>
      <c r="QDM53" s="712"/>
      <c r="QDN53" s="712"/>
      <c r="QDO53" s="712"/>
      <c r="QDP53" s="712"/>
      <c r="QDQ53" s="712"/>
      <c r="QDR53" s="712"/>
      <c r="QDS53" s="712"/>
      <c r="QDT53" s="712"/>
      <c r="QDU53" s="712"/>
      <c r="QDV53" s="712"/>
      <c r="QDW53" s="712"/>
      <c r="QDX53" s="712"/>
      <c r="QDY53" s="712"/>
      <c r="QDZ53" s="712"/>
      <c r="QEA53" s="712"/>
      <c r="QEB53" s="712"/>
      <c r="QEC53" s="712"/>
      <c r="QED53" s="712"/>
      <c r="QEE53" s="712"/>
      <c r="QEF53" s="712"/>
      <c r="QEG53" s="712"/>
      <c r="QEH53" s="712"/>
      <c r="QEI53" s="712"/>
      <c r="QEJ53" s="712"/>
      <c r="QEK53" s="712"/>
      <c r="QEL53" s="712"/>
      <c r="QEM53" s="712"/>
      <c r="QEN53" s="712"/>
      <c r="QEO53" s="712"/>
      <c r="QEP53" s="712"/>
      <c r="QEQ53" s="712"/>
      <c r="QER53" s="712"/>
      <c r="QES53" s="712"/>
      <c r="QET53" s="712"/>
      <c r="QEU53" s="712"/>
      <c r="QEV53" s="712"/>
      <c r="QEW53" s="712"/>
      <c r="QEX53" s="712"/>
      <c r="QEY53" s="712"/>
      <c r="QEZ53" s="712"/>
      <c r="QFA53" s="712"/>
      <c r="QFB53" s="712"/>
      <c r="QFC53" s="712"/>
      <c r="QFD53" s="712"/>
      <c r="QFE53" s="712"/>
      <c r="QFF53" s="712"/>
      <c r="QFG53" s="712"/>
      <c r="QFH53" s="712"/>
      <c r="QFI53" s="712"/>
      <c r="QFJ53" s="712"/>
      <c r="QFK53" s="712"/>
      <c r="QFL53" s="712"/>
      <c r="QFM53" s="712"/>
      <c r="QFN53" s="712"/>
      <c r="QFO53" s="712"/>
      <c r="QFP53" s="712"/>
      <c r="QFQ53" s="712"/>
      <c r="QFR53" s="712"/>
      <c r="QFS53" s="712"/>
      <c r="QFT53" s="712"/>
      <c r="QFU53" s="712"/>
      <c r="QFV53" s="712"/>
      <c r="QFW53" s="712"/>
      <c r="QFX53" s="712"/>
      <c r="QFY53" s="712"/>
      <c r="QFZ53" s="712"/>
      <c r="QGA53" s="712"/>
      <c r="QGB53" s="712"/>
      <c r="QGC53" s="712"/>
      <c r="QGD53" s="712"/>
      <c r="QGE53" s="712"/>
      <c r="QGF53" s="712"/>
      <c r="QGG53" s="712"/>
      <c r="QGH53" s="712"/>
      <c r="QGI53" s="712"/>
      <c r="QGJ53" s="712"/>
      <c r="QGK53" s="712"/>
      <c r="QGL53" s="712"/>
      <c r="QGM53" s="712"/>
      <c r="QGN53" s="712"/>
      <c r="QGO53" s="712"/>
      <c r="QGP53" s="712"/>
      <c r="QGQ53" s="712"/>
      <c r="QGR53" s="712"/>
      <c r="QGS53" s="712"/>
      <c r="QGT53" s="712"/>
      <c r="QGU53" s="712"/>
      <c r="QGV53" s="712"/>
      <c r="QGW53" s="712"/>
      <c r="QGX53" s="712"/>
      <c r="QGY53" s="712"/>
      <c r="QGZ53" s="712"/>
      <c r="QHA53" s="712"/>
      <c r="QHB53" s="712"/>
      <c r="QHC53" s="712"/>
      <c r="QHD53" s="712"/>
      <c r="QHE53" s="712"/>
      <c r="QHF53" s="712"/>
      <c r="QHG53" s="712"/>
      <c r="QHH53" s="712"/>
      <c r="QHI53" s="712"/>
      <c r="QHJ53" s="712"/>
      <c r="QHK53" s="712"/>
      <c r="QHL53" s="712"/>
      <c r="QHM53" s="712"/>
      <c r="QHN53" s="712"/>
      <c r="QHO53" s="712"/>
      <c r="QHP53" s="712"/>
      <c r="QHQ53" s="712"/>
      <c r="QHR53" s="712"/>
      <c r="QHS53" s="712"/>
      <c r="QHT53" s="712"/>
      <c r="QHU53" s="712"/>
      <c r="QHV53" s="712"/>
      <c r="QHW53" s="712"/>
      <c r="QHX53" s="712"/>
      <c r="QHY53" s="712"/>
      <c r="QHZ53" s="712"/>
      <c r="QIA53" s="712"/>
      <c r="QIB53" s="712"/>
      <c r="QIC53" s="712"/>
      <c r="QID53" s="712"/>
      <c r="QIE53" s="712"/>
      <c r="QIF53" s="712"/>
      <c r="QIG53" s="712"/>
      <c r="QIH53" s="712"/>
      <c r="QII53" s="712"/>
      <c r="QIJ53" s="712"/>
      <c r="QIK53" s="712"/>
      <c r="QIL53" s="712"/>
      <c r="QIM53" s="712"/>
      <c r="QIN53" s="712"/>
      <c r="QIO53" s="712"/>
      <c r="QIP53" s="712"/>
      <c r="QIQ53" s="712"/>
      <c r="QIR53" s="712"/>
      <c r="QIS53" s="712"/>
      <c r="QIT53" s="712"/>
      <c r="QIU53" s="712"/>
      <c r="QIV53" s="712"/>
      <c r="QIW53" s="712"/>
      <c r="QIX53" s="712"/>
      <c r="QIY53" s="712"/>
      <c r="QIZ53" s="712"/>
      <c r="QJA53" s="712"/>
      <c r="QJB53" s="712"/>
      <c r="QJC53" s="712"/>
      <c r="QJD53" s="712"/>
      <c r="QJE53" s="712"/>
      <c r="QJF53" s="712"/>
      <c r="QJG53" s="712"/>
      <c r="QJH53" s="712"/>
      <c r="QJI53" s="712"/>
      <c r="QJJ53" s="712"/>
      <c r="QJK53" s="712"/>
      <c r="QJL53" s="712"/>
      <c r="QJM53" s="712"/>
      <c r="QJN53" s="712"/>
      <c r="QJO53" s="712"/>
      <c r="QJP53" s="712"/>
      <c r="QJQ53" s="712"/>
      <c r="QJR53" s="712"/>
      <c r="QJS53" s="712"/>
      <c r="QJT53" s="712"/>
      <c r="QJU53" s="712"/>
      <c r="QJV53" s="712"/>
      <c r="QJW53" s="712"/>
      <c r="QJX53" s="712"/>
      <c r="QJY53" s="712"/>
      <c r="QJZ53" s="712"/>
      <c r="QKA53" s="712"/>
      <c r="QKB53" s="712"/>
      <c r="QKC53" s="712"/>
      <c r="QKD53" s="712"/>
      <c r="QKE53" s="712"/>
      <c r="QKF53" s="712"/>
      <c r="QKG53" s="712"/>
      <c r="QKH53" s="712"/>
      <c r="QKI53" s="712"/>
      <c r="QKJ53" s="712"/>
      <c r="QKK53" s="712"/>
      <c r="QKL53" s="712"/>
      <c r="QKM53" s="712"/>
      <c r="QKN53" s="712"/>
      <c r="QKO53" s="712"/>
      <c r="QKP53" s="712"/>
      <c r="QKQ53" s="712"/>
      <c r="QKR53" s="712"/>
      <c r="QKS53" s="712"/>
      <c r="QKT53" s="712"/>
      <c r="QKU53" s="712"/>
      <c r="QKV53" s="712"/>
      <c r="QKW53" s="712"/>
      <c r="QKX53" s="712"/>
      <c r="QKY53" s="712"/>
      <c r="QKZ53" s="712"/>
      <c r="QLA53" s="712"/>
      <c r="QLB53" s="712"/>
      <c r="QLC53" s="712"/>
      <c r="QLD53" s="712"/>
      <c r="QLE53" s="712"/>
      <c r="QLF53" s="712"/>
      <c r="QLG53" s="712"/>
      <c r="QLH53" s="712"/>
      <c r="QLI53" s="712"/>
      <c r="QLJ53" s="712"/>
      <c r="QLK53" s="712"/>
      <c r="QLL53" s="712"/>
      <c r="QLM53" s="712"/>
      <c r="QLN53" s="712"/>
      <c r="QLO53" s="712"/>
      <c r="QLP53" s="712"/>
      <c r="QLQ53" s="712"/>
      <c r="QLR53" s="712"/>
      <c r="QLS53" s="712"/>
      <c r="QLT53" s="712"/>
      <c r="QLU53" s="712"/>
      <c r="QLV53" s="712"/>
      <c r="QLW53" s="712"/>
      <c r="QLX53" s="712"/>
      <c r="QLY53" s="712"/>
      <c r="QLZ53" s="712"/>
      <c r="QMA53" s="712"/>
      <c r="QMB53" s="712"/>
      <c r="QMC53" s="712"/>
      <c r="QMD53" s="712"/>
      <c r="QME53" s="712"/>
      <c r="QMF53" s="712"/>
      <c r="QMG53" s="712"/>
      <c r="QMH53" s="712"/>
      <c r="QMI53" s="712"/>
      <c r="QMJ53" s="712"/>
      <c r="QMK53" s="712"/>
      <c r="QML53" s="712"/>
      <c r="QMM53" s="712"/>
      <c r="QMN53" s="712"/>
      <c r="QMO53" s="712"/>
      <c r="QMP53" s="712"/>
      <c r="QMQ53" s="712"/>
      <c r="QMR53" s="712"/>
      <c r="QMS53" s="712"/>
      <c r="QMT53" s="712"/>
      <c r="QMU53" s="712"/>
      <c r="QMV53" s="712"/>
      <c r="QMW53" s="712"/>
      <c r="QMX53" s="712"/>
      <c r="QMY53" s="712"/>
      <c r="QMZ53" s="712"/>
      <c r="QNA53" s="712"/>
      <c r="QNB53" s="712"/>
      <c r="QNC53" s="712"/>
      <c r="QND53" s="712"/>
      <c r="QNE53" s="712"/>
      <c r="QNF53" s="712"/>
      <c r="QNG53" s="712"/>
      <c r="QNH53" s="712"/>
      <c r="QNI53" s="712"/>
      <c r="QNJ53" s="712"/>
      <c r="QNK53" s="712"/>
      <c r="QNL53" s="712"/>
      <c r="QNM53" s="712"/>
      <c r="QNN53" s="712"/>
      <c r="QNO53" s="712"/>
      <c r="QNP53" s="712"/>
      <c r="QNQ53" s="712"/>
      <c r="QNR53" s="712"/>
      <c r="QNS53" s="712"/>
      <c r="QNT53" s="712"/>
      <c r="QNU53" s="712"/>
      <c r="QNV53" s="712"/>
      <c r="QNW53" s="712"/>
      <c r="QNX53" s="712"/>
      <c r="QNY53" s="712"/>
      <c r="QNZ53" s="712"/>
      <c r="QOA53" s="712"/>
      <c r="QOB53" s="712"/>
      <c r="QOC53" s="712"/>
      <c r="QOD53" s="712"/>
      <c r="QOE53" s="712"/>
      <c r="QOF53" s="712"/>
      <c r="QOG53" s="712"/>
      <c r="QOH53" s="712"/>
      <c r="QOI53" s="712"/>
      <c r="QOJ53" s="712"/>
      <c r="QOK53" s="712"/>
      <c r="QOL53" s="712"/>
      <c r="QOM53" s="712"/>
      <c r="QON53" s="712"/>
      <c r="QOO53" s="712"/>
      <c r="QOP53" s="712"/>
      <c r="QOQ53" s="712"/>
      <c r="QOR53" s="712"/>
      <c r="QOS53" s="712"/>
      <c r="QOT53" s="712"/>
      <c r="QOU53" s="712"/>
      <c r="QOV53" s="712"/>
      <c r="QOW53" s="712"/>
      <c r="QOX53" s="712"/>
      <c r="QOY53" s="712"/>
      <c r="QOZ53" s="712"/>
      <c r="QPA53" s="712"/>
      <c r="QPB53" s="712"/>
      <c r="QPC53" s="712"/>
      <c r="QPD53" s="712"/>
      <c r="QPE53" s="712"/>
      <c r="QPF53" s="712"/>
      <c r="QPG53" s="712"/>
      <c r="QPH53" s="712"/>
      <c r="QPI53" s="712"/>
      <c r="QPJ53" s="712"/>
      <c r="QPK53" s="712"/>
      <c r="QPL53" s="712"/>
      <c r="QPM53" s="712"/>
      <c r="QPN53" s="712"/>
      <c r="QPO53" s="712"/>
      <c r="QPP53" s="712"/>
      <c r="QPQ53" s="712"/>
      <c r="QPR53" s="712"/>
      <c r="QPS53" s="712"/>
      <c r="QPT53" s="712"/>
      <c r="QPU53" s="712"/>
      <c r="QPV53" s="712"/>
      <c r="QPW53" s="712"/>
      <c r="QPX53" s="712"/>
      <c r="QPY53" s="712"/>
      <c r="QPZ53" s="712"/>
      <c r="QQA53" s="712"/>
      <c r="QQB53" s="712"/>
      <c r="QQC53" s="712"/>
      <c r="QQD53" s="712"/>
      <c r="QQE53" s="712"/>
      <c r="QQF53" s="712"/>
      <c r="QQG53" s="712"/>
      <c r="QQH53" s="712"/>
      <c r="QQI53" s="712"/>
      <c r="QQJ53" s="712"/>
      <c r="QQK53" s="712"/>
      <c r="QQL53" s="712"/>
      <c r="QQM53" s="712"/>
      <c r="QQN53" s="712"/>
      <c r="QQO53" s="712"/>
      <c r="QQP53" s="712"/>
      <c r="QQQ53" s="712"/>
      <c r="QQR53" s="712"/>
      <c r="QQS53" s="712"/>
      <c r="QQT53" s="712"/>
      <c r="QQU53" s="712"/>
      <c r="QQV53" s="712"/>
      <c r="QQW53" s="712"/>
      <c r="QQX53" s="712"/>
      <c r="QQY53" s="712"/>
      <c r="QQZ53" s="712"/>
      <c r="QRA53" s="712"/>
      <c r="QRB53" s="712"/>
      <c r="QRC53" s="712"/>
      <c r="QRD53" s="712"/>
      <c r="QRE53" s="712"/>
      <c r="QRF53" s="712"/>
      <c r="QRG53" s="712"/>
      <c r="QRH53" s="712"/>
      <c r="QRI53" s="712"/>
      <c r="QRJ53" s="712"/>
      <c r="QRK53" s="712"/>
      <c r="QRL53" s="712"/>
      <c r="QRM53" s="712"/>
      <c r="QRN53" s="712"/>
      <c r="QRO53" s="712"/>
      <c r="QRP53" s="712"/>
      <c r="QRQ53" s="712"/>
      <c r="QRR53" s="712"/>
      <c r="QRS53" s="712"/>
      <c r="QRT53" s="712"/>
      <c r="QRU53" s="712"/>
      <c r="QRV53" s="712"/>
      <c r="QRW53" s="712"/>
      <c r="QRX53" s="712"/>
      <c r="QRY53" s="712"/>
      <c r="QRZ53" s="712"/>
      <c r="QSA53" s="712"/>
      <c r="QSB53" s="712"/>
      <c r="QSC53" s="712"/>
      <c r="QSD53" s="712"/>
      <c r="QSE53" s="712"/>
      <c r="QSF53" s="712"/>
      <c r="QSG53" s="712"/>
      <c r="QSH53" s="712"/>
      <c r="QSI53" s="712"/>
      <c r="QSJ53" s="712"/>
      <c r="QSK53" s="712"/>
      <c r="QSL53" s="712"/>
      <c r="QSM53" s="712"/>
      <c r="QSN53" s="712"/>
      <c r="QSO53" s="712"/>
      <c r="QSP53" s="712"/>
      <c r="QSQ53" s="712"/>
      <c r="QSR53" s="712"/>
      <c r="QSS53" s="712"/>
      <c r="QST53" s="712"/>
      <c r="QSU53" s="712"/>
      <c r="QSV53" s="712"/>
      <c r="QSW53" s="712"/>
      <c r="QSX53" s="712"/>
      <c r="QSY53" s="712"/>
      <c r="QSZ53" s="712"/>
      <c r="QTA53" s="712"/>
      <c r="QTB53" s="712"/>
      <c r="QTC53" s="712"/>
      <c r="QTD53" s="712"/>
      <c r="QTE53" s="712"/>
      <c r="QTF53" s="712"/>
      <c r="QTG53" s="712"/>
      <c r="QTH53" s="712"/>
      <c r="QTI53" s="712"/>
      <c r="QTJ53" s="712"/>
      <c r="QTK53" s="712"/>
      <c r="QTL53" s="712"/>
      <c r="QTM53" s="712"/>
      <c r="QTN53" s="712"/>
      <c r="QTO53" s="712"/>
      <c r="QTP53" s="712"/>
      <c r="QTQ53" s="712"/>
      <c r="QTR53" s="712"/>
      <c r="QTS53" s="712"/>
      <c r="QTT53" s="712"/>
      <c r="QTU53" s="712"/>
      <c r="QTV53" s="712"/>
      <c r="QTW53" s="712"/>
      <c r="QTX53" s="712"/>
      <c r="QTY53" s="712"/>
      <c r="QTZ53" s="712"/>
      <c r="QUA53" s="712"/>
      <c r="QUB53" s="712"/>
      <c r="QUC53" s="712"/>
      <c r="QUD53" s="712"/>
      <c r="QUE53" s="712"/>
      <c r="QUF53" s="712"/>
      <c r="QUG53" s="712"/>
      <c r="QUH53" s="712"/>
      <c r="QUI53" s="712"/>
      <c r="QUJ53" s="712"/>
      <c r="QUK53" s="712"/>
      <c r="QUL53" s="712"/>
      <c r="QUM53" s="712"/>
      <c r="QUN53" s="712"/>
      <c r="QUO53" s="712"/>
      <c r="QUP53" s="712"/>
      <c r="QUQ53" s="712"/>
      <c r="QUR53" s="712"/>
      <c r="QUS53" s="712"/>
      <c r="QUT53" s="712"/>
      <c r="QUU53" s="712"/>
      <c r="QUV53" s="712"/>
      <c r="QUW53" s="712"/>
      <c r="QUX53" s="712"/>
      <c r="QUY53" s="712"/>
      <c r="QUZ53" s="712"/>
      <c r="QVA53" s="712"/>
      <c r="QVB53" s="712"/>
      <c r="QVC53" s="712"/>
      <c r="QVD53" s="712"/>
      <c r="QVE53" s="712"/>
      <c r="QVF53" s="712"/>
      <c r="QVG53" s="712"/>
      <c r="QVH53" s="712"/>
      <c r="QVI53" s="712"/>
      <c r="QVJ53" s="712"/>
      <c r="QVK53" s="712"/>
      <c r="QVL53" s="712"/>
      <c r="QVM53" s="712"/>
      <c r="QVN53" s="712"/>
      <c r="QVO53" s="712"/>
      <c r="QVP53" s="712"/>
      <c r="QVQ53" s="712"/>
      <c r="QVR53" s="712"/>
      <c r="QVS53" s="712"/>
      <c r="QVT53" s="712"/>
      <c r="QVU53" s="712"/>
      <c r="QVV53" s="712"/>
      <c r="QVW53" s="712"/>
      <c r="QVX53" s="712"/>
      <c r="QVY53" s="712"/>
      <c r="QVZ53" s="712"/>
      <c r="QWA53" s="712"/>
      <c r="QWB53" s="712"/>
      <c r="QWC53" s="712"/>
      <c r="QWD53" s="712"/>
      <c r="QWE53" s="712"/>
      <c r="QWF53" s="712"/>
      <c r="QWG53" s="712"/>
      <c r="QWH53" s="712"/>
      <c r="QWI53" s="712"/>
      <c r="QWJ53" s="712"/>
      <c r="QWK53" s="712"/>
      <c r="QWL53" s="712"/>
      <c r="QWM53" s="712"/>
      <c r="QWN53" s="712"/>
      <c r="QWO53" s="712"/>
      <c r="QWP53" s="712"/>
      <c r="QWQ53" s="712"/>
      <c r="QWR53" s="712"/>
      <c r="QWS53" s="712"/>
      <c r="QWT53" s="712"/>
      <c r="QWU53" s="712"/>
      <c r="QWV53" s="712"/>
      <c r="QWW53" s="712"/>
      <c r="QWX53" s="712"/>
      <c r="QWY53" s="712"/>
      <c r="QWZ53" s="712"/>
      <c r="QXA53" s="712"/>
      <c r="QXB53" s="712"/>
      <c r="QXC53" s="712"/>
      <c r="QXD53" s="712"/>
      <c r="QXE53" s="712"/>
      <c r="QXF53" s="712"/>
      <c r="QXG53" s="712"/>
      <c r="QXH53" s="712"/>
      <c r="QXI53" s="712"/>
      <c r="QXJ53" s="712"/>
      <c r="QXK53" s="712"/>
      <c r="QXL53" s="712"/>
      <c r="QXM53" s="712"/>
      <c r="QXN53" s="712"/>
      <c r="QXO53" s="712"/>
      <c r="QXP53" s="712"/>
      <c r="QXQ53" s="712"/>
      <c r="QXR53" s="712"/>
      <c r="QXS53" s="712"/>
      <c r="QXT53" s="712"/>
      <c r="QXU53" s="712"/>
      <c r="QXV53" s="712"/>
      <c r="QXW53" s="712"/>
      <c r="QXX53" s="712"/>
      <c r="QXY53" s="712"/>
      <c r="QXZ53" s="712"/>
      <c r="QYA53" s="712"/>
      <c r="QYB53" s="712"/>
      <c r="QYC53" s="712"/>
      <c r="QYD53" s="712"/>
      <c r="QYE53" s="712"/>
      <c r="QYF53" s="712"/>
      <c r="QYG53" s="712"/>
      <c r="QYH53" s="712"/>
      <c r="QYI53" s="712"/>
      <c r="QYJ53" s="712"/>
      <c r="QYK53" s="712"/>
      <c r="QYL53" s="712"/>
      <c r="QYM53" s="712"/>
      <c r="QYN53" s="712"/>
      <c r="QYO53" s="712"/>
      <c r="QYP53" s="712"/>
      <c r="QYQ53" s="712"/>
      <c r="QYR53" s="712"/>
      <c r="QYS53" s="712"/>
      <c r="QYT53" s="712"/>
      <c r="QYU53" s="712"/>
      <c r="QYV53" s="712"/>
      <c r="QYW53" s="712"/>
      <c r="QYX53" s="712"/>
      <c r="QYY53" s="712"/>
      <c r="QYZ53" s="712"/>
      <c r="QZA53" s="712"/>
      <c r="QZB53" s="712"/>
      <c r="QZC53" s="712"/>
      <c r="QZD53" s="712"/>
      <c r="QZE53" s="712"/>
      <c r="QZF53" s="712"/>
      <c r="QZG53" s="712"/>
      <c r="QZH53" s="712"/>
      <c r="QZI53" s="712"/>
      <c r="QZJ53" s="712"/>
      <c r="QZK53" s="712"/>
      <c r="QZL53" s="712"/>
      <c r="QZM53" s="712"/>
      <c r="QZN53" s="712"/>
      <c r="QZO53" s="712"/>
      <c r="QZP53" s="712"/>
      <c r="QZQ53" s="712"/>
      <c r="QZR53" s="712"/>
      <c r="QZS53" s="712"/>
      <c r="QZT53" s="712"/>
      <c r="QZU53" s="712"/>
      <c r="QZV53" s="712"/>
      <c r="QZW53" s="712"/>
      <c r="QZX53" s="712"/>
      <c r="QZY53" s="712"/>
      <c r="QZZ53" s="712"/>
      <c r="RAA53" s="712"/>
      <c r="RAB53" s="712"/>
      <c r="RAC53" s="712"/>
      <c r="RAD53" s="712"/>
      <c r="RAE53" s="712"/>
      <c r="RAF53" s="712"/>
      <c r="RAG53" s="712"/>
      <c r="RAH53" s="712"/>
      <c r="RAI53" s="712"/>
      <c r="RAJ53" s="712"/>
      <c r="RAK53" s="712"/>
      <c r="RAL53" s="712"/>
      <c r="RAM53" s="712"/>
      <c r="RAN53" s="712"/>
      <c r="RAO53" s="712"/>
      <c r="RAP53" s="712"/>
      <c r="RAQ53" s="712"/>
      <c r="RAR53" s="712"/>
      <c r="RAS53" s="712"/>
      <c r="RAT53" s="712"/>
      <c r="RAU53" s="712"/>
      <c r="RAV53" s="712"/>
      <c r="RAW53" s="712"/>
      <c r="RAX53" s="712"/>
      <c r="RAY53" s="712"/>
      <c r="RAZ53" s="712"/>
      <c r="RBA53" s="712"/>
      <c r="RBB53" s="712"/>
      <c r="RBC53" s="712"/>
      <c r="RBD53" s="712"/>
      <c r="RBE53" s="712"/>
      <c r="RBF53" s="712"/>
      <c r="RBG53" s="712"/>
      <c r="RBH53" s="712"/>
      <c r="RBI53" s="712"/>
      <c r="RBJ53" s="712"/>
      <c r="RBK53" s="712"/>
      <c r="RBL53" s="712"/>
      <c r="RBM53" s="712"/>
      <c r="RBN53" s="712"/>
      <c r="RBO53" s="712"/>
      <c r="RBP53" s="712"/>
      <c r="RBQ53" s="712"/>
      <c r="RBR53" s="712"/>
      <c r="RBS53" s="712"/>
      <c r="RBT53" s="712"/>
      <c r="RBU53" s="712"/>
      <c r="RBV53" s="712"/>
      <c r="RBW53" s="712"/>
      <c r="RBX53" s="712"/>
      <c r="RBY53" s="712"/>
      <c r="RBZ53" s="712"/>
      <c r="RCA53" s="712"/>
      <c r="RCB53" s="712"/>
      <c r="RCC53" s="712"/>
      <c r="RCD53" s="712"/>
      <c r="RCE53" s="712"/>
      <c r="RCF53" s="712"/>
      <c r="RCG53" s="712"/>
      <c r="RCH53" s="712"/>
      <c r="RCI53" s="712"/>
      <c r="RCJ53" s="712"/>
      <c r="RCK53" s="712"/>
      <c r="RCL53" s="712"/>
      <c r="RCM53" s="712"/>
      <c r="RCN53" s="712"/>
      <c r="RCO53" s="712"/>
      <c r="RCP53" s="712"/>
      <c r="RCQ53" s="712"/>
      <c r="RCR53" s="712"/>
      <c r="RCS53" s="712"/>
      <c r="RCT53" s="712"/>
      <c r="RCU53" s="712"/>
      <c r="RCV53" s="712"/>
      <c r="RCW53" s="712"/>
      <c r="RCX53" s="712"/>
      <c r="RCY53" s="712"/>
      <c r="RCZ53" s="712"/>
      <c r="RDA53" s="712"/>
      <c r="RDB53" s="712"/>
      <c r="RDC53" s="712"/>
      <c r="RDD53" s="712"/>
      <c r="RDE53" s="712"/>
      <c r="RDF53" s="712"/>
      <c r="RDG53" s="712"/>
      <c r="RDH53" s="712"/>
      <c r="RDI53" s="712"/>
      <c r="RDJ53" s="712"/>
      <c r="RDK53" s="712"/>
      <c r="RDL53" s="712"/>
      <c r="RDM53" s="712"/>
      <c r="RDN53" s="712"/>
      <c r="RDO53" s="712"/>
      <c r="RDP53" s="712"/>
      <c r="RDQ53" s="712"/>
      <c r="RDR53" s="712"/>
      <c r="RDS53" s="712"/>
      <c r="RDT53" s="712"/>
      <c r="RDU53" s="712"/>
      <c r="RDV53" s="712"/>
      <c r="RDW53" s="712"/>
      <c r="RDX53" s="712"/>
      <c r="RDY53" s="712"/>
      <c r="RDZ53" s="712"/>
      <c r="REA53" s="712"/>
      <c r="REB53" s="712"/>
      <c r="REC53" s="712"/>
      <c r="RED53" s="712"/>
      <c r="REE53" s="712"/>
      <c r="REF53" s="712"/>
      <c r="REG53" s="712"/>
      <c r="REH53" s="712"/>
      <c r="REI53" s="712"/>
      <c r="REJ53" s="712"/>
      <c r="REK53" s="712"/>
      <c r="REL53" s="712"/>
      <c r="REM53" s="712"/>
      <c r="REN53" s="712"/>
      <c r="REO53" s="712"/>
      <c r="REP53" s="712"/>
      <c r="REQ53" s="712"/>
      <c r="RER53" s="712"/>
      <c r="RES53" s="712"/>
      <c r="RET53" s="712"/>
      <c r="REU53" s="712"/>
      <c r="REV53" s="712"/>
      <c r="REW53" s="712"/>
      <c r="REX53" s="712"/>
      <c r="REY53" s="712"/>
      <c r="REZ53" s="712"/>
      <c r="RFA53" s="712"/>
      <c r="RFB53" s="712"/>
      <c r="RFC53" s="712"/>
      <c r="RFD53" s="712"/>
      <c r="RFE53" s="712"/>
      <c r="RFF53" s="712"/>
      <c r="RFG53" s="712"/>
      <c r="RFH53" s="712"/>
      <c r="RFI53" s="712"/>
      <c r="RFJ53" s="712"/>
      <c r="RFK53" s="712"/>
      <c r="RFL53" s="712"/>
      <c r="RFM53" s="712"/>
      <c r="RFN53" s="712"/>
      <c r="RFO53" s="712"/>
      <c r="RFP53" s="712"/>
      <c r="RFQ53" s="712"/>
      <c r="RFR53" s="712"/>
      <c r="RFS53" s="712"/>
      <c r="RFT53" s="712"/>
      <c r="RFU53" s="712"/>
      <c r="RFV53" s="712"/>
      <c r="RFW53" s="712"/>
      <c r="RFX53" s="712"/>
      <c r="RFY53" s="712"/>
      <c r="RFZ53" s="712"/>
      <c r="RGA53" s="712"/>
      <c r="RGB53" s="712"/>
      <c r="RGC53" s="712"/>
      <c r="RGD53" s="712"/>
      <c r="RGE53" s="712"/>
      <c r="RGF53" s="712"/>
      <c r="RGG53" s="712"/>
      <c r="RGH53" s="712"/>
      <c r="RGI53" s="712"/>
      <c r="RGJ53" s="712"/>
      <c r="RGK53" s="712"/>
      <c r="RGL53" s="712"/>
      <c r="RGM53" s="712"/>
      <c r="RGN53" s="712"/>
      <c r="RGO53" s="712"/>
      <c r="RGP53" s="712"/>
      <c r="RGQ53" s="712"/>
      <c r="RGR53" s="712"/>
      <c r="RGS53" s="712"/>
      <c r="RGT53" s="712"/>
      <c r="RGU53" s="712"/>
      <c r="RGV53" s="712"/>
      <c r="RGW53" s="712"/>
      <c r="RGX53" s="712"/>
      <c r="RGY53" s="712"/>
      <c r="RGZ53" s="712"/>
      <c r="RHA53" s="712"/>
      <c r="RHB53" s="712"/>
      <c r="RHC53" s="712"/>
      <c r="RHD53" s="712"/>
      <c r="RHE53" s="712"/>
      <c r="RHF53" s="712"/>
      <c r="RHG53" s="712"/>
      <c r="RHH53" s="712"/>
      <c r="RHI53" s="712"/>
      <c r="RHJ53" s="712"/>
      <c r="RHK53" s="712"/>
      <c r="RHL53" s="712"/>
      <c r="RHM53" s="712"/>
      <c r="RHN53" s="712"/>
      <c r="RHO53" s="712"/>
      <c r="RHP53" s="712"/>
      <c r="RHQ53" s="712"/>
      <c r="RHR53" s="712"/>
      <c r="RHS53" s="712"/>
      <c r="RHT53" s="712"/>
      <c r="RHU53" s="712"/>
      <c r="RHV53" s="712"/>
      <c r="RHW53" s="712"/>
      <c r="RHX53" s="712"/>
      <c r="RHY53" s="712"/>
      <c r="RHZ53" s="712"/>
      <c r="RIA53" s="712"/>
      <c r="RIB53" s="712"/>
      <c r="RIC53" s="712"/>
      <c r="RID53" s="712"/>
      <c r="RIE53" s="712"/>
      <c r="RIF53" s="712"/>
      <c r="RIG53" s="712"/>
      <c r="RIH53" s="712"/>
      <c r="RII53" s="712"/>
      <c r="RIJ53" s="712"/>
      <c r="RIK53" s="712"/>
      <c r="RIL53" s="712"/>
      <c r="RIM53" s="712"/>
      <c r="RIN53" s="712"/>
      <c r="RIO53" s="712"/>
      <c r="RIP53" s="712"/>
      <c r="RIQ53" s="712"/>
      <c r="RIR53" s="712"/>
      <c r="RIS53" s="712"/>
      <c r="RIT53" s="712"/>
      <c r="RIU53" s="712"/>
      <c r="RIV53" s="712"/>
      <c r="RIW53" s="712"/>
      <c r="RIX53" s="712"/>
      <c r="RIY53" s="712"/>
      <c r="RIZ53" s="712"/>
      <c r="RJA53" s="712"/>
      <c r="RJB53" s="712"/>
      <c r="RJC53" s="712"/>
      <c r="RJD53" s="712"/>
      <c r="RJE53" s="712"/>
      <c r="RJF53" s="712"/>
      <c r="RJG53" s="712"/>
      <c r="RJH53" s="712"/>
      <c r="RJI53" s="712"/>
      <c r="RJJ53" s="712"/>
      <c r="RJK53" s="712"/>
      <c r="RJL53" s="712"/>
      <c r="RJM53" s="712"/>
      <c r="RJN53" s="712"/>
      <c r="RJO53" s="712"/>
      <c r="RJP53" s="712"/>
      <c r="RJQ53" s="712"/>
      <c r="RJR53" s="712"/>
      <c r="RJS53" s="712"/>
      <c r="RJT53" s="712"/>
      <c r="RJU53" s="712"/>
      <c r="RJV53" s="712"/>
      <c r="RJW53" s="712"/>
      <c r="RJX53" s="712"/>
      <c r="RJY53" s="712"/>
      <c r="RJZ53" s="712"/>
      <c r="RKA53" s="712"/>
      <c r="RKB53" s="712"/>
      <c r="RKC53" s="712"/>
      <c r="RKD53" s="712"/>
      <c r="RKE53" s="712"/>
      <c r="RKF53" s="712"/>
      <c r="RKG53" s="712"/>
      <c r="RKH53" s="712"/>
      <c r="RKI53" s="712"/>
      <c r="RKJ53" s="712"/>
      <c r="RKK53" s="712"/>
      <c r="RKL53" s="712"/>
      <c r="RKM53" s="712"/>
      <c r="RKN53" s="712"/>
      <c r="RKO53" s="712"/>
      <c r="RKP53" s="712"/>
      <c r="RKQ53" s="712"/>
      <c r="RKR53" s="712"/>
      <c r="RKS53" s="712"/>
      <c r="RKT53" s="712"/>
      <c r="RKU53" s="712"/>
      <c r="RKV53" s="712"/>
      <c r="RKW53" s="712"/>
      <c r="RKX53" s="712"/>
      <c r="RKY53" s="712"/>
      <c r="RKZ53" s="712"/>
      <c r="RLA53" s="712"/>
      <c r="RLB53" s="712"/>
      <c r="RLC53" s="712"/>
      <c r="RLD53" s="712"/>
      <c r="RLE53" s="712"/>
      <c r="RLF53" s="712"/>
      <c r="RLG53" s="712"/>
      <c r="RLH53" s="712"/>
      <c r="RLI53" s="712"/>
      <c r="RLJ53" s="712"/>
      <c r="RLK53" s="712"/>
      <c r="RLL53" s="712"/>
      <c r="RLM53" s="712"/>
      <c r="RLN53" s="712"/>
      <c r="RLO53" s="712"/>
      <c r="RLP53" s="712"/>
      <c r="RLQ53" s="712"/>
      <c r="RLR53" s="712"/>
      <c r="RLS53" s="712"/>
      <c r="RLT53" s="712"/>
      <c r="RLU53" s="712"/>
      <c r="RLV53" s="712"/>
      <c r="RLW53" s="712"/>
      <c r="RLX53" s="712"/>
      <c r="RLY53" s="712"/>
      <c r="RLZ53" s="712"/>
      <c r="RMA53" s="712"/>
      <c r="RMB53" s="712"/>
      <c r="RMC53" s="712"/>
      <c r="RMD53" s="712"/>
      <c r="RME53" s="712"/>
      <c r="RMF53" s="712"/>
      <c r="RMG53" s="712"/>
      <c r="RMH53" s="712"/>
      <c r="RMI53" s="712"/>
      <c r="RMJ53" s="712"/>
      <c r="RMK53" s="712"/>
      <c r="RML53" s="712"/>
      <c r="RMM53" s="712"/>
      <c r="RMN53" s="712"/>
      <c r="RMO53" s="712"/>
      <c r="RMP53" s="712"/>
      <c r="RMQ53" s="712"/>
      <c r="RMR53" s="712"/>
      <c r="RMS53" s="712"/>
      <c r="RMT53" s="712"/>
      <c r="RMU53" s="712"/>
      <c r="RMV53" s="712"/>
      <c r="RMW53" s="712"/>
      <c r="RMX53" s="712"/>
      <c r="RMY53" s="712"/>
      <c r="RMZ53" s="712"/>
      <c r="RNA53" s="712"/>
      <c r="RNB53" s="712"/>
      <c r="RNC53" s="712"/>
      <c r="RND53" s="712"/>
      <c r="RNE53" s="712"/>
      <c r="RNF53" s="712"/>
      <c r="RNG53" s="712"/>
      <c r="RNH53" s="712"/>
      <c r="RNI53" s="712"/>
      <c r="RNJ53" s="712"/>
      <c r="RNK53" s="712"/>
      <c r="RNL53" s="712"/>
      <c r="RNM53" s="712"/>
      <c r="RNN53" s="712"/>
      <c r="RNO53" s="712"/>
      <c r="RNP53" s="712"/>
      <c r="RNQ53" s="712"/>
      <c r="RNR53" s="712"/>
      <c r="RNS53" s="712"/>
      <c r="RNT53" s="712"/>
      <c r="RNU53" s="712"/>
      <c r="RNV53" s="712"/>
      <c r="RNW53" s="712"/>
      <c r="RNX53" s="712"/>
      <c r="RNY53" s="712"/>
      <c r="RNZ53" s="712"/>
      <c r="ROA53" s="712"/>
      <c r="ROB53" s="712"/>
      <c r="ROC53" s="712"/>
      <c r="ROD53" s="712"/>
      <c r="ROE53" s="712"/>
      <c r="ROF53" s="712"/>
      <c r="ROG53" s="712"/>
      <c r="ROH53" s="712"/>
      <c r="ROI53" s="712"/>
      <c r="ROJ53" s="712"/>
      <c r="ROK53" s="712"/>
      <c r="ROL53" s="712"/>
      <c r="ROM53" s="712"/>
      <c r="RON53" s="712"/>
      <c r="ROO53" s="712"/>
      <c r="ROP53" s="712"/>
      <c r="ROQ53" s="712"/>
      <c r="ROR53" s="712"/>
      <c r="ROS53" s="712"/>
      <c r="ROT53" s="712"/>
      <c r="ROU53" s="712"/>
      <c r="ROV53" s="712"/>
      <c r="ROW53" s="712"/>
      <c r="ROX53" s="712"/>
      <c r="ROY53" s="712"/>
      <c r="ROZ53" s="712"/>
      <c r="RPA53" s="712"/>
      <c r="RPB53" s="712"/>
      <c r="RPC53" s="712"/>
      <c r="RPD53" s="712"/>
      <c r="RPE53" s="712"/>
      <c r="RPF53" s="712"/>
      <c r="RPG53" s="712"/>
      <c r="RPH53" s="712"/>
      <c r="RPI53" s="712"/>
      <c r="RPJ53" s="712"/>
      <c r="RPK53" s="712"/>
      <c r="RPL53" s="712"/>
      <c r="RPM53" s="712"/>
      <c r="RPN53" s="712"/>
      <c r="RPO53" s="712"/>
      <c r="RPP53" s="712"/>
      <c r="RPQ53" s="712"/>
      <c r="RPR53" s="712"/>
      <c r="RPS53" s="712"/>
      <c r="RPT53" s="712"/>
      <c r="RPU53" s="712"/>
      <c r="RPV53" s="712"/>
      <c r="RPW53" s="712"/>
      <c r="RPX53" s="712"/>
      <c r="RPY53" s="712"/>
      <c r="RPZ53" s="712"/>
      <c r="RQA53" s="712"/>
      <c r="RQB53" s="712"/>
      <c r="RQC53" s="712"/>
      <c r="RQD53" s="712"/>
      <c r="RQE53" s="712"/>
      <c r="RQF53" s="712"/>
      <c r="RQG53" s="712"/>
      <c r="RQH53" s="712"/>
      <c r="RQI53" s="712"/>
      <c r="RQJ53" s="712"/>
      <c r="RQK53" s="712"/>
      <c r="RQL53" s="712"/>
      <c r="RQM53" s="712"/>
      <c r="RQN53" s="712"/>
      <c r="RQO53" s="712"/>
      <c r="RQP53" s="712"/>
      <c r="RQQ53" s="712"/>
      <c r="RQR53" s="712"/>
      <c r="RQS53" s="712"/>
      <c r="RQT53" s="712"/>
      <c r="RQU53" s="712"/>
      <c r="RQV53" s="712"/>
      <c r="RQW53" s="712"/>
      <c r="RQX53" s="712"/>
      <c r="RQY53" s="712"/>
      <c r="RQZ53" s="712"/>
      <c r="RRA53" s="712"/>
      <c r="RRB53" s="712"/>
      <c r="RRC53" s="712"/>
      <c r="RRD53" s="712"/>
      <c r="RRE53" s="712"/>
      <c r="RRF53" s="712"/>
      <c r="RRG53" s="712"/>
      <c r="RRH53" s="712"/>
      <c r="RRI53" s="712"/>
      <c r="RRJ53" s="712"/>
      <c r="RRK53" s="712"/>
      <c r="RRL53" s="712"/>
      <c r="RRM53" s="712"/>
      <c r="RRN53" s="712"/>
      <c r="RRO53" s="712"/>
      <c r="RRP53" s="712"/>
      <c r="RRQ53" s="712"/>
      <c r="RRR53" s="712"/>
      <c r="RRS53" s="712"/>
      <c r="RRT53" s="712"/>
      <c r="RRU53" s="712"/>
      <c r="RRV53" s="712"/>
      <c r="RRW53" s="712"/>
      <c r="RRX53" s="712"/>
      <c r="RRY53" s="712"/>
      <c r="RRZ53" s="712"/>
      <c r="RSA53" s="712"/>
      <c r="RSB53" s="712"/>
      <c r="RSC53" s="712"/>
      <c r="RSD53" s="712"/>
      <c r="RSE53" s="712"/>
      <c r="RSF53" s="712"/>
      <c r="RSG53" s="712"/>
      <c r="RSH53" s="712"/>
      <c r="RSI53" s="712"/>
      <c r="RSJ53" s="712"/>
      <c r="RSK53" s="712"/>
      <c r="RSL53" s="712"/>
      <c r="RSM53" s="712"/>
      <c r="RSN53" s="712"/>
      <c r="RSO53" s="712"/>
      <c r="RSP53" s="712"/>
      <c r="RSQ53" s="712"/>
      <c r="RSR53" s="712"/>
      <c r="RSS53" s="712"/>
      <c r="RST53" s="712"/>
      <c r="RSU53" s="712"/>
      <c r="RSV53" s="712"/>
      <c r="RSW53" s="712"/>
      <c r="RSX53" s="712"/>
      <c r="RSY53" s="712"/>
      <c r="RSZ53" s="712"/>
      <c r="RTA53" s="712"/>
      <c r="RTB53" s="712"/>
      <c r="RTC53" s="712"/>
      <c r="RTD53" s="712"/>
      <c r="RTE53" s="712"/>
      <c r="RTF53" s="712"/>
      <c r="RTG53" s="712"/>
      <c r="RTH53" s="712"/>
      <c r="RTI53" s="712"/>
      <c r="RTJ53" s="712"/>
      <c r="RTK53" s="712"/>
      <c r="RTL53" s="712"/>
      <c r="RTM53" s="712"/>
      <c r="RTN53" s="712"/>
      <c r="RTO53" s="712"/>
      <c r="RTP53" s="712"/>
      <c r="RTQ53" s="712"/>
      <c r="RTR53" s="712"/>
      <c r="RTS53" s="712"/>
      <c r="RTT53" s="712"/>
      <c r="RTU53" s="712"/>
      <c r="RTV53" s="712"/>
      <c r="RTW53" s="712"/>
      <c r="RTX53" s="712"/>
      <c r="RTY53" s="712"/>
      <c r="RTZ53" s="712"/>
      <c r="RUA53" s="712"/>
      <c r="RUB53" s="712"/>
      <c r="RUC53" s="712"/>
      <c r="RUD53" s="712"/>
      <c r="RUE53" s="712"/>
      <c r="RUF53" s="712"/>
      <c r="RUG53" s="712"/>
      <c r="RUH53" s="712"/>
      <c r="RUI53" s="712"/>
      <c r="RUJ53" s="712"/>
      <c r="RUK53" s="712"/>
      <c r="RUL53" s="712"/>
      <c r="RUM53" s="712"/>
      <c r="RUN53" s="712"/>
      <c r="RUO53" s="712"/>
      <c r="RUP53" s="712"/>
      <c r="RUQ53" s="712"/>
      <c r="RUR53" s="712"/>
      <c r="RUS53" s="712"/>
      <c r="RUT53" s="712"/>
      <c r="RUU53" s="712"/>
      <c r="RUV53" s="712"/>
      <c r="RUW53" s="712"/>
      <c r="RUX53" s="712"/>
      <c r="RUY53" s="712"/>
      <c r="RUZ53" s="712"/>
      <c r="RVA53" s="712"/>
      <c r="RVB53" s="712"/>
      <c r="RVC53" s="712"/>
      <c r="RVD53" s="712"/>
      <c r="RVE53" s="712"/>
      <c r="RVF53" s="712"/>
      <c r="RVG53" s="712"/>
      <c r="RVH53" s="712"/>
      <c r="RVI53" s="712"/>
      <c r="RVJ53" s="712"/>
      <c r="RVK53" s="712"/>
      <c r="RVL53" s="712"/>
      <c r="RVM53" s="712"/>
      <c r="RVN53" s="712"/>
      <c r="RVO53" s="712"/>
      <c r="RVP53" s="712"/>
      <c r="RVQ53" s="712"/>
      <c r="RVR53" s="712"/>
      <c r="RVS53" s="712"/>
      <c r="RVT53" s="712"/>
      <c r="RVU53" s="712"/>
      <c r="RVV53" s="712"/>
      <c r="RVW53" s="712"/>
      <c r="RVX53" s="712"/>
      <c r="RVY53" s="712"/>
      <c r="RVZ53" s="712"/>
      <c r="RWA53" s="712"/>
      <c r="RWB53" s="712"/>
      <c r="RWC53" s="712"/>
      <c r="RWD53" s="712"/>
      <c r="RWE53" s="712"/>
      <c r="RWF53" s="712"/>
      <c r="RWG53" s="712"/>
      <c r="RWH53" s="712"/>
      <c r="RWI53" s="712"/>
      <c r="RWJ53" s="712"/>
      <c r="RWK53" s="712"/>
      <c r="RWL53" s="712"/>
      <c r="RWM53" s="712"/>
      <c r="RWN53" s="712"/>
      <c r="RWO53" s="712"/>
      <c r="RWP53" s="712"/>
      <c r="RWQ53" s="712"/>
      <c r="RWR53" s="712"/>
      <c r="RWS53" s="712"/>
      <c r="RWT53" s="712"/>
      <c r="RWU53" s="712"/>
      <c r="RWV53" s="712"/>
      <c r="RWW53" s="712"/>
      <c r="RWX53" s="712"/>
      <c r="RWY53" s="712"/>
      <c r="RWZ53" s="712"/>
      <c r="RXA53" s="712"/>
      <c r="RXB53" s="712"/>
      <c r="RXC53" s="712"/>
      <c r="RXD53" s="712"/>
      <c r="RXE53" s="712"/>
      <c r="RXF53" s="712"/>
      <c r="RXG53" s="712"/>
      <c r="RXH53" s="712"/>
      <c r="RXI53" s="712"/>
      <c r="RXJ53" s="712"/>
      <c r="RXK53" s="712"/>
      <c r="RXL53" s="712"/>
      <c r="RXM53" s="712"/>
      <c r="RXN53" s="712"/>
      <c r="RXO53" s="712"/>
      <c r="RXP53" s="712"/>
      <c r="RXQ53" s="712"/>
      <c r="RXR53" s="712"/>
      <c r="RXS53" s="712"/>
      <c r="RXT53" s="712"/>
      <c r="RXU53" s="712"/>
      <c r="RXV53" s="712"/>
      <c r="RXW53" s="712"/>
      <c r="RXX53" s="712"/>
      <c r="RXY53" s="712"/>
      <c r="RXZ53" s="712"/>
      <c r="RYA53" s="712"/>
      <c r="RYB53" s="712"/>
      <c r="RYC53" s="712"/>
      <c r="RYD53" s="712"/>
      <c r="RYE53" s="712"/>
      <c r="RYF53" s="712"/>
      <c r="RYG53" s="712"/>
      <c r="RYH53" s="712"/>
      <c r="RYI53" s="712"/>
      <c r="RYJ53" s="712"/>
      <c r="RYK53" s="712"/>
      <c r="RYL53" s="712"/>
      <c r="RYM53" s="712"/>
      <c r="RYN53" s="712"/>
      <c r="RYO53" s="712"/>
      <c r="RYP53" s="712"/>
      <c r="RYQ53" s="712"/>
      <c r="RYR53" s="712"/>
      <c r="RYS53" s="712"/>
      <c r="RYT53" s="712"/>
      <c r="RYU53" s="712"/>
      <c r="RYV53" s="712"/>
      <c r="RYW53" s="712"/>
      <c r="RYX53" s="712"/>
      <c r="RYY53" s="712"/>
      <c r="RYZ53" s="712"/>
      <c r="RZA53" s="712"/>
      <c r="RZB53" s="712"/>
      <c r="RZC53" s="712"/>
      <c r="RZD53" s="712"/>
      <c r="RZE53" s="712"/>
      <c r="RZF53" s="712"/>
      <c r="RZG53" s="712"/>
      <c r="RZH53" s="712"/>
      <c r="RZI53" s="712"/>
      <c r="RZJ53" s="712"/>
      <c r="RZK53" s="712"/>
      <c r="RZL53" s="712"/>
      <c r="RZM53" s="712"/>
      <c r="RZN53" s="712"/>
      <c r="RZO53" s="712"/>
      <c r="RZP53" s="712"/>
      <c r="RZQ53" s="712"/>
      <c r="RZR53" s="712"/>
      <c r="RZS53" s="712"/>
      <c r="RZT53" s="712"/>
      <c r="RZU53" s="712"/>
      <c r="RZV53" s="712"/>
      <c r="RZW53" s="712"/>
      <c r="RZX53" s="712"/>
      <c r="RZY53" s="712"/>
      <c r="RZZ53" s="712"/>
      <c r="SAA53" s="712"/>
      <c r="SAB53" s="712"/>
      <c r="SAC53" s="712"/>
      <c r="SAD53" s="712"/>
      <c r="SAE53" s="712"/>
      <c r="SAF53" s="712"/>
      <c r="SAG53" s="712"/>
      <c r="SAH53" s="712"/>
      <c r="SAI53" s="712"/>
      <c r="SAJ53" s="712"/>
      <c r="SAK53" s="712"/>
      <c r="SAL53" s="712"/>
      <c r="SAM53" s="712"/>
      <c r="SAN53" s="712"/>
      <c r="SAO53" s="712"/>
      <c r="SAP53" s="712"/>
      <c r="SAQ53" s="712"/>
      <c r="SAR53" s="712"/>
      <c r="SAS53" s="712"/>
      <c r="SAT53" s="712"/>
      <c r="SAU53" s="712"/>
      <c r="SAV53" s="712"/>
      <c r="SAW53" s="712"/>
      <c r="SAX53" s="712"/>
      <c r="SAY53" s="712"/>
      <c r="SAZ53" s="712"/>
      <c r="SBA53" s="712"/>
      <c r="SBB53" s="712"/>
      <c r="SBC53" s="712"/>
      <c r="SBD53" s="712"/>
      <c r="SBE53" s="712"/>
      <c r="SBF53" s="712"/>
      <c r="SBG53" s="712"/>
      <c r="SBH53" s="712"/>
      <c r="SBI53" s="712"/>
      <c r="SBJ53" s="712"/>
      <c r="SBK53" s="712"/>
      <c r="SBL53" s="712"/>
      <c r="SBM53" s="712"/>
      <c r="SBN53" s="712"/>
      <c r="SBO53" s="712"/>
      <c r="SBP53" s="712"/>
      <c r="SBQ53" s="712"/>
      <c r="SBR53" s="712"/>
      <c r="SBS53" s="712"/>
      <c r="SBT53" s="712"/>
      <c r="SBU53" s="712"/>
      <c r="SBV53" s="712"/>
      <c r="SBW53" s="712"/>
      <c r="SBX53" s="712"/>
      <c r="SBY53" s="712"/>
      <c r="SBZ53" s="712"/>
      <c r="SCA53" s="712"/>
      <c r="SCB53" s="712"/>
      <c r="SCC53" s="712"/>
      <c r="SCD53" s="712"/>
      <c r="SCE53" s="712"/>
      <c r="SCF53" s="712"/>
      <c r="SCG53" s="712"/>
      <c r="SCH53" s="712"/>
      <c r="SCI53" s="712"/>
      <c r="SCJ53" s="712"/>
      <c r="SCK53" s="712"/>
      <c r="SCL53" s="712"/>
      <c r="SCM53" s="712"/>
      <c r="SCN53" s="712"/>
      <c r="SCO53" s="712"/>
      <c r="SCP53" s="712"/>
      <c r="SCQ53" s="712"/>
      <c r="SCR53" s="712"/>
      <c r="SCS53" s="712"/>
      <c r="SCT53" s="712"/>
      <c r="SCU53" s="712"/>
      <c r="SCV53" s="712"/>
      <c r="SCW53" s="712"/>
      <c r="SCX53" s="712"/>
      <c r="SCY53" s="712"/>
      <c r="SCZ53" s="712"/>
      <c r="SDA53" s="712"/>
      <c r="SDB53" s="712"/>
      <c r="SDC53" s="712"/>
      <c r="SDD53" s="712"/>
      <c r="SDE53" s="712"/>
      <c r="SDF53" s="712"/>
      <c r="SDG53" s="712"/>
      <c r="SDH53" s="712"/>
      <c r="SDI53" s="712"/>
      <c r="SDJ53" s="712"/>
      <c r="SDK53" s="712"/>
      <c r="SDL53" s="712"/>
      <c r="SDM53" s="712"/>
      <c r="SDN53" s="712"/>
      <c r="SDO53" s="712"/>
      <c r="SDP53" s="712"/>
      <c r="SDQ53" s="712"/>
      <c r="SDR53" s="712"/>
      <c r="SDS53" s="712"/>
      <c r="SDT53" s="712"/>
      <c r="SDU53" s="712"/>
      <c r="SDV53" s="712"/>
      <c r="SDW53" s="712"/>
      <c r="SDX53" s="712"/>
      <c r="SDY53" s="712"/>
      <c r="SDZ53" s="712"/>
      <c r="SEA53" s="712"/>
      <c r="SEB53" s="712"/>
      <c r="SEC53" s="712"/>
      <c r="SED53" s="712"/>
      <c r="SEE53" s="712"/>
      <c r="SEF53" s="712"/>
      <c r="SEG53" s="712"/>
      <c r="SEH53" s="712"/>
      <c r="SEI53" s="712"/>
      <c r="SEJ53" s="712"/>
      <c r="SEK53" s="712"/>
      <c r="SEL53" s="712"/>
      <c r="SEM53" s="712"/>
      <c r="SEN53" s="712"/>
      <c r="SEO53" s="712"/>
      <c r="SEP53" s="712"/>
      <c r="SEQ53" s="712"/>
      <c r="SER53" s="712"/>
      <c r="SES53" s="712"/>
      <c r="SET53" s="712"/>
      <c r="SEU53" s="712"/>
      <c r="SEV53" s="712"/>
      <c r="SEW53" s="712"/>
      <c r="SEX53" s="712"/>
      <c r="SEY53" s="712"/>
      <c r="SEZ53" s="712"/>
      <c r="SFA53" s="712"/>
      <c r="SFB53" s="712"/>
      <c r="SFC53" s="712"/>
      <c r="SFD53" s="712"/>
      <c r="SFE53" s="712"/>
      <c r="SFF53" s="712"/>
      <c r="SFG53" s="712"/>
      <c r="SFH53" s="712"/>
      <c r="SFI53" s="712"/>
      <c r="SFJ53" s="712"/>
      <c r="SFK53" s="712"/>
      <c r="SFL53" s="712"/>
      <c r="SFM53" s="712"/>
      <c r="SFN53" s="712"/>
      <c r="SFO53" s="712"/>
      <c r="SFP53" s="712"/>
      <c r="SFQ53" s="712"/>
      <c r="SFR53" s="712"/>
      <c r="SFS53" s="712"/>
      <c r="SFT53" s="712"/>
      <c r="SFU53" s="712"/>
      <c r="SFV53" s="712"/>
      <c r="SFW53" s="712"/>
      <c r="SFX53" s="712"/>
      <c r="SFY53" s="712"/>
      <c r="SFZ53" s="712"/>
      <c r="SGA53" s="712"/>
      <c r="SGB53" s="712"/>
      <c r="SGC53" s="712"/>
      <c r="SGD53" s="712"/>
      <c r="SGE53" s="712"/>
      <c r="SGF53" s="712"/>
      <c r="SGG53" s="712"/>
      <c r="SGH53" s="712"/>
      <c r="SGI53" s="712"/>
      <c r="SGJ53" s="712"/>
      <c r="SGK53" s="712"/>
      <c r="SGL53" s="712"/>
      <c r="SGM53" s="712"/>
      <c r="SGN53" s="712"/>
      <c r="SGO53" s="712"/>
      <c r="SGP53" s="712"/>
      <c r="SGQ53" s="712"/>
      <c r="SGR53" s="712"/>
      <c r="SGS53" s="712"/>
      <c r="SGT53" s="712"/>
      <c r="SGU53" s="712"/>
      <c r="SGV53" s="712"/>
      <c r="SGW53" s="712"/>
      <c r="SGX53" s="712"/>
      <c r="SGY53" s="712"/>
      <c r="SGZ53" s="712"/>
      <c r="SHA53" s="712"/>
      <c r="SHB53" s="712"/>
      <c r="SHC53" s="712"/>
      <c r="SHD53" s="712"/>
      <c r="SHE53" s="712"/>
      <c r="SHF53" s="712"/>
      <c r="SHG53" s="712"/>
      <c r="SHH53" s="712"/>
      <c r="SHI53" s="712"/>
      <c r="SHJ53" s="712"/>
      <c r="SHK53" s="712"/>
      <c r="SHL53" s="712"/>
      <c r="SHM53" s="712"/>
      <c r="SHN53" s="712"/>
      <c r="SHO53" s="712"/>
      <c r="SHP53" s="712"/>
      <c r="SHQ53" s="712"/>
      <c r="SHR53" s="712"/>
      <c r="SHS53" s="712"/>
      <c r="SHT53" s="712"/>
      <c r="SHU53" s="712"/>
      <c r="SHV53" s="712"/>
      <c r="SHW53" s="712"/>
      <c r="SHX53" s="712"/>
      <c r="SHY53" s="712"/>
      <c r="SHZ53" s="712"/>
      <c r="SIA53" s="712"/>
      <c r="SIB53" s="712"/>
      <c r="SIC53" s="712"/>
      <c r="SID53" s="712"/>
      <c r="SIE53" s="712"/>
      <c r="SIF53" s="712"/>
      <c r="SIG53" s="712"/>
      <c r="SIH53" s="712"/>
      <c r="SII53" s="712"/>
      <c r="SIJ53" s="712"/>
      <c r="SIK53" s="712"/>
      <c r="SIL53" s="712"/>
      <c r="SIM53" s="712"/>
      <c r="SIN53" s="712"/>
      <c r="SIO53" s="712"/>
      <c r="SIP53" s="712"/>
      <c r="SIQ53" s="712"/>
      <c r="SIR53" s="712"/>
      <c r="SIS53" s="712"/>
      <c r="SIT53" s="712"/>
      <c r="SIU53" s="712"/>
      <c r="SIV53" s="712"/>
      <c r="SIW53" s="712"/>
      <c r="SIX53" s="712"/>
      <c r="SIY53" s="712"/>
      <c r="SIZ53" s="712"/>
      <c r="SJA53" s="712"/>
      <c r="SJB53" s="712"/>
      <c r="SJC53" s="712"/>
      <c r="SJD53" s="712"/>
      <c r="SJE53" s="712"/>
      <c r="SJF53" s="712"/>
      <c r="SJG53" s="712"/>
      <c r="SJH53" s="712"/>
      <c r="SJI53" s="712"/>
      <c r="SJJ53" s="712"/>
      <c r="SJK53" s="712"/>
      <c r="SJL53" s="712"/>
      <c r="SJM53" s="712"/>
      <c r="SJN53" s="712"/>
      <c r="SJO53" s="712"/>
      <c r="SJP53" s="712"/>
      <c r="SJQ53" s="712"/>
      <c r="SJR53" s="712"/>
      <c r="SJS53" s="712"/>
      <c r="SJT53" s="712"/>
      <c r="SJU53" s="712"/>
      <c r="SJV53" s="712"/>
      <c r="SJW53" s="712"/>
      <c r="SJX53" s="712"/>
      <c r="SJY53" s="712"/>
      <c r="SJZ53" s="712"/>
      <c r="SKA53" s="712"/>
      <c r="SKB53" s="712"/>
      <c r="SKC53" s="712"/>
      <c r="SKD53" s="712"/>
      <c r="SKE53" s="712"/>
      <c r="SKF53" s="712"/>
      <c r="SKG53" s="712"/>
      <c r="SKH53" s="712"/>
      <c r="SKI53" s="712"/>
      <c r="SKJ53" s="712"/>
      <c r="SKK53" s="712"/>
      <c r="SKL53" s="712"/>
      <c r="SKM53" s="712"/>
      <c r="SKN53" s="712"/>
      <c r="SKO53" s="712"/>
      <c r="SKP53" s="712"/>
      <c r="SKQ53" s="712"/>
      <c r="SKR53" s="712"/>
      <c r="SKS53" s="712"/>
      <c r="SKT53" s="712"/>
      <c r="SKU53" s="712"/>
      <c r="SKV53" s="712"/>
      <c r="SKW53" s="712"/>
      <c r="SKX53" s="712"/>
      <c r="SKY53" s="712"/>
      <c r="SKZ53" s="712"/>
      <c r="SLA53" s="712"/>
      <c r="SLB53" s="712"/>
      <c r="SLC53" s="712"/>
      <c r="SLD53" s="712"/>
      <c r="SLE53" s="712"/>
      <c r="SLF53" s="712"/>
      <c r="SLG53" s="712"/>
      <c r="SLH53" s="712"/>
      <c r="SLI53" s="712"/>
      <c r="SLJ53" s="712"/>
      <c r="SLK53" s="712"/>
      <c r="SLL53" s="712"/>
      <c r="SLM53" s="712"/>
      <c r="SLN53" s="712"/>
      <c r="SLO53" s="712"/>
      <c r="SLP53" s="712"/>
      <c r="SLQ53" s="712"/>
      <c r="SLR53" s="712"/>
      <c r="SLS53" s="712"/>
      <c r="SLT53" s="712"/>
      <c r="SLU53" s="712"/>
      <c r="SLV53" s="712"/>
      <c r="SLW53" s="712"/>
      <c r="SLX53" s="712"/>
      <c r="SLY53" s="712"/>
      <c r="SLZ53" s="712"/>
      <c r="SMA53" s="712"/>
      <c r="SMB53" s="712"/>
      <c r="SMC53" s="712"/>
      <c r="SMD53" s="712"/>
      <c r="SME53" s="712"/>
      <c r="SMF53" s="712"/>
      <c r="SMG53" s="712"/>
      <c r="SMH53" s="712"/>
      <c r="SMI53" s="712"/>
      <c r="SMJ53" s="712"/>
      <c r="SMK53" s="712"/>
      <c r="SML53" s="712"/>
      <c r="SMM53" s="712"/>
      <c r="SMN53" s="712"/>
      <c r="SMO53" s="712"/>
      <c r="SMP53" s="712"/>
      <c r="SMQ53" s="712"/>
      <c r="SMR53" s="712"/>
      <c r="SMS53" s="712"/>
      <c r="SMT53" s="712"/>
      <c r="SMU53" s="712"/>
      <c r="SMV53" s="712"/>
      <c r="SMW53" s="712"/>
      <c r="SMX53" s="712"/>
      <c r="SMY53" s="712"/>
      <c r="SMZ53" s="712"/>
      <c r="SNA53" s="712"/>
      <c r="SNB53" s="712"/>
      <c r="SNC53" s="712"/>
      <c r="SND53" s="712"/>
      <c r="SNE53" s="712"/>
      <c r="SNF53" s="712"/>
      <c r="SNG53" s="712"/>
      <c r="SNH53" s="712"/>
      <c r="SNI53" s="712"/>
      <c r="SNJ53" s="712"/>
      <c r="SNK53" s="712"/>
      <c r="SNL53" s="712"/>
      <c r="SNM53" s="712"/>
      <c r="SNN53" s="712"/>
      <c r="SNO53" s="712"/>
      <c r="SNP53" s="712"/>
      <c r="SNQ53" s="712"/>
      <c r="SNR53" s="712"/>
      <c r="SNS53" s="712"/>
      <c r="SNT53" s="712"/>
      <c r="SNU53" s="712"/>
      <c r="SNV53" s="712"/>
      <c r="SNW53" s="712"/>
      <c r="SNX53" s="712"/>
      <c r="SNY53" s="712"/>
      <c r="SNZ53" s="712"/>
      <c r="SOA53" s="712"/>
      <c r="SOB53" s="712"/>
      <c r="SOC53" s="712"/>
      <c r="SOD53" s="712"/>
      <c r="SOE53" s="712"/>
      <c r="SOF53" s="712"/>
      <c r="SOG53" s="712"/>
      <c r="SOH53" s="712"/>
      <c r="SOI53" s="712"/>
      <c r="SOJ53" s="712"/>
      <c r="SOK53" s="712"/>
      <c r="SOL53" s="712"/>
      <c r="SOM53" s="712"/>
      <c r="SON53" s="712"/>
      <c r="SOO53" s="712"/>
      <c r="SOP53" s="712"/>
      <c r="SOQ53" s="712"/>
      <c r="SOR53" s="712"/>
      <c r="SOS53" s="712"/>
      <c r="SOT53" s="712"/>
      <c r="SOU53" s="712"/>
      <c r="SOV53" s="712"/>
      <c r="SOW53" s="712"/>
      <c r="SOX53" s="712"/>
      <c r="SOY53" s="712"/>
      <c r="SOZ53" s="712"/>
      <c r="SPA53" s="712"/>
      <c r="SPB53" s="712"/>
      <c r="SPC53" s="712"/>
      <c r="SPD53" s="712"/>
      <c r="SPE53" s="712"/>
      <c r="SPF53" s="712"/>
      <c r="SPG53" s="712"/>
      <c r="SPH53" s="712"/>
      <c r="SPI53" s="712"/>
      <c r="SPJ53" s="712"/>
      <c r="SPK53" s="712"/>
      <c r="SPL53" s="712"/>
      <c r="SPM53" s="712"/>
      <c r="SPN53" s="712"/>
      <c r="SPO53" s="712"/>
      <c r="SPP53" s="712"/>
      <c r="SPQ53" s="712"/>
      <c r="SPR53" s="712"/>
      <c r="SPS53" s="712"/>
      <c r="SPT53" s="712"/>
      <c r="SPU53" s="712"/>
      <c r="SPV53" s="712"/>
      <c r="SPW53" s="712"/>
      <c r="SPX53" s="712"/>
      <c r="SPY53" s="712"/>
      <c r="SPZ53" s="712"/>
      <c r="SQA53" s="712"/>
      <c r="SQB53" s="712"/>
      <c r="SQC53" s="712"/>
      <c r="SQD53" s="712"/>
      <c r="SQE53" s="712"/>
      <c r="SQF53" s="712"/>
      <c r="SQG53" s="712"/>
      <c r="SQH53" s="712"/>
      <c r="SQI53" s="712"/>
      <c r="SQJ53" s="712"/>
      <c r="SQK53" s="712"/>
      <c r="SQL53" s="712"/>
      <c r="SQM53" s="712"/>
      <c r="SQN53" s="712"/>
      <c r="SQO53" s="712"/>
      <c r="SQP53" s="712"/>
      <c r="SQQ53" s="712"/>
      <c r="SQR53" s="712"/>
      <c r="SQS53" s="712"/>
      <c r="SQT53" s="712"/>
      <c r="SQU53" s="712"/>
      <c r="SQV53" s="712"/>
      <c r="SQW53" s="712"/>
      <c r="SQX53" s="712"/>
      <c r="SQY53" s="712"/>
      <c r="SQZ53" s="712"/>
      <c r="SRA53" s="712"/>
      <c r="SRB53" s="712"/>
      <c r="SRC53" s="712"/>
      <c r="SRD53" s="712"/>
      <c r="SRE53" s="712"/>
      <c r="SRF53" s="712"/>
      <c r="SRG53" s="712"/>
      <c r="SRH53" s="712"/>
      <c r="SRI53" s="712"/>
      <c r="SRJ53" s="712"/>
      <c r="SRK53" s="712"/>
      <c r="SRL53" s="712"/>
      <c r="SRM53" s="712"/>
      <c r="SRN53" s="712"/>
      <c r="SRO53" s="712"/>
      <c r="SRP53" s="712"/>
      <c r="SRQ53" s="712"/>
      <c r="SRR53" s="712"/>
      <c r="SRS53" s="712"/>
      <c r="SRT53" s="712"/>
      <c r="SRU53" s="712"/>
      <c r="SRV53" s="712"/>
      <c r="SRW53" s="712"/>
      <c r="SRX53" s="712"/>
      <c r="SRY53" s="712"/>
      <c r="SRZ53" s="712"/>
      <c r="SSA53" s="712"/>
      <c r="SSB53" s="712"/>
      <c r="SSC53" s="712"/>
      <c r="SSD53" s="712"/>
      <c r="SSE53" s="712"/>
      <c r="SSF53" s="712"/>
      <c r="SSG53" s="712"/>
      <c r="SSH53" s="712"/>
      <c r="SSI53" s="712"/>
      <c r="SSJ53" s="712"/>
      <c r="SSK53" s="712"/>
      <c r="SSL53" s="712"/>
      <c r="SSM53" s="712"/>
      <c r="SSN53" s="712"/>
      <c r="SSO53" s="712"/>
      <c r="SSP53" s="712"/>
      <c r="SSQ53" s="712"/>
      <c r="SSR53" s="712"/>
      <c r="SSS53" s="712"/>
      <c r="SST53" s="712"/>
      <c r="SSU53" s="712"/>
      <c r="SSV53" s="712"/>
      <c r="SSW53" s="712"/>
      <c r="SSX53" s="712"/>
      <c r="SSY53" s="712"/>
      <c r="SSZ53" s="712"/>
      <c r="STA53" s="712"/>
      <c r="STB53" s="712"/>
      <c r="STC53" s="712"/>
      <c r="STD53" s="712"/>
      <c r="STE53" s="712"/>
      <c r="STF53" s="712"/>
      <c r="STG53" s="712"/>
      <c r="STH53" s="712"/>
      <c r="STI53" s="712"/>
      <c r="STJ53" s="712"/>
      <c r="STK53" s="712"/>
      <c r="STL53" s="712"/>
      <c r="STM53" s="712"/>
      <c r="STN53" s="712"/>
      <c r="STO53" s="712"/>
      <c r="STP53" s="712"/>
      <c r="STQ53" s="712"/>
      <c r="STR53" s="712"/>
      <c r="STS53" s="712"/>
      <c r="STT53" s="712"/>
      <c r="STU53" s="712"/>
      <c r="STV53" s="712"/>
      <c r="STW53" s="712"/>
      <c r="STX53" s="712"/>
      <c r="STY53" s="712"/>
      <c r="STZ53" s="712"/>
      <c r="SUA53" s="712"/>
      <c r="SUB53" s="712"/>
      <c r="SUC53" s="712"/>
      <c r="SUD53" s="712"/>
      <c r="SUE53" s="712"/>
      <c r="SUF53" s="712"/>
      <c r="SUG53" s="712"/>
      <c r="SUH53" s="712"/>
      <c r="SUI53" s="712"/>
      <c r="SUJ53" s="712"/>
      <c r="SUK53" s="712"/>
      <c r="SUL53" s="712"/>
      <c r="SUM53" s="712"/>
      <c r="SUN53" s="712"/>
      <c r="SUO53" s="712"/>
      <c r="SUP53" s="712"/>
      <c r="SUQ53" s="712"/>
      <c r="SUR53" s="712"/>
      <c r="SUS53" s="712"/>
      <c r="SUT53" s="712"/>
      <c r="SUU53" s="712"/>
      <c r="SUV53" s="712"/>
      <c r="SUW53" s="712"/>
      <c r="SUX53" s="712"/>
      <c r="SUY53" s="712"/>
      <c r="SUZ53" s="712"/>
      <c r="SVA53" s="712"/>
      <c r="SVB53" s="712"/>
      <c r="SVC53" s="712"/>
      <c r="SVD53" s="712"/>
      <c r="SVE53" s="712"/>
      <c r="SVF53" s="712"/>
      <c r="SVG53" s="712"/>
      <c r="SVH53" s="712"/>
      <c r="SVI53" s="712"/>
      <c r="SVJ53" s="712"/>
      <c r="SVK53" s="712"/>
      <c r="SVL53" s="712"/>
      <c r="SVM53" s="712"/>
      <c r="SVN53" s="712"/>
      <c r="SVO53" s="712"/>
      <c r="SVP53" s="712"/>
      <c r="SVQ53" s="712"/>
      <c r="SVR53" s="712"/>
      <c r="SVS53" s="712"/>
      <c r="SVT53" s="712"/>
      <c r="SVU53" s="712"/>
      <c r="SVV53" s="712"/>
      <c r="SVW53" s="712"/>
      <c r="SVX53" s="712"/>
      <c r="SVY53" s="712"/>
      <c r="SVZ53" s="712"/>
      <c r="SWA53" s="712"/>
      <c r="SWB53" s="712"/>
      <c r="SWC53" s="712"/>
      <c r="SWD53" s="712"/>
      <c r="SWE53" s="712"/>
      <c r="SWF53" s="712"/>
      <c r="SWG53" s="712"/>
      <c r="SWH53" s="712"/>
      <c r="SWI53" s="712"/>
      <c r="SWJ53" s="712"/>
      <c r="SWK53" s="712"/>
      <c r="SWL53" s="712"/>
      <c r="SWM53" s="712"/>
      <c r="SWN53" s="712"/>
      <c r="SWO53" s="712"/>
      <c r="SWP53" s="712"/>
      <c r="SWQ53" s="712"/>
      <c r="SWR53" s="712"/>
      <c r="SWS53" s="712"/>
      <c r="SWT53" s="712"/>
      <c r="SWU53" s="712"/>
      <c r="SWV53" s="712"/>
      <c r="SWW53" s="712"/>
      <c r="SWX53" s="712"/>
      <c r="SWY53" s="712"/>
      <c r="SWZ53" s="712"/>
      <c r="SXA53" s="712"/>
      <c r="SXB53" s="712"/>
      <c r="SXC53" s="712"/>
      <c r="SXD53" s="712"/>
      <c r="SXE53" s="712"/>
      <c r="SXF53" s="712"/>
      <c r="SXG53" s="712"/>
      <c r="SXH53" s="712"/>
      <c r="SXI53" s="712"/>
      <c r="SXJ53" s="712"/>
      <c r="SXK53" s="712"/>
      <c r="SXL53" s="712"/>
      <c r="SXM53" s="712"/>
      <c r="SXN53" s="712"/>
      <c r="SXO53" s="712"/>
      <c r="SXP53" s="712"/>
      <c r="SXQ53" s="712"/>
      <c r="SXR53" s="712"/>
      <c r="SXS53" s="712"/>
      <c r="SXT53" s="712"/>
      <c r="SXU53" s="712"/>
      <c r="SXV53" s="712"/>
      <c r="SXW53" s="712"/>
      <c r="SXX53" s="712"/>
      <c r="SXY53" s="712"/>
      <c r="SXZ53" s="712"/>
      <c r="SYA53" s="712"/>
      <c r="SYB53" s="712"/>
      <c r="SYC53" s="712"/>
      <c r="SYD53" s="712"/>
      <c r="SYE53" s="712"/>
      <c r="SYF53" s="712"/>
      <c r="SYG53" s="712"/>
      <c r="SYH53" s="712"/>
      <c r="SYI53" s="712"/>
      <c r="SYJ53" s="712"/>
      <c r="SYK53" s="712"/>
      <c r="SYL53" s="712"/>
      <c r="SYM53" s="712"/>
      <c r="SYN53" s="712"/>
      <c r="SYO53" s="712"/>
      <c r="SYP53" s="712"/>
      <c r="SYQ53" s="712"/>
      <c r="SYR53" s="712"/>
      <c r="SYS53" s="712"/>
      <c r="SYT53" s="712"/>
      <c r="SYU53" s="712"/>
      <c r="SYV53" s="712"/>
      <c r="SYW53" s="712"/>
      <c r="SYX53" s="712"/>
      <c r="SYY53" s="712"/>
      <c r="SYZ53" s="712"/>
      <c r="SZA53" s="712"/>
      <c r="SZB53" s="712"/>
      <c r="SZC53" s="712"/>
      <c r="SZD53" s="712"/>
      <c r="SZE53" s="712"/>
      <c r="SZF53" s="712"/>
      <c r="SZG53" s="712"/>
      <c r="SZH53" s="712"/>
      <c r="SZI53" s="712"/>
      <c r="SZJ53" s="712"/>
      <c r="SZK53" s="712"/>
      <c r="SZL53" s="712"/>
      <c r="SZM53" s="712"/>
      <c r="SZN53" s="712"/>
      <c r="SZO53" s="712"/>
      <c r="SZP53" s="712"/>
      <c r="SZQ53" s="712"/>
      <c r="SZR53" s="712"/>
      <c r="SZS53" s="712"/>
      <c r="SZT53" s="712"/>
      <c r="SZU53" s="712"/>
      <c r="SZV53" s="712"/>
      <c r="SZW53" s="712"/>
      <c r="SZX53" s="712"/>
      <c r="SZY53" s="712"/>
      <c r="SZZ53" s="712"/>
      <c r="TAA53" s="712"/>
      <c r="TAB53" s="712"/>
      <c r="TAC53" s="712"/>
      <c r="TAD53" s="712"/>
      <c r="TAE53" s="712"/>
      <c r="TAF53" s="712"/>
      <c r="TAG53" s="712"/>
      <c r="TAH53" s="712"/>
      <c r="TAI53" s="712"/>
      <c r="TAJ53" s="712"/>
      <c r="TAK53" s="712"/>
      <c r="TAL53" s="712"/>
      <c r="TAM53" s="712"/>
      <c r="TAN53" s="712"/>
      <c r="TAO53" s="712"/>
      <c r="TAP53" s="712"/>
      <c r="TAQ53" s="712"/>
      <c r="TAR53" s="712"/>
      <c r="TAS53" s="712"/>
      <c r="TAT53" s="712"/>
      <c r="TAU53" s="712"/>
      <c r="TAV53" s="712"/>
      <c r="TAW53" s="712"/>
      <c r="TAX53" s="712"/>
      <c r="TAY53" s="712"/>
      <c r="TAZ53" s="712"/>
      <c r="TBA53" s="712"/>
      <c r="TBB53" s="712"/>
      <c r="TBC53" s="712"/>
      <c r="TBD53" s="712"/>
      <c r="TBE53" s="712"/>
      <c r="TBF53" s="712"/>
      <c r="TBG53" s="712"/>
      <c r="TBH53" s="712"/>
      <c r="TBI53" s="712"/>
      <c r="TBJ53" s="712"/>
      <c r="TBK53" s="712"/>
      <c r="TBL53" s="712"/>
      <c r="TBM53" s="712"/>
      <c r="TBN53" s="712"/>
      <c r="TBO53" s="712"/>
      <c r="TBP53" s="712"/>
      <c r="TBQ53" s="712"/>
      <c r="TBR53" s="712"/>
      <c r="TBS53" s="712"/>
      <c r="TBT53" s="712"/>
      <c r="TBU53" s="712"/>
      <c r="TBV53" s="712"/>
      <c r="TBW53" s="712"/>
      <c r="TBX53" s="712"/>
      <c r="TBY53" s="712"/>
      <c r="TBZ53" s="712"/>
      <c r="TCA53" s="712"/>
      <c r="TCB53" s="712"/>
      <c r="TCC53" s="712"/>
      <c r="TCD53" s="712"/>
      <c r="TCE53" s="712"/>
      <c r="TCF53" s="712"/>
      <c r="TCG53" s="712"/>
      <c r="TCH53" s="712"/>
      <c r="TCI53" s="712"/>
      <c r="TCJ53" s="712"/>
      <c r="TCK53" s="712"/>
      <c r="TCL53" s="712"/>
      <c r="TCM53" s="712"/>
      <c r="TCN53" s="712"/>
      <c r="TCO53" s="712"/>
      <c r="TCP53" s="712"/>
      <c r="TCQ53" s="712"/>
      <c r="TCR53" s="712"/>
      <c r="TCS53" s="712"/>
      <c r="TCT53" s="712"/>
      <c r="TCU53" s="712"/>
      <c r="TCV53" s="712"/>
      <c r="TCW53" s="712"/>
      <c r="TCX53" s="712"/>
      <c r="TCY53" s="712"/>
      <c r="TCZ53" s="712"/>
      <c r="TDA53" s="712"/>
      <c r="TDB53" s="712"/>
      <c r="TDC53" s="712"/>
      <c r="TDD53" s="712"/>
      <c r="TDE53" s="712"/>
      <c r="TDF53" s="712"/>
      <c r="TDG53" s="712"/>
      <c r="TDH53" s="712"/>
      <c r="TDI53" s="712"/>
      <c r="TDJ53" s="712"/>
      <c r="TDK53" s="712"/>
      <c r="TDL53" s="712"/>
      <c r="TDM53" s="712"/>
      <c r="TDN53" s="712"/>
      <c r="TDO53" s="712"/>
      <c r="TDP53" s="712"/>
      <c r="TDQ53" s="712"/>
      <c r="TDR53" s="712"/>
      <c r="TDS53" s="712"/>
      <c r="TDT53" s="712"/>
      <c r="TDU53" s="712"/>
      <c r="TDV53" s="712"/>
      <c r="TDW53" s="712"/>
      <c r="TDX53" s="712"/>
      <c r="TDY53" s="712"/>
      <c r="TDZ53" s="712"/>
      <c r="TEA53" s="712"/>
      <c r="TEB53" s="712"/>
      <c r="TEC53" s="712"/>
      <c r="TED53" s="712"/>
      <c r="TEE53" s="712"/>
      <c r="TEF53" s="712"/>
      <c r="TEG53" s="712"/>
      <c r="TEH53" s="712"/>
      <c r="TEI53" s="712"/>
      <c r="TEJ53" s="712"/>
      <c r="TEK53" s="712"/>
      <c r="TEL53" s="712"/>
      <c r="TEM53" s="712"/>
      <c r="TEN53" s="712"/>
      <c r="TEO53" s="712"/>
      <c r="TEP53" s="712"/>
      <c r="TEQ53" s="712"/>
      <c r="TER53" s="712"/>
      <c r="TES53" s="712"/>
      <c r="TET53" s="712"/>
      <c r="TEU53" s="712"/>
      <c r="TEV53" s="712"/>
      <c r="TEW53" s="712"/>
      <c r="TEX53" s="712"/>
      <c r="TEY53" s="712"/>
      <c r="TEZ53" s="712"/>
      <c r="TFA53" s="712"/>
      <c r="TFB53" s="712"/>
      <c r="TFC53" s="712"/>
      <c r="TFD53" s="712"/>
      <c r="TFE53" s="712"/>
      <c r="TFF53" s="712"/>
      <c r="TFG53" s="712"/>
      <c r="TFH53" s="712"/>
      <c r="TFI53" s="712"/>
      <c r="TFJ53" s="712"/>
      <c r="TFK53" s="712"/>
      <c r="TFL53" s="712"/>
      <c r="TFM53" s="712"/>
      <c r="TFN53" s="712"/>
      <c r="TFO53" s="712"/>
      <c r="TFP53" s="712"/>
      <c r="TFQ53" s="712"/>
      <c r="TFR53" s="712"/>
      <c r="TFS53" s="712"/>
      <c r="TFT53" s="712"/>
      <c r="TFU53" s="712"/>
      <c r="TFV53" s="712"/>
      <c r="TFW53" s="712"/>
      <c r="TFX53" s="712"/>
      <c r="TFY53" s="712"/>
      <c r="TFZ53" s="712"/>
      <c r="TGA53" s="712"/>
      <c r="TGB53" s="712"/>
      <c r="TGC53" s="712"/>
      <c r="TGD53" s="712"/>
      <c r="TGE53" s="712"/>
      <c r="TGF53" s="712"/>
      <c r="TGG53" s="712"/>
      <c r="TGH53" s="712"/>
      <c r="TGI53" s="712"/>
      <c r="TGJ53" s="712"/>
      <c r="TGK53" s="712"/>
      <c r="TGL53" s="712"/>
      <c r="TGM53" s="712"/>
      <c r="TGN53" s="712"/>
      <c r="TGO53" s="712"/>
      <c r="TGP53" s="712"/>
      <c r="TGQ53" s="712"/>
      <c r="TGR53" s="712"/>
      <c r="TGS53" s="712"/>
      <c r="TGT53" s="712"/>
      <c r="TGU53" s="712"/>
      <c r="TGV53" s="712"/>
      <c r="TGW53" s="712"/>
      <c r="TGX53" s="712"/>
      <c r="TGY53" s="712"/>
      <c r="TGZ53" s="712"/>
      <c r="THA53" s="712"/>
      <c r="THB53" s="712"/>
      <c r="THC53" s="712"/>
      <c r="THD53" s="712"/>
      <c r="THE53" s="712"/>
      <c r="THF53" s="712"/>
      <c r="THG53" s="712"/>
      <c r="THH53" s="712"/>
      <c r="THI53" s="712"/>
      <c r="THJ53" s="712"/>
      <c r="THK53" s="712"/>
      <c r="THL53" s="712"/>
      <c r="THM53" s="712"/>
      <c r="THN53" s="712"/>
      <c r="THO53" s="712"/>
      <c r="THP53" s="712"/>
      <c r="THQ53" s="712"/>
      <c r="THR53" s="712"/>
      <c r="THS53" s="712"/>
      <c r="THT53" s="712"/>
      <c r="THU53" s="712"/>
      <c r="THV53" s="712"/>
      <c r="THW53" s="712"/>
      <c r="THX53" s="712"/>
      <c r="THY53" s="712"/>
      <c r="THZ53" s="712"/>
      <c r="TIA53" s="712"/>
      <c r="TIB53" s="712"/>
      <c r="TIC53" s="712"/>
      <c r="TID53" s="712"/>
      <c r="TIE53" s="712"/>
      <c r="TIF53" s="712"/>
      <c r="TIG53" s="712"/>
      <c r="TIH53" s="712"/>
      <c r="TII53" s="712"/>
      <c r="TIJ53" s="712"/>
      <c r="TIK53" s="712"/>
      <c r="TIL53" s="712"/>
      <c r="TIM53" s="712"/>
      <c r="TIN53" s="712"/>
      <c r="TIO53" s="712"/>
      <c r="TIP53" s="712"/>
      <c r="TIQ53" s="712"/>
      <c r="TIR53" s="712"/>
      <c r="TIS53" s="712"/>
      <c r="TIT53" s="712"/>
      <c r="TIU53" s="712"/>
      <c r="TIV53" s="712"/>
      <c r="TIW53" s="712"/>
      <c r="TIX53" s="712"/>
      <c r="TIY53" s="712"/>
      <c r="TIZ53" s="712"/>
      <c r="TJA53" s="712"/>
      <c r="TJB53" s="712"/>
      <c r="TJC53" s="712"/>
      <c r="TJD53" s="712"/>
      <c r="TJE53" s="712"/>
      <c r="TJF53" s="712"/>
      <c r="TJG53" s="712"/>
      <c r="TJH53" s="712"/>
      <c r="TJI53" s="712"/>
      <c r="TJJ53" s="712"/>
      <c r="TJK53" s="712"/>
      <c r="TJL53" s="712"/>
      <c r="TJM53" s="712"/>
      <c r="TJN53" s="712"/>
      <c r="TJO53" s="712"/>
      <c r="TJP53" s="712"/>
      <c r="TJQ53" s="712"/>
      <c r="TJR53" s="712"/>
      <c r="TJS53" s="712"/>
      <c r="TJT53" s="712"/>
      <c r="TJU53" s="712"/>
      <c r="TJV53" s="712"/>
      <c r="TJW53" s="712"/>
      <c r="TJX53" s="712"/>
      <c r="TJY53" s="712"/>
      <c r="TJZ53" s="712"/>
      <c r="TKA53" s="712"/>
      <c r="TKB53" s="712"/>
      <c r="TKC53" s="712"/>
      <c r="TKD53" s="712"/>
      <c r="TKE53" s="712"/>
      <c r="TKF53" s="712"/>
      <c r="TKG53" s="712"/>
      <c r="TKH53" s="712"/>
      <c r="TKI53" s="712"/>
      <c r="TKJ53" s="712"/>
      <c r="TKK53" s="712"/>
      <c r="TKL53" s="712"/>
      <c r="TKM53" s="712"/>
      <c r="TKN53" s="712"/>
      <c r="TKO53" s="712"/>
      <c r="TKP53" s="712"/>
      <c r="TKQ53" s="712"/>
      <c r="TKR53" s="712"/>
      <c r="TKS53" s="712"/>
      <c r="TKT53" s="712"/>
      <c r="TKU53" s="712"/>
      <c r="TKV53" s="712"/>
      <c r="TKW53" s="712"/>
      <c r="TKX53" s="712"/>
      <c r="TKY53" s="712"/>
      <c r="TKZ53" s="712"/>
      <c r="TLA53" s="712"/>
      <c r="TLB53" s="712"/>
      <c r="TLC53" s="712"/>
      <c r="TLD53" s="712"/>
      <c r="TLE53" s="712"/>
      <c r="TLF53" s="712"/>
      <c r="TLG53" s="712"/>
      <c r="TLH53" s="712"/>
      <c r="TLI53" s="712"/>
      <c r="TLJ53" s="712"/>
      <c r="TLK53" s="712"/>
      <c r="TLL53" s="712"/>
      <c r="TLM53" s="712"/>
      <c r="TLN53" s="712"/>
      <c r="TLO53" s="712"/>
      <c r="TLP53" s="712"/>
      <c r="TLQ53" s="712"/>
      <c r="TLR53" s="712"/>
      <c r="TLS53" s="712"/>
      <c r="TLT53" s="712"/>
      <c r="TLU53" s="712"/>
      <c r="TLV53" s="712"/>
      <c r="TLW53" s="712"/>
      <c r="TLX53" s="712"/>
      <c r="TLY53" s="712"/>
      <c r="TLZ53" s="712"/>
      <c r="TMA53" s="712"/>
      <c r="TMB53" s="712"/>
      <c r="TMC53" s="712"/>
      <c r="TMD53" s="712"/>
      <c r="TME53" s="712"/>
      <c r="TMF53" s="712"/>
      <c r="TMG53" s="712"/>
      <c r="TMH53" s="712"/>
      <c r="TMI53" s="712"/>
      <c r="TMJ53" s="712"/>
      <c r="TMK53" s="712"/>
      <c r="TML53" s="712"/>
      <c r="TMM53" s="712"/>
      <c r="TMN53" s="712"/>
      <c r="TMO53" s="712"/>
      <c r="TMP53" s="712"/>
      <c r="TMQ53" s="712"/>
      <c r="TMR53" s="712"/>
      <c r="TMS53" s="712"/>
      <c r="TMT53" s="712"/>
      <c r="TMU53" s="712"/>
      <c r="TMV53" s="712"/>
      <c r="TMW53" s="712"/>
      <c r="TMX53" s="712"/>
      <c r="TMY53" s="712"/>
      <c r="TMZ53" s="712"/>
      <c r="TNA53" s="712"/>
      <c r="TNB53" s="712"/>
      <c r="TNC53" s="712"/>
      <c r="TND53" s="712"/>
      <c r="TNE53" s="712"/>
      <c r="TNF53" s="712"/>
      <c r="TNG53" s="712"/>
      <c r="TNH53" s="712"/>
      <c r="TNI53" s="712"/>
      <c r="TNJ53" s="712"/>
      <c r="TNK53" s="712"/>
      <c r="TNL53" s="712"/>
      <c r="TNM53" s="712"/>
      <c r="TNN53" s="712"/>
      <c r="TNO53" s="712"/>
      <c r="TNP53" s="712"/>
      <c r="TNQ53" s="712"/>
      <c r="TNR53" s="712"/>
      <c r="TNS53" s="712"/>
      <c r="TNT53" s="712"/>
      <c r="TNU53" s="712"/>
      <c r="TNV53" s="712"/>
      <c r="TNW53" s="712"/>
      <c r="TNX53" s="712"/>
      <c r="TNY53" s="712"/>
      <c r="TNZ53" s="712"/>
      <c r="TOA53" s="712"/>
      <c r="TOB53" s="712"/>
      <c r="TOC53" s="712"/>
      <c r="TOD53" s="712"/>
      <c r="TOE53" s="712"/>
      <c r="TOF53" s="712"/>
      <c r="TOG53" s="712"/>
      <c r="TOH53" s="712"/>
      <c r="TOI53" s="712"/>
      <c r="TOJ53" s="712"/>
      <c r="TOK53" s="712"/>
      <c r="TOL53" s="712"/>
      <c r="TOM53" s="712"/>
      <c r="TON53" s="712"/>
      <c r="TOO53" s="712"/>
      <c r="TOP53" s="712"/>
      <c r="TOQ53" s="712"/>
      <c r="TOR53" s="712"/>
      <c r="TOS53" s="712"/>
      <c r="TOT53" s="712"/>
      <c r="TOU53" s="712"/>
      <c r="TOV53" s="712"/>
      <c r="TOW53" s="712"/>
      <c r="TOX53" s="712"/>
      <c r="TOY53" s="712"/>
      <c r="TOZ53" s="712"/>
      <c r="TPA53" s="712"/>
      <c r="TPB53" s="712"/>
      <c r="TPC53" s="712"/>
      <c r="TPD53" s="712"/>
      <c r="TPE53" s="712"/>
      <c r="TPF53" s="712"/>
      <c r="TPG53" s="712"/>
      <c r="TPH53" s="712"/>
      <c r="TPI53" s="712"/>
      <c r="TPJ53" s="712"/>
      <c r="TPK53" s="712"/>
      <c r="TPL53" s="712"/>
      <c r="TPM53" s="712"/>
      <c r="TPN53" s="712"/>
      <c r="TPO53" s="712"/>
      <c r="TPP53" s="712"/>
      <c r="TPQ53" s="712"/>
      <c r="TPR53" s="712"/>
      <c r="TPS53" s="712"/>
      <c r="TPT53" s="712"/>
      <c r="TPU53" s="712"/>
      <c r="TPV53" s="712"/>
      <c r="TPW53" s="712"/>
      <c r="TPX53" s="712"/>
      <c r="TPY53" s="712"/>
      <c r="TPZ53" s="712"/>
      <c r="TQA53" s="712"/>
      <c r="TQB53" s="712"/>
      <c r="TQC53" s="712"/>
      <c r="TQD53" s="712"/>
      <c r="TQE53" s="712"/>
      <c r="TQF53" s="712"/>
      <c r="TQG53" s="712"/>
      <c r="TQH53" s="712"/>
      <c r="TQI53" s="712"/>
      <c r="TQJ53" s="712"/>
      <c r="TQK53" s="712"/>
      <c r="TQL53" s="712"/>
      <c r="TQM53" s="712"/>
      <c r="TQN53" s="712"/>
      <c r="TQO53" s="712"/>
      <c r="TQP53" s="712"/>
      <c r="TQQ53" s="712"/>
      <c r="TQR53" s="712"/>
      <c r="TQS53" s="712"/>
      <c r="TQT53" s="712"/>
      <c r="TQU53" s="712"/>
      <c r="TQV53" s="712"/>
      <c r="TQW53" s="712"/>
      <c r="TQX53" s="712"/>
      <c r="TQY53" s="712"/>
      <c r="TQZ53" s="712"/>
      <c r="TRA53" s="712"/>
      <c r="TRB53" s="712"/>
      <c r="TRC53" s="712"/>
      <c r="TRD53" s="712"/>
      <c r="TRE53" s="712"/>
      <c r="TRF53" s="712"/>
      <c r="TRG53" s="712"/>
      <c r="TRH53" s="712"/>
      <c r="TRI53" s="712"/>
      <c r="TRJ53" s="712"/>
      <c r="TRK53" s="712"/>
      <c r="TRL53" s="712"/>
      <c r="TRM53" s="712"/>
      <c r="TRN53" s="712"/>
      <c r="TRO53" s="712"/>
      <c r="TRP53" s="712"/>
      <c r="TRQ53" s="712"/>
      <c r="TRR53" s="712"/>
      <c r="TRS53" s="712"/>
      <c r="TRT53" s="712"/>
      <c r="TRU53" s="712"/>
      <c r="TRV53" s="712"/>
      <c r="TRW53" s="712"/>
      <c r="TRX53" s="712"/>
      <c r="TRY53" s="712"/>
      <c r="TRZ53" s="712"/>
      <c r="TSA53" s="712"/>
      <c r="TSB53" s="712"/>
      <c r="TSC53" s="712"/>
      <c r="TSD53" s="712"/>
      <c r="TSE53" s="712"/>
      <c r="TSF53" s="712"/>
      <c r="TSG53" s="712"/>
      <c r="TSH53" s="712"/>
      <c r="TSI53" s="712"/>
      <c r="TSJ53" s="712"/>
      <c r="TSK53" s="712"/>
      <c r="TSL53" s="712"/>
      <c r="TSM53" s="712"/>
      <c r="TSN53" s="712"/>
      <c r="TSO53" s="712"/>
      <c r="TSP53" s="712"/>
      <c r="TSQ53" s="712"/>
      <c r="TSR53" s="712"/>
      <c r="TSS53" s="712"/>
      <c r="TST53" s="712"/>
      <c r="TSU53" s="712"/>
      <c r="TSV53" s="712"/>
      <c r="TSW53" s="712"/>
      <c r="TSX53" s="712"/>
      <c r="TSY53" s="712"/>
      <c r="TSZ53" s="712"/>
      <c r="TTA53" s="712"/>
      <c r="TTB53" s="712"/>
      <c r="TTC53" s="712"/>
      <c r="TTD53" s="712"/>
      <c r="TTE53" s="712"/>
      <c r="TTF53" s="712"/>
      <c r="TTG53" s="712"/>
      <c r="TTH53" s="712"/>
      <c r="TTI53" s="712"/>
      <c r="TTJ53" s="712"/>
      <c r="TTK53" s="712"/>
      <c r="TTL53" s="712"/>
      <c r="TTM53" s="712"/>
      <c r="TTN53" s="712"/>
      <c r="TTO53" s="712"/>
      <c r="TTP53" s="712"/>
      <c r="TTQ53" s="712"/>
      <c r="TTR53" s="712"/>
      <c r="TTS53" s="712"/>
      <c r="TTT53" s="712"/>
      <c r="TTU53" s="712"/>
      <c r="TTV53" s="712"/>
      <c r="TTW53" s="712"/>
      <c r="TTX53" s="712"/>
      <c r="TTY53" s="712"/>
      <c r="TTZ53" s="712"/>
      <c r="TUA53" s="712"/>
      <c r="TUB53" s="712"/>
      <c r="TUC53" s="712"/>
      <c r="TUD53" s="712"/>
      <c r="TUE53" s="712"/>
      <c r="TUF53" s="712"/>
      <c r="TUG53" s="712"/>
      <c r="TUH53" s="712"/>
      <c r="TUI53" s="712"/>
      <c r="TUJ53" s="712"/>
      <c r="TUK53" s="712"/>
      <c r="TUL53" s="712"/>
      <c r="TUM53" s="712"/>
      <c r="TUN53" s="712"/>
      <c r="TUO53" s="712"/>
      <c r="TUP53" s="712"/>
      <c r="TUQ53" s="712"/>
      <c r="TUR53" s="712"/>
      <c r="TUS53" s="712"/>
      <c r="TUT53" s="712"/>
      <c r="TUU53" s="712"/>
      <c r="TUV53" s="712"/>
      <c r="TUW53" s="712"/>
      <c r="TUX53" s="712"/>
      <c r="TUY53" s="712"/>
      <c r="TUZ53" s="712"/>
      <c r="TVA53" s="712"/>
      <c r="TVB53" s="712"/>
      <c r="TVC53" s="712"/>
      <c r="TVD53" s="712"/>
      <c r="TVE53" s="712"/>
      <c r="TVF53" s="712"/>
      <c r="TVG53" s="712"/>
      <c r="TVH53" s="712"/>
      <c r="TVI53" s="712"/>
      <c r="TVJ53" s="712"/>
      <c r="TVK53" s="712"/>
      <c r="TVL53" s="712"/>
      <c r="TVM53" s="712"/>
      <c r="TVN53" s="712"/>
      <c r="TVO53" s="712"/>
      <c r="TVP53" s="712"/>
      <c r="TVQ53" s="712"/>
      <c r="TVR53" s="712"/>
      <c r="TVS53" s="712"/>
      <c r="TVT53" s="712"/>
      <c r="TVU53" s="712"/>
      <c r="TVV53" s="712"/>
      <c r="TVW53" s="712"/>
      <c r="TVX53" s="712"/>
      <c r="TVY53" s="712"/>
      <c r="TVZ53" s="712"/>
      <c r="TWA53" s="712"/>
      <c r="TWB53" s="712"/>
      <c r="TWC53" s="712"/>
      <c r="TWD53" s="712"/>
      <c r="TWE53" s="712"/>
      <c r="TWF53" s="712"/>
      <c r="TWG53" s="712"/>
      <c r="TWH53" s="712"/>
      <c r="TWI53" s="712"/>
      <c r="TWJ53" s="712"/>
      <c r="TWK53" s="712"/>
      <c r="TWL53" s="712"/>
      <c r="TWM53" s="712"/>
      <c r="TWN53" s="712"/>
      <c r="TWO53" s="712"/>
      <c r="TWP53" s="712"/>
      <c r="TWQ53" s="712"/>
      <c r="TWR53" s="712"/>
      <c r="TWS53" s="712"/>
      <c r="TWT53" s="712"/>
      <c r="TWU53" s="712"/>
      <c r="TWV53" s="712"/>
      <c r="TWW53" s="712"/>
      <c r="TWX53" s="712"/>
      <c r="TWY53" s="712"/>
      <c r="TWZ53" s="712"/>
      <c r="TXA53" s="712"/>
      <c r="TXB53" s="712"/>
      <c r="TXC53" s="712"/>
      <c r="TXD53" s="712"/>
      <c r="TXE53" s="712"/>
      <c r="TXF53" s="712"/>
      <c r="TXG53" s="712"/>
      <c r="TXH53" s="712"/>
      <c r="TXI53" s="712"/>
      <c r="TXJ53" s="712"/>
      <c r="TXK53" s="712"/>
      <c r="TXL53" s="712"/>
      <c r="TXM53" s="712"/>
      <c r="TXN53" s="712"/>
      <c r="TXO53" s="712"/>
      <c r="TXP53" s="712"/>
      <c r="TXQ53" s="712"/>
      <c r="TXR53" s="712"/>
      <c r="TXS53" s="712"/>
      <c r="TXT53" s="712"/>
      <c r="TXU53" s="712"/>
      <c r="TXV53" s="712"/>
      <c r="TXW53" s="712"/>
      <c r="TXX53" s="712"/>
      <c r="TXY53" s="712"/>
      <c r="TXZ53" s="712"/>
      <c r="TYA53" s="712"/>
      <c r="TYB53" s="712"/>
      <c r="TYC53" s="712"/>
      <c r="TYD53" s="712"/>
      <c r="TYE53" s="712"/>
      <c r="TYF53" s="712"/>
      <c r="TYG53" s="712"/>
      <c r="TYH53" s="712"/>
      <c r="TYI53" s="712"/>
      <c r="TYJ53" s="712"/>
      <c r="TYK53" s="712"/>
      <c r="TYL53" s="712"/>
      <c r="TYM53" s="712"/>
      <c r="TYN53" s="712"/>
      <c r="TYO53" s="712"/>
      <c r="TYP53" s="712"/>
      <c r="TYQ53" s="712"/>
      <c r="TYR53" s="712"/>
      <c r="TYS53" s="712"/>
      <c r="TYT53" s="712"/>
      <c r="TYU53" s="712"/>
      <c r="TYV53" s="712"/>
      <c r="TYW53" s="712"/>
      <c r="TYX53" s="712"/>
      <c r="TYY53" s="712"/>
      <c r="TYZ53" s="712"/>
      <c r="TZA53" s="712"/>
      <c r="TZB53" s="712"/>
      <c r="TZC53" s="712"/>
      <c r="TZD53" s="712"/>
      <c r="TZE53" s="712"/>
      <c r="TZF53" s="712"/>
      <c r="TZG53" s="712"/>
      <c r="TZH53" s="712"/>
      <c r="TZI53" s="712"/>
      <c r="TZJ53" s="712"/>
      <c r="TZK53" s="712"/>
      <c r="TZL53" s="712"/>
      <c r="TZM53" s="712"/>
      <c r="TZN53" s="712"/>
      <c r="TZO53" s="712"/>
      <c r="TZP53" s="712"/>
      <c r="TZQ53" s="712"/>
      <c r="TZR53" s="712"/>
      <c r="TZS53" s="712"/>
      <c r="TZT53" s="712"/>
      <c r="TZU53" s="712"/>
      <c r="TZV53" s="712"/>
      <c r="TZW53" s="712"/>
      <c r="TZX53" s="712"/>
      <c r="TZY53" s="712"/>
      <c r="TZZ53" s="712"/>
      <c r="UAA53" s="712"/>
      <c r="UAB53" s="712"/>
      <c r="UAC53" s="712"/>
      <c r="UAD53" s="712"/>
      <c r="UAE53" s="712"/>
      <c r="UAF53" s="712"/>
      <c r="UAG53" s="712"/>
      <c r="UAH53" s="712"/>
      <c r="UAI53" s="712"/>
      <c r="UAJ53" s="712"/>
      <c r="UAK53" s="712"/>
      <c r="UAL53" s="712"/>
      <c r="UAM53" s="712"/>
      <c r="UAN53" s="712"/>
      <c r="UAO53" s="712"/>
      <c r="UAP53" s="712"/>
      <c r="UAQ53" s="712"/>
      <c r="UAR53" s="712"/>
      <c r="UAS53" s="712"/>
      <c r="UAT53" s="712"/>
      <c r="UAU53" s="712"/>
      <c r="UAV53" s="712"/>
      <c r="UAW53" s="712"/>
      <c r="UAX53" s="712"/>
      <c r="UAY53" s="712"/>
      <c r="UAZ53" s="712"/>
      <c r="UBA53" s="712"/>
      <c r="UBB53" s="712"/>
      <c r="UBC53" s="712"/>
      <c r="UBD53" s="712"/>
      <c r="UBE53" s="712"/>
      <c r="UBF53" s="712"/>
      <c r="UBG53" s="712"/>
      <c r="UBH53" s="712"/>
      <c r="UBI53" s="712"/>
      <c r="UBJ53" s="712"/>
      <c r="UBK53" s="712"/>
      <c r="UBL53" s="712"/>
      <c r="UBM53" s="712"/>
      <c r="UBN53" s="712"/>
      <c r="UBO53" s="712"/>
      <c r="UBP53" s="712"/>
      <c r="UBQ53" s="712"/>
      <c r="UBR53" s="712"/>
      <c r="UBS53" s="712"/>
      <c r="UBT53" s="712"/>
      <c r="UBU53" s="712"/>
      <c r="UBV53" s="712"/>
      <c r="UBW53" s="712"/>
      <c r="UBX53" s="712"/>
      <c r="UBY53" s="712"/>
      <c r="UBZ53" s="712"/>
      <c r="UCA53" s="712"/>
      <c r="UCB53" s="712"/>
      <c r="UCC53" s="712"/>
      <c r="UCD53" s="712"/>
      <c r="UCE53" s="712"/>
      <c r="UCF53" s="712"/>
      <c r="UCG53" s="712"/>
      <c r="UCH53" s="712"/>
      <c r="UCI53" s="712"/>
      <c r="UCJ53" s="712"/>
      <c r="UCK53" s="712"/>
      <c r="UCL53" s="712"/>
      <c r="UCM53" s="712"/>
      <c r="UCN53" s="712"/>
      <c r="UCO53" s="712"/>
      <c r="UCP53" s="712"/>
      <c r="UCQ53" s="712"/>
      <c r="UCR53" s="712"/>
      <c r="UCS53" s="712"/>
      <c r="UCT53" s="712"/>
      <c r="UCU53" s="712"/>
      <c r="UCV53" s="712"/>
      <c r="UCW53" s="712"/>
      <c r="UCX53" s="712"/>
      <c r="UCY53" s="712"/>
      <c r="UCZ53" s="712"/>
      <c r="UDA53" s="712"/>
      <c r="UDB53" s="712"/>
      <c r="UDC53" s="712"/>
      <c r="UDD53" s="712"/>
      <c r="UDE53" s="712"/>
      <c r="UDF53" s="712"/>
      <c r="UDG53" s="712"/>
      <c r="UDH53" s="712"/>
      <c r="UDI53" s="712"/>
      <c r="UDJ53" s="712"/>
      <c r="UDK53" s="712"/>
      <c r="UDL53" s="712"/>
      <c r="UDM53" s="712"/>
      <c r="UDN53" s="712"/>
      <c r="UDO53" s="712"/>
      <c r="UDP53" s="712"/>
      <c r="UDQ53" s="712"/>
      <c r="UDR53" s="712"/>
      <c r="UDS53" s="712"/>
      <c r="UDT53" s="712"/>
      <c r="UDU53" s="712"/>
      <c r="UDV53" s="712"/>
      <c r="UDW53" s="712"/>
      <c r="UDX53" s="712"/>
      <c r="UDY53" s="712"/>
      <c r="UDZ53" s="712"/>
      <c r="UEA53" s="712"/>
      <c r="UEB53" s="712"/>
      <c r="UEC53" s="712"/>
      <c r="UED53" s="712"/>
      <c r="UEE53" s="712"/>
      <c r="UEF53" s="712"/>
      <c r="UEG53" s="712"/>
      <c r="UEH53" s="712"/>
      <c r="UEI53" s="712"/>
      <c r="UEJ53" s="712"/>
      <c r="UEK53" s="712"/>
      <c r="UEL53" s="712"/>
      <c r="UEM53" s="712"/>
      <c r="UEN53" s="712"/>
      <c r="UEO53" s="712"/>
      <c r="UEP53" s="712"/>
      <c r="UEQ53" s="712"/>
      <c r="UER53" s="712"/>
      <c r="UES53" s="712"/>
      <c r="UET53" s="712"/>
      <c r="UEU53" s="712"/>
      <c r="UEV53" s="712"/>
      <c r="UEW53" s="712"/>
      <c r="UEX53" s="712"/>
      <c r="UEY53" s="712"/>
      <c r="UEZ53" s="712"/>
      <c r="UFA53" s="712"/>
      <c r="UFB53" s="712"/>
      <c r="UFC53" s="712"/>
      <c r="UFD53" s="712"/>
      <c r="UFE53" s="712"/>
      <c r="UFF53" s="712"/>
      <c r="UFG53" s="712"/>
      <c r="UFH53" s="712"/>
      <c r="UFI53" s="712"/>
      <c r="UFJ53" s="712"/>
      <c r="UFK53" s="712"/>
      <c r="UFL53" s="712"/>
      <c r="UFM53" s="712"/>
      <c r="UFN53" s="712"/>
      <c r="UFO53" s="712"/>
      <c r="UFP53" s="712"/>
      <c r="UFQ53" s="712"/>
      <c r="UFR53" s="712"/>
      <c r="UFS53" s="712"/>
      <c r="UFT53" s="712"/>
      <c r="UFU53" s="712"/>
      <c r="UFV53" s="712"/>
      <c r="UFW53" s="712"/>
      <c r="UFX53" s="712"/>
      <c r="UFY53" s="712"/>
      <c r="UFZ53" s="712"/>
      <c r="UGA53" s="712"/>
      <c r="UGB53" s="712"/>
      <c r="UGC53" s="712"/>
      <c r="UGD53" s="712"/>
      <c r="UGE53" s="712"/>
      <c r="UGF53" s="712"/>
      <c r="UGG53" s="712"/>
      <c r="UGH53" s="712"/>
      <c r="UGI53" s="712"/>
      <c r="UGJ53" s="712"/>
      <c r="UGK53" s="712"/>
      <c r="UGL53" s="712"/>
      <c r="UGM53" s="712"/>
      <c r="UGN53" s="712"/>
      <c r="UGO53" s="712"/>
      <c r="UGP53" s="712"/>
      <c r="UGQ53" s="712"/>
      <c r="UGR53" s="712"/>
      <c r="UGS53" s="712"/>
      <c r="UGT53" s="712"/>
      <c r="UGU53" s="712"/>
      <c r="UGV53" s="712"/>
      <c r="UGW53" s="712"/>
      <c r="UGX53" s="712"/>
      <c r="UGY53" s="712"/>
      <c r="UGZ53" s="712"/>
      <c r="UHA53" s="712"/>
      <c r="UHB53" s="712"/>
      <c r="UHC53" s="712"/>
      <c r="UHD53" s="712"/>
      <c r="UHE53" s="712"/>
      <c r="UHF53" s="712"/>
      <c r="UHG53" s="712"/>
      <c r="UHH53" s="712"/>
      <c r="UHI53" s="712"/>
      <c r="UHJ53" s="712"/>
      <c r="UHK53" s="712"/>
      <c r="UHL53" s="712"/>
      <c r="UHM53" s="712"/>
      <c r="UHN53" s="712"/>
      <c r="UHO53" s="712"/>
      <c r="UHP53" s="712"/>
      <c r="UHQ53" s="712"/>
      <c r="UHR53" s="712"/>
      <c r="UHS53" s="712"/>
      <c r="UHT53" s="712"/>
      <c r="UHU53" s="712"/>
      <c r="UHV53" s="712"/>
      <c r="UHW53" s="712"/>
      <c r="UHX53" s="712"/>
      <c r="UHY53" s="712"/>
      <c r="UHZ53" s="712"/>
      <c r="UIA53" s="712"/>
      <c r="UIB53" s="712"/>
      <c r="UIC53" s="712"/>
      <c r="UID53" s="712"/>
      <c r="UIE53" s="712"/>
      <c r="UIF53" s="712"/>
      <c r="UIG53" s="712"/>
      <c r="UIH53" s="712"/>
      <c r="UII53" s="712"/>
      <c r="UIJ53" s="712"/>
      <c r="UIK53" s="712"/>
      <c r="UIL53" s="712"/>
      <c r="UIM53" s="712"/>
      <c r="UIN53" s="712"/>
      <c r="UIO53" s="712"/>
      <c r="UIP53" s="712"/>
      <c r="UIQ53" s="712"/>
      <c r="UIR53" s="712"/>
      <c r="UIS53" s="712"/>
      <c r="UIT53" s="712"/>
      <c r="UIU53" s="712"/>
      <c r="UIV53" s="712"/>
      <c r="UIW53" s="712"/>
      <c r="UIX53" s="712"/>
      <c r="UIY53" s="712"/>
      <c r="UIZ53" s="712"/>
      <c r="UJA53" s="712"/>
      <c r="UJB53" s="712"/>
      <c r="UJC53" s="712"/>
      <c r="UJD53" s="712"/>
      <c r="UJE53" s="712"/>
      <c r="UJF53" s="712"/>
      <c r="UJG53" s="712"/>
      <c r="UJH53" s="712"/>
      <c r="UJI53" s="712"/>
      <c r="UJJ53" s="712"/>
      <c r="UJK53" s="712"/>
      <c r="UJL53" s="712"/>
      <c r="UJM53" s="712"/>
      <c r="UJN53" s="712"/>
      <c r="UJO53" s="712"/>
      <c r="UJP53" s="712"/>
      <c r="UJQ53" s="712"/>
      <c r="UJR53" s="712"/>
      <c r="UJS53" s="712"/>
      <c r="UJT53" s="712"/>
      <c r="UJU53" s="712"/>
      <c r="UJV53" s="712"/>
      <c r="UJW53" s="712"/>
      <c r="UJX53" s="712"/>
      <c r="UJY53" s="712"/>
      <c r="UJZ53" s="712"/>
      <c r="UKA53" s="712"/>
      <c r="UKB53" s="712"/>
      <c r="UKC53" s="712"/>
      <c r="UKD53" s="712"/>
      <c r="UKE53" s="712"/>
      <c r="UKF53" s="712"/>
      <c r="UKG53" s="712"/>
      <c r="UKH53" s="712"/>
      <c r="UKI53" s="712"/>
      <c r="UKJ53" s="712"/>
      <c r="UKK53" s="712"/>
      <c r="UKL53" s="712"/>
      <c r="UKM53" s="712"/>
      <c r="UKN53" s="712"/>
      <c r="UKO53" s="712"/>
      <c r="UKP53" s="712"/>
      <c r="UKQ53" s="712"/>
      <c r="UKR53" s="712"/>
      <c r="UKS53" s="712"/>
      <c r="UKT53" s="712"/>
      <c r="UKU53" s="712"/>
      <c r="UKV53" s="712"/>
      <c r="UKW53" s="712"/>
      <c r="UKX53" s="712"/>
      <c r="UKY53" s="712"/>
      <c r="UKZ53" s="712"/>
      <c r="ULA53" s="712"/>
      <c r="ULB53" s="712"/>
      <c r="ULC53" s="712"/>
      <c r="ULD53" s="712"/>
      <c r="ULE53" s="712"/>
      <c r="ULF53" s="712"/>
      <c r="ULG53" s="712"/>
      <c r="ULH53" s="712"/>
      <c r="ULI53" s="712"/>
      <c r="ULJ53" s="712"/>
      <c r="ULK53" s="712"/>
      <c r="ULL53" s="712"/>
      <c r="ULM53" s="712"/>
      <c r="ULN53" s="712"/>
      <c r="ULO53" s="712"/>
      <c r="ULP53" s="712"/>
      <c r="ULQ53" s="712"/>
      <c r="ULR53" s="712"/>
      <c r="ULS53" s="712"/>
      <c r="ULT53" s="712"/>
      <c r="ULU53" s="712"/>
      <c r="ULV53" s="712"/>
      <c r="ULW53" s="712"/>
      <c r="ULX53" s="712"/>
      <c r="ULY53" s="712"/>
      <c r="ULZ53" s="712"/>
      <c r="UMA53" s="712"/>
      <c r="UMB53" s="712"/>
      <c r="UMC53" s="712"/>
      <c r="UMD53" s="712"/>
      <c r="UME53" s="712"/>
      <c r="UMF53" s="712"/>
      <c r="UMG53" s="712"/>
      <c r="UMH53" s="712"/>
      <c r="UMI53" s="712"/>
      <c r="UMJ53" s="712"/>
      <c r="UMK53" s="712"/>
      <c r="UML53" s="712"/>
      <c r="UMM53" s="712"/>
      <c r="UMN53" s="712"/>
      <c r="UMO53" s="712"/>
      <c r="UMP53" s="712"/>
      <c r="UMQ53" s="712"/>
      <c r="UMR53" s="712"/>
      <c r="UMS53" s="712"/>
      <c r="UMT53" s="712"/>
      <c r="UMU53" s="712"/>
      <c r="UMV53" s="712"/>
      <c r="UMW53" s="712"/>
      <c r="UMX53" s="712"/>
      <c r="UMY53" s="712"/>
      <c r="UMZ53" s="712"/>
      <c r="UNA53" s="712"/>
      <c r="UNB53" s="712"/>
      <c r="UNC53" s="712"/>
      <c r="UND53" s="712"/>
      <c r="UNE53" s="712"/>
      <c r="UNF53" s="712"/>
      <c r="UNG53" s="712"/>
      <c r="UNH53" s="712"/>
      <c r="UNI53" s="712"/>
      <c r="UNJ53" s="712"/>
      <c r="UNK53" s="712"/>
      <c r="UNL53" s="712"/>
      <c r="UNM53" s="712"/>
      <c r="UNN53" s="712"/>
      <c r="UNO53" s="712"/>
      <c r="UNP53" s="712"/>
      <c r="UNQ53" s="712"/>
      <c r="UNR53" s="712"/>
      <c r="UNS53" s="712"/>
      <c r="UNT53" s="712"/>
      <c r="UNU53" s="712"/>
      <c r="UNV53" s="712"/>
      <c r="UNW53" s="712"/>
      <c r="UNX53" s="712"/>
      <c r="UNY53" s="712"/>
      <c r="UNZ53" s="712"/>
      <c r="UOA53" s="712"/>
      <c r="UOB53" s="712"/>
      <c r="UOC53" s="712"/>
      <c r="UOD53" s="712"/>
      <c r="UOE53" s="712"/>
      <c r="UOF53" s="712"/>
      <c r="UOG53" s="712"/>
      <c r="UOH53" s="712"/>
      <c r="UOI53" s="712"/>
      <c r="UOJ53" s="712"/>
      <c r="UOK53" s="712"/>
      <c r="UOL53" s="712"/>
      <c r="UOM53" s="712"/>
      <c r="UON53" s="712"/>
      <c r="UOO53" s="712"/>
      <c r="UOP53" s="712"/>
      <c r="UOQ53" s="712"/>
      <c r="UOR53" s="712"/>
      <c r="UOS53" s="712"/>
      <c r="UOT53" s="712"/>
      <c r="UOU53" s="712"/>
      <c r="UOV53" s="712"/>
      <c r="UOW53" s="712"/>
      <c r="UOX53" s="712"/>
      <c r="UOY53" s="712"/>
      <c r="UOZ53" s="712"/>
      <c r="UPA53" s="712"/>
      <c r="UPB53" s="712"/>
      <c r="UPC53" s="712"/>
      <c r="UPD53" s="712"/>
      <c r="UPE53" s="712"/>
      <c r="UPF53" s="712"/>
      <c r="UPG53" s="712"/>
      <c r="UPH53" s="712"/>
      <c r="UPI53" s="712"/>
      <c r="UPJ53" s="712"/>
      <c r="UPK53" s="712"/>
      <c r="UPL53" s="712"/>
      <c r="UPM53" s="712"/>
      <c r="UPN53" s="712"/>
      <c r="UPO53" s="712"/>
      <c r="UPP53" s="712"/>
      <c r="UPQ53" s="712"/>
      <c r="UPR53" s="712"/>
      <c r="UPS53" s="712"/>
      <c r="UPT53" s="712"/>
      <c r="UPU53" s="712"/>
      <c r="UPV53" s="712"/>
      <c r="UPW53" s="712"/>
      <c r="UPX53" s="712"/>
      <c r="UPY53" s="712"/>
      <c r="UPZ53" s="712"/>
      <c r="UQA53" s="712"/>
      <c r="UQB53" s="712"/>
      <c r="UQC53" s="712"/>
      <c r="UQD53" s="712"/>
      <c r="UQE53" s="712"/>
      <c r="UQF53" s="712"/>
      <c r="UQG53" s="712"/>
      <c r="UQH53" s="712"/>
      <c r="UQI53" s="712"/>
      <c r="UQJ53" s="712"/>
      <c r="UQK53" s="712"/>
      <c r="UQL53" s="712"/>
      <c r="UQM53" s="712"/>
      <c r="UQN53" s="712"/>
      <c r="UQO53" s="712"/>
      <c r="UQP53" s="712"/>
      <c r="UQQ53" s="712"/>
      <c r="UQR53" s="712"/>
      <c r="UQS53" s="712"/>
      <c r="UQT53" s="712"/>
      <c r="UQU53" s="712"/>
      <c r="UQV53" s="712"/>
      <c r="UQW53" s="712"/>
      <c r="UQX53" s="712"/>
      <c r="UQY53" s="712"/>
      <c r="UQZ53" s="712"/>
      <c r="URA53" s="712"/>
      <c r="URB53" s="712"/>
      <c r="URC53" s="712"/>
      <c r="URD53" s="712"/>
      <c r="URE53" s="712"/>
      <c r="URF53" s="712"/>
      <c r="URG53" s="712"/>
      <c r="URH53" s="712"/>
      <c r="URI53" s="712"/>
      <c r="URJ53" s="712"/>
      <c r="URK53" s="712"/>
      <c r="URL53" s="712"/>
      <c r="URM53" s="712"/>
      <c r="URN53" s="712"/>
      <c r="URO53" s="712"/>
      <c r="URP53" s="712"/>
      <c r="URQ53" s="712"/>
      <c r="URR53" s="712"/>
      <c r="URS53" s="712"/>
      <c r="URT53" s="712"/>
      <c r="URU53" s="712"/>
      <c r="URV53" s="712"/>
      <c r="URW53" s="712"/>
      <c r="URX53" s="712"/>
      <c r="URY53" s="712"/>
      <c r="URZ53" s="712"/>
      <c r="USA53" s="712"/>
      <c r="USB53" s="712"/>
      <c r="USC53" s="712"/>
      <c r="USD53" s="712"/>
      <c r="USE53" s="712"/>
      <c r="USF53" s="712"/>
      <c r="USG53" s="712"/>
      <c r="USH53" s="712"/>
      <c r="USI53" s="712"/>
      <c r="USJ53" s="712"/>
      <c r="USK53" s="712"/>
      <c r="USL53" s="712"/>
      <c r="USM53" s="712"/>
      <c r="USN53" s="712"/>
      <c r="USO53" s="712"/>
      <c r="USP53" s="712"/>
      <c r="USQ53" s="712"/>
      <c r="USR53" s="712"/>
      <c r="USS53" s="712"/>
      <c r="UST53" s="712"/>
      <c r="USU53" s="712"/>
      <c r="USV53" s="712"/>
      <c r="USW53" s="712"/>
      <c r="USX53" s="712"/>
      <c r="USY53" s="712"/>
      <c r="USZ53" s="712"/>
      <c r="UTA53" s="712"/>
      <c r="UTB53" s="712"/>
      <c r="UTC53" s="712"/>
      <c r="UTD53" s="712"/>
      <c r="UTE53" s="712"/>
      <c r="UTF53" s="712"/>
      <c r="UTG53" s="712"/>
      <c r="UTH53" s="712"/>
      <c r="UTI53" s="712"/>
      <c r="UTJ53" s="712"/>
      <c r="UTK53" s="712"/>
      <c r="UTL53" s="712"/>
      <c r="UTM53" s="712"/>
      <c r="UTN53" s="712"/>
      <c r="UTO53" s="712"/>
      <c r="UTP53" s="712"/>
      <c r="UTQ53" s="712"/>
      <c r="UTR53" s="712"/>
      <c r="UTS53" s="712"/>
      <c r="UTT53" s="712"/>
      <c r="UTU53" s="712"/>
      <c r="UTV53" s="712"/>
      <c r="UTW53" s="712"/>
      <c r="UTX53" s="712"/>
      <c r="UTY53" s="712"/>
      <c r="UTZ53" s="712"/>
      <c r="UUA53" s="712"/>
      <c r="UUB53" s="712"/>
      <c r="UUC53" s="712"/>
      <c r="UUD53" s="712"/>
      <c r="UUE53" s="712"/>
      <c r="UUF53" s="712"/>
      <c r="UUG53" s="712"/>
      <c r="UUH53" s="712"/>
      <c r="UUI53" s="712"/>
      <c r="UUJ53" s="712"/>
      <c r="UUK53" s="712"/>
      <c r="UUL53" s="712"/>
      <c r="UUM53" s="712"/>
      <c r="UUN53" s="712"/>
      <c r="UUO53" s="712"/>
      <c r="UUP53" s="712"/>
      <c r="UUQ53" s="712"/>
      <c r="UUR53" s="712"/>
      <c r="UUS53" s="712"/>
      <c r="UUT53" s="712"/>
      <c r="UUU53" s="712"/>
      <c r="UUV53" s="712"/>
      <c r="UUW53" s="712"/>
      <c r="UUX53" s="712"/>
      <c r="UUY53" s="712"/>
      <c r="UUZ53" s="712"/>
      <c r="UVA53" s="712"/>
      <c r="UVB53" s="712"/>
      <c r="UVC53" s="712"/>
      <c r="UVD53" s="712"/>
      <c r="UVE53" s="712"/>
      <c r="UVF53" s="712"/>
      <c r="UVG53" s="712"/>
      <c r="UVH53" s="712"/>
      <c r="UVI53" s="712"/>
      <c r="UVJ53" s="712"/>
      <c r="UVK53" s="712"/>
      <c r="UVL53" s="712"/>
      <c r="UVM53" s="712"/>
      <c r="UVN53" s="712"/>
      <c r="UVO53" s="712"/>
      <c r="UVP53" s="712"/>
      <c r="UVQ53" s="712"/>
      <c r="UVR53" s="712"/>
      <c r="UVS53" s="712"/>
      <c r="UVT53" s="712"/>
      <c r="UVU53" s="712"/>
      <c r="UVV53" s="712"/>
      <c r="UVW53" s="712"/>
      <c r="UVX53" s="712"/>
      <c r="UVY53" s="712"/>
      <c r="UVZ53" s="712"/>
      <c r="UWA53" s="712"/>
      <c r="UWB53" s="712"/>
      <c r="UWC53" s="712"/>
      <c r="UWD53" s="712"/>
      <c r="UWE53" s="712"/>
      <c r="UWF53" s="712"/>
      <c r="UWG53" s="712"/>
      <c r="UWH53" s="712"/>
      <c r="UWI53" s="712"/>
      <c r="UWJ53" s="712"/>
      <c r="UWK53" s="712"/>
      <c r="UWL53" s="712"/>
      <c r="UWM53" s="712"/>
      <c r="UWN53" s="712"/>
      <c r="UWO53" s="712"/>
      <c r="UWP53" s="712"/>
      <c r="UWQ53" s="712"/>
      <c r="UWR53" s="712"/>
      <c r="UWS53" s="712"/>
      <c r="UWT53" s="712"/>
      <c r="UWU53" s="712"/>
      <c r="UWV53" s="712"/>
      <c r="UWW53" s="712"/>
      <c r="UWX53" s="712"/>
      <c r="UWY53" s="712"/>
      <c r="UWZ53" s="712"/>
      <c r="UXA53" s="712"/>
      <c r="UXB53" s="712"/>
      <c r="UXC53" s="712"/>
      <c r="UXD53" s="712"/>
      <c r="UXE53" s="712"/>
      <c r="UXF53" s="712"/>
      <c r="UXG53" s="712"/>
      <c r="UXH53" s="712"/>
      <c r="UXI53" s="712"/>
      <c r="UXJ53" s="712"/>
      <c r="UXK53" s="712"/>
      <c r="UXL53" s="712"/>
      <c r="UXM53" s="712"/>
      <c r="UXN53" s="712"/>
      <c r="UXO53" s="712"/>
      <c r="UXP53" s="712"/>
      <c r="UXQ53" s="712"/>
      <c r="UXR53" s="712"/>
      <c r="UXS53" s="712"/>
      <c r="UXT53" s="712"/>
      <c r="UXU53" s="712"/>
      <c r="UXV53" s="712"/>
      <c r="UXW53" s="712"/>
      <c r="UXX53" s="712"/>
      <c r="UXY53" s="712"/>
      <c r="UXZ53" s="712"/>
      <c r="UYA53" s="712"/>
      <c r="UYB53" s="712"/>
      <c r="UYC53" s="712"/>
      <c r="UYD53" s="712"/>
      <c r="UYE53" s="712"/>
      <c r="UYF53" s="712"/>
      <c r="UYG53" s="712"/>
      <c r="UYH53" s="712"/>
      <c r="UYI53" s="712"/>
      <c r="UYJ53" s="712"/>
      <c r="UYK53" s="712"/>
      <c r="UYL53" s="712"/>
      <c r="UYM53" s="712"/>
      <c r="UYN53" s="712"/>
      <c r="UYO53" s="712"/>
      <c r="UYP53" s="712"/>
      <c r="UYQ53" s="712"/>
      <c r="UYR53" s="712"/>
      <c r="UYS53" s="712"/>
      <c r="UYT53" s="712"/>
      <c r="UYU53" s="712"/>
      <c r="UYV53" s="712"/>
      <c r="UYW53" s="712"/>
      <c r="UYX53" s="712"/>
      <c r="UYY53" s="712"/>
      <c r="UYZ53" s="712"/>
      <c r="UZA53" s="712"/>
      <c r="UZB53" s="712"/>
      <c r="UZC53" s="712"/>
      <c r="UZD53" s="712"/>
      <c r="UZE53" s="712"/>
      <c r="UZF53" s="712"/>
      <c r="UZG53" s="712"/>
      <c r="UZH53" s="712"/>
      <c r="UZI53" s="712"/>
      <c r="UZJ53" s="712"/>
      <c r="UZK53" s="712"/>
      <c r="UZL53" s="712"/>
      <c r="UZM53" s="712"/>
      <c r="UZN53" s="712"/>
      <c r="UZO53" s="712"/>
      <c r="UZP53" s="712"/>
      <c r="UZQ53" s="712"/>
      <c r="UZR53" s="712"/>
      <c r="UZS53" s="712"/>
      <c r="UZT53" s="712"/>
      <c r="UZU53" s="712"/>
      <c r="UZV53" s="712"/>
      <c r="UZW53" s="712"/>
      <c r="UZX53" s="712"/>
      <c r="UZY53" s="712"/>
      <c r="UZZ53" s="712"/>
      <c r="VAA53" s="712"/>
      <c r="VAB53" s="712"/>
      <c r="VAC53" s="712"/>
      <c r="VAD53" s="712"/>
      <c r="VAE53" s="712"/>
      <c r="VAF53" s="712"/>
      <c r="VAG53" s="712"/>
      <c r="VAH53" s="712"/>
      <c r="VAI53" s="712"/>
      <c r="VAJ53" s="712"/>
      <c r="VAK53" s="712"/>
      <c r="VAL53" s="712"/>
      <c r="VAM53" s="712"/>
      <c r="VAN53" s="712"/>
      <c r="VAO53" s="712"/>
      <c r="VAP53" s="712"/>
      <c r="VAQ53" s="712"/>
      <c r="VAR53" s="712"/>
      <c r="VAS53" s="712"/>
      <c r="VAT53" s="712"/>
      <c r="VAU53" s="712"/>
      <c r="VAV53" s="712"/>
      <c r="VAW53" s="712"/>
      <c r="VAX53" s="712"/>
      <c r="VAY53" s="712"/>
      <c r="VAZ53" s="712"/>
      <c r="VBA53" s="712"/>
      <c r="VBB53" s="712"/>
      <c r="VBC53" s="712"/>
      <c r="VBD53" s="712"/>
      <c r="VBE53" s="712"/>
      <c r="VBF53" s="712"/>
      <c r="VBG53" s="712"/>
      <c r="VBH53" s="712"/>
      <c r="VBI53" s="712"/>
      <c r="VBJ53" s="712"/>
      <c r="VBK53" s="712"/>
      <c r="VBL53" s="712"/>
      <c r="VBM53" s="712"/>
      <c r="VBN53" s="712"/>
      <c r="VBO53" s="712"/>
      <c r="VBP53" s="712"/>
      <c r="VBQ53" s="712"/>
      <c r="VBR53" s="712"/>
      <c r="VBS53" s="712"/>
      <c r="VBT53" s="712"/>
      <c r="VBU53" s="712"/>
      <c r="VBV53" s="712"/>
      <c r="VBW53" s="712"/>
      <c r="VBX53" s="712"/>
      <c r="VBY53" s="712"/>
      <c r="VBZ53" s="712"/>
      <c r="VCA53" s="712"/>
      <c r="VCB53" s="712"/>
      <c r="VCC53" s="712"/>
      <c r="VCD53" s="712"/>
      <c r="VCE53" s="712"/>
      <c r="VCF53" s="712"/>
      <c r="VCG53" s="712"/>
      <c r="VCH53" s="712"/>
      <c r="VCI53" s="712"/>
      <c r="VCJ53" s="712"/>
      <c r="VCK53" s="712"/>
      <c r="VCL53" s="712"/>
      <c r="VCM53" s="712"/>
      <c r="VCN53" s="712"/>
      <c r="VCO53" s="712"/>
      <c r="VCP53" s="712"/>
      <c r="VCQ53" s="712"/>
      <c r="VCR53" s="712"/>
      <c r="VCS53" s="712"/>
      <c r="VCT53" s="712"/>
      <c r="VCU53" s="712"/>
      <c r="VCV53" s="712"/>
      <c r="VCW53" s="712"/>
      <c r="VCX53" s="712"/>
      <c r="VCY53" s="712"/>
      <c r="VCZ53" s="712"/>
      <c r="VDA53" s="712"/>
      <c r="VDB53" s="712"/>
      <c r="VDC53" s="712"/>
      <c r="VDD53" s="712"/>
      <c r="VDE53" s="712"/>
      <c r="VDF53" s="712"/>
      <c r="VDG53" s="712"/>
      <c r="VDH53" s="712"/>
      <c r="VDI53" s="712"/>
      <c r="VDJ53" s="712"/>
      <c r="VDK53" s="712"/>
      <c r="VDL53" s="712"/>
      <c r="VDM53" s="712"/>
      <c r="VDN53" s="712"/>
      <c r="VDO53" s="712"/>
      <c r="VDP53" s="712"/>
      <c r="VDQ53" s="712"/>
      <c r="VDR53" s="712"/>
      <c r="VDS53" s="712"/>
      <c r="VDT53" s="712"/>
      <c r="VDU53" s="712"/>
      <c r="VDV53" s="712"/>
      <c r="VDW53" s="712"/>
      <c r="VDX53" s="712"/>
      <c r="VDY53" s="712"/>
      <c r="VDZ53" s="712"/>
      <c r="VEA53" s="712"/>
      <c r="VEB53" s="712"/>
      <c r="VEC53" s="712"/>
      <c r="VED53" s="712"/>
      <c r="VEE53" s="712"/>
      <c r="VEF53" s="712"/>
      <c r="VEG53" s="712"/>
      <c r="VEH53" s="712"/>
      <c r="VEI53" s="712"/>
      <c r="VEJ53" s="712"/>
      <c r="VEK53" s="712"/>
      <c r="VEL53" s="712"/>
      <c r="VEM53" s="712"/>
      <c r="VEN53" s="712"/>
      <c r="VEO53" s="712"/>
      <c r="VEP53" s="712"/>
      <c r="VEQ53" s="712"/>
      <c r="VER53" s="712"/>
      <c r="VES53" s="712"/>
      <c r="VET53" s="712"/>
      <c r="VEU53" s="712"/>
      <c r="VEV53" s="712"/>
      <c r="VEW53" s="712"/>
      <c r="VEX53" s="712"/>
      <c r="VEY53" s="712"/>
      <c r="VEZ53" s="712"/>
      <c r="VFA53" s="712"/>
      <c r="VFB53" s="712"/>
      <c r="VFC53" s="712"/>
      <c r="VFD53" s="712"/>
      <c r="VFE53" s="712"/>
      <c r="VFF53" s="712"/>
      <c r="VFG53" s="712"/>
      <c r="VFH53" s="712"/>
      <c r="VFI53" s="712"/>
      <c r="VFJ53" s="712"/>
      <c r="VFK53" s="712"/>
      <c r="VFL53" s="712"/>
      <c r="VFM53" s="712"/>
      <c r="VFN53" s="712"/>
      <c r="VFO53" s="712"/>
      <c r="VFP53" s="712"/>
      <c r="VFQ53" s="712"/>
      <c r="VFR53" s="712"/>
      <c r="VFS53" s="712"/>
      <c r="VFT53" s="712"/>
      <c r="VFU53" s="712"/>
      <c r="VFV53" s="712"/>
      <c r="VFW53" s="712"/>
      <c r="VFX53" s="712"/>
      <c r="VFY53" s="712"/>
      <c r="VFZ53" s="712"/>
      <c r="VGA53" s="712"/>
      <c r="VGB53" s="712"/>
      <c r="VGC53" s="712"/>
      <c r="VGD53" s="712"/>
      <c r="VGE53" s="712"/>
      <c r="VGF53" s="712"/>
      <c r="VGG53" s="712"/>
      <c r="VGH53" s="712"/>
      <c r="VGI53" s="712"/>
      <c r="VGJ53" s="712"/>
      <c r="VGK53" s="712"/>
      <c r="VGL53" s="712"/>
      <c r="VGM53" s="712"/>
      <c r="VGN53" s="712"/>
      <c r="VGO53" s="712"/>
      <c r="VGP53" s="712"/>
      <c r="VGQ53" s="712"/>
      <c r="VGR53" s="712"/>
      <c r="VGS53" s="712"/>
      <c r="VGT53" s="712"/>
      <c r="VGU53" s="712"/>
      <c r="VGV53" s="712"/>
      <c r="VGW53" s="712"/>
      <c r="VGX53" s="712"/>
      <c r="VGY53" s="712"/>
      <c r="VGZ53" s="712"/>
      <c r="VHA53" s="712"/>
      <c r="VHB53" s="712"/>
      <c r="VHC53" s="712"/>
      <c r="VHD53" s="712"/>
      <c r="VHE53" s="712"/>
      <c r="VHF53" s="712"/>
      <c r="VHG53" s="712"/>
      <c r="VHH53" s="712"/>
      <c r="VHI53" s="712"/>
      <c r="VHJ53" s="712"/>
      <c r="VHK53" s="712"/>
      <c r="VHL53" s="712"/>
      <c r="VHM53" s="712"/>
      <c r="VHN53" s="712"/>
      <c r="VHO53" s="712"/>
      <c r="VHP53" s="712"/>
      <c r="VHQ53" s="712"/>
      <c r="VHR53" s="712"/>
      <c r="VHS53" s="712"/>
      <c r="VHT53" s="712"/>
      <c r="VHU53" s="712"/>
      <c r="VHV53" s="712"/>
      <c r="VHW53" s="712"/>
      <c r="VHX53" s="712"/>
      <c r="VHY53" s="712"/>
      <c r="VHZ53" s="712"/>
      <c r="VIA53" s="712"/>
      <c r="VIB53" s="712"/>
      <c r="VIC53" s="712"/>
      <c r="VID53" s="712"/>
      <c r="VIE53" s="712"/>
      <c r="VIF53" s="712"/>
      <c r="VIG53" s="712"/>
      <c r="VIH53" s="712"/>
      <c r="VII53" s="712"/>
      <c r="VIJ53" s="712"/>
      <c r="VIK53" s="712"/>
      <c r="VIL53" s="712"/>
      <c r="VIM53" s="712"/>
      <c r="VIN53" s="712"/>
      <c r="VIO53" s="712"/>
      <c r="VIP53" s="712"/>
      <c r="VIQ53" s="712"/>
      <c r="VIR53" s="712"/>
      <c r="VIS53" s="712"/>
      <c r="VIT53" s="712"/>
      <c r="VIU53" s="712"/>
      <c r="VIV53" s="712"/>
      <c r="VIW53" s="712"/>
      <c r="VIX53" s="712"/>
      <c r="VIY53" s="712"/>
      <c r="VIZ53" s="712"/>
      <c r="VJA53" s="712"/>
      <c r="VJB53" s="712"/>
      <c r="VJC53" s="712"/>
      <c r="VJD53" s="712"/>
      <c r="VJE53" s="712"/>
      <c r="VJF53" s="712"/>
      <c r="VJG53" s="712"/>
      <c r="VJH53" s="712"/>
      <c r="VJI53" s="712"/>
      <c r="VJJ53" s="712"/>
      <c r="VJK53" s="712"/>
      <c r="VJL53" s="712"/>
      <c r="VJM53" s="712"/>
      <c r="VJN53" s="712"/>
      <c r="VJO53" s="712"/>
      <c r="VJP53" s="712"/>
      <c r="VJQ53" s="712"/>
      <c r="VJR53" s="712"/>
      <c r="VJS53" s="712"/>
      <c r="VJT53" s="712"/>
      <c r="VJU53" s="712"/>
      <c r="VJV53" s="712"/>
      <c r="VJW53" s="712"/>
      <c r="VJX53" s="712"/>
      <c r="VJY53" s="712"/>
      <c r="VJZ53" s="712"/>
      <c r="VKA53" s="712"/>
      <c r="VKB53" s="712"/>
      <c r="VKC53" s="712"/>
      <c r="VKD53" s="712"/>
      <c r="VKE53" s="712"/>
      <c r="VKF53" s="712"/>
      <c r="VKG53" s="712"/>
      <c r="VKH53" s="712"/>
      <c r="VKI53" s="712"/>
      <c r="VKJ53" s="712"/>
      <c r="VKK53" s="712"/>
      <c r="VKL53" s="712"/>
      <c r="VKM53" s="712"/>
      <c r="VKN53" s="712"/>
      <c r="VKO53" s="712"/>
      <c r="VKP53" s="712"/>
      <c r="VKQ53" s="712"/>
      <c r="VKR53" s="712"/>
      <c r="VKS53" s="712"/>
      <c r="VKT53" s="712"/>
      <c r="VKU53" s="712"/>
      <c r="VKV53" s="712"/>
      <c r="VKW53" s="712"/>
      <c r="VKX53" s="712"/>
      <c r="VKY53" s="712"/>
      <c r="VKZ53" s="712"/>
      <c r="VLA53" s="712"/>
      <c r="VLB53" s="712"/>
      <c r="VLC53" s="712"/>
      <c r="VLD53" s="712"/>
      <c r="VLE53" s="712"/>
      <c r="VLF53" s="712"/>
      <c r="VLG53" s="712"/>
      <c r="VLH53" s="712"/>
      <c r="VLI53" s="712"/>
      <c r="VLJ53" s="712"/>
      <c r="VLK53" s="712"/>
      <c r="VLL53" s="712"/>
      <c r="VLM53" s="712"/>
      <c r="VLN53" s="712"/>
      <c r="VLO53" s="712"/>
      <c r="VLP53" s="712"/>
      <c r="VLQ53" s="712"/>
      <c r="VLR53" s="712"/>
      <c r="VLS53" s="712"/>
      <c r="VLT53" s="712"/>
      <c r="VLU53" s="712"/>
      <c r="VLV53" s="712"/>
      <c r="VLW53" s="712"/>
      <c r="VLX53" s="712"/>
      <c r="VLY53" s="712"/>
      <c r="VLZ53" s="712"/>
      <c r="VMA53" s="712"/>
      <c r="VMB53" s="712"/>
      <c r="VMC53" s="712"/>
      <c r="VMD53" s="712"/>
      <c r="VME53" s="712"/>
      <c r="VMF53" s="712"/>
      <c r="VMG53" s="712"/>
      <c r="VMH53" s="712"/>
      <c r="VMI53" s="712"/>
      <c r="VMJ53" s="712"/>
      <c r="VMK53" s="712"/>
      <c r="VML53" s="712"/>
      <c r="VMM53" s="712"/>
      <c r="VMN53" s="712"/>
      <c r="VMO53" s="712"/>
      <c r="VMP53" s="712"/>
      <c r="VMQ53" s="712"/>
      <c r="VMR53" s="712"/>
      <c r="VMS53" s="712"/>
      <c r="VMT53" s="712"/>
      <c r="VMU53" s="712"/>
      <c r="VMV53" s="712"/>
      <c r="VMW53" s="712"/>
      <c r="VMX53" s="712"/>
      <c r="VMY53" s="712"/>
      <c r="VMZ53" s="712"/>
      <c r="VNA53" s="712"/>
      <c r="VNB53" s="712"/>
      <c r="VNC53" s="712"/>
      <c r="VND53" s="712"/>
      <c r="VNE53" s="712"/>
      <c r="VNF53" s="712"/>
      <c r="VNG53" s="712"/>
      <c r="VNH53" s="712"/>
      <c r="VNI53" s="712"/>
      <c r="VNJ53" s="712"/>
      <c r="VNK53" s="712"/>
      <c r="VNL53" s="712"/>
      <c r="VNM53" s="712"/>
      <c r="VNN53" s="712"/>
      <c r="VNO53" s="712"/>
      <c r="VNP53" s="712"/>
      <c r="VNQ53" s="712"/>
      <c r="VNR53" s="712"/>
      <c r="VNS53" s="712"/>
      <c r="VNT53" s="712"/>
      <c r="VNU53" s="712"/>
      <c r="VNV53" s="712"/>
      <c r="VNW53" s="712"/>
      <c r="VNX53" s="712"/>
      <c r="VNY53" s="712"/>
      <c r="VNZ53" s="712"/>
      <c r="VOA53" s="712"/>
      <c r="VOB53" s="712"/>
      <c r="VOC53" s="712"/>
      <c r="VOD53" s="712"/>
      <c r="VOE53" s="712"/>
      <c r="VOF53" s="712"/>
      <c r="VOG53" s="712"/>
      <c r="VOH53" s="712"/>
      <c r="VOI53" s="712"/>
      <c r="VOJ53" s="712"/>
      <c r="VOK53" s="712"/>
      <c r="VOL53" s="712"/>
      <c r="VOM53" s="712"/>
      <c r="VON53" s="712"/>
      <c r="VOO53" s="712"/>
      <c r="VOP53" s="712"/>
      <c r="VOQ53" s="712"/>
      <c r="VOR53" s="712"/>
      <c r="VOS53" s="712"/>
      <c r="VOT53" s="712"/>
      <c r="VOU53" s="712"/>
      <c r="VOV53" s="712"/>
      <c r="VOW53" s="712"/>
      <c r="VOX53" s="712"/>
      <c r="VOY53" s="712"/>
      <c r="VOZ53" s="712"/>
      <c r="VPA53" s="712"/>
      <c r="VPB53" s="712"/>
      <c r="VPC53" s="712"/>
      <c r="VPD53" s="712"/>
      <c r="VPE53" s="712"/>
      <c r="VPF53" s="712"/>
      <c r="VPG53" s="712"/>
      <c r="VPH53" s="712"/>
      <c r="VPI53" s="712"/>
      <c r="VPJ53" s="712"/>
      <c r="VPK53" s="712"/>
      <c r="VPL53" s="712"/>
      <c r="VPM53" s="712"/>
      <c r="VPN53" s="712"/>
      <c r="VPO53" s="712"/>
      <c r="VPP53" s="712"/>
      <c r="VPQ53" s="712"/>
      <c r="VPR53" s="712"/>
      <c r="VPS53" s="712"/>
      <c r="VPT53" s="712"/>
      <c r="VPU53" s="712"/>
      <c r="VPV53" s="712"/>
      <c r="VPW53" s="712"/>
      <c r="VPX53" s="712"/>
      <c r="VPY53" s="712"/>
      <c r="VPZ53" s="712"/>
      <c r="VQA53" s="712"/>
      <c r="VQB53" s="712"/>
      <c r="VQC53" s="712"/>
      <c r="VQD53" s="712"/>
      <c r="VQE53" s="712"/>
      <c r="VQF53" s="712"/>
      <c r="VQG53" s="712"/>
      <c r="VQH53" s="712"/>
      <c r="VQI53" s="712"/>
      <c r="VQJ53" s="712"/>
      <c r="VQK53" s="712"/>
      <c r="VQL53" s="712"/>
      <c r="VQM53" s="712"/>
      <c r="VQN53" s="712"/>
      <c r="VQO53" s="712"/>
      <c r="VQP53" s="712"/>
      <c r="VQQ53" s="712"/>
      <c r="VQR53" s="712"/>
      <c r="VQS53" s="712"/>
      <c r="VQT53" s="712"/>
      <c r="VQU53" s="712"/>
      <c r="VQV53" s="712"/>
      <c r="VQW53" s="712"/>
      <c r="VQX53" s="712"/>
      <c r="VQY53" s="712"/>
      <c r="VQZ53" s="712"/>
      <c r="VRA53" s="712"/>
      <c r="VRB53" s="712"/>
      <c r="VRC53" s="712"/>
      <c r="VRD53" s="712"/>
      <c r="VRE53" s="712"/>
      <c r="VRF53" s="712"/>
      <c r="VRG53" s="712"/>
      <c r="VRH53" s="712"/>
      <c r="VRI53" s="712"/>
      <c r="VRJ53" s="712"/>
      <c r="VRK53" s="712"/>
      <c r="VRL53" s="712"/>
      <c r="VRM53" s="712"/>
      <c r="VRN53" s="712"/>
      <c r="VRO53" s="712"/>
      <c r="VRP53" s="712"/>
      <c r="VRQ53" s="712"/>
      <c r="VRR53" s="712"/>
      <c r="VRS53" s="712"/>
      <c r="VRT53" s="712"/>
      <c r="VRU53" s="712"/>
      <c r="VRV53" s="712"/>
      <c r="VRW53" s="712"/>
      <c r="VRX53" s="712"/>
      <c r="VRY53" s="712"/>
      <c r="VRZ53" s="712"/>
      <c r="VSA53" s="712"/>
      <c r="VSB53" s="712"/>
      <c r="VSC53" s="712"/>
      <c r="VSD53" s="712"/>
      <c r="VSE53" s="712"/>
      <c r="VSF53" s="712"/>
      <c r="VSG53" s="712"/>
      <c r="VSH53" s="712"/>
      <c r="VSI53" s="712"/>
      <c r="VSJ53" s="712"/>
      <c r="VSK53" s="712"/>
      <c r="VSL53" s="712"/>
      <c r="VSM53" s="712"/>
      <c r="VSN53" s="712"/>
      <c r="VSO53" s="712"/>
      <c r="VSP53" s="712"/>
      <c r="VSQ53" s="712"/>
      <c r="VSR53" s="712"/>
      <c r="VSS53" s="712"/>
      <c r="VST53" s="712"/>
      <c r="VSU53" s="712"/>
      <c r="VSV53" s="712"/>
      <c r="VSW53" s="712"/>
      <c r="VSX53" s="712"/>
      <c r="VSY53" s="712"/>
      <c r="VSZ53" s="712"/>
      <c r="VTA53" s="712"/>
      <c r="VTB53" s="712"/>
      <c r="VTC53" s="712"/>
      <c r="VTD53" s="712"/>
      <c r="VTE53" s="712"/>
      <c r="VTF53" s="712"/>
      <c r="VTG53" s="712"/>
      <c r="VTH53" s="712"/>
      <c r="VTI53" s="712"/>
      <c r="VTJ53" s="712"/>
      <c r="VTK53" s="712"/>
      <c r="VTL53" s="712"/>
      <c r="VTM53" s="712"/>
      <c r="VTN53" s="712"/>
      <c r="VTO53" s="712"/>
      <c r="VTP53" s="712"/>
      <c r="VTQ53" s="712"/>
      <c r="VTR53" s="712"/>
      <c r="VTS53" s="712"/>
      <c r="VTT53" s="712"/>
      <c r="VTU53" s="712"/>
      <c r="VTV53" s="712"/>
      <c r="VTW53" s="712"/>
      <c r="VTX53" s="712"/>
      <c r="VTY53" s="712"/>
      <c r="VTZ53" s="712"/>
      <c r="VUA53" s="712"/>
      <c r="VUB53" s="712"/>
      <c r="VUC53" s="712"/>
      <c r="VUD53" s="712"/>
      <c r="VUE53" s="712"/>
      <c r="VUF53" s="712"/>
      <c r="VUG53" s="712"/>
      <c r="VUH53" s="712"/>
      <c r="VUI53" s="712"/>
      <c r="VUJ53" s="712"/>
      <c r="VUK53" s="712"/>
      <c r="VUL53" s="712"/>
      <c r="VUM53" s="712"/>
      <c r="VUN53" s="712"/>
      <c r="VUO53" s="712"/>
      <c r="VUP53" s="712"/>
      <c r="VUQ53" s="712"/>
      <c r="VUR53" s="712"/>
      <c r="VUS53" s="712"/>
      <c r="VUT53" s="712"/>
      <c r="VUU53" s="712"/>
      <c r="VUV53" s="712"/>
      <c r="VUW53" s="712"/>
      <c r="VUX53" s="712"/>
      <c r="VUY53" s="712"/>
      <c r="VUZ53" s="712"/>
      <c r="VVA53" s="712"/>
      <c r="VVB53" s="712"/>
      <c r="VVC53" s="712"/>
      <c r="VVD53" s="712"/>
      <c r="VVE53" s="712"/>
      <c r="VVF53" s="712"/>
      <c r="VVG53" s="712"/>
      <c r="VVH53" s="712"/>
      <c r="VVI53" s="712"/>
      <c r="VVJ53" s="712"/>
      <c r="VVK53" s="712"/>
      <c r="VVL53" s="712"/>
      <c r="VVM53" s="712"/>
      <c r="VVN53" s="712"/>
      <c r="VVO53" s="712"/>
      <c r="VVP53" s="712"/>
      <c r="VVQ53" s="712"/>
      <c r="VVR53" s="712"/>
      <c r="VVS53" s="712"/>
      <c r="VVT53" s="712"/>
      <c r="VVU53" s="712"/>
      <c r="VVV53" s="712"/>
      <c r="VVW53" s="712"/>
      <c r="VVX53" s="712"/>
      <c r="VVY53" s="712"/>
      <c r="VVZ53" s="712"/>
      <c r="VWA53" s="712"/>
      <c r="VWB53" s="712"/>
      <c r="VWC53" s="712"/>
      <c r="VWD53" s="712"/>
      <c r="VWE53" s="712"/>
      <c r="VWF53" s="712"/>
      <c r="VWG53" s="712"/>
      <c r="VWH53" s="712"/>
      <c r="VWI53" s="712"/>
      <c r="VWJ53" s="712"/>
      <c r="VWK53" s="712"/>
      <c r="VWL53" s="712"/>
      <c r="VWM53" s="712"/>
      <c r="VWN53" s="712"/>
      <c r="VWO53" s="712"/>
      <c r="VWP53" s="712"/>
      <c r="VWQ53" s="712"/>
      <c r="VWR53" s="712"/>
      <c r="VWS53" s="712"/>
      <c r="VWT53" s="712"/>
      <c r="VWU53" s="712"/>
      <c r="VWV53" s="712"/>
      <c r="VWW53" s="712"/>
      <c r="VWX53" s="712"/>
      <c r="VWY53" s="712"/>
      <c r="VWZ53" s="712"/>
      <c r="VXA53" s="712"/>
      <c r="VXB53" s="712"/>
      <c r="VXC53" s="712"/>
      <c r="VXD53" s="712"/>
      <c r="VXE53" s="712"/>
      <c r="VXF53" s="712"/>
      <c r="VXG53" s="712"/>
      <c r="VXH53" s="712"/>
      <c r="VXI53" s="712"/>
      <c r="VXJ53" s="712"/>
      <c r="VXK53" s="712"/>
      <c r="VXL53" s="712"/>
      <c r="VXM53" s="712"/>
      <c r="VXN53" s="712"/>
      <c r="VXO53" s="712"/>
      <c r="VXP53" s="712"/>
      <c r="VXQ53" s="712"/>
      <c r="VXR53" s="712"/>
      <c r="VXS53" s="712"/>
      <c r="VXT53" s="712"/>
      <c r="VXU53" s="712"/>
      <c r="VXV53" s="712"/>
      <c r="VXW53" s="712"/>
      <c r="VXX53" s="712"/>
      <c r="VXY53" s="712"/>
      <c r="VXZ53" s="712"/>
      <c r="VYA53" s="712"/>
      <c r="VYB53" s="712"/>
      <c r="VYC53" s="712"/>
      <c r="VYD53" s="712"/>
      <c r="VYE53" s="712"/>
      <c r="VYF53" s="712"/>
      <c r="VYG53" s="712"/>
      <c r="VYH53" s="712"/>
      <c r="VYI53" s="712"/>
      <c r="VYJ53" s="712"/>
      <c r="VYK53" s="712"/>
      <c r="VYL53" s="712"/>
      <c r="VYM53" s="712"/>
      <c r="VYN53" s="712"/>
      <c r="VYO53" s="712"/>
      <c r="VYP53" s="712"/>
      <c r="VYQ53" s="712"/>
      <c r="VYR53" s="712"/>
      <c r="VYS53" s="712"/>
      <c r="VYT53" s="712"/>
      <c r="VYU53" s="712"/>
      <c r="VYV53" s="712"/>
      <c r="VYW53" s="712"/>
      <c r="VYX53" s="712"/>
      <c r="VYY53" s="712"/>
      <c r="VYZ53" s="712"/>
      <c r="VZA53" s="712"/>
      <c r="VZB53" s="712"/>
      <c r="VZC53" s="712"/>
      <c r="VZD53" s="712"/>
      <c r="VZE53" s="712"/>
      <c r="VZF53" s="712"/>
      <c r="VZG53" s="712"/>
      <c r="VZH53" s="712"/>
      <c r="VZI53" s="712"/>
      <c r="VZJ53" s="712"/>
      <c r="VZK53" s="712"/>
      <c r="VZL53" s="712"/>
      <c r="VZM53" s="712"/>
      <c r="VZN53" s="712"/>
      <c r="VZO53" s="712"/>
      <c r="VZP53" s="712"/>
      <c r="VZQ53" s="712"/>
      <c r="VZR53" s="712"/>
      <c r="VZS53" s="712"/>
      <c r="VZT53" s="712"/>
      <c r="VZU53" s="712"/>
      <c r="VZV53" s="712"/>
      <c r="VZW53" s="712"/>
      <c r="VZX53" s="712"/>
      <c r="VZY53" s="712"/>
      <c r="VZZ53" s="712"/>
      <c r="WAA53" s="712"/>
      <c r="WAB53" s="712"/>
      <c r="WAC53" s="712"/>
      <c r="WAD53" s="712"/>
      <c r="WAE53" s="712"/>
      <c r="WAF53" s="712"/>
      <c r="WAG53" s="712"/>
      <c r="WAH53" s="712"/>
      <c r="WAI53" s="712"/>
      <c r="WAJ53" s="712"/>
      <c r="WAK53" s="712"/>
      <c r="WAL53" s="712"/>
      <c r="WAM53" s="712"/>
      <c r="WAN53" s="712"/>
      <c r="WAO53" s="712"/>
      <c r="WAP53" s="712"/>
      <c r="WAQ53" s="712"/>
      <c r="WAR53" s="712"/>
      <c r="WAS53" s="712"/>
      <c r="WAT53" s="712"/>
      <c r="WAU53" s="712"/>
      <c r="WAV53" s="712"/>
      <c r="WAW53" s="712"/>
      <c r="WAX53" s="712"/>
      <c r="WAY53" s="712"/>
      <c r="WAZ53" s="712"/>
      <c r="WBA53" s="712"/>
      <c r="WBB53" s="712"/>
      <c r="WBC53" s="712"/>
      <c r="WBD53" s="712"/>
      <c r="WBE53" s="712"/>
      <c r="WBF53" s="712"/>
      <c r="WBG53" s="712"/>
      <c r="WBH53" s="712"/>
      <c r="WBI53" s="712"/>
      <c r="WBJ53" s="712"/>
      <c r="WBK53" s="712"/>
      <c r="WBL53" s="712"/>
      <c r="WBM53" s="712"/>
      <c r="WBN53" s="712"/>
      <c r="WBO53" s="712"/>
      <c r="WBP53" s="712"/>
      <c r="WBQ53" s="712"/>
      <c r="WBR53" s="712"/>
      <c r="WBS53" s="712"/>
      <c r="WBT53" s="712"/>
      <c r="WBU53" s="712"/>
      <c r="WBV53" s="712"/>
      <c r="WBW53" s="712"/>
      <c r="WBX53" s="712"/>
      <c r="WBY53" s="712"/>
      <c r="WBZ53" s="712"/>
      <c r="WCA53" s="712"/>
      <c r="WCB53" s="712"/>
      <c r="WCC53" s="712"/>
      <c r="WCD53" s="712"/>
      <c r="WCE53" s="712"/>
      <c r="WCF53" s="712"/>
      <c r="WCG53" s="712"/>
      <c r="WCH53" s="712"/>
      <c r="WCI53" s="712"/>
      <c r="WCJ53" s="712"/>
      <c r="WCK53" s="712"/>
      <c r="WCL53" s="712"/>
      <c r="WCM53" s="712"/>
      <c r="WCN53" s="712"/>
      <c r="WCO53" s="712"/>
      <c r="WCP53" s="712"/>
      <c r="WCQ53" s="712"/>
      <c r="WCR53" s="712"/>
      <c r="WCS53" s="712"/>
      <c r="WCT53" s="712"/>
      <c r="WCU53" s="712"/>
      <c r="WCV53" s="712"/>
      <c r="WCW53" s="712"/>
      <c r="WCX53" s="712"/>
      <c r="WCY53" s="712"/>
      <c r="WCZ53" s="712"/>
      <c r="WDA53" s="712"/>
      <c r="WDB53" s="712"/>
      <c r="WDC53" s="712"/>
      <c r="WDD53" s="712"/>
      <c r="WDE53" s="712"/>
      <c r="WDF53" s="712"/>
      <c r="WDG53" s="712"/>
      <c r="WDH53" s="712"/>
      <c r="WDI53" s="712"/>
      <c r="WDJ53" s="712"/>
      <c r="WDK53" s="712"/>
      <c r="WDL53" s="712"/>
      <c r="WDM53" s="712"/>
      <c r="WDN53" s="712"/>
      <c r="WDO53" s="712"/>
      <c r="WDP53" s="712"/>
      <c r="WDQ53" s="712"/>
      <c r="WDR53" s="712"/>
      <c r="WDS53" s="712"/>
      <c r="WDT53" s="712"/>
      <c r="WDU53" s="712"/>
      <c r="WDV53" s="712"/>
      <c r="WDW53" s="712"/>
      <c r="WDX53" s="712"/>
      <c r="WDY53" s="712"/>
      <c r="WDZ53" s="712"/>
      <c r="WEA53" s="712"/>
      <c r="WEB53" s="712"/>
      <c r="WEC53" s="712"/>
      <c r="WED53" s="712"/>
      <c r="WEE53" s="712"/>
      <c r="WEF53" s="712"/>
      <c r="WEG53" s="712"/>
      <c r="WEH53" s="712"/>
      <c r="WEI53" s="712"/>
      <c r="WEJ53" s="712"/>
      <c r="WEK53" s="712"/>
      <c r="WEL53" s="712"/>
      <c r="WEM53" s="712"/>
      <c r="WEN53" s="712"/>
      <c r="WEO53" s="712"/>
      <c r="WEP53" s="712"/>
      <c r="WEQ53" s="712"/>
      <c r="WER53" s="712"/>
      <c r="WES53" s="712"/>
      <c r="WET53" s="712"/>
      <c r="WEU53" s="712"/>
      <c r="WEV53" s="712"/>
      <c r="WEW53" s="712"/>
      <c r="WEX53" s="712"/>
      <c r="WEY53" s="712"/>
      <c r="WEZ53" s="712"/>
      <c r="WFA53" s="712"/>
      <c r="WFB53" s="712"/>
      <c r="WFC53" s="712"/>
      <c r="WFD53" s="712"/>
      <c r="WFE53" s="712"/>
      <c r="WFF53" s="712"/>
      <c r="WFG53" s="712"/>
      <c r="WFH53" s="712"/>
      <c r="WFI53" s="712"/>
      <c r="WFJ53" s="712"/>
      <c r="WFK53" s="712"/>
      <c r="WFL53" s="712"/>
      <c r="WFM53" s="712"/>
      <c r="WFN53" s="712"/>
      <c r="WFO53" s="712"/>
      <c r="WFP53" s="712"/>
      <c r="WFQ53" s="712"/>
      <c r="WFR53" s="712"/>
      <c r="WFS53" s="712"/>
      <c r="WFT53" s="712"/>
      <c r="WFU53" s="712"/>
      <c r="WFV53" s="712"/>
      <c r="WFW53" s="712"/>
      <c r="WFX53" s="712"/>
      <c r="WFY53" s="712"/>
      <c r="WFZ53" s="712"/>
      <c r="WGA53" s="712"/>
      <c r="WGB53" s="712"/>
      <c r="WGC53" s="712"/>
      <c r="WGD53" s="712"/>
      <c r="WGE53" s="712"/>
      <c r="WGF53" s="712"/>
      <c r="WGG53" s="712"/>
      <c r="WGH53" s="712"/>
      <c r="WGI53" s="712"/>
      <c r="WGJ53" s="712"/>
      <c r="WGK53" s="712"/>
      <c r="WGL53" s="712"/>
      <c r="WGM53" s="712"/>
      <c r="WGN53" s="712"/>
      <c r="WGO53" s="712"/>
      <c r="WGP53" s="712"/>
      <c r="WGQ53" s="712"/>
      <c r="WGR53" s="712"/>
      <c r="WGS53" s="712"/>
      <c r="WGT53" s="712"/>
      <c r="WGU53" s="712"/>
      <c r="WGV53" s="712"/>
      <c r="WGW53" s="712"/>
      <c r="WGX53" s="712"/>
      <c r="WGY53" s="712"/>
      <c r="WGZ53" s="712"/>
      <c r="WHA53" s="712"/>
      <c r="WHB53" s="712"/>
      <c r="WHC53" s="712"/>
      <c r="WHD53" s="712"/>
      <c r="WHE53" s="712"/>
      <c r="WHF53" s="712"/>
      <c r="WHG53" s="712"/>
      <c r="WHH53" s="712"/>
      <c r="WHI53" s="712"/>
      <c r="WHJ53" s="712"/>
      <c r="WHK53" s="712"/>
      <c r="WHL53" s="712"/>
      <c r="WHM53" s="712"/>
      <c r="WHN53" s="712"/>
      <c r="WHO53" s="712"/>
      <c r="WHP53" s="712"/>
      <c r="WHQ53" s="712"/>
      <c r="WHR53" s="712"/>
      <c r="WHS53" s="712"/>
      <c r="WHT53" s="712"/>
      <c r="WHU53" s="712"/>
      <c r="WHV53" s="712"/>
      <c r="WHW53" s="712"/>
      <c r="WHX53" s="712"/>
      <c r="WHY53" s="712"/>
      <c r="WHZ53" s="712"/>
      <c r="WIA53" s="712"/>
      <c r="WIB53" s="712"/>
      <c r="WIC53" s="712"/>
      <c r="WID53" s="712"/>
      <c r="WIE53" s="712"/>
      <c r="WIF53" s="712"/>
      <c r="WIG53" s="712"/>
      <c r="WIH53" s="712"/>
      <c r="WII53" s="712"/>
      <c r="WIJ53" s="712"/>
      <c r="WIK53" s="712"/>
      <c r="WIL53" s="712"/>
      <c r="WIM53" s="712"/>
      <c r="WIN53" s="712"/>
      <c r="WIO53" s="712"/>
      <c r="WIP53" s="712"/>
      <c r="WIQ53" s="712"/>
      <c r="WIR53" s="712"/>
      <c r="WIS53" s="712"/>
      <c r="WIT53" s="712"/>
      <c r="WIU53" s="712"/>
      <c r="WIV53" s="712"/>
      <c r="WIW53" s="712"/>
      <c r="WIX53" s="712"/>
      <c r="WIY53" s="712"/>
      <c r="WIZ53" s="712"/>
      <c r="WJA53" s="712"/>
      <c r="WJB53" s="712"/>
      <c r="WJC53" s="712"/>
      <c r="WJD53" s="712"/>
      <c r="WJE53" s="712"/>
      <c r="WJF53" s="712"/>
      <c r="WJG53" s="712"/>
      <c r="WJH53" s="712"/>
      <c r="WJI53" s="712"/>
      <c r="WJJ53" s="712"/>
      <c r="WJK53" s="712"/>
      <c r="WJL53" s="712"/>
      <c r="WJM53" s="712"/>
      <c r="WJN53" s="712"/>
      <c r="WJO53" s="712"/>
      <c r="WJP53" s="712"/>
      <c r="WJQ53" s="712"/>
      <c r="WJR53" s="712"/>
      <c r="WJS53" s="712"/>
      <c r="WJT53" s="712"/>
      <c r="WJU53" s="712"/>
      <c r="WJV53" s="712"/>
      <c r="WJW53" s="712"/>
      <c r="WJX53" s="712"/>
      <c r="WJY53" s="712"/>
      <c r="WJZ53" s="712"/>
      <c r="WKA53" s="712"/>
      <c r="WKB53" s="712"/>
      <c r="WKC53" s="712"/>
      <c r="WKD53" s="712"/>
      <c r="WKE53" s="712"/>
      <c r="WKF53" s="712"/>
      <c r="WKG53" s="712"/>
      <c r="WKH53" s="712"/>
      <c r="WKI53" s="712"/>
      <c r="WKJ53" s="712"/>
      <c r="WKK53" s="712"/>
      <c r="WKL53" s="712"/>
      <c r="WKM53" s="712"/>
      <c r="WKN53" s="712"/>
      <c r="WKO53" s="712"/>
      <c r="WKP53" s="712"/>
      <c r="WKQ53" s="712"/>
      <c r="WKR53" s="712"/>
      <c r="WKS53" s="712"/>
      <c r="WKT53" s="712"/>
      <c r="WKU53" s="712"/>
      <c r="WKV53" s="712"/>
      <c r="WKW53" s="712"/>
      <c r="WKX53" s="712"/>
      <c r="WKY53" s="712"/>
      <c r="WKZ53" s="712"/>
      <c r="WLA53" s="712"/>
      <c r="WLB53" s="712"/>
      <c r="WLC53" s="712"/>
      <c r="WLD53" s="712"/>
      <c r="WLE53" s="712"/>
      <c r="WLF53" s="712"/>
      <c r="WLG53" s="712"/>
      <c r="WLH53" s="712"/>
      <c r="WLI53" s="712"/>
      <c r="WLJ53" s="712"/>
      <c r="WLK53" s="712"/>
      <c r="WLL53" s="712"/>
      <c r="WLM53" s="712"/>
      <c r="WLN53" s="712"/>
      <c r="WLO53" s="712"/>
      <c r="WLP53" s="712"/>
      <c r="WLQ53" s="712"/>
      <c r="WLR53" s="712"/>
      <c r="WLS53" s="712"/>
      <c r="WLT53" s="712"/>
      <c r="WLU53" s="712"/>
      <c r="WLV53" s="712"/>
      <c r="WLW53" s="712"/>
      <c r="WLX53" s="712"/>
      <c r="WLY53" s="712"/>
      <c r="WLZ53" s="712"/>
      <c r="WMA53" s="712"/>
      <c r="WMB53" s="712"/>
      <c r="WMC53" s="712"/>
      <c r="WMD53" s="712"/>
      <c r="WME53" s="712"/>
      <c r="WMF53" s="712"/>
      <c r="WMG53" s="712"/>
      <c r="WMH53" s="712"/>
      <c r="WMI53" s="712"/>
      <c r="WMJ53" s="712"/>
      <c r="WMK53" s="712"/>
      <c r="WML53" s="712"/>
      <c r="WMM53" s="712"/>
      <c r="WMN53" s="712"/>
      <c r="WMO53" s="712"/>
      <c r="WMP53" s="712"/>
      <c r="WMQ53" s="712"/>
      <c r="WMR53" s="712"/>
      <c r="WMS53" s="712"/>
      <c r="WMT53" s="712"/>
      <c r="WMU53" s="712"/>
      <c r="WMV53" s="712"/>
      <c r="WMW53" s="712"/>
      <c r="WMX53" s="712"/>
      <c r="WMY53" s="712"/>
      <c r="WMZ53" s="712"/>
      <c r="WNA53" s="712"/>
      <c r="WNB53" s="712"/>
      <c r="WNC53" s="712"/>
      <c r="WND53" s="712"/>
      <c r="WNE53" s="712"/>
      <c r="WNF53" s="712"/>
      <c r="WNG53" s="712"/>
      <c r="WNH53" s="712"/>
      <c r="WNI53" s="712"/>
      <c r="WNJ53" s="712"/>
      <c r="WNK53" s="712"/>
      <c r="WNL53" s="712"/>
      <c r="WNM53" s="712"/>
      <c r="WNN53" s="712"/>
      <c r="WNO53" s="712"/>
      <c r="WNP53" s="712"/>
      <c r="WNQ53" s="712"/>
      <c r="WNR53" s="712"/>
      <c r="WNS53" s="712"/>
      <c r="WNT53" s="712"/>
      <c r="WNU53" s="712"/>
      <c r="WNV53" s="712"/>
      <c r="WNW53" s="712"/>
      <c r="WNX53" s="712"/>
      <c r="WNY53" s="712"/>
      <c r="WNZ53" s="712"/>
      <c r="WOA53" s="712"/>
      <c r="WOB53" s="712"/>
      <c r="WOC53" s="712"/>
      <c r="WOD53" s="712"/>
      <c r="WOE53" s="712"/>
      <c r="WOF53" s="712"/>
      <c r="WOG53" s="712"/>
      <c r="WOH53" s="712"/>
      <c r="WOI53" s="712"/>
      <c r="WOJ53" s="712"/>
      <c r="WOK53" s="712"/>
      <c r="WOL53" s="712"/>
      <c r="WOM53" s="712"/>
      <c r="WON53" s="712"/>
      <c r="WOO53" s="712"/>
      <c r="WOP53" s="712"/>
      <c r="WOQ53" s="712"/>
      <c r="WOR53" s="712"/>
      <c r="WOS53" s="712"/>
      <c r="WOT53" s="712"/>
      <c r="WOU53" s="712"/>
      <c r="WOV53" s="712"/>
      <c r="WOW53" s="712"/>
      <c r="WOX53" s="712"/>
      <c r="WOY53" s="712"/>
      <c r="WOZ53" s="712"/>
      <c r="WPA53" s="712"/>
      <c r="WPB53" s="712"/>
      <c r="WPC53" s="712"/>
      <c r="WPD53" s="712"/>
      <c r="WPE53" s="712"/>
      <c r="WPF53" s="712"/>
      <c r="WPG53" s="712"/>
      <c r="WPH53" s="712"/>
      <c r="WPI53" s="712"/>
      <c r="WPJ53" s="712"/>
      <c r="WPK53" s="712"/>
      <c r="WPL53" s="712"/>
      <c r="WPM53" s="712"/>
      <c r="WPN53" s="712"/>
      <c r="WPO53" s="712"/>
      <c r="WPP53" s="712"/>
      <c r="WPQ53" s="712"/>
      <c r="WPR53" s="712"/>
      <c r="WPS53" s="712"/>
      <c r="WPT53" s="712"/>
      <c r="WPU53" s="712"/>
      <c r="WPV53" s="712"/>
      <c r="WPW53" s="712"/>
      <c r="WPX53" s="712"/>
      <c r="WPY53" s="712"/>
      <c r="WPZ53" s="712"/>
      <c r="WQA53" s="712"/>
      <c r="WQB53" s="712"/>
      <c r="WQC53" s="712"/>
      <c r="WQD53" s="712"/>
      <c r="WQE53" s="712"/>
      <c r="WQF53" s="712"/>
      <c r="WQG53" s="712"/>
      <c r="WQH53" s="712"/>
      <c r="WQI53" s="712"/>
      <c r="WQJ53" s="712"/>
      <c r="WQK53" s="712"/>
      <c r="WQL53" s="712"/>
      <c r="WQM53" s="712"/>
      <c r="WQN53" s="712"/>
      <c r="WQO53" s="712"/>
      <c r="WQP53" s="712"/>
      <c r="WQQ53" s="712"/>
      <c r="WQR53" s="712"/>
      <c r="WQS53" s="712"/>
      <c r="WQT53" s="712"/>
      <c r="WQU53" s="712"/>
      <c r="WQV53" s="712"/>
      <c r="WQW53" s="712"/>
      <c r="WQX53" s="712"/>
      <c r="WQY53" s="712"/>
      <c r="WQZ53" s="712"/>
      <c r="WRA53" s="712"/>
      <c r="WRB53" s="712"/>
      <c r="WRC53" s="712"/>
      <c r="WRD53" s="712"/>
      <c r="WRE53" s="712"/>
      <c r="WRF53" s="712"/>
      <c r="WRG53" s="712"/>
      <c r="WRH53" s="712"/>
      <c r="WRI53" s="712"/>
      <c r="WRJ53" s="712"/>
      <c r="WRK53" s="712"/>
      <c r="WRL53" s="712"/>
      <c r="WRM53" s="712"/>
      <c r="WRN53" s="712"/>
      <c r="WRO53" s="712"/>
      <c r="WRP53" s="712"/>
      <c r="WRQ53" s="712"/>
      <c r="WRR53" s="712"/>
      <c r="WRS53" s="712"/>
      <c r="WRT53" s="712"/>
      <c r="WRU53" s="712"/>
      <c r="WRV53" s="712"/>
      <c r="WRW53" s="712"/>
      <c r="WRX53" s="712"/>
      <c r="WRY53" s="712"/>
      <c r="WRZ53" s="712"/>
      <c r="WSA53" s="712"/>
      <c r="WSB53" s="712"/>
      <c r="WSC53" s="712"/>
      <c r="WSD53" s="712"/>
      <c r="WSE53" s="712"/>
      <c r="WSF53" s="712"/>
      <c r="WSG53" s="712"/>
      <c r="WSH53" s="712"/>
      <c r="WSI53" s="712"/>
      <c r="WSJ53" s="712"/>
      <c r="WSK53" s="712"/>
      <c r="WSL53" s="712"/>
      <c r="WSM53" s="712"/>
      <c r="WSN53" s="712"/>
      <c r="WSO53" s="712"/>
      <c r="WSP53" s="712"/>
      <c r="WSQ53" s="712"/>
      <c r="WSR53" s="712"/>
      <c r="WSS53" s="712"/>
      <c r="WST53" s="712"/>
      <c r="WSU53" s="712"/>
      <c r="WSV53" s="712"/>
      <c r="WSW53" s="712"/>
      <c r="WSX53" s="712"/>
      <c r="WSY53" s="712"/>
      <c r="WSZ53" s="712"/>
      <c r="WTA53" s="712"/>
      <c r="WTB53" s="712"/>
      <c r="WTC53" s="712"/>
      <c r="WTD53" s="712"/>
      <c r="WTE53" s="712"/>
      <c r="WTF53" s="712"/>
      <c r="WTG53" s="712"/>
      <c r="WTH53" s="712"/>
      <c r="WTI53" s="712"/>
      <c r="WTJ53" s="712"/>
      <c r="WTK53" s="712"/>
      <c r="WTL53" s="712"/>
      <c r="WTM53" s="712"/>
      <c r="WTN53" s="712"/>
      <c r="WTO53" s="712"/>
      <c r="WTP53" s="712"/>
      <c r="WTQ53" s="712"/>
      <c r="WTR53" s="712"/>
      <c r="WTS53" s="712"/>
      <c r="WTT53" s="712"/>
      <c r="WTU53" s="712"/>
      <c r="WTV53" s="712"/>
      <c r="WTW53" s="712"/>
      <c r="WTX53" s="712"/>
      <c r="WTY53" s="712"/>
      <c r="WTZ53" s="712"/>
      <c r="WUA53" s="712"/>
      <c r="WUB53" s="712"/>
      <c r="WUC53" s="712"/>
      <c r="WUD53" s="712"/>
      <c r="WUE53" s="712"/>
      <c r="WUF53" s="712"/>
      <c r="WUG53" s="712"/>
      <c r="WUH53" s="712"/>
      <c r="WUI53" s="712"/>
      <c r="WUJ53" s="712"/>
      <c r="WUK53" s="712"/>
      <c r="WUL53" s="712"/>
      <c r="WUM53" s="712"/>
      <c r="WUN53" s="712"/>
      <c r="WUO53" s="712"/>
      <c r="WUP53" s="712"/>
      <c r="WUQ53" s="712"/>
      <c r="WUR53" s="712"/>
      <c r="WUS53" s="712"/>
      <c r="WUT53" s="712"/>
      <c r="WUU53" s="712"/>
      <c r="WUV53" s="712"/>
      <c r="WUW53" s="712"/>
      <c r="WUX53" s="712"/>
      <c r="WUY53" s="712"/>
      <c r="WUZ53" s="712"/>
      <c r="WVA53" s="712"/>
      <c r="WVB53" s="712"/>
      <c r="WVC53" s="712"/>
      <c r="WVD53" s="712"/>
      <c r="WVE53" s="712"/>
      <c r="WVF53" s="712"/>
      <c r="WVG53" s="712"/>
      <c r="WVH53" s="712"/>
      <c r="WVI53" s="712"/>
      <c r="WVJ53" s="712"/>
      <c r="WVK53" s="712"/>
      <c r="WVL53" s="712"/>
      <c r="WVM53" s="712"/>
      <c r="WVN53" s="712"/>
      <c r="WVO53" s="712"/>
      <c r="WVP53" s="712"/>
      <c r="WVQ53" s="712"/>
      <c r="WVR53" s="712"/>
      <c r="WVS53" s="712"/>
      <c r="WVT53" s="712"/>
      <c r="WVU53" s="712"/>
      <c r="WVV53" s="712"/>
      <c r="WVW53" s="712"/>
      <c r="WVX53" s="712"/>
      <c r="WVY53" s="712"/>
      <c r="WVZ53" s="712"/>
      <c r="WWA53" s="712"/>
      <c r="WWB53" s="712"/>
      <c r="WWC53" s="712"/>
      <c r="WWD53" s="712"/>
      <c r="WWE53" s="712"/>
      <c r="WWF53" s="712"/>
      <c r="WWG53" s="712"/>
      <c r="WWH53" s="712"/>
      <c r="WWI53" s="712"/>
      <c r="WWJ53" s="712"/>
      <c r="WWK53" s="712"/>
      <c r="WWL53" s="712"/>
      <c r="WWM53" s="712"/>
      <c r="WWN53" s="712"/>
      <c r="WWO53" s="712"/>
      <c r="WWP53" s="712"/>
      <c r="WWQ53" s="712"/>
      <c r="WWR53" s="712"/>
      <c r="WWS53" s="712"/>
      <c r="WWT53" s="712"/>
      <c r="WWU53" s="712"/>
      <c r="WWV53" s="712"/>
      <c r="WWW53" s="712"/>
      <c r="WWX53" s="712"/>
      <c r="WWY53" s="712"/>
      <c r="WWZ53" s="712"/>
      <c r="WXA53" s="712"/>
      <c r="WXB53" s="712"/>
      <c r="WXC53" s="712"/>
      <c r="WXD53" s="712"/>
      <c r="WXE53" s="712"/>
      <c r="WXF53" s="712"/>
      <c r="WXG53" s="712"/>
      <c r="WXH53" s="712"/>
      <c r="WXI53" s="712"/>
      <c r="WXJ53" s="712"/>
      <c r="WXK53" s="712"/>
      <c r="WXL53" s="712"/>
      <c r="WXM53" s="712"/>
      <c r="WXN53" s="712"/>
      <c r="WXO53" s="712"/>
      <c r="WXP53" s="712"/>
      <c r="WXQ53" s="712"/>
      <c r="WXR53" s="712"/>
      <c r="WXS53" s="712"/>
      <c r="WXT53" s="712"/>
      <c r="WXU53" s="712"/>
      <c r="WXV53" s="712"/>
      <c r="WXW53" s="712"/>
      <c r="WXX53" s="712"/>
      <c r="WXY53" s="712"/>
      <c r="WXZ53" s="712"/>
      <c r="WYA53" s="712"/>
      <c r="WYB53" s="712"/>
      <c r="WYC53" s="712"/>
      <c r="WYD53" s="712"/>
      <c r="WYE53" s="712"/>
      <c r="WYF53" s="712"/>
      <c r="WYG53" s="712"/>
      <c r="WYH53" s="712"/>
      <c r="WYI53" s="712"/>
      <c r="WYJ53" s="712"/>
      <c r="WYK53" s="712"/>
      <c r="WYL53" s="712"/>
      <c r="WYM53" s="712"/>
      <c r="WYN53" s="712"/>
      <c r="WYO53" s="712"/>
      <c r="WYP53" s="712"/>
      <c r="WYQ53" s="712"/>
      <c r="WYR53" s="712"/>
      <c r="WYS53" s="712"/>
      <c r="WYT53" s="712"/>
      <c r="WYU53" s="712"/>
      <c r="WYV53" s="712"/>
      <c r="WYW53" s="712"/>
      <c r="WYX53" s="712"/>
      <c r="WYY53" s="712"/>
      <c r="WYZ53" s="712"/>
      <c r="WZA53" s="712"/>
      <c r="WZB53" s="712"/>
      <c r="WZC53" s="712"/>
      <c r="WZD53" s="712"/>
      <c r="WZE53" s="712"/>
      <c r="WZF53" s="712"/>
      <c r="WZG53" s="712"/>
      <c r="WZH53" s="712"/>
      <c r="WZI53" s="712"/>
      <c r="WZJ53" s="712"/>
      <c r="WZK53" s="712"/>
      <c r="WZL53" s="712"/>
      <c r="WZM53" s="712"/>
      <c r="WZN53" s="712"/>
      <c r="WZO53" s="712"/>
      <c r="WZP53" s="712"/>
      <c r="WZQ53" s="712"/>
      <c r="WZR53" s="712"/>
      <c r="WZS53" s="712"/>
      <c r="WZT53" s="712"/>
      <c r="WZU53" s="712"/>
      <c r="WZV53" s="712"/>
      <c r="WZW53" s="712"/>
      <c r="WZX53" s="712"/>
      <c r="WZY53" s="712"/>
      <c r="WZZ53" s="712"/>
      <c r="XAA53" s="712"/>
      <c r="XAB53" s="712"/>
      <c r="XAC53" s="712"/>
      <c r="XAD53" s="712"/>
      <c r="XAE53" s="712"/>
      <c r="XAF53" s="712"/>
      <c r="XAG53" s="712"/>
      <c r="XAH53" s="712"/>
      <c r="XAI53" s="712"/>
      <c r="XAJ53" s="712"/>
      <c r="XAK53" s="712"/>
      <c r="XAL53" s="712"/>
      <c r="XAM53" s="712"/>
      <c r="XAN53" s="712"/>
      <c r="XAO53" s="712"/>
      <c r="XAP53" s="712"/>
      <c r="XAQ53" s="712"/>
      <c r="XAR53" s="712"/>
      <c r="XAS53" s="712"/>
      <c r="XAT53" s="712"/>
      <c r="XAU53" s="712"/>
      <c r="XAV53" s="712"/>
      <c r="XAW53" s="712"/>
      <c r="XAX53" s="712"/>
      <c r="XAY53" s="712"/>
      <c r="XAZ53" s="712"/>
      <c r="XBA53" s="712"/>
      <c r="XBB53" s="712"/>
      <c r="XBC53" s="712"/>
      <c r="XBD53" s="712"/>
      <c r="XBE53" s="712"/>
      <c r="XBF53" s="712"/>
      <c r="XBG53" s="712"/>
      <c r="XBH53" s="712"/>
      <c r="XBI53" s="712"/>
      <c r="XBJ53" s="712"/>
      <c r="XBK53" s="712"/>
      <c r="XBL53" s="712"/>
      <c r="XBM53" s="712"/>
      <c r="XBN53" s="712"/>
      <c r="XBO53" s="712"/>
      <c r="XBP53" s="712"/>
      <c r="XBQ53" s="712"/>
      <c r="XBR53" s="712"/>
      <c r="XBS53" s="712"/>
      <c r="XBT53" s="712"/>
      <c r="XBU53" s="712"/>
      <c r="XBV53" s="712"/>
      <c r="XBW53" s="712"/>
      <c r="XBX53" s="712"/>
      <c r="XBY53" s="712"/>
      <c r="XBZ53" s="712"/>
      <c r="XCA53" s="712"/>
      <c r="XCB53" s="712"/>
      <c r="XCC53" s="712"/>
      <c r="XCD53" s="712"/>
      <c r="XCE53" s="712"/>
      <c r="XCF53" s="712"/>
      <c r="XCG53" s="712"/>
      <c r="XCH53" s="712"/>
      <c r="XCI53" s="712"/>
      <c r="XCJ53" s="712"/>
      <c r="XCK53" s="712"/>
      <c r="XCL53" s="712"/>
      <c r="XCM53" s="712"/>
      <c r="XCN53" s="712"/>
      <c r="XCO53" s="712"/>
      <c r="XCP53" s="712"/>
      <c r="XCQ53" s="712"/>
      <c r="XCR53" s="712"/>
      <c r="XCS53" s="712"/>
      <c r="XCT53" s="712"/>
      <c r="XCU53" s="712"/>
      <c r="XCV53" s="712"/>
      <c r="XCW53" s="712"/>
      <c r="XCX53" s="712"/>
      <c r="XCY53" s="712"/>
      <c r="XCZ53" s="712"/>
      <c r="XDA53" s="712"/>
      <c r="XDB53" s="712"/>
      <c r="XDC53" s="712"/>
      <c r="XDD53" s="712"/>
      <c r="XDE53" s="712"/>
      <c r="XDF53" s="712"/>
      <c r="XDG53" s="712"/>
      <c r="XDH53" s="712"/>
      <c r="XDI53" s="712"/>
      <c r="XDJ53" s="712"/>
      <c r="XDK53" s="712"/>
      <c r="XDL53" s="712"/>
      <c r="XDM53" s="712"/>
      <c r="XDN53" s="712"/>
      <c r="XDO53" s="712"/>
      <c r="XDP53" s="712"/>
      <c r="XDQ53" s="712"/>
      <c r="XDR53" s="712"/>
      <c r="XDS53" s="712"/>
      <c r="XDT53" s="712"/>
      <c r="XDU53" s="712"/>
      <c r="XDV53" s="712"/>
      <c r="XDW53" s="712"/>
      <c r="XDX53" s="712"/>
      <c r="XDY53" s="712"/>
      <c r="XDZ53" s="712"/>
      <c r="XEA53" s="712"/>
      <c r="XEB53" s="712"/>
      <c r="XEC53" s="712"/>
      <c r="XED53" s="712"/>
      <c r="XEE53" s="712"/>
      <c r="XEF53" s="712"/>
      <c r="XEG53" s="712"/>
      <c r="XEH53" s="712"/>
      <c r="XEI53" s="712"/>
      <c r="XEJ53" s="712"/>
      <c r="XEK53" s="712"/>
      <c r="XEL53" s="712"/>
      <c r="XEM53" s="712"/>
      <c r="XEN53" s="712"/>
      <c r="XEO53" s="712"/>
      <c r="XEP53" s="712"/>
      <c r="XEQ53" s="712"/>
      <c r="XER53" s="712"/>
      <c r="XES53" s="712"/>
      <c r="XET53" s="712"/>
    </row>
    <row r="54" spans="1:16374" s="749" customFormat="1">
      <c r="A54" s="747"/>
      <c r="B54" s="677"/>
      <c r="C54" s="677"/>
      <c r="D54" s="748"/>
      <c r="G54" s="712"/>
      <c r="H54" s="712"/>
      <c r="I54" s="712"/>
      <c r="J54" s="712"/>
      <c r="K54" s="712"/>
      <c r="L54" s="712"/>
      <c r="M54" s="712"/>
      <c r="N54" s="712"/>
      <c r="O54" s="712"/>
      <c r="P54" s="712"/>
      <c r="Q54" s="712"/>
      <c r="R54" s="712"/>
      <c r="S54" s="712"/>
      <c r="T54" s="712"/>
      <c r="U54" s="712"/>
      <c r="W54" s="712"/>
      <c r="Y54" s="712"/>
      <c r="Z54" s="712"/>
      <c r="AA54" s="712"/>
      <c r="AB54" s="712"/>
      <c r="AC54" s="712"/>
      <c r="AD54" s="712"/>
      <c r="AE54" s="712"/>
      <c r="AF54" s="712"/>
      <c r="AG54" s="712"/>
      <c r="AH54" s="712"/>
      <c r="AI54" s="712"/>
      <c r="AJ54" s="712"/>
      <c r="AK54" s="712"/>
      <c r="AL54" s="712"/>
      <c r="AM54" s="712"/>
      <c r="AN54" s="712"/>
      <c r="AO54" s="712"/>
      <c r="AP54" s="712"/>
      <c r="AQ54" s="712"/>
      <c r="AR54" s="712"/>
      <c r="AS54" s="712"/>
      <c r="AT54" s="712"/>
      <c r="AU54" s="712"/>
      <c r="AV54" s="712"/>
      <c r="AW54" s="712"/>
      <c r="AX54" s="712"/>
      <c r="AY54" s="712"/>
      <c r="AZ54" s="712"/>
      <c r="BA54" s="712"/>
      <c r="BB54" s="712"/>
      <c r="BC54" s="712"/>
      <c r="BD54" s="712"/>
      <c r="BE54" s="712"/>
      <c r="BF54" s="712"/>
      <c r="BG54" s="712"/>
      <c r="BH54" s="712"/>
      <c r="BI54" s="712"/>
      <c r="BJ54" s="712"/>
      <c r="BK54" s="712"/>
      <c r="BL54" s="712"/>
      <c r="BM54" s="712"/>
      <c r="BN54" s="712"/>
      <c r="BO54" s="712"/>
      <c r="BP54" s="712"/>
      <c r="BQ54" s="712"/>
      <c r="BR54" s="712"/>
      <c r="BS54" s="712"/>
      <c r="BT54" s="712"/>
      <c r="BU54" s="712"/>
      <c r="BV54" s="712"/>
      <c r="BW54" s="712"/>
      <c r="BX54" s="712"/>
      <c r="BY54" s="712"/>
      <c r="BZ54" s="712"/>
      <c r="CA54" s="712"/>
      <c r="CB54" s="712"/>
      <c r="CC54" s="712"/>
      <c r="CD54" s="712"/>
      <c r="CE54" s="712"/>
      <c r="CF54" s="712"/>
      <c r="CG54" s="712"/>
      <c r="CH54" s="712"/>
      <c r="CI54" s="712"/>
      <c r="CJ54" s="712"/>
      <c r="CK54" s="712"/>
      <c r="CL54" s="712"/>
      <c r="CM54" s="712"/>
      <c r="CN54" s="712"/>
      <c r="CO54" s="712"/>
      <c r="CP54" s="712"/>
      <c r="CQ54" s="712"/>
      <c r="CR54" s="712"/>
      <c r="CS54" s="712"/>
      <c r="CT54" s="712"/>
      <c r="CU54" s="712"/>
      <c r="CV54" s="712"/>
      <c r="CW54" s="712"/>
      <c r="CX54" s="712"/>
      <c r="CY54" s="712"/>
      <c r="CZ54" s="712"/>
      <c r="DA54" s="712"/>
      <c r="DB54" s="712"/>
      <c r="DC54" s="712"/>
      <c r="DD54" s="712"/>
      <c r="DE54" s="712"/>
      <c r="DF54" s="712"/>
      <c r="DG54" s="712"/>
      <c r="DH54" s="712"/>
      <c r="DI54" s="712"/>
      <c r="DJ54" s="712"/>
      <c r="DK54" s="712"/>
      <c r="DL54" s="712"/>
      <c r="DM54" s="712"/>
      <c r="DN54" s="712"/>
      <c r="DO54" s="712"/>
      <c r="DP54" s="712"/>
      <c r="DQ54" s="712"/>
      <c r="DR54" s="712"/>
      <c r="DS54" s="712"/>
      <c r="DT54" s="712"/>
      <c r="DU54" s="712"/>
      <c r="DV54" s="712"/>
      <c r="DW54" s="712"/>
      <c r="DX54" s="712"/>
      <c r="DY54" s="712"/>
      <c r="DZ54" s="712"/>
      <c r="EA54" s="712"/>
      <c r="EB54" s="712"/>
      <c r="EC54" s="712"/>
      <c r="ED54" s="712"/>
      <c r="EE54" s="712"/>
      <c r="EF54" s="712"/>
      <c r="EG54" s="712"/>
      <c r="EH54" s="712"/>
      <c r="EI54" s="712"/>
      <c r="EJ54" s="712"/>
      <c r="EK54" s="712"/>
      <c r="EL54" s="712"/>
      <c r="EM54" s="712"/>
      <c r="EN54" s="712"/>
      <c r="EO54" s="712"/>
      <c r="EP54" s="712"/>
      <c r="EQ54" s="712"/>
      <c r="ER54" s="712"/>
      <c r="ES54" s="712"/>
      <c r="ET54" s="712"/>
      <c r="EU54" s="712"/>
      <c r="EV54" s="712"/>
      <c r="EW54" s="712"/>
      <c r="EX54" s="712"/>
      <c r="EY54" s="712"/>
      <c r="EZ54" s="712"/>
      <c r="FA54" s="712"/>
      <c r="FB54" s="712"/>
      <c r="FC54" s="712"/>
      <c r="FD54" s="712"/>
      <c r="FE54" s="712"/>
      <c r="FF54" s="712"/>
      <c r="FG54" s="712"/>
      <c r="FH54" s="712"/>
      <c r="FI54" s="712"/>
      <c r="FJ54" s="712"/>
      <c r="FK54" s="712"/>
      <c r="FL54" s="712"/>
      <c r="FM54" s="712"/>
      <c r="FN54" s="712"/>
      <c r="FO54" s="712"/>
      <c r="FP54" s="712"/>
      <c r="FQ54" s="712"/>
      <c r="FR54" s="712"/>
      <c r="FS54" s="712"/>
      <c r="FT54" s="712"/>
      <c r="FU54" s="712"/>
      <c r="FV54" s="712"/>
      <c r="FW54" s="712"/>
      <c r="FX54" s="712"/>
      <c r="FY54" s="712"/>
      <c r="FZ54" s="712"/>
      <c r="GA54" s="712"/>
      <c r="GB54" s="712"/>
      <c r="GC54" s="712"/>
      <c r="GD54" s="712"/>
      <c r="GE54" s="712"/>
      <c r="GF54" s="712"/>
      <c r="GG54" s="712"/>
      <c r="GH54" s="712"/>
      <c r="GI54" s="712"/>
      <c r="GJ54" s="712"/>
      <c r="GK54" s="712"/>
      <c r="GL54" s="712"/>
      <c r="GM54" s="712"/>
      <c r="GN54" s="712"/>
      <c r="GO54" s="712"/>
      <c r="GP54" s="712"/>
      <c r="GQ54" s="712"/>
      <c r="GR54" s="712"/>
      <c r="GS54" s="712"/>
      <c r="GT54" s="712"/>
      <c r="GU54" s="712"/>
      <c r="GV54" s="712"/>
      <c r="GW54" s="712"/>
      <c r="GX54" s="712"/>
      <c r="GY54" s="712"/>
      <c r="GZ54" s="712"/>
      <c r="HA54" s="712"/>
      <c r="HB54" s="712"/>
      <c r="HC54" s="712"/>
      <c r="HD54" s="712"/>
      <c r="HE54" s="712"/>
      <c r="HF54" s="712"/>
      <c r="HG54" s="712"/>
      <c r="HH54" s="712"/>
      <c r="HI54" s="712"/>
      <c r="HJ54" s="712"/>
      <c r="HK54" s="712"/>
      <c r="HL54" s="712"/>
      <c r="HM54" s="712"/>
      <c r="HN54" s="712"/>
      <c r="HO54" s="712"/>
      <c r="HP54" s="712"/>
      <c r="HQ54" s="712"/>
      <c r="HR54" s="712"/>
      <c r="HS54" s="712"/>
      <c r="HT54" s="712"/>
      <c r="HU54" s="712"/>
      <c r="HV54" s="712"/>
      <c r="HW54" s="712"/>
      <c r="HX54" s="712"/>
      <c r="HY54" s="712"/>
      <c r="HZ54" s="712"/>
      <c r="IA54" s="712"/>
      <c r="IB54" s="712"/>
      <c r="IC54" s="712"/>
      <c r="ID54" s="712"/>
      <c r="IE54" s="712"/>
      <c r="IF54" s="712"/>
      <c r="IG54" s="712"/>
      <c r="IH54" s="712"/>
      <c r="II54" s="712"/>
      <c r="IJ54" s="712"/>
      <c r="IK54" s="712"/>
      <c r="IL54" s="712"/>
      <c r="IM54" s="712"/>
      <c r="IN54" s="712"/>
      <c r="IO54" s="712"/>
      <c r="IP54" s="712"/>
      <c r="IQ54" s="712"/>
      <c r="IR54" s="712"/>
      <c r="IS54" s="712"/>
      <c r="IT54" s="712"/>
      <c r="IU54" s="712"/>
      <c r="IV54" s="712"/>
      <c r="IW54" s="712"/>
      <c r="IX54" s="712"/>
      <c r="IY54" s="712"/>
      <c r="IZ54" s="712"/>
      <c r="JA54" s="712"/>
      <c r="JB54" s="712"/>
      <c r="JC54" s="712"/>
      <c r="JD54" s="712"/>
      <c r="JE54" s="712"/>
      <c r="JF54" s="712"/>
      <c r="JG54" s="712"/>
      <c r="JH54" s="712"/>
      <c r="JI54" s="712"/>
      <c r="JJ54" s="712"/>
      <c r="JK54" s="712"/>
      <c r="JL54" s="712"/>
      <c r="JM54" s="712"/>
      <c r="JN54" s="712"/>
      <c r="JO54" s="712"/>
      <c r="JP54" s="712"/>
      <c r="JQ54" s="712"/>
      <c r="JR54" s="712"/>
      <c r="JS54" s="712"/>
      <c r="JT54" s="712"/>
      <c r="JU54" s="712"/>
      <c r="JV54" s="712"/>
      <c r="JW54" s="712"/>
      <c r="JX54" s="712"/>
      <c r="JY54" s="712"/>
      <c r="JZ54" s="712"/>
      <c r="KA54" s="712"/>
      <c r="KB54" s="712"/>
      <c r="KC54" s="712"/>
      <c r="KD54" s="712"/>
      <c r="KE54" s="712"/>
      <c r="KF54" s="712"/>
      <c r="KG54" s="712"/>
      <c r="KH54" s="712"/>
      <c r="KI54" s="712"/>
      <c r="KJ54" s="712"/>
      <c r="KK54" s="712"/>
      <c r="KL54" s="712"/>
      <c r="KM54" s="712"/>
      <c r="KN54" s="712"/>
      <c r="KO54" s="712"/>
      <c r="KP54" s="712"/>
      <c r="KQ54" s="712"/>
      <c r="KR54" s="712"/>
      <c r="KS54" s="712"/>
      <c r="KT54" s="712"/>
      <c r="KU54" s="712"/>
      <c r="KV54" s="712"/>
      <c r="KW54" s="712"/>
      <c r="KX54" s="712"/>
      <c r="KY54" s="712"/>
      <c r="KZ54" s="712"/>
      <c r="LA54" s="712"/>
      <c r="LB54" s="712"/>
      <c r="LC54" s="712"/>
      <c r="LD54" s="712"/>
      <c r="LE54" s="712"/>
      <c r="LF54" s="712"/>
      <c r="LG54" s="712"/>
      <c r="LH54" s="712"/>
      <c r="LI54" s="712"/>
      <c r="LJ54" s="712"/>
      <c r="LK54" s="712"/>
      <c r="LL54" s="712"/>
      <c r="LM54" s="712"/>
      <c r="LN54" s="712"/>
      <c r="LO54" s="712"/>
      <c r="LP54" s="712"/>
      <c r="LQ54" s="712"/>
      <c r="LR54" s="712"/>
      <c r="LS54" s="712"/>
      <c r="LT54" s="712"/>
      <c r="LU54" s="712"/>
      <c r="LV54" s="712"/>
      <c r="LW54" s="712"/>
      <c r="LX54" s="712"/>
      <c r="LY54" s="712"/>
      <c r="LZ54" s="712"/>
      <c r="MA54" s="712"/>
      <c r="MB54" s="712"/>
      <c r="MC54" s="712"/>
      <c r="MD54" s="712"/>
      <c r="ME54" s="712"/>
      <c r="MF54" s="712"/>
      <c r="MG54" s="712"/>
      <c r="MH54" s="712"/>
      <c r="MI54" s="712"/>
      <c r="MJ54" s="712"/>
      <c r="MK54" s="712"/>
      <c r="ML54" s="712"/>
      <c r="MM54" s="712"/>
      <c r="MN54" s="712"/>
      <c r="MO54" s="712"/>
      <c r="MP54" s="712"/>
      <c r="MQ54" s="712"/>
      <c r="MR54" s="712"/>
      <c r="MS54" s="712"/>
      <c r="MT54" s="712"/>
      <c r="MU54" s="712"/>
      <c r="MV54" s="712"/>
      <c r="MW54" s="712"/>
      <c r="MX54" s="712"/>
      <c r="MY54" s="712"/>
      <c r="MZ54" s="712"/>
      <c r="NA54" s="712"/>
      <c r="NB54" s="712"/>
      <c r="NC54" s="712"/>
      <c r="ND54" s="712"/>
      <c r="NE54" s="712"/>
      <c r="NF54" s="712"/>
      <c r="NG54" s="712"/>
      <c r="NH54" s="712"/>
      <c r="NI54" s="712"/>
      <c r="NJ54" s="712"/>
      <c r="NK54" s="712"/>
      <c r="NL54" s="712"/>
      <c r="NM54" s="712"/>
      <c r="NN54" s="712"/>
      <c r="NO54" s="712"/>
      <c r="NP54" s="712"/>
      <c r="NQ54" s="712"/>
      <c r="NR54" s="712"/>
      <c r="NS54" s="712"/>
      <c r="NT54" s="712"/>
      <c r="NU54" s="712"/>
      <c r="NV54" s="712"/>
      <c r="NW54" s="712"/>
      <c r="NX54" s="712"/>
      <c r="NY54" s="712"/>
      <c r="NZ54" s="712"/>
      <c r="OA54" s="712"/>
      <c r="OB54" s="712"/>
      <c r="OC54" s="712"/>
      <c r="OD54" s="712"/>
      <c r="OE54" s="712"/>
      <c r="OF54" s="712"/>
      <c r="OG54" s="712"/>
      <c r="OH54" s="712"/>
      <c r="OI54" s="712"/>
      <c r="OJ54" s="712"/>
      <c r="OK54" s="712"/>
      <c r="OL54" s="712"/>
      <c r="OM54" s="712"/>
      <c r="ON54" s="712"/>
      <c r="OO54" s="712"/>
      <c r="OP54" s="712"/>
      <c r="OQ54" s="712"/>
      <c r="OR54" s="712"/>
      <c r="OS54" s="712"/>
      <c r="OT54" s="712"/>
      <c r="OU54" s="712"/>
      <c r="OV54" s="712"/>
      <c r="OW54" s="712"/>
      <c r="OX54" s="712"/>
      <c r="OY54" s="712"/>
      <c r="OZ54" s="712"/>
      <c r="PA54" s="712"/>
      <c r="PB54" s="712"/>
      <c r="PC54" s="712"/>
      <c r="PD54" s="712"/>
      <c r="PE54" s="712"/>
      <c r="PF54" s="712"/>
      <c r="PG54" s="712"/>
      <c r="PH54" s="712"/>
      <c r="PI54" s="712"/>
      <c r="PJ54" s="712"/>
      <c r="PK54" s="712"/>
      <c r="PL54" s="712"/>
      <c r="PM54" s="712"/>
      <c r="PN54" s="712"/>
      <c r="PO54" s="712"/>
      <c r="PP54" s="712"/>
      <c r="PQ54" s="712"/>
      <c r="PR54" s="712"/>
      <c r="PS54" s="712"/>
      <c r="PT54" s="712"/>
      <c r="PU54" s="712"/>
      <c r="PV54" s="712"/>
      <c r="PW54" s="712"/>
      <c r="PX54" s="712"/>
      <c r="PY54" s="712"/>
      <c r="PZ54" s="712"/>
      <c r="QA54" s="712"/>
      <c r="QB54" s="712"/>
      <c r="QC54" s="712"/>
      <c r="QD54" s="712"/>
      <c r="QE54" s="712"/>
      <c r="QF54" s="712"/>
      <c r="QG54" s="712"/>
      <c r="QH54" s="712"/>
      <c r="QI54" s="712"/>
      <c r="QJ54" s="712"/>
      <c r="QK54" s="712"/>
      <c r="QL54" s="712"/>
      <c r="QM54" s="712"/>
      <c r="QN54" s="712"/>
      <c r="QO54" s="712"/>
      <c r="QP54" s="712"/>
      <c r="QQ54" s="712"/>
      <c r="QR54" s="712"/>
      <c r="QS54" s="712"/>
      <c r="QT54" s="712"/>
      <c r="QU54" s="712"/>
      <c r="QV54" s="712"/>
      <c r="QW54" s="712"/>
      <c r="QX54" s="712"/>
      <c r="QY54" s="712"/>
      <c r="QZ54" s="712"/>
      <c r="RA54" s="712"/>
      <c r="RB54" s="712"/>
      <c r="RC54" s="712"/>
      <c r="RD54" s="712"/>
      <c r="RE54" s="712"/>
      <c r="RF54" s="712"/>
      <c r="RG54" s="712"/>
      <c r="RH54" s="712"/>
      <c r="RI54" s="712"/>
      <c r="RJ54" s="712"/>
      <c r="RK54" s="712"/>
      <c r="RL54" s="712"/>
      <c r="RM54" s="712"/>
      <c r="RN54" s="712"/>
      <c r="RO54" s="712"/>
      <c r="RP54" s="712"/>
      <c r="RQ54" s="712"/>
      <c r="RR54" s="712"/>
      <c r="RS54" s="712"/>
      <c r="RT54" s="712"/>
      <c r="RU54" s="712"/>
      <c r="RV54" s="712"/>
      <c r="RW54" s="712"/>
      <c r="RX54" s="712"/>
      <c r="RY54" s="712"/>
      <c r="RZ54" s="712"/>
      <c r="SA54" s="712"/>
      <c r="SB54" s="712"/>
      <c r="SC54" s="712"/>
      <c r="SD54" s="712"/>
      <c r="SE54" s="712"/>
      <c r="SF54" s="712"/>
      <c r="SG54" s="712"/>
      <c r="SH54" s="712"/>
      <c r="SI54" s="712"/>
      <c r="SJ54" s="712"/>
      <c r="SK54" s="712"/>
      <c r="SL54" s="712"/>
      <c r="SM54" s="712"/>
      <c r="SN54" s="712"/>
      <c r="SO54" s="712"/>
      <c r="SP54" s="712"/>
      <c r="SQ54" s="712"/>
      <c r="SR54" s="712"/>
      <c r="SS54" s="712"/>
      <c r="ST54" s="712"/>
      <c r="SU54" s="712"/>
      <c r="SV54" s="712"/>
      <c r="SW54" s="712"/>
      <c r="SX54" s="712"/>
      <c r="SY54" s="712"/>
      <c r="SZ54" s="712"/>
      <c r="TA54" s="712"/>
      <c r="TB54" s="712"/>
      <c r="TC54" s="712"/>
      <c r="TD54" s="712"/>
      <c r="TE54" s="712"/>
      <c r="TF54" s="712"/>
      <c r="TG54" s="712"/>
      <c r="TH54" s="712"/>
      <c r="TI54" s="712"/>
      <c r="TJ54" s="712"/>
      <c r="TK54" s="712"/>
      <c r="TL54" s="712"/>
      <c r="TM54" s="712"/>
      <c r="TN54" s="712"/>
      <c r="TO54" s="712"/>
      <c r="TP54" s="712"/>
      <c r="TQ54" s="712"/>
      <c r="TR54" s="712"/>
      <c r="TS54" s="712"/>
      <c r="TT54" s="712"/>
      <c r="TU54" s="712"/>
      <c r="TV54" s="712"/>
      <c r="TW54" s="712"/>
      <c r="TX54" s="712"/>
      <c r="TY54" s="712"/>
      <c r="TZ54" s="712"/>
      <c r="UA54" s="712"/>
      <c r="UB54" s="712"/>
      <c r="UC54" s="712"/>
      <c r="UD54" s="712"/>
      <c r="UE54" s="712"/>
      <c r="UF54" s="712"/>
      <c r="UG54" s="712"/>
      <c r="UH54" s="712"/>
      <c r="UI54" s="712"/>
      <c r="UJ54" s="712"/>
      <c r="UK54" s="712"/>
      <c r="UL54" s="712"/>
      <c r="UM54" s="712"/>
      <c r="UN54" s="712"/>
      <c r="UO54" s="712"/>
      <c r="UP54" s="712"/>
      <c r="UQ54" s="712"/>
      <c r="UR54" s="712"/>
      <c r="US54" s="712"/>
      <c r="UT54" s="712"/>
      <c r="UU54" s="712"/>
      <c r="UV54" s="712"/>
      <c r="UW54" s="712"/>
      <c r="UX54" s="712"/>
      <c r="UY54" s="712"/>
      <c r="UZ54" s="712"/>
      <c r="VA54" s="712"/>
      <c r="VB54" s="712"/>
      <c r="VC54" s="712"/>
      <c r="VD54" s="712"/>
      <c r="VE54" s="712"/>
      <c r="VF54" s="712"/>
      <c r="VG54" s="712"/>
      <c r="VH54" s="712"/>
      <c r="VI54" s="712"/>
      <c r="VJ54" s="712"/>
      <c r="VK54" s="712"/>
      <c r="VL54" s="712"/>
      <c r="VM54" s="712"/>
      <c r="VN54" s="712"/>
      <c r="VO54" s="712"/>
      <c r="VP54" s="712"/>
      <c r="VQ54" s="712"/>
      <c r="VR54" s="712"/>
      <c r="VS54" s="712"/>
      <c r="VT54" s="712"/>
      <c r="VU54" s="712"/>
      <c r="VV54" s="712"/>
      <c r="VW54" s="712"/>
      <c r="VX54" s="712"/>
      <c r="VY54" s="712"/>
      <c r="VZ54" s="712"/>
      <c r="WA54" s="712"/>
      <c r="WB54" s="712"/>
      <c r="WC54" s="712"/>
      <c r="WD54" s="712"/>
      <c r="WE54" s="712"/>
      <c r="WF54" s="712"/>
      <c r="WG54" s="712"/>
      <c r="WH54" s="712"/>
      <c r="WI54" s="712"/>
      <c r="WJ54" s="712"/>
      <c r="WK54" s="712"/>
      <c r="WL54" s="712"/>
      <c r="WM54" s="712"/>
      <c r="WN54" s="712"/>
      <c r="WO54" s="712"/>
      <c r="WP54" s="712"/>
      <c r="WQ54" s="712"/>
      <c r="WR54" s="712"/>
      <c r="WS54" s="712"/>
      <c r="WT54" s="712"/>
      <c r="WU54" s="712"/>
      <c r="WV54" s="712"/>
      <c r="WW54" s="712"/>
      <c r="WX54" s="712"/>
      <c r="WY54" s="712"/>
      <c r="WZ54" s="712"/>
      <c r="XA54" s="712"/>
      <c r="XB54" s="712"/>
      <c r="XC54" s="712"/>
      <c r="XD54" s="712"/>
      <c r="XE54" s="712"/>
      <c r="XF54" s="712"/>
      <c r="XG54" s="712"/>
      <c r="XH54" s="712"/>
      <c r="XI54" s="712"/>
      <c r="XJ54" s="712"/>
      <c r="XK54" s="712"/>
      <c r="XL54" s="712"/>
      <c r="XM54" s="712"/>
      <c r="XN54" s="712"/>
      <c r="XO54" s="712"/>
      <c r="XP54" s="712"/>
      <c r="XQ54" s="712"/>
      <c r="XR54" s="712"/>
      <c r="XS54" s="712"/>
      <c r="XT54" s="712"/>
      <c r="XU54" s="712"/>
      <c r="XV54" s="712"/>
      <c r="XW54" s="712"/>
      <c r="XX54" s="712"/>
      <c r="XY54" s="712"/>
      <c r="XZ54" s="712"/>
      <c r="YA54" s="712"/>
      <c r="YB54" s="712"/>
      <c r="YC54" s="712"/>
      <c r="YD54" s="712"/>
      <c r="YE54" s="712"/>
      <c r="YF54" s="712"/>
      <c r="YG54" s="712"/>
      <c r="YH54" s="712"/>
      <c r="YI54" s="712"/>
      <c r="YJ54" s="712"/>
      <c r="YK54" s="712"/>
      <c r="YL54" s="712"/>
      <c r="YM54" s="712"/>
      <c r="YN54" s="712"/>
      <c r="YO54" s="712"/>
      <c r="YP54" s="712"/>
      <c r="YQ54" s="712"/>
      <c r="YR54" s="712"/>
      <c r="YS54" s="712"/>
      <c r="YT54" s="712"/>
      <c r="YU54" s="712"/>
      <c r="YV54" s="712"/>
      <c r="YW54" s="712"/>
      <c r="YX54" s="712"/>
      <c r="YY54" s="712"/>
      <c r="YZ54" s="712"/>
      <c r="ZA54" s="712"/>
      <c r="ZB54" s="712"/>
      <c r="ZC54" s="712"/>
      <c r="ZD54" s="712"/>
      <c r="ZE54" s="712"/>
      <c r="ZF54" s="712"/>
      <c r="ZG54" s="712"/>
      <c r="ZH54" s="712"/>
      <c r="ZI54" s="712"/>
      <c r="ZJ54" s="712"/>
      <c r="ZK54" s="712"/>
      <c r="ZL54" s="712"/>
      <c r="ZM54" s="712"/>
      <c r="ZN54" s="712"/>
      <c r="ZO54" s="712"/>
      <c r="ZP54" s="712"/>
      <c r="ZQ54" s="712"/>
      <c r="ZR54" s="712"/>
      <c r="ZS54" s="712"/>
      <c r="ZT54" s="712"/>
      <c r="ZU54" s="712"/>
      <c r="ZV54" s="712"/>
      <c r="ZW54" s="712"/>
      <c r="ZX54" s="712"/>
      <c r="ZY54" s="712"/>
      <c r="ZZ54" s="712"/>
      <c r="AAA54" s="712"/>
      <c r="AAB54" s="712"/>
      <c r="AAC54" s="712"/>
      <c r="AAD54" s="712"/>
      <c r="AAE54" s="712"/>
      <c r="AAF54" s="712"/>
      <c r="AAG54" s="712"/>
      <c r="AAH54" s="712"/>
      <c r="AAI54" s="712"/>
      <c r="AAJ54" s="712"/>
      <c r="AAK54" s="712"/>
      <c r="AAL54" s="712"/>
      <c r="AAM54" s="712"/>
      <c r="AAN54" s="712"/>
      <c r="AAO54" s="712"/>
      <c r="AAP54" s="712"/>
      <c r="AAQ54" s="712"/>
      <c r="AAR54" s="712"/>
      <c r="AAS54" s="712"/>
      <c r="AAT54" s="712"/>
      <c r="AAU54" s="712"/>
      <c r="AAV54" s="712"/>
      <c r="AAW54" s="712"/>
      <c r="AAX54" s="712"/>
      <c r="AAY54" s="712"/>
      <c r="AAZ54" s="712"/>
      <c r="ABA54" s="712"/>
      <c r="ABB54" s="712"/>
      <c r="ABC54" s="712"/>
      <c r="ABD54" s="712"/>
      <c r="ABE54" s="712"/>
      <c r="ABF54" s="712"/>
      <c r="ABG54" s="712"/>
      <c r="ABH54" s="712"/>
      <c r="ABI54" s="712"/>
      <c r="ABJ54" s="712"/>
      <c r="ABK54" s="712"/>
      <c r="ABL54" s="712"/>
      <c r="ABM54" s="712"/>
      <c r="ABN54" s="712"/>
      <c r="ABO54" s="712"/>
      <c r="ABP54" s="712"/>
      <c r="ABQ54" s="712"/>
      <c r="ABR54" s="712"/>
      <c r="ABS54" s="712"/>
      <c r="ABT54" s="712"/>
      <c r="ABU54" s="712"/>
      <c r="ABV54" s="712"/>
      <c r="ABW54" s="712"/>
      <c r="ABX54" s="712"/>
      <c r="ABY54" s="712"/>
      <c r="ABZ54" s="712"/>
      <c r="ACA54" s="712"/>
      <c r="ACB54" s="712"/>
      <c r="ACC54" s="712"/>
      <c r="ACD54" s="712"/>
      <c r="ACE54" s="712"/>
      <c r="ACF54" s="712"/>
      <c r="ACG54" s="712"/>
      <c r="ACH54" s="712"/>
      <c r="ACI54" s="712"/>
      <c r="ACJ54" s="712"/>
      <c r="ACK54" s="712"/>
      <c r="ACL54" s="712"/>
      <c r="ACM54" s="712"/>
      <c r="ACN54" s="712"/>
      <c r="ACO54" s="712"/>
      <c r="ACP54" s="712"/>
      <c r="ACQ54" s="712"/>
      <c r="ACR54" s="712"/>
      <c r="ACS54" s="712"/>
      <c r="ACT54" s="712"/>
      <c r="ACU54" s="712"/>
      <c r="ACV54" s="712"/>
      <c r="ACW54" s="712"/>
      <c r="ACX54" s="712"/>
      <c r="ACY54" s="712"/>
      <c r="ACZ54" s="712"/>
      <c r="ADA54" s="712"/>
      <c r="ADB54" s="712"/>
      <c r="ADC54" s="712"/>
      <c r="ADD54" s="712"/>
      <c r="ADE54" s="712"/>
      <c r="ADF54" s="712"/>
      <c r="ADG54" s="712"/>
      <c r="ADH54" s="712"/>
      <c r="ADI54" s="712"/>
      <c r="ADJ54" s="712"/>
      <c r="ADK54" s="712"/>
      <c r="ADL54" s="712"/>
      <c r="ADM54" s="712"/>
      <c r="ADN54" s="712"/>
      <c r="ADO54" s="712"/>
      <c r="ADP54" s="712"/>
      <c r="ADQ54" s="712"/>
      <c r="ADR54" s="712"/>
      <c r="ADS54" s="712"/>
      <c r="ADT54" s="712"/>
      <c r="ADU54" s="712"/>
      <c r="ADV54" s="712"/>
      <c r="ADW54" s="712"/>
      <c r="ADX54" s="712"/>
      <c r="ADY54" s="712"/>
      <c r="ADZ54" s="712"/>
      <c r="AEA54" s="712"/>
      <c r="AEB54" s="712"/>
      <c r="AEC54" s="712"/>
      <c r="AED54" s="712"/>
      <c r="AEE54" s="712"/>
      <c r="AEF54" s="712"/>
      <c r="AEG54" s="712"/>
      <c r="AEH54" s="712"/>
      <c r="AEI54" s="712"/>
      <c r="AEJ54" s="712"/>
      <c r="AEK54" s="712"/>
      <c r="AEL54" s="712"/>
      <c r="AEM54" s="712"/>
      <c r="AEN54" s="712"/>
      <c r="AEO54" s="712"/>
      <c r="AEP54" s="712"/>
      <c r="AEQ54" s="712"/>
      <c r="AER54" s="712"/>
      <c r="AES54" s="712"/>
      <c r="AET54" s="712"/>
      <c r="AEU54" s="712"/>
      <c r="AEV54" s="712"/>
      <c r="AEW54" s="712"/>
      <c r="AEX54" s="712"/>
      <c r="AEY54" s="712"/>
      <c r="AEZ54" s="712"/>
      <c r="AFA54" s="712"/>
      <c r="AFB54" s="712"/>
      <c r="AFC54" s="712"/>
      <c r="AFD54" s="712"/>
      <c r="AFE54" s="712"/>
      <c r="AFF54" s="712"/>
      <c r="AFG54" s="712"/>
      <c r="AFH54" s="712"/>
      <c r="AFI54" s="712"/>
      <c r="AFJ54" s="712"/>
      <c r="AFK54" s="712"/>
      <c r="AFL54" s="712"/>
      <c r="AFM54" s="712"/>
      <c r="AFN54" s="712"/>
      <c r="AFO54" s="712"/>
      <c r="AFP54" s="712"/>
      <c r="AFQ54" s="712"/>
      <c r="AFR54" s="712"/>
      <c r="AFS54" s="712"/>
      <c r="AFT54" s="712"/>
      <c r="AFU54" s="712"/>
      <c r="AFV54" s="712"/>
      <c r="AFW54" s="712"/>
      <c r="AFX54" s="712"/>
      <c r="AFY54" s="712"/>
      <c r="AFZ54" s="712"/>
      <c r="AGA54" s="712"/>
      <c r="AGB54" s="712"/>
      <c r="AGC54" s="712"/>
      <c r="AGD54" s="712"/>
      <c r="AGE54" s="712"/>
      <c r="AGF54" s="712"/>
      <c r="AGG54" s="712"/>
      <c r="AGH54" s="712"/>
      <c r="AGI54" s="712"/>
      <c r="AGJ54" s="712"/>
      <c r="AGK54" s="712"/>
      <c r="AGL54" s="712"/>
      <c r="AGM54" s="712"/>
      <c r="AGN54" s="712"/>
      <c r="AGO54" s="712"/>
      <c r="AGP54" s="712"/>
      <c r="AGQ54" s="712"/>
      <c r="AGR54" s="712"/>
      <c r="AGS54" s="712"/>
      <c r="AGT54" s="712"/>
      <c r="AGU54" s="712"/>
      <c r="AGV54" s="712"/>
      <c r="AGW54" s="712"/>
      <c r="AGX54" s="712"/>
      <c r="AGY54" s="712"/>
      <c r="AGZ54" s="712"/>
      <c r="AHA54" s="712"/>
      <c r="AHB54" s="712"/>
      <c r="AHC54" s="712"/>
      <c r="AHD54" s="712"/>
      <c r="AHE54" s="712"/>
      <c r="AHF54" s="712"/>
      <c r="AHG54" s="712"/>
      <c r="AHH54" s="712"/>
      <c r="AHI54" s="712"/>
      <c r="AHJ54" s="712"/>
      <c r="AHK54" s="712"/>
      <c r="AHL54" s="712"/>
      <c r="AHM54" s="712"/>
      <c r="AHN54" s="712"/>
      <c r="AHO54" s="712"/>
      <c r="AHP54" s="712"/>
      <c r="AHQ54" s="712"/>
      <c r="AHR54" s="712"/>
      <c r="AHS54" s="712"/>
      <c r="AHT54" s="712"/>
      <c r="AHU54" s="712"/>
      <c r="AHV54" s="712"/>
      <c r="AHW54" s="712"/>
      <c r="AHX54" s="712"/>
      <c r="AHY54" s="712"/>
      <c r="AHZ54" s="712"/>
      <c r="AIA54" s="712"/>
      <c r="AIB54" s="712"/>
      <c r="AIC54" s="712"/>
      <c r="AID54" s="712"/>
      <c r="AIE54" s="712"/>
      <c r="AIF54" s="712"/>
      <c r="AIG54" s="712"/>
      <c r="AIH54" s="712"/>
      <c r="AII54" s="712"/>
      <c r="AIJ54" s="712"/>
      <c r="AIK54" s="712"/>
      <c r="AIL54" s="712"/>
      <c r="AIM54" s="712"/>
      <c r="AIN54" s="712"/>
      <c r="AIO54" s="712"/>
      <c r="AIP54" s="712"/>
      <c r="AIQ54" s="712"/>
      <c r="AIR54" s="712"/>
      <c r="AIS54" s="712"/>
      <c r="AIT54" s="712"/>
      <c r="AIU54" s="712"/>
      <c r="AIV54" s="712"/>
      <c r="AIW54" s="712"/>
      <c r="AIX54" s="712"/>
      <c r="AIY54" s="712"/>
      <c r="AIZ54" s="712"/>
      <c r="AJA54" s="712"/>
      <c r="AJB54" s="712"/>
      <c r="AJC54" s="712"/>
      <c r="AJD54" s="712"/>
      <c r="AJE54" s="712"/>
      <c r="AJF54" s="712"/>
      <c r="AJG54" s="712"/>
      <c r="AJH54" s="712"/>
      <c r="AJI54" s="712"/>
      <c r="AJJ54" s="712"/>
      <c r="AJK54" s="712"/>
      <c r="AJL54" s="712"/>
      <c r="AJM54" s="712"/>
      <c r="AJN54" s="712"/>
      <c r="AJO54" s="712"/>
      <c r="AJP54" s="712"/>
      <c r="AJQ54" s="712"/>
      <c r="AJR54" s="712"/>
      <c r="AJS54" s="712"/>
      <c r="AJT54" s="712"/>
      <c r="AJU54" s="712"/>
      <c r="AJV54" s="712"/>
      <c r="AJW54" s="712"/>
      <c r="AJX54" s="712"/>
      <c r="AJY54" s="712"/>
      <c r="AJZ54" s="712"/>
      <c r="AKA54" s="712"/>
      <c r="AKB54" s="712"/>
      <c r="AKC54" s="712"/>
      <c r="AKD54" s="712"/>
      <c r="AKE54" s="712"/>
      <c r="AKF54" s="712"/>
      <c r="AKG54" s="712"/>
      <c r="AKH54" s="712"/>
      <c r="AKI54" s="712"/>
      <c r="AKJ54" s="712"/>
      <c r="AKK54" s="712"/>
      <c r="AKL54" s="712"/>
      <c r="AKM54" s="712"/>
      <c r="AKN54" s="712"/>
      <c r="AKO54" s="712"/>
      <c r="AKP54" s="712"/>
      <c r="AKQ54" s="712"/>
      <c r="AKR54" s="712"/>
      <c r="AKS54" s="712"/>
      <c r="AKT54" s="712"/>
      <c r="AKU54" s="712"/>
      <c r="AKV54" s="712"/>
      <c r="AKW54" s="712"/>
      <c r="AKX54" s="712"/>
      <c r="AKY54" s="712"/>
      <c r="AKZ54" s="712"/>
      <c r="ALA54" s="712"/>
      <c r="ALB54" s="712"/>
      <c r="ALC54" s="712"/>
      <c r="ALD54" s="712"/>
      <c r="ALE54" s="712"/>
      <c r="ALF54" s="712"/>
      <c r="ALG54" s="712"/>
      <c r="ALH54" s="712"/>
      <c r="ALI54" s="712"/>
      <c r="ALJ54" s="712"/>
      <c r="ALK54" s="712"/>
      <c r="ALL54" s="712"/>
      <c r="ALM54" s="712"/>
      <c r="ALN54" s="712"/>
      <c r="ALO54" s="712"/>
      <c r="ALP54" s="712"/>
      <c r="ALQ54" s="712"/>
      <c r="ALR54" s="712"/>
      <c r="ALS54" s="712"/>
      <c r="ALT54" s="712"/>
      <c r="ALU54" s="712"/>
      <c r="ALV54" s="712"/>
      <c r="ALW54" s="712"/>
      <c r="ALX54" s="712"/>
      <c r="ALY54" s="712"/>
      <c r="ALZ54" s="712"/>
      <c r="AMA54" s="712"/>
      <c r="AMB54" s="712"/>
      <c r="AMC54" s="712"/>
      <c r="AMD54" s="712"/>
      <c r="AME54" s="712"/>
      <c r="AMF54" s="712"/>
      <c r="AMG54" s="712"/>
      <c r="AMH54" s="712"/>
      <c r="AMI54" s="712"/>
      <c r="AMJ54" s="712"/>
      <c r="AMK54" s="712"/>
      <c r="AML54" s="712"/>
      <c r="AMM54" s="712"/>
      <c r="AMN54" s="712"/>
      <c r="AMO54" s="712"/>
      <c r="AMP54" s="712"/>
      <c r="AMQ54" s="712"/>
      <c r="AMR54" s="712"/>
      <c r="AMS54" s="712"/>
      <c r="AMT54" s="712"/>
      <c r="AMU54" s="712"/>
      <c r="AMV54" s="712"/>
      <c r="AMW54" s="712"/>
      <c r="AMX54" s="712"/>
      <c r="AMY54" s="712"/>
      <c r="AMZ54" s="712"/>
      <c r="ANA54" s="712"/>
      <c r="ANB54" s="712"/>
      <c r="ANC54" s="712"/>
      <c r="AND54" s="712"/>
      <c r="ANE54" s="712"/>
      <c r="ANF54" s="712"/>
      <c r="ANG54" s="712"/>
      <c r="ANH54" s="712"/>
      <c r="ANI54" s="712"/>
      <c r="ANJ54" s="712"/>
      <c r="ANK54" s="712"/>
      <c r="ANL54" s="712"/>
      <c r="ANM54" s="712"/>
      <c r="ANN54" s="712"/>
      <c r="ANO54" s="712"/>
      <c r="ANP54" s="712"/>
      <c r="ANQ54" s="712"/>
      <c r="ANR54" s="712"/>
      <c r="ANS54" s="712"/>
      <c r="ANT54" s="712"/>
      <c r="ANU54" s="712"/>
      <c r="ANV54" s="712"/>
      <c r="ANW54" s="712"/>
      <c r="ANX54" s="712"/>
      <c r="ANY54" s="712"/>
      <c r="ANZ54" s="712"/>
      <c r="AOA54" s="712"/>
      <c r="AOB54" s="712"/>
      <c r="AOC54" s="712"/>
      <c r="AOD54" s="712"/>
      <c r="AOE54" s="712"/>
      <c r="AOF54" s="712"/>
      <c r="AOG54" s="712"/>
      <c r="AOH54" s="712"/>
      <c r="AOI54" s="712"/>
      <c r="AOJ54" s="712"/>
      <c r="AOK54" s="712"/>
      <c r="AOL54" s="712"/>
      <c r="AOM54" s="712"/>
      <c r="AON54" s="712"/>
      <c r="AOO54" s="712"/>
      <c r="AOP54" s="712"/>
      <c r="AOQ54" s="712"/>
      <c r="AOR54" s="712"/>
      <c r="AOS54" s="712"/>
      <c r="AOT54" s="712"/>
      <c r="AOU54" s="712"/>
      <c r="AOV54" s="712"/>
      <c r="AOW54" s="712"/>
      <c r="AOX54" s="712"/>
      <c r="AOY54" s="712"/>
      <c r="AOZ54" s="712"/>
      <c r="APA54" s="712"/>
      <c r="APB54" s="712"/>
      <c r="APC54" s="712"/>
      <c r="APD54" s="712"/>
      <c r="APE54" s="712"/>
      <c r="APF54" s="712"/>
      <c r="APG54" s="712"/>
      <c r="APH54" s="712"/>
      <c r="API54" s="712"/>
      <c r="APJ54" s="712"/>
      <c r="APK54" s="712"/>
      <c r="APL54" s="712"/>
      <c r="APM54" s="712"/>
      <c r="APN54" s="712"/>
      <c r="APO54" s="712"/>
      <c r="APP54" s="712"/>
      <c r="APQ54" s="712"/>
      <c r="APR54" s="712"/>
      <c r="APS54" s="712"/>
      <c r="APT54" s="712"/>
      <c r="APU54" s="712"/>
      <c r="APV54" s="712"/>
      <c r="APW54" s="712"/>
      <c r="APX54" s="712"/>
      <c r="APY54" s="712"/>
      <c r="APZ54" s="712"/>
      <c r="AQA54" s="712"/>
      <c r="AQB54" s="712"/>
      <c r="AQC54" s="712"/>
      <c r="AQD54" s="712"/>
      <c r="AQE54" s="712"/>
      <c r="AQF54" s="712"/>
      <c r="AQG54" s="712"/>
      <c r="AQH54" s="712"/>
      <c r="AQI54" s="712"/>
      <c r="AQJ54" s="712"/>
      <c r="AQK54" s="712"/>
      <c r="AQL54" s="712"/>
      <c r="AQM54" s="712"/>
      <c r="AQN54" s="712"/>
      <c r="AQO54" s="712"/>
      <c r="AQP54" s="712"/>
      <c r="AQQ54" s="712"/>
      <c r="AQR54" s="712"/>
      <c r="AQS54" s="712"/>
      <c r="AQT54" s="712"/>
      <c r="AQU54" s="712"/>
      <c r="AQV54" s="712"/>
      <c r="AQW54" s="712"/>
      <c r="AQX54" s="712"/>
      <c r="AQY54" s="712"/>
      <c r="AQZ54" s="712"/>
      <c r="ARA54" s="712"/>
      <c r="ARB54" s="712"/>
      <c r="ARC54" s="712"/>
      <c r="ARD54" s="712"/>
      <c r="ARE54" s="712"/>
      <c r="ARF54" s="712"/>
      <c r="ARG54" s="712"/>
      <c r="ARH54" s="712"/>
      <c r="ARI54" s="712"/>
      <c r="ARJ54" s="712"/>
      <c r="ARK54" s="712"/>
      <c r="ARL54" s="712"/>
      <c r="ARM54" s="712"/>
      <c r="ARN54" s="712"/>
      <c r="ARO54" s="712"/>
      <c r="ARP54" s="712"/>
      <c r="ARQ54" s="712"/>
      <c r="ARR54" s="712"/>
      <c r="ARS54" s="712"/>
      <c r="ART54" s="712"/>
      <c r="ARU54" s="712"/>
      <c r="ARV54" s="712"/>
      <c r="ARW54" s="712"/>
      <c r="ARX54" s="712"/>
      <c r="ARY54" s="712"/>
      <c r="ARZ54" s="712"/>
      <c r="ASA54" s="712"/>
      <c r="ASB54" s="712"/>
      <c r="ASC54" s="712"/>
      <c r="ASD54" s="712"/>
      <c r="ASE54" s="712"/>
      <c r="ASF54" s="712"/>
      <c r="ASG54" s="712"/>
      <c r="ASH54" s="712"/>
      <c r="ASI54" s="712"/>
      <c r="ASJ54" s="712"/>
      <c r="ASK54" s="712"/>
      <c r="ASL54" s="712"/>
      <c r="ASM54" s="712"/>
      <c r="ASN54" s="712"/>
      <c r="ASO54" s="712"/>
      <c r="ASP54" s="712"/>
      <c r="ASQ54" s="712"/>
      <c r="ASR54" s="712"/>
      <c r="ASS54" s="712"/>
      <c r="AST54" s="712"/>
      <c r="ASU54" s="712"/>
      <c r="ASV54" s="712"/>
      <c r="ASW54" s="712"/>
      <c r="ASX54" s="712"/>
      <c r="ASY54" s="712"/>
      <c r="ASZ54" s="712"/>
      <c r="ATA54" s="712"/>
      <c r="ATB54" s="712"/>
      <c r="ATC54" s="712"/>
      <c r="ATD54" s="712"/>
      <c r="ATE54" s="712"/>
      <c r="ATF54" s="712"/>
      <c r="ATG54" s="712"/>
      <c r="ATH54" s="712"/>
      <c r="ATI54" s="712"/>
      <c r="ATJ54" s="712"/>
      <c r="ATK54" s="712"/>
      <c r="ATL54" s="712"/>
      <c r="ATM54" s="712"/>
      <c r="ATN54" s="712"/>
      <c r="ATO54" s="712"/>
      <c r="ATP54" s="712"/>
      <c r="ATQ54" s="712"/>
      <c r="ATR54" s="712"/>
      <c r="ATS54" s="712"/>
      <c r="ATT54" s="712"/>
      <c r="ATU54" s="712"/>
      <c r="ATV54" s="712"/>
      <c r="ATW54" s="712"/>
      <c r="ATX54" s="712"/>
      <c r="ATY54" s="712"/>
      <c r="ATZ54" s="712"/>
      <c r="AUA54" s="712"/>
      <c r="AUB54" s="712"/>
      <c r="AUC54" s="712"/>
      <c r="AUD54" s="712"/>
      <c r="AUE54" s="712"/>
      <c r="AUF54" s="712"/>
      <c r="AUG54" s="712"/>
      <c r="AUH54" s="712"/>
      <c r="AUI54" s="712"/>
      <c r="AUJ54" s="712"/>
      <c r="AUK54" s="712"/>
      <c r="AUL54" s="712"/>
      <c r="AUM54" s="712"/>
      <c r="AUN54" s="712"/>
      <c r="AUO54" s="712"/>
      <c r="AUP54" s="712"/>
      <c r="AUQ54" s="712"/>
      <c r="AUR54" s="712"/>
      <c r="AUS54" s="712"/>
      <c r="AUT54" s="712"/>
      <c r="AUU54" s="712"/>
      <c r="AUV54" s="712"/>
      <c r="AUW54" s="712"/>
      <c r="AUX54" s="712"/>
      <c r="AUY54" s="712"/>
      <c r="AUZ54" s="712"/>
      <c r="AVA54" s="712"/>
      <c r="AVB54" s="712"/>
      <c r="AVC54" s="712"/>
      <c r="AVD54" s="712"/>
      <c r="AVE54" s="712"/>
      <c r="AVF54" s="712"/>
      <c r="AVG54" s="712"/>
      <c r="AVH54" s="712"/>
      <c r="AVI54" s="712"/>
      <c r="AVJ54" s="712"/>
      <c r="AVK54" s="712"/>
      <c r="AVL54" s="712"/>
      <c r="AVM54" s="712"/>
      <c r="AVN54" s="712"/>
      <c r="AVO54" s="712"/>
      <c r="AVP54" s="712"/>
      <c r="AVQ54" s="712"/>
      <c r="AVR54" s="712"/>
      <c r="AVS54" s="712"/>
      <c r="AVT54" s="712"/>
      <c r="AVU54" s="712"/>
      <c r="AVV54" s="712"/>
      <c r="AVW54" s="712"/>
      <c r="AVX54" s="712"/>
      <c r="AVY54" s="712"/>
      <c r="AVZ54" s="712"/>
      <c r="AWA54" s="712"/>
      <c r="AWB54" s="712"/>
      <c r="AWC54" s="712"/>
      <c r="AWD54" s="712"/>
      <c r="AWE54" s="712"/>
      <c r="AWF54" s="712"/>
      <c r="AWG54" s="712"/>
      <c r="AWH54" s="712"/>
      <c r="AWI54" s="712"/>
      <c r="AWJ54" s="712"/>
      <c r="AWK54" s="712"/>
      <c r="AWL54" s="712"/>
      <c r="AWM54" s="712"/>
      <c r="AWN54" s="712"/>
      <c r="AWO54" s="712"/>
      <c r="AWP54" s="712"/>
      <c r="AWQ54" s="712"/>
      <c r="AWR54" s="712"/>
      <c r="AWS54" s="712"/>
      <c r="AWT54" s="712"/>
      <c r="AWU54" s="712"/>
      <c r="AWV54" s="712"/>
      <c r="AWW54" s="712"/>
      <c r="AWX54" s="712"/>
      <c r="AWY54" s="712"/>
      <c r="AWZ54" s="712"/>
      <c r="AXA54" s="712"/>
      <c r="AXB54" s="712"/>
      <c r="AXC54" s="712"/>
      <c r="AXD54" s="712"/>
      <c r="AXE54" s="712"/>
      <c r="AXF54" s="712"/>
      <c r="AXG54" s="712"/>
      <c r="AXH54" s="712"/>
      <c r="AXI54" s="712"/>
      <c r="AXJ54" s="712"/>
      <c r="AXK54" s="712"/>
      <c r="AXL54" s="712"/>
      <c r="AXM54" s="712"/>
      <c r="AXN54" s="712"/>
      <c r="AXO54" s="712"/>
      <c r="AXP54" s="712"/>
      <c r="AXQ54" s="712"/>
      <c r="AXR54" s="712"/>
      <c r="AXS54" s="712"/>
      <c r="AXT54" s="712"/>
      <c r="AXU54" s="712"/>
      <c r="AXV54" s="712"/>
      <c r="AXW54" s="712"/>
      <c r="AXX54" s="712"/>
      <c r="AXY54" s="712"/>
      <c r="AXZ54" s="712"/>
      <c r="AYA54" s="712"/>
      <c r="AYB54" s="712"/>
      <c r="AYC54" s="712"/>
      <c r="AYD54" s="712"/>
      <c r="AYE54" s="712"/>
      <c r="AYF54" s="712"/>
      <c r="AYG54" s="712"/>
      <c r="AYH54" s="712"/>
      <c r="AYI54" s="712"/>
      <c r="AYJ54" s="712"/>
      <c r="AYK54" s="712"/>
      <c r="AYL54" s="712"/>
      <c r="AYM54" s="712"/>
      <c r="AYN54" s="712"/>
      <c r="AYO54" s="712"/>
      <c r="AYP54" s="712"/>
      <c r="AYQ54" s="712"/>
      <c r="AYR54" s="712"/>
      <c r="AYS54" s="712"/>
      <c r="AYT54" s="712"/>
      <c r="AYU54" s="712"/>
      <c r="AYV54" s="712"/>
      <c r="AYW54" s="712"/>
      <c r="AYX54" s="712"/>
      <c r="AYY54" s="712"/>
      <c r="AYZ54" s="712"/>
      <c r="AZA54" s="712"/>
      <c r="AZB54" s="712"/>
      <c r="AZC54" s="712"/>
      <c r="AZD54" s="712"/>
      <c r="AZE54" s="712"/>
      <c r="AZF54" s="712"/>
      <c r="AZG54" s="712"/>
      <c r="AZH54" s="712"/>
      <c r="AZI54" s="712"/>
      <c r="AZJ54" s="712"/>
      <c r="AZK54" s="712"/>
      <c r="AZL54" s="712"/>
      <c r="AZM54" s="712"/>
      <c r="AZN54" s="712"/>
      <c r="AZO54" s="712"/>
      <c r="AZP54" s="712"/>
      <c r="AZQ54" s="712"/>
      <c r="AZR54" s="712"/>
      <c r="AZS54" s="712"/>
      <c r="AZT54" s="712"/>
      <c r="AZU54" s="712"/>
      <c r="AZV54" s="712"/>
      <c r="AZW54" s="712"/>
      <c r="AZX54" s="712"/>
      <c r="AZY54" s="712"/>
      <c r="AZZ54" s="712"/>
      <c r="BAA54" s="712"/>
      <c r="BAB54" s="712"/>
      <c r="BAC54" s="712"/>
      <c r="BAD54" s="712"/>
      <c r="BAE54" s="712"/>
      <c r="BAF54" s="712"/>
      <c r="BAG54" s="712"/>
      <c r="BAH54" s="712"/>
      <c r="BAI54" s="712"/>
      <c r="BAJ54" s="712"/>
      <c r="BAK54" s="712"/>
      <c r="BAL54" s="712"/>
      <c r="BAM54" s="712"/>
      <c r="BAN54" s="712"/>
      <c r="BAO54" s="712"/>
      <c r="BAP54" s="712"/>
      <c r="BAQ54" s="712"/>
      <c r="BAR54" s="712"/>
      <c r="BAS54" s="712"/>
      <c r="BAT54" s="712"/>
      <c r="BAU54" s="712"/>
      <c r="BAV54" s="712"/>
      <c r="BAW54" s="712"/>
      <c r="BAX54" s="712"/>
      <c r="BAY54" s="712"/>
      <c r="BAZ54" s="712"/>
      <c r="BBA54" s="712"/>
      <c r="BBB54" s="712"/>
      <c r="BBC54" s="712"/>
      <c r="BBD54" s="712"/>
      <c r="BBE54" s="712"/>
      <c r="BBF54" s="712"/>
      <c r="BBG54" s="712"/>
      <c r="BBH54" s="712"/>
      <c r="BBI54" s="712"/>
      <c r="BBJ54" s="712"/>
      <c r="BBK54" s="712"/>
      <c r="BBL54" s="712"/>
      <c r="BBM54" s="712"/>
      <c r="BBN54" s="712"/>
      <c r="BBO54" s="712"/>
      <c r="BBP54" s="712"/>
      <c r="BBQ54" s="712"/>
      <c r="BBR54" s="712"/>
      <c r="BBS54" s="712"/>
      <c r="BBT54" s="712"/>
      <c r="BBU54" s="712"/>
      <c r="BBV54" s="712"/>
      <c r="BBW54" s="712"/>
      <c r="BBX54" s="712"/>
      <c r="BBY54" s="712"/>
      <c r="BBZ54" s="712"/>
      <c r="BCA54" s="712"/>
      <c r="BCB54" s="712"/>
      <c r="BCC54" s="712"/>
      <c r="BCD54" s="712"/>
      <c r="BCE54" s="712"/>
      <c r="BCF54" s="712"/>
      <c r="BCG54" s="712"/>
      <c r="BCH54" s="712"/>
      <c r="BCI54" s="712"/>
      <c r="BCJ54" s="712"/>
      <c r="BCK54" s="712"/>
      <c r="BCL54" s="712"/>
      <c r="BCM54" s="712"/>
      <c r="BCN54" s="712"/>
      <c r="BCO54" s="712"/>
      <c r="BCP54" s="712"/>
      <c r="BCQ54" s="712"/>
      <c r="BCR54" s="712"/>
      <c r="BCS54" s="712"/>
      <c r="BCT54" s="712"/>
      <c r="BCU54" s="712"/>
      <c r="BCV54" s="712"/>
      <c r="BCW54" s="712"/>
      <c r="BCX54" s="712"/>
      <c r="BCY54" s="712"/>
      <c r="BCZ54" s="712"/>
      <c r="BDA54" s="712"/>
      <c r="BDB54" s="712"/>
      <c r="BDC54" s="712"/>
      <c r="BDD54" s="712"/>
      <c r="BDE54" s="712"/>
      <c r="BDF54" s="712"/>
      <c r="BDG54" s="712"/>
      <c r="BDH54" s="712"/>
      <c r="BDI54" s="712"/>
      <c r="BDJ54" s="712"/>
      <c r="BDK54" s="712"/>
      <c r="BDL54" s="712"/>
      <c r="BDM54" s="712"/>
      <c r="BDN54" s="712"/>
      <c r="BDO54" s="712"/>
      <c r="BDP54" s="712"/>
      <c r="BDQ54" s="712"/>
      <c r="BDR54" s="712"/>
      <c r="BDS54" s="712"/>
      <c r="BDT54" s="712"/>
      <c r="BDU54" s="712"/>
      <c r="BDV54" s="712"/>
      <c r="BDW54" s="712"/>
      <c r="BDX54" s="712"/>
      <c r="BDY54" s="712"/>
      <c r="BDZ54" s="712"/>
      <c r="BEA54" s="712"/>
      <c r="BEB54" s="712"/>
      <c r="BEC54" s="712"/>
      <c r="BED54" s="712"/>
      <c r="BEE54" s="712"/>
      <c r="BEF54" s="712"/>
      <c r="BEG54" s="712"/>
      <c r="BEH54" s="712"/>
      <c r="BEI54" s="712"/>
      <c r="BEJ54" s="712"/>
      <c r="BEK54" s="712"/>
      <c r="BEL54" s="712"/>
      <c r="BEM54" s="712"/>
      <c r="BEN54" s="712"/>
      <c r="BEO54" s="712"/>
      <c r="BEP54" s="712"/>
      <c r="BEQ54" s="712"/>
      <c r="BER54" s="712"/>
      <c r="BES54" s="712"/>
      <c r="BET54" s="712"/>
      <c r="BEU54" s="712"/>
      <c r="BEV54" s="712"/>
      <c r="BEW54" s="712"/>
      <c r="BEX54" s="712"/>
      <c r="BEY54" s="712"/>
      <c r="BEZ54" s="712"/>
      <c r="BFA54" s="712"/>
      <c r="BFB54" s="712"/>
      <c r="BFC54" s="712"/>
      <c r="BFD54" s="712"/>
      <c r="BFE54" s="712"/>
      <c r="BFF54" s="712"/>
      <c r="BFG54" s="712"/>
      <c r="BFH54" s="712"/>
      <c r="BFI54" s="712"/>
      <c r="BFJ54" s="712"/>
      <c r="BFK54" s="712"/>
      <c r="BFL54" s="712"/>
      <c r="BFM54" s="712"/>
      <c r="BFN54" s="712"/>
      <c r="BFO54" s="712"/>
      <c r="BFP54" s="712"/>
      <c r="BFQ54" s="712"/>
      <c r="BFR54" s="712"/>
      <c r="BFS54" s="712"/>
      <c r="BFT54" s="712"/>
      <c r="BFU54" s="712"/>
      <c r="BFV54" s="712"/>
      <c r="BFW54" s="712"/>
      <c r="BFX54" s="712"/>
      <c r="BFY54" s="712"/>
      <c r="BFZ54" s="712"/>
      <c r="BGA54" s="712"/>
      <c r="BGB54" s="712"/>
      <c r="BGC54" s="712"/>
      <c r="BGD54" s="712"/>
      <c r="BGE54" s="712"/>
      <c r="BGF54" s="712"/>
      <c r="BGG54" s="712"/>
      <c r="BGH54" s="712"/>
      <c r="BGI54" s="712"/>
      <c r="BGJ54" s="712"/>
      <c r="BGK54" s="712"/>
      <c r="BGL54" s="712"/>
      <c r="BGM54" s="712"/>
      <c r="BGN54" s="712"/>
      <c r="BGO54" s="712"/>
      <c r="BGP54" s="712"/>
      <c r="BGQ54" s="712"/>
      <c r="BGR54" s="712"/>
      <c r="BGS54" s="712"/>
      <c r="BGT54" s="712"/>
      <c r="BGU54" s="712"/>
      <c r="BGV54" s="712"/>
      <c r="BGW54" s="712"/>
      <c r="BGX54" s="712"/>
      <c r="BGY54" s="712"/>
      <c r="BGZ54" s="712"/>
      <c r="BHA54" s="712"/>
      <c r="BHB54" s="712"/>
      <c r="BHC54" s="712"/>
      <c r="BHD54" s="712"/>
      <c r="BHE54" s="712"/>
      <c r="BHF54" s="712"/>
      <c r="BHG54" s="712"/>
      <c r="BHH54" s="712"/>
      <c r="BHI54" s="712"/>
      <c r="BHJ54" s="712"/>
      <c r="BHK54" s="712"/>
      <c r="BHL54" s="712"/>
      <c r="BHM54" s="712"/>
      <c r="BHN54" s="712"/>
      <c r="BHO54" s="712"/>
      <c r="BHP54" s="712"/>
      <c r="BHQ54" s="712"/>
      <c r="BHR54" s="712"/>
      <c r="BHS54" s="712"/>
      <c r="BHT54" s="712"/>
      <c r="BHU54" s="712"/>
      <c r="BHV54" s="712"/>
      <c r="BHW54" s="712"/>
      <c r="BHX54" s="712"/>
      <c r="BHY54" s="712"/>
      <c r="BHZ54" s="712"/>
      <c r="BIA54" s="712"/>
      <c r="BIB54" s="712"/>
      <c r="BIC54" s="712"/>
      <c r="BID54" s="712"/>
      <c r="BIE54" s="712"/>
      <c r="BIF54" s="712"/>
      <c r="BIG54" s="712"/>
      <c r="BIH54" s="712"/>
      <c r="BII54" s="712"/>
      <c r="BIJ54" s="712"/>
      <c r="BIK54" s="712"/>
      <c r="BIL54" s="712"/>
      <c r="BIM54" s="712"/>
      <c r="BIN54" s="712"/>
      <c r="BIO54" s="712"/>
      <c r="BIP54" s="712"/>
      <c r="BIQ54" s="712"/>
      <c r="BIR54" s="712"/>
      <c r="BIS54" s="712"/>
      <c r="BIT54" s="712"/>
      <c r="BIU54" s="712"/>
      <c r="BIV54" s="712"/>
      <c r="BIW54" s="712"/>
      <c r="BIX54" s="712"/>
      <c r="BIY54" s="712"/>
      <c r="BIZ54" s="712"/>
      <c r="BJA54" s="712"/>
      <c r="BJB54" s="712"/>
      <c r="BJC54" s="712"/>
      <c r="BJD54" s="712"/>
      <c r="BJE54" s="712"/>
      <c r="BJF54" s="712"/>
      <c r="BJG54" s="712"/>
      <c r="BJH54" s="712"/>
      <c r="BJI54" s="712"/>
      <c r="BJJ54" s="712"/>
      <c r="BJK54" s="712"/>
      <c r="BJL54" s="712"/>
      <c r="BJM54" s="712"/>
      <c r="BJN54" s="712"/>
      <c r="BJO54" s="712"/>
      <c r="BJP54" s="712"/>
      <c r="BJQ54" s="712"/>
      <c r="BJR54" s="712"/>
      <c r="BJS54" s="712"/>
      <c r="BJT54" s="712"/>
      <c r="BJU54" s="712"/>
      <c r="BJV54" s="712"/>
      <c r="BJW54" s="712"/>
      <c r="BJX54" s="712"/>
      <c r="BJY54" s="712"/>
      <c r="BJZ54" s="712"/>
      <c r="BKA54" s="712"/>
      <c r="BKB54" s="712"/>
      <c r="BKC54" s="712"/>
      <c r="BKD54" s="712"/>
      <c r="BKE54" s="712"/>
      <c r="BKF54" s="712"/>
      <c r="BKG54" s="712"/>
      <c r="BKH54" s="712"/>
      <c r="BKI54" s="712"/>
      <c r="BKJ54" s="712"/>
      <c r="BKK54" s="712"/>
      <c r="BKL54" s="712"/>
      <c r="BKM54" s="712"/>
      <c r="BKN54" s="712"/>
      <c r="BKO54" s="712"/>
      <c r="BKP54" s="712"/>
      <c r="BKQ54" s="712"/>
      <c r="BKR54" s="712"/>
      <c r="BKS54" s="712"/>
      <c r="BKT54" s="712"/>
      <c r="BKU54" s="712"/>
      <c r="BKV54" s="712"/>
      <c r="BKW54" s="712"/>
      <c r="BKX54" s="712"/>
      <c r="BKY54" s="712"/>
      <c r="BKZ54" s="712"/>
      <c r="BLA54" s="712"/>
      <c r="BLB54" s="712"/>
      <c r="BLC54" s="712"/>
      <c r="BLD54" s="712"/>
      <c r="BLE54" s="712"/>
      <c r="BLF54" s="712"/>
      <c r="BLG54" s="712"/>
      <c r="BLH54" s="712"/>
      <c r="BLI54" s="712"/>
      <c r="BLJ54" s="712"/>
      <c r="BLK54" s="712"/>
      <c r="BLL54" s="712"/>
      <c r="BLM54" s="712"/>
      <c r="BLN54" s="712"/>
      <c r="BLO54" s="712"/>
      <c r="BLP54" s="712"/>
      <c r="BLQ54" s="712"/>
      <c r="BLR54" s="712"/>
      <c r="BLS54" s="712"/>
      <c r="BLT54" s="712"/>
      <c r="BLU54" s="712"/>
      <c r="BLV54" s="712"/>
      <c r="BLW54" s="712"/>
      <c r="BLX54" s="712"/>
      <c r="BLY54" s="712"/>
      <c r="BLZ54" s="712"/>
      <c r="BMA54" s="712"/>
      <c r="BMB54" s="712"/>
      <c r="BMC54" s="712"/>
      <c r="BMD54" s="712"/>
      <c r="BME54" s="712"/>
      <c r="BMF54" s="712"/>
      <c r="BMG54" s="712"/>
      <c r="BMH54" s="712"/>
      <c r="BMI54" s="712"/>
      <c r="BMJ54" s="712"/>
      <c r="BMK54" s="712"/>
      <c r="BML54" s="712"/>
      <c r="BMM54" s="712"/>
      <c r="BMN54" s="712"/>
      <c r="BMO54" s="712"/>
      <c r="BMP54" s="712"/>
      <c r="BMQ54" s="712"/>
      <c r="BMR54" s="712"/>
      <c r="BMS54" s="712"/>
      <c r="BMT54" s="712"/>
      <c r="BMU54" s="712"/>
      <c r="BMV54" s="712"/>
      <c r="BMW54" s="712"/>
      <c r="BMX54" s="712"/>
      <c r="BMY54" s="712"/>
      <c r="BMZ54" s="712"/>
      <c r="BNA54" s="712"/>
      <c r="BNB54" s="712"/>
      <c r="BNC54" s="712"/>
      <c r="BND54" s="712"/>
      <c r="BNE54" s="712"/>
      <c r="BNF54" s="712"/>
      <c r="BNG54" s="712"/>
      <c r="BNH54" s="712"/>
      <c r="BNI54" s="712"/>
      <c r="BNJ54" s="712"/>
      <c r="BNK54" s="712"/>
      <c r="BNL54" s="712"/>
      <c r="BNM54" s="712"/>
      <c r="BNN54" s="712"/>
      <c r="BNO54" s="712"/>
      <c r="BNP54" s="712"/>
      <c r="BNQ54" s="712"/>
      <c r="BNR54" s="712"/>
      <c r="BNS54" s="712"/>
      <c r="BNT54" s="712"/>
      <c r="BNU54" s="712"/>
      <c r="BNV54" s="712"/>
      <c r="BNW54" s="712"/>
      <c r="BNX54" s="712"/>
      <c r="BNY54" s="712"/>
      <c r="BNZ54" s="712"/>
      <c r="BOA54" s="712"/>
      <c r="BOB54" s="712"/>
      <c r="BOC54" s="712"/>
      <c r="BOD54" s="712"/>
      <c r="BOE54" s="712"/>
      <c r="BOF54" s="712"/>
      <c r="BOG54" s="712"/>
      <c r="BOH54" s="712"/>
      <c r="BOI54" s="712"/>
      <c r="BOJ54" s="712"/>
      <c r="BOK54" s="712"/>
      <c r="BOL54" s="712"/>
      <c r="BOM54" s="712"/>
      <c r="BON54" s="712"/>
      <c r="BOO54" s="712"/>
      <c r="BOP54" s="712"/>
      <c r="BOQ54" s="712"/>
      <c r="BOR54" s="712"/>
      <c r="BOS54" s="712"/>
      <c r="BOT54" s="712"/>
      <c r="BOU54" s="712"/>
      <c r="BOV54" s="712"/>
      <c r="BOW54" s="712"/>
      <c r="BOX54" s="712"/>
      <c r="BOY54" s="712"/>
      <c r="BOZ54" s="712"/>
      <c r="BPA54" s="712"/>
      <c r="BPB54" s="712"/>
      <c r="BPC54" s="712"/>
      <c r="BPD54" s="712"/>
      <c r="BPE54" s="712"/>
      <c r="BPF54" s="712"/>
      <c r="BPG54" s="712"/>
      <c r="BPH54" s="712"/>
      <c r="BPI54" s="712"/>
      <c r="BPJ54" s="712"/>
      <c r="BPK54" s="712"/>
      <c r="BPL54" s="712"/>
      <c r="BPM54" s="712"/>
      <c r="BPN54" s="712"/>
      <c r="BPO54" s="712"/>
      <c r="BPP54" s="712"/>
      <c r="BPQ54" s="712"/>
      <c r="BPR54" s="712"/>
      <c r="BPS54" s="712"/>
      <c r="BPT54" s="712"/>
      <c r="BPU54" s="712"/>
      <c r="BPV54" s="712"/>
      <c r="BPW54" s="712"/>
      <c r="BPX54" s="712"/>
      <c r="BPY54" s="712"/>
      <c r="BPZ54" s="712"/>
      <c r="BQA54" s="712"/>
      <c r="BQB54" s="712"/>
      <c r="BQC54" s="712"/>
      <c r="BQD54" s="712"/>
      <c r="BQE54" s="712"/>
      <c r="BQF54" s="712"/>
      <c r="BQG54" s="712"/>
      <c r="BQH54" s="712"/>
      <c r="BQI54" s="712"/>
      <c r="BQJ54" s="712"/>
      <c r="BQK54" s="712"/>
      <c r="BQL54" s="712"/>
      <c r="BQM54" s="712"/>
      <c r="BQN54" s="712"/>
      <c r="BQO54" s="712"/>
      <c r="BQP54" s="712"/>
      <c r="BQQ54" s="712"/>
      <c r="BQR54" s="712"/>
      <c r="BQS54" s="712"/>
      <c r="BQT54" s="712"/>
      <c r="BQU54" s="712"/>
      <c r="BQV54" s="712"/>
      <c r="BQW54" s="712"/>
      <c r="BQX54" s="712"/>
      <c r="BQY54" s="712"/>
      <c r="BQZ54" s="712"/>
      <c r="BRA54" s="712"/>
      <c r="BRB54" s="712"/>
      <c r="BRC54" s="712"/>
      <c r="BRD54" s="712"/>
      <c r="BRE54" s="712"/>
      <c r="BRF54" s="712"/>
      <c r="BRG54" s="712"/>
      <c r="BRH54" s="712"/>
      <c r="BRI54" s="712"/>
      <c r="BRJ54" s="712"/>
      <c r="BRK54" s="712"/>
      <c r="BRL54" s="712"/>
      <c r="BRM54" s="712"/>
      <c r="BRN54" s="712"/>
      <c r="BRO54" s="712"/>
      <c r="BRP54" s="712"/>
      <c r="BRQ54" s="712"/>
      <c r="BRR54" s="712"/>
      <c r="BRS54" s="712"/>
      <c r="BRT54" s="712"/>
      <c r="BRU54" s="712"/>
      <c r="BRV54" s="712"/>
      <c r="BRW54" s="712"/>
      <c r="BRX54" s="712"/>
      <c r="BRY54" s="712"/>
      <c r="BRZ54" s="712"/>
      <c r="BSA54" s="712"/>
      <c r="BSB54" s="712"/>
      <c r="BSC54" s="712"/>
      <c r="BSD54" s="712"/>
      <c r="BSE54" s="712"/>
      <c r="BSF54" s="712"/>
      <c r="BSG54" s="712"/>
      <c r="BSH54" s="712"/>
      <c r="BSI54" s="712"/>
      <c r="BSJ54" s="712"/>
      <c r="BSK54" s="712"/>
      <c r="BSL54" s="712"/>
      <c r="BSM54" s="712"/>
      <c r="BSN54" s="712"/>
      <c r="BSO54" s="712"/>
      <c r="BSP54" s="712"/>
      <c r="BSQ54" s="712"/>
      <c r="BSR54" s="712"/>
      <c r="BSS54" s="712"/>
      <c r="BST54" s="712"/>
      <c r="BSU54" s="712"/>
      <c r="BSV54" s="712"/>
      <c r="BSW54" s="712"/>
      <c r="BSX54" s="712"/>
      <c r="BSY54" s="712"/>
      <c r="BSZ54" s="712"/>
      <c r="BTA54" s="712"/>
      <c r="BTB54" s="712"/>
      <c r="BTC54" s="712"/>
      <c r="BTD54" s="712"/>
      <c r="BTE54" s="712"/>
      <c r="BTF54" s="712"/>
      <c r="BTG54" s="712"/>
      <c r="BTH54" s="712"/>
      <c r="BTI54" s="712"/>
      <c r="BTJ54" s="712"/>
      <c r="BTK54" s="712"/>
      <c r="BTL54" s="712"/>
      <c r="BTM54" s="712"/>
      <c r="BTN54" s="712"/>
      <c r="BTO54" s="712"/>
      <c r="BTP54" s="712"/>
      <c r="BTQ54" s="712"/>
      <c r="BTR54" s="712"/>
      <c r="BTS54" s="712"/>
      <c r="BTT54" s="712"/>
      <c r="BTU54" s="712"/>
      <c r="BTV54" s="712"/>
      <c r="BTW54" s="712"/>
      <c r="BTX54" s="712"/>
      <c r="BTY54" s="712"/>
      <c r="BTZ54" s="712"/>
      <c r="BUA54" s="712"/>
      <c r="BUB54" s="712"/>
      <c r="BUC54" s="712"/>
      <c r="BUD54" s="712"/>
      <c r="BUE54" s="712"/>
      <c r="BUF54" s="712"/>
      <c r="BUG54" s="712"/>
      <c r="BUH54" s="712"/>
      <c r="BUI54" s="712"/>
      <c r="BUJ54" s="712"/>
      <c r="BUK54" s="712"/>
      <c r="BUL54" s="712"/>
      <c r="BUM54" s="712"/>
      <c r="BUN54" s="712"/>
      <c r="BUO54" s="712"/>
      <c r="BUP54" s="712"/>
      <c r="BUQ54" s="712"/>
      <c r="BUR54" s="712"/>
      <c r="BUS54" s="712"/>
      <c r="BUT54" s="712"/>
      <c r="BUU54" s="712"/>
      <c r="BUV54" s="712"/>
      <c r="BUW54" s="712"/>
      <c r="BUX54" s="712"/>
      <c r="BUY54" s="712"/>
      <c r="BUZ54" s="712"/>
      <c r="BVA54" s="712"/>
      <c r="BVB54" s="712"/>
      <c r="BVC54" s="712"/>
      <c r="BVD54" s="712"/>
      <c r="BVE54" s="712"/>
      <c r="BVF54" s="712"/>
      <c r="BVG54" s="712"/>
      <c r="BVH54" s="712"/>
      <c r="BVI54" s="712"/>
      <c r="BVJ54" s="712"/>
      <c r="BVK54" s="712"/>
      <c r="BVL54" s="712"/>
      <c r="BVM54" s="712"/>
      <c r="BVN54" s="712"/>
      <c r="BVO54" s="712"/>
      <c r="BVP54" s="712"/>
      <c r="BVQ54" s="712"/>
      <c r="BVR54" s="712"/>
      <c r="BVS54" s="712"/>
      <c r="BVT54" s="712"/>
      <c r="BVU54" s="712"/>
      <c r="BVV54" s="712"/>
      <c r="BVW54" s="712"/>
      <c r="BVX54" s="712"/>
      <c r="BVY54" s="712"/>
      <c r="BVZ54" s="712"/>
      <c r="BWA54" s="712"/>
      <c r="BWB54" s="712"/>
      <c r="BWC54" s="712"/>
      <c r="BWD54" s="712"/>
      <c r="BWE54" s="712"/>
      <c r="BWF54" s="712"/>
      <c r="BWG54" s="712"/>
      <c r="BWH54" s="712"/>
      <c r="BWI54" s="712"/>
      <c r="BWJ54" s="712"/>
      <c r="BWK54" s="712"/>
      <c r="BWL54" s="712"/>
      <c r="BWM54" s="712"/>
      <c r="BWN54" s="712"/>
      <c r="BWO54" s="712"/>
      <c r="BWP54" s="712"/>
      <c r="BWQ54" s="712"/>
      <c r="BWR54" s="712"/>
      <c r="BWS54" s="712"/>
      <c r="BWT54" s="712"/>
      <c r="BWU54" s="712"/>
      <c r="BWV54" s="712"/>
      <c r="BWW54" s="712"/>
      <c r="BWX54" s="712"/>
      <c r="BWY54" s="712"/>
      <c r="BWZ54" s="712"/>
      <c r="BXA54" s="712"/>
      <c r="BXB54" s="712"/>
      <c r="BXC54" s="712"/>
      <c r="BXD54" s="712"/>
      <c r="BXE54" s="712"/>
      <c r="BXF54" s="712"/>
      <c r="BXG54" s="712"/>
      <c r="BXH54" s="712"/>
      <c r="BXI54" s="712"/>
      <c r="BXJ54" s="712"/>
      <c r="BXK54" s="712"/>
      <c r="BXL54" s="712"/>
      <c r="BXM54" s="712"/>
      <c r="BXN54" s="712"/>
      <c r="BXO54" s="712"/>
      <c r="BXP54" s="712"/>
      <c r="BXQ54" s="712"/>
      <c r="BXR54" s="712"/>
      <c r="BXS54" s="712"/>
      <c r="BXT54" s="712"/>
      <c r="BXU54" s="712"/>
      <c r="BXV54" s="712"/>
      <c r="BXW54" s="712"/>
      <c r="BXX54" s="712"/>
      <c r="BXY54" s="712"/>
      <c r="BXZ54" s="712"/>
      <c r="BYA54" s="712"/>
      <c r="BYB54" s="712"/>
      <c r="BYC54" s="712"/>
      <c r="BYD54" s="712"/>
      <c r="BYE54" s="712"/>
      <c r="BYF54" s="712"/>
      <c r="BYG54" s="712"/>
      <c r="BYH54" s="712"/>
      <c r="BYI54" s="712"/>
      <c r="BYJ54" s="712"/>
      <c r="BYK54" s="712"/>
      <c r="BYL54" s="712"/>
      <c r="BYM54" s="712"/>
      <c r="BYN54" s="712"/>
      <c r="BYO54" s="712"/>
      <c r="BYP54" s="712"/>
      <c r="BYQ54" s="712"/>
      <c r="BYR54" s="712"/>
      <c r="BYS54" s="712"/>
      <c r="BYT54" s="712"/>
      <c r="BYU54" s="712"/>
      <c r="BYV54" s="712"/>
      <c r="BYW54" s="712"/>
      <c r="BYX54" s="712"/>
      <c r="BYY54" s="712"/>
      <c r="BYZ54" s="712"/>
      <c r="BZA54" s="712"/>
      <c r="BZB54" s="712"/>
      <c r="BZC54" s="712"/>
      <c r="BZD54" s="712"/>
      <c r="BZE54" s="712"/>
      <c r="BZF54" s="712"/>
      <c r="BZG54" s="712"/>
      <c r="BZH54" s="712"/>
      <c r="BZI54" s="712"/>
      <c r="BZJ54" s="712"/>
      <c r="BZK54" s="712"/>
      <c r="BZL54" s="712"/>
      <c r="BZM54" s="712"/>
      <c r="BZN54" s="712"/>
      <c r="BZO54" s="712"/>
      <c r="BZP54" s="712"/>
      <c r="BZQ54" s="712"/>
      <c r="BZR54" s="712"/>
      <c r="BZS54" s="712"/>
      <c r="BZT54" s="712"/>
      <c r="BZU54" s="712"/>
      <c r="BZV54" s="712"/>
      <c r="BZW54" s="712"/>
      <c r="BZX54" s="712"/>
      <c r="BZY54" s="712"/>
      <c r="BZZ54" s="712"/>
      <c r="CAA54" s="712"/>
      <c r="CAB54" s="712"/>
      <c r="CAC54" s="712"/>
      <c r="CAD54" s="712"/>
      <c r="CAE54" s="712"/>
      <c r="CAF54" s="712"/>
      <c r="CAG54" s="712"/>
      <c r="CAH54" s="712"/>
      <c r="CAI54" s="712"/>
      <c r="CAJ54" s="712"/>
      <c r="CAK54" s="712"/>
      <c r="CAL54" s="712"/>
      <c r="CAM54" s="712"/>
      <c r="CAN54" s="712"/>
      <c r="CAO54" s="712"/>
      <c r="CAP54" s="712"/>
      <c r="CAQ54" s="712"/>
      <c r="CAR54" s="712"/>
      <c r="CAS54" s="712"/>
      <c r="CAT54" s="712"/>
      <c r="CAU54" s="712"/>
      <c r="CAV54" s="712"/>
      <c r="CAW54" s="712"/>
      <c r="CAX54" s="712"/>
      <c r="CAY54" s="712"/>
      <c r="CAZ54" s="712"/>
      <c r="CBA54" s="712"/>
      <c r="CBB54" s="712"/>
      <c r="CBC54" s="712"/>
      <c r="CBD54" s="712"/>
      <c r="CBE54" s="712"/>
      <c r="CBF54" s="712"/>
      <c r="CBG54" s="712"/>
      <c r="CBH54" s="712"/>
      <c r="CBI54" s="712"/>
      <c r="CBJ54" s="712"/>
      <c r="CBK54" s="712"/>
      <c r="CBL54" s="712"/>
      <c r="CBM54" s="712"/>
      <c r="CBN54" s="712"/>
      <c r="CBO54" s="712"/>
      <c r="CBP54" s="712"/>
      <c r="CBQ54" s="712"/>
      <c r="CBR54" s="712"/>
      <c r="CBS54" s="712"/>
      <c r="CBT54" s="712"/>
      <c r="CBU54" s="712"/>
      <c r="CBV54" s="712"/>
      <c r="CBW54" s="712"/>
      <c r="CBX54" s="712"/>
      <c r="CBY54" s="712"/>
      <c r="CBZ54" s="712"/>
      <c r="CCA54" s="712"/>
      <c r="CCB54" s="712"/>
      <c r="CCC54" s="712"/>
      <c r="CCD54" s="712"/>
      <c r="CCE54" s="712"/>
      <c r="CCF54" s="712"/>
      <c r="CCG54" s="712"/>
      <c r="CCH54" s="712"/>
      <c r="CCI54" s="712"/>
      <c r="CCJ54" s="712"/>
      <c r="CCK54" s="712"/>
      <c r="CCL54" s="712"/>
      <c r="CCM54" s="712"/>
      <c r="CCN54" s="712"/>
      <c r="CCO54" s="712"/>
      <c r="CCP54" s="712"/>
      <c r="CCQ54" s="712"/>
      <c r="CCR54" s="712"/>
      <c r="CCS54" s="712"/>
      <c r="CCT54" s="712"/>
      <c r="CCU54" s="712"/>
      <c r="CCV54" s="712"/>
      <c r="CCW54" s="712"/>
      <c r="CCX54" s="712"/>
      <c r="CCY54" s="712"/>
      <c r="CCZ54" s="712"/>
      <c r="CDA54" s="712"/>
      <c r="CDB54" s="712"/>
      <c r="CDC54" s="712"/>
      <c r="CDD54" s="712"/>
      <c r="CDE54" s="712"/>
      <c r="CDF54" s="712"/>
      <c r="CDG54" s="712"/>
      <c r="CDH54" s="712"/>
      <c r="CDI54" s="712"/>
      <c r="CDJ54" s="712"/>
      <c r="CDK54" s="712"/>
      <c r="CDL54" s="712"/>
      <c r="CDM54" s="712"/>
      <c r="CDN54" s="712"/>
      <c r="CDO54" s="712"/>
      <c r="CDP54" s="712"/>
      <c r="CDQ54" s="712"/>
      <c r="CDR54" s="712"/>
      <c r="CDS54" s="712"/>
      <c r="CDT54" s="712"/>
      <c r="CDU54" s="712"/>
      <c r="CDV54" s="712"/>
      <c r="CDW54" s="712"/>
      <c r="CDX54" s="712"/>
      <c r="CDY54" s="712"/>
      <c r="CDZ54" s="712"/>
      <c r="CEA54" s="712"/>
      <c r="CEB54" s="712"/>
      <c r="CEC54" s="712"/>
      <c r="CED54" s="712"/>
      <c r="CEE54" s="712"/>
      <c r="CEF54" s="712"/>
      <c r="CEG54" s="712"/>
      <c r="CEH54" s="712"/>
      <c r="CEI54" s="712"/>
      <c r="CEJ54" s="712"/>
      <c r="CEK54" s="712"/>
      <c r="CEL54" s="712"/>
      <c r="CEM54" s="712"/>
      <c r="CEN54" s="712"/>
      <c r="CEO54" s="712"/>
      <c r="CEP54" s="712"/>
      <c r="CEQ54" s="712"/>
      <c r="CER54" s="712"/>
      <c r="CES54" s="712"/>
      <c r="CET54" s="712"/>
      <c r="CEU54" s="712"/>
      <c r="CEV54" s="712"/>
      <c r="CEW54" s="712"/>
      <c r="CEX54" s="712"/>
      <c r="CEY54" s="712"/>
      <c r="CEZ54" s="712"/>
      <c r="CFA54" s="712"/>
      <c r="CFB54" s="712"/>
      <c r="CFC54" s="712"/>
      <c r="CFD54" s="712"/>
      <c r="CFE54" s="712"/>
      <c r="CFF54" s="712"/>
      <c r="CFG54" s="712"/>
      <c r="CFH54" s="712"/>
      <c r="CFI54" s="712"/>
      <c r="CFJ54" s="712"/>
      <c r="CFK54" s="712"/>
      <c r="CFL54" s="712"/>
      <c r="CFM54" s="712"/>
      <c r="CFN54" s="712"/>
      <c r="CFO54" s="712"/>
      <c r="CFP54" s="712"/>
      <c r="CFQ54" s="712"/>
      <c r="CFR54" s="712"/>
      <c r="CFS54" s="712"/>
      <c r="CFT54" s="712"/>
      <c r="CFU54" s="712"/>
      <c r="CFV54" s="712"/>
      <c r="CFW54" s="712"/>
      <c r="CFX54" s="712"/>
      <c r="CFY54" s="712"/>
      <c r="CFZ54" s="712"/>
      <c r="CGA54" s="712"/>
      <c r="CGB54" s="712"/>
      <c r="CGC54" s="712"/>
      <c r="CGD54" s="712"/>
      <c r="CGE54" s="712"/>
      <c r="CGF54" s="712"/>
      <c r="CGG54" s="712"/>
      <c r="CGH54" s="712"/>
      <c r="CGI54" s="712"/>
      <c r="CGJ54" s="712"/>
      <c r="CGK54" s="712"/>
      <c r="CGL54" s="712"/>
      <c r="CGM54" s="712"/>
      <c r="CGN54" s="712"/>
      <c r="CGO54" s="712"/>
      <c r="CGP54" s="712"/>
      <c r="CGQ54" s="712"/>
      <c r="CGR54" s="712"/>
      <c r="CGS54" s="712"/>
      <c r="CGT54" s="712"/>
      <c r="CGU54" s="712"/>
      <c r="CGV54" s="712"/>
      <c r="CGW54" s="712"/>
      <c r="CGX54" s="712"/>
      <c r="CGY54" s="712"/>
      <c r="CGZ54" s="712"/>
      <c r="CHA54" s="712"/>
      <c r="CHB54" s="712"/>
      <c r="CHC54" s="712"/>
      <c r="CHD54" s="712"/>
      <c r="CHE54" s="712"/>
      <c r="CHF54" s="712"/>
      <c r="CHG54" s="712"/>
      <c r="CHH54" s="712"/>
      <c r="CHI54" s="712"/>
      <c r="CHJ54" s="712"/>
      <c r="CHK54" s="712"/>
      <c r="CHL54" s="712"/>
      <c r="CHM54" s="712"/>
      <c r="CHN54" s="712"/>
      <c r="CHO54" s="712"/>
      <c r="CHP54" s="712"/>
      <c r="CHQ54" s="712"/>
      <c r="CHR54" s="712"/>
      <c r="CHS54" s="712"/>
      <c r="CHT54" s="712"/>
      <c r="CHU54" s="712"/>
      <c r="CHV54" s="712"/>
      <c r="CHW54" s="712"/>
      <c r="CHX54" s="712"/>
      <c r="CHY54" s="712"/>
      <c r="CHZ54" s="712"/>
      <c r="CIA54" s="712"/>
      <c r="CIB54" s="712"/>
      <c r="CIC54" s="712"/>
      <c r="CID54" s="712"/>
      <c r="CIE54" s="712"/>
      <c r="CIF54" s="712"/>
      <c r="CIG54" s="712"/>
      <c r="CIH54" s="712"/>
      <c r="CII54" s="712"/>
      <c r="CIJ54" s="712"/>
      <c r="CIK54" s="712"/>
      <c r="CIL54" s="712"/>
      <c r="CIM54" s="712"/>
      <c r="CIN54" s="712"/>
      <c r="CIO54" s="712"/>
      <c r="CIP54" s="712"/>
      <c r="CIQ54" s="712"/>
      <c r="CIR54" s="712"/>
      <c r="CIS54" s="712"/>
      <c r="CIT54" s="712"/>
      <c r="CIU54" s="712"/>
      <c r="CIV54" s="712"/>
      <c r="CIW54" s="712"/>
      <c r="CIX54" s="712"/>
      <c r="CIY54" s="712"/>
      <c r="CIZ54" s="712"/>
      <c r="CJA54" s="712"/>
      <c r="CJB54" s="712"/>
      <c r="CJC54" s="712"/>
      <c r="CJD54" s="712"/>
      <c r="CJE54" s="712"/>
      <c r="CJF54" s="712"/>
      <c r="CJG54" s="712"/>
      <c r="CJH54" s="712"/>
      <c r="CJI54" s="712"/>
      <c r="CJJ54" s="712"/>
      <c r="CJK54" s="712"/>
      <c r="CJL54" s="712"/>
      <c r="CJM54" s="712"/>
      <c r="CJN54" s="712"/>
      <c r="CJO54" s="712"/>
      <c r="CJP54" s="712"/>
      <c r="CJQ54" s="712"/>
      <c r="CJR54" s="712"/>
      <c r="CJS54" s="712"/>
      <c r="CJT54" s="712"/>
      <c r="CJU54" s="712"/>
      <c r="CJV54" s="712"/>
      <c r="CJW54" s="712"/>
      <c r="CJX54" s="712"/>
      <c r="CJY54" s="712"/>
      <c r="CJZ54" s="712"/>
      <c r="CKA54" s="712"/>
      <c r="CKB54" s="712"/>
      <c r="CKC54" s="712"/>
      <c r="CKD54" s="712"/>
      <c r="CKE54" s="712"/>
      <c r="CKF54" s="712"/>
      <c r="CKG54" s="712"/>
      <c r="CKH54" s="712"/>
      <c r="CKI54" s="712"/>
      <c r="CKJ54" s="712"/>
      <c r="CKK54" s="712"/>
      <c r="CKL54" s="712"/>
      <c r="CKM54" s="712"/>
      <c r="CKN54" s="712"/>
      <c r="CKO54" s="712"/>
      <c r="CKP54" s="712"/>
      <c r="CKQ54" s="712"/>
      <c r="CKR54" s="712"/>
      <c r="CKS54" s="712"/>
      <c r="CKT54" s="712"/>
      <c r="CKU54" s="712"/>
      <c r="CKV54" s="712"/>
      <c r="CKW54" s="712"/>
      <c r="CKX54" s="712"/>
      <c r="CKY54" s="712"/>
      <c r="CKZ54" s="712"/>
      <c r="CLA54" s="712"/>
      <c r="CLB54" s="712"/>
      <c r="CLC54" s="712"/>
      <c r="CLD54" s="712"/>
      <c r="CLE54" s="712"/>
      <c r="CLF54" s="712"/>
      <c r="CLG54" s="712"/>
      <c r="CLH54" s="712"/>
      <c r="CLI54" s="712"/>
      <c r="CLJ54" s="712"/>
      <c r="CLK54" s="712"/>
      <c r="CLL54" s="712"/>
      <c r="CLM54" s="712"/>
      <c r="CLN54" s="712"/>
      <c r="CLO54" s="712"/>
      <c r="CLP54" s="712"/>
      <c r="CLQ54" s="712"/>
      <c r="CLR54" s="712"/>
      <c r="CLS54" s="712"/>
      <c r="CLT54" s="712"/>
      <c r="CLU54" s="712"/>
      <c r="CLV54" s="712"/>
      <c r="CLW54" s="712"/>
      <c r="CLX54" s="712"/>
      <c r="CLY54" s="712"/>
      <c r="CLZ54" s="712"/>
      <c r="CMA54" s="712"/>
      <c r="CMB54" s="712"/>
      <c r="CMC54" s="712"/>
      <c r="CMD54" s="712"/>
      <c r="CME54" s="712"/>
      <c r="CMF54" s="712"/>
      <c r="CMG54" s="712"/>
      <c r="CMH54" s="712"/>
      <c r="CMI54" s="712"/>
      <c r="CMJ54" s="712"/>
      <c r="CMK54" s="712"/>
      <c r="CML54" s="712"/>
      <c r="CMM54" s="712"/>
      <c r="CMN54" s="712"/>
      <c r="CMO54" s="712"/>
      <c r="CMP54" s="712"/>
      <c r="CMQ54" s="712"/>
      <c r="CMR54" s="712"/>
      <c r="CMS54" s="712"/>
      <c r="CMT54" s="712"/>
      <c r="CMU54" s="712"/>
      <c r="CMV54" s="712"/>
      <c r="CMW54" s="712"/>
      <c r="CMX54" s="712"/>
      <c r="CMY54" s="712"/>
      <c r="CMZ54" s="712"/>
      <c r="CNA54" s="712"/>
      <c r="CNB54" s="712"/>
      <c r="CNC54" s="712"/>
      <c r="CND54" s="712"/>
      <c r="CNE54" s="712"/>
      <c r="CNF54" s="712"/>
      <c r="CNG54" s="712"/>
      <c r="CNH54" s="712"/>
      <c r="CNI54" s="712"/>
      <c r="CNJ54" s="712"/>
      <c r="CNK54" s="712"/>
      <c r="CNL54" s="712"/>
      <c r="CNM54" s="712"/>
      <c r="CNN54" s="712"/>
      <c r="CNO54" s="712"/>
      <c r="CNP54" s="712"/>
      <c r="CNQ54" s="712"/>
      <c r="CNR54" s="712"/>
      <c r="CNS54" s="712"/>
      <c r="CNT54" s="712"/>
      <c r="CNU54" s="712"/>
      <c r="CNV54" s="712"/>
      <c r="CNW54" s="712"/>
      <c r="CNX54" s="712"/>
      <c r="CNY54" s="712"/>
      <c r="CNZ54" s="712"/>
      <c r="COA54" s="712"/>
      <c r="COB54" s="712"/>
      <c r="COC54" s="712"/>
      <c r="COD54" s="712"/>
      <c r="COE54" s="712"/>
      <c r="COF54" s="712"/>
      <c r="COG54" s="712"/>
      <c r="COH54" s="712"/>
      <c r="COI54" s="712"/>
      <c r="COJ54" s="712"/>
      <c r="COK54" s="712"/>
      <c r="COL54" s="712"/>
      <c r="COM54" s="712"/>
      <c r="CON54" s="712"/>
      <c r="COO54" s="712"/>
      <c r="COP54" s="712"/>
      <c r="COQ54" s="712"/>
      <c r="COR54" s="712"/>
      <c r="COS54" s="712"/>
      <c r="COT54" s="712"/>
      <c r="COU54" s="712"/>
      <c r="COV54" s="712"/>
      <c r="COW54" s="712"/>
      <c r="COX54" s="712"/>
      <c r="COY54" s="712"/>
      <c r="COZ54" s="712"/>
      <c r="CPA54" s="712"/>
      <c r="CPB54" s="712"/>
      <c r="CPC54" s="712"/>
      <c r="CPD54" s="712"/>
      <c r="CPE54" s="712"/>
      <c r="CPF54" s="712"/>
      <c r="CPG54" s="712"/>
      <c r="CPH54" s="712"/>
      <c r="CPI54" s="712"/>
      <c r="CPJ54" s="712"/>
      <c r="CPK54" s="712"/>
      <c r="CPL54" s="712"/>
      <c r="CPM54" s="712"/>
      <c r="CPN54" s="712"/>
      <c r="CPO54" s="712"/>
      <c r="CPP54" s="712"/>
      <c r="CPQ54" s="712"/>
      <c r="CPR54" s="712"/>
      <c r="CPS54" s="712"/>
      <c r="CPT54" s="712"/>
      <c r="CPU54" s="712"/>
      <c r="CPV54" s="712"/>
      <c r="CPW54" s="712"/>
      <c r="CPX54" s="712"/>
      <c r="CPY54" s="712"/>
      <c r="CPZ54" s="712"/>
      <c r="CQA54" s="712"/>
      <c r="CQB54" s="712"/>
      <c r="CQC54" s="712"/>
      <c r="CQD54" s="712"/>
      <c r="CQE54" s="712"/>
      <c r="CQF54" s="712"/>
      <c r="CQG54" s="712"/>
      <c r="CQH54" s="712"/>
      <c r="CQI54" s="712"/>
      <c r="CQJ54" s="712"/>
      <c r="CQK54" s="712"/>
      <c r="CQL54" s="712"/>
      <c r="CQM54" s="712"/>
      <c r="CQN54" s="712"/>
      <c r="CQO54" s="712"/>
      <c r="CQP54" s="712"/>
      <c r="CQQ54" s="712"/>
      <c r="CQR54" s="712"/>
      <c r="CQS54" s="712"/>
      <c r="CQT54" s="712"/>
      <c r="CQU54" s="712"/>
      <c r="CQV54" s="712"/>
      <c r="CQW54" s="712"/>
      <c r="CQX54" s="712"/>
      <c r="CQY54" s="712"/>
      <c r="CQZ54" s="712"/>
      <c r="CRA54" s="712"/>
      <c r="CRB54" s="712"/>
      <c r="CRC54" s="712"/>
      <c r="CRD54" s="712"/>
      <c r="CRE54" s="712"/>
      <c r="CRF54" s="712"/>
      <c r="CRG54" s="712"/>
      <c r="CRH54" s="712"/>
      <c r="CRI54" s="712"/>
      <c r="CRJ54" s="712"/>
      <c r="CRK54" s="712"/>
      <c r="CRL54" s="712"/>
      <c r="CRM54" s="712"/>
      <c r="CRN54" s="712"/>
      <c r="CRO54" s="712"/>
      <c r="CRP54" s="712"/>
      <c r="CRQ54" s="712"/>
      <c r="CRR54" s="712"/>
      <c r="CRS54" s="712"/>
      <c r="CRT54" s="712"/>
      <c r="CRU54" s="712"/>
      <c r="CRV54" s="712"/>
      <c r="CRW54" s="712"/>
      <c r="CRX54" s="712"/>
      <c r="CRY54" s="712"/>
      <c r="CRZ54" s="712"/>
      <c r="CSA54" s="712"/>
      <c r="CSB54" s="712"/>
      <c r="CSC54" s="712"/>
      <c r="CSD54" s="712"/>
      <c r="CSE54" s="712"/>
      <c r="CSF54" s="712"/>
      <c r="CSG54" s="712"/>
      <c r="CSH54" s="712"/>
      <c r="CSI54" s="712"/>
      <c r="CSJ54" s="712"/>
      <c r="CSK54" s="712"/>
      <c r="CSL54" s="712"/>
      <c r="CSM54" s="712"/>
      <c r="CSN54" s="712"/>
      <c r="CSO54" s="712"/>
      <c r="CSP54" s="712"/>
      <c r="CSQ54" s="712"/>
      <c r="CSR54" s="712"/>
      <c r="CSS54" s="712"/>
      <c r="CST54" s="712"/>
      <c r="CSU54" s="712"/>
      <c r="CSV54" s="712"/>
      <c r="CSW54" s="712"/>
      <c r="CSX54" s="712"/>
      <c r="CSY54" s="712"/>
      <c r="CSZ54" s="712"/>
      <c r="CTA54" s="712"/>
      <c r="CTB54" s="712"/>
      <c r="CTC54" s="712"/>
      <c r="CTD54" s="712"/>
      <c r="CTE54" s="712"/>
      <c r="CTF54" s="712"/>
      <c r="CTG54" s="712"/>
      <c r="CTH54" s="712"/>
      <c r="CTI54" s="712"/>
      <c r="CTJ54" s="712"/>
      <c r="CTK54" s="712"/>
      <c r="CTL54" s="712"/>
      <c r="CTM54" s="712"/>
      <c r="CTN54" s="712"/>
      <c r="CTO54" s="712"/>
      <c r="CTP54" s="712"/>
      <c r="CTQ54" s="712"/>
      <c r="CTR54" s="712"/>
      <c r="CTS54" s="712"/>
      <c r="CTT54" s="712"/>
      <c r="CTU54" s="712"/>
      <c r="CTV54" s="712"/>
      <c r="CTW54" s="712"/>
      <c r="CTX54" s="712"/>
      <c r="CTY54" s="712"/>
      <c r="CTZ54" s="712"/>
      <c r="CUA54" s="712"/>
      <c r="CUB54" s="712"/>
      <c r="CUC54" s="712"/>
      <c r="CUD54" s="712"/>
      <c r="CUE54" s="712"/>
      <c r="CUF54" s="712"/>
      <c r="CUG54" s="712"/>
      <c r="CUH54" s="712"/>
      <c r="CUI54" s="712"/>
      <c r="CUJ54" s="712"/>
      <c r="CUK54" s="712"/>
      <c r="CUL54" s="712"/>
      <c r="CUM54" s="712"/>
      <c r="CUN54" s="712"/>
      <c r="CUO54" s="712"/>
      <c r="CUP54" s="712"/>
      <c r="CUQ54" s="712"/>
      <c r="CUR54" s="712"/>
      <c r="CUS54" s="712"/>
      <c r="CUT54" s="712"/>
      <c r="CUU54" s="712"/>
      <c r="CUV54" s="712"/>
      <c r="CUW54" s="712"/>
      <c r="CUX54" s="712"/>
      <c r="CUY54" s="712"/>
      <c r="CUZ54" s="712"/>
      <c r="CVA54" s="712"/>
      <c r="CVB54" s="712"/>
      <c r="CVC54" s="712"/>
      <c r="CVD54" s="712"/>
      <c r="CVE54" s="712"/>
      <c r="CVF54" s="712"/>
      <c r="CVG54" s="712"/>
      <c r="CVH54" s="712"/>
      <c r="CVI54" s="712"/>
      <c r="CVJ54" s="712"/>
      <c r="CVK54" s="712"/>
      <c r="CVL54" s="712"/>
      <c r="CVM54" s="712"/>
      <c r="CVN54" s="712"/>
      <c r="CVO54" s="712"/>
      <c r="CVP54" s="712"/>
      <c r="CVQ54" s="712"/>
      <c r="CVR54" s="712"/>
      <c r="CVS54" s="712"/>
      <c r="CVT54" s="712"/>
      <c r="CVU54" s="712"/>
      <c r="CVV54" s="712"/>
      <c r="CVW54" s="712"/>
      <c r="CVX54" s="712"/>
      <c r="CVY54" s="712"/>
      <c r="CVZ54" s="712"/>
      <c r="CWA54" s="712"/>
      <c r="CWB54" s="712"/>
      <c r="CWC54" s="712"/>
      <c r="CWD54" s="712"/>
      <c r="CWE54" s="712"/>
      <c r="CWF54" s="712"/>
      <c r="CWG54" s="712"/>
      <c r="CWH54" s="712"/>
      <c r="CWI54" s="712"/>
      <c r="CWJ54" s="712"/>
      <c r="CWK54" s="712"/>
      <c r="CWL54" s="712"/>
      <c r="CWM54" s="712"/>
      <c r="CWN54" s="712"/>
      <c r="CWO54" s="712"/>
      <c r="CWP54" s="712"/>
      <c r="CWQ54" s="712"/>
      <c r="CWR54" s="712"/>
      <c r="CWS54" s="712"/>
      <c r="CWT54" s="712"/>
      <c r="CWU54" s="712"/>
      <c r="CWV54" s="712"/>
      <c r="CWW54" s="712"/>
      <c r="CWX54" s="712"/>
      <c r="CWY54" s="712"/>
      <c r="CWZ54" s="712"/>
      <c r="CXA54" s="712"/>
      <c r="CXB54" s="712"/>
      <c r="CXC54" s="712"/>
      <c r="CXD54" s="712"/>
      <c r="CXE54" s="712"/>
      <c r="CXF54" s="712"/>
      <c r="CXG54" s="712"/>
      <c r="CXH54" s="712"/>
      <c r="CXI54" s="712"/>
      <c r="CXJ54" s="712"/>
      <c r="CXK54" s="712"/>
      <c r="CXL54" s="712"/>
      <c r="CXM54" s="712"/>
      <c r="CXN54" s="712"/>
      <c r="CXO54" s="712"/>
      <c r="CXP54" s="712"/>
      <c r="CXQ54" s="712"/>
      <c r="CXR54" s="712"/>
      <c r="CXS54" s="712"/>
      <c r="CXT54" s="712"/>
      <c r="CXU54" s="712"/>
      <c r="CXV54" s="712"/>
      <c r="CXW54" s="712"/>
      <c r="CXX54" s="712"/>
      <c r="CXY54" s="712"/>
      <c r="CXZ54" s="712"/>
      <c r="CYA54" s="712"/>
      <c r="CYB54" s="712"/>
      <c r="CYC54" s="712"/>
      <c r="CYD54" s="712"/>
      <c r="CYE54" s="712"/>
      <c r="CYF54" s="712"/>
      <c r="CYG54" s="712"/>
      <c r="CYH54" s="712"/>
      <c r="CYI54" s="712"/>
      <c r="CYJ54" s="712"/>
      <c r="CYK54" s="712"/>
      <c r="CYL54" s="712"/>
      <c r="CYM54" s="712"/>
      <c r="CYN54" s="712"/>
      <c r="CYO54" s="712"/>
      <c r="CYP54" s="712"/>
      <c r="CYQ54" s="712"/>
      <c r="CYR54" s="712"/>
      <c r="CYS54" s="712"/>
      <c r="CYT54" s="712"/>
      <c r="CYU54" s="712"/>
      <c r="CYV54" s="712"/>
      <c r="CYW54" s="712"/>
      <c r="CYX54" s="712"/>
      <c r="CYY54" s="712"/>
      <c r="CYZ54" s="712"/>
      <c r="CZA54" s="712"/>
      <c r="CZB54" s="712"/>
      <c r="CZC54" s="712"/>
      <c r="CZD54" s="712"/>
      <c r="CZE54" s="712"/>
      <c r="CZF54" s="712"/>
      <c r="CZG54" s="712"/>
      <c r="CZH54" s="712"/>
      <c r="CZI54" s="712"/>
      <c r="CZJ54" s="712"/>
      <c r="CZK54" s="712"/>
      <c r="CZL54" s="712"/>
      <c r="CZM54" s="712"/>
      <c r="CZN54" s="712"/>
      <c r="CZO54" s="712"/>
      <c r="CZP54" s="712"/>
      <c r="CZQ54" s="712"/>
      <c r="CZR54" s="712"/>
      <c r="CZS54" s="712"/>
      <c r="CZT54" s="712"/>
      <c r="CZU54" s="712"/>
      <c r="CZV54" s="712"/>
      <c r="CZW54" s="712"/>
      <c r="CZX54" s="712"/>
      <c r="CZY54" s="712"/>
      <c r="CZZ54" s="712"/>
      <c r="DAA54" s="712"/>
      <c r="DAB54" s="712"/>
      <c r="DAC54" s="712"/>
      <c r="DAD54" s="712"/>
      <c r="DAE54" s="712"/>
      <c r="DAF54" s="712"/>
      <c r="DAG54" s="712"/>
      <c r="DAH54" s="712"/>
      <c r="DAI54" s="712"/>
      <c r="DAJ54" s="712"/>
      <c r="DAK54" s="712"/>
      <c r="DAL54" s="712"/>
      <c r="DAM54" s="712"/>
      <c r="DAN54" s="712"/>
      <c r="DAO54" s="712"/>
      <c r="DAP54" s="712"/>
      <c r="DAQ54" s="712"/>
      <c r="DAR54" s="712"/>
      <c r="DAS54" s="712"/>
      <c r="DAT54" s="712"/>
      <c r="DAU54" s="712"/>
      <c r="DAV54" s="712"/>
      <c r="DAW54" s="712"/>
      <c r="DAX54" s="712"/>
      <c r="DAY54" s="712"/>
      <c r="DAZ54" s="712"/>
      <c r="DBA54" s="712"/>
      <c r="DBB54" s="712"/>
      <c r="DBC54" s="712"/>
      <c r="DBD54" s="712"/>
      <c r="DBE54" s="712"/>
      <c r="DBF54" s="712"/>
      <c r="DBG54" s="712"/>
      <c r="DBH54" s="712"/>
      <c r="DBI54" s="712"/>
      <c r="DBJ54" s="712"/>
      <c r="DBK54" s="712"/>
      <c r="DBL54" s="712"/>
      <c r="DBM54" s="712"/>
      <c r="DBN54" s="712"/>
      <c r="DBO54" s="712"/>
      <c r="DBP54" s="712"/>
      <c r="DBQ54" s="712"/>
      <c r="DBR54" s="712"/>
      <c r="DBS54" s="712"/>
      <c r="DBT54" s="712"/>
      <c r="DBU54" s="712"/>
      <c r="DBV54" s="712"/>
      <c r="DBW54" s="712"/>
      <c r="DBX54" s="712"/>
      <c r="DBY54" s="712"/>
      <c r="DBZ54" s="712"/>
      <c r="DCA54" s="712"/>
      <c r="DCB54" s="712"/>
      <c r="DCC54" s="712"/>
      <c r="DCD54" s="712"/>
      <c r="DCE54" s="712"/>
      <c r="DCF54" s="712"/>
      <c r="DCG54" s="712"/>
      <c r="DCH54" s="712"/>
      <c r="DCI54" s="712"/>
      <c r="DCJ54" s="712"/>
      <c r="DCK54" s="712"/>
      <c r="DCL54" s="712"/>
      <c r="DCM54" s="712"/>
      <c r="DCN54" s="712"/>
      <c r="DCO54" s="712"/>
      <c r="DCP54" s="712"/>
      <c r="DCQ54" s="712"/>
      <c r="DCR54" s="712"/>
      <c r="DCS54" s="712"/>
      <c r="DCT54" s="712"/>
      <c r="DCU54" s="712"/>
      <c r="DCV54" s="712"/>
      <c r="DCW54" s="712"/>
      <c r="DCX54" s="712"/>
      <c r="DCY54" s="712"/>
      <c r="DCZ54" s="712"/>
      <c r="DDA54" s="712"/>
      <c r="DDB54" s="712"/>
      <c r="DDC54" s="712"/>
      <c r="DDD54" s="712"/>
      <c r="DDE54" s="712"/>
      <c r="DDF54" s="712"/>
      <c r="DDG54" s="712"/>
      <c r="DDH54" s="712"/>
      <c r="DDI54" s="712"/>
      <c r="DDJ54" s="712"/>
      <c r="DDK54" s="712"/>
      <c r="DDL54" s="712"/>
      <c r="DDM54" s="712"/>
      <c r="DDN54" s="712"/>
      <c r="DDO54" s="712"/>
      <c r="DDP54" s="712"/>
      <c r="DDQ54" s="712"/>
      <c r="DDR54" s="712"/>
      <c r="DDS54" s="712"/>
      <c r="DDT54" s="712"/>
      <c r="DDU54" s="712"/>
      <c r="DDV54" s="712"/>
      <c r="DDW54" s="712"/>
      <c r="DDX54" s="712"/>
      <c r="DDY54" s="712"/>
      <c r="DDZ54" s="712"/>
      <c r="DEA54" s="712"/>
      <c r="DEB54" s="712"/>
      <c r="DEC54" s="712"/>
      <c r="DED54" s="712"/>
      <c r="DEE54" s="712"/>
      <c r="DEF54" s="712"/>
      <c r="DEG54" s="712"/>
      <c r="DEH54" s="712"/>
      <c r="DEI54" s="712"/>
      <c r="DEJ54" s="712"/>
      <c r="DEK54" s="712"/>
      <c r="DEL54" s="712"/>
      <c r="DEM54" s="712"/>
      <c r="DEN54" s="712"/>
      <c r="DEO54" s="712"/>
      <c r="DEP54" s="712"/>
      <c r="DEQ54" s="712"/>
      <c r="DER54" s="712"/>
      <c r="DES54" s="712"/>
      <c r="DET54" s="712"/>
      <c r="DEU54" s="712"/>
      <c r="DEV54" s="712"/>
      <c r="DEW54" s="712"/>
      <c r="DEX54" s="712"/>
      <c r="DEY54" s="712"/>
      <c r="DEZ54" s="712"/>
      <c r="DFA54" s="712"/>
      <c r="DFB54" s="712"/>
      <c r="DFC54" s="712"/>
      <c r="DFD54" s="712"/>
      <c r="DFE54" s="712"/>
      <c r="DFF54" s="712"/>
      <c r="DFG54" s="712"/>
      <c r="DFH54" s="712"/>
      <c r="DFI54" s="712"/>
      <c r="DFJ54" s="712"/>
      <c r="DFK54" s="712"/>
      <c r="DFL54" s="712"/>
      <c r="DFM54" s="712"/>
      <c r="DFN54" s="712"/>
      <c r="DFO54" s="712"/>
      <c r="DFP54" s="712"/>
      <c r="DFQ54" s="712"/>
      <c r="DFR54" s="712"/>
      <c r="DFS54" s="712"/>
      <c r="DFT54" s="712"/>
      <c r="DFU54" s="712"/>
      <c r="DFV54" s="712"/>
      <c r="DFW54" s="712"/>
      <c r="DFX54" s="712"/>
      <c r="DFY54" s="712"/>
      <c r="DFZ54" s="712"/>
      <c r="DGA54" s="712"/>
      <c r="DGB54" s="712"/>
      <c r="DGC54" s="712"/>
      <c r="DGD54" s="712"/>
      <c r="DGE54" s="712"/>
      <c r="DGF54" s="712"/>
      <c r="DGG54" s="712"/>
      <c r="DGH54" s="712"/>
      <c r="DGI54" s="712"/>
      <c r="DGJ54" s="712"/>
      <c r="DGK54" s="712"/>
      <c r="DGL54" s="712"/>
      <c r="DGM54" s="712"/>
      <c r="DGN54" s="712"/>
      <c r="DGO54" s="712"/>
      <c r="DGP54" s="712"/>
      <c r="DGQ54" s="712"/>
      <c r="DGR54" s="712"/>
      <c r="DGS54" s="712"/>
      <c r="DGT54" s="712"/>
      <c r="DGU54" s="712"/>
      <c r="DGV54" s="712"/>
      <c r="DGW54" s="712"/>
      <c r="DGX54" s="712"/>
      <c r="DGY54" s="712"/>
      <c r="DGZ54" s="712"/>
      <c r="DHA54" s="712"/>
      <c r="DHB54" s="712"/>
      <c r="DHC54" s="712"/>
      <c r="DHD54" s="712"/>
      <c r="DHE54" s="712"/>
      <c r="DHF54" s="712"/>
      <c r="DHG54" s="712"/>
      <c r="DHH54" s="712"/>
      <c r="DHI54" s="712"/>
      <c r="DHJ54" s="712"/>
      <c r="DHK54" s="712"/>
      <c r="DHL54" s="712"/>
      <c r="DHM54" s="712"/>
      <c r="DHN54" s="712"/>
      <c r="DHO54" s="712"/>
      <c r="DHP54" s="712"/>
      <c r="DHQ54" s="712"/>
      <c r="DHR54" s="712"/>
      <c r="DHS54" s="712"/>
      <c r="DHT54" s="712"/>
      <c r="DHU54" s="712"/>
      <c r="DHV54" s="712"/>
      <c r="DHW54" s="712"/>
      <c r="DHX54" s="712"/>
      <c r="DHY54" s="712"/>
      <c r="DHZ54" s="712"/>
      <c r="DIA54" s="712"/>
      <c r="DIB54" s="712"/>
      <c r="DIC54" s="712"/>
      <c r="DID54" s="712"/>
      <c r="DIE54" s="712"/>
      <c r="DIF54" s="712"/>
      <c r="DIG54" s="712"/>
      <c r="DIH54" s="712"/>
      <c r="DII54" s="712"/>
      <c r="DIJ54" s="712"/>
      <c r="DIK54" s="712"/>
      <c r="DIL54" s="712"/>
      <c r="DIM54" s="712"/>
      <c r="DIN54" s="712"/>
      <c r="DIO54" s="712"/>
      <c r="DIP54" s="712"/>
      <c r="DIQ54" s="712"/>
      <c r="DIR54" s="712"/>
      <c r="DIS54" s="712"/>
      <c r="DIT54" s="712"/>
      <c r="DIU54" s="712"/>
      <c r="DIV54" s="712"/>
      <c r="DIW54" s="712"/>
      <c r="DIX54" s="712"/>
      <c r="DIY54" s="712"/>
      <c r="DIZ54" s="712"/>
      <c r="DJA54" s="712"/>
      <c r="DJB54" s="712"/>
      <c r="DJC54" s="712"/>
      <c r="DJD54" s="712"/>
      <c r="DJE54" s="712"/>
      <c r="DJF54" s="712"/>
      <c r="DJG54" s="712"/>
      <c r="DJH54" s="712"/>
      <c r="DJI54" s="712"/>
      <c r="DJJ54" s="712"/>
      <c r="DJK54" s="712"/>
      <c r="DJL54" s="712"/>
      <c r="DJM54" s="712"/>
      <c r="DJN54" s="712"/>
      <c r="DJO54" s="712"/>
      <c r="DJP54" s="712"/>
      <c r="DJQ54" s="712"/>
      <c r="DJR54" s="712"/>
      <c r="DJS54" s="712"/>
      <c r="DJT54" s="712"/>
      <c r="DJU54" s="712"/>
      <c r="DJV54" s="712"/>
      <c r="DJW54" s="712"/>
      <c r="DJX54" s="712"/>
      <c r="DJY54" s="712"/>
      <c r="DJZ54" s="712"/>
      <c r="DKA54" s="712"/>
      <c r="DKB54" s="712"/>
      <c r="DKC54" s="712"/>
      <c r="DKD54" s="712"/>
      <c r="DKE54" s="712"/>
      <c r="DKF54" s="712"/>
      <c r="DKG54" s="712"/>
      <c r="DKH54" s="712"/>
      <c r="DKI54" s="712"/>
      <c r="DKJ54" s="712"/>
      <c r="DKK54" s="712"/>
      <c r="DKL54" s="712"/>
      <c r="DKM54" s="712"/>
      <c r="DKN54" s="712"/>
      <c r="DKO54" s="712"/>
      <c r="DKP54" s="712"/>
      <c r="DKQ54" s="712"/>
      <c r="DKR54" s="712"/>
      <c r="DKS54" s="712"/>
      <c r="DKT54" s="712"/>
      <c r="DKU54" s="712"/>
      <c r="DKV54" s="712"/>
      <c r="DKW54" s="712"/>
      <c r="DKX54" s="712"/>
      <c r="DKY54" s="712"/>
      <c r="DKZ54" s="712"/>
      <c r="DLA54" s="712"/>
      <c r="DLB54" s="712"/>
      <c r="DLC54" s="712"/>
      <c r="DLD54" s="712"/>
      <c r="DLE54" s="712"/>
      <c r="DLF54" s="712"/>
      <c r="DLG54" s="712"/>
      <c r="DLH54" s="712"/>
      <c r="DLI54" s="712"/>
      <c r="DLJ54" s="712"/>
      <c r="DLK54" s="712"/>
      <c r="DLL54" s="712"/>
      <c r="DLM54" s="712"/>
      <c r="DLN54" s="712"/>
      <c r="DLO54" s="712"/>
      <c r="DLP54" s="712"/>
      <c r="DLQ54" s="712"/>
      <c r="DLR54" s="712"/>
      <c r="DLS54" s="712"/>
      <c r="DLT54" s="712"/>
      <c r="DLU54" s="712"/>
      <c r="DLV54" s="712"/>
      <c r="DLW54" s="712"/>
      <c r="DLX54" s="712"/>
      <c r="DLY54" s="712"/>
      <c r="DLZ54" s="712"/>
      <c r="DMA54" s="712"/>
      <c r="DMB54" s="712"/>
      <c r="DMC54" s="712"/>
      <c r="DMD54" s="712"/>
      <c r="DME54" s="712"/>
      <c r="DMF54" s="712"/>
      <c r="DMG54" s="712"/>
      <c r="DMH54" s="712"/>
      <c r="DMI54" s="712"/>
      <c r="DMJ54" s="712"/>
      <c r="DMK54" s="712"/>
      <c r="DML54" s="712"/>
      <c r="DMM54" s="712"/>
      <c r="DMN54" s="712"/>
      <c r="DMO54" s="712"/>
      <c r="DMP54" s="712"/>
      <c r="DMQ54" s="712"/>
      <c r="DMR54" s="712"/>
      <c r="DMS54" s="712"/>
      <c r="DMT54" s="712"/>
      <c r="DMU54" s="712"/>
      <c r="DMV54" s="712"/>
      <c r="DMW54" s="712"/>
      <c r="DMX54" s="712"/>
      <c r="DMY54" s="712"/>
      <c r="DMZ54" s="712"/>
      <c r="DNA54" s="712"/>
      <c r="DNB54" s="712"/>
      <c r="DNC54" s="712"/>
      <c r="DND54" s="712"/>
      <c r="DNE54" s="712"/>
      <c r="DNF54" s="712"/>
      <c r="DNG54" s="712"/>
      <c r="DNH54" s="712"/>
      <c r="DNI54" s="712"/>
      <c r="DNJ54" s="712"/>
      <c r="DNK54" s="712"/>
      <c r="DNL54" s="712"/>
      <c r="DNM54" s="712"/>
      <c r="DNN54" s="712"/>
      <c r="DNO54" s="712"/>
      <c r="DNP54" s="712"/>
      <c r="DNQ54" s="712"/>
      <c r="DNR54" s="712"/>
      <c r="DNS54" s="712"/>
      <c r="DNT54" s="712"/>
      <c r="DNU54" s="712"/>
      <c r="DNV54" s="712"/>
      <c r="DNW54" s="712"/>
      <c r="DNX54" s="712"/>
      <c r="DNY54" s="712"/>
      <c r="DNZ54" s="712"/>
      <c r="DOA54" s="712"/>
      <c r="DOB54" s="712"/>
      <c r="DOC54" s="712"/>
      <c r="DOD54" s="712"/>
      <c r="DOE54" s="712"/>
      <c r="DOF54" s="712"/>
      <c r="DOG54" s="712"/>
      <c r="DOH54" s="712"/>
      <c r="DOI54" s="712"/>
      <c r="DOJ54" s="712"/>
      <c r="DOK54" s="712"/>
      <c r="DOL54" s="712"/>
      <c r="DOM54" s="712"/>
      <c r="DON54" s="712"/>
      <c r="DOO54" s="712"/>
      <c r="DOP54" s="712"/>
      <c r="DOQ54" s="712"/>
      <c r="DOR54" s="712"/>
      <c r="DOS54" s="712"/>
      <c r="DOT54" s="712"/>
      <c r="DOU54" s="712"/>
      <c r="DOV54" s="712"/>
      <c r="DOW54" s="712"/>
      <c r="DOX54" s="712"/>
      <c r="DOY54" s="712"/>
      <c r="DOZ54" s="712"/>
      <c r="DPA54" s="712"/>
      <c r="DPB54" s="712"/>
      <c r="DPC54" s="712"/>
      <c r="DPD54" s="712"/>
      <c r="DPE54" s="712"/>
      <c r="DPF54" s="712"/>
      <c r="DPG54" s="712"/>
      <c r="DPH54" s="712"/>
      <c r="DPI54" s="712"/>
      <c r="DPJ54" s="712"/>
      <c r="DPK54" s="712"/>
      <c r="DPL54" s="712"/>
      <c r="DPM54" s="712"/>
      <c r="DPN54" s="712"/>
      <c r="DPO54" s="712"/>
      <c r="DPP54" s="712"/>
      <c r="DPQ54" s="712"/>
      <c r="DPR54" s="712"/>
      <c r="DPS54" s="712"/>
      <c r="DPT54" s="712"/>
      <c r="DPU54" s="712"/>
      <c r="DPV54" s="712"/>
      <c r="DPW54" s="712"/>
      <c r="DPX54" s="712"/>
      <c r="DPY54" s="712"/>
      <c r="DPZ54" s="712"/>
      <c r="DQA54" s="712"/>
      <c r="DQB54" s="712"/>
      <c r="DQC54" s="712"/>
      <c r="DQD54" s="712"/>
      <c r="DQE54" s="712"/>
      <c r="DQF54" s="712"/>
      <c r="DQG54" s="712"/>
      <c r="DQH54" s="712"/>
      <c r="DQI54" s="712"/>
      <c r="DQJ54" s="712"/>
      <c r="DQK54" s="712"/>
      <c r="DQL54" s="712"/>
      <c r="DQM54" s="712"/>
      <c r="DQN54" s="712"/>
      <c r="DQO54" s="712"/>
      <c r="DQP54" s="712"/>
      <c r="DQQ54" s="712"/>
      <c r="DQR54" s="712"/>
      <c r="DQS54" s="712"/>
      <c r="DQT54" s="712"/>
      <c r="DQU54" s="712"/>
      <c r="DQV54" s="712"/>
      <c r="DQW54" s="712"/>
      <c r="DQX54" s="712"/>
      <c r="DQY54" s="712"/>
      <c r="DQZ54" s="712"/>
      <c r="DRA54" s="712"/>
      <c r="DRB54" s="712"/>
      <c r="DRC54" s="712"/>
      <c r="DRD54" s="712"/>
      <c r="DRE54" s="712"/>
      <c r="DRF54" s="712"/>
      <c r="DRG54" s="712"/>
      <c r="DRH54" s="712"/>
      <c r="DRI54" s="712"/>
      <c r="DRJ54" s="712"/>
      <c r="DRK54" s="712"/>
      <c r="DRL54" s="712"/>
      <c r="DRM54" s="712"/>
      <c r="DRN54" s="712"/>
      <c r="DRO54" s="712"/>
      <c r="DRP54" s="712"/>
      <c r="DRQ54" s="712"/>
      <c r="DRR54" s="712"/>
      <c r="DRS54" s="712"/>
      <c r="DRT54" s="712"/>
      <c r="DRU54" s="712"/>
      <c r="DRV54" s="712"/>
      <c r="DRW54" s="712"/>
      <c r="DRX54" s="712"/>
      <c r="DRY54" s="712"/>
      <c r="DRZ54" s="712"/>
      <c r="DSA54" s="712"/>
      <c r="DSB54" s="712"/>
      <c r="DSC54" s="712"/>
      <c r="DSD54" s="712"/>
      <c r="DSE54" s="712"/>
      <c r="DSF54" s="712"/>
      <c r="DSG54" s="712"/>
      <c r="DSH54" s="712"/>
      <c r="DSI54" s="712"/>
      <c r="DSJ54" s="712"/>
      <c r="DSK54" s="712"/>
      <c r="DSL54" s="712"/>
      <c r="DSM54" s="712"/>
      <c r="DSN54" s="712"/>
      <c r="DSO54" s="712"/>
      <c r="DSP54" s="712"/>
      <c r="DSQ54" s="712"/>
      <c r="DSR54" s="712"/>
      <c r="DSS54" s="712"/>
      <c r="DST54" s="712"/>
      <c r="DSU54" s="712"/>
      <c r="DSV54" s="712"/>
      <c r="DSW54" s="712"/>
      <c r="DSX54" s="712"/>
      <c r="DSY54" s="712"/>
      <c r="DSZ54" s="712"/>
      <c r="DTA54" s="712"/>
      <c r="DTB54" s="712"/>
      <c r="DTC54" s="712"/>
      <c r="DTD54" s="712"/>
      <c r="DTE54" s="712"/>
      <c r="DTF54" s="712"/>
      <c r="DTG54" s="712"/>
      <c r="DTH54" s="712"/>
      <c r="DTI54" s="712"/>
      <c r="DTJ54" s="712"/>
      <c r="DTK54" s="712"/>
      <c r="DTL54" s="712"/>
      <c r="DTM54" s="712"/>
      <c r="DTN54" s="712"/>
      <c r="DTO54" s="712"/>
      <c r="DTP54" s="712"/>
      <c r="DTQ54" s="712"/>
      <c r="DTR54" s="712"/>
      <c r="DTS54" s="712"/>
      <c r="DTT54" s="712"/>
      <c r="DTU54" s="712"/>
      <c r="DTV54" s="712"/>
      <c r="DTW54" s="712"/>
      <c r="DTX54" s="712"/>
      <c r="DTY54" s="712"/>
      <c r="DTZ54" s="712"/>
      <c r="DUA54" s="712"/>
      <c r="DUB54" s="712"/>
      <c r="DUC54" s="712"/>
      <c r="DUD54" s="712"/>
      <c r="DUE54" s="712"/>
      <c r="DUF54" s="712"/>
      <c r="DUG54" s="712"/>
      <c r="DUH54" s="712"/>
      <c r="DUI54" s="712"/>
      <c r="DUJ54" s="712"/>
      <c r="DUK54" s="712"/>
      <c r="DUL54" s="712"/>
      <c r="DUM54" s="712"/>
      <c r="DUN54" s="712"/>
      <c r="DUO54" s="712"/>
      <c r="DUP54" s="712"/>
      <c r="DUQ54" s="712"/>
      <c r="DUR54" s="712"/>
      <c r="DUS54" s="712"/>
      <c r="DUT54" s="712"/>
      <c r="DUU54" s="712"/>
      <c r="DUV54" s="712"/>
      <c r="DUW54" s="712"/>
      <c r="DUX54" s="712"/>
      <c r="DUY54" s="712"/>
      <c r="DUZ54" s="712"/>
      <c r="DVA54" s="712"/>
      <c r="DVB54" s="712"/>
      <c r="DVC54" s="712"/>
      <c r="DVD54" s="712"/>
      <c r="DVE54" s="712"/>
      <c r="DVF54" s="712"/>
      <c r="DVG54" s="712"/>
      <c r="DVH54" s="712"/>
      <c r="DVI54" s="712"/>
      <c r="DVJ54" s="712"/>
      <c r="DVK54" s="712"/>
      <c r="DVL54" s="712"/>
      <c r="DVM54" s="712"/>
      <c r="DVN54" s="712"/>
      <c r="DVO54" s="712"/>
      <c r="DVP54" s="712"/>
      <c r="DVQ54" s="712"/>
      <c r="DVR54" s="712"/>
      <c r="DVS54" s="712"/>
      <c r="DVT54" s="712"/>
      <c r="DVU54" s="712"/>
      <c r="DVV54" s="712"/>
      <c r="DVW54" s="712"/>
      <c r="DVX54" s="712"/>
      <c r="DVY54" s="712"/>
      <c r="DVZ54" s="712"/>
      <c r="DWA54" s="712"/>
      <c r="DWB54" s="712"/>
      <c r="DWC54" s="712"/>
      <c r="DWD54" s="712"/>
      <c r="DWE54" s="712"/>
      <c r="DWF54" s="712"/>
      <c r="DWG54" s="712"/>
      <c r="DWH54" s="712"/>
      <c r="DWI54" s="712"/>
      <c r="DWJ54" s="712"/>
      <c r="DWK54" s="712"/>
      <c r="DWL54" s="712"/>
      <c r="DWM54" s="712"/>
      <c r="DWN54" s="712"/>
      <c r="DWO54" s="712"/>
      <c r="DWP54" s="712"/>
      <c r="DWQ54" s="712"/>
      <c r="DWR54" s="712"/>
      <c r="DWS54" s="712"/>
      <c r="DWT54" s="712"/>
      <c r="DWU54" s="712"/>
      <c r="DWV54" s="712"/>
      <c r="DWW54" s="712"/>
      <c r="DWX54" s="712"/>
      <c r="DWY54" s="712"/>
      <c r="DWZ54" s="712"/>
      <c r="DXA54" s="712"/>
      <c r="DXB54" s="712"/>
      <c r="DXC54" s="712"/>
      <c r="DXD54" s="712"/>
      <c r="DXE54" s="712"/>
      <c r="DXF54" s="712"/>
      <c r="DXG54" s="712"/>
      <c r="DXH54" s="712"/>
      <c r="DXI54" s="712"/>
      <c r="DXJ54" s="712"/>
      <c r="DXK54" s="712"/>
      <c r="DXL54" s="712"/>
      <c r="DXM54" s="712"/>
      <c r="DXN54" s="712"/>
      <c r="DXO54" s="712"/>
      <c r="DXP54" s="712"/>
      <c r="DXQ54" s="712"/>
      <c r="DXR54" s="712"/>
      <c r="DXS54" s="712"/>
      <c r="DXT54" s="712"/>
      <c r="DXU54" s="712"/>
      <c r="DXV54" s="712"/>
      <c r="DXW54" s="712"/>
      <c r="DXX54" s="712"/>
      <c r="DXY54" s="712"/>
      <c r="DXZ54" s="712"/>
      <c r="DYA54" s="712"/>
      <c r="DYB54" s="712"/>
      <c r="DYC54" s="712"/>
      <c r="DYD54" s="712"/>
      <c r="DYE54" s="712"/>
      <c r="DYF54" s="712"/>
      <c r="DYG54" s="712"/>
      <c r="DYH54" s="712"/>
      <c r="DYI54" s="712"/>
      <c r="DYJ54" s="712"/>
      <c r="DYK54" s="712"/>
      <c r="DYL54" s="712"/>
      <c r="DYM54" s="712"/>
      <c r="DYN54" s="712"/>
      <c r="DYO54" s="712"/>
      <c r="DYP54" s="712"/>
      <c r="DYQ54" s="712"/>
      <c r="DYR54" s="712"/>
      <c r="DYS54" s="712"/>
      <c r="DYT54" s="712"/>
      <c r="DYU54" s="712"/>
      <c r="DYV54" s="712"/>
      <c r="DYW54" s="712"/>
      <c r="DYX54" s="712"/>
      <c r="DYY54" s="712"/>
      <c r="DYZ54" s="712"/>
      <c r="DZA54" s="712"/>
      <c r="DZB54" s="712"/>
      <c r="DZC54" s="712"/>
      <c r="DZD54" s="712"/>
      <c r="DZE54" s="712"/>
      <c r="DZF54" s="712"/>
      <c r="DZG54" s="712"/>
      <c r="DZH54" s="712"/>
      <c r="DZI54" s="712"/>
      <c r="DZJ54" s="712"/>
      <c r="DZK54" s="712"/>
      <c r="DZL54" s="712"/>
      <c r="DZM54" s="712"/>
      <c r="DZN54" s="712"/>
      <c r="DZO54" s="712"/>
      <c r="DZP54" s="712"/>
      <c r="DZQ54" s="712"/>
      <c r="DZR54" s="712"/>
      <c r="DZS54" s="712"/>
      <c r="DZT54" s="712"/>
      <c r="DZU54" s="712"/>
      <c r="DZV54" s="712"/>
      <c r="DZW54" s="712"/>
      <c r="DZX54" s="712"/>
      <c r="DZY54" s="712"/>
      <c r="DZZ54" s="712"/>
      <c r="EAA54" s="712"/>
      <c r="EAB54" s="712"/>
      <c r="EAC54" s="712"/>
      <c r="EAD54" s="712"/>
      <c r="EAE54" s="712"/>
      <c r="EAF54" s="712"/>
      <c r="EAG54" s="712"/>
      <c r="EAH54" s="712"/>
      <c r="EAI54" s="712"/>
      <c r="EAJ54" s="712"/>
      <c r="EAK54" s="712"/>
      <c r="EAL54" s="712"/>
      <c r="EAM54" s="712"/>
      <c r="EAN54" s="712"/>
      <c r="EAO54" s="712"/>
      <c r="EAP54" s="712"/>
      <c r="EAQ54" s="712"/>
      <c r="EAR54" s="712"/>
      <c r="EAS54" s="712"/>
      <c r="EAT54" s="712"/>
      <c r="EAU54" s="712"/>
      <c r="EAV54" s="712"/>
      <c r="EAW54" s="712"/>
      <c r="EAX54" s="712"/>
      <c r="EAY54" s="712"/>
      <c r="EAZ54" s="712"/>
      <c r="EBA54" s="712"/>
      <c r="EBB54" s="712"/>
      <c r="EBC54" s="712"/>
      <c r="EBD54" s="712"/>
      <c r="EBE54" s="712"/>
      <c r="EBF54" s="712"/>
      <c r="EBG54" s="712"/>
      <c r="EBH54" s="712"/>
      <c r="EBI54" s="712"/>
      <c r="EBJ54" s="712"/>
      <c r="EBK54" s="712"/>
      <c r="EBL54" s="712"/>
      <c r="EBM54" s="712"/>
      <c r="EBN54" s="712"/>
      <c r="EBO54" s="712"/>
      <c r="EBP54" s="712"/>
      <c r="EBQ54" s="712"/>
      <c r="EBR54" s="712"/>
      <c r="EBS54" s="712"/>
      <c r="EBT54" s="712"/>
      <c r="EBU54" s="712"/>
      <c r="EBV54" s="712"/>
      <c r="EBW54" s="712"/>
      <c r="EBX54" s="712"/>
      <c r="EBY54" s="712"/>
      <c r="EBZ54" s="712"/>
      <c r="ECA54" s="712"/>
      <c r="ECB54" s="712"/>
      <c r="ECC54" s="712"/>
      <c r="ECD54" s="712"/>
      <c r="ECE54" s="712"/>
      <c r="ECF54" s="712"/>
      <c r="ECG54" s="712"/>
      <c r="ECH54" s="712"/>
      <c r="ECI54" s="712"/>
      <c r="ECJ54" s="712"/>
      <c r="ECK54" s="712"/>
      <c r="ECL54" s="712"/>
      <c r="ECM54" s="712"/>
      <c r="ECN54" s="712"/>
      <c r="ECO54" s="712"/>
      <c r="ECP54" s="712"/>
      <c r="ECQ54" s="712"/>
      <c r="ECR54" s="712"/>
      <c r="ECS54" s="712"/>
      <c r="ECT54" s="712"/>
      <c r="ECU54" s="712"/>
      <c r="ECV54" s="712"/>
      <c r="ECW54" s="712"/>
      <c r="ECX54" s="712"/>
      <c r="ECY54" s="712"/>
      <c r="ECZ54" s="712"/>
      <c r="EDA54" s="712"/>
      <c r="EDB54" s="712"/>
      <c r="EDC54" s="712"/>
      <c r="EDD54" s="712"/>
      <c r="EDE54" s="712"/>
      <c r="EDF54" s="712"/>
      <c r="EDG54" s="712"/>
      <c r="EDH54" s="712"/>
      <c r="EDI54" s="712"/>
      <c r="EDJ54" s="712"/>
      <c r="EDK54" s="712"/>
      <c r="EDL54" s="712"/>
      <c r="EDM54" s="712"/>
      <c r="EDN54" s="712"/>
      <c r="EDO54" s="712"/>
      <c r="EDP54" s="712"/>
      <c r="EDQ54" s="712"/>
      <c r="EDR54" s="712"/>
      <c r="EDS54" s="712"/>
      <c r="EDT54" s="712"/>
      <c r="EDU54" s="712"/>
      <c r="EDV54" s="712"/>
      <c r="EDW54" s="712"/>
      <c r="EDX54" s="712"/>
      <c r="EDY54" s="712"/>
      <c r="EDZ54" s="712"/>
      <c r="EEA54" s="712"/>
      <c r="EEB54" s="712"/>
      <c r="EEC54" s="712"/>
      <c r="EED54" s="712"/>
      <c r="EEE54" s="712"/>
      <c r="EEF54" s="712"/>
      <c r="EEG54" s="712"/>
      <c r="EEH54" s="712"/>
      <c r="EEI54" s="712"/>
      <c r="EEJ54" s="712"/>
      <c r="EEK54" s="712"/>
      <c r="EEL54" s="712"/>
      <c r="EEM54" s="712"/>
      <c r="EEN54" s="712"/>
      <c r="EEO54" s="712"/>
      <c r="EEP54" s="712"/>
      <c r="EEQ54" s="712"/>
      <c r="EER54" s="712"/>
      <c r="EES54" s="712"/>
      <c r="EET54" s="712"/>
      <c r="EEU54" s="712"/>
      <c r="EEV54" s="712"/>
      <c r="EEW54" s="712"/>
      <c r="EEX54" s="712"/>
      <c r="EEY54" s="712"/>
      <c r="EEZ54" s="712"/>
      <c r="EFA54" s="712"/>
      <c r="EFB54" s="712"/>
      <c r="EFC54" s="712"/>
      <c r="EFD54" s="712"/>
      <c r="EFE54" s="712"/>
      <c r="EFF54" s="712"/>
      <c r="EFG54" s="712"/>
      <c r="EFH54" s="712"/>
      <c r="EFI54" s="712"/>
      <c r="EFJ54" s="712"/>
      <c r="EFK54" s="712"/>
      <c r="EFL54" s="712"/>
      <c r="EFM54" s="712"/>
      <c r="EFN54" s="712"/>
      <c r="EFO54" s="712"/>
      <c r="EFP54" s="712"/>
      <c r="EFQ54" s="712"/>
      <c r="EFR54" s="712"/>
      <c r="EFS54" s="712"/>
      <c r="EFT54" s="712"/>
      <c r="EFU54" s="712"/>
      <c r="EFV54" s="712"/>
      <c r="EFW54" s="712"/>
      <c r="EFX54" s="712"/>
      <c r="EFY54" s="712"/>
      <c r="EFZ54" s="712"/>
      <c r="EGA54" s="712"/>
      <c r="EGB54" s="712"/>
      <c r="EGC54" s="712"/>
      <c r="EGD54" s="712"/>
      <c r="EGE54" s="712"/>
      <c r="EGF54" s="712"/>
      <c r="EGG54" s="712"/>
      <c r="EGH54" s="712"/>
      <c r="EGI54" s="712"/>
      <c r="EGJ54" s="712"/>
      <c r="EGK54" s="712"/>
      <c r="EGL54" s="712"/>
      <c r="EGM54" s="712"/>
      <c r="EGN54" s="712"/>
      <c r="EGO54" s="712"/>
      <c r="EGP54" s="712"/>
      <c r="EGQ54" s="712"/>
      <c r="EGR54" s="712"/>
      <c r="EGS54" s="712"/>
      <c r="EGT54" s="712"/>
      <c r="EGU54" s="712"/>
      <c r="EGV54" s="712"/>
      <c r="EGW54" s="712"/>
      <c r="EGX54" s="712"/>
      <c r="EGY54" s="712"/>
      <c r="EGZ54" s="712"/>
      <c r="EHA54" s="712"/>
      <c r="EHB54" s="712"/>
      <c r="EHC54" s="712"/>
      <c r="EHD54" s="712"/>
      <c r="EHE54" s="712"/>
      <c r="EHF54" s="712"/>
      <c r="EHG54" s="712"/>
      <c r="EHH54" s="712"/>
      <c r="EHI54" s="712"/>
      <c r="EHJ54" s="712"/>
      <c r="EHK54" s="712"/>
      <c r="EHL54" s="712"/>
      <c r="EHM54" s="712"/>
      <c r="EHN54" s="712"/>
      <c r="EHO54" s="712"/>
      <c r="EHP54" s="712"/>
      <c r="EHQ54" s="712"/>
      <c r="EHR54" s="712"/>
      <c r="EHS54" s="712"/>
      <c r="EHT54" s="712"/>
      <c r="EHU54" s="712"/>
      <c r="EHV54" s="712"/>
      <c r="EHW54" s="712"/>
      <c r="EHX54" s="712"/>
      <c r="EHY54" s="712"/>
      <c r="EHZ54" s="712"/>
      <c r="EIA54" s="712"/>
      <c r="EIB54" s="712"/>
      <c r="EIC54" s="712"/>
      <c r="EID54" s="712"/>
      <c r="EIE54" s="712"/>
      <c r="EIF54" s="712"/>
      <c r="EIG54" s="712"/>
      <c r="EIH54" s="712"/>
      <c r="EII54" s="712"/>
      <c r="EIJ54" s="712"/>
      <c r="EIK54" s="712"/>
      <c r="EIL54" s="712"/>
      <c r="EIM54" s="712"/>
      <c r="EIN54" s="712"/>
      <c r="EIO54" s="712"/>
      <c r="EIP54" s="712"/>
      <c r="EIQ54" s="712"/>
      <c r="EIR54" s="712"/>
      <c r="EIS54" s="712"/>
      <c r="EIT54" s="712"/>
      <c r="EIU54" s="712"/>
      <c r="EIV54" s="712"/>
      <c r="EIW54" s="712"/>
      <c r="EIX54" s="712"/>
      <c r="EIY54" s="712"/>
      <c r="EIZ54" s="712"/>
      <c r="EJA54" s="712"/>
      <c r="EJB54" s="712"/>
      <c r="EJC54" s="712"/>
      <c r="EJD54" s="712"/>
      <c r="EJE54" s="712"/>
      <c r="EJF54" s="712"/>
      <c r="EJG54" s="712"/>
      <c r="EJH54" s="712"/>
      <c r="EJI54" s="712"/>
      <c r="EJJ54" s="712"/>
      <c r="EJK54" s="712"/>
      <c r="EJL54" s="712"/>
      <c r="EJM54" s="712"/>
      <c r="EJN54" s="712"/>
      <c r="EJO54" s="712"/>
      <c r="EJP54" s="712"/>
      <c r="EJQ54" s="712"/>
      <c r="EJR54" s="712"/>
      <c r="EJS54" s="712"/>
      <c r="EJT54" s="712"/>
      <c r="EJU54" s="712"/>
      <c r="EJV54" s="712"/>
      <c r="EJW54" s="712"/>
      <c r="EJX54" s="712"/>
      <c r="EJY54" s="712"/>
      <c r="EJZ54" s="712"/>
      <c r="EKA54" s="712"/>
      <c r="EKB54" s="712"/>
      <c r="EKC54" s="712"/>
      <c r="EKD54" s="712"/>
      <c r="EKE54" s="712"/>
      <c r="EKF54" s="712"/>
      <c r="EKG54" s="712"/>
      <c r="EKH54" s="712"/>
      <c r="EKI54" s="712"/>
      <c r="EKJ54" s="712"/>
      <c r="EKK54" s="712"/>
      <c r="EKL54" s="712"/>
      <c r="EKM54" s="712"/>
      <c r="EKN54" s="712"/>
      <c r="EKO54" s="712"/>
      <c r="EKP54" s="712"/>
      <c r="EKQ54" s="712"/>
      <c r="EKR54" s="712"/>
      <c r="EKS54" s="712"/>
      <c r="EKT54" s="712"/>
      <c r="EKU54" s="712"/>
      <c r="EKV54" s="712"/>
      <c r="EKW54" s="712"/>
      <c r="EKX54" s="712"/>
      <c r="EKY54" s="712"/>
      <c r="EKZ54" s="712"/>
      <c r="ELA54" s="712"/>
      <c r="ELB54" s="712"/>
      <c r="ELC54" s="712"/>
      <c r="ELD54" s="712"/>
      <c r="ELE54" s="712"/>
      <c r="ELF54" s="712"/>
      <c r="ELG54" s="712"/>
      <c r="ELH54" s="712"/>
      <c r="ELI54" s="712"/>
      <c r="ELJ54" s="712"/>
      <c r="ELK54" s="712"/>
      <c r="ELL54" s="712"/>
      <c r="ELM54" s="712"/>
      <c r="ELN54" s="712"/>
      <c r="ELO54" s="712"/>
      <c r="ELP54" s="712"/>
      <c r="ELQ54" s="712"/>
      <c r="ELR54" s="712"/>
      <c r="ELS54" s="712"/>
      <c r="ELT54" s="712"/>
      <c r="ELU54" s="712"/>
      <c r="ELV54" s="712"/>
      <c r="ELW54" s="712"/>
      <c r="ELX54" s="712"/>
      <c r="ELY54" s="712"/>
      <c r="ELZ54" s="712"/>
      <c r="EMA54" s="712"/>
      <c r="EMB54" s="712"/>
      <c r="EMC54" s="712"/>
      <c r="EMD54" s="712"/>
      <c r="EME54" s="712"/>
      <c r="EMF54" s="712"/>
      <c r="EMG54" s="712"/>
      <c r="EMH54" s="712"/>
      <c r="EMI54" s="712"/>
      <c r="EMJ54" s="712"/>
      <c r="EMK54" s="712"/>
      <c r="EML54" s="712"/>
      <c r="EMM54" s="712"/>
      <c r="EMN54" s="712"/>
      <c r="EMO54" s="712"/>
      <c r="EMP54" s="712"/>
      <c r="EMQ54" s="712"/>
      <c r="EMR54" s="712"/>
      <c r="EMS54" s="712"/>
      <c r="EMT54" s="712"/>
      <c r="EMU54" s="712"/>
      <c r="EMV54" s="712"/>
      <c r="EMW54" s="712"/>
      <c r="EMX54" s="712"/>
      <c r="EMY54" s="712"/>
      <c r="EMZ54" s="712"/>
      <c r="ENA54" s="712"/>
      <c r="ENB54" s="712"/>
      <c r="ENC54" s="712"/>
      <c r="END54" s="712"/>
      <c r="ENE54" s="712"/>
      <c r="ENF54" s="712"/>
      <c r="ENG54" s="712"/>
      <c r="ENH54" s="712"/>
      <c r="ENI54" s="712"/>
      <c r="ENJ54" s="712"/>
      <c r="ENK54" s="712"/>
      <c r="ENL54" s="712"/>
      <c r="ENM54" s="712"/>
      <c r="ENN54" s="712"/>
      <c r="ENO54" s="712"/>
      <c r="ENP54" s="712"/>
      <c r="ENQ54" s="712"/>
      <c r="ENR54" s="712"/>
      <c r="ENS54" s="712"/>
      <c r="ENT54" s="712"/>
      <c r="ENU54" s="712"/>
      <c r="ENV54" s="712"/>
      <c r="ENW54" s="712"/>
      <c r="ENX54" s="712"/>
      <c r="ENY54" s="712"/>
      <c r="ENZ54" s="712"/>
      <c r="EOA54" s="712"/>
      <c r="EOB54" s="712"/>
      <c r="EOC54" s="712"/>
      <c r="EOD54" s="712"/>
      <c r="EOE54" s="712"/>
      <c r="EOF54" s="712"/>
      <c r="EOG54" s="712"/>
      <c r="EOH54" s="712"/>
      <c r="EOI54" s="712"/>
      <c r="EOJ54" s="712"/>
      <c r="EOK54" s="712"/>
      <c r="EOL54" s="712"/>
      <c r="EOM54" s="712"/>
      <c r="EON54" s="712"/>
      <c r="EOO54" s="712"/>
      <c r="EOP54" s="712"/>
      <c r="EOQ54" s="712"/>
      <c r="EOR54" s="712"/>
      <c r="EOS54" s="712"/>
      <c r="EOT54" s="712"/>
      <c r="EOU54" s="712"/>
      <c r="EOV54" s="712"/>
      <c r="EOW54" s="712"/>
      <c r="EOX54" s="712"/>
      <c r="EOY54" s="712"/>
      <c r="EOZ54" s="712"/>
      <c r="EPA54" s="712"/>
      <c r="EPB54" s="712"/>
      <c r="EPC54" s="712"/>
      <c r="EPD54" s="712"/>
      <c r="EPE54" s="712"/>
      <c r="EPF54" s="712"/>
      <c r="EPG54" s="712"/>
      <c r="EPH54" s="712"/>
      <c r="EPI54" s="712"/>
      <c r="EPJ54" s="712"/>
      <c r="EPK54" s="712"/>
      <c r="EPL54" s="712"/>
      <c r="EPM54" s="712"/>
      <c r="EPN54" s="712"/>
      <c r="EPO54" s="712"/>
      <c r="EPP54" s="712"/>
      <c r="EPQ54" s="712"/>
      <c r="EPR54" s="712"/>
      <c r="EPS54" s="712"/>
      <c r="EPT54" s="712"/>
      <c r="EPU54" s="712"/>
      <c r="EPV54" s="712"/>
      <c r="EPW54" s="712"/>
      <c r="EPX54" s="712"/>
      <c r="EPY54" s="712"/>
      <c r="EPZ54" s="712"/>
      <c r="EQA54" s="712"/>
      <c r="EQB54" s="712"/>
      <c r="EQC54" s="712"/>
      <c r="EQD54" s="712"/>
      <c r="EQE54" s="712"/>
      <c r="EQF54" s="712"/>
      <c r="EQG54" s="712"/>
      <c r="EQH54" s="712"/>
      <c r="EQI54" s="712"/>
      <c r="EQJ54" s="712"/>
      <c r="EQK54" s="712"/>
      <c r="EQL54" s="712"/>
      <c r="EQM54" s="712"/>
      <c r="EQN54" s="712"/>
      <c r="EQO54" s="712"/>
      <c r="EQP54" s="712"/>
      <c r="EQQ54" s="712"/>
      <c r="EQR54" s="712"/>
      <c r="EQS54" s="712"/>
      <c r="EQT54" s="712"/>
      <c r="EQU54" s="712"/>
      <c r="EQV54" s="712"/>
      <c r="EQW54" s="712"/>
      <c r="EQX54" s="712"/>
      <c r="EQY54" s="712"/>
      <c r="EQZ54" s="712"/>
      <c r="ERA54" s="712"/>
      <c r="ERB54" s="712"/>
      <c r="ERC54" s="712"/>
      <c r="ERD54" s="712"/>
      <c r="ERE54" s="712"/>
      <c r="ERF54" s="712"/>
      <c r="ERG54" s="712"/>
      <c r="ERH54" s="712"/>
      <c r="ERI54" s="712"/>
      <c r="ERJ54" s="712"/>
      <c r="ERK54" s="712"/>
      <c r="ERL54" s="712"/>
      <c r="ERM54" s="712"/>
      <c r="ERN54" s="712"/>
      <c r="ERO54" s="712"/>
      <c r="ERP54" s="712"/>
      <c r="ERQ54" s="712"/>
      <c r="ERR54" s="712"/>
      <c r="ERS54" s="712"/>
      <c r="ERT54" s="712"/>
      <c r="ERU54" s="712"/>
      <c r="ERV54" s="712"/>
      <c r="ERW54" s="712"/>
      <c r="ERX54" s="712"/>
      <c r="ERY54" s="712"/>
      <c r="ERZ54" s="712"/>
      <c r="ESA54" s="712"/>
      <c r="ESB54" s="712"/>
      <c r="ESC54" s="712"/>
      <c r="ESD54" s="712"/>
      <c r="ESE54" s="712"/>
      <c r="ESF54" s="712"/>
      <c r="ESG54" s="712"/>
      <c r="ESH54" s="712"/>
      <c r="ESI54" s="712"/>
      <c r="ESJ54" s="712"/>
      <c r="ESK54" s="712"/>
      <c r="ESL54" s="712"/>
      <c r="ESM54" s="712"/>
      <c r="ESN54" s="712"/>
      <c r="ESO54" s="712"/>
      <c r="ESP54" s="712"/>
      <c r="ESQ54" s="712"/>
      <c r="ESR54" s="712"/>
      <c r="ESS54" s="712"/>
      <c r="EST54" s="712"/>
      <c r="ESU54" s="712"/>
      <c r="ESV54" s="712"/>
      <c r="ESW54" s="712"/>
      <c r="ESX54" s="712"/>
      <c r="ESY54" s="712"/>
      <c r="ESZ54" s="712"/>
      <c r="ETA54" s="712"/>
      <c r="ETB54" s="712"/>
      <c r="ETC54" s="712"/>
      <c r="ETD54" s="712"/>
      <c r="ETE54" s="712"/>
      <c r="ETF54" s="712"/>
      <c r="ETG54" s="712"/>
      <c r="ETH54" s="712"/>
      <c r="ETI54" s="712"/>
      <c r="ETJ54" s="712"/>
      <c r="ETK54" s="712"/>
      <c r="ETL54" s="712"/>
      <c r="ETM54" s="712"/>
      <c r="ETN54" s="712"/>
      <c r="ETO54" s="712"/>
      <c r="ETP54" s="712"/>
      <c r="ETQ54" s="712"/>
      <c r="ETR54" s="712"/>
      <c r="ETS54" s="712"/>
      <c r="ETT54" s="712"/>
      <c r="ETU54" s="712"/>
      <c r="ETV54" s="712"/>
      <c r="ETW54" s="712"/>
      <c r="ETX54" s="712"/>
      <c r="ETY54" s="712"/>
      <c r="ETZ54" s="712"/>
      <c r="EUA54" s="712"/>
      <c r="EUB54" s="712"/>
      <c r="EUC54" s="712"/>
      <c r="EUD54" s="712"/>
      <c r="EUE54" s="712"/>
      <c r="EUF54" s="712"/>
      <c r="EUG54" s="712"/>
      <c r="EUH54" s="712"/>
      <c r="EUI54" s="712"/>
      <c r="EUJ54" s="712"/>
      <c r="EUK54" s="712"/>
      <c r="EUL54" s="712"/>
      <c r="EUM54" s="712"/>
      <c r="EUN54" s="712"/>
      <c r="EUO54" s="712"/>
      <c r="EUP54" s="712"/>
      <c r="EUQ54" s="712"/>
      <c r="EUR54" s="712"/>
      <c r="EUS54" s="712"/>
      <c r="EUT54" s="712"/>
      <c r="EUU54" s="712"/>
      <c r="EUV54" s="712"/>
      <c r="EUW54" s="712"/>
      <c r="EUX54" s="712"/>
      <c r="EUY54" s="712"/>
      <c r="EUZ54" s="712"/>
      <c r="EVA54" s="712"/>
      <c r="EVB54" s="712"/>
      <c r="EVC54" s="712"/>
      <c r="EVD54" s="712"/>
      <c r="EVE54" s="712"/>
      <c r="EVF54" s="712"/>
      <c r="EVG54" s="712"/>
      <c r="EVH54" s="712"/>
      <c r="EVI54" s="712"/>
      <c r="EVJ54" s="712"/>
      <c r="EVK54" s="712"/>
      <c r="EVL54" s="712"/>
      <c r="EVM54" s="712"/>
      <c r="EVN54" s="712"/>
      <c r="EVO54" s="712"/>
      <c r="EVP54" s="712"/>
      <c r="EVQ54" s="712"/>
      <c r="EVR54" s="712"/>
      <c r="EVS54" s="712"/>
      <c r="EVT54" s="712"/>
      <c r="EVU54" s="712"/>
      <c r="EVV54" s="712"/>
      <c r="EVW54" s="712"/>
      <c r="EVX54" s="712"/>
      <c r="EVY54" s="712"/>
      <c r="EVZ54" s="712"/>
      <c r="EWA54" s="712"/>
      <c r="EWB54" s="712"/>
      <c r="EWC54" s="712"/>
      <c r="EWD54" s="712"/>
      <c r="EWE54" s="712"/>
      <c r="EWF54" s="712"/>
      <c r="EWG54" s="712"/>
      <c r="EWH54" s="712"/>
      <c r="EWI54" s="712"/>
      <c r="EWJ54" s="712"/>
      <c r="EWK54" s="712"/>
      <c r="EWL54" s="712"/>
      <c r="EWM54" s="712"/>
      <c r="EWN54" s="712"/>
      <c r="EWO54" s="712"/>
      <c r="EWP54" s="712"/>
      <c r="EWQ54" s="712"/>
      <c r="EWR54" s="712"/>
      <c r="EWS54" s="712"/>
      <c r="EWT54" s="712"/>
      <c r="EWU54" s="712"/>
      <c r="EWV54" s="712"/>
      <c r="EWW54" s="712"/>
      <c r="EWX54" s="712"/>
      <c r="EWY54" s="712"/>
      <c r="EWZ54" s="712"/>
      <c r="EXA54" s="712"/>
      <c r="EXB54" s="712"/>
      <c r="EXC54" s="712"/>
      <c r="EXD54" s="712"/>
      <c r="EXE54" s="712"/>
      <c r="EXF54" s="712"/>
      <c r="EXG54" s="712"/>
      <c r="EXH54" s="712"/>
      <c r="EXI54" s="712"/>
      <c r="EXJ54" s="712"/>
      <c r="EXK54" s="712"/>
      <c r="EXL54" s="712"/>
      <c r="EXM54" s="712"/>
      <c r="EXN54" s="712"/>
      <c r="EXO54" s="712"/>
      <c r="EXP54" s="712"/>
      <c r="EXQ54" s="712"/>
      <c r="EXR54" s="712"/>
      <c r="EXS54" s="712"/>
      <c r="EXT54" s="712"/>
      <c r="EXU54" s="712"/>
      <c r="EXV54" s="712"/>
      <c r="EXW54" s="712"/>
      <c r="EXX54" s="712"/>
      <c r="EXY54" s="712"/>
      <c r="EXZ54" s="712"/>
      <c r="EYA54" s="712"/>
      <c r="EYB54" s="712"/>
      <c r="EYC54" s="712"/>
      <c r="EYD54" s="712"/>
      <c r="EYE54" s="712"/>
      <c r="EYF54" s="712"/>
      <c r="EYG54" s="712"/>
      <c r="EYH54" s="712"/>
      <c r="EYI54" s="712"/>
      <c r="EYJ54" s="712"/>
      <c r="EYK54" s="712"/>
      <c r="EYL54" s="712"/>
      <c r="EYM54" s="712"/>
      <c r="EYN54" s="712"/>
      <c r="EYO54" s="712"/>
      <c r="EYP54" s="712"/>
      <c r="EYQ54" s="712"/>
      <c r="EYR54" s="712"/>
      <c r="EYS54" s="712"/>
      <c r="EYT54" s="712"/>
      <c r="EYU54" s="712"/>
      <c r="EYV54" s="712"/>
      <c r="EYW54" s="712"/>
      <c r="EYX54" s="712"/>
      <c r="EYY54" s="712"/>
      <c r="EYZ54" s="712"/>
      <c r="EZA54" s="712"/>
      <c r="EZB54" s="712"/>
      <c r="EZC54" s="712"/>
      <c r="EZD54" s="712"/>
      <c r="EZE54" s="712"/>
      <c r="EZF54" s="712"/>
      <c r="EZG54" s="712"/>
      <c r="EZH54" s="712"/>
      <c r="EZI54" s="712"/>
      <c r="EZJ54" s="712"/>
      <c r="EZK54" s="712"/>
      <c r="EZL54" s="712"/>
      <c r="EZM54" s="712"/>
      <c r="EZN54" s="712"/>
      <c r="EZO54" s="712"/>
      <c r="EZP54" s="712"/>
      <c r="EZQ54" s="712"/>
      <c r="EZR54" s="712"/>
      <c r="EZS54" s="712"/>
      <c r="EZT54" s="712"/>
      <c r="EZU54" s="712"/>
      <c r="EZV54" s="712"/>
      <c r="EZW54" s="712"/>
      <c r="EZX54" s="712"/>
      <c r="EZY54" s="712"/>
      <c r="EZZ54" s="712"/>
      <c r="FAA54" s="712"/>
      <c r="FAB54" s="712"/>
      <c r="FAC54" s="712"/>
      <c r="FAD54" s="712"/>
      <c r="FAE54" s="712"/>
      <c r="FAF54" s="712"/>
      <c r="FAG54" s="712"/>
      <c r="FAH54" s="712"/>
      <c r="FAI54" s="712"/>
      <c r="FAJ54" s="712"/>
      <c r="FAK54" s="712"/>
      <c r="FAL54" s="712"/>
      <c r="FAM54" s="712"/>
      <c r="FAN54" s="712"/>
      <c r="FAO54" s="712"/>
      <c r="FAP54" s="712"/>
      <c r="FAQ54" s="712"/>
      <c r="FAR54" s="712"/>
      <c r="FAS54" s="712"/>
      <c r="FAT54" s="712"/>
      <c r="FAU54" s="712"/>
      <c r="FAV54" s="712"/>
      <c r="FAW54" s="712"/>
      <c r="FAX54" s="712"/>
      <c r="FAY54" s="712"/>
      <c r="FAZ54" s="712"/>
      <c r="FBA54" s="712"/>
      <c r="FBB54" s="712"/>
      <c r="FBC54" s="712"/>
      <c r="FBD54" s="712"/>
      <c r="FBE54" s="712"/>
      <c r="FBF54" s="712"/>
      <c r="FBG54" s="712"/>
      <c r="FBH54" s="712"/>
      <c r="FBI54" s="712"/>
      <c r="FBJ54" s="712"/>
      <c r="FBK54" s="712"/>
      <c r="FBL54" s="712"/>
      <c r="FBM54" s="712"/>
      <c r="FBN54" s="712"/>
      <c r="FBO54" s="712"/>
      <c r="FBP54" s="712"/>
      <c r="FBQ54" s="712"/>
      <c r="FBR54" s="712"/>
      <c r="FBS54" s="712"/>
      <c r="FBT54" s="712"/>
      <c r="FBU54" s="712"/>
      <c r="FBV54" s="712"/>
      <c r="FBW54" s="712"/>
      <c r="FBX54" s="712"/>
      <c r="FBY54" s="712"/>
      <c r="FBZ54" s="712"/>
      <c r="FCA54" s="712"/>
      <c r="FCB54" s="712"/>
      <c r="FCC54" s="712"/>
      <c r="FCD54" s="712"/>
      <c r="FCE54" s="712"/>
      <c r="FCF54" s="712"/>
      <c r="FCG54" s="712"/>
      <c r="FCH54" s="712"/>
      <c r="FCI54" s="712"/>
      <c r="FCJ54" s="712"/>
      <c r="FCK54" s="712"/>
      <c r="FCL54" s="712"/>
      <c r="FCM54" s="712"/>
      <c r="FCN54" s="712"/>
      <c r="FCO54" s="712"/>
      <c r="FCP54" s="712"/>
      <c r="FCQ54" s="712"/>
      <c r="FCR54" s="712"/>
      <c r="FCS54" s="712"/>
      <c r="FCT54" s="712"/>
      <c r="FCU54" s="712"/>
      <c r="FCV54" s="712"/>
      <c r="FCW54" s="712"/>
      <c r="FCX54" s="712"/>
      <c r="FCY54" s="712"/>
      <c r="FCZ54" s="712"/>
      <c r="FDA54" s="712"/>
      <c r="FDB54" s="712"/>
      <c r="FDC54" s="712"/>
      <c r="FDD54" s="712"/>
      <c r="FDE54" s="712"/>
      <c r="FDF54" s="712"/>
      <c r="FDG54" s="712"/>
      <c r="FDH54" s="712"/>
      <c r="FDI54" s="712"/>
      <c r="FDJ54" s="712"/>
      <c r="FDK54" s="712"/>
      <c r="FDL54" s="712"/>
      <c r="FDM54" s="712"/>
      <c r="FDN54" s="712"/>
      <c r="FDO54" s="712"/>
      <c r="FDP54" s="712"/>
      <c r="FDQ54" s="712"/>
      <c r="FDR54" s="712"/>
      <c r="FDS54" s="712"/>
      <c r="FDT54" s="712"/>
      <c r="FDU54" s="712"/>
      <c r="FDV54" s="712"/>
      <c r="FDW54" s="712"/>
      <c r="FDX54" s="712"/>
      <c r="FDY54" s="712"/>
      <c r="FDZ54" s="712"/>
      <c r="FEA54" s="712"/>
      <c r="FEB54" s="712"/>
      <c r="FEC54" s="712"/>
      <c r="FED54" s="712"/>
      <c r="FEE54" s="712"/>
      <c r="FEF54" s="712"/>
      <c r="FEG54" s="712"/>
      <c r="FEH54" s="712"/>
      <c r="FEI54" s="712"/>
      <c r="FEJ54" s="712"/>
      <c r="FEK54" s="712"/>
      <c r="FEL54" s="712"/>
      <c r="FEM54" s="712"/>
      <c r="FEN54" s="712"/>
      <c r="FEO54" s="712"/>
      <c r="FEP54" s="712"/>
      <c r="FEQ54" s="712"/>
      <c r="FER54" s="712"/>
      <c r="FES54" s="712"/>
      <c r="FET54" s="712"/>
      <c r="FEU54" s="712"/>
      <c r="FEV54" s="712"/>
      <c r="FEW54" s="712"/>
      <c r="FEX54" s="712"/>
      <c r="FEY54" s="712"/>
      <c r="FEZ54" s="712"/>
      <c r="FFA54" s="712"/>
      <c r="FFB54" s="712"/>
      <c r="FFC54" s="712"/>
      <c r="FFD54" s="712"/>
      <c r="FFE54" s="712"/>
      <c r="FFF54" s="712"/>
      <c r="FFG54" s="712"/>
      <c r="FFH54" s="712"/>
      <c r="FFI54" s="712"/>
      <c r="FFJ54" s="712"/>
      <c r="FFK54" s="712"/>
      <c r="FFL54" s="712"/>
      <c r="FFM54" s="712"/>
      <c r="FFN54" s="712"/>
      <c r="FFO54" s="712"/>
      <c r="FFP54" s="712"/>
      <c r="FFQ54" s="712"/>
      <c r="FFR54" s="712"/>
      <c r="FFS54" s="712"/>
      <c r="FFT54" s="712"/>
      <c r="FFU54" s="712"/>
      <c r="FFV54" s="712"/>
      <c r="FFW54" s="712"/>
      <c r="FFX54" s="712"/>
      <c r="FFY54" s="712"/>
      <c r="FFZ54" s="712"/>
      <c r="FGA54" s="712"/>
      <c r="FGB54" s="712"/>
      <c r="FGC54" s="712"/>
      <c r="FGD54" s="712"/>
      <c r="FGE54" s="712"/>
      <c r="FGF54" s="712"/>
      <c r="FGG54" s="712"/>
      <c r="FGH54" s="712"/>
      <c r="FGI54" s="712"/>
      <c r="FGJ54" s="712"/>
      <c r="FGK54" s="712"/>
      <c r="FGL54" s="712"/>
      <c r="FGM54" s="712"/>
      <c r="FGN54" s="712"/>
      <c r="FGO54" s="712"/>
      <c r="FGP54" s="712"/>
      <c r="FGQ54" s="712"/>
      <c r="FGR54" s="712"/>
      <c r="FGS54" s="712"/>
      <c r="FGT54" s="712"/>
      <c r="FGU54" s="712"/>
      <c r="FGV54" s="712"/>
      <c r="FGW54" s="712"/>
      <c r="FGX54" s="712"/>
      <c r="FGY54" s="712"/>
      <c r="FGZ54" s="712"/>
      <c r="FHA54" s="712"/>
      <c r="FHB54" s="712"/>
      <c r="FHC54" s="712"/>
      <c r="FHD54" s="712"/>
      <c r="FHE54" s="712"/>
      <c r="FHF54" s="712"/>
      <c r="FHG54" s="712"/>
      <c r="FHH54" s="712"/>
      <c r="FHI54" s="712"/>
      <c r="FHJ54" s="712"/>
      <c r="FHK54" s="712"/>
      <c r="FHL54" s="712"/>
      <c r="FHM54" s="712"/>
      <c r="FHN54" s="712"/>
      <c r="FHO54" s="712"/>
      <c r="FHP54" s="712"/>
      <c r="FHQ54" s="712"/>
      <c r="FHR54" s="712"/>
      <c r="FHS54" s="712"/>
      <c r="FHT54" s="712"/>
      <c r="FHU54" s="712"/>
      <c r="FHV54" s="712"/>
      <c r="FHW54" s="712"/>
      <c r="FHX54" s="712"/>
      <c r="FHY54" s="712"/>
      <c r="FHZ54" s="712"/>
      <c r="FIA54" s="712"/>
      <c r="FIB54" s="712"/>
      <c r="FIC54" s="712"/>
      <c r="FID54" s="712"/>
      <c r="FIE54" s="712"/>
      <c r="FIF54" s="712"/>
      <c r="FIG54" s="712"/>
      <c r="FIH54" s="712"/>
      <c r="FII54" s="712"/>
      <c r="FIJ54" s="712"/>
      <c r="FIK54" s="712"/>
      <c r="FIL54" s="712"/>
      <c r="FIM54" s="712"/>
      <c r="FIN54" s="712"/>
      <c r="FIO54" s="712"/>
      <c r="FIP54" s="712"/>
      <c r="FIQ54" s="712"/>
      <c r="FIR54" s="712"/>
      <c r="FIS54" s="712"/>
      <c r="FIT54" s="712"/>
      <c r="FIU54" s="712"/>
      <c r="FIV54" s="712"/>
      <c r="FIW54" s="712"/>
      <c r="FIX54" s="712"/>
      <c r="FIY54" s="712"/>
      <c r="FIZ54" s="712"/>
      <c r="FJA54" s="712"/>
      <c r="FJB54" s="712"/>
      <c r="FJC54" s="712"/>
      <c r="FJD54" s="712"/>
      <c r="FJE54" s="712"/>
      <c r="FJF54" s="712"/>
      <c r="FJG54" s="712"/>
      <c r="FJH54" s="712"/>
      <c r="FJI54" s="712"/>
      <c r="FJJ54" s="712"/>
      <c r="FJK54" s="712"/>
      <c r="FJL54" s="712"/>
      <c r="FJM54" s="712"/>
      <c r="FJN54" s="712"/>
      <c r="FJO54" s="712"/>
      <c r="FJP54" s="712"/>
      <c r="FJQ54" s="712"/>
      <c r="FJR54" s="712"/>
      <c r="FJS54" s="712"/>
      <c r="FJT54" s="712"/>
      <c r="FJU54" s="712"/>
      <c r="FJV54" s="712"/>
      <c r="FJW54" s="712"/>
      <c r="FJX54" s="712"/>
      <c r="FJY54" s="712"/>
      <c r="FJZ54" s="712"/>
      <c r="FKA54" s="712"/>
      <c r="FKB54" s="712"/>
      <c r="FKC54" s="712"/>
      <c r="FKD54" s="712"/>
      <c r="FKE54" s="712"/>
      <c r="FKF54" s="712"/>
      <c r="FKG54" s="712"/>
      <c r="FKH54" s="712"/>
      <c r="FKI54" s="712"/>
      <c r="FKJ54" s="712"/>
      <c r="FKK54" s="712"/>
      <c r="FKL54" s="712"/>
      <c r="FKM54" s="712"/>
      <c r="FKN54" s="712"/>
      <c r="FKO54" s="712"/>
      <c r="FKP54" s="712"/>
      <c r="FKQ54" s="712"/>
      <c r="FKR54" s="712"/>
      <c r="FKS54" s="712"/>
      <c r="FKT54" s="712"/>
      <c r="FKU54" s="712"/>
      <c r="FKV54" s="712"/>
      <c r="FKW54" s="712"/>
      <c r="FKX54" s="712"/>
      <c r="FKY54" s="712"/>
      <c r="FKZ54" s="712"/>
      <c r="FLA54" s="712"/>
      <c r="FLB54" s="712"/>
      <c r="FLC54" s="712"/>
      <c r="FLD54" s="712"/>
      <c r="FLE54" s="712"/>
      <c r="FLF54" s="712"/>
      <c r="FLG54" s="712"/>
      <c r="FLH54" s="712"/>
      <c r="FLI54" s="712"/>
      <c r="FLJ54" s="712"/>
      <c r="FLK54" s="712"/>
      <c r="FLL54" s="712"/>
      <c r="FLM54" s="712"/>
      <c r="FLN54" s="712"/>
      <c r="FLO54" s="712"/>
      <c r="FLP54" s="712"/>
      <c r="FLQ54" s="712"/>
      <c r="FLR54" s="712"/>
      <c r="FLS54" s="712"/>
      <c r="FLT54" s="712"/>
      <c r="FLU54" s="712"/>
      <c r="FLV54" s="712"/>
      <c r="FLW54" s="712"/>
      <c r="FLX54" s="712"/>
      <c r="FLY54" s="712"/>
      <c r="FLZ54" s="712"/>
      <c r="FMA54" s="712"/>
      <c r="FMB54" s="712"/>
      <c r="FMC54" s="712"/>
      <c r="FMD54" s="712"/>
      <c r="FME54" s="712"/>
      <c r="FMF54" s="712"/>
      <c r="FMG54" s="712"/>
      <c r="FMH54" s="712"/>
      <c r="FMI54" s="712"/>
      <c r="FMJ54" s="712"/>
      <c r="FMK54" s="712"/>
      <c r="FML54" s="712"/>
      <c r="FMM54" s="712"/>
      <c r="FMN54" s="712"/>
      <c r="FMO54" s="712"/>
      <c r="FMP54" s="712"/>
      <c r="FMQ54" s="712"/>
      <c r="FMR54" s="712"/>
      <c r="FMS54" s="712"/>
      <c r="FMT54" s="712"/>
      <c r="FMU54" s="712"/>
      <c r="FMV54" s="712"/>
      <c r="FMW54" s="712"/>
      <c r="FMX54" s="712"/>
      <c r="FMY54" s="712"/>
      <c r="FMZ54" s="712"/>
      <c r="FNA54" s="712"/>
      <c r="FNB54" s="712"/>
      <c r="FNC54" s="712"/>
      <c r="FND54" s="712"/>
      <c r="FNE54" s="712"/>
      <c r="FNF54" s="712"/>
      <c r="FNG54" s="712"/>
      <c r="FNH54" s="712"/>
      <c r="FNI54" s="712"/>
      <c r="FNJ54" s="712"/>
      <c r="FNK54" s="712"/>
      <c r="FNL54" s="712"/>
      <c r="FNM54" s="712"/>
      <c r="FNN54" s="712"/>
      <c r="FNO54" s="712"/>
      <c r="FNP54" s="712"/>
      <c r="FNQ54" s="712"/>
      <c r="FNR54" s="712"/>
      <c r="FNS54" s="712"/>
      <c r="FNT54" s="712"/>
      <c r="FNU54" s="712"/>
      <c r="FNV54" s="712"/>
      <c r="FNW54" s="712"/>
      <c r="FNX54" s="712"/>
      <c r="FNY54" s="712"/>
      <c r="FNZ54" s="712"/>
      <c r="FOA54" s="712"/>
      <c r="FOB54" s="712"/>
      <c r="FOC54" s="712"/>
      <c r="FOD54" s="712"/>
      <c r="FOE54" s="712"/>
      <c r="FOF54" s="712"/>
      <c r="FOG54" s="712"/>
      <c r="FOH54" s="712"/>
      <c r="FOI54" s="712"/>
      <c r="FOJ54" s="712"/>
      <c r="FOK54" s="712"/>
      <c r="FOL54" s="712"/>
      <c r="FOM54" s="712"/>
      <c r="FON54" s="712"/>
      <c r="FOO54" s="712"/>
      <c r="FOP54" s="712"/>
      <c r="FOQ54" s="712"/>
      <c r="FOR54" s="712"/>
      <c r="FOS54" s="712"/>
      <c r="FOT54" s="712"/>
      <c r="FOU54" s="712"/>
      <c r="FOV54" s="712"/>
      <c r="FOW54" s="712"/>
      <c r="FOX54" s="712"/>
      <c r="FOY54" s="712"/>
      <c r="FOZ54" s="712"/>
      <c r="FPA54" s="712"/>
      <c r="FPB54" s="712"/>
      <c r="FPC54" s="712"/>
      <c r="FPD54" s="712"/>
      <c r="FPE54" s="712"/>
      <c r="FPF54" s="712"/>
      <c r="FPG54" s="712"/>
      <c r="FPH54" s="712"/>
      <c r="FPI54" s="712"/>
      <c r="FPJ54" s="712"/>
      <c r="FPK54" s="712"/>
      <c r="FPL54" s="712"/>
      <c r="FPM54" s="712"/>
      <c r="FPN54" s="712"/>
      <c r="FPO54" s="712"/>
      <c r="FPP54" s="712"/>
      <c r="FPQ54" s="712"/>
      <c r="FPR54" s="712"/>
      <c r="FPS54" s="712"/>
      <c r="FPT54" s="712"/>
      <c r="FPU54" s="712"/>
      <c r="FPV54" s="712"/>
      <c r="FPW54" s="712"/>
      <c r="FPX54" s="712"/>
      <c r="FPY54" s="712"/>
      <c r="FPZ54" s="712"/>
      <c r="FQA54" s="712"/>
      <c r="FQB54" s="712"/>
      <c r="FQC54" s="712"/>
      <c r="FQD54" s="712"/>
      <c r="FQE54" s="712"/>
      <c r="FQF54" s="712"/>
      <c r="FQG54" s="712"/>
      <c r="FQH54" s="712"/>
      <c r="FQI54" s="712"/>
      <c r="FQJ54" s="712"/>
      <c r="FQK54" s="712"/>
      <c r="FQL54" s="712"/>
      <c r="FQM54" s="712"/>
      <c r="FQN54" s="712"/>
      <c r="FQO54" s="712"/>
      <c r="FQP54" s="712"/>
      <c r="FQQ54" s="712"/>
      <c r="FQR54" s="712"/>
      <c r="FQS54" s="712"/>
      <c r="FQT54" s="712"/>
      <c r="FQU54" s="712"/>
      <c r="FQV54" s="712"/>
      <c r="FQW54" s="712"/>
      <c r="FQX54" s="712"/>
      <c r="FQY54" s="712"/>
      <c r="FQZ54" s="712"/>
      <c r="FRA54" s="712"/>
      <c r="FRB54" s="712"/>
      <c r="FRC54" s="712"/>
      <c r="FRD54" s="712"/>
      <c r="FRE54" s="712"/>
      <c r="FRF54" s="712"/>
      <c r="FRG54" s="712"/>
      <c r="FRH54" s="712"/>
      <c r="FRI54" s="712"/>
      <c r="FRJ54" s="712"/>
      <c r="FRK54" s="712"/>
      <c r="FRL54" s="712"/>
      <c r="FRM54" s="712"/>
      <c r="FRN54" s="712"/>
      <c r="FRO54" s="712"/>
      <c r="FRP54" s="712"/>
      <c r="FRQ54" s="712"/>
      <c r="FRR54" s="712"/>
      <c r="FRS54" s="712"/>
      <c r="FRT54" s="712"/>
      <c r="FRU54" s="712"/>
      <c r="FRV54" s="712"/>
      <c r="FRW54" s="712"/>
      <c r="FRX54" s="712"/>
      <c r="FRY54" s="712"/>
      <c r="FRZ54" s="712"/>
      <c r="FSA54" s="712"/>
      <c r="FSB54" s="712"/>
      <c r="FSC54" s="712"/>
      <c r="FSD54" s="712"/>
      <c r="FSE54" s="712"/>
      <c r="FSF54" s="712"/>
      <c r="FSG54" s="712"/>
      <c r="FSH54" s="712"/>
      <c r="FSI54" s="712"/>
      <c r="FSJ54" s="712"/>
      <c r="FSK54" s="712"/>
      <c r="FSL54" s="712"/>
      <c r="FSM54" s="712"/>
      <c r="FSN54" s="712"/>
      <c r="FSO54" s="712"/>
      <c r="FSP54" s="712"/>
      <c r="FSQ54" s="712"/>
      <c r="FSR54" s="712"/>
      <c r="FSS54" s="712"/>
      <c r="FST54" s="712"/>
      <c r="FSU54" s="712"/>
      <c r="FSV54" s="712"/>
      <c r="FSW54" s="712"/>
      <c r="FSX54" s="712"/>
      <c r="FSY54" s="712"/>
      <c r="FSZ54" s="712"/>
      <c r="FTA54" s="712"/>
      <c r="FTB54" s="712"/>
      <c r="FTC54" s="712"/>
      <c r="FTD54" s="712"/>
      <c r="FTE54" s="712"/>
      <c r="FTF54" s="712"/>
      <c r="FTG54" s="712"/>
      <c r="FTH54" s="712"/>
      <c r="FTI54" s="712"/>
      <c r="FTJ54" s="712"/>
      <c r="FTK54" s="712"/>
      <c r="FTL54" s="712"/>
      <c r="FTM54" s="712"/>
      <c r="FTN54" s="712"/>
      <c r="FTO54" s="712"/>
      <c r="FTP54" s="712"/>
      <c r="FTQ54" s="712"/>
      <c r="FTR54" s="712"/>
      <c r="FTS54" s="712"/>
      <c r="FTT54" s="712"/>
      <c r="FTU54" s="712"/>
      <c r="FTV54" s="712"/>
      <c r="FTW54" s="712"/>
      <c r="FTX54" s="712"/>
      <c r="FTY54" s="712"/>
      <c r="FTZ54" s="712"/>
      <c r="FUA54" s="712"/>
      <c r="FUB54" s="712"/>
      <c r="FUC54" s="712"/>
      <c r="FUD54" s="712"/>
      <c r="FUE54" s="712"/>
      <c r="FUF54" s="712"/>
      <c r="FUG54" s="712"/>
      <c r="FUH54" s="712"/>
      <c r="FUI54" s="712"/>
      <c r="FUJ54" s="712"/>
      <c r="FUK54" s="712"/>
      <c r="FUL54" s="712"/>
      <c r="FUM54" s="712"/>
      <c r="FUN54" s="712"/>
      <c r="FUO54" s="712"/>
      <c r="FUP54" s="712"/>
      <c r="FUQ54" s="712"/>
      <c r="FUR54" s="712"/>
      <c r="FUS54" s="712"/>
      <c r="FUT54" s="712"/>
      <c r="FUU54" s="712"/>
      <c r="FUV54" s="712"/>
      <c r="FUW54" s="712"/>
      <c r="FUX54" s="712"/>
      <c r="FUY54" s="712"/>
      <c r="FUZ54" s="712"/>
      <c r="FVA54" s="712"/>
      <c r="FVB54" s="712"/>
      <c r="FVC54" s="712"/>
      <c r="FVD54" s="712"/>
      <c r="FVE54" s="712"/>
      <c r="FVF54" s="712"/>
      <c r="FVG54" s="712"/>
      <c r="FVH54" s="712"/>
      <c r="FVI54" s="712"/>
      <c r="FVJ54" s="712"/>
      <c r="FVK54" s="712"/>
      <c r="FVL54" s="712"/>
      <c r="FVM54" s="712"/>
      <c r="FVN54" s="712"/>
      <c r="FVO54" s="712"/>
      <c r="FVP54" s="712"/>
      <c r="FVQ54" s="712"/>
      <c r="FVR54" s="712"/>
      <c r="FVS54" s="712"/>
      <c r="FVT54" s="712"/>
      <c r="FVU54" s="712"/>
      <c r="FVV54" s="712"/>
      <c r="FVW54" s="712"/>
      <c r="FVX54" s="712"/>
      <c r="FVY54" s="712"/>
      <c r="FVZ54" s="712"/>
      <c r="FWA54" s="712"/>
      <c r="FWB54" s="712"/>
      <c r="FWC54" s="712"/>
      <c r="FWD54" s="712"/>
      <c r="FWE54" s="712"/>
      <c r="FWF54" s="712"/>
      <c r="FWG54" s="712"/>
      <c r="FWH54" s="712"/>
      <c r="FWI54" s="712"/>
      <c r="FWJ54" s="712"/>
      <c r="FWK54" s="712"/>
      <c r="FWL54" s="712"/>
      <c r="FWM54" s="712"/>
      <c r="FWN54" s="712"/>
      <c r="FWO54" s="712"/>
      <c r="FWP54" s="712"/>
      <c r="FWQ54" s="712"/>
      <c r="FWR54" s="712"/>
      <c r="FWS54" s="712"/>
      <c r="FWT54" s="712"/>
      <c r="FWU54" s="712"/>
      <c r="FWV54" s="712"/>
      <c r="FWW54" s="712"/>
      <c r="FWX54" s="712"/>
      <c r="FWY54" s="712"/>
      <c r="FWZ54" s="712"/>
      <c r="FXA54" s="712"/>
      <c r="FXB54" s="712"/>
      <c r="FXC54" s="712"/>
      <c r="FXD54" s="712"/>
      <c r="FXE54" s="712"/>
      <c r="FXF54" s="712"/>
      <c r="FXG54" s="712"/>
      <c r="FXH54" s="712"/>
      <c r="FXI54" s="712"/>
      <c r="FXJ54" s="712"/>
      <c r="FXK54" s="712"/>
      <c r="FXL54" s="712"/>
      <c r="FXM54" s="712"/>
      <c r="FXN54" s="712"/>
      <c r="FXO54" s="712"/>
      <c r="FXP54" s="712"/>
      <c r="FXQ54" s="712"/>
      <c r="FXR54" s="712"/>
      <c r="FXS54" s="712"/>
      <c r="FXT54" s="712"/>
      <c r="FXU54" s="712"/>
      <c r="FXV54" s="712"/>
      <c r="FXW54" s="712"/>
      <c r="FXX54" s="712"/>
      <c r="FXY54" s="712"/>
      <c r="FXZ54" s="712"/>
      <c r="FYA54" s="712"/>
      <c r="FYB54" s="712"/>
      <c r="FYC54" s="712"/>
      <c r="FYD54" s="712"/>
      <c r="FYE54" s="712"/>
      <c r="FYF54" s="712"/>
      <c r="FYG54" s="712"/>
      <c r="FYH54" s="712"/>
      <c r="FYI54" s="712"/>
      <c r="FYJ54" s="712"/>
      <c r="FYK54" s="712"/>
      <c r="FYL54" s="712"/>
      <c r="FYM54" s="712"/>
      <c r="FYN54" s="712"/>
      <c r="FYO54" s="712"/>
      <c r="FYP54" s="712"/>
      <c r="FYQ54" s="712"/>
      <c r="FYR54" s="712"/>
      <c r="FYS54" s="712"/>
      <c r="FYT54" s="712"/>
      <c r="FYU54" s="712"/>
      <c r="FYV54" s="712"/>
      <c r="FYW54" s="712"/>
      <c r="FYX54" s="712"/>
      <c r="FYY54" s="712"/>
      <c r="FYZ54" s="712"/>
      <c r="FZA54" s="712"/>
      <c r="FZB54" s="712"/>
      <c r="FZC54" s="712"/>
      <c r="FZD54" s="712"/>
      <c r="FZE54" s="712"/>
      <c r="FZF54" s="712"/>
      <c r="FZG54" s="712"/>
      <c r="FZH54" s="712"/>
      <c r="FZI54" s="712"/>
      <c r="FZJ54" s="712"/>
      <c r="FZK54" s="712"/>
      <c r="FZL54" s="712"/>
      <c r="FZM54" s="712"/>
      <c r="FZN54" s="712"/>
      <c r="FZO54" s="712"/>
      <c r="FZP54" s="712"/>
      <c r="FZQ54" s="712"/>
      <c r="FZR54" s="712"/>
      <c r="FZS54" s="712"/>
      <c r="FZT54" s="712"/>
      <c r="FZU54" s="712"/>
      <c r="FZV54" s="712"/>
      <c r="FZW54" s="712"/>
      <c r="FZX54" s="712"/>
      <c r="FZY54" s="712"/>
      <c r="FZZ54" s="712"/>
      <c r="GAA54" s="712"/>
      <c r="GAB54" s="712"/>
      <c r="GAC54" s="712"/>
      <c r="GAD54" s="712"/>
      <c r="GAE54" s="712"/>
      <c r="GAF54" s="712"/>
      <c r="GAG54" s="712"/>
      <c r="GAH54" s="712"/>
      <c r="GAI54" s="712"/>
      <c r="GAJ54" s="712"/>
      <c r="GAK54" s="712"/>
      <c r="GAL54" s="712"/>
      <c r="GAM54" s="712"/>
      <c r="GAN54" s="712"/>
      <c r="GAO54" s="712"/>
      <c r="GAP54" s="712"/>
      <c r="GAQ54" s="712"/>
      <c r="GAR54" s="712"/>
      <c r="GAS54" s="712"/>
      <c r="GAT54" s="712"/>
      <c r="GAU54" s="712"/>
      <c r="GAV54" s="712"/>
      <c r="GAW54" s="712"/>
      <c r="GAX54" s="712"/>
      <c r="GAY54" s="712"/>
      <c r="GAZ54" s="712"/>
      <c r="GBA54" s="712"/>
      <c r="GBB54" s="712"/>
      <c r="GBC54" s="712"/>
      <c r="GBD54" s="712"/>
      <c r="GBE54" s="712"/>
      <c r="GBF54" s="712"/>
      <c r="GBG54" s="712"/>
      <c r="GBH54" s="712"/>
      <c r="GBI54" s="712"/>
      <c r="GBJ54" s="712"/>
      <c r="GBK54" s="712"/>
      <c r="GBL54" s="712"/>
      <c r="GBM54" s="712"/>
      <c r="GBN54" s="712"/>
      <c r="GBO54" s="712"/>
      <c r="GBP54" s="712"/>
      <c r="GBQ54" s="712"/>
      <c r="GBR54" s="712"/>
      <c r="GBS54" s="712"/>
      <c r="GBT54" s="712"/>
      <c r="GBU54" s="712"/>
      <c r="GBV54" s="712"/>
      <c r="GBW54" s="712"/>
      <c r="GBX54" s="712"/>
      <c r="GBY54" s="712"/>
      <c r="GBZ54" s="712"/>
      <c r="GCA54" s="712"/>
      <c r="GCB54" s="712"/>
      <c r="GCC54" s="712"/>
      <c r="GCD54" s="712"/>
      <c r="GCE54" s="712"/>
      <c r="GCF54" s="712"/>
      <c r="GCG54" s="712"/>
      <c r="GCH54" s="712"/>
      <c r="GCI54" s="712"/>
      <c r="GCJ54" s="712"/>
      <c r="GCK54" s="712"/>
      <c r="GCL54" s="712"/>
      <c r="GCM54" s="712"/>
      <c r="GCN54" s="712"/>
      <c r="GCO54" s="712"/>
      <c r="GCP54" s="712"/>
      <c r="GCQ54" s="712"/>
      <c r="GCR54" s="712"/>
      <c r="GCS54" s="712"/>
      <c r="GCT54" s="712"/>
      <c r="GCU54" s="712"/>
      <c r="GCV54" s="712"/>
      <c r="GCW54" s="712"/>
      <c r="GCX54" s="712"/>
      <c r="GCY54" s="712"/>
      <c r="GCZ54" s="712"/>
      <c r="GDA54" s="712"/>
      <c r="GDB54" s="712"/>
      <c r="GDC54" s="712"/>
      <c r="GDD54" s="712"/>
      <c r="GDE54" s="712"/>
      <c r="GDF54" s="712"/>
      <c r="GDG54" s="712"/>
      <c r="GDH54" s="712"/>
      <c r="GDI54" s="712"/>
      <c r="GDJ54" s="712"/>
      <c r="GDK54" s="712"/>
      <c r="GDL54" s="712"/>
      <c r="GDM54" s="712"/>
      <c r="GDN54" s="712"/>
      <c r="GDO54" s="712"/>
      <c r="GDP54" s="712"/>
      <c r="GDQ54" s="712"/>
      <c r="GDR54" s="712"/>
      <c r="GDS54" s="712"/>
      <c r="GDT54" s="712"/>
      <c r="GDU54" s="712"/>
      <c r="GDV54" s="712"/>
      <c r="GDW54" s="712"/>
      <c r="GDX54" s="712"/>
      <c r="GDY54" s="712"/>
      <c r="GDZ54" s="712"/>
      <c r="GEA54" s="712"/>
      <c r="GEB54" s="712"/>
      <c r="GEC54" s="712"/>
      <c r="GED54" s="712"/>
      <c r="GEE54" s="712"/>
      <c r="GEF54" s="712"/>
      <c r="GEG54" s="712"/>
      <c r="GEH54" s="712"/>
      <c r="GEI54" s="712"/>
      <c r="GEJ54" s="712"/>
      <c r="GEK54" s="712"/>
      <c r="GEL54" s="712"/>
      <c r="GEM54" s="712"/>
      <c r="GEN54" s="712"/>
      <c r="GEO54" s="712"/>
      <c r="GEP54" s="712"/>
      <c r="GEQ54" s="712"/>
      <c r="GER54" s="712"/>
      <c r="GES54" s="712"/>
      <c r="GET54" s="712"/>
      <c r="GEU54" s="712"/>
      <c r="GEV54" s="712"/>
      <c r="GEW54" s="712"/>
      <c r="GEX54" s="712"/>
      <c r="GEY54" s="712"/>
      <c r="GEZ54" s="712"/>
      <c r="GFA54" s="712"/>
      <c r="GFB54" s="712"/>
      <c r="GFC54" s="712"/>
      <c r="GFD54" s="712"/>
      <c r="GFE54" s="712"/>
      <c r="GFF54" s="712"/>
      <c r="GFG54" s="712"/>
      <c r="GFH54" s="712"/>
      <c r="GFI54" s="712"/>
      <c r="GFJ54" s="712"/>
      <c r="GFK54" s="712"/>
      <c r="GFL54" s="712"/>
      <c r="GFM54" s="712"/>
      <c r="GFN54" s="712"/>
      <c r="GFO54" s="712"/>
      <c r="GFP54" s="712"/>
      <c r="GFQ54" s="712"/>
      <c r="GFR54" s="712"/>
      <c r="GFS54" s="712"/>
      <c r="GFT54" s="712"/>
      <c r="GFU54" s="712"/>
      <c r="GFV54" s="712"/>
      <c r="GFW54" s="712"/>
      <c r="GFX54" s="712"/>
      <c r="GFY54" s="712"/>
      <c r="GFZ54" s="712"/>
      <c r="GGA54" s="712"/>
      <c r="GGB54" s="712"/>
      <c r="GGC54" s="712"/>
      <c r="GGD54" s="712"/>
      <c r="GGE54" s="712"/>
      <c r="GGF54" s="712"/>
      <c r="GGG54" s="712"/>
      <c r="GGH54" s="712"/>
      <c r="GGI54" s="712"/>
      <c r="GGJ54" s="712"/>
      <c r="GGK54" s="712"/>
      <c r="GGL54" s="712"/>
      <c r="GGM54" s="712"/>
      <c r="GGN54" s="712"/>
      <c r="GGO54" s="712"/>
      <c r="GGP54" s="712"/>
      <c r="GGQ54" s="712"/>
      <c r="GGR54" s="712"/>
      <c r="GGS54" s="712"/>
      <c r="GGT54" s="712"/>
      <c r="GGU54" s="712"/>
      <c r="GGV54" s="712"/>
      <c r="GGW54" s="712"/>
      <c r="GGX54" s="712"/>
      <c r="GGY54" s="712"/>
      <c r="GGZ54" s="712"/>
      <c r="GHA54" s="712"/>
      <c r="GHB54" s="712"/>
      <c r="GHC54" s="712"/>
      <c r="GHD54" s="712"/>
      <c r="GHE54" s="712"/>
      <c r="GHF54" s="712"/>
      <c r="GHG54" s="712"/>
      <c r="GHH54" s="712"/>
      <c r="GHI54" s="712"/>
      <c r="GHJ54" s="712"/>
      <c r="GHK54" s="712"/>
      <c r="GHL54" s="712"/>
      <c r="GHM54" s="712"/>
      <c r="GHN54" s="712"/>
      <c r="GHO54" s="712"/>
      <c r="GHP54" s="712"/>
      <c r="GHQ54" s="712"/>
      <c r="GHR54" s="712"/>
      <c r="GHS54" s="712"/>
      <c r="GHT54" s="712"/>
      <c r="GHU54" s="712"/>
      <c r="GHV54" s="712"/>
      <c r="GHW54" s="712"/>
      <c r="GHX54" s="712"/>
      <c r="GHY54" s="712"/>
      <c r="GHZ54" s="712"/>
      <c r="GIA54" s="712"/>
      <c r="GIB54" s="712"/>
      <c r="GIC54" s="712"/>
      <c r="GID54" s="712"/>
      <c r="GIE54" s="712"/>
      <c r="GIF54" s="712"/>
      <c r="GIG54" s="712"/>
      <c r="GIH54" s="712"/>
      <c r="GII54" s="712"/>
      <c r="GIJ54" s="712"/>
      <c r="GIK54" s="712"/>
      <c r="GIL54" s="712"/>
      <c r="GIM54" s="712"/>
      <c r="GIN54" s="712"/>
      <c r="GIO54" s="712"/>
      <c r="GIP54" s="712"/>
      <c r="GIQ54" s="712"/>
      <c r="GIR54" s="712"/>
      <c r="GIS54" s="712"/>
      <c r="GIT54" s="712"/>
      <c r="GIU54" s="712"/>
      <c r="GIV54" s="712"/>
      <c r="GIW54" s="712"/>
      <c r="GIX54" s="712"/>
      <c r="GIY54" s="712"/>
      <c r="GIZ54" s="712"/>
      <c r="GJA54" s="712"/>
      <c r="GJB54" s="712"/>
      <c r="GJC54" s="712"/>
      <c r="GJD54" s="712"/>
      <c r="GJE54" s="712"/>
      <c r="GJF54" s="712"/>
      <c r="GJG54" s="712"/>
      <c r="GJH54" s="712"/>
      <c r="GJI54" s="712"/>
      <c r="GJJ54" s="712"/>
      <c r="GJK54" s="712"/>
      <c r="GJL54" s="712"/>
      <c r="GJM54" s="712"/>
      <c r="GJN54" s="712"/>
      <c r="GJO54" s="712"/>
      <c r="GJP54" s="712"/>
      <c r="GJQ54" s="712"/>
      <c r="GJR54" s="712"/>
      <c r="GJS54" s="712"/>
      <c r="GJT54" s="712"/>
      <c r="GJU54" s="712"/>
      <c r="GJV54" s="712"/>
      <c r="GJW54" s="712"/>
      <c r="GJX54" s="712"/>
      <c r="GJY54" s="712"/>
      <c r="GJZ54" s="712"/>
      <c r="GKA54" s="712"/>
      <c r="GKB54" s="712"/>
      <c r="GKC54" s="712"/>
      <c r="GKD54" s="712"/>
      <c r="GKE54" s="712"/>
      <c r="GKF54" s="712"/>
      <c r="GKG54" s="712"/>
      <c r="GKH54" s="712"/>
      <c r="GKI54" s="712"/>
      <c r="GKJ54" s="712"/>
      <c r="GKK54" s="712"/>
      <c r="GKL54" s="712"/>
      <c r="GKM54" s="712"/>
      <c r="GKN54" s="712"/>
      <c r="GKO54" s="712"/>
      <c r="GKP54" s="712"/>
      <c r="GKQ54" s="712"/>
      <c r="GKR54" s="712"/>
      <c r="GKS54" s="712"/>
      <c r="GKT54" s="712"/>
      <c r="GKU54" s="712"/>
      <c r="GKV54" s="712"/>
      <c r="GKW54" s="712"/>
      <c r="GKX54" s="712"/>
      <c r="GKY54" s="712"/>
      <c r="GKZ54" s="712"/>
      <c r="GLA54" s="712"/>
      <c r="GLB54" s="712"/>
      <c r="GLC54" s="712"/>
      <c r="GLD54" s="712"/>
      <c r="GLE54" s="712"/>
      <c r="GLF54" s="712"/>
      <c r="GLG54" s="712"/>
      <c r="GLH54" s="712"/>
      <c r="GLI54" s="712"/>
      <c r="GLJ54" s="712"/>
      <c r="GLK54" s="712"/>
      <c r="GLL54" s="712"/>
      <c r="GLM54" s="712"/>
      <c r="GLN54" s="712"/>
      <c r="GLO54" s="712"/>
      <c r="GLP54" s="712"/>
      <c r="GLQ54" s="712"/>
      <c r="GLR54" s="712"/>
      <c r="GLS54" s="712"/>
      <c r="GLT54" s="712"/>
      <c r="GLU54" s="712"/>
      <c r="GLV54" s="712"/>
      <c r="GLW54" s="712"/>
      <c r="GLX54" s="712"/>
      <c r="GLY54" s="712"/>
      <c r="GLZ54" s="712"/>
      <c r="GMA54" s="712"/>
      <c r="GMB54" s="712"/>
      <c r="GMC54" s="712"/>
      <c r="GMD54" s="712"/>
      <c r="GME54" s="712"/>
      <c r="GMF54" s="712"/>
      <c r="GMG54" s="712"/>
      <c r="GMH54" s="712"/>
      <c r="GMI54" s="712"/>
      <c r="GMJ54" s="712"/>
      <c r="GMK54" s="712"/>
      <c r="GML54" s="712"/>
      <c r="GMM54" s="712"/>
      <c r="GMN54" s="712"/>
      <c r="GMO54" s="712"/>
      <c r="GMP54" s="712"/>
      <c r="GMQ54" s="712"/>
      <c r="GMR54" s="712"/>
      <c r="GMS54" s="712"/>
      <c r="GMT54" s="712"/>
      <c r="GMU54" s="712"/>
      <c r="GMV54" s="712"/>
      <c r="GMW54" s="712"/>
      <c r="GMX54" s="712"/>
      <c r="GMY54" s="712"/>
      <c r="GMZ54" s="712"/>
      <c r="GNA54" s="712"/>
      <c r="GNB54" s="712"/>
      <c r="GNC54" s="712"/>
      <c r="GND54" s="712"/>
      <c r="GNE54" s="712"/>
      <c r="GNF54" s="712"/>
      <c r="GNG54" s="712"/>
      <c r="GNH54" s="712"/>
      <c r="GNI54" s="712"/>
      <c r="GNJ54" s="712"/>
      <c r="GNK54" s="712"/>
      <c r="GNL54" s="712"/>
      <c r="GNM54" s="712"/>
      <c r="GNN54" s="712"/>
      <c r="GNO54" s="712"/>
      <c r="GNP54" s="712"/>
      <c r="GNQ54" s="712"/>
      <c r="GNR54" s="712"/>
      <c r="GNS54" s="712"/>
      <c r="GNT54" s="712"/>
      <c r="GNU54" s="712"/>
      <c r="GNV54" s="712"/>
      <c r="GNW54" s="712"/>
      <c r="GNX54" s="712"/>
      <c r="GNY54" s="712"/>
      <c r="GNZ54" s="712"/>
      <c r="GOA54" s="712"/>
      <c r="GOB54" s="712"/>
      <c r="GOC54" s="712"/>
      <c r="GOD54" s="712"/>
      <c r="GOE54" s="712"/>
      <c r="GOF54" s="712"/>
      <c r="GOG54" s="712"/>
      <c r="GOH54" s="712"/>
      <c r="GOI54" s="712"/>
      <c r="GOJ54" s="712"/>
      <c r="GOK54" s="712"/>
      <c r="GOL54" s="712"/>
      <c r="GOM54" s="712"/>
      <c r="GON54" s="712"/>
      <c r="GOO54" s="712"/>
      <c r="GOP54" s="712"/>
      <c r="GOQ54" s="712"/>
      <c r="GOR54" s="712"/>
      <c r="GOS54" s="712"/>
      <c r="GOT54" s="712"/>
      <c r="GOU54" s="712"/>
      <c r="GOV54" s="712"/>
      <c r="GOW54" s="712"/>
      <c r="GOX54" s="712"/>
      <c r="GOY54" s="712"/>
      <c r="GOZ54" s="712"/>
      <c r="GPA54" s="712"/>
      <c r="GPB54" s="712"/>
      <c r="GPC54" s="712"/>
      <c r="GPD54" s="712"/>
      <c r="GPE54" s="712"/>
      <c r="GPF54" s="712"/>
      <c r="GPG54" s="712"/>
      <c r="GPH54" s="712"/>
      <c r="GPI54" s="712"/>
      <c r="GPJ54" s="712"/>
      <c r="GPK54" s="712"/>
      <c r="GPL54" s="712"/>
      <c r="GPM54" s="712"/>
      <c r="GPN54" s="712"/>
      <c r="GPO54" s="712"/>
      <c r="GPP54" s="712"/>
      <c r="GPQ54" s="712"/>
      <c r="GPR54" s="712"/>
      <c r="GPS54" s="712"/>
      <c r="GPT54" s="712"/>
      <c r="GPU54" s="712"/>
      <c r="GPV54" s="712"/>
      <c r="GPW54" s="712"/>
      <c r="GPX54" s="712"/>
      <c r="GPY54" s="712"/>
      <c r="GPZ54" s="712"/>
      <c r="GQA54" s="712"/>
      <c r="GQB54" s="712"/>
      <c r="GQC54" s="712"/>
      <c r="GQD54" s="712"/>
      <c r="GQE54" s="712"/>
      <c r="GQF54" s="712"/>
      <c r="GQG54" s="712"/>
      <c r="GQH54" s="712"/>
      <c r="GQI54" s="712"/>
      <c r="GQJ54" s="712"/>
      <c r="GQK54" s="712"/>
      <c r="GQL54" s="712"/>
      <c r="GQM54" s="712"/>
      <c r="GQN54" s="712"/>
      <c r="GQO54" s="712"/>
      <c r="GQP54" s="712"/>
      <c r="GQQ54" s="712"/>
      <c r="GQR54" s="712"/>
      <c r="GQS54" s="712"/>
      <c r="GQT54" s="712"/>
      <c r="GQU54" s="712"/>
      <c r="GQV54" s="712"/>
      <c r="GQW54" s="712"/>
      <c r="GQX54" s="712"/>
      <c r="GQY54" s="712"/>
      <c r="GQZ54" s="712"/>
      <c r="GRA54" s="712"/>
      <c r="GRB54" s="712"/>
      <c r="GRC54" s="712"/>
      <c r="GRD54" s="712"/>
      <c r="GRE54" s="712"/>
      <c r="GRF54" s="712"/>
      <c r="GRG54" s="712"/>
      <c r="GRH54" s="712"/>
      <c r="GRI54" s="712"/>
      <c r="GRJ54" s="712"/>
      <c r="GRK54" s="712"/>
      <c r="GRL54" s="712"/>
      <c r="GRM54" s="712"/>
      <c r="GRN54" s="712"/>
      <c r="GRO54" s="712"/>
      <c r="GRP54" s="712"/>
      <c r="GRQ54" s="712"/>
      <c r="GRR54" s="712"/>
      <c r="GRS54" s="712"/>
      <c r="GRT54" s="712"/>
      <c r="GRU54" s="712"/>
      <c r="GRV54" s="712"/>
      <c r="GRW54" s="712"/>
      <c r="GRX54" s="712"/>
      <c r="GRY54" s="712"/>
      <c r="GRZ54" s="712"/>
      <c r="GSA54" s="712"/>
      <c r="GSB54" s="712"/>
      <c r="GSC54" s="712"/>
      <c r="GSD54" s="712"/>
      <c r="GSE54" s="712"/>
      <c r="GSF54" s="712"/>
      <c r="GSG54" s="712"/>
      <c r="GSH54" s="712"/>
      <c r="GSI54" s="712"/>
      <c r="GSJ54" s="712"/>
      <c r="GSK54" s="712"/>
      <c r="GSL54" s="712"/>
      <c r="GSM54" s="712"/>
      <c r="GSN54" s="712"/>
      <c r="GSO54" s="712"/>
      <c r="GSP54" s="712"/>
      <c r="GSQ54" s="712"/>
      <c r="GSR54" s="712"/>
      <c r="GSS54" s="712"/>
      <c r="GST54" s="712"/>
      <c r="GSU54" s="712"/>
      <c r="GSV54" s="712"/>
      <c r="GSW54" s="712"/>
      <c r="GSX54" s="712"/>
      <c r="GSY54" s="712"/>
      <c r="GSZ54" s="712"/>
      <c r="GTA54" s="712"/>
      <c r="GTB54" s="712"/>
      <c r="GTC54" s="712"/>
      <c r="GTD54" s="712"/>
      <c r="GTE54" s="712"/>
      <c r="GTF54" s="712"/>
      <c r="GTG54" s="712"/>
      <c r="GTH54" s="712"/>
      <c r="GTI54" s="712"/>
      <c r="GTJ54" s="712"/>
      <c r="GTK54" s="712"/>
      <c r="GTL54" s="712"/>
      <c r="GTM54" s="712"/>
      <c r="GTN54" s="712"/>
      <c r="GTO54" s="712"/>
      <c r="GTP54" s="712"/>
      <c r="GTQ54" s="712"/>
      <c r="GTR54" s="712"/>
      <c r="GTS54" s="712"/>
      <c r="GTT54" s="712"/>
      <c r="GTU54" s="712"/>
      <c r="GTV54" s="712"/>
      <c r="GTW54" s="712"/>
      <c r="GTX54" s="712"/>
      <c r="GTY54" s="712"/>
      <c r="GTZ54" s="712"/>
      <c r="GUA54" s="712"/>
      <c r="GUB54" s="712"/>
      <c r="GUC54" s="712"/>
      <c r="GUD54" s="712"/>
      <c r="GUE54" s="712"/>
      <c r="GUF54" s="712"/>
      <c r="GUG54" s="712"/>
      <c r="GUH54" s="712"/>
      <c r="GUI54" s="712"/>
      <c r="GUJ54" s="712"/>
      <c r="GUK54" s="712"/>
      <c r="GUL54" s="712"/>
      <c r="GUM54" s="712"/>
      <c r="GUN54" s="712"/>
      <c r="GUO54" s="712"/>
      <c r="GUP54" s="712"/>
      <c r="GUQ54" s="712"/>
      <c r="GUR54" s="712"/>
      <c r="GUS54" s="712"/>
      <c r="GUT54" s="712"/>
      <c r="GUU54" s="712"/>
      <c r="GUV54" s="712"/>
      <c r="GUW54" s="712"/>
      <c r="GUX54" s="712"/>
      <c r="GUY54" s="712"/>
      <c r="GUZ54" s="712"/>
      <c r="GVA54" s="712"/>
      <c r="GVB54" s="712"/>
      <c r="GVC54" s="712"/>
      <c r="GVD54" s="712"/>
      <c r="GVE54" s="712"/>
      <c r="GVF54" s="712"/>
      <c r="GVG54" s="712"/>
      <c r="GVH54" s="712"/>
      <c r="GVI54" s="712"/>
      <c r="GVJ54" s="712"/>
      <c r="GVK54" s="712"/>
      <c r="GVL54" s="712"/>
      <c r="GVM54" s="712"/>
      <c r="GVN54" s="712"/>
      <c r="GVO54" s="712"/>
      <c r="GVP54" s="712"/>
      <c r="GVQ54" s="712"/>
      <c r="GVR54" s="712"/>
      <c r="GVS54" s="712"/>
      <c r="GVT54" s="712"/>
      <c r="GVU54" s="712"/>
      <c r="GVV54" s="712"/>
      <c r="GVW54" s="712"/>
      <c r="GVX54" s="712"/>
      <c r="GVY54" s="712"/>
      <c r="GVZ54" s="712"/>
      <c r="GWA54" s="712"/>
      <c r="GWB54" s="712"/>
      <c r="GWC54" s="712"/>
      <c r="GWD54" s="712"/>
      <c r="GWE54" s="712"/>
      <c r="GWF54" s="712"/>
      <c r="GWG54" s="712"/>
      <c r="GWH54" s="712"/>
      <c r="GWI54" s="712"/>
      <c r="GWJ54" s="712"/>
      <c r="GWK54" s="712"/>
      <c r="GWL54" s="712"/>
      <c r="GWM54" s="712"/>
      <c r="GWN54" s="712"/>
      <c r="GWO54" s="712"/>
      <c r="GWP54" s="712"/>
      <c r="GWQ54" s="712"/>
      <c r="GWR54" s="712"/>
      <c r="GWS54" s="712"/>
      <c r="GWT54" s="712"/>
      <c r="GWU54" s="712"/>
      <c r="GWV54" s="712"/>
      <c r="GWW54" s="712"/>
      <c r="GWX54" s="712"/>
      <c r="GWY54" s="712"/>
      <c r="GWZ54" s="712"/>
      <c r="GXA54" s="712"/>
      <c r="GXB54" s="712"/>
      <c r="GXC54" s="712"/>
      <c r="GXD54" s="712"/>
      <c r="GXE54" s="712"/>
      <c r="GXF54" s="712"/>
      <c r="GXG54" s="712"/>
      <c r="GXH54" s="712"/>
      <c r="GXI54" s="712"/>
      <c r="GXJ54" s="712"/>
      <c r="GXK54" s="712"/>
      <c r="GXL54" s="712"/>
      <c r="GXM54" s="712"/>
      <c r="GXN54" s="712"/>
      <c r="GXO54" s="712"/>
      <c r="GXP54" s="712"/>
      <c r="GXQ54" s="712"/>
      <c r="GXR54" s="712"/>
      <c r="GXS54" s="712"/>
      <c r="GXT54" s="712"/>
      <c r="GXU54" s="712"/>
      <c r="GXV54" s="712"/>
      <c r="GXW54" s="712"/>
      <c r="GXX54" s="712"/>
      <c r="GXY54" s="712"/>
      <c r="GXZ54" s="712"/>
      <c r="GYA54" s="712"/>
      <c r="GYB54" s="712"/>
      <c r="GYC54" s="712"/>
      <c r="GYD54" s="712"/>
      <c r="GYE54" s="712"/>
      <c r="GYF54" s="712"/>
      <c r="GYG54" s="712"/>
      <c r="GYH54" s="712"/>
      <c r="GYI54" s="712"/>
      <c r="GYJ54" s="712"/>
      <c r="GYK54" s="712"/>
      <c r="GYL54" s="712"/>
      <c r="GYM54" s="712"/>
      <c r="GYN54" s="712"/>
      <c r="GYO54" s="712"/>
      <c r="GYP54" s="712"/>
      <c r="GYQ54" s="712"/>
      <c r="GYR54" s="712"/>
      <c r="GYS54" s="712"/>
      <c r="GYT54" s="712"/>
      <c r="GYU54" s="712"/>
      <c r="GYV54" s="712"/>
      <c r="GYW54" s="712"/>
      <c r="GYX54" s="712"/>
      <c r="GYY54" s="712"/>
      <c r="GYZ54" s="712"/>
      <c r="GZA54" s="712"/>
      <c r="GZB54" s="712"/>
      <c r="GZC54" s="712"/>
      <c r="GZD54" s="712"/>
      <c r="GZE54" s="712"/>
      <c r="GZF54" s="712"/>
      <c r="GZG54" s="712"/>
      <c r="GZH54" s="712"/>
      <c r="GZI54" s="712"/>
      <c r="GZJ54" s="712"/>
      <c r="GZK54" s="712"/>
      <c r="GZL54" s="712"/>
      <c r="GZM54" s="712"/>
      <c r="GZN54" s="712"/>
      <c r="GZO54" s="712"/>
      <c r="GZP54" s="712"/>
      <c r="GZQ54" s="712"/>
      <c r="GZR54" s="712"/>
      <c r="GZS54" s="712"/>
      <c r="GZT54" s="712"/>
      <c r="GZU54" s="712"/>
      <c r="GZV54" s="712"/>
      <c r="GZW54" s="712"/>
      <c r="GZX54" s="712"/>
      <c r="GZY54" s="712"/>
      <c r="GZZ54" s="712"/>
      <c r="HAA54" s="712"/>
      <c r="HAB54" s="712"/>
      <c r="HAC54" s="712"/>
      <c r="HAD54" s="712"/>
      <c r="HAE54" s="712"/>
      <c r="HAF54" s="712"/>
      <c r="HAG54" s="712"/>
      <c r="HAH54" s="712"/>
      <c r="HAI54" s="712"/>
      <c r="HAJ54" s="712"/>
      <c r="HAK54" s="712"/>
      <c r="HAL54" s="712"/>
      <c r="HAM54" s="712"/>
      <c r="HAN54" s="712"/>
      <c r="HAO54" s="712"/>
      <c r="HAP54" s="712"/>
      <c r="HAQ54" s="712"/>
      <c r="HAR54" s="712"/>
      <c r="HAS54" s="712"/>
      <c r="HAT54" s="712"/>
      <c r="HAU54" s="712"/>
      <c r="HAV54" s="712"/>
      <c r="HAW54" s="712"/>
      <c r="HAX54" s="712"/>
      <c r="HAY54" s="712"/>
      <c r="HAZ54" s="712"/>
      <c r="HBA54" s="712"/>
      <c r="HBB54" s="712"/>
      <c r="HBC54" s="712"/>
      <c r="HBD54" s="712"/>
      <c r="HBE54" s="712"/>
      <c r="HBF54" s="712"/>
      <c r="HBG54" s="712"/>
      <c r="HBH54" s="712"/>
      <c r="HBI54" s="712"/>
      <c r="HBJ54" s="712"/>
      <c r="HBK54" s="712"/>
      <c r="HBL54" s="712"/>
      <c r="HBM54" s="712"/>
      <c r="HBN54" s="712"/>
      <c r="HBO54" s="712"/>
      <c r="HBP54" s="712"/>
      <c r="HBQ54" s="712"/>
      <c r="HBR54" s="712"/>
      <c r="HBS54" s="712"/>
      <c r="HBT54" s="712"/>
      <c r="HBU54" s="712"/>
      <c r="HBV54" s="712"/>
      <c r="HBW54" s="712"/>
      <c r="HBX54" s="712"/>
      <c r="HBY54" s="712"/>
      <c r="HBZ54" s="712"/>
      <c r="HCA54" s="712"/>
      <c r="HCB54" s="712"/>
      <c r="HCC54" s="712"/>
      <c r="HCD54" s="712"/>
      <c r="HCE54" s="712"/>
      <c r="HCF54" s="712"/>
      <c r="HCG54" s="712"/>
      <c r="HCH54" s="712"/>
      <c r="HCI54" s="712"/>
      <c r="HCJ54" s="712"/>
      <c r="HCK54" s="712"/>
      <c r="HCL54" s="712"/>
      <c r="HCM54" s="712"/>
      <c r="HCN54" s="712"/>
      <c r="HCO54" s="712"/>
      <c r="HCP54" s="712"/>
      <c r="HCQ54" s="712"/>
      <c r="HCR54" s="712"/>
      <c r="HCS54" s="712"/>
      <c r="HCT54" s="712"/>
      <c r="HCU54" s="712"/>
      <c r="HCV54" s="712"/>
      <c r="HCW54" s="712"/>
      <c r="HCX54" s="712"/>
      <c r="HCY54" s="712"/>
      <c r="HCZ54" s="712"/>
      <c r="HDA54" s="712"/>
      <c r="HDB54" s="712"/>
      <c r="HDC54" s="712"/>
      <c r="HDD54" s="712"/>
      <c r="HDE54" s="712"/>
      <c r="HDF54" s="712"/>
      <c r="HDG54" s="712"/>
      <c r="HDH54" s="712"/>
      <c r="HDI54" s="712"/>
      <c r="HDJ54" s="712"/>
      <c r="HDK54" s="712"/>
      <c r="HDL54" s="712"/>
      <c r="HDM54" s="712"/>
      <c r="HDN54" s="712"/>
      <c r="HDO54" s="712"/>
      <c r="HDP54" s="712"/>
      <c r="HDQ54" s="712"/>
      <c r="HDR54" s="712"/>
      <c r="HDS54" s="712"/>
      <c r="HDT54" s="712"/>
      <c r="HDU54" s="712"/>
      <c r="HDV54" s="712"/>
      <c r="HDW54" s="712"/>
      <c r="HDX54" s="712"/>
      <c r="HDY54" s="712"/>
      <c r="HDZ54" s="712"/>
      <c r="HEA54" s="712"/>
      <c r="HEB54" s="712"/>
      <c r="HEC54" s="712"/>
      <c r="HED54" s="712"/>
      <c r="HEE54" s="712"/>
      <c r="HEF54" s="712"/>
      <c r="HEG54" s="712"/>
      <c r="HEH54" s="712"/>
      <c r="HEI54" s="712"/>
      <c r="HEJ54" s="712"/>
      <c r="HEK54" s="712"/>
      <c r="HEL54" s="712"/>
      <c r="HEM54" s="712"/>
      <c r="HEN54" s="712"/>
      <c r="HEO54" s="712"/>
      <c r="HEP54" s="712"/>
      <c r="HEQ54" s="712"/>
      <c r="HER54" s="712"/>
      <c r="HES54" s="712"/>
      <c r="HET54" s="712"/>
      <c r="HEU54" s="712"/>
      <c r="HEV54" s="712"/>
      <c r="HEW54" s="712"/>
      <c r="HEX54" s="712"/>
      <c r="HEY54" s="712"/>
      <c r="HEZ54" s="712"/>
      <c r="HFA54" s="712"/>
      <c r="HFB54" s="712"/>
      <c r="HFC54" s="712"/>
      <c r="HFD54" s="712"/>
      <c r="HFE54" s="712"/>
      <c r="HFF54" s="712"/>
      <c r="HFG54" s="712"/>
      <c r="HFH54" s="712"/>
      <c r="HFI54" s="712"/>
      <c r="HFJ54" s="712"/>
      <c r="HFK54" s="712"/>
      <c r="HFL54" s="712"/>
      <c r="HFM54" s="712"/>
      <c r="HFN54" s="712"/>
      <c r="HFO54" s="712"/>
      <c r="HFP54" s="712"/>
      <c r="HFQ54" s="712"/>
      <c r="HFR54" s="712"/>
      <c r="HFS54" s="712"/>
      <c r="HFT54" s="712"/>
      <c r="HFU54" s="712"/>
      <c r="HFV54" s="712"/>
      <c r="HFW54" s="712"/>
      <c r="HFX54" s="712"/>
      <c r="HFY54" s="712"/>
      <c r="HFZ54" s="712"/>
      <c r="HGA54" s="712"/>
      <c r="HGB54" s="712"/>
      <c r="HGC54" s="712"/>
      <c r="HGD54" s="712"/>
      <c r="HGE54" s="712"/>
      <c r="HGF54" s="712"/>
      <c r="HGG54" s="712"/>
      <c r="HGH54" s="712"/>
      <c r="HGI54" s="712"/>
      <c r="HGJ54" s="712"/>
      <c r="HGK54" s="712"/>
      <c r="HGL54" s="712"/>
      <c r="HGM54" s="712"/>
      <c r="HGN54" s="712"/>
      <c r="HGO54" s="712"/>
      <c r="HGP54" s="712"/>
      <c r="HGQ54" s="712"/>
      <c r="HGR54" s="712"/>
      <c r="HGS54" s="712"/>
      <c r="HGT54" s="712"/>
      <c r="HGU54" s="712"/>
      <c r="HGV54" s="712"/>
      <c r="HGW54" s="712"/>
      <c r="HGX54" s="712"/>
      <c r="HGY54" s="712"/>
      <c r="HGZ54" s="712"/>
      <c r="HHA54" s="712"/>
      <c r="HHB54" s="712"/>
      <c r="HHC54" s="712"/>
      <c r="HHD54" s="712"/>
      <c r="HHE54" s="712"/>
      <c r="HHF54" s="712"/>
      <c r="HHG54" s="712"/>
      <c r="HHH54" s="712"/>
      <c r="HHI54" s="712"/>
      <c r="HHJ54" s="712"/>
      <c r="HHK54" s="712"/>
      <c r="HHL54" s="712"/>
      <c r="HHM54" s="712"/>
      <c r="HHN54" s="712"/>
      <c r="HHO54" s="712"/>
      <c r="HHP54" s="712"/>
      <c r="HHQ54" s="712"/>
      <c r="HHR54" s="712"/>
      <c r="HHS54" s="712"/>
      <c r="HHT54" s="712"/>
      <c r="HHU54" s="712"/>
      <c r="HHV54" s="712"/>
      <c r="HHW54" s="712"/>
      <c r="HHX54" s="712"/>
      <c r="HHY54" s="712"/>
      <c r="HHZ54" s="712"/>
      <c r="HIA54" s="712"/>
      <c r="HIB54" s="712"/>
      <c r="HIC54" s="712"/>
      <c r="HID54" s="712"/>
      <c r="HIE54" s="712"/>
      <c r="HIF54" s="712"/>
      <c r="HIG54" s="712"/>
      <c r="HIH54" s="712"/>
      <c r="HII54" s="712"/>
      <c r="HIJ54" s="712"/>
      <c r="HIK54" s="712"/>
      <c r="HIL54" s="712"/>
      <c r="HIM54" s="712"/>
      <c r="HIN54" s="712"/>
      <c r="HIO54" s="712"/>
      <c r="HIP54" s="712"/>
      <c r="HIQ54" s="712"/>
      <c r="HIR54" s="712"/>
      <c r="HIS54" s="712"/>
      <c r="HIT54" s="712"/>
      <c r="HIU54" s="712"/>
      <c r="HIV54" s="712"/>
      <c r="HIW54" s="712"/>
      <c r="HIX54" s="712"/>
      <c r="HIY54" s="712"/>
      <c r="HIZ54" s="712"/>
      <c r="HJA54" s="712"/>
      <c r="HJB54" s="712"/>
      <c r="HJC54" s="712"/>
      <c r="HJD54" s="712"/>
      <c r="HJE54" s="712"/>
      <c r="HJF54" s="712"/>
      <c r="HJG54" s="712"/>
      <c r="HJH54" s="712"/>
      <c r="HJI54" s="712"/>
      <c r="HJJ54" s="712"/>
      <c r="HJK54" s="712"/>
      <c r="HJL54" s="712"/>
      <c r="HJM54" s="712"/>
      <c r="HJN54" s="712"/>
      <c r="HJO54" s="712"/>
      <c r="HJP54" s="712"/>
      <c r="HJQ54" s="712"/>
      <c r="HJR54" s="712"/>
      <c r="HJS54" s="712"/>
      <c r="HJT54" s="712"/>
      <c r="HJU54" s="712"/>
      <c r="HJV54" s="712"/>
      <c r="HJW54" s="712"/>
      <c r="HJX54" s="712"/>
      <c r="HJY54" s="712"/>
      <c r="HJZ54" s="712"/>
      <c r="HKA54" s="712"/>
      <c r="HKB54" s="712"/>
      <c r="HKC54" s="712"/>
      <c r="HKD54" s="712"/>
      <c r="HKE54" s="712"/>
      <c r="HKF54" s="712"/>
      <c r="HKG54" s="712"/>
      <c r="HKH54" s="712"/>
      <c r="HKI54" s="712"/>
      <c r="HKJ54" s="712"/>
      <c r="HKK54" s="712"/>
      <c r="HKL54" s="712"/>
      <c r="HKM54" s="712"/>
      <c r="HKN54" s="712"/>
      <c r="HKO54" s="712"/>
      <c r="HKP54" s="712"/>
      <c r="HKQ54" s="712"/>
      <c r="HKR54" s="712"/>
      <c r="HKS54" s="712"/>
      <c r="HKT54" s="712"/>
      <c r="HKU54" s="712"/>
      <c r="HKV54" s="712"/>
      <c r="HKW54" s="712"/>
      <c r="HKX54" s="712"/>
      <c r="HKY54" s="712"/>
      <c r="HKZ54" s="712"/>
      <c r="HLA54" s="712"/>
      <c r="HLB54" s="712"/>
      <c r="HLC54" s="712"/>
      <c r="HLD54" s="712"/>
      <c r="HLE54" s="712"/>
      <c r="HLF54" s="712"/>
      <c r="HLG54" s="712"/>
      <c r="HLH54" s="712"/>
      <c r="HLI54" s="712"/>
      <c r="HLJ54" s="712"/>
      <c r="HLK54" s="712"/>
      <c r="HLL54" s="712"/>
      <c r="HLM54" s="712"/>
      <c r="HLN54" s="712"/>
      <c r="HLO54" s="712"/>
      <c r="HLP54" s="712"/>
      <c r="HLQ54" s="712"/>
      <c r="HLR54" s="712"/>
      <c r="HLS54" s="712"/>
      <c r="HLT54" s="712"/>
      <c r="HLU54" s="712"/>
      <c r="HLV54" s="712"/>
      <c r="HLW54" s="712"/>
      <c r="HLX54" s="712"/>
      <c r="HLY54" s="712"/>
      <c r="HLZ54" s="712"/>
      <c r="HMA54" s="712"/>
      <c r="HMB54" s="712"/>
      <c r="HMC54" s="712"/>
      <c r="HMD54" s="712"/>
      <c r="HME54" s="712"/>
      <c r="HMF54" s="712"/>
      <c r="HMG54" s="712"/>
      <c r="HMH54" s="712"/>
      <c r="HMI54" s="712"/>
      <c r="HMJ54" s="712"/>
      <c r="HMK54" s="712"/>
      <c r="HML54" s="712"/>
      <c r="HMM54" s="712"/>
      <c r="HMN54" s="712"/>
      <c r="HMO54" s="712"/>
      <c r="HMP54" s="712"/>
      <c r="HMQ54" s="712"/>
      <c r="HMR54" s="712"/>
      <c r="HMS54" s="712"/>
      <c r="HMT54" s="712"/>
      <c r="HMU54" s="712"/>
      <c r="HMV54" s="712"/>
      <c r="HMW54" s="712"/>
      <c r="HMX54" s="712"/>
      <c r="HMY54" s="712"/>
      <c r="HMZ54" s="712"/>
      <c r="HNA54" s="712"/>
      <c r="HNB54" s="712"/>
      <c r="HNC54" s="712"/>
      <c r="HND54" s="712"/>
      <c r="HNE54" s="712"/>
      <c r="HNF54" s="712"/>
      <c r="HNG54" s="712"/>
      <c r="HNH54" s="712"/>
      <c r="HNI54" s="712"/>
      <c r="HNJ54" s="712"/>
      <c r="HNK54" s="712"/>
      <c r="HNL54" s="712"/>
      <c r="HNM54" s="712"/>
      <c r="HNN54" s="712"/>
      <c r="HNO54" s="712"/>
      <c r="HNP54" s="712"/>
      <c r="HNQ54" s="712"/>
      <c r="HNR54" s="712"/>
      <c r="HNS54" s="712"/>
      <c r="HNT54" s="712"/>
      <c r="HNU54" s="712"/>
      <c r="HNV54" s="712"/>
      <c r="HNW54" s="712"/>
      <c r="HNX54" s="712"/>
      <c r="HNY54" s="712"/>
      <c r="HNZ54" s="712"/>
      <c r="HOA54" s="712"/>
      <c r="HOB54" s="712"/>
      <c r="HOC54" s="712"/>
      <c r="HOD54" s="712"/>
      <c r="HOE54" s="712"/>
      <c r="HOF54" s="712"/>
      <c r="HOG54" s="712"/>
      <c r="HOH54" s="712"/>
      <c r="HOI54" s="712"/>
      <c r="HOJ54" s="712"/>
      <c r="HOK54" s="712"/>
      <c r="HOL54" s="712"/>
      <c r="HOM54" s="712"/>
      <c r="HON54" s="712"/>
      <c r="HOO54" s="712"/>
      <c r="HOP54" s="712"/>
      <c r="HOQ54" s="712"/>
      <c r="HOR54" s="712"/>
      <c r="HOS54" s="712"/>
      <c r="HOT54" s="712"/>
      <c r="HOU54" s="712"/>
      <c r="HOV54" s="712"/>
      <c r="HOW54" s="712"/>
      <c r="HOX54" s="712"/>
      <c r="HOY54" s="712"/>
      <c r="HOZ54" s="712"/>
      <c r="HPA54" s="712"/>
      <c r="HPB54" s="712"/>
      <c r="HPC54" s="712"/>
      <c r="HPD54" s="712"/>
      <c r="HPE54" s="712"/>
      <c r="HPF54" s="712"/>
      <c r="HPG54" s="712"/>
      <c r="HPH54" s="712"/>
      <c r="HPI54" s="712"/>
      <c r="HPJ54" s="712"/>
      <c r="HPK54" s="712"/>
      <c r="HPL54" s="712"/>
      <c r="HPM54" s="712"/>
      <c r="HPN54" s="712"/>
      <c r="HPO54" s="712"/>
      <c r="HPP54" s="712"/>
      <c r="HPQ54" s="712"/>
      <c r="HPR54" s="712"/>
      <c r="HPS54" s="712"/>
      <c r="HPT54" s="712"/>
      <c r="HPU54" s="712"/>
      <c r="HPV54" s="712"/>
      <c r="HPW54" s="712"/>
      <c r="HPX54" s="712"/>
      <c r="HPY54" s="712"/>
      <c r="HPZ54" s="712"/>
      <c r="HQA54" s="712"/>
      <c r="HQB54" s="712"/>
      <c r="HQC54" s="712"/>
      <c r="HQD54" s="712"/>
      <c r="HQE54" s="712"/>
      <c r="HQF54" s="712"/>
      <c r="HQG54" s="712"/>
      <c r="HQH54" s="712"/>
      <c r="HQI54" s="712"/>
      <c r="HQJ54" s="712"/>
      <c r="HQK54" s="712"/>
      <c r="HQL54" s="712"/>
      <c r="HQM54" s="712"/>
      <c r="HQN54" s="712"/>
      <c r="HQO54" s="712"/>
      <c r="HQP54" s="712"/>
      <c r="HQQ54" s="712"/>
      <c r="HQR54" s="712"/>
      <c r="HQS54" s="712"/>
      <c r="HQT54" s="712"/>
      <c r="HQU54" s="712"/>
      <c r="HQV54" s="712"/>
      <c r="HQW54" s="712"/>
      <c r="HQX54" s="712"/>
      <c r="HQY54" s="712"/>
      <c r="HQZ54" s="712"/>
      <c r="HRA54" s="712"/>
      <c r="HRB54" s="712"/>
      <c r="HRC54" s="712"/>
      <c r="HRD54" s="712"/>
      <c r="HRE54" s="712"/>
      <c r="HRF54" s="712"/>
      <c r="HRG54" s="712"/>
      <c r="HRH54" s="712"/>
      <c r="HRI54" s="712"/>
      <c r="HRJ54" s="712"/>
      <c r="HRK54" s="712"/>
      <c r="HRL54" s="712"/>
      <c r="HRM54" s="712"/>
      <c r="HRN54" s="712"/>
      <c r="HRO54" s="712"/>
      <c r="HRP54" s="712"/>
      <c r="HRQ54" s="712"/>
      <c r="HRR54" s="712"/>
      <c r="HRS54" s="712"/>
      <c r="HRT54" s="712"/>
      <c r="HRU54" s="712"/>
      <c r="HRV54" s="712"/>
      <c r="HRW54" s="712"/>
      <c r="HRX54" s="712"/>
      <c r="HRY54" s="712"/>
      <c r="HRZ54" s="712"/>
      <c r="HSA54" s="712"/>
      <c r="HSB54" s="712"/>
      <c r="HSC54" s="712"/>
      <c r="HSD54" s="712"/>
      <c r="HSE54" s="712"/>
      <c r="HSF54" s="712"/>
      <c r="HSG54" s="712"/>
      <c r="HSH54" s="712"/>
      <c r="HSI54" s="712"/>
      <c r="HSJ54" s="712"/>
      <c r="HSK54" s="712"/>
      <c r="HSL54" s="712"/>
      <c r="HSM54" s="712"/>
      <c r="HSN54" s="712"/>
      <c r="HSO54" s="712"/>
      <c r="HSP54" s="712"/>
      <c r="HSQ54" s="712"/>
      <c r="HSR54" s="712"/>
      <c r="HSS54" s="712"/>
      <c r="HST54" s="712"/>
      <c r="HSU54" s="712"/>
      <c r="HSV54" s="712"/>
      <c r="HSW54" s="712"/>
      <c r="HSX54" s="712"/>
      <c r="HSY54" s="712"/>
      <c r="HSZ54" s="712"/>
      <c r="HTA54" s="712"/>
      <c r="HTB54" s="712"/>
      <c r="HTC54" s="712"/>
      <c r="HTD54" s="712"/>
      <c r="HTE54" s="712"/>
      <c r="HTF54" s="712"/>
      <c r="HTG54" s="712"/>
      <c r="HTH54" s="712"/>
      <c r="HTI54" s="712"/>
      <c r="HTJ54" s="712"/>
      <c r="HTK54" s="712"/>
      <c r="HTL54" s="712"/>
      <c r="HTM54" s="712"/>
      <c r="HTN54" s="712"/>
      <c r="HTO54" s="712"/>
      <c r="HTP54" s="712"/>
      <c r="HTQ54" s="712"/>
      <c r="HTR54" s="712"/>
      <c r="HTS54" s="712"/>
      <c r="HTT54" s="712"/>
      <c r="HTU54" s="712"/>
      <c r="HTV54" s="712"/>
      <c r="HTW54" s="712"/>
      <c r="HTX54" s="712"/>
      <c r="HTY54" s="712"/>
      <c r="HTZ54" s="712"/>
      <c r="HUA54" s="712"/>
      <c r="HUB54" s="712"/>
      <c r="HUC54" s="712"/>
      <c r="HUD54" s="712"/>
      <c r="HUE54" s="712"/>
      <c r="HUF54" s="712"/>
      <c r="HUG54" s="712"/>
      <c r="HUH54" s="712"/>
      <c r="HUI54" s="712"/>
      <c r="HUJ54" s="712"/>
      <c r="HUK54" s="712"/>
      <c r="HUL54" s="712"/>
      <c r="HUM54" s="712"/>
      <c r="HUN54" s="712"/>
      <c r="HUO54" s="712"/>
      <c r="HUP54" s="712"/>
      <c r="HUQ54" s="712"/>
      <c r="HUR54" s="712"/>
      <c r="HUS54" s="712"/>
      <c r="HUT54" s="712"/>
      <c r="HUU54" s="712"/>
      <c r="HUV54" s="712"/>
      <c r="HUW54" s="712"/>
      <c r="HUX54" s="712"/>
      <c r="HUY54" s="712"/>
      <c r="HUZ54" s="712"/>
      <c r="HVA54" s="712"/>
      <c r="HVB54" s="712"/>
      <c r="HVC54" s="712"/>
      <c r="HVD54" s="712"/>
      <c r="HVE54" s="712"/>
      <c r="HVF54" s="712"/>
      <c r="HVG54" s="712"/>
      <c r="HVH54" s="712"/>
      <c r="HVI54" s="712"/>
      <c r="HVJ54" s="712"/>
      <c r="HVK54" s="712"/>
      <c r="HVL54" s="712"/>
      <c r="HVM54" s="712"/>
      <c r="HVN54" s="712"/>
      <c r="HVO54" s="712"/>
      <c r="HVP54" s="712"/>
      <c r="HVQ54" s="712"/>
      <c r="HVR54" s="712"/>
      <c r="HVS54" s="712"/>
      <c r="HVT54" s="712"/>
      <c r="HVU54" s="712"/>
      <c r="HVV54" s="712"/>
      <c r="HVW54" s="712"/>
      <c r="HVX54" s="712"/>
      <c r="HVY54" s="712"/>
      <c r="HVZ54" s="712"/>
      <c r="HWA54" s="712"/>
      <c r="HWB54" s="712"/>
      <c r="HWC54" s="712"/>
      <c r="HWD54" s="712"/>
      <c r="HWE54" s="712"/>
      <c r="HWF54" s="712"/>
      <c r="HWG54" s="712"/>
      <c r="HWH54" s="712"/>
      <c r="HWI54" s="712"/>
      <c r="HWJ54" s="712"/>
      <c r="HWK54" s="712"/>
      <c r="HWL54" s="712"/>
      <c r="HWM54" s="712"/>
      <c r="HWN54" s="712"/>
      <c r="HWO54" s="712"/>
      <c r="HWP54" s="712"/>
      <c r="HWQ54" s="712"/>
      <c r="HWR54" s="712"/>
      <c r="HWS54" s="712"/>
      <c r="HWT54" s="712"/>
      <c r="HWU54" s="712"/>
      <c r="HWV54" s="712"/>
      <c r="HWW54" s="712"/>
      <c r="HWX54" s="712"/>
      <c r="HWY54" s="712"/>
      <c r="HWZ54" s="712"/>
      <c r="HXA54" s="712"/>
      <c r="HXB54" s="712"/>
      <c r="HXC54" s="712"/>
      <c r="HXD54" s="712"/>
      <c r="HXE54" s="712"/>
      <c r="HXF54" s="712"/>
      <c r="HXG54" s="712"/>
      <c r="HXH54" s="712"/>
      <c r="HXI54" s="712"/>
      <c r="HXJ54" s="712"/>
      <c r="HXK54" s="712"/>
      <c r="HXL54" s="712"/>
      <c r="HXM54" s="712"/>
      <c r="HXN54" s="712"/>
      <c r="HXO54" s="712"/>
      <c r="HXP54" s="712"/>
      <c r="HXQ54" s="712"/>
      <c r="HXR54" s="712"/>
      <c r="HXS54" s="712"/>
      <c r="HXT54" s="712"/>
      <c r="HXU54" s="712"/>
      <c r="HXV54" s="712"/>
      <c r="HXW54" s="712"/>
      <c r="HXX54" s="712"/>
      <c r="HXY54" s="712"/>
      <c r="HXZ54" s="712"/>
      <c r="HYA54" s="712"/>
      <c r="HYB54" s="712"/>
      <c r="HYC54" s="712"/>
      <c r="HYD54" s="712"/>
      <c r="HYE54" s="712"/>
      <c r="HYF54" s="712"/>
      <c r="HYG54" s="712"/>
      <c r="HYH54" s="712"/>
      <c r="HYI54" s="712"/>
      <c r="HYJ54" s="712"/>
      <c r="HYK54" s="712"/>
      <c r="HYL54" s="712"/>
      <c r="HYM54" s="712"/>
      <c r="HYN54" s="712"/>
      <c r="HYO54" s="712"/>
      <c r="HYP54" s="712"/>
      <c r="HYQ54" s="712"/>
      <c r="HYR54" s="712"/>
      <c r="HYS54" s="712"/>
      <c r="HYT54" s="712"/>
      <c r="HYU54" s="712"/>
      <c r="HYV54" s="712"/>
      <c r="HYW54" s="712"/>
      <c r="HYX54" s="712"/>
      <c r="HYY54" s="712"/>
      <c r="HYZ54" s="712"/>
      <c r="HZA54" s="712"/>
      <c r="HZB54" s="712"/>
      <c r="HZC54" s="712"/>
      <c r="HZD54" s="712"/>
      <c r="HZE54" s="712"/>
      <c r="HZF54" s="712"/>
      <c r="HZG54" s="712"/>
      <c r="HZH54" s="712"/>
      <c r="HZI54" s="712"/>
      <c r="HZJ54" s="712"/>
      <c r="HZK54" s="712"/>
      <c r="HZL54" s="712"/>
      <c r="HZM54" s="712"/>
      <c r="HZN54" s="712"/>
      <c r="HZO54" s="712"/>
      <c r="HZP54" s="712"/>
      <c r="HZQ54" s="712"/>
      <c r="HZR54" s="712"/>
      <c r="HZS54" s="712"/>
      <c r="HZT54" s="712"/>
      <c r="HZU54" s="712"/>
      <c r="HZV54" s="712"/>
      <c r="HZW54" s="712"/>
      <c r="HZX54" s="712"/>
      <c r="HZY54" s="712"/>
      <c r="HZZ54" s="712"/>
      <c r="IAA54" s="712"/>
      <c r="IAB54" s="712"/>
      <c r="IAC54" s="712"/>
      <c r="IAD54" s="712"/>
      <c r="IAE54" s="712"/>
      <c r="IAF54" s="712"/>
      <c r="IAG54" s="712"/>
      <c r="IAH54" s="712"/>
      <c r="IAI54" s="712"/>
      <c r="IAJ54" s="712"/>
      <c r="IAK54" s="712"/>
      <c r="IAL54" s="712"/>
      <c r="IAM54" s="712"/>
      <c r="IAN54" s="712"/>
      <c r="IAO54" s="712"/>
      <c r="IAP54" s="712"/>
      <c r="IAQ54" s="712"/>
      <c r="IAR54" s="712"/>
      <c r="IAS54" s="712"/>
      <c r="IAT54" s="712"/>
      <c r="IAU54" s="712"/>
      <c r="IAV54" s="712"/>
      <c r="IAW54" s="712"/>
      <c r="IAX54" s="712"/>
      <c r="IAY54" s="712"/>
      <c r="IAZ54" s="712"/>
      <c r="IBA54" s="712"/>
      <c r="IBB54" s="712"/>
      <c r="IBC54" s="712"/>
      <c r="IBD54" s="712"/>
      <c r="IBE54" s="712"/>
      <c r="IBF54" s="712"/>
      <c r="IBG54" s="712"/>
      <c r="IBH54" s="712"/>
      <c r="IBI54" s="712"/>
      <c r="IBJ54" s="712"/>
      <c r="IBK54" s="712"/>
      <c r="IBL54" s="712"/>
      <c r="IBM54" s="712"/>
      <c r="IBN54" s="712"/>
      <c r="IBO54" s="712"/>
      <c r="IBP54" s="712"/>
      <c r="IBQ54" s="712"/>
      <c r="IBR54" s="712"/>
      <c r="IBS54" s="712"/>
      <c r="IBT54" s="712"/>
      <c r="IBU54" s="712"/>
      <c r="IBV54" s="712"/>
      <c r="IBW54" s="712"/>
      <c r="IBX54" s="712"/>
      <c r="IBY54" s="712"/>
      <c r="IBZ54" s="712"/>
      <c r="ICA54" s="712"/>
      <c r="ICB54" s="712"/>
      <c r="ICC54" s="712"/>
      <c r="ICD54" s="712"/>
      <c r="ICE54" s="712"/>
      <c r="ICF54" s="712"/>
      <c r="ICG54" s="712"/>
      <c r="ICH54" s="712"/>
      <c r="ICI54" s="712"/>
      <c r="ICJ54" s="712"/>
      <c r="ICK54" s="712"/>
      <c r="ICL54" s="712"/>
      <c r="ICM54" s="712"/>
      <c r="ICN54" s="712"/>
      <c r="ICO54" s="712"/>
      <c r="ICP54" s="712"/>
      <c r="ICQ54" s="712"/>
      <c r="ICR54" s="712"/>
      <c r="ICS54" s="712"/>
      <c r="ICT54" s="712"/>
      <c r="ICU54" s="712"/>
      <c r="ICV54" s="712"/>
      <c r="ICW54" s="712"/>
      <c r="ICX54" s="712"/>
      <c r="ICY54" s="712"/>
      <c r="ICZ54" s="712"/>
      <c r="IDA54" s="712"/>
      <c r="IDB54" s="712"/>
      <c r="IDC54" s="712"/>
      <c r="IDD54" s="712"/>
      <c r="IDE54" s="712"/>
      <c r="IDF54" s="712"/>
      <c r="IDG54" s="712"/>
      <c r="IDH54" s="712"/>
      <c r="IDI54" s="712"/>
      <c r="IDJ54" s="712"/>
      <c r="IDK54" s="712"/>
      <c r="IDL54" s="712"/>
      <c r="IDM54" s="712"/>
      <c r="IDN54" s="712"/>
      <c r="IDO54" s="712"/>
      <c r="IDP54" s="712"/>
      <c r="IDQ54" s="712"/>
      <c r="IDR54" s="712"/>
      <c r="IDS54" s="712"/>
      <c r="IDT54" s="712"/>
      <c r="IDU54" s="712"/>
      <c r="IDV54" s="712"/>
      <c r="IDW54" s="712"/>
      <c r="IDX54" s="712"/>
      <c r="IDY54" s="712"/>
      <c r="IDZ54" s="712"/>
      <c r="IEA54" s="712"/>
      <c r="IEB54" s="712"/>
      <c r="IEC54" s="712"/>
      <c r="IED54" s="712"/>
      <c r="IEE54" s="712"/>
      <c r="IEF54" s="712"/>
      <c r="IEG54" s="712"/>
      <c r="IEH54" s="712"/>
      <c r="IEI54" s="712"/>
      <c r="IEJ54" s="712"/>
      <c r="IEK54" s="712"/>
      <c r="IEL54" s="712"/>
      <c r="IEM54" s="712"/>
      <c r="IEN54" s="712"/>
      <c r="IEO54" s="712"/>
      <c r="IEP54" s="712"/>
      <c r="IEQ54" s="712"/>
      <c r="IER54" s="712"/>
      <c r="IES54" s="712"/>
      <c r="IET54" s="712"/>
      <c r="IEU54" s="712"/>
      <c r="IEV54" s="712"/>
      <c r="IEW54" s="712"/>
      <c r="IEX54" s="712"/>
      <c r="IEY54" s="712"/>
      <c r="IEZ54" s="712"/>
      <c r="IFA54" s="712"/>
      <c r="IFB54" s="712"/>
      <c r="IFC54" s="712"/>
      <c r="IFD54" s="712"/>
      <c r="IFE54" s="712"/>
      <c r="IFF54" s="712"/>
      <c r="IFG54" s="712"/>
      <c r="IFH54" s="712"/>
      <c r="IFI54" s="712"/>
      <c r="IFJ54" s="712"/>
      <c r="IFK54" s="712"/>
      <c r="IFL54" s="712"/>
      <c r="IFM54" s="712"/>
      <c r="IFN54" s="712"/>
      <c r="IFO54" s="712"/>
      <c r="IFP54" s="712"/>
      <c r="IFQ54" s="712"/>
      <c r="IFR54" s="712"/>
      <c r="IFS54" s="712"/>
      <c r="IFT54" s="712"/>
      <c r="IFU54" s="712"/>
      <c r="IFV54" s="712"/>
      <c r="IFW54" s="712"/>
      <c r="IFX54" s="712"/>
      <c r="IFY54" s="712"/>
      <c r="IFZ54" s="712"/>
      <c r="IGA54" s="712"/>
      <c r="IGB54" s="712"/>
      <c r="IGC54" s="712"/>
      <c r="IGD54" s="712"/>
      <c r="IGE54" s="712"/>
      <c r="IGF54" s="712"/>
      <c r="IGG54" s="712"/>
      <c r="IGH54" s="712"/>
      <c r="IGI54" s="712"/>
      <c r="IGJ54" s="712"/>
      <c r="IGK54" s="712"/>
      <c r="IGL54" s="712"/>
      <c r="IGM54" s="712"/>
      <c r="IGN54" s="712"/>
      <c r="IGO54" s="712"/>
      <c r="IGP54" s="712"/>
      <c r="IGQ54" s="712"/>
      <c r="IGR54" s="712"/>
      <c r="IGS54" s="712"/>
      <c r="IGT54" s="712"/>
      <c r="IGU54" s="712"/>
      <c r="IGV54" s="712"/>
      <c r="IGW54" s="712"/>
      <c r="IGX54" s="712"/>
      <c r="IGY54" s="712"/>
      <c r="IGZ54" s="712"/>
      <c r="IHA54" s="712"/>
      <c r="IHB54" s="712"/>
      <c r="IHC54" s="712"/>
      <c r="IHD54" s="712"/>
      <c r="IHE54" s="712"/>
      <c r="IHF54" s="712"/>
      <c r="IHG54" s="712"/>
      <c r="IHH54" s="712"/>
      <c r="IHI54" s="712"/>
      <c r="IHJ54" s="712"/>
      <c r="IHK54" s="712"/>
      <c r="IHL54" s="712"/>
      <c r="IHM54" s="712"/>
      <c r="IHN54" s="712"/>
      <c r="IHO54" s="712"/>
      <c r="IHP54" s="712"/>
      <c r="IHQ54" s="712"/>
      <c r="IHR54" s="712"/>
      <c r="IHS54" s="712"/>
      <c r="IHT54" s="712"/>
      <c r="IHU54" s="712"/>
      <c r="IHV54" s="712"/>
      <c r="IHW54" s="712"/>
      <c r="IHX54" s="712"/>
      <c r="IHY54" s="712"/>
      <c r="IHZ54" s="712"/>
      <c r="IIA54" s="712"/>
      <c r="IIB54" s="712"/>
      <c r="IIC54" s="712"/>
      <c r="IID54" s="712"/>
      <c r="IIE54" s="712"/>
      <c r="IIF54" s="712"/>
      <c r="IIG54" s="712"/>
      <c r="IIH54" s="712"/>
      <c r="III54" s="712"/>
      <c r="IIJ54" s="712"/>
      <c r="IIK54" s="712"/>
      <c r="IIL54" s="712"/>
      <c r="IIM54" s="712"/>
      <c r="IIN54" s="712"/>
      <c r="IIO54" s="712"/>
      <c r="IIP54" s="712"/>
      <c r="IIQ54" s="712"/>
      <c r="IIR54" s="712"/>
      <c r="IIS54" s="712"/>
      <c r="IIT54" s="712"/>
      <c r="IIU54" s="712"/>
      <c r="IIV54" s="712"/>
      <c r="IIW54" s="712"/>
      <c r="IIX54" s="712"/>
      <c r="IIY54" s="712"/>
      <c r="IIZ54" s="712"/>
      <c r="IJA54" s="712"/>
      <c r="IJB54" s="712"/>
      <c r="IJC54" s="712"/>
      <c r="IJD54" s="712"/>
      <c r="IJE54" s="712"/>
      <c r="IJF54" s="712"/>
      <c r="IJG54" s="712"/>
      <c r="IJH54" s="712"/>
      <c r="IJI54" s="712"/>
      <c r="IJJ54" s="712"/>
      <c r="IJK54" s="712"/>
      <c r="IJL54" s="712"/>
      <c r="IJM54" s="712"/>
      <c r="IJN54" s="712"/>
      <c r="IJO54" s="712"/>
      <c r="IJP54" s="712"/>
      <c r="IJQ54" s="712"/>
      <c r="IJR54" s="712"/>
      <c r="IJS54" s="712"/>
      <c r="IJT54" s="712"/>
      <c r="IJU54" s="712"/>
      <c r="IJV54" s="712"/>
      <c r="IJW54" s="712"/>
      <c r="IJX54" s="712"/>
      <c r="IJY54" s="712"/>
      <c r="IJZ54" s="712"/>
      <c r="IKA54" s="712"/>
      <c r="IKB54" s="712"/>
      <c r="IKC54" s="712"/>
      <c r="IKD54" s="712"/>
      <c r="IKE54" s="712"/>
      <c r="IKF54" s="712"/>
      <c r="IKG54" s="712"/>
      <c r="IKH54" s="712"/>
      <c r="IKI54" s="712"/>
      <c r="IKJ54" s="712"/>
      <c r="IKK54" s="712"/>
      <c r="IKL54" s="712"/>
      <c r="IKM54" s="712"/>
      <c r="IKN54" s="712"/>
      <c r="IKO54" s="712"/>
      <c r="IKP54" s="712"/>
      <c r="IKQ54" s="712"/>
      <c r="IKR54" s="712"/>
      <c r="IKS54" s="712"/>
      <c r="IKT54" s="712"/>
      <c r="IKU54" s="712"/>
      <c r="IKV54" s="712"/>
      <c r="IKW54" s="712"/>
      <c r="IKX54" s="712"/>
      <c r="IKY54" s="712"/>
      <c r="IKZ54" s="712"/>
      <c r="ILA54" s="712"/>
      <c r="ILB54" s="712"/>
      <c r="ILC54" s="712"/>
      <c r="ILD54" s="712"/>
      <c r="ILE54" s="712"/>
      <c r="ILF54" s="712"/>
      <c r="ILG54" s="712"/>
      <c r="ILH54" s="712"/>
      <c r="ILI54" s="712"/>
      <c r="ILJ54" s="712"/>
      <c r="ILK54" s="712"/>
      <c r="ILL54" s="712"/>
      <c r="ILM54" s="712"/>
      <c r="ILN54" s="712"/>
      <c r="ILO54" s="712"/>
      <c r="ILP54" s="712"/>
      <c r="ILQ54" s="712"/>
      <c r="ILR54" s="712"/>
      <c r="ILS54" s="712"/>
      <c r="ILT54" s="712"/>
      <c r="ILU54" s="712"/>
      <c r="ILV54" s="712"/>
      <c r="ILW54" s="712"/>
      <c r="ILX54" s="712"/>
      <c r="ILY54" s="712"/>
      <c r="ILZ54" s="712"/>
      <c r="IMA54" s="712"/>
      <c r="IMB54" s="712"/>
      <c r="IMC54" s="712"/>
      <c r="IMD54" s="712"/>
      <c r="IME54" s="712"/>
      <c r="IMF54" s="712"/>
      <c r="IMG54" s="712"/>
      <c r="IMH54" s="712"/>
      <c r="IMI54" s="712"/>
      <c r="IMJ54" s="712"/>
      <c r="IMK54" s="712"/>
      <c r="IML54" s="712"/>
      <c r="IMM54" s="712"/>
      <c r="IMN54" s="712"/>
      <c r="IMO54" s="712"/>
      <c r="IMP54" s="712"/>
      <c r="IMQ54" s="712"/>
      <c r="IMR54" s="712"/>
      <c r="IMS54" s="712"/>
      <c r="IMT54" s="712"/>
      <c r="IMU54" s="712"/>
      <c r="IMV54" s="712"/>
      <c r="IMW54" s="712"/>
      <c r="IMX54" s="712"/>
      <c r="IMY54" s="712"/>
      <c r="IMZ54" s="712"/>
      <c r="INA54" s="712"/>
      <c r="INB54" s="712"/>
      <c r="INC54" s="712"/>
      <c r="IND54" s="712"/>
      <c r="INE54" s="712"/>
      <c r="INF54" s="712"/>
      <c r="ING54" s="712"/>
      <c r="INH54" s="712"/>
      <c r="INI54" s="712"/>
      <c r="INJ54" s="712"/>
      <c r="INK54" s="712"/>
      <c r="INL54" s="712"/>
      <c r="INM54" s="712"/>
      <c r="INN54" s="712"/>
      <c r="INO54" s="712"/>
      <c r="INP54" s="712"/>
      <c r="INQ54" s="712"/>
      <c r="INR54" s="712"/>
      <c r="INS54" s="712"/>
      <c r="INT54" s="712"/>
      <c r="INU54" s="712"/>
      <c r="INV54" s="712"/>
      <c r="INW54" s="712"/>
      <c r="INX54" s="712"/>
      <c r="INY54" s="712"/>
      <c r="INZ54" s="712"/>
      <c r="IOA54" s="712"/>
      <c r="IOB54" s="712"/>
      <c r="IOC54" s="712"/>
      <c r="IOD54" s="712"/>
      <c r="IOE54" s="712"/>
      <c r="IOF54" s="712"/>
      <c r="IOG54" s="712"/>
      <c r="IOH54" s="712"/>
      <c r="IOI54" s="712"/>
      <c r="IOJ54" s="712"/>
      <c r="IOK54" s="712"/>
      <c r="IOL54" s="712"/>
      <c r="IOM54" s="712"/>
      <c r="ION54" s="712"/>
      <c r="IOO54" s="712"/>
      <c r="IOP54" s="712"/>
      <c r="IOQ54" s="712"/>
      <c r="IOR54" s="712"/>
      <c r="IOS54" s="712"/>
      <c r="IOT54" s="712"/>
      <c r="IOU54" s="712"/>
      <c r="IOV54" s="712"/>
      <c r="IOW54" s="712"/>
      <c r="IOX54" s="712"/>
      <c r="IOY54" s="712"/>
      <c r="IOZ54" s="712"/>
      <c r="IPA54" s="712"/>
      <c r="IPB54" s="712"/>
      <c r="IPC54" s="712"/>
      <c r="IPD54" s="712"/>
      <c r="IPE54" s="712"/>
      <c r="IPF54" s="712"/>
      <c r="IPG54" s="712"/>
      <c r="IPH54" s="712"/>
      <c r="IPI54" s="712"/>
      <c r="IPJ54" s="712"/>
      <c r="IPK54" s="712"/>
      <c r="IPL54" s="712"/>
      <c r="IPM54" s="712"/>
      <c r="IPN54" s="712"/>
      <c r="IPO54" s="712"/>
      <c r="IPP54" s="712"/>
      <c r="IPQ54" s="712"/>
      <c r="IPR54" s="712"/>
      <c r="IPS54" s="712"/>
      <c r="IPT54" s="712"/>
      <c r="IPU54" s="712"/>
      <c r="IPV54" s="712"/>
      <c r="IPW54" s="712"/>
      <c r="IPX54" s="712"/>
      <c r="IPY54" s="712"/>
      <c r="IPZ54" s="712"/>
      <c r="IQA54" s="712"/>
      <c r="IQB54" s="712"/>
      <c r="IQC54" s="712"/>
      <c r="IQD54" s="712"/>
      <c r="IQE54" s="712"/>
      <c r="IQF54" s="712"/>
      <c r="IQG54" s="712"/>
      <c r="IQH54" s="712"/>
      <c r="IQI54" s="712"/>
      <c r="IQJ54" s="712"/>
      <c r="IQK54" s="712"/>
      <c r="IQL54" s="712"/>
      <c r="IQM54" s="712"/>
      <c r="IQN54" s="712"/>
      <c r="IQO54" s="712"/>
      <c r="IQP54" s="712"/>
      <c r="IQQ54" s="712"/>
      <c r="IQR54" s="712"/>
      <c r="IQS54" s="712"/>
      <c r="IQT54" s="712"/>
      <c r="IQU54" s="712"/>
      <c r="IQV54" s="712"/>
      <c r="IQW54" s="712"/>
      <c r="IQX54" s="712"/>
      <c r="IQY54" s="712"/>
      <c r="IQZ54" s="712"/>
      <c r="IRA54" s="712"/>
      <c r="IRB54" s="712"/>
      <c r="IRC54" s="712"/>
      <c r="IRD54" s="712"/>
      <c r="IRE54" s="712"/>
      <c r="IRF54" s="712"/>
      <c r="IRG54" s="712"/>
      <c r="IRH54" s="712"/>
      <c r="IRI54" s="712"/>
      <c r="IRJ54" s="712"/>
      <c r="IRK54" s="712"/>
      <c r="IRL54" s="712"/>
      <c r="IRM54" s="712"/>
      <c r="IRN54" s="712"/>
      <c r="IRO54" s="712"/>
      <c r="IRP54" s="712"/>
      <c r="IRQ54" s="712"/>
      <c r="IRR54" s="712"/>
      <c r="IRS54" s="712"/>
      <c r="IRT54" s="712"/>
      <c r="IRU54" s="712"/>
      <c r="IRV54" s="712"/>
      <c r="IRW54" s="712"/>
      <c r="IRX54" s="712"/>
      <c r="IRY54" s="712"/>
      <c r="IRZ54" s="712"/>
      <c r="ISA54" s="712"/>
      <c r="ISB54" s="712"/>
      <c r="ISC54" s="712"/>
      <c r="ISD54" s="712"/>
      <c r="ISE54" s="712"/>
      <c r="ISF54" s="712"/>
      <c r="ISG54" s="712"/>
      <c r="ISH54" s="712"/>
      <c r="ISI54" s="712"/>
      <c r="ISJ54" s="712"/>
      <c r="ISK54" s="712"/>
      <c r="ISL54" s="712"/>
      <c r="ISM54" s="712"/>
      <c r="ISN54" s="712"/>
      <c r="ISO54" s="712"/>
      <c r="ISP54" s="712"/>
      <c r="ISQ54" s="712"/>
      <c r="ISR54" s="712"/>
      <c r="ISS54" s="712"/>
      <c r="IST54" s="712"/>
      <c r="ISU54" s="712"/>
      <c r="ISV54" s="712"/>
      <c r="ISW54" s="712"/>
      <c r="ISX54" s="712"/>
      <c r="ISY54" s="712"/>
      <c r="ISZ54" s="712"/>
      <c r="ITA54" s="712"/>
      <c r="ITB54" s="712"/>
      <c r="ITC54" s="712"/>
      <c r="ITD54" s="712"/>
      <c r="ITE54" s="712"/>
      <c r="ITF54" s="712"/>
      <c r="ITG54" s="712"/>
      <c r="ITH54" s="712"/>
      <c r="ITI54" s="712"/>
      <c r="ITJ54" s="712"/>
      <c r="ITK54" s="712"/>
      <c r="ITL54" s="712"/>
      <c r="ITM54" s="712"/>
      <c r="ITN54" s="712"/>
      <c r="ITO54" s="712"/>
      <c r="ITP54" s="712"/>
      <c r="ITQ54" s="712"/>
      <c r="ITR54" s="712"/>
      <c r="ITS54" s="712"/>
      <c r="ITT54" s="712"/>
      <c r="ITU54" s="712"/>
      <c r="ITV54" s="712"/>
      <c r="ITW54" s="712"/>
      <c r="ITX54" s="712"/>
      <c r="ITY54" s="712"/>
      <c r="ITZ54" s="712"/>
      <c r="IUA54" s="712"/>
      <c r="IUB54" s="712"/>
      <c r="IUC54" s="712"/>
      <c r="IUD54" s="712"/>
      <c r="IUE54" s="712"/>
      <c r="IUF54" s="712"/>
      <c r="IUG54" s="712"/>
      <c r="IUH54" s="712"/>
      <c r="IUI54" s="712"/>
      <c r="IUJ54" s="712"/>
      <c r="IUK54" s="712"/>
      <c r="IUL54" s="712"/>
      <c r="IUM54" s="712"/>
      <c r="IUN54" s="712"/>
      <c r="IUO54" s="712"/>
      <c r="IUP54" s="712"/>
      <c r="IUQ54" s="712"/>
      <c r="IUR54" s="712"/>
      <c r="IUS54" s="712"/>
      <c r="IUT54" s="712"/>
      <c r="IUU54" s="712"/>
      <c r="IUV54" s="712"/>
      <c r="IUW54" s="712"/>
      <c r="IUX54" s="712"/>
      <c r="IUY54" s="712"/>
      <c r="IUZ54" s="712"/>
      <c r="IVA54" s="712"/>
      <c r="IVB54" s="712"/>
      <c r="IVC54" s="712"/>
      <c r="IVD54" s="712"/>
      <c r="IVE54" s="712"/>
      <c r="IVF54" s="712"/>
      <c r="IVG54" s="712"/>
      <c r="IVH54" s="712"/>
      <c r="IVI54" s="712"/>
      <c r="IVJ54" s="712"/>
      <c r="IVK54" s="712"/>
      <c r="IVL54" s="712"/>
      <c r="IVM54" s="712"/>
      <c r="IVN54" s="712"/>
      <c r="IVO54" s="712"/>
      <c r="IVP54" s="712"/>
      <c r="IVQ54" s="712"/>
      <c r="IVR54" s="712"/>
      <c r="IVS54" s="712"/>
      <c r="IVT54" s="712"/>
      <c r="IVU54" s="712"/>
      <c r="IVV54" s="712"/>
      <c r="IVW54" s="712"/>
      <c r="IVX54" s="712"/>
      <c r="IVY54" s="712"/>
      <c r="IVZ54" s="712"/>
      <c r="IWA54" s="712"/>
      <c r="IWB54" s="712"/>
      <c r="IWC54" s="712"/>
      <c r="IWD54" s="712"/>
      <c r="IWE54" s="712"/>
      <c r="IWF54" s="712"/>
      <c r="IWG54" s="712"/>
      <c r="IWH54" s="712"/>
      <c r="IWI54" s="712"/>
      <c r="IWJ54" s="712"/>
      <c r="IWK54" s="712"/>
      <c r="IWL54" s="712"/>
      <c r="IWM54" s="712"/>
      <c r="IWN54" s="712"/>
      <c r="IWO54" s="712"/>
      <c r="IWP54" s="712"/>
      <c r="IWQ54" s="712"/>
      <c r="IWR54" s="712"/>
      <c r="IWS54" s="712"/>
      <c r="IWT54" s="712"/>
      <c r="IWU54" s="712"/>
      <c r="IWV54" s="712"/>
      <c r="IWW54" s="712"/>
      <c r="IWX54" s="712"/>
      <c r="IWY54" s="712"/>
      <c r="IWZ54" s="712"/>
      <c r="IXA54" s="712"/>
      <c r="IXB54" s="712"/>
      <c r="IXC54" s="712"/>
      <c r="IXD54" s="712"/>
      <c r="IXE54" s="712"/>
      <c r="IXF54" s="712"/>
      <c r="IXG54" s="712"/>
      <c r="IXH54" s="712"/>
      <c r="IXI54" s="712"/>
      <c r="IXJ54" s="712"/>
      <c r="IXK54" s="712"/>
      <c r="IXL54" s="712"/>
      <c r="IXM54" s="712"/>
      <c r="IXN54" s="712"/>
      <c r="IXO54" s="712"/>
      <c r="IXP54" s="712"/>
      <c r="IXQ54" s="712"/>
      <c r="IXR54" s="712"/>
      <c r="IXS54" s="712"/>
      <c r="IXT54" s="712"/>
      <c r="IXU54" s="712"/>
      <c r="IXV54" s="712"/>
      <c r="IXW54" s="712"/>
      <c r="IXX54" s="712"/>
      <c r="IXY54" s="712"/>
      <c r="IXZ54" s="712"/>
      <c r="IYA54" s="712"/>
      <c r="IYB54" s="712"/>
      <c r="IYC54" s="712"/>
      <c r="IYD54" s="712"/>
      <c r="IYE54" s="712"/>
      <c r="IYF54" s="712"/>
      <c r="IYG54" s="712"/>
      <c r="IYH54" s="712"/>
      <c r="IYI54" s="712"/>
      <c r="IYJ54" s="712"/>
      <c r="IYK54" s="712"/>
      <c r="IYL54" s="712"/>
      <c r="IYM54" s="712"/>
      <c r="IYN54" s="712"/>
      <c r="IYO54" s="712"/>
      <c r="IYP54" s="712"/>
      <c r="IYQ54" s="712"/>
      <c r="IYR54" s="712"/>
      <c r="IYS54" s="712"/>
      <c r="IYT54" s="712"/>
      <c r="IYU54" s="712"/>
      <c r="IYV54" s="712"/>
      <c r="IYW54" s="712"/>
      <c r="IYX54" s="712"/>
      <c r="IYY54" s="712"/>
      <c r="IYZ54" s="712"/>
      <c r="IZA54" s="712"/>
      <c r="IZB54" s="712"/>
      <c r="IZC54" s="712"/>
      <c r="IZD54" s="712"/>
      <c r="IZE54" s="712"/>
      <c r="IZF54" s="712"/>
      <c r="IZG54" s="712"/>
      <c r="IZH54" s="712"/>
      <c r="IZI54" s="712"/>
      <c r="IZJ54" s="712"/>
      <c r="IZK54" s="712"/>
      <c r="IZL54" s="712"/>
      <c r="IZM54" s="712"/>
      <c r="IZN54" s="712"/>
      <c r="IZO54" s="712"/>
      <c r="IZP54" s="712"/>
      <c r="IZQ54" s="712"/>
      <c r="IZR54" s="712"/>
      <c r="IZS54" s="712"/>
      <c r="IZT54" s="712"/>
      <c r="IZU54" s="712"/>
      <c r="IZV54" s="712"/>
      <c r="IZW54" s="712"/>
      <c r="IZX54" s="712"/>
      <c r="IZY54" s="712"/>
      <c r="IZZ54" s="712"/>
      <c r="JAA54" s="712"/>
      <c r="JAB54" s="712"/>
      <c r="JAC54" s="712"/>
      <c r="JAD54" s="712"/>
      <c r="JAE54" s="712"/>
      <c r="JAF54" s="712"/>
      <c r="JAG54" s="712"/>
      <c r="JAH54" s="712"/>
      <c r="JAI54" s="712"/>
      <c r="JAJ54" s="712"/>
      <c r="JAK54" s="712"/>
      <c r="JAL54" s="712"/>
      <c r="JAM54" s="712"/>
      <c r="JAN54" s="712"/>
      <c r="JAO54" s="712"/>
      <c r="JAP54" s="712"/>
      <c r="JAQ54" s="712"/>
      <c r="JAR54" s="712"/>
      <c r="JAS54" s="712"/>
      <c r="JAT54" s="712"/>
      <c r="JAU54" s="712"/>
      <c r="JAV54" s="712"/>
      <c r="JAW54" s="712"/>
      <c r="JAX54" s="712"/>
      <c r="JAY54" s="712"/>
      <c r="JAZ54" s="712"/>
      <c r="JBA54" s="712"/>
      <c r="JBB54" s="712"/>
      <c r="JBC54" s="712"/>
      <c r="JBD54" s="712"/>
      <c r="JBE54" s="712"/>
      <c r="JBF54" s="712"/>
      <c r="JBG54" s="712"/>
      <c r="JBH54" s="712"/>
      <c r="JBI54" s="712"/>
      <c r="JBJ54" s="712"/>
      <c r="JBK54" s="712"/>
      <c r="JBL54" s="712"/>
      <c r="JBM54" s="712"/>
      <c r="JBN54" s="712"/>
      <c r="JBO54" s="712"/>
      <c r="JBP54" s="712"/>
      <c r="JBQ54" s="712"/>
      <c r="JBR54" s="712"/>
      <c r="JBS54" s="712"/>
      <c r="JBT54" s="712"/>
      <c r="JBU54" s="712"/>
      <c r="JBV54" s="712"/>
      <c r="JBW54" s="712"/>
      <c r="JBX54" s="712"/>
      <c r="JBY54" s="712"/>
      <c r="JBZ54" s="712"/>
      <c r="JCA54" s="712"/>
      <c r="JCB54" s="712"/>
      <c r="JCC54" s="712"/>
      <c r="JCD54" s="712"/>
      <c r="JCE54" s="712"/>
      <c r="JCF54" s="712"/>
      <c r="JCG54" s="712"/>
      <c r="JCH54" s="712"/>
      <c r="JCI54" s="712"/>
      <c r="JCJ54" s="712"/>
      <c r="JCK54" s="712"/>
      <c r="JCL54" s="712"/>
      <c r="JCM54" s="712"/>
      <c r="JCN54" s="712"/>
      <c r="JCO54" s="712"/>
      <c r="JCP54" s="712"/>
      <c r="JCQ54" s="712"/>
      <c r="JCR54" s="712"/>
      <c r="JCS54" s="712"/>
      <c r="JCT54" s="712"/>
      <c r="JCU54" s="712"/>
      <c r="JCV54" s="712"/>
      <c r="JCW54" s="712"/>
      <c r="JCX54" s="712"/>
      <c r="JCY54" s="712"/>
      <c r="JCZ54" s="712"/>
      <c r="JDA54" s="712"/>
      <c r="JDB54" s="712"/>
      <c r="JDC54" s="712"/>
      <c r="JDD54" s="712"/>
      <c r="JDE54" s="712"/>
      <c r="JDF54" s="712"/>
      <c r="JDG54" s="712"/>
      <c r="JDH54" s="712"/>
      <c r="JDI54" s="712"/>
      <c r="JDJ54" s="712"/>
      <c r="JDK54" s="712"/>
      <c r="JDL54" s="712"/>
      <c r="JDM54" s="712"/>
      <c r="JDN54" s="712"/>
      <c r="JDO54" s="712"/>
      <c r="JDP54" s="712"/>
      <c r="JDQ54" s="712"/>
      <c r="JDR54" s="712"/>
      <c r="JDS54" s="712"/>
      <c r="JDT54" s="712"/>
      <c r="JDU54" s="712"/>
      <c r="JDV54" s="712"/>
      <c r="JDW54" s="712"/>
      <c r="JDX54" s="712"/>
      <c r="JDY54" s="712"/>
      <c r="JDZ54" s="712"/>
      <c r="JEA54" s="712"/>
      <c r="JEB54" s="712"/>
      <c r="JEC54" s="712"/>
      <c r="JED54" s="712"/>
      <c r="JEE54" s="712"/>
      <c r="JEF54" s="712"/>
      <c r="JEG54" s="712"/>
      <c r="JEH54" s="712"/>
      <c r="JEI54" s="712"/>
      <c r="JEJ54" s="712"/>
      <c r="JEK54" s="712"/>
      <c r="JEL54" s="712"/>
      <c r="JEM54" s="712"/>
      <c r="JEN54" s="712"/>
      <c r="JEO54" s="712"/>
      <c r="JEP54" s="712"/>
      <c r="JEQ54" s="712"/>
      <c r="JER54" s="712"/>
      <c r="JES54" s="712"/>
      <c r="JET54" s="712"/>
      <c r="JEU54" s="712"/>
      <c r="JEV54" s="712"/>
      <c r="JEW54" s="712"/>
      <c r="JEX54" s="712"/>
      <c r="JEY54" s="712"/>
      <c r="JEZ54" s="712"/>
      <c r="JFA54" s="712"/>
      <c r="JFB54" s="712"/>
      <c r="JFC54" s="712"/>
      <c r="JFD54" s="712"/>
      <c r="JFE54" s="712"/>
      <c r="JFF54" s="712"/>
      <c r="JFG54" s="712"/>
      <c r="JFH54" s="712"/>
      <c r="JFI54" s="712"/>
      <c r="JFJ54" s="712"/>
      <c r="JFK54" s="712"/>
      <c r="JFL54" s="712"/>
      <c r="JFM54" s="712"/>
      <c r="JFN54" s="712"/>
      <c r="JFO54" s="712"/>
      <c r="JFP54" s="712"/>
      <c r="JFQ54" s="712"/>
      <c r="JFR54" s="712"/>
      <c r="JFS54" s="712"/>
      <c r="JFT54" s="712"/>
      <c r="JFU54" s="712"/>
      <c r="JFV54" s="712"/>
      <c r="JFW54" s="712"/>
      <c r="JFX54" s="712"/>
      <c r="JFY54" s="712"/>
      <c r="JFZ54" s="712"/>
      <c r="JGA54" s="712"/>
      <c r="JGB54" s="712"/>
      <c r="JGC54" s="712"/>
      <c r="JGD54" s="712"/>
      <c r="JGE54" s="712"/>
      <c r="JGF54" s="712"/>
      <c r="JGG54" s="712"/>
      <c r="JGH54" s="712"/>
      <c r="JGI54" s="712"/>
      <c r="JGJ54" s="712"/>
      <c r="JGK54" s="712"/>
      <c r="JGL54" s="712"/>
      <c r="JGM54" s="712"/>
      <c r="JGN54" s="712"/>
      <c r="JGO54" s="712"/>
      <c r="JGP54" s="712"/>
      <c r="JGQ54" s="712"/>
      <c r="JGR54" s="712"/>
      <c r="JGS54" s="712"/>
      <c r="JGT54" s="712"/>
      <c r="JGU54" s="712"/>
      <c r="JGV54" s="712"/>
      <c r="JGW54" s="712"/>
      <c r="JGX54" s="712"/>
      <c r="JGY54" s="712"/>
      <c r="JGZ54" s="712"/>
      <c r="JHA54" s="712"/>
      <c r="JHB54" s="712"/>
      <c r="JHC54" s="712"/>
      <c r="JHD54" s="712"/>
      <c r="JHE54" s="712"/>
      <c r="JHF54" s="712"/>
      <c r="JHG54" s="712"/>
      <c r="JHH54" s="712"/>
      <c r="JHI54" s="712"/>
      <c r="JHJ54" s="712"/>
      <c r="JHK54" s="712"/>
      <c r="JHL54" s="712"/>
      <c r="JHM54" s="712"/>
      <c r="JHN54" s="712"/>
      <c r="JHO54" s="712"/>
      <c r="JHP54" s="712"/>
      <c r="JHQ54" s="712"/>
      <c r="JHR54" s="712"/>
      <c r="JHS54" s="712"/>
      <c r="JHT54" s="712"/>
      <c r="JHU54" s="712"/>
      <c r="JHV54" s="712"/>
      <c r="JHW54" s="712"/>
      <c r="JHX54" s="712"/>
      <c r="JHY54" s="712"/>
      <c r="JHZ54" s="712"/>
      <c r="JIA54" s="712"/>
      <c r="JIB54" s="712"/>
      <c r="JIC54" s="712"/>
      <c r="JID54" s="712"/>
      <c r="JIE54" s="712"/>
      <c r="JIF54" s="712"/>
      <c r="JIG54" s="712"/>
      <c r="JIH54" s="712"/>
      <c r="JII54" s="712"/>
      <c r="JIJ54" s="712"/>
      <c r="JIK54" s="712"/>
      <c r="JIL54" s="712"/>
      <c r="JIM54" s="712"/>
      <c r="JIN54" s="712"/>
      <c r="JIO54" s="712"/>
      <c r="JIP54" s="712"/>
      <c r="JIQ54" s="712"/>
      <c r="JIR54" s="712"/>
      <c r="JIS54" s="712"/>
      <c r="JIT54" s="712"/>
      <c r="JIU54" s="712"/>
      <c r="JIV54" s="712"/>
      <c r="JIW54" s="712"/>
      <c r="JIX54" s="712"/>
      <c r="JIY54" s="712"/>
      <c r="JIZ54" s="712"/>
      <c r="JJA54" s="712"/>
      <c r="JJB54" s="712"/>
      <c r="JJC54" s="712"/>
      <c r="JJD54" s="712"/>
      <c r="JJE54" s="712"/>
      <c r="JJF54" s="712"/>
      <c r="JJG54" s="712"/>
      <c r="JJH54" s="712"/>
      <c r="JJI54" s="712"/>
      <c r="JJJ54" s="712"/>
      <c r="JJK54" s="712"/>
      <c r="JJL54" s="712"/>
      <c r="JJM54" s="712"/>
      <c r="JJN54" s="712"/>
      <c r="JJO54" s="712"/>
      <c r="JJP54" s="712"/>
      <c r="JJQ54" s="712"/>
      <c r="JJR54" s="712"/>
      <c r="JJS54" s="712"/>
      <c r="JJT54" s="712"/>
      <c r="JJU54" s="712"/>
      <c r="JJV54" s="712"/>
      <c r="JJW54" s="712"/>
      <c r="JJX54" s="712"/>
      <c r="JJY54" s="712"/>
      <c r="JJZ54" s="712"/>
      <c r="JKA54" s="712"/>
      <c r="JKB54" s="712"/>
      <c r="JKC54" s="712"/>
      <c r="JKD54" s="712"/>
      <c r="JKE54" s="712"/>
      <c r="JKF54" s="712"/>
      <c r="JKG54" s="712"/>
      <c r="JKH54" s="712"/>
      <c r="JKI54" s="712"/>
      <c r="JKJ54" s="712"/>
      <c r="JKK54" s="712"/>
      <c r="JKL54" s="712"/>
      <c r="JKM54" s="712"/>
      <c r="JKN54" s="712"/>
      <c r="JKO54" s="712"/>
      <c r="JKP54" s="712"/>
      <c r="JKQ54" s="712"/>
      <c r="JKR54" s="712"/>
      <c r="JKS54" s="712"/>
      <c r="JKT54" s="712"/>
      <c r="JKU54" s="712"/>
      <c r="JKV54" s="712"/>
      <c r="JKW54" s="712"/>
      <c r="JKX54" s="712"/>
      <c r="JKY54" s="712"/>
      <c r="JKZ54" s="712"/>
      <c r="JLA54" s="712"/>
      <c r="JLB54" s="712"/>
      <c r="JLC54" s="712"/>
      <c r="JLD54" s="712"/>
      <c r="JLE54" s="712"/>
      <c r="JLF54" s="712"/>
      <c r="JLG54" s="712"/>
      <c r="JLH54" s="712"/>
      <c r="JLI54" s="712"/>
      <c r="JLJ54" s="712"/>
      <c r="JLK54" s="712"/>
      <c r="JLL54" s="712"/>
      <c r="JLM54" s="712"/>
      <c r="JLN54" s="712"/>
      <c r="JLO54" s="712"/>
      <c r="JLP54" s="712"/>
      <c r="JLQ54" s="712"/>
      <c r="JLR54" s="712"/>
      <c r="JLS54" s="712"/>
      <c r="JLT54" s="712"/>
      <c r="JLU54" s="712"/>
      <c r="JLV54" s="712"/>
      <c r="JLW54" s="712"/>
      <c r="JLX54" s="712"/>
      <c r="JLY54" s="712"/>
      <c r="JLZ54" s="712"/>
      <c r="JMA54" s="712"/>
      <c r="JMB54" s="712"/>
      <c r="JMC54" s="712"/>
      <c r="JMD54" s="712"/>
      <c r="JME54" s="712"/>
      <c r="JMF54" s="712"/>
      <c r="JMG54" s="712"/>
      <c r="JMH54" s="712"/>
      <c r="JMI54" s="712"/>
      <c r="JMJ54" s="712"/>
      <c r="JMK54" s="712"/>
      <c r="JML54" s="712"/>
      <c r="JMM54" s="712"/>
      <c r="JMN54" s="712"/>
      <c r="JMO54" s="712"/>
      <c r="JMP54" s="712"/>
      <c r="JMQ54" s="712"/>
      <c r="JMR54" s="712"/>
      <c r="JMS54" s="712"/>
      <c r="JMT54" s="712"/>
      <c r="JMU54" s="712"/>
      <c r="JMV54" s="712"/>
      <c r="JMW54" s="712"/>
      <c r="JMX54" s="712"/>
      <c r="JMY54" s="712"/>
      <c r="JMZ54" s="712"/>
      <c r="JNA54" s="712"/>
      <c r="JNB54" s="712"/>
      <c r="JNC54" s="712"/>
      <c r="JND54" s="712"/>
      <c r="JNE54" s="712"/>
      <c r="JNF54" s="712"/>
      <c r="JNG54" s="712"/>
      <c r="JNH54" s="712"/>
      <c r="JNI54" s="712"/>
      <c r="JNJ54" s="712"/>
      <c r="JNK54" s="712"/>
      <c r="JNL54" s="712"/>
      <c r="JNM54" s="712"/>
      <c r="JNN54" s="712"/>
      <c r="JNO54" s="712"/>
      <c r="JNP54" s="712"/>
      <c r="JNQ54" s="712"/>
      <c r="JNR54" s="712"/>
      <c r="JNS54" s="712"/>
      <c r="JNT54" s="712"/>
      <c r="JNU54" s="712"/>
      <c r="JNV54" s="712"/>
      <c r="JNW54" s="712"/>
      <c r="JNX54" s="712"/>
      <c r="JNY54" s="712"/>
      <c r="JNZ54" s="712"/>
      <c r="JOA54" s="712"/>
      <c r="JOB54" s="712"/>
      <c r="JOC54" s="712"/>
      <c r="JOD54" s="712"/>
      <c r="JOE54" s="712"/>
      <c r="JOF54" s="712"/>
      <c r="JOG54" s="712"/>
      <c r="JOH54" s="712"/>
      <c r="JOI54" s="712"/>
      <c r="JOJ54" s="712"/>
      <c r="JOK54" s="712"/>
      <c r="JOL54" s="712"/>
      <c r="JOM54" s="712"/>
      <c r="JON54" s="712"/>
      <c r="JOO54" s="712"/>
      <c r="JOP54" s="712"/>
      <c r="JOQ54" s="712"/>
      <c r="JOR54" s="712"/>
      <c r="JOS54" s="712"/>
      <c r="JOT54" s="712"/>
      <c r="JOU54" s="712"/>
      <c r="JOV54" s="712"/>
      <c r="JOW54" s="712"/>
      <c r="JOX54" s="712"/>
      <c r="JOY54" s="712"/>
      <c r="JOZ54" s="712"/>
      <c r="JPA54" s="712"/>
      <c r="JPB54" s="712"/>
      <c r="JPC54" s="712"/>
      <c r="JPD54" s="712"/>
      <c r="JPE54" s="712"/>
      <c r="JPF54" s="712"/>
      <c r="JPG54" s="712"/>
      <c r="JPH54" s="712"/>
      <c r="JPI54" s="712"/>
      <c r="JPJ54" s="712"/>
      <c r="JPK54" s="712"/>
      <c r="JPL54" s="712"/>
      <c r="JPM54" s="712"/>
      <c r="JPN54" s="712"/>
      <c r="JPO54" s="712"/>
      <c r="JPP54" s="712"/>
      <c r="JPQ54" s="712"/>
      <c r="JPR54" s="712"/>
      <c r="JPS54" s="712"/>
      <c r="JPT54" s="712"/>
      <c r="JPU54" s="712"/>
      <c r="JPV54" s="712"/>
      <c r="JPW54" s="712"/>
      <c r="JPX54" s="712"/>
      <c r="JPY54" s="712"/>
      <c r="JPZ54" s="712"/>
      <c r="JQA54" s="712"/>
      <c r="JQB54" s="712"/>
      <c r="JQC54" s="712"/>
      <c r="JQD54" s="712"/>
      <c r="JQE54" s="712"/>
      <c r="JQF54" s="712"/>
      <c r="JQG54" s="712"/>
      <c r="JQH54" s="712"/>
      <c r="JQI54" s="712"/>
      <c r="JQJ54" s="712"/>
      <c r="JQK54" s="712"/>
      <c r="JQL54" s="712"/>
      <c r="JQM54" s="712"/>
      <c r="JQN54" s="712"/>
      <c r="JQO54" s="712"/>
      <c r="JQP54" s="712"/>
      <c r="JQQ54" s="712"/>
      <c r="JQR54" s="712"/>
      <c r="JQS54" s="712"/>
      <c r="JQT54" s="712"/>
      <c r="JQU54" s="712"/>
      <c r="JQV54" s="712"/>
      <c r="JQW54" s="712"/>
      <c r="JQX54" s="712"/>
      <c r="JQY54" s="712"/>
      <c r="JQZ54" s="712"/>
      <c r="JRA54" s="712"/>
      <c r="JRB54" s="712"/>
      <c r="JRC54" s="712"/>
      <c r="JRD54" s="712"/>
      <c r="JRE54" s="712"/>
      <c r="JRF54" s="712"/>
      <c r="JRG54" s="712"/>
      <c r="JRH54" s="712"/>
      <c r="JRI54" s="712"/>
      <c r="JRJ54" s="712"/>
      <c r="JRK54" s="712"/>
      <c r="JRL54" s="712"/>
      <c r="JRM54" s="712"/>
      <c r="JRN54" s="712"/>
      <c r="JRO54" s="712"/>
      <c r="JRP54" s="712"/>
      <c r="JRQ54" s="712"/>
      <c r="JRR54" s="712"/>
      <c r="JRS54" s="712"/>
      <c r="JRT54" s="712"/>
      <c r="JRU54" s="712"/>
      <c r="JRV54" s="712"/>
      <c r="JRW54" s="712"/>
      <c r="JRX54" s="712"/>
      <c r="JRY54" s="712"/>
      <c r="JRZ54" s="712"/>
      <c r="JSA54" s="712"/>
      <c r="JSB54" s="712"/>
      <c r="JSC54" s="712"/>
      <c r="JSD54" s="712"/>
      <c r="JSE54" s="712"/>
      <c r="JSF54" s="712"/>
      <c r="JSG54" s="712"/>
      <c r="JSH54" s="712"/>
      <c r="JSI54" s="712"/>
      <c r="JSJ54" s="712"/>
      <c r="JSK54" s="712"/>
      <c r="JSL54" s="712"/>
      <c r="JSM54" s="712"/>
      <c r="JSN54" s="712"/>
      <c r="JSO54" s="712"/>
      <c r="JSP54" s="712"/>
      <c r="JSQ54" s="712"/>
      <c r="JSR54" s="712"/>
      <c r="JSS54" s="712"/>
      <c r="JST54" s="712"/>
      <c r="JSU54" s="712"/>
      <c r="JSV54" s="712"/>
      <c r="JSW54" s="712"/>
      <c r="JSX54" s="712"/>
      <c r="JSY54" s="712"/>
      <c r="JSZ54" s="712"/>
      <c r="JTA54" s="712"/>
      <c r="JTB54" s="712"/>
      <c r="JTC54" s="712"/>
      <c r="JTD54" s="712"/>
      <c r="JTE54" s="712"/>
      <c r="JTF54" s="712"/>
      <c r="JTG54" s="712"/>
      <c r="JTH54" s="712"/>
      <c r="JTI54" s="712"/>
      <c r="JTJ54" s="712"/>
      <c r="JTK54" s="712"/>
      <c r="JTL54" s="712"/>
      <c r="JTM54" s="712"/>
      <c r="JTN54" s="712"/>
      <c r="JTO54" s="712"/>
      <c r="JTP54" s="712"/>
      <c r="JTQ54" s="712"/>
      <c r="JTR54" s="712"/>
      <c r="JTS54" s="712"/>
      <c r="JTT54" s="712"/>
      <c r="JTU54" s="712"/>
      <c r="JTV54" s="712"/>
      <c r="JTW54" s="712"/>
      <c r="JTX54" s="712"/>
      <c r="JTY54" s="712"/>
      <c r="JTZ54" s="712"/>
      <c r="JUA54" s="712"/>
      <c r="JUB54" s="712"/>
      <c r="JUC54" s="712"/>
      <c r="JUD54" s="712"/>
      <c r="JUE54" s="712"/>
      <c r="JUF54" s="712"/>
      <c r="JUG54" s="712"/>
      <c r="JUH54" s="712"/>
      <c r="JUI54" s="712"/>
      <c r="JUJ54" s="712"/>
      <c r="JUK54" s="712"/>
      <c r="JUL54" s="712"/>
      <c r="JUM54" s="712"/>
      <c r="JUN54" s="712"/>
      <c r="JUO54" s="712"/>
      <c r="JUP54" s="712"/>
      <c r="JUQ54" s="712"/>
      <c r="JUR54" s="712"/>
      <c r="JUS54" s="712"/>
      <c r="JUT54" s="712"/>
      <c r="JUU54" s="712"/>
      <c r="JUV54" s="712"/>
      <c r="JUW54" s="712"/>
      <c r="JUX54" s="712"/>
      <c r="JUY54" s="712"/>
      <c r="JUZ54" s="712"/>
      <c r="JVA54" s="712"/>
      <c r="JVB54" s="712"/>
      <c r="JVC54" s="712"/>
      <c r="JVD54" s="712"/>
      <c r="JVE54" s="712"/>
      <c r="JVF54" s="712"/>
      <c r="JVG54" s="712"/>
      <c r="JVH54" s="712"/>
      <c r="JVI54" s="712"/>
      <c r="JVJ54" s="712"/>
      <c r="JVK54" s="712"/>
      <c r="JVL54" s="712"/>
      <c r="JVM54" s="712"/>
      <c r="JVN54" s="712"/>
      <c r="JVO54" s="712"/>
      <c r="JVP54" s="712"/>
      <c r="JVQ54" s="712"/>
      <c r="JVR54" s="712"/>
      <c r="JVS54" s="712"/>
      <c r="JVT54" s="712"/>
      <c r="JVU54" s="712"/>
      <c r="JVV54" s="712"/>
      <c r="JVW54" s="712"/>
      <c r="JVX54" s="712"/>
      <c r="JVY54" s="712"/>
      <c r="JVZ54" s="712"/>
      <c r="JWA54" s="712"/>
      <c r="JWB54" s="712"/>
      <c r="JWC54" s="712"/>
      <c r="JWD54" s="712"/>
      <c r="JWE54" s="712"/>
      <c r="JWF54" s="712"/>
      <c r="JWG54" s="712"/>
      <c r="JWH54" s="712"/>
      <c r="JWI54" s="712"/>
      <c r="JWJ54" s="712"/>
      <c r="JWK54" s="712"/>
      <c r="JWL54" s="712"/>
      <c r="JWM54" s="712"/>
      <c r="JWN54" s="712"/>
      <c r="JWO54" s="712"/>
      <c r="JWP54" s="712"/>
      <c r="JWQ54" s="712"/>
      <c r="JWR54" s="712"/>
      <c r="JWS54" s="712"/>
      <c r="JWT54" s="712"/>
      <c r="JWU54" s="712"/>
      <c r="JWV54" s="712"/>
      <c r="JWW54" s="712"/>
      <c r="JWX54" s="712"/>
      <c r="JWY54" s="712"/>
      <c r="JWZ54" s="712"/>
      <c r="JXA54" s="712"/>
      <c r="JXB54" s="712"/>
      <c r="JXC54" s="712"/>
      <c r="JXD54" s="712"/>
      <c r="JXE54" s="712"/>
      <c r="JXF54" s="712"/>
      <c r="JXG54" s="712"/>
      <c r="JXH54" s="712"/>
      <c r="JXI54" s="712"/>
      <c r="JXJ54" s="712"/>
      <c r="JXK54" s="712"/>
      <c r="JXL54" s="712"/>
      <c r="JXM54" s="712"/>
      <c r="JXN54" s="712"/>
      <c r="JXO54" s="712"/>
      <c r="JXP54" s="712"/>
      <c r="JXQ54" s="712"/>
      <c r="JXR54" s="712"/>
      <c r="JXS54" s="712"/>
      <c r="JXT54" s="712"/>
      <c r="JXU54" s="712"/>
      <c r="JXV54" s="712"/>
      <c r="JXW54" s="712"/>
      <c r="JXX54" s="712"/>
      <c r="JXY54" s="712"/>
      <c r="JXZ54" s="712"/>
      <c r="JYA54" s="712"/>
      <c r="JYB54" s="712"/>
      <c r="JYC54" s="712"/>
      <c r="JYD54" s="712"/>
      <c r="JYE54" s="712"/>
      <c r="JYF54" s="712"/>
      <c r="JYG54" s="712"/>
      <c r="JYH54" s="712"/>
      <c r="JYI54" s="712"/>
      <c r="JYJ54" s="712"/>
      <c r="JYK54" s="712"/>
      <c r="JYL54" s="712"/>
      <c r="JYM54" s="712"/>
      <c r="JYN54" s="712"/>
      <c r="JYO54" s="712"/>
      <c r="JYP54" s="712"/>
      <c r="JYQ54" s="712"/>
      <c r="JYR54" s="712"/>
      <c r="JYS54" s="712"/>
      <c r="JYT54" s="712"/>
      <c r="JYU54" s="712"/>
      <c r="JYV54" s="712"/>
      <c r="JYW54" s="712"/>
      <c r="JYX54" s="712"/>
      <c r="JYY54" s="712"/>
      <c r="JYZ54" s="712"/>
      <c r="JZA54" s="712"/>
      <c r="JZB54" s="712"/>
      <c r="JZC54" s="712"/>
      <c r="JZD54" s="712"/>
      <c r="JZE54" s="712"/>
      <c r="JZF54" s="712"/>
      <c r="JZG54" s="712"/>
      <c r="JZH54" s="712"/>
      <c r="JZI54" s="712"/>
      <c r="JZJ54" s="712"/>
      <c r="JZK54" s="712"/>
      <c r="JZL54" s="712"/>
      <c r="JZM54" s="712"/>
      <c r="JZN54" s="712"/>
      <c r="JZO54" s="712"/>
      <c r="JZP54" s="712"/>
      <c r="JZQ54" s="712"/>
      <c r="JZR54" s="712"/>
      <c r="JZS54" s="712"/>
      <c r="JZT54" s="712"/>
      <c r="JZU54" s="712"/>
      <c r="JZV54" s="712"/>
      <c r="JZW54" s="712"/>
      <c r="JZX54" s="712"/>
      <c r="JZY54" s="712"/>
      <c r="JZZ54" s="712"/>
      <c r="KAA54" s="712"/>
      <c r="KAB54" s="712"/>
      <c r="KAC54" s="712"/>
      <c r="KAD54" s="712"/>
      <c r="KAE54" s="712"/>
      <c r="KAF54" s="712"/>
      <c r="KAG54" s="712"/>
      <c r="KAH54" s="712"/>
      <c r="KAI54" s="712"/>
      <c r="KAJ54" s="712"/>
      <c r="KAK54" s="712"/>
      <c r="KAL54" s="712"/>
      <c r="KAM54" s="712"/>
      <c r="KAN54" s="712"/>
      <c r="KAO54" s="712"/>
      <c r="KAP54" s="712"/>
      <c r="KAQ54" s="712"/>
      <c r="KAR54" s="712"/>
      <c r="KAS54" s="712"/>
      <c r="KAT54" s="712"/>
      <c r="KAU54" s="712"/>
      <c r="KAV54" s="712"/>
      <c r="KAW54" s="712"/>
      <c r="KAX54" s="712"/>
      <c r="KAY54" s="712"/>
      <c r="KAZ54" s="712"/>
      <c r="KBA54" s="712"/>
      <c r="KBB54" s="712"/>
      <c r="KBC54" s="712"/>
      <c r="KBD54" s="712"/>
      <c r="KBE54" s="712"/>
      <c r="KBF54" s="712"/>
      <c r="KBG54" s="712"/>
      <c r="KBH54" s="712"/>
      <c r="KBI54" s="712"/>
      <c r="KBJ54" s="712"/>
      <c r="KBK54" s="712"/>
      <c r="KBL54" s="712"/>
      <c r="KBM54" s="712"/>
      <c r="KBN54" s="712"/>
      <c r="KBO54" s="712"/>
      <c r="KBP54" s="712"/>
      <c r="KBQ54" s="712"/>
      <c r="KBR54" s="712"/>
      <c r="KBS54" s="712"/>
      <c r="KBT54" s="712"/>
      <c r="KBU54" s="712"/>
      <c r="KBV54" s="712"/>
      <c r="KBW54" s="712"/>
      <c r="KBX54" s="712"/>
      <c r="KBY54" s="712"/>
      <c r="KBZ54" s="712"/>
      <c r="KCA54" s="712"/>
      <c r="KCB54" s="712"/>
      <c r="KCC54" s="712"/>
      <c r="KCD54" s="712"/>
      <c r="KCE54" s="712"/>
      <c r="KCF54" s="712"/>
      <c r="KCG54" s="712"/>
      <c r="KCH54" s="712"/>
      <c r="KCI54" s="712"/>
      <c r="KCJ54" s="712"/>
      <c r="KCK54" s="712"/>
      <c r="KCL54" s="712"/>
      <c r="KCM54" s="712"/>
      <c r="KCN54" s="712"/>
      <c r="KCO54" s="712"/>
      <c r="KCP54" s="712"/>
      <c r="KCQ54" s="712"/>
      <c r="KCR54" s="712"/>
      <c r="KCS54" s="712"/>
      <c r="KCT54" s="712"/>
      <c r="KCU54" s="712"/>
      <c r="KCV54" s="712"/>
      <c r="KCW54" s="712"/>
      <c r="KCX54" s="712"/>
      <c r="KCY54" s="712"/>
      <c r="KCZ54" s="712"/>
      <c r="KDA54" s="712"/>
      <c r="KDB54" s="712"/>
      <c r="KDC54" s="712"/>
      <c r="KDD54" s="712"/>
      <c r="KDE54" s="712"/>
      <c r="KDF54" s="712"/>
      <c r="KDG54" s="712"/>
      <c r="KDH54" s="712"/>
      <c r="KDI54" s="712"/>
      <c r="KDJ54" s="712"/>
      <c r="KDK54" s="712"/>
      <c r="KDL54" s="712"/>
      <c r="KDM54" s="712"/>
      <c r="KDN54" s="712"/>
      <c r="KDO54" s="712"/>
      <c r="KDP54" s="712"/>
      <c r="KDQ54" s="712"/>
      <c r="KDR54" s="712"/>
      <c r="KDS54" s="712"/>
      <c r="KDT54" s="712"/>
      <c r="KDU54" s="712"/>
      <c r="KDV54" s="712"/>
      <c r="KDW54" s="712"/>
      <c r="KDX54" s="712"/>
      <c r="KDY54" s="712"/>
      <c r="KDZ54" s="712"/>
      <c r="KEA54" s="712"/>
      <c r="KEB54" s="712"/>
      <c r="KEC54" s="712"/>
      <c r="KED54" s="712"/>
      <c r="KEE54" s="712"/>
      <c r="KEF54" s="712"/>
      <c r="KEG54" s="712"/>
      <c r="KEH54" s="712"/>
      <c r="KEI54" s="712"/>
      <c r="KEJ54" s="712"/>
      <c r="KEK54" s="712"/>
      <c r="KEL54" s="712"/>
      <c r="KEM54" s="712"/>
      <c r="KEN54" s="712"/>
      <c r="KEO54" s="712"/>
      <c r="KEP54" s="712"/>
      <c r="KEQ54" s="712"/>
      <c r="KER54" s="712"/>
      <c r="KES54" s="712"/>
      <c r="KET54" s="712"/>
      <c r="KEU54" s="712"/>
      <c r="KEV54" s="712"/>
      <c r="KEW54" s="712"/>
      <c r="KEX54" s="712"/>
      <c r="KEY54" s="712"/>
      <c r="KEZ54" s="712"/>
      <c r="KFA54" s="712"/>
      <c r="KFB54" s="712"/>
      <c r="KFC54" s="712"/>
      <c r="KFD54" s="712"/>
      <c r="KFE54" s="712"/>
      <c r="KFF54" s="712"/>
      <c r="KFG54" s="712"/>
      <c r="KFH54" s="712"/>
      <c r="KFI54" s="712"/>
      <c r="KFJ54" s="712"/>
      <c r="KFK54" s="712"/>
      <c r="KFL54" s="712"/>
      <c r="KFM54" s="712"/>
      <c r="KFN54" s="712"/>
      <c r="KFO54" s="712"/>
      <c r="KFP54" s="712"/>
      <c r="KFQ54" s="712"/>
      <c r="KFR54" s="712"/>
      <c r="KFS54" s="712"/>
      <c r="KFT54" s="712"/>
      <c r="KFU54" s="712"/>
      <c r="KFV54" s="712"/>
      <c r="KFW54" s="712"/>
      <c r="KFX54" s="712"/>
      <c r="KFY54" s="712"/>
      <c r="KFZ54" s="712"/>
      <c r="KGA54" s="712"/>
      <c r="KGB54" s="712"/>
      <c r="KGC54" s="712"/>
      <c r="KGD54" s="712"/>
      <c r="KGE54" s="712"/>
      <c r="KGF54" s="712"/>
      <c r="KGG54" s="712"/>
      <c r="KGH54" s="712"/>
      <c r="KGI54" s="712"/>
      <c r="KGJ54" s="712"/>
      <c r="KGK54" s="712"/>
      <c r="KGL54" s="712"/>
      <c r="KGM54" s="712"/>
      <c r="KGN54" s="712"/>
      <c r="KGO54" s="712"/>
      <c r="KGP54" s="712"/>
      <c r="KGQ54" s="712"/>
      <c r="KGR54" s="712"/>
      <c r="KGS54" s="712"/>
      <c r="KGT54" s="712"/>
      <c r="KGU54" s="712"/>
      <c r="KGV54" s="712"/>
      <c r="KGW54" s="712"/>
      <c r="KGX54" s="712"/>
      <c r="KGY54" s="712"/>
      <c r="KGZ54" s="712"/>
      <c r="KHA54" s="712"/>
      <c r="KHB54" s="712"/>
      <c r="KHC54" s="712"/>
      <c r="KHD54" s="712"/>
      <c r="KHE54" s="712"/>
      <c r="KHF54" s="712"/>
      <c r="KHG54" s="712"/>
      <c r="KHH54" s="712"/>
      <c r="KHI54" s="712"/>
      <c r="KHJ54" s="712"/>
      <c r="KHK54" s="712"/>
      <c r="KHL54" s="712"/>
      <c r="KHM54" s="712"/>
      <c r="KHN54" s="712"/>
      <c r="KHO54" s="712"/>
      <c r="KHP54" s="712"/>
      <c r="KHQ54" s="712"/>
      <c r="KHR54" s="712"/>
      <c r="KHS54" s="712"/>
      <c r="KHT54" s="712"/>
      <c r="KHU54" s="712"/>
      <c r="KHV54" s="712"/>
      <c r="KHW54" s="712"/>
      <c r="KHX54" s="712"/>
      <c r="KHY54" s="712"/>
      <c r="KHZ54" s="712"/>
      <c r="KIA54" s="712"/>
      <c r="KIB54" s="712"/>
      <c r="KIC54" s="712"/>
      <c r="KID54" s="712"/>
      <c r="KIE54" s="712"/>
      <c r="KIF54" s="712"/>
      <c r="KIG54" s="712"/>
      <c r="KIH54" s="712"/>
      <c r="KII54" s="712"/>
      <c r="KIJ54" s="712"/>
      <c r="KIK54" s="712"/>
      <c r="KIL54" s="712"/>
      <c r="KIM54" s="712"/>
      <c r="KIN54" s="712"/>
      <c r="KIO54" s="712"/>
      <c r="KIP54" s="712"/>
      <c r="KIQ54" s="712"/>
      <c r="KIR54" s="712"/>
      <c r="KIS54" s="712"/>
      <c r="KIT54" s="712"/>
      <c r="KIU54" s="712"/>
      <c r="KIV54" s="712"/>
      <c r="KIW54" s="712"/>
      <c r="KIX54" s="712"/>
      <c r="KIY54" s="712"/>
      <c r="KIZ54" s="712"/>
      <c r="KJA54" s="712"/>
      <c r="KJB54" s="712"/>
      <c r="KJC54" s="712"/>
      <c r="KJD54" s="712"/>
      <c r="KJE54" s="712"/>
      <c r="KJF54" s="712"/>
      <c r="KJG54" s="712"/>
      <c r="KJH54" s="712"/>
      <c r="KJI54" s="712"/>
      <c r="KJJ54" s="712"/>
      <c r="KJK54" s="712"/>
      <c r="KJL54" s="712"/>
      <c r="KJM54" s="712"/>
      <c r="KJN54" s="712"/>
      <c r="KJO54" s="712"/>
      <c r="KJP54" s="712"/>
      <c r="KJQ54" s="712"/>
      <c r="KJR54" s="712"/>
      <c r="KJS54" s="712"/>
      <c r="KJT54" s="712"/>
      <c r="KJU54" s="712"/>
      <c r="KJV54" s="712"/>
      <c r="KJW54" s="712"/>
      <c r="KJX54" s="712"/>
      <c r="KJY54" s="712"/>
      <c r="KJZ54" s="712"/>
      <c r="KKA54" s="712"/>
      <c r="KKB54" s="712"/>
      <c r="KKC54" s="712"/>
      <c r="KKD54" s="712"/>
      <c r="KKE54" s="712"/>
      <c r="KKF54" s="712"/>
      <c r="KKG54" s="712"/>
      <c r="KKH54" s="712"/>
      <c r="KKI54" s="712"/>
      <c r="KKJ54" s="712"/>
      <c r="KKK54" s="712"/>
      <c r="KKL54" s="712"/>
      <c r="KKM54" s="712"/>
      <c r="KKN54" s="712"/>
      <c r="KKO54" s="712"/>
      <c r="KKP54" s="712"/>
      <c r="KKQ54" s="712"/>
      <c r="KKR54" s="712"/>
      <c r="KKS54" s="712"/>
      <c r="KKT54" s="712"/>
      <c r="KKU54" s="712"/>
      <c r="KKV54" s="712"/>
      <c r="KKW54" s="712"/>
      <c r="KKX54" s="712"/>
      <c r="KKY54" s="712"/>
      <c r="KKZ54" s="712"/>
      <c r="KLA54" s="712"/>
      <c r="KLB54" s="712"/>
      <c r="KLC54" s="712"/>
      <c r="KLD54" s="712"/>
      <c r="KLE54" s="712"/>
      <c r="KLF54" s="712"/>
      <c r="KLG54" s="712"/>
      <c r="KLH54" s="712"/>
      <c r="KLI54" s="712"/>
      <c r="KLJ54" s="712"/>
      <c r="KLK54" s="712"/>
      <c r="KLL54" s="712"/>
      <c r="KLM54" s="712"/>
      <c r="KLN54" s="712"/>
      <c r="KLO54" s="712"/>
      <c r="KLP54" s="712"/>
      <c r="KLQ54" s="712"/>
      <c r="KLR54" s="712"/>
      <c r="KLS54" s="712"/>
      <c r="KLT54" s="712"/>
      <c r="KLU54" s="712"/>
      <c r="KLV54" s="712"/>
      <c r="KLW54" s="712"/>
      <c r="KLX54" s="712"/>
      <c r="KLY54" s="712"/>
      <c r="KLZ54" s="712"/>
      <c r="KMA54" s="712"/>
      <c r="KMB54" s="712"/>
      <c r="KMC54" s="712"/>
      <c r="KMD54" s="712"/>
      <c r="KME54" s="712"/>
      <c r="KMF54" s="712"/>
      <c r="KMG54" s="712"/>
      <c r="KMH54" s="712"/>
      <c r="KMI54" s="712"/>
      <c r="KMJ54" s="712"/>
      <c r="KMK54" s="712"/>
      <c r="KML54" s="712"/>
      <c r="KMM54" s="712"/>
      <c r="KMN54" s="712"/>
      <c r="KMO54" s="712"/>
      <c r="KMP54" s="712"/>
      <c r="KMQ54" s="712"/>
      <c r="KMR54" s="712"/>
      <c r="KMS54" s="712"/>
      <c r="KMT54" s="712"/>
      <c r="KMU54" s="712"/>
      <c r="KMV54" s="712"/>
      <c r="KMW54" s="712"/>
      <c r="KMX54" s="712"/>
      <c r="KMY54" s="712"/>
      <c r="KMZ54" s="712"/>
      <c r="KNA54" s="712"/>
      <c r="KNB54" s="712"/>
      <c r="KNC54" s="712"/>
      <c r="KND54" s="712"/>
      <c r="KNE54" s="712"/>
      <c r="KNF54" s="712"/>
      <c r="KNG54" s="712"/>
      <c r="KNH54" s="712"/>
      <c r="KNI54" s="712"/>
      <c r="KNJ54" s="712"/>
      <c r="KNK54" s="712"/>
      <c r="KNL54" s="712"/>
      <c r="KNM54" s="712"/>
      <c r="KNN54" s="712"/>
      <c r="KNO54" s="712"/>
      <c r="KNP54" s="712"/>
      <c r="KNQ54" s="712"/>
      <c r="KNR54" s="712"/>
      <c r="KNS54" s="712"/>
      <c r="KNT54" s="712"/>
      <c r="KNU54" s="712"/>
      <c r="KNV54" s="712"/>
      <c r="KNW54" s="712"/>
      <c r="KNX54" s="712"/>
      <c r="KNY54" s="712"/>
      <c r="KNZ54" s="712"/>
      <c r="KOA54" s="712"/>
      <c r="KOB54" s="712"/>
      <c r="KOC54" s="712"/>
      <c r="KOD54" s="712"/>
      <c r="KOE54" s="712"/>
      <c r="KOF54" s="712"/>
      <c r="KOG54" s="712"/>
      <c r="KOH54" s="712"/>
      <c r="KOI54" s="712"/>
      <c r="KOJ54" s="712"/>
      <c r="KOK54" s="712"/>
      <c r="KOL54" s="712"/>
      <c r="KOM54" s="712"/>
      <c r="KON54" s="712"/>
      <c r="KOO54" s="712"/>
      <c r="KOP54" s="712"/>
      <c r="KOQ54" s="712"/>
      <c r="KOR54" s="712"/>
      <c r="KOS54" s="712"/>
      <c r="KOT54" s="712"/>
      <c r="KOU54" s="712"/>
      <c r="KOV54" s="712"/>
      <c r="KOW54" s="712"/>
      <c r="KOX54" s="712"/>
      <c r="KOY54" s="712"/>
      <c r="KOZ54" s="712"/>
      <c r="KPA54" s="712"/>
      <c r="KPB54" s="712"/>
      <c r="KPC54" s="712"/>
      <c r="KPD54" s="712"/>
      <c r="KPE54" s="712"/>
      <c r="KPF54" s="712"/>
      <c r="KPG54" s="712"/>
      <c r="KPH54" s="712"/>
      <c r="KPI54" s="712"/>
      <c r="KPJ54" s="712"/>
      <c r="KPK54" s="712"/>
      <c r="KPL54" s="712"/>
      <c r="KPM54" s="712"/>
      <c r="KPN54" s="712"/>
      <c r="KPO54" s="712"/>
      <c r="KPP54" s="712"/>
      <c r="KPQ54" s="712"/>
      <c r="KPR54" s="712"/>
      <c r="KPS54" s="712"/>
      <c r="KPT54" s="712"/>
      <c r="KPU54" s="712"/>
      <c r="KPV54" s="712"/>
      <c r="KPW54" s="712"/>
      <c r="KPX54" s="712"/>
      <c r="KPY54" s="712"/>
      <c r="KPZ54" s="712"/>
      <c r="KQA54" s="712"/>
      <c r="KQB54" s="712"/>
      <c r="KQC54" s="712"/>
      <c r="KQD54" s="712"/>
      <c r="KQE54" s="712"/>
      <c r="KQF54" s="712"/>
      <c r="KQG54" s="712"/>
      <c r="KQH54" s="712"/>
      <c r="KQI54" s="712"/>
      <c r="KQJ54" s="712"/>
      <c r="KQK54" s="712"/>
      <c r="KQL54" s="712"/>
      <c r="KQM54" s="712"/>
      <c r="KQN54" s="712"/>
      <c r="KQO54" s="712"/>
      <c r="KQP54" s="712"/>
      <c r="KQQ54" s="712"/>
      <c r="KQR54" s="712"/>
      <c r="KQS54" s="712"/>
      <c r="KQT54" s="712"/>
      <c r="KQU54" s="712"/>
      <c r="KQV54" s="712"/>
      <c r="KQW54" s="712"/>
      <c r="KQX54" s="712"/>
      <c r="KQY54" s="712"/>
      <c r="KQZ54" s="712"/>
      <c r="KRA54" s="712"/>
      <c r="KRB54" s="712"/>
      <c r="KRC54" s="712"/>
      <c r="KRD54" s="712"/>
      <c r="KRE54" s="712"/>
      <c r="KRF54" s="712"/>
      <c r="KRG54" s="712"/>
      <c r="KRH54" s="712"/>
      <c r="KRI54" s="712"/>
      <c r="KRJ54" s="712"/>
      <c r="KRK54" s="712"/>
      <c r="KRL54" s="712"/>
      <c r="KRM54" s="712"/>
      <c r="KRN54" s="712"/>
      <c r="KRO54" s="712"/>
      <c r="KRP54" s="712"/>
      <c r="KRQ54" s="712"/>
      <c r="KRR54" s="712"/>
      <c r="KRS54" s="712"/>
      <c r="KRT54" s="712"/>
      <c r="KRU54" s="712"/>
      <c r="KRV54" s="712"/>
      <c r="KRW54" s="712"/>
      <c r="KRX54" s="712"/>
      <c r="KRY54" s="712"/>
      <c r="KRZ54" s="712"/>
      <c r="KSA54" s="712"/>
      <c r="KSB54" s="712"/>
      <c r="KSC54" s="712"/>
      <c r="KSD54" s="712"/>
      <c r="KSE54" s="712"/>
      <c r="KSF54" s="712"/>
      <c r="KSG54" s="712"/>
      <c r="KSH54" s="712"/>
      <c r="KSI54" s="712"/>
      <c r="KSJ54" s="712"/>
      <c r="KSK54" s="712"/>
      <c r="KSL54" s="712"/>
      <c r="KSM54" s="712"/>
      <c r="KSN54" s="712"/>
      <c r="KSO54" s="712"/>
      <c r="KSP54" s="712"/>
      <c r="KSQ54" s="712"/>
      <c r="KSR54" s="712"/>
      <c r="KSS54" s="712"/>
      <c r="KST54" s="712"/>
      <c r="KSU54" s="712"/>
      <c r="KSV54" s="712"/>
      <c r="KSW54" s="712"/>
      <c r="KSX54" s="712"/>
      <c r="KSY54" s="712"/>
      <c r="KSZ54" s="712"/>
      <c r="KTA54" s="712"/>
      <c r="KTB54" s="712"/>
      <c r="KTC54" s="712"/>
      <c r="KTD54" s="712"/>
      <c r="KTE54" s="712"/>
      <c r="KTF54" s="712"/>
      <c r="KTG54" s="712"/>
      <c r="KTH54" s="712"/>
      <c r="KTI54" s="712"/>
      <c r="KTJ54" s="712"/>
      <c r="KTK54" s="712"/>
      <c r="KTL54" s="712"/>
      <c r="KTM54" s="712"/>
      <c r="KTN54" s="712"/>
      <c r="KTO54" s="712"/>
      <c r="KTP54" s="712"/>
      <c r="KTQ54" s="712"/>
      <c r="KTR54" s="712"/>
      <c r="KTS54" s="712"/>
      <c r="KTT54" s="712"/>
      <c r="KTU54" s="712"/>
      <c r="KTV54" s="712"/>
      <c r="KTW54" s="712"/>
      <c r="KTX54" s="712"/>
      <c r="KTY54" s="712"/>
      <c r="KTZ54" s="712"/>
      <c r="KUA54" s="712"/>
      <c r="KUB54" s="712"/>
      <c r="KUC54" s="712"/>
      <c r="KUD54" s="712"/>
      <c r="KUE54" s="712"/>
      <c r="KUF54" s="712"/>
      <c r="KUG54" s="712"/>
      <c r="KUH54" s="712"/>
      <c r="KUI54" s="712"/>
      <c r="KUJ54" s="712"/>
      <c r="KUK54" s="712"/>
      <c r="KUL54" s="712"/>
      <c r="KUM54" s="712"/>
      <c r="KUN54" s="712"/>
      <c r="KUO54" s="712"/>
      <c r="KUP54" s="712"/>
      <c r="KUQ54" s="712"/>
      <c r="KUR54" s="712"/>
      <c r="KUS54" s="712"/>
      <c r="KUT54" s="712"/>
      <c r="KUU54" s="712"/>
      <c r="KUV54" s="712"/>
      <c r="KUW54" s="712"/>
      <c r="KUX54" s="712"/>
      <c r="KUY54" s="712"/>
      <c r="KUZ54" s="712"/>
      <c r="KVA54" s="712"/>
      <c r="KVB54" s="712"/>
      <c r="KVC54" s="712"/>
      <c r="KVD54" s="712"/>
      <c r="KVE54" s="712"/>
      <c r="KVF54" s="712"/>
      <c r="KVG54" s="712"/>
      <c r="KVH54" s="712"/>
      <c r="KVI54" s="712"/>
      <c r="KVJ54" s="712"/>
      <c r="KVK54" s="712"/>
      <c r="KVL54" s="712"/>
      <c r="KVM54" s="712"/>
      <c r="KVN54" s="712"/>
      <c r="KVO54" s="712"/>
      <c r="KVP54" s="712"/>
      <c r="KVQ54" s="712"/>
      <c r="KVR54" s="712"/>
      <c r="KVS54" s="712"/>
      <c r="KVT54" s="712"/>
      <c r="KVU54" s="712"/>
      <c r="KVV54" s="712"/>
      <c r="KVW54" s="712"/>
      <c r="KVX54" s="712"/>
      <c r="KVY54" s="712"/>
      <c r="KVZ54" s="712"/>
      <c r="KWA54" s="712"/>
      <c r="KWB54" s="712"/>
      <c r="KWC54" s="712"/>
      <c r="KWD54" s="712"/>
      <c r="KWE54" s="712"/>
      <c r="KWF54" s="712"/>
      <c r="KWG54" s="712"/>
      <c r="KWH54" s="712"/>
      <c r="KWI54" s="712"/>
      <c r="KWJ54" s="712"/>
      <c r="KWK54" s="712"/>
      <c r="KWL54" s="712"/>
      <c r="KWM54" s="712"/>
      <c r="KWN54" s="712"/>
      <c r="KWO54" s="712"/>
      <c r="KWP54" s="712"/>
      <c r="KWQ54" s="712"/>
      <c r="KWR54" s="712"/>
      <c r="KWS54" s="712"/>
      <c r="KWT54" s="712"/>
      <c r="KWU54" s="712"/>
      <c r="KWV54" s="712"/>
      <c r="KWW54" s="712"/>
      <c r="KWX54" s="712"/>
      <c r="KWY54" s="712"/>
      <c r="KWZ54" s="712"/>
      <c r="KXA54" s="712"/>
      <c r="KXB54" s="712"/>
      <c r="KXC54" s="712"/>
      <c r="KXD54" s="712"/>
      <c r="KXE54" s="712"/>
      <c r="KXF54" s="712"/>
      <c r="KXG54" s="712"/>
      <c r="KXH54" s="712"/>
      <c r="KXI54" s="712"/>
      <c r="KXJ54" s="712"/>
      <c r="KXK54" s="712"/>
      <c r="KXL54" s="712"/>
      <c r="KXM54" s="712"/>
      <c r="KXN54" s="712"/>
      <c r="KXO54" s="712"/>
      <c r="KXP54" s="712"/>
      <c r="KXQ54" s="712"/>
      <c r="KXR54" s="712"/>
      <c r="KXS54" s="712"/>
      <c r="KXT54" s="712"/>
      <c r="KXU54" s="712"/>
      <c r="KXV54" s="712"/>
      <c r="KXW54" s="712"/>
      <c r="KXX54" s="712"/>
      <c r="KXY54" s="712"/>
      <c r="KXZ54" s="712"/>
      <c r="KYA54" s="712"/>
      <c r="KYB54" s="712"/>
      <c r="KYC54" s="712"/>
      <c r="KYD54" s="712"/>
      <c r="KYE54" s="712"/>
      <c r="KYF54" s="712"/>
      <c r="KYG54" s="712"/>
      <c r="KYH54" s="712"/>
      <c r="KYI54" s="712"/>
      <c r="KYJ54" s="712"/>
      <c r="KYK54" s="712"/>
      <c r="KYL54" s="712"/>
      <c r="KYM54" s="712"/>
      <c r="KYN54" s="712"/>
      <c r="KYO54" s="712"/>
      <c r="KYP54" s="712"/>
      <c r="KYQ54" s="712"/>
      <c r="KYR54" s="712"/>
      <c r="KYS54" s="712"/>
      <c r="KYT54" s="712"/>
      <c r="KYU54" s="712"/>
      <c r="KYV54" s="712"/>
      <c r="KYW54" s="712"/>
      <c r="KYX54" s="712"/>
      <c r="KYY54" s="712"/>
      <c r="KYZ54" s="712"/>
      <c r="KZA54" s="712"/>
      <c r="KZB54" s="712"/>
      <c r="KZC54" s="712"/>
      <c r="KZD54" s="712"/>
      <c r="KZE54" s="712"/>
      <c r="KZF54" s="712"/>
      <c r="KZG54" s="712"/>
      <c r="KZH54" s="712"/>
      <c r="KZI54" s="712"/>
      <c r="KZJ54" s="712"/>
      <c r="KZK54" s="712"/>
      <c r="KZL54" s="712"/>
      <c r="KZM54" s="712"/>
      <c r="KZN54" s="712"/>
      <c r="KZO54" s="712"/>
      <c r="KZP54" s="712"/>
      <c r="KZQ54" s="712"/>
      <c r="KZR54" s="712"/>
      <c r="KZS54" s="712"/>
      <c r="KZT54" s="712"/>
      <c r="KZU54" s="712"/>
      <c r="KZV54" s="712"/>
      <c r="KZW54" s="712"/>
      <c r="KZX54" s="712"/>
      <c r="KZY54" s="712"/>
      <c r="KZZ54" s="712"/>
      <c r="LAA54" s="712"/>
      <c r="LAB54" s="712"/>
      <c r="LAC54" s="712"/>
      <c r="LAD54" s="712"/>
      <c r="LAE54" s="712"/>
      <c r="LAF54" s="712"/>
      <c r="LAG54" s="712"/>
      <c r="LAH54" s="712"/>
      <c r="LAI54" s="712"/>
      <c r="LAJ54" s="712"/>
      <c r="LAK54" s="712"/>
      <c r="LAL54" s="712"/>
      <c r="LAM54" s="712"/>
      <c r="LAN54" s="712"/>
      <c r="LAO54" s="712"/>
      <c r="LAP54" s="712"/>
      <c r="LAQ54" s="712"/>
      <c r="LAR54" s="712"/>
      <c r="LAS54" s="712"/>
      <c r="LAT54" s="712"/>
      <c r="LAU54" s="712"/>
      <c r="LAV54" s="712"/>
      <c r="LAW54" s="712"/>
      <c r="LAX54" s="712"/>
      <c r="LAY54" s="712"/>
      <c r="LAZ54" s="712"/>
      <c r="LBA54" s="712"/>
      <c r="LBB54" s="712"/>
      <c r="LBC54" s="712"/>
      <c r="LBD54" s="712"/>
      <c r="LBE54" s="712"/>
      <c r="LBF54" s="712"/>
      <c r="LBG54" s="712"/>
      <c r="LBH54" s="712"/>
      <c r="LBI54" s="712"/>
      <c r="LBJ54" s="712"/>
      <c r="LBK54" s="712"/>
      <c r="LBL54" s="712"/>
      <c r="LBM54" s="712"/>
      <c r="LBN54" s="712"/>
      <c r="LBO54" s="712"/>
      <c r="LBP54" s="712"/>
      <c r="LBQ54" s="712"/>
      <c r="LBR54" s="712"/>
      <c r="LBS54" s="712"/>
      <c r="LBT54" s="712"/>
      <c r="LBU54" s="712"/>
      <c r="LBV54" s="712"/>
      <c r="LBW54" s="712"/>
      <c r="LBX54" s="712"/>
      <c r="LBY54" s="712"/>
      <c r="LBZ54" s="712"/>
      <c r="LCA54" s="712"/>
      <c r="LCB54" s="712"/>
      <c r="LCC54" s="712"/>
      <c r="LCD54" s="712"/>
      <c r="LCE54" s="712"/>
      <c r="LCF54" s="712"/>
      <c r="LCG54" s="712"/>
      <c r="LCH54" s="712"/>
      <c r="LCI54" s="712"/>
      <c r="LCJ54" s="712"/>
      <c r="LCK54" s="712"/>
      <c r="LCL54" s="712"/>
      <c r="LCM54" s="712"/>
      <c r="LCN54" s="712"/>
      <c r="LCO54" s="712"/>
      <c r="LCP54" s="712"/>
      <c r="LCQ54" s="712"/>
      <c r="LCR54" s="712"/>
      <c r="LCS54" s="712"/>
      <c r="LCT54" s="712"/>
      <c r="LCU54" s="712"/>
      <c r="LCV54" s="712"/>
      <c r="LCW54" s="712"/>
      <c r="LCX54" s="712"/>
      <c r="LCY54" s="712"/>
      <c r="LCZ54" s="712"/>
      <c r="LDA54" s="712"/>
      <c r="LDB54" s="712"/>
      <c r="LDC54" s="712"/>
      <c r="LDD54" s="712"/>
      <c r="LDE54" s="712"/>
      <c r="LDF54" s="712"/>
      <c r="LDG54" s="712"/>
      <c r="LDH54" s="712"/>
      <c r="LDI54" s="712"/>
      <c r="LDJ54" s="712"/>
      <c r="LDK54" s="712"/>
      <c r="LDL54" s="712"/>
      <c r="LDM54" s="712"/>
      <c r="LDN54" s="712"/>
      <c r="LDO54" s="712"/>
      <c r="LDP54" s="712"/>
      <c r="LDQ54" s="712"/>
      <c r="LDR54" s="712"/>
      <c r="LDS54" s="712"/>
      <c r="LDT54" s="712"/>
      <c r="LDU54" s="712"/>
      <c r="LDV54" s="712"/>
      <c r="LDW54" s="712"/>
      <c r="LDX54" s="712"/>
      <c r="LDY54" s="712"/>
      <c r="LDZ54" s="712"/>
      <c r="LEA54" s="712"/>
      <c r="LEB54" s="712"/>
      <c r="LEC54" s="712"/>
      <c r="LED54" s="712"/>
      <c r="LEE54" s="712"/>
      <c r="LEF54" s="712"/>
      <c r="LEG54" s="712"/>
      <c r="LEH54" s="712"/>
      <c r="LEI54" s="712"/>
      <c r="LEJ54" s="712"/>
      <c r="LEK54" s="712"/>
      <c r="LEL54" s="712"/>
      <c r="LEM54" s="712"/>
      <c r="LEN54" s="712"/>
      <c r="LEO54" s="712"/>
      <c r="LEP54" s="712"/>
      <c r="LEQ54" s="712"/>
      <c r="LER54" s="712"/>
      <c r="LES54" s="712"/>
      <c r="LET54" s="712"/>
      <c r="LEU54" s="712"/>
      <c r="LEV54" s="712"/>
      <c r="LEW54" s="712"/>
      <c r="LEX54" s="712"/>
      <c r="LEY54" s="712"/>
      <c r="LEZ54" s="712"/>
      <c r="LFA54" s="712"/>
      <c r="LFB54" s="712"/>
      <c r="LFC54" s="712"/>
      <c r="LFD54" s="712"/>
      <c r="LFE54" s="712"/>
      <c r="LFF54" s="712"/>
      <c r="LFG54" s="712"/>
      <c r="LFH54" s="712"/>
      <c r="LFI54" s="712"/>
      <c r="LFJ54" s="712"/>
      <c r="LFK54" s="712"/>
      <c r="LFL54" s="712"/>
      <c r="LFM54" s="712"/>
      <c r="LFN54" s="712"/>
      <c r="LFO54" s="712"/>
      <c r="LFP54" s="712"/>
      <c r="LFQ54" s="712"/>
      <c r="LFR54" s="712"/>
      <c r="LFS54" s="712"/>
      <c r="LFT54" s="712"/>
      <c r="LFU54" s="712"/>
      <c r="LFV54" s="712"/>
      <c r="LFW54" s="712"/>
      <c r="LFX54" s="712"/>
      <c r="LFY54" s="712"/>
      <c r="LFZ54" s="712"/>
      <c r="LGA54" s="712"/>
      <c r="LGB54" s="712"/>
      <c r="LGC54" s="712"/>
      <c r="LGD54" s="712"/>
      <c r="LGE54" s="712"/>
      <c r="LGF54" s="712"/>
      <c r="LGG54" s="712"/>
      <c r="LGH54" s="712"/>
      <c r="LGI54" s="712"/>
      <c r="LGJ54" s="712"/>
      <c r="LGK54" s="712"/>
      <c r="LGL54" s="712"/>
      <c r="LGM54" s="712"/>
      <c r="LGN54" s="712"/>
      <c r="LGO54" s="712"/>
      <c r="LGP54" s="712"/>
      <c r="LGQ54" s="712"/>
      <c r="LGR54" s="712"/>
      <c r="LGS54" s="712"/>
      <c r="LGT54" s="712"/>
      <c r="LGU54" s="712"/>
      <c r="LGV54" s="712"/>
      <c r="LGW54" s="712"/>
      <c r="LGX54" s="712"/>
      <c r="LGY54" s="712"/>
      <c r="LGZ54" s="712"/>
      <c r="LHA54" s="712"/>
      <c r="LHB54" s="712"/>
      <c r="LHC54" s="712"/>
      <c r="LHD54" s="712"/>
      <c r="LHE54" s="712"/>
      <c r="LHF54" s="712"/>
      <c r="LHG54" s="712"/>
      <c r="LHH54" s="712"/>
      <c r="LHI54" s="712"/>
      <c r="LHJ54" s="712"/>
      <c r="LHK54" s="712"/>
      <c r="LHL54" s="712"/>
      <c r="LHM54" s="712"/>
      <c r="LHN54" s="712"/>
      <c r="LHO54" s="712"/>
      <c r="LHP54" s="712"/>
      <c r="LHQ54" s="712"/>
      <c r="LHR54" s="712"/>
      <c r="LHS54" s="712"/>
      <c r="LHT54" s="712"/>
      <c r="LHU54" s="712"/>
      <c r="LHV54" s="712"/>
      <c r="LHW54" s="712"/>
      <c r="LHX54" s="712"/>
      <c r="LHY54" s="712"/>
      <c r="LHZ54" s="712"/>
      <c r="LIA54" s="712"/>
      <c r="LIB54" s="712"/>
      <c r="LIC54" s="712"/>
      <c r="LID54" s="712"/>
      <c r="LIE54" s="712"/>
      <c r="LIF54" s="712"/>
      <c r="LIG54" s="712"/>
      <c r="LIH54" s="712"/>
      <c r="LII54" s="712"/>
      <c r="LIJ54" s="712"/>
      <c r="LIK54" s="712"/>
      <c r="LIL54" s="712"/>
      <c r="LIM54" s="712"/>
      <c r="LIN54" s="712"/>
      <c r="LIO54" s="712"/>
      <c r="LIP54" s="712"/>
      <c r="LIQ54" s="712"/>
      <c r="LIR54" s="712"/>
      <c r="LIS54" s="712"/>
      <c r="LIT54" s="712"/>
      <c r="LIU54" s="712"/>
      <c r="LIV54" s="712"/>
      <c r="LIW54" s="712"/>
      <c r="LIX54" s="712"/>
      <c r="LIY54" s="712"/>
      <c r="LIZ54" s="712"/>
      <c r="LJA54" s="712"/>
      <c r="LJB54" s="712"/>
      <c r="LJC54" s="712"/>
      <c r="LJD54" s="712"/>
      <c r="LJE54" s="712"/>
      <c r="LJF54" s="712"/>
      <c r="LJG54" s="712"/>
      <c r="LJH54" s="712"/>
      <c r="LJI54" s="712"/>
      <c r="LJJ54" s="712"/>
      <c r="LJK54" s="712"/>
      <c r="LJL54" s="712"/>
      <c r="LJM54" s="712"/>
      <c r="LJN54" s="712"/>
      <c r="LJO54" s="712"/>
      <c r="LJP54" s="712"/>
      <c r="LJQ54" s="712"/>
      <c r="LJR54" s="712"/>
      <c r="LJS54" s="712"/>
      <c r="LJT54" s="712"/>
      <c r="LJU54" s="712"/>
      <c r="LJV54" s="712"/>
      <c r="LJW54" s="712"/>
      <c r="LJX54" s="712"/>
      <c r="LJY54" s="712"/>
      <c r="LJZ54" s="712"/>
      <c r="LKA54" s="712"/>
      <c r="LKB54" s="712"/>
      <c r="LKC54" s="712"/>
      <c r="LKD54" s="712"/>
      <c r="LKE54" s="712"/>
      <c r="LKF54" s="712"/>
      <c r="LKG54" s="712"/>
      <c r="LKH54" s="712"/>
      <c r="LKI54" s="712"/>
      <c r="LKJ54" s="712"/>
      <c r="LKK54" s="712"/>
      <c r="LKL54" s="712"/>
      <c r="LKM54" s="712"/>
      <c r="LKN54" s="712"/>
      <c r="LKO54" s="712"/>
      <c r="LKP54" s="712"/>
      <c r="LKQ54" s="712"/>
      <c r="LKR54" s="712"/>
      <c r="LKS54" s="712"/>
      <c r="LKT54" s="712"/>
      <c r="LKU54" s="712"/>
      <c r="LKV54" s="712"/>
      <c r="LKW54" s="712"/>
      <c r="LKX54" s="712"/>
      <c r="LKY54" s="712"/>
      <c r="LKZ54" s="712"/>
      <c r="LLA54" s="712"/>
      <c r="LLB54" s="712"/>
      <c r="LLC54" s="712"/>
      <c r="LLD54" s="712"/>
      <c r="LLE54" s="712"/>
      <c r="LLF54" s="712"/>
      <c r="LLG54" s="712"/>
      <c r="LLH54" s="712"/>
      <c r="LLI54" s="712"/>
      <c r="LLJ54" s="712"/>
      <c r="LLK54" s="712"/>
      <c r="LLL54" s="712"/>
      <c r="LLM54" s="712"/>
      <c r="LLN54" s="712"/>
      <c r="LLO54" s="712"/>
      <c r="LLP54" s="712"/>
      <c r="LLQ54" s="712"/>
      <c r="LLR54" s="712"/>
      <c r="LLS54" s="712"/>
      <c r="LLT54" s="712"/>
      <c r="LLU54" s="712"/>
      <c r="LLV54" s="712"/>
      <c r="LLW54" s="712"/>
      <c r="LLX54" s="712"/>
      <c r="LLY54" s="712"/>
      <c r="LLZ54" s="712"/>
      <c r="LMA54" s="712"/>
      <c r="LMB54" s="712"/>
      <c r="LMC54" s="712"/>
      <c r="LMD54" s="712"/>
      <c r="LME54" s="712"/>
      <c r="LMF54" s="712"/>
      <c r="LMG54" s="712"/>
      <c r="LMH54" s="712"/>
      <c r="LMI54" s="712"/>
      <c r="LMJ54" s="712"/>
      <c r="LMK54" s="712"/>
      <c r="LML54" s="712"/>
      <c r="LMM54" s="712"/>
      <c r="LMN54" s="712"/>
      <c r="LMO54" s="712"/>
      <c r="LMP54" s="712"/>
      <c r="LMQ54" s="712"/>
      <c r="LMR54" s="712"/>
      <c r="LMS54" s="712"/>
      <c r="LMT54" s="712"/>
      <c r="LMU54" s="712"/>
      <c r="LMV54" s="712"/>
      <c r="LMW54" s="712"/>
      <c r="LMX54" s="712"/>
      <c r="LMY54" s="712"/>
      <c r="LMZ54" s="712"/>
      <c r="LNA54" s="712"/>
      <c r="LNB54" s="712"/>
      <c r="LNC54" s="712"/>
      <c r="LND54" s="712"/>
      <c r="LNE54" s="712"/>
      <c r="LNF54" s="712"/>
      <c r="LNG54" s="712"/>
      <c r="LNH54" s="712"/>
      <c r="LNI54" s="712"/>
      <c r="LNJ54" s="712"/>
      <c r="LNK54" s="712"/>
      <c r="LNL54" s="712"/>
      <c r="LNM54" s="712"/>
      <c r="LNN54" s="712"/>
      <c r="LNO54" s="712"/>
      <c r="LNP54" s="712"/>
      <c r="LNQ54" s="712"/>
      <c r="LNR54" s="712"/>
      <c r="LNS54" s="712"/>
      <c r="LNT54" s="712"/>
      <c r="LNU54" s="712"/>
      <c r="LNV54" s="712"/>
      <c r="LNW54" s="712"/>
      <c r="LNX54" s="712"/>
      <c r="LNY54" s="712"/>
      <c r="LNZ54" s="712"/>
      <c r="LOA54" s="712"/>
      <c r="LOB54" s="712"/>
      <c r="LOC54" s="712"/>
      <c r="LOD54" s="712"/>
      <c r="LOE54" s="712"/>
      <c r="LOF54" s="712"/>
      <c r="LOG54" s="712"/>
      <c r="LOH54" s="712"/>
      <c r="LOI54" s="712"/>
      <c r="LOJ54" s="712"/>
      <c r="LOK54" s="712"/>
      <c r="LOL54" s="712"/>
      <c r="LOM54" s="712"/>
      <c r="LON54" s="712"/>
      <c r="LOO54" s="712"/>
      <c r="LOP54" s="712"/>
      <c r="LOQ54" s="712"/>
      <c r="LOR54" s="712"/>
      <c r="LOS54" s="712"/>
      <c r="LOT54" s="712"/>
      <c r="LOU54" s="712"/>
      <c r="LOV54" s="712"/>
      <c r="LOW54" s="712"/>
      <c r="LOX54" s="712"/>
      <c r="LOY54" s="712"/>
      <c r="LOZ54" s="712"/>
      <c r="LPA54" s="712"/>
      <c r="LPB54" s="712"/>
      <c r="LPC54" s="712"/>
      <c r="LPD54" s="712"/>
      <c r="LPE54" s="712"/>
      <c r="LPF54" s="712"/>
      <c r="LPG54" s="712"/>
      <c r="LPH54" s="712"/>
      <c r="LPI54" s="712"/>
      <c r="LPJ54" s="712"/>
      <c r="LPK54" s="712"/>
      <c r="LPL54" s="712"/>
      <c r="LPM54" s="712"/>
      <c r="LPN54" s="712"/>
      <c r="LPO54" s="712"/>
      <c r="LPP54" s="712"/>
      <c r="LPQ54" s="712"/>
      <c r="LPR54" s="712"/>
      <c r="LPS54" s="712"/>
      <c r="LPT54" s="712"/>
      <c r="LPU54" s="712"/>
      <c r="LPV54" s="712"/>
      <c r="LPW54" s="712"/>
      <c r="LPX54" s="712"/>
      <c r="LPY54" s="712"/>
      <c r="LPZ54" s="712"/>
      <c r="LQA54" s="712"/>
      <c r="LQB54" s="712"/>
      <c r="LQC54" s="712"/>
      <c r="LQD54" s="712"/>
      <c r="LQE54" s="712"/>
      <c r="LQF54" s="712"/>
      <c r="LQG54" s="712"/>
      <c r="LQH54" s="712"/>
      <c r="LQI54" s="712"/>
      <c r="LQJ54" s="712"/>
      <c r="LQK54" s="712"/>
      <c r="LQL54" s="712"/>
      <c r="LQM54" s="712"/>
      <c r="LQN54" s="712"/>
      <c r="LQO54" s="712"/>
      <c r="LQP54" s="712"/>
      <c r="LQQ54" s="712"/>
      <c r="LQR54" s="712"/>
      <c r="LQS54" s="712"/>
      <c r="LQT54" s="712"/>
      <c r="LQU54" s="712"/>
      <c r="LQV54" s="712"/>
      <c r="LQW54" s="712"/>
      <c r="LQX54" s="712"/>
      <c r="LQY54" s="712"/>
      <c r="LQZ54" s="712"/>
      <c r="LRA54" s="712"/>
      <c r="LRB54" s="712"/>
      <c r="LRC54" s="712"/>
      <c r="LRD54" s="712"/>
      <c r="LRE54" s="712"/>
      <c r="LRF54" s="712"/>
      <c r="LRG54" s="712"/>
      <c r="LRH54" s="712"/>
      <c r="LRI54" s="712"/>
      <c r="LRJ54" s="712"/>
      <c r="LRK54" s="712"/>
      <c r="LRL54" s="712"/>
      <c r="LRM54" s="712"/>
      <c r="LRN54" s="712"/>
      <c r="LRO54" s="712"/>
      <c r="LRP54" s="712"/>
      <c r="LRQ54" s="712"/>
      <c r="LRR54" s="712"/>
      <c r="LRS54" s="712"/>
      <c r="LRT54" s="712"/>
      <c r="LRU54" s="712"/>
      <c r="LRV54" s="712"/>
      <c r="LRW54" s="712"/>
      <c r="LRX54" s="712"/>
      <c r="LRY54" s="712"/>
      <c r="LRZ54" s="712"/>
      <c r="LSA54" s="712"/>
      <c r="LSB54" s="712"/>
      <c r="LSC54" s="712"/>
      <c r="LSD54" s="712"/>
      <c r="LSE54" s="712"/>
      <c r="LSF54" s="712"/>
      <c r="LSG54" s="712"/>
      <c r="LSH54" s="712"/>
      <c r="LSI54" s="712"/>
      <c r="LSJ54" s="712"/>
      <c r="LSK54" s="712"/>
      <c r="LSL54" s="712"/>
      <c r="LSM54" s="712"/>
      <c r="LSN54" s="712"/>
      <c r="LSO54" s="712"/>
      <c r="LSP54" s="712"/>
      <c r="LSQ54" s="712"/>
      <c r="LSR54" s="712"/>
      <c r="LSS54" s="712"/>
      <c r="LST54" s="712"/>
      <c r="LSU54" s="712"/>
      <c r="LSV54" s="712"/>
      <c r="LSW54" s="712"/>
      <c r="LSX54" s="712"/>
      <c r="LSY54" s="712"/>
      <c r="LSZ54" s="712"/>
      <c r="LTA54" s="712"/>
      <c r="LTB54" s="712"/>
      <c r="LTC54" s="712"/>
      <c r="LTD54" s="712"/>
      <c r="LTE54" s="712"/>
      <c r="LTF54" s="712"/>
      <c r="LTG54" s="712"/>
      <c r="LTH54" s="712"/>
      <c r="LTI54" s="712"/>
      <c r="LTJ54" s="712"/>
      <c r="LTK54" s="712"/>
      <c r="LTL54" s="712"/>
      <c r="LTM54" s="712"/>
      <c r="LTN54" s="712"/>
      <c r="LTO54" s="712"/>
      <c r="LTP54" s="712"/>
      <c r="LTQ54" s="712"/>
      <c r="LTR54" s="712"/>
      <c r="LTS54" s="712"/>
      <c r="LTT54" s="712"/>
      <c r="LTU54" s="712"/>
      <c r="LTV54" s="712"/>
      <c r="LTW54" s="712"/>
      <c r="LTX54" s="712"/>
      <c r="LTY54" s="712"/>
      <c r="LTZ54" s="712"/>
      <c r="LUA54" s="712"/>
      <c r="LUB54" s="712"/>
      <c r="LUC54" s="712"/>
      <c r="LUD54" s="712"/>
      <c r="LUE54" s="712"/>
      <c r="LUF54" s="712"/>
      <c r="LUG54" s="712"/>
      <c r="LUH54" s="712"/>
      <c r="LUI54" s="712"/>
      <c r="LUJ54" s="712"/>
      <c r="LUK54" s="712"/>
      <c r="LUL54" s="712"/>
      <c r="LUM54" s="712"/>
      <c r="LUN54" s="712"/>
      <c r="LUO54" s="712"/>
      <c r="LUP54" s="712"/>
      <c r="LUQ54" s="712"/>
      <c r="LUR54" s="712"/>
      <c r="LUS54" s="712"/>
      <c r="LUT54" s="712"/>
      <c r="LUU54" s="712"/>
      <c r="LUV54" s="712"/>
      <c r="LUW54" s="712"/>
      <c r="LUX54" s="712"/>
      <c r="LUY54" s="712"/>
      <c r="LUZ54" s="712"/>
      <c r="LVA54" s="712"/>
      <c r="LVB54" s="712"/>
      <c r="LVC54" s="712"/>
      <c r="LVD54" s="712"/>
      <c r="LVE54" s="712"/>
      <c r="LVF54" s="712"/>
      <c r="LVG54" s="712"/>
      <c r="LVH54" s="712"/>
      <c r="LVI54" s="712"/>
      <c r="LVJ54" s="712"/>
      <c r="LVK54" s="712"/>
      <c r="LVL54" s="712"/>
      <c r="LVM54" s="712"/>
      <c r="LVN54" s="712"/>
      <c r="LVO54" s="712"/>
      <c r="LVP54" s="712"/>
      <c r="LVQ54" s="712"/>
      <c r="LVR54" s="712"/>
      <c r="LVS54" s="712"/>
      <c r="LVT54" s="712"/>
      <c r="LVU54" s="712"/>
      <c r="LVV54" s="712"/>
      <c r="LVW54" s="712"/>
      <c r="LVX54" s="712"/>
      <c r="LVY54" s="712"/>
      <c r="LVZ54" s="712"/>
      <c r="LWA54" s="712"/>
      <c r="LWB54" s="712"/>
      <c r="LWC54" s="712"/>
      <c r="LWD54" s="712"/>
      <c r="LWE54" s="712"/>
      <c r="LWF54" s="712"/>
      <c r="LWG54" s="712"/>
      <c r="LWH54" s="712"/>
      <c r="LWI54" s="712"/>
      <c r="LWJ54" s="712"/>
      <c r="LWK54" s="712"/>
      <c r="LWL54" s="712"/>
      <c r="LWM54" s="712"/>
      <c r="LWN54" s="712"/>
      <c r="LWO54" s="712"/>
      <c r="LWP54" s="712"/>
      <c r="LWQ54" s="712"/>
      <c r="LWR54" s="712"/>
      <c r="LWS54" s="712"/>
      <c r="LWT54" s="712"/>
      <c r="LWU54" s="712"/>
      <c r="LWV54" s="712"/>
      <c r="LWW54" s="712"/>
      <c r="LWX54" s="712"/>
      <c r="LWY54" s="712"/>
      <c r="LWZ54" s="712"/>
      <c r="LXA54" s="712"/>
      <c r="LXB54" s="712"/>
      <c r="LXC54" s="712"/>
      <c r="LXD54" s="712"/>
      <c r="LXE54" s="712"/>
      <c r="LXF54" s="712"/>
      <c r="LXG54" s="712"/>
      <c r="LXH54" s="712"/>
      <c r="LXI54" s="712"/>
      <c r="LXJ54" s="712"/>
      <c r="LXK54" s="712"/>
      <c r="LXL54" s="712"/>
      <c r="LXM54" s="712"/>
      <c r="LXN54" s="712"/>
      <c r="LXO54" s="712"/>
      <c r="LXP54" s="712"/>
      <c r="LXQ54" s="712"/>
      <c r="LXR54" s="712"/>
      <c r="LXS54" s="712"/>
      <c r="LXT54" s="712"/>
      <c r="LXU54" s="712"/>
      <c r="LXV54" s="712"/>
      <c r="LXW54" s="712"/>
      <c r="LXX54" s="712"/>
      <c r="LXY54" s="712"/>
      <c r="LXZ54" s="712"/>
      <c r="LYA54" s="712"/>
      <c r="LYB54" s="712"/>
      <c r="LYC54" s="712"/>
      <c r="LYD54" s="712"/>
      <c r="LYE54" s="712"/>
      <c r="LYF54" s="712"/>
      <c r="LYG54" s="712"/>
      <c r="LYH54" s="712"/>
      <c r="LYI54" s="712"/>
      <c r="LYJ54" s="712"/>
      <c r="LYK54" s="712"/>
      <c r="LYL54" s="712"/>
      <c r="LYM54" s="712"/>
      <c r="LYN54" s="712"/>
      <c r="LYO54" s="712"/>
      <c r="LYP54" s="712"/>
      <c r="LYQ54" s="712"/>
      <c r="LYR54" s="712"/>
      <c r="LYS54" s="712"/>
      <c r="LYT54" s="712"/>
      <c r="LYU54" s="712"/>
      <c r="LYV54" s="712"/>
      <c r="LYW54" s="712"/>
      <c r="LYX54" s="712"/>
      <c r="LYY54" s="712"/>
      <c r="LYZ54" s="712"/>
      <c r="LZA54" s="712"/>
      <c r="LZB54" s="712"/>
      <c r="LZC54" s="712"/>
      <c r="LZD54" s="712"/>
      <c r="LZE54" s="712"/>
      <c r="LZF54" s="712"/>
      <c r="LZG54" s="712"/>
      <c r="LZH54" s="712"/>
      <c r="LZI54" s="712"/>
      <c r="LZJ54" s="712"/>
      <c r="LZK54" s="712"/>
      <c r="LZL54" s="712"/>
      <c r="LZM54" s="712"/>
      <c r="LZN54" s="712"/>
      <c r="LZO54" s="712"/>
      <c r="LZP54" s="712"/>
      <c r="LZQ54" s="712"/>
      <c r="LZR54" s="712"/>
      <c r="LZS54" s="712"/>
      <c r="LZT54" s="712"/>
      <c r="LZU54" s="712"/>
      <c r="LZV54" s="712"/>
      <c r="LZW54" s="712"/>
      <c r="LZX54" s="712"/>
      <c r="LZY54" s="712"/>
      <c r="LZZ54" s="712"/>
      <c r="MAA54" s="712"/>
      <c r="MAB54" s="712"/>
      <c r="MAC54" s="712"/>
      <c r="MAD54" s="712"/>
      <c r="MAE54" s="712"/>
      <c r="MAF54" s="712"/>
      <c r="MAG54" s="712"/>
      <c r="MAH54" s="712"/>
      <c r="MAI54" s="712"/>
      <c r="MAJ54" s="712"/>
      <c r="MAK54" s="712"/>
      <c r="MAL54" s="712"/>
      <c r="MAM54" s="712"/>
      <c r="MAN54" s="712"/>
      <c r="MAO54" s="712"/>
      <c r="MAP54" s="712"/>
      <c r="MAQ54" s="712"/>
      <c r="MAR54" s="712"/>
      <c r="MAS54" s="712"/>
      <c r="MAT54" s="712"/>
      <c r="MAU54" s="712"/>
      <c r="MAV54" s="712"/>
      <c r="MAW54" s="712"/>
      <c r="MAX54" s="712"/>
      <c r="MAY54" s="712"/>
      <c r="MAZ54" s="712"/>
      <c r="MBA54" s="712"/>
      <c r="MBB54" s="712"/>
      <c r="MBC54" s="712"/>
      <c r="MBD54" s="712"/>
      <c r="MBE54" s="712"/>
      <c r="MBF54" s="712"/>
      <c r="MBG54" s="712"/>
      <c r="MBH54" s="712"/>
      <c r="MBI54" s="712"/>
      <c r="MBJ54" s="712"/>
      <c r="MBK54" s="712"/>
      <c r="MBL54" s="712"/>
      <c r="MBM54" s="712"/>
      <c r="MBN54" s="712"/>
      <c r="MBO54" s="712"/>
      <c r="MBP54" s="712"/>
      <c r="MBQ54" s="712"/>
      <c r="MBR54" s="712"/>
      <c r="MBS54" s="712"/>
      <c r="MBT54" s="712"/>
      <c r="MBU54" s="712"/>
      <c r="MBV54" s="712"/>
      <c r="MBW54" s="712"/>
      <c r="MBX54" s="712"/>
      <c r="MBY54" s="712"/>
      <c r="MBZ54" s="712"/>
      <c r="MCA54" s="712"/>
      <c r="MCB54" s="712"/>
      <c r="MCC54" s="712"/>
      <c r="MCD54" s="712"/>
      <c r="MCE54" s="712"/>
      <c r="MCF54" s="712"/>
      <c r="MCG54" s="712"/>
      <c r="MCH54" s="712"/>
      <c r="MCI54" s="712"/>
      <c r="MCJ54" s="712"/>
      <c r="MCK54" s="712"/>
      <c r="MCL54" s="712"/>
      <c r="MCM54" s="712"/>
      <c r="MCN54" s="712"/>
      <c r="MCO54" s="712"/>
      <c r="MCP54" s="712"/>
      <c r="MCQ54" s="712"/>
      <c r="MCR54" s="712"/>
      <c r="MCS54" s="712"/>
      <c r="MCT54" s="712"/>
      <c r="MCU54" s="712"/>
      <c r="MCV54" s="712"/>
      <c r="MCW54" s="712"/>
      <c r="MCX54" s="712"/>
      <c r="MCY54" s="712"/>
      <c r="MCZ54" s="712"/>
      <c r="MDA54" s="712"/>
      <c r="MDB54" s="712"/>
      <c r="MDC54" s="712"/>
      <c r="MDD54" s="712"/>
      <c r="MDE54" s="712"/>
      <c r="MDF54" s="712"/>
      <c r="MDG54" s="712"/>
      <c r="MDH54" s="712"/>
      <c r="MDI54" s="712"/>
      <c r="MDJ54" s="712"/>
      <c r="MDK54" s="712"/>
      <c r="MDL54" s="712"/>
      <c r="MDM54" s="712"/>
      <c r="MDN54" s="712"/>
      <c r="MDO54" s="712"/>
      <c r="MDP54" s="712"/>
      <c r="MDQ54" s="712"/>
      <c r="MDR54" s="712"/>
      <c r="MDS54" s="712"/>
      <c r="MDT54" s="712"/>
      <c r="MDU54" s="712"/>
      <c r="MDV54" s="712"/>
      <c r="MDW54" s="712"/>
      <c r="MDX54" s="712"/>
      <c r="MDY54" s="712"/>
      <c r="MDZ54" s="712"/>
      <c r="MEA54" s="712"/>
      <c r="MEB54" s="712"/>
      <c r="MEC54" s="712"/>
      <c r="MED54" s="712"/>
      <c r="MEE54" s="712"/>
      <c r="MEF54" s="712"/>
      <c r="MEG54" s="712"/>
      <c r="MEH54" s="712"/>
      <c r="MEI54" s="712"/>
      <c r="MEJ54" s="712"/>
      <c r="MEK54" s="712"/>
      <c r="MEL54" s="712"/>
      <c r="MEM54" s="712"/>
      <c r="MEN54" s="712"/>
      <c r="MEO54" s="712"/>
      <c r="MEP54" s="712"/>
      <c r="MEQ54" s="712"/>
      <c r="MER54" s="712"/>
      <c r="MES54" s="712"/>
      <c r="MET54" s="712"/>
      <c r="MEU54" s="712"/>
      <c r="MEV54" s="712"/>
      <c r="MEW54" s="712"/>
      <c r="MEX54" s="712"/>
      <c r="MEY54" s="712"/>
      <c r="MEZ54" s="712"/>
      <c r="MFA54" s="712"/>
      <c r="MFB54" s="712"/>
      <c r="MFC54" s="712"/>
      <c r="MFD54" s="712"/>
      <c r="MFE54" s="712"/>
      <c r="MFF54" s="712"/>
      <c r="MFG54" s="712"/>
      <c r="MFH54" s="712"/>
      <c r="MFI54" s="712"/>
      <c r="MFJ54" s="712"/>
      <c r="MFK54" s="712"/>
      <c r="MFL54" s="712"/>
      <c r="MFM54" s="712"/>
      <c r="MFN54" s="712"/>
      <c r="MFO54" s="712"/>
      <c r="MFP54" s="712"/>
      <c r="MFQ54" s="712"/>
      <c r="MFR54" s="712"/>
      <c r="MFS54" s="712"/>
      <c r="MFT54" s="712"/>
      <c r="MFU54" s="712"/>
      <c r="MFV54" s="712"/>
      <c r="MFW54" s="712"/>
      <c r="MFX54" s="712"/>
      <c r="MFY54" s="712"/>
      <c r="MFZ54" s="712"/>
      <c r="MGA54" s="712"/>
      <c r="MGB54" s="712"/>
      <c r="MGC54" s="712"/>
      <c r="MGD54" s="712"/>
      <c r="MGE54" s="712"/>
      <c r="MGF54" s="712"/>
      <c r="MGG54" s="712"/>
      <c r="MGH54" s="712"/>
      <c r="MGI54" s="712"/>
      <c r="MGJ54" s="712"/>
      <c r="MGK54" s="712"/>
      <c r="MGL54" s="712"/>
      <c r="MGM54" s="712"/>
      <c r="MGN54" s="712"/>
      <c r="MGO54" s="712"/>
      <c r="MGP54" s="712"/>
      <c r="MGQ54" s="712"/>
      <c r="MGR54" s="712"/>
      <c r="MGS54" s="712"/>
      <c r="MGT54" s="712"/>
      <c r="MGU54" s="712"/>
      <c r="MGV54" s="712"/>
      <c r="MGW54" s="712"/>
      <c r="MGX54" s="712"/>
      <c r="MGY54" s="712"/>
      <c r="MGZ54" s="712"/>
      <c r="MHA54" s="712"/>
      <c r="MHB54" s="712"/>
      <c r="MHC54" s="712"/>
      <c r="MHD54" s="712"/>
      <c r="MHE54" s="712"/>
      <c r="MHF54" s="712"/>
      <c r="MHG54" s="712"/>
      <c r="MHH54" s="712"/>
      <c r="MHI54" s="712"/>
      <c r="MHJ54" s="712"/>
      <c r="MHK54" s="712"/>
      <c r="MHL54" s="712"/>
      <c r="MHM54" s="712"/>
      <c r="MHN54" s="712"/>
      <c r="MHO54" s="712"/>
      <c r="MHP54" s="712"/>
      <c r="MHQ54" s="712"/>
      <c r="MHR54" s="712"/>
      <c r="MHS54" s="712"/>
      <c r="MHT54" s="712"/>
      <c r="MHU54" s="712"/>
      <c r="MHV54" s="712"/>
      <c r="MHW54" s="712"/>
      <c r="MHX54" s="712"/>
      <c r="MHY54" s="712"/>
      <c r="MHZ54" s="712"/>
      <c r="MIA54" s="712"/>
      <c r="MIB54" s="712"/>
      <c r="MIC54" s="712"/>
      <c r="MID54" s="712"/>
      <c r="MIE54" s="712"/>
      <c r="MIF54" s="712"/>
      <c r="MIG54" s="712"/>
      <c r="MIH54" s="712"/>
      <c r="MII54" s="712"/>
      <c r="MIJ54" s="712"/>
      <c r="MIK54" s="712"/>
      <c r="MIL54" s="712"/>
      <c r="MIM54" s="712"/>
      <c r="MIN54" s="712"/>
      <c r="MIO54" s="712"/>
      <c r="MIP54" s="712"/>
      <c r="MIQ54" s="712"/>
      <c r="MIR54" s="712"/>
      <c r="MIS54" s="712"/>
      <c r="MIT54" s="712"/>
      <c r="MIU54" s="712"/>
      <c r="MIV54" s="712"/>
      <c r="MIW54" s="712"/>
      <c r="MIX54" s="712"/>
      <c r="MIY54" s="712"/>
      <c r="MIZ54" s="712"/>
      <c r="MJA54" s="712"/>
      <c r="MJB54" s="712"/>
      <c r="MJC54" s="712"/>
      <c r="MJD54" s="712"/>
      <c r="MJE54" s="712"/>
      <c r="MJF54" s="712"/>
      <c r="MJG54" s="712"/>
      <c r="MJH54" s="712"/>
      <c r="MJI54" s="712"/>
      <c r="MJJ54" s="712"/>
      <c r="MJK54" s="712"/>
      <c r="MJL54" s="712"/>
      <c r="MJM54" s="712"/>
      <c r="MJN54" s="712"/>
      <c r="MJO54" s="712"/>
      <c r="MJP54" s="712"/>
      <c r="MJQ54" s="712"/>
      <c r="MJR54" s="712"/>
      <c r="MJS54" s="712"/>
      <c r="MJT54" s="712"/>
      <c r="MJU54" s="712"/>
      <c r="MJV54" s="712"/>
      <c r="MJW54" s="712"/>
      <c r="MJX54" s="712"/>
      <c r="MJY54" s="712"/>
      <c r="MJZ54" s="712"/>
      <c r="MKA54" s="712"/>
      <c r="MKB54" s="712"/>
      <c r="MKC54" s="712"/>
      <c r="MKD54" s="712"/>
      <c r="MKE54" s="712"/>
      <c r="MKF54" s="712"/>
      <c r="MKG54" s="712"/>
      <c r="MKH54" s="712"/>
      <c r="MKI54" s="712"/>
      <c r="MKJ54" s="712"/>
      <c r="MKK54" s="712"/>
      <c r="MKL54" s="712"/>
      <c r="MKM54" s="712"/>
      <c r="MKN54" s="712"/>
      <c r="MKO54" s="712"/>
      <c r="MKP54" s="712"/>
      <c r="MKQ54" s="712"/>
      <c r="MKR54" s="712"/>
      <c r="MKS54" s="712"/>
      <c r="MKT54" s="712"/>
      <c r="MKU54" s="712"/>
      <c r="MKV54" s="712"/>
      <c r="MKW54" s="712"/>
      <c r="MKX54" s="712"/>
      <c r="MKY54" s="712"/>
      <c r="MKZ54" s="712"/>
      <c r="MLA54" s="712"/>
      <c r="MLB54" s="712"/>
      <c r="MLC54" s="712"/>
      <c r="MLD54" s="712"/>
      <c r="MLE54" s="712"/>
      <c r="MLF54" s="712"/>
      <c r="MLG54" s="712"/>
      <c r="MLH54" s="712"/>
      <c r="MLI54" s="712"/>
      <c r="MLJ54" s="712"/>
      <c r="MLK54" s="712"/>
      <c r="MLL54" s="712"/>
      <c r="MLM54" s="712"/>
      <c r="MLN54" s="712"/>
      <c r="MLO54" s="712"/>
      <c r="MLP54" s="712"/>
      <c r="MLQ54" s="712"/>
      <c r="MLR54" s="712"/>
      <c r="MLS54" s="712"/>
      <c r="MLT54" s="712"/>
      <c r="MLU54" s="712"/>
      <c r="MLV54" s="712"/>
      <c r="MLW54" s="712"/>
      <c r="MLX54" s="712"/>
      <c r="MLY54" s="712"/>
      <c r="MLZ54" s="712"/>
      <c r="MMA54" s="712"/>
      <c r="MMB54" s="712"/>
      <c r="MMC54" s="712"/>
      <c r="MMD54" s="712"/>
      <c r="MME54" s="712"/>
      <c r="MMF54" s="712"/>
      <c r="MMG54" s="712"/>
      <c r="MMH54" s="712"/>
      <c r="MMI54" s="712"/>
      <c r="MMJ54" s="712"/>
      <c r="MMK54" s="712"/>
      <c r="MML54" s="712"/>
      <c r="MMM54" s="712"/>
      <c r="MMN54" s="712"/>
      <c r="MMO54" s="712"/>
      <c r="MMP54" s="712"/>
      <c r="MMQ54" s="712"/>
      <c r="MMR54" s="712"/>
      <c r="MMS54" s="712"/>
      <c r="MMT54" s="712"/>
      <c r="MMU54" s="712"/>
      <c r="MMV54" s="712"/>
      <c r="MMW54" s="712"/>
      <c r="MMX54" s="712"/>
      <c r="MMY54" s="712"/>
      <c r="MMZ54" s="712"/>
      <c r="MNA54" s="712"/>
      <c r="MNB54" s="712"/>
      <c r="MNC54" s="712"/>
      <c r="MND54" s="712"/>
      <c r="MNE54" s="712"/>
      <c r="MNF54" s="712"/>
      <c r="MNG54" s="712"/>
      <c r="MNH54" s="712"/>
      <c r="MNI54" s="712"/>
      <c r="MNJ54" s="712"/>
      <c r="MNK54" s="712"/>
      <c r="MNL54" s="712"/>
      <c r="MNM54" s="712"/>
      <c r="MNN54" s="712"/>
      <c r="MNO54" s="712"/>
      <c r="MNP54" s="712"/>
      <c r="MNQ54" s="712"/>
      <c r="MNR54" s="712"/>
      <c r="MNS54" s="712"/>
      <c r="MNT54" s="712"/>
      <c r="MNU54" s="712"/>
      <c r="MNV54" s="712"/>
      <c r="MNW54" s="712"/>
      <c r="MNX54" s="712"/>
      <c r="MNY54" s="712"/>
      <c r="MNZ54" s="712"/>
      <c r="MOA54" s="712"/>
      <c r="MOB54" s="712"/>
      <c r="MOC54" s="712"/>
      <c r="MOD54" s="712"/>
      <c r="MOE54" s="712"/>
      <c r="MOF54" s="712"/>
      <c r="MOG54" s="712"/>
      <c r="MOH54" s="712"/>
      <c r="MOI54" s="712"/>
      <c r="MOJ54" s="712"/>
      <c r="MOK54" s="712"/>
      <c r="MOL54" s="712"/>
      <c r="MOM54" s="712"/>
      <c r="MON54" s="712"/>
      <c r="MOO54" s="712"/>
      <c r="MOP54" s="712"/>
      <c r="MOQ54" s="712"/>
      <c r="MOR54" s="712"/>
      <c r="MOS54" s="712"/>
      <c r="MOT54" s="712"/>
      <c r="MOU54" s="712"/>
      <c r="MOV54" s="712"/>
      <c r="MOW54" s="712"/>
      <c r="MOX54" s="712"/>
      <c r="MOY54" s="712"/>
      <c r="MOZ54" s="712"/>
      <c r="MPA54" s="712"/>
      <c r="MPB54" s="712"/>
      <c r="MPC54" s="712"/>
      <c r="MPD54" s="712"/>
      <c r="MPE54" s="712"/>
      <c r="MPF54" s="712"/>
      <c r="MPG54" s="712"/>
      <c r="MPH54" s="712"/>
      <c r="MPI54" s="712"/>
      <c r="MPJ54" s="712"/>
      <c r="MPK54" s="712"/>
      <c r="MPL54" s="712"/>
      <c r="MPM54" s="712"/>
      <c r="MPN54" s="712"/>
      <c r="MPO54" s="712"/>
      <c r="MPP54" s="712"/>
      <c r="MPQ54" s="712"/>
      <c r="MPR54" s="712"/>
      <c r="MPS54" s="712"/>
      <c r="MPT54" s="712"/>
      <c r="MPU54" s="712"/>
      <c r="MPV54" s="712"/>
      <c r="MPW54" s="712"/>
      <c r="MPX54" s="712"/>
      <c r="MPY54" s="712"/>
      <c r="MPZ54" s="712"/>
      <c r="MQA54" s="712"/>
      <c r="MQB54" s="712"/>
      <c r="MQC54" s="712"/>
      <c r="MQD54" s="712"/>
      <c r="MQE54" s="712"/>
      <c r="MQF54" s="712"/>
      <c r="MQG54" s="712"/>
      <c r="MQH54" s="712"/>
      <c r="MQI54" s="712"/>
      <c r="MQJ54" s="712"/>
      <c r="MQK54" s="712"/>
      <c r="MQL54" s="712"/>
      <c r="MQM54" s="712"/>
      <c r="MQN54" s="712"/>
      <c r="MQO54" s="712"/>
      <c r="MQP54" s="712"/>
      <c r="MQQ54" s="712"/>
      <c r="MQR54" s="712"/>
      <c r="MQS54" s="712"/>
      <c r="MQT54" s="712"/>
      <c r="MQU54" s="712"/>
      <c r="MQV54" s="712"/>
      <c r="MQW54" s="712"/>
      <c r="MQX54" s="712"/>
      <c r="MQY54" s="712"/>
      <c r="MQZ54" s="712"/>
      <c r="MRA54" s="712"/>
      <c r="MRB54" s="712"/>
      <c r="MRC54" s="712"/>
      <c r="MRD54" s="712"/>
      <c r="MRE54" s="712"/>
      <c r="MRF54" s="712"/>
      <c r="MRG54" s="712"/>
      <c r="MRH54" s="712"/>
      <c r="MRI54" s="712"/>
      <c r="MRJ54" s="712"/>
      <c r="MRK54" s="712"/>
      <c r="MRL54" s="712"/>
      <c r="MRM54" s="712"/>
      <c r="MRN54" s="712"/>
      <c r="MRO54" s="712"/>
      <c r="MRP54" s="712"/>
      <c r="MRQ54" s="712"/>
      <c r="MRR54" s="712"/>
      <c r="MRS54" s="712"/>
      <c r="MRT54" s="712"/>
      <c r="MRU54" s="712"/>
      <c r="MRV54" s="712"/>
      <c r="MRW54" s="712"/>
      <c r="MRX54" s="712"/>
      <c r="MRY54" s="712"/>
      <c r="MRZ54" s="712"/>
      <c r="MSA54" s="712"/>
      <c r="MSB54" s="712"/>
      <c r="MSC54" s="712"/>
      <c r="MSD54" s="712"/>
      <c r="MSE54" s="712"/>
      <c r="MSF54" s="712"/>
      <c r="MSG54" s="712"/>
      <c r="MSH54" s="712"/>
      <c r="MSI54" s="712"/>
      <c r="MSJ54" s="712"/>
      <c r="MSK54" s="712"/>
      <c r="MSL54" s="712"/>
      <c r="MSM54" s="712"/>
      <c r="MSN54" s="712"/>
      <c r="MSO54" s="712"/>
      <c r="MSP54" s="712"/>
      <c r="MSQ54" s="712"/>
      <c r="MSR54" s="712"/>
      <c r="MSS54" s="712"/>
      <c r="MST54" s="712"/>
      <c r="MSU54" s="712"/>
      <c r="MSV54" s="712"/>
      <c r="MSW54" s="712"/>
      <c r="MSX54" s="712"/>
      <c r="MSY54" s="712"/>
      <c r="MSZ54" s="712"/>
      <c r="MTA54" s="712"/>
      <c r="MTB54" s="712"/>
      <c r="MTC54" s="712"/>
      <c r="MTD54" s="712"/>
      <c r="MTE54" s="712"/>
      <c r="MTF54" s="712"/>
      <c r="MTG54" s="712"/>
      <c r="MTH54" s="712"/>
      <c r="MTI54" s="712"/>
      <c r="MTJ54" s="712"/>
      <c r="MTK54" s="712"/>
      <c r="MTL54" s="712"/>
      <c r="MTM54" s="712"/>
      <c r="MTN54" s="712"/>
      <c r="MTO54" s="712"/>
      <c r="MTP54" s="712"/>
      <c r="MTQ54" s="712"/>
      <c r="MTR54" s="712"/>
      <c r="MTS54" s="712"/>
      <c r="MTT54" s="712"/>
      <c r="MTU54" s="712"/>
      <c r="MTV54" s="712"/>
      <c r="MTW54" s="712"/>
      <c r="MTX54" s="712"/>
      <c r="MTY54" s="712"/>
      <c r="MTZ54" s="712"/>
      <c r="MUA54" s="712"/>
      <c r="MUB54" s="712"/>
      <c r="MUC54" s="712"/>
      <c r="MUD54" s="712"/>
      <c r="MUE54" s="712"/>
      <c r="MUF54" s="712"/>
      <c r="MUG54" s="712"/>
      <c r="MUH54" s="712"/>
      <c r="MUI54" s="712"/>
      <c r="MUJ54" s="712"/>
      <c r="MUK54" s="712"/>
      <c r="MUL54" s="712"/>
      <c r="MUM54" s="712"/>
      <c r="MUN54" s="712"/>
      <c r="MUO54" s="712"/>
      <c r="MUP54" s="712"/>
      <c r="MUQ54" s="712"/>
      <c r="MUR54" s="712"/>
      <c r="MUS54" s="712"/>
      <c r="MUT54" s="712"/>
      <c r="MUU54" s="712"/>
      <c r="MUV54" s="712"/>
      <c r="MUW54" s="712"/>
      <c r="MUX54" s="712"/>
      <c r="MUY54" s="712"/>
      <c r="MUZ54" s="712"/>
      <c r="MVA54" s="712"/>
      <c r="MVB54" s="712"/>
      <c r="MVC54" s="712"/>
      <c r="MVD54" s="712"/>
      <c r="MVE54" s="712"/>
      <c r="MVF54" s="712"/>
      <c r="MVG54" s="712"/>
      <c r="MVH54" s="712"/>
      <c r="MVI54" s="712"/>
      <c r="MVJ54" s="712"/>
      <c r="MVK54" s="712"/>
      <c r="MVL54" s="712"/>
      <c r="MVM54" s="712"/>
      <c r="MVN54" s="712"/>
      <c r="MVO54" s="712"/>
      <c r="MVP54" s="712"/>
      <c r="MVQ54" s="712"/>
      <c r="MVR54" s="712"/>
      <c r="MVS54" s="712"/>
      <c r="MVT54" s="712"/>
      <c r="MVU54" s="712"/>
      <c r="MVV54" s="712"/>
      <c r="MVW54" s="712"/>
      <c r="MVX54" s="712"/>
      <c r="MVY54" s="712"/>
      <c r="MVZ54" s="712"/>
      <c r="MWA54" s="712"/>
      <c r="MWB54" s="712"/>
      <c r="MWC54" s="712"/>
      <c r="MWD54" s="712"/>
      <c r="MWE54" s="712"/>
      <c r="MWF54" s="712"/>
      <c r="MWG54" s="712"/>
      <c r="MWH54" s="712"/>
      <c r="MWI54" s="712"/>
      <c r="MWJ54" s="712"/>
      <c r="MWK54" s="712"/>
      <c r="MWL54" s="712"/>
      <c r="MWM54" s="712"/>
      <c r="MWN54" s="712"/>
      <c r="MWO54" s="712"/>
      <c r="MWP54" s="712"/>
      <c r="MWQ54" s="712"/>
      <c r="MWR54" s="712"/>
      <c r="MWS54" s="712"/>
      <c r="MWT54" s="712"/>
      <c r="MWU54" s="712"/>
      <c r="MWV54" s="712"/>
      <c r="MWW54" s="712"/>
      <c r="MWX54" s="712"/>
      <c r="MWY54" s="712"/>
      <c r="MWZ54" s="712"/>
      <c r="MXA54" s="712"/>
      <c r="MXB54" s="712"/>
      <c r="MXC54" s="712"/>
      <c r="MXD54" s="712"/>
      <c r="MXE54" s="712"/>
      <c r="MXF54" s="712"/>
      <c r="MXG54" s="712"/>
      <c r="MXH54" s="712"/>
      <c r="MXI54" s="712"/>
      <c r="MXJ54" s="712"/>
      <c r="MXK54" s="712"/>
      <c r="MXL54" s="712"/>
      <c r="MXM54" s="712"/>
      <c r="MXN54" s="712"/>
      <c r="MXO54" s="712"/>
      <c r="MXP54" s="712"/>
      <c r="MXQ54" s="712"/>
      <c r="MXR54" s="712"/>
      <c r="MXS54" s="712"/>
      <c r="MXT54" s="712"/>
      <c r="MXU54" s="712"/>
      <c r="MXV54" s="712"/>
      <c r="MXW54" s="712"/>
      <c r="MXX54" s="712"/>
      <c r="MXY54" s="712"/>
      <c r="MXZ54" s="712"/>
      <c r="MYA54" s="712"/>
      <c r="MYB54" s="712"/>
      <c r="MYC54" s="712"/>
      <c r="MYD54" s="712"/>
      <c r="MYE54" s="712"/>
      <c r="MYF54" s="712"/>
      <c r="MYG54" s="712"/>
      <c r="MYH54" s="712"/>
      <c r="MYI54" s="712"/>
      <c r="MYJ54" s="712"/>
      <c r="MYK54" s="712"/>
      <c r="MYL54" s="712"/>
      <c r="MYM54" s="712"/>
      <c r="MYN54" s="712"/>
      <c r="MYO54" s="712"/>
      <c r="MYP54" s="712"/>
      <c r="MYQ54" s="712"/>
      <c r="MYR54" s="712"/>
      <c r="MYS54" s="712"/>
      <c r="MYT54" s="712"/>
      <c r="MYU54" s="712"/>
      <c r="MYV54" s="712"/>
      <c r="MYW54" s="712"/>
      <c r="MYX54" s="712"/>
      <c r="MYY54" s="712"/>
      <c r="MYZ54" s="712"/>
      <c r="MZA54" s="712"/>
      <c r="MZB54" s="712"/>
      <c r="MZC54" s="712"/>
      <c r="MZD54" s="712"/>
      <c r="MZE54" s="712"/>
      <c r="MZF54" s="712"/>
      <c r="MZG54" s="712"/>
      <c r="MZH54" s="712"/>
      <c r="MZI54" s="712"/>
      <c r="MZJ54" s="712"/>
      <c r="MZK54" s="712"/>
      <c r="MZL54" s="712"/>
      <c r="MZM54" s="712"/>
      <c r="MZN54" s="712"/>
      <c r="MZO54" s="712"/>
      <c r="MZP54" s="712"/>
      <c r="MZQ54" s="712"/>
      <c r="MZR54" s="712"/>
      <c r="MZS54" s="712"/>
      <c r="MZT54" s="712"/>
      <c r="MZU54" s="712"/>
      <c r="MZV54" s="712"/>
      <c r="MZW54" s="712"/>
      <c r="MZX54" s="712"/>
      <c r="MZY54" s="712"/>
      <c r="MZZ54" s="712"/>
      <c r="NAA54" s="712"/>
      <c r="NAB54" s="712"/>
      <c r="NAC54" s="712"/>
      <c r="NAD54" s="712"/>
      <c r="NAE54" s="712"/>
      <c r="NAF54" s="712"/>
      <c r="NAG54" s="712"/>
      <c r="NAH54" s="712"/>
      <c r="NAI54" s="712"/>
      <c r="NAJ54" s="712"/>
      <c r="NAK54" s="712"/>
      <c r="NAL54" s="712"/>
      <c r="NAM54" s="712"/>
      <c r="NAN54" s="712"/>
      <c r="NAO54" s="712"/>
      <c r="NAP54" s="712"/>
      <c r="NAQ54" s="712"/>
      <c r="NAR54" s="712"/>
      <c r="NAS54" s="712"/>
      <c r="NAT54" s="712"/>
      <c r="NAU54" s="712"/>
      <c r="NAV54" s="712"/>
      <c r="NAW54" s="712"/>
      <c r="NAX54" s="712"/>
      <c r="NAY54" s="712"/>
      <c r="NAZ54" s="712"/>
      <c r="NBA54" s="712"/>
      <c r="NBB54" s="712"/>
      <c r="NBC54" s="712"/>
      <c r="NBD54" s="712"/>
      <c r="NBE54" s="712"/>
      <c r="NBF54" s="712"/>
      <c r="NBG54" s="712"/>
      <c r="NBH54" s="712"/>
      <c r="NBI54" s="712"/>
      <c r="NBJ54" s="712"/>
      <c r="NBK54" s="712"/>
      <c r="NBL54" s="712"/>
      <c r="NBM54" s="712"/>
      <c r="NBN54" s="712"/>
      <c r="NBO54" s="712"/>
      <c r="NBP54" s="712"/>
      <c r="NBQ54" s="712"/>
      <c r="NBR54" s="712"/>
      <c r="NBS54" s="712"/>
      <c r="NBT54" s="712"/>
      <c r="NBU54" s="712"/>
      <c r="NBV54" s="712"/>
      <c r="NBW54" s="712"/>
      <c r="NBX54" s="712"/>
      <c r="NBY54" s="712"/>
      <c r="NBZ54" s="712"/>
      <c r="NCA54" s="712"/>
      <c r="NCB54" s="712"/>
      <c r="NCC54" s="712"/>
      <c r="NCD54" s="712"/>
      <c r="NCE54" s="712"/>
      <c r="NCF54" s="712"/>
      <c r="NCG54" s="712"/>
      <c r="NCH54" s="712"/>
      <c r="NCI54" s="712"/>
      <c r="NCJ54" s="712"/>
      <c r="NCK54" s="712"/>
      <c r="NCL54" s="712"/>
      <c r="NCM54" s="712"/>
      <c r="NCN54" s="712"/>
      <c r="NCO54" s="712"/>
      <c r="NCP54" s="712"/>
      <c r="NCQ54" s="712"/>
      <c r="NCR54" s="712"/>
      <c r="NCS54" s="712"/>
      <c r="NCT54" s="712"/>
      <c r="NCU54" s="712"/>
      <c r="NCV54" s="712"/>
      <c r="NCW54" s="712"/>
      <c r="NCX54" s="712"/>
      <c r="NCY54" s="712"/>
      <c r="NCZ54" s="712"/>
      <c r="NDA54" s="712"/>
      <c r="NDB54" s="712"/>
      <c r="NDC54" s="712"/>
      <c r="NDD54" s="712"/>
      <c r="NDE54" s="712"/>
      <c r="NDF54" s="712"/>
      <c r="NDG54" s="712"/>
      <c r="NDH54" s="712"/>
      <c r="NDI54" s="712"/>
      <c r="NDJ54" s="712"/>
      <c r="NDK54" s="712"/>
      <c r="NDL54" s="712"/>
      <c r="NDM54" s="712"/>
      <c r="NDN54" s="712"/>
      <c r="NDO54" s="712"/>
      <c r="NDP54" s="712"/>
      <c r="NDQ54" s="712"/>
      <c r="NDR54" s="712"/>
      <c r="NDS54" s="712"/>
      <c r="NDT54" s="712"/>
      <c r="NDU54" s="712"/>
      <c r="NDV54" s="712"/>
      <c r="NDW54" s="712"/>
      <c r="NDX54" s="712"/>
      <c r="NDY54" s="712"/>
      <c r="NDZ54" s="712"/>
      <c r="NEA54" s="712"/>
      <c r="NEB54" s="712"/>
      <c r="NEC54" s="712"/>
      <c r="NED54" s="712"/>
      <c r="NEE54" s="712"/>
      <c r="NEF54" s="712"/>
      <c r="NEG54" s="712"/>
      <c r="NEH54" s="712"/>
      <c r="NEI54" s="712"/>
      <c r="NEJ54" s="712"/>
      <c r="NEK54" s="712"/>
      <c r="NEL54" s="712"/>
      <c r="NEM54" s="712"/>
      <c r="NEN54" s="712"/>
      <c r="NEO54" s="712"/>
      <c r="NEP54" s="712"/>
      <c r="NEQ54" s="712"/>
      <c r="NER54" s="712"/>
      <c r="NES54" s="712"/>
      <c r="NET54" s="712"/>
      <c r="NEU54" s="712"/>
      <c r="NEV54" s="712"/>
      <c r="NEW54" s="712"/>
      <c r="NEX54" s="712"/>
      <c r="NEY54" s="712"/>
      <c r="NEZ54" s="712"/>
      <c r="NFA54" s="712"/>
      <c r="NFB54" s="712"/>
      <c r="NFC54" s="712"/>
      <c r="NFD54" s="712"/>
      <c r="NFE54" s="712"/>
      <c r="NFF54" s="712"/>
      <c r="NFG54" s="712"/>
      <c r="NFH54" s="712"/>
      <c r="NFI54" s="712"/>
      <c r="NFJ54" s="712"/>
      <c r="NFK54" s="712"/>
      <c r="NFL54" s="712"/>
      <c r="NFM54" s="712"/>
      <c r="NFN54" s="712"/>
      <c r="NFO54" s="712"/>
      <c r="NFP54" s="712"/>
      <c r="NFQ54" s="712"/>
      <c r="NFR54" s="712"/>
      <c r="NFS54" s="712"/>
      <c r="NFT54" s="712"/>
      <c r="NFU54" s="712"/>
      <c r="NFV54" s="712"/>
      <c r="NFW54" s="712"/>
      <c r="NFX54" s="712"/>
      <c r="NFY54" s="712"/>
      <c r="NFZ54" s="712"/>
      <c r="NGA54" s="712"/>
      <c r="NGB54" s="712"/>
      <c r="NGC54" s="712"/>
      <c r="NGD54" s="712"/>
      <c r="NGE54" s="712"/>
      <c r="NGF54" s="712"/>
      <c r="NGG54" s="712"/>
      <c r="NGH54" s="712"/>
      <c r="NGI54" s="712"/>
      <c r="NGJ54" s="712"/>
      <c r="NGK54" s="712"/>
      <c r="NGL54" s="712"/>
      <c r="NGM54" s="712"/>
      <c r="NGN54" s="712"/>
      <c r="NGO54" s="712"/>
      <c r="NGP54" s="712"/>
      <c r="NGQ54" s="712"/>
      <c r="NGR54" s="712"/>
      <c r="NGS54" s="712"/>
      <c r="NGT54" s="712"/>
      <c r="NGU54" s="712"/>
      <c r="NGV54" s="712"/>
      <c r="NGW54" s="712"/>
      <c r="NGX54" s="712"/>
      <c r="NGY54" s="712"/>
      <c r="NGZ54" s="712"/>
      <c r="NHA54" s="712"/>
      <c r="NHB54" s="712"/>
      <c r="NHC54" s="712"/>
      <c r="NHD54" s="712"/>
      <c r="NHE54" s="712"/>
      <c r="NHF54" s="712"/>
      <c r="NHG54" s="712"/>
      <c r="NHH54" s="712"/>
      <c r="NHI54" s="712"/>
      <c r="NHJ54" s="712"/>
      <c r="NHK54" s="712"/>
      <c r="NHL54" s="712"/>
      <c r="NHM54" s="712"/>
      <c r="NHN54" s="712"/>
      <c r="NHO54" s="712"/>
      <c r="NHP54" s="712"/>
      <c r="NHQ54" s="712"/>
      <c r="NHR54" s="712"/>
      <c r="NHS54" s="712"/>
      <c r="NHT54" s="712"/>
      <c r="NHU54" s="712"/>
      <c r="NHV54" s="712"/>
      <c r="NHW54" s="712"/>
      <c r="NHX54" s="712"/>
      <c r="NHY54" s="712"/>
      <c r="NHZ54" s="712"/>
      <c r="NIA54" s="712"/>
      <c r="NIB54" s="712"/>
      <c r="NIC54" s="712"/>
      <c r="NID54" s="712"/>
      <c r="NIE54" s="712"/>
      <c r="NIF54" s="712"/>
      <c r="NIG54" s="712"/>
      <c r="NIH54" s="712"/>
      <c r="NII54" s="712"/>
      <c r="NIJ54" s="712"/>
      <c r="NIK54" s="712"/>
      <c r="NIL54" s="712"/>
      <c r="NIM54" s="712"/>
      <c r="NIN54" s="712"/>
      <c r="NIO54" s="712"/>
      <c r="NIP54" s="712"/>
      <c r="NIQ54" s="712"/>
      <c r="NIR54" s="712"/>
      <c r="NIS54" s="712"/>
      <c r="NIT54" s="712"/>
      <c r="NIU54" s="712"/>
      <c r="NIV54" s="712"/>
      <c r="NIW54" s="712"/>
      <c r="NIX54" s="712"/>
      <c r="NIY54" s="712"/>
      <c r="NIZ54" s="712"/>
      <c r="NJA54" s="712"/>
      <c r="NJB54" s="712"/>
      <c r="NJC54" s="712"/>
      <c r="NJD54" s="712"/>
      <c r="NJE54" s="712"/>
      <c r="NJF54" s="712"/>
      <c r="NJG54" s="712"/>
      <c r="NJH54" s="712"/>
      <c r="NJI54" s="712"/>
      <c r="NJJ54" s="712"/>
      <c r="NJK54" s="712"/>
      <c r="NJL54" s="712"/>
      <c r="NJM54" s="712"/>
      <c r="NJN54" s="712"/>
      <c r="NJO54" s="712"/>
      <c r="NJP54" s="712"/>
      <c r="NJQ54" s="712"/>
      <c r="NJR54" s="712"/>
      <c r="NJS54" s="712"/>
      <c r="NJT54" s="712"/>
      <c r="NJU54" s="712"/>
      <c r="NJV54" s="712"/>
      <c r="NJW54" s="712"/>
      <c r="NJX54" s="712"/>
      <c r="NJY54" s="712"/>
      <c r="NJZ54" s="712"/>
      <c r="NKA54" s="712"/>
      <c r="NKB54" s="712"/>
      <c r="NKC54" s="712"/>
      <c r="NKD54" s="712"/>
      <c r="NKE54" s="712"/>
      <c r="NKF54" s="712"/>
      <c r="NKG54" s="712"/>
      <c r="NKH54" s="712"/>
      <c r="NKI54" s="712"/>
      <c r="NKJ54" s="712"/>
      <c r="NKK54" s="712"/>
      <c r="NKL54" s="712"/>
      <c r="NKM54" s="712"/>
      <c r="NKN54" s="712"/>
      <c r="NKO54" s="712"/>
      <c r="NKP54" s="712"/>
      <c r="NKQ54" s="712"/>
      <c r="NKR54" s="712"/>
      <c r="NKS54" s="712"/>
      <c r="NKT54" s="712"/>
      <c r="NKU54" s="712"/>
      <c r="NKV54" s="712"/>
      <c r="NKW54" s="712"/>
      <c r="NKX54" s="712"/>
      <c r="NKY54" s="712"/>
      <c r="NKZ54" s="712"/>
      <c r="NLA54" s="712"/>
      <c r="NLB54" s="712"/>
      <c r="NLC54" s="712"/>
      <c r="NLD54" s="712"/>
      <c r="NLE54" s="712"/>
      <c r="NLF54" s="712"/>
      <c r="NLG54" s="712"/>
      <c r="NLH54" s="712"/>
      <c r="NLI54" s="712"/>
      <c r="NLJ54" s="712"/>
      <c r="NLK54" s="712"/>
      <c r="NLL54" s="712"/>
      <c r="NLM54" s="712"/>
      <c r="NLN54" s="712"/>
      <c r="NLO54" s="712"/>
      <c r="NLP54" s="712"/>
      <c r="NLQ54" s="712"/>
      <c r="NLR54" s="712"/>
      <c r="NLS54" s="712"/>
      <c r="NLT54" s="712"/>
      <c r="NLU54" s="712"/>
      <c r="NLV54" s="712"/>
      <c r="NLW54" s="712"/>
      <c r="NLX54" s="712"/>
      <c r="NLY54" s="712"/>
      <c r="NLZ54" s="712"/>
      <c r="NMA54" s="712"/>
      <c r="NMB54" s="712"/>
      <c r="NMC54" s="712"/>
      <c r="NMD54" s="712"/>
      <c r="NME54" s="712"/>
      <c r="NMF54" s="712"/>
      <c r="NMG54" s="712"/>
      <c r="NMH54" s="712"/>
      <c r="NMI54" s="712"/>
      <c r="NMJ54" s="712"/>
      <c r="NMK54" s="712"/>
      <c r="NML54" s="712"/>
      <c r="NMM54" s="712"/>
      <c r="NMN54" s="712"/>
      <c r="NMO54" s="712"/>
      <c r="NMP54" s="712"/>
      <c r="NMQ54" s="712"/>
      <c r="NMR54" s="712"/>
      <c r="NMS54" s="712"/>
      <c r="NMT54" s="712"/>
      <c r="NMU54" s="712"/>
      <c r="NMV54" s="712"/>
      <c r="NMW54" s="712"/>
      <c r="NMX54" s="712"/>
      <c r="NMY54" s="712"/>
      <c r="NMZ54" s="712"/>
      <c r="NNA54" s="712"/>
      <c r="NNB54" s="712"/>
      <c r="NNC54" s="712"/>
      <c r="NND54" s="712"/>
      <c r="NNE54" s="712"/>
      <c r="NNF54" s="712"/>
      <c r="NNG54" s="712"/>
      <c r="NNH54" s="712"/>
      <c r="NNI54" s="712"/>
      <c r="NNJ54" s="712"/>
      <c r="NNK54" s="712"/>
      <c r="NNL54" s="712"/>
      <c r="NNM54" s="712"/>
      <c r="NNN54" s="712"/>
      <c r="NNO54" s="712"/>
      <c r="NNP54" s="712"/>
      <c r="NNQ54" s="712"/>
      <c r="NNR54" s="712"/>
      <c r="NNS54" s="712"/>
      <c r="NNT54" s="712"/>
      <c r="NNU54" s="712"/>
      <c r="NNV54" s="712"/>
      <c r="NNW54" s="712"/>
      <c r="NNX54" s="712"/>
      <c r="NNY54" s="712"/>
      <c r="NNZ54" s="712"/>
      <c r="NOA54" s="712"/>
      <c r="NOB54" s="712"/>
      <c r="NOC54" s="712"/>
      <c r="NOD54" s="712"/>
      <c r="NOE54" s="712"/>
      <c r="NOF54" s="712"/>
      <c r="NOG54" s="712"/>
      <c r="NOH54" s="712"/>
      <c r="NOI54" s="712"/>
      <c r="NOJ54" s="712"/>
      <c r="NOK54" s="712"/>
      <c r="NOL54" s="712"/>
      <c r="NOM54" s="712"/>
      <c r="NON54" s="712"/>
      <c r="NOO54" s="712"/>
      <c r="NOP54" s="712"/>
      <c r="NOQ54" s="712"/>
      <c r="NOR54" s="712"/>
      <c r="NOS54" s="712"/>
      <c r="NOT54" s="712"/>
      <c r="NOU54" s="712"/>
      <c r="NOV54" s="712"/>
      <c r="NOW54" s="712"/>
      <c r="NOX54" s="712"/>
      <c r="NOY54" s="712"/>
      <c r="NOZ54" s="712"/>
      <c r="NPA54" s="712"/>
      <c r="NPB54" s="712"/>
      <c r="NPC54" s="712"/>
      <c r="NPD54" s="712"/>
      <c r="NPE54" s="712"/>
      <c r="NPF54" s="712"/>
      <c r="NPG54" s="712"/>
      <c r="NPH54" s="712"/>
      <c r="NPI54" s="712"/>
      <c r="NPJ54" s="712"/>
      <c r="NPK54" s="712"/>
      <c r="NPL54" s="712"/>
      <c r="NPM54" s="712"/>
      <c r="NPN54" s="712"/>
      <c r="NPO54" s="712"/>
      <c r="NPP54" s="712"/>
      <c r="NPQ54" s="712"/>
      <c r="NPR54" s="712"/>
      <c r="NPS54" s="712"/>
      <c r="NPT54" s="712"/>
      <c r="NPU54" s="712"/>
      <c r="NPV54" s="712"/>
      <c r="NPW54" s="712"/>
      <c r="NPX54" s="712"/>
      <c r="NPY54" s="712"/>
      <c r="NPZ54" s="712"/>
      <c r="NQA54" s="712"/>
      <c r="NQB54" s="712"/>
      <c r="NQC54" s="712"/>
      <c r="NQD54" s="712"/>
      <c r="NQE54" s="712"/>
      <c r="NQF54" s="712"/>
      <c r="NQG54" s="712"/>
      <c r="NQH54" s="712"/>
      <c r="NQI54" s="712"/>
      <c r="NQJ54" s="712"/>
      <c r="NQK54" s="712"/>
      <c r="NQL54" s="712"/>
      <c r="NQM54" s="712"/>
      <c r="NQN54" s="712"/>
      <c r="NQO54" s="712"/>
      <c r="NQP54" s="712"/>
      <c r="NQQ54" s="712"/>
      <c r="NQR54" s="712"/>
      <c r="NQS54" s="712"/>
      <c r="NQT54" s="712"/>
      <c r="NQU54" s="712"/>
      <c r="NQV54" s="712"/>
      <c r="NQW54" s="712"/>
      <c r="NQX54" s="712"/>
      <c r="NQY54" s="712"/>
      <c r="NQZ54" s="712"/>
      <c r="NRA54" s="712"/>
      <c r="NRB54" s="712"/>
      <c r="NRC54" s="712"/>
      <c r="NRD54" s="712"/>
      <c r="NRE54" s="712"/>
      <c r="NRF54" s="712"/>
      <c r="NRG54" s="712"/>
      <c r="NRH54" s="712"/>
      <c r="NRI54" s="712"/>
      <c r="NRJ54" s="712"/>
      <c r="NRK54" s="712"/>
      <c r="NRL54" s="712"/>
      <c r="NRM54" s="712"/>
      <c r="NRN54" s="712"/>
      <c r="NRO54" s="712"/>
      <c r="NRP54" s="712"/>
      <c r="NRQ54" s="712"/>
      <c r="NRR54" s="712"/>
      <c r="NRS54" s="712"/>
      <c r="NRT54" s="712"/>
      <c r="NRU54" s="712"/>
      <c r="NRV54" s="712"/>
      <c r="NRW54" s="712"/>
      <c r="NRX54" s="712"/>
      <c r="NRY54" s="712"/>
      <c r="NRZ54" s="712"/>
      <c r="NSA54" s="712"/>
      <c r="NSB54" s="712"/>
      <c r="NSC54" s="712"/>
      <c r="NSD54" s="712"/>
      <c r="NSE54" s="712"/>
      <c r="NSF54" s="712"/>
      <c r="NSG54" s="712"/>
      <c r="NSH54" s="712"/>
      <c r="NSI54" s="712"/>
      <c r="NSJ54" s="712"/>
      <c r="NSK54" s="712"/>
      <c r="NSL54" s="712"/>
      <c r="NSM54" s="712"/>
      <c r="NSN54" s="712"/>
      <c r="NSO54" s="712"/>
      <c r="NSP54" s="712"/>
      <c r="NSQ54" s="712"/>
      <c r="NSR54" s="712"/>
      <c r="NSS54" s="712"/>
      <c r="NST54" s="712"/>
      <c r="NSU54" s="712"/>
      <c r="NSV54" s="712"/>
      <c r="NSW54" s="712"/>
      <c r="NSX54" s="712"/>
      <c r="NSY54" s="712"/>
      <c r="NSZ54" s="712"/>
      <c r="NTA54" s="712"/>
      <c r="NTB54" s="712"/>
      <c r="NTC54" s="712"/>
      <c r="NTD54" s="712"/>
      <c r="NTE54" s="712"/>
      <c r="NTF54" s="712"/>
      <c r="NTG54" s="712"/>
      <c r="NTH54" s="712"/>
      <c r="NTI54" s="712"/>
      <c r="NTJ54" s="712"/>
      <c r="NTK54" s="712"/>
      <c r="NTL54" s="712"/>
      <c r="NTM54" s="712"/>
      <c r="NTN54" s="712"/>
      <c r="NTO54" s="712"/>
      <c r="NTP54" s="712"/>
      <c r="NTQ54" s="712"/>
      <c r="NTR54" s="712"/>
      <c r="NTS54" s="712"/>
      <c r="NTT54" s="712"/>
      <c r="NTU54" s="712"/>
      <c r="NTV54" s="712"/>
      <c r="NTW54" s="712"/>
      <c r="NTX54" s="712"/>
      <c r="NTY54" s="712"/>
      <c r="NTZ54" s="712"/>
      <c r="NUA54" s="712"/>
      <c r="NUB54" s="712"/>
      <c r="NUC54" s="712"/>
      <c r="NUD54" s="712"/>
      <c r="NUE54" s="712"/>
      <c r="NUF54" s="712"/>
      <c r="NUG54" s="712"/>
      <c r="NUH54" s="712"/>
      <c r="NUI54" s="712"/>
      <c r="NUJ54" s="712"/>
      <c r="NUK54" s="712"/>
      <c r="NUL54" s="712"/>
      <c r="NUM54" s="712"/>
      <c r="NUN54" s="712"/>
      <c r="NUO54" s="712"/>
      <c r="NUP54" s="712"/>
      <c r="NUQ54" s="712"/>
      <c r="NUR54" s="712"/>
      <c r="NUS54" s="712"/>
      <c r="NUT54" s="712"/>
      <c r="NUU54" s="712"/>
      <c r="NUV54" s="712"/>
      <c r="NUW54" s="712"/>
      <c r="NUX54" s="712"/>
      <c r="NUY54" s="712"/>
      <c r="NUZ54" s="712"/>
      <c r="NVA54" s="712"/>
      <c r="NVB54" s="712"/>
      <c r="NVC54" s="712"/>
      <c r="NVD54" s="712"/>
      <c r="NVE54" s="712"/>
      <c r="NVF54" s="712"/>
      <c r="NVG54" s="712"/>
      <c r="NVH54" s="712"/>
      <c r="NVI54" s="712"/>
      <c r="NVJ54" s="712"/>
      <c r="NVK54" s="712"/>
      <c r="NVL54" s="712"/>
      <c r="NVM54" s="712"/>
      <c r="NVN54" s="712"/>
      <c r="NVO54" s="712"/>
      <c r="NVP54" s="712"/>
      <c r="NVQ54" s="712"/>
      <c r="NVR54" s="712"/>
      <c r="NVS54" s="712"/>
      <c r="NVT54" s="712"/>
      <c r="NVU54" s="712"/>
      <c r="NVV54" s="712"/>
      <c r="NVW54" s="712"/>
      <c r="NVX54" s="712"/>
      <c r="NVY54" s="712"/>
      <c r="NVZ54" s="712"/>
      <c r="NWA54" s="712"/>
      <c r="NWB54" s="712"/>
      <c r="NWC54" s="712"/>
      <c r="NWD54" s="712"/>
      <c r="NWE54" s="712"/>
      <c r="NWF54" s="712"/>
      <c r="NWG54" s="712"/>
      <c r="NWH54" s="712"/>
      <c r="NWI54" s="712"/>
      <c r="NWJ54" s="712"/>
      <c r="NWK54" s="712"/>
      <c r="NWL54" s="712"/>
      <c r="NWM54" s="712"/>
      <c r="NWN54" s="712"/>
      <c r="NWO54" s="712"/>
      <c r="NWP54" s="712"/>
      <c r="NWQ54" s="712"/>
      <c r="NWR54" s="712"/>
      <c r="NWS54" s="712"/>
      <c r="NWT54" s="712"/>
      <c r="NWU54" s="712"/>
      <c r="NWV54" s="712"/>
      <c r="NWW54" s="712"/>
      <c r="NWX54" s="712"/>
      <c r="NWY54" s="712"/>
      <c r="NWZ54" s="712"/>
      <c r="NXA54" s="712"/>
      <c r="NXB54" s="712"/>
      <c r="NXC54" s="712"/>
      <c r="NXD54" s="712"/>
      <c r="NXE54" s="712"/>
      <c r="NXF54" s="712"/>
      <c r="NXG54" s="712"/>
      <c r="NXH54" s="712"/>
      <c r="NXI54" s="712"/>
      <c r="NXJ54" s="712"/>
      <c r="NXK54" s="712"/>
      <c r="NXL54" s="712"/>
      <c r="NXM54" s="712"/>
      <c r="NXN54" s="712"/>
      <c r="NXO54" s="712"/>
      <c r="NXP54" s="712"/>
      <c r="NXQ54" s="712"/>
      <c r="NXR54" s="712"/>
      <c r="NXS54" s="712"/>
      <c r="NXT54" s="712"/>
      <c r="NXU54" s="712"/>
      <c r="NXV54" s="712"/>
      <c r="NXW54" s="712"/>
      <c r="NXX54" s="712"/>
      <c r="NXY54" s="712"/>
      <c r="NXZ54" s="712"/>
      <c r="NYA54" s="712"/>
      <c r="NYB54" s="712"/>
      <c r="NYC54" s="712"/>
      <c r="NYD54" s="712"/>
      <c r="NYE54" s="712"/>
      <c r="NYF54" s="712"/>
      <c r="NYG54" s="712"/>
      <c r="NYH54" s="712"/>
      <c r="NYI54" s="712"/>
      <c r="NYJ54" s="712"/>
      <c r="NYK54" s="712"/>
      <c r="NYL54" s="712"/>
      <c r="NYM54" s="712"/>
      <c r="NYN54" s="712"/>
      <c r="NYO54" s="712"/>
      <c r="NYP54" s="712"/>
      <c r="NYQ54" s="712"/>
      <c r="NYR54" s="712"/>
      <c r="NYS54" s="712"/>
      <c r="NYT54" s="712"/>
      <c r="NYU54" s="712"/>
      <c r="NYV54" s="712"/>
      <c r="NYW54" s="712"/>
      <c r="NYX54" s="712"/>
      <c r="NYY54" s="712"/>
      <c r="NYZ54" s="712"/>
      <c r="NZA54" s="712"/>
      <c r="NZB54" s="712"/>
      <c r="NZC54" s="712"/>
      <c r="NZD54" s="712"/>
      <c r="NZE54" s="712"/>
      <c r="NZF54" s="712"/>
      <c r="NZG54" s="712"/>
      <c r="NZH54" s="712"/>
      <c r="NZI54" s="712"/>
      <c r="NZJ54" s="712"/>
      <c r="NZK54" s="712"/>
      <c r="NZL54" s="712"/>
      <c r="NZM54" s="712"/>
      <c r="NZN54" s="712"/>
      <c r="NZO54" s="712"/>
      <c r="NZP54" s="712"/>
      <c r="NZQ54" s="712"/>
      <c r="NZR54" s="712"/>
      <c r="NZS54" s="712"/>
      <c r="NZT54" s="712"/>
      <c r="NZU54" s="712"/>
      <c r="NZV54" s="712"/>
      <c r="NZW54" s="712"/>
      <c r="NZX54" s="712"/>
      <c r="NZY54" s="712"/>
      <c r="NZZ54" s="712"/>
      <c r="OAA54" s="712"/>
      <c r="OAB54" s="712"/>
      <c r="OAC54" s="712"/>
      <c r="OAD54" s="712"/>
      <c r="OAE54" s="712"/>
      <c r="OAF54" s="712"/>
      <c r="OAG54" s="712"/>
      <c r="OAH54" s="712"/>
      <c r="OAI54" s="712"/>
      <c r="OAJ54" s="712"/>
      <c r="OAK54" s="712"/>
      <c r="OAL54" s="712"/>
      <c r="OAM54" s="712"/>
      <c r="OAN54" s="712"/>
      <c r="OAO54" s="712"/>
      <c r="OAP54" s="712"/>
      <c r="OAQ54" s="712"/>
      <c r="OAR54" s="712"/>
      <c r="OAS54" s="712"/>
      <c r="OAT54" s="712"/>
      <c r="OAU54" s="712"/>
      <c r="OAV54" s="712"/>
      <c r="OAW54" s="712"/>
      <c r="OAX54" s="712"/>
      <c r="OAY54" s="712"/>
      <c r="OAZ54" s="712"/>
      <c r="OBA54" s="712"/>
      <c r="OBB54" s="712"/>
      <c r="OBC54" s="712"/>
      <c r="OBD54" s="712"/>
      <c r="OBE54" s="712"/>
      <c r="OBF54" s="712"/>
      <c r="OBG54" s="712"/>
      <c r="OBH54" s="712"/>
      <c r="OBI54" s="712"/>
      <c r="OBJ54" s="712"/>
      <c r="OBK54" s="712"/>
      <c r="OBL54" s="712"/>
      <c r="OBM54" s="712"/>
      <c r="OBN54" s="712"/>
      <c r="OBO54" s="712"/>
      <c r="OBP54" s="712"/>
      <c r="OBQ54" s="712"/>
      <c r="OBR54" s="712"/>
      <c r="OBS54" s="712"/>
      <c r="OBT54" s="712"/>
      <c r="OBU54" s="712"/>
      <c r="OBV54" s="712"/>
      <c r="OBW54" s="712"/>
      <c r="OBX54" s="712"/>
      <c r="OBY54" s="712"/>
      <c r="OBZ54" s="712"/>
      <c r="OCA54" s="712"/>
      <c r="OCB54" s="712"/>
      <c r="OCC54" s="712"/>
      <c r="OCD54" s="712"/>
      <c r="OCE54" s="712"/>
      <c r="OCF54" s="712"/>
      <c r="OCG54" s="712"/>
      <c r="OCH54" s="712"/>
      <c r="OCI54" s="712"/>
      <c r="OCJ54" s="712"/>
      <c r="OCK54" s="712"/>
      <c r="OCL54" s="712"/>
      <c r="OCM54" s="712"/>
      <c r="OCN54" s="712"/>
      <c r="OCO54" s="712"/>
      <c r="OCP54" s="712"/>
      <c r="OCQ54" s="712"/>
      <c r="OCR54" s="712"/>
      <c r="OCS54" s="712"/>
      <c r="OCT54" s="712"/>
      <c r="OCU54" s="712"/>
      <c r="OCV54" s="712"/>
      <c r="OCW54" s="712"/>
      <c r="OCX54" s="712"/>
      <c r="OCY54" s="712"/>
      <c r="OCZ54" s="712"/>
      <c r="ODA54" s="712"/>
      <c r="ODB54" s="712"/>
      <c r="ODC54" s="712"/>
      <c r="ODD54" s="712"/>
      <c r="ODE54" s="712"/>
      <c r="ODF54" s="712"/>
      <c r="ODG54" s="712"/>
      <c r="ODH54" s="712"/>
      <c r="ODI54" s="712"/>
      <c r="ODJ54" s="712"/>
      <c r="ODK54" s="712"/>
      <c r="ODL54" s="712"/>
      <c r="ODM54" s="712"/>
      <c r="ODN54" s="712"/>
      <c r="ODO54" s="712"/>
      <c r="ODP54" s="712"/>
      <c r="ODQ54" s="712"/>
      <c r="ODR54" s="712"/>
      <c r="ODS54" s="712"/>
      <c r="ODT54" s="712"/>
      <c r="ODU54" s="712"/>
      <c r="ODV54" s="712"/>
      <c r="ODW54" s="712"/>
      <c r="ODX54" s="712"/>
      <c r="ODY54" s="712"/>
      <c r="ODZ54" s="712"/>
      <c r="OEA54" s="712"/>
      <c r="OEB54" s="712"/>
      <c r="OEC54" s="712"/>
      <c r="OED54" s="712"/>
      <c r="OEE54" s="712"/>
      <c r="OEF54" s="712"/>
      <c r="OEG54" s="712"/>
      <c r="OEH54" s="712"/>
      <c r="OEI54" s="712"/>
      <c r="OEJ54" s="712"/>
      <c r="OEK54" s="712"/>
      <c r="OEL54" s="712"/>
      <c r="OEM54" s="712"/>
      <c r="OEN54" s="712"/>
      <c r="OEO54" s="712"/>
      <c r="OEP54" s="712"/>
      <c r="OEQ54" s="712"/>
      <c r="OER54" s="712"/>
      <c r="OES54" s="712"/>
      <c r="OET54" s="712"/>
      <c r="OEU54" s="712"/>
      <c r="OEV54" s="712"/>
      <c r="OEW54" s="712"/>
      <c r="OEX54" s="712"/>
      <c r="OEY54" s="712"/>
      <c r="OEZ54" s="712"/>
      <c r="OFA54" s="712"/>
      <c r="OFB54" s="712"/>
      <c r="OFC54" s="712"/>
      <c r="OFD54" s="712"/>
      <c r="OFE54" s="712"/>
      <c r="OFF54" s="712"/>
      <c r="OFG54" s="712"/>
      <c r="OFH54" s="712"/>
      <c r="OFI54" s="712"/>
      <c r="OFJ54" s="712"/>
      <c r="OFK54" s="712"/>
      <c r="OFL54" s="712"/>
      <c r="OFM54" s="712"/>
      <c r="OFN54" s="712"/>
      <c r="OFO54" s="712"/>
      <c r="OFP54" s="712"/>
      <c r="OFQ54" s="712"/>
      <c r="OFR54" s="712"/>
      <c r="OFS54" s="712"/>
      <c r="OFT54" s="712"/>
      <c r="OFU54" s="712"/>
      <c r="OFV54" s="712"/>
      <c r="OFW54" s="712"/>
      <c r="OFX54" s="712"/>
      <c r="OFY54" s="712"/>
      <c r="OFZ54" s="712"/>
      <c r="OGA54" s="712"/>
      <c r="OGB54" s="712"/>
      <c r="OGC54" s="712"/>
      <c r="OGD54" s="712"/>
      <c r="OGE54" s="712"/>
      <c r="OGF54" s="712"/>
      <c r="OGG54" s="712"/>
      <c r="OGH54" s="712"/>
      <c r="OGI54" s="712"/>
      <c r="OGJ54" s="712"/>
      <c r="OGK54" s="712"/>
      <c r="OGL54" s="712"/>
      <c r="OGM54" s="712"/>
      <c r="OGN54" s="712"/>
      <c r="OGO54" s="712"/>
      <c r="OGP54" s="712"/>
      <c r="OGQ54" s="712"/>
      <c r="OGR54" s="712"/>
      <c r="OGS54" s="712"/>
      <c r="OGT54" s="712"/>
      <c r="OGU54" s="712"/>
      <c r="OGV54" s="712"/>
      <c r="OGW54" s="712"/>
      <c r="OGX54" s="712"/>
      <c r="OGY54" s="712"/>
      <c r="OGZ54" s="712"/>
      <c r="OHA54" s="712"/>
      <c r="OHB54" s="712"/>
      <c r="OHC54" s="712"/>
      <c r="OHD54" s="712"/>
      <c r="OHE54" s="712"/>
      <c r="OHF54" s="712"/>
      <c r="OHG54" s="712"/>
      <c r="OHH54" s="712"/>
      <c r="OHI54" s="712"/>
      <c r="OHJ54" s="712"/>
      <c r="OHK54" s="712"/>
      <c r="OHL54" s="712"/>
      <c r="OHM54" s="712"/>
      <c r="OHN54" s="712"/>
      <c r="OHO54" s="712"/>
      <c r="OHP54" s="712"/>
      <c r="OHQ54" s="712"/>
      <c r="OHR54" s="712"/>
      <c r="OHS54" s="712"/>
      <c r="OHT54" s="712"/>
      <c r="OHU54" s="712"/>
      <c r="OHV54" s="712"/>
      <c r="OHW54" s="712"/>
      <c r="OHX54" s="712"/>
      <c r="OHY54" s="712"/>
      <c r="OHZ54" s="712"/>
      <c r="OIA54" s="712"/>
      <c r="OIB54" s="712"/>
      <c r="OIC54" s="712"/>
      <c r="OID54" s="712"/>
      <c r="OIE54" s="712"/>
      <c r="OIF54" s="712"/>
      <c r="OIG54" s="712"/>
      <c r="OIH54" s="712"/>
      <c r="OII54" s="712"/>
      <c r="OIJ54" s="712"/>
      <c r="OIK54" s="712"/>
      <c r="OIL54" s="712"/>
      <c r="OIM54" s="712"/>
      <c r="OIN54" s="712"/>
      <c r="OIO54" s="712"/>
      <c r="OIP54" s="712"/>
      <c r="OIQ54" s="712"/>
      <c r="OIR54" s="712"/>
      <c r="OIS54" s="712"/>
      <c r="OIT54" s="712"/>
      <c r="OIU54" s="712"/>
      <c r="OIV54" s="712"/>
      <c r="OIW54" s="712"/>
      <c r="OIX54" s="712"/>
      <c r="OIY54" s="712"/>
      <c r="OIZ54" s="712"/>
      <c r="OJA54" s="712"/>
      <c r="OJB54" s="712"/>
      <c r="OJC54" s="712"/>
      <c r="OJD54" s="712"/>
      <c r="OJE54" s="712"/>
      <c r="OJF54" s="712"/>
      <c r="OJG54" s="712"/>
      <c r="OJH54" s="712"/>
      <c r="OJI54" s="712"/>
      <c r="OJJ54" s="712"/>
      <c r="OJK54" s="712"/>
      <c r="OJL54" s="712"/>
      <c r="OJM54" s="712"/>
      <c r="OJN54" s="712"/>
      <c r="OJO54" s="712"/>
      <c r="OJP54" s="712"/>
      <c r="OJQ54" s="712"/>
      <c r="OJR54" s="712"/>
      <c r="OJS54" s="712"/>
      <c r="OJT54" s="712"/>
      <c r="OJU54" s="712"/>
      <c r="OJV54" s="712"/>
      <c r="OJW54" s="712"/>
      <c r="OJX54" s="712"/>
      <c r="OJY54" s="712"/>
      <c r="OJZ54" s="712"/>
      <c r="OKA54" s="712"/>
      <c r="OKB54" s="712"/>
      <c r="OKC54" s="712"/>
      <c r="OKD54" s="712"/>
      <c r="OKE54" s="712"/>
      <c r="OKF54" s="712"/>
      <c r="OKG54" s="712"/>
      <c r="OKH54" s="712"/>
      <c r="OKI54" s="712"/>
      <c r="OKJ54" s="712"/>
      <c r="OKK54" s="712"/>
      <c r="OKL54" s="712"/>
      <c r="OKM54" s="712"/>
      <c r="OKN54" s="712"/>
      <c r="OKO54" s="712"/>
      <c r="OKP54" s="712"/>
      <c r="OKQ54" s="712"/>
      <c r="OKR54" s="712"/>
      <c r="OKS54" s="712"/>
      <c r="OKT54" s="712"/>
      <c r="OKU54" s="712"/>
      <c r="OKV54" s="712"/>
      <c r="OKW54" s="712"/>
      <c r="OKX54" s="712"/>
      <c r="OKY54" s="712"/>
      <c r="OKZ54" s="712"/>
      <c r="OLA54" s="712"/>
      <c r="OLB54" s="712"/>
      <c r="OLC54" s="712"/>
      <c r="OLD54" s="712"/>
      <c r="OLE54" s="712"/>
      <c r="OLF54" s="712"/>
      <c r="OLG54" s="712"/>
      <c r="OLH54" s="712"/>
      <c r="OLI54" s="712"/>
      <c r="OLJ54" s="712"/>
      <c r="OLK54" s="712"/>
      <c r="OLL54" s="712"/>
      <c r="OLM54" s="712"/>
      <c r="OLN54" s="712"/>
      <c r="OLO54" s="712"/>
      <c r="OLP54" s="712"/>
      <c r="OLQ54" s="712"/>
      <c r="OLR54" s="712"/>
      <c r="OLS54" s="712"/>
      <c r="OLT54" s="712"/>
      <c r="OLU54" s="712"/>
      <c r="OLV54" s="712"/>
      <c r="OLW54" s="712"/>
      <c r="OLX54" s="712"/>
      <c r="OLY54" s="712"/>
      <c r="OLZ54" s="712"/>
      <c r="OMA54" s="712"/>
      <c r="OMB54" s="712"/>
      <c r="OMC54" s="712"/>
      <c r="OMD54" s="712"/>
      <c r="OME54" s="712"/>
      <c r="OMF54" s="712"/>
      <c r="OMG54" s="712"/>
      <c r="OMH54" s="712"/>
      <c r="OMI54" s="712"/>
      <c r="OMJ54" s="712"/>
      <c r="OMK54" s="712"/>
      <c r="OML54" s="712"/>
      <c r="OMM54" s="712"/>
      <c r="OMN54" s="712"/>
      <c r="OMO54" s="712"/>
      <c r="OMP54" s="712"/>
      <c r="OMQ54" s="712"/>
      <c r="OMR54" s="712"/>
      <c r="OMS54" s="712"/>
      <c r="OMT54" s="712"/>
      <c r="OMU54" s="712"/>
      <c r="OMV54" s="712"/>
      <c r="OMW54" s="712"/>
      <c r="OMX54" s="712"/>
      <c r="OMY54" s="712"/>
      <c r="OMZ54" s="712"/>
      <c r="ONA54" s="712"/>
      <c r="ONB54" s="712"/>
      <c r="ONC54" s="712"/>
      <c r="OND54" s="712"/>
      <c r="ONE54" s="712"/>
      <c r="ONF54" s="712"/>
      <c r="ONG54" s="712"/>
      <c r="ONH54" s="712"/>
      <c r="ONI54" s="712"/>
      <c r="ONJ54" s="712"/>
      <c r="ONK54" s="712"/>
      <c r="ONL54" s="712"/>
      <c r="ONM54" s="712"/>
      <c r="ONN54" s="712"/>
      <c r="ONO54" s="712"/>
      <c r="ONP54" s="712"/>
      <c r="ONQ54" s="712"/>
      <c r="ONR54" s="712"/>
      <c r="ONS54" s="712"/>
      <c r="ONT54" s="712"/>
      <c r="ONU54" s="712"/>
      <c r="ONV54" s="712"/>
      <c r="ONW54" s="712"/>
      <c r="ONX54" s="712"/>
      <c r="ONY54" s="712"/>
      <c r="ONZ54" s="712"/>
      <c r="OOA54" s="712"/>
      <c r="OOB54" s="712"/>
      <c r="OOC54" s="712"/>
      <c r="OOD54" s="712"/>
      <c r="OOE54" s="712"/>
      <c r="OOF54" s="712"/>
      <c r="OOG54" s="712"/>
      <c r="OOH54" s="712"/>
      <c r="OOI54" s="712"/>
      <c r="OOJ54" s="712"/>
      <c r="OOK54" s="712"/>
      <c r="OOL54" s="712"/>
      <c r="OOM54" s="712"/>
      <c r="OON54" s="712"/>
      <c r="OOO54" s="712"/>
      <c r="OOP54" s="712"/>
      <c r="OOQ54" s="712"/>
      <c r="OOR54" s="712"/>
      <c r="OOS54" s="712"/>
      <c r="OOT54" s="712"/>
      <c r="OOU54" s="712"/>
      <c r="OOV54" s="712"/>
      <c r="OOW54" s="712"/>
      <c r="OOX54" s="712"/>
      <c r="OOY54" s="712"/>
      <c r="OOZ54" s="712"/>
      <c r="OPA54" s="712"/>
      <c r="OPB54" s="712"/>
      <c r="OPC54" s="712"/>
      <c r="OPD54" s="712"/>
      <c r="OPE54" s="712"/>
      <c r="OPF54" s="712"/>
      <c r="OPG54" s="712"/>
      <c r="OPH54" s="712"/>
      <c r="OPI54" s="712"/>
      <c r="OPJ54" s="712"/>
      <c r="OPK54" s="712"/>
      <c r="OPL54" s="712"/>
      <c r="OPM54" s="712"/>
      <c r="OPN54" s="712"/>
      <c r="OPO54" s="712"/>
      <c r="OPP54" s="712"/>
      <c r="OPQ54" s="712"/>
      <c r="OPR54" s="712"/>
      <c r="OPS54" s="712"/>
      <c r="OPT54" s="712"/>
      <c r="OPU54" s="712"/>
      <c r="OPV54" s="712"/>
      <c r="OPW54" s="712"/>
      <c r="OPX54" s="712"/>
      <c r="OPY54" s="712"/>
      <c r="OPZ54" s="712"/>
      <c r="OQA54" s="712"/>
      <c r="OQB54" s="712"/>
      <c r="OQC54" s="712"/>
      <c r="OQD54" s="712"/>
      <c r="OQE54" s="712"/>
      <c r="OQF54" s="712"/>
      <c r="OQG54" s="712"/>
      <c r="OQH54" s="712"/>
      <c r="OQI54" s="712"/>
      <c r="OQJ54" s="712"/>
      <c r="OQK54" s="712"/>
      <c r="OQL54" s="712"/>
      <c r="OQM54" s="712"/>
      <c r="OQN54" s="712"/>
      <c r="OQO54" s="712"/>
      <c r="OQP54" s="712"/>
      <c r="OQQ54" s="712"/>
      <c r="OQR54" s="712"/>
      <c r="OQS54" s="712"/>
      <c r="OQT54" s="712"/>
      <c r="OQU54" s="712"/>
      <c r="OQV54" s="712"/>
      <c r="OQW54" s="712"/>
      <c r="OQX54" s="712"/>
      <c r="OQY54" s="712"/>
      <c r="OQZ54" s="712"/>
      <c r="ORA54" s="712"/>
      <c r="ORB54" s="712"/>
      <c r="ORC54" s="712"/>
      <c r="ORD54" s="712"/>
      <c r="ORE54" s="712"/>
      <c r="ORF54" s="712"/>
      <c r="ORG54" s="712"/>
      <c r="ORH54" s="712"/>
      <c r="ORI54" s="712"/>
      <c r="ORJ54" s="712"/>
      <c r="ORK54" s="712"/>
      <c r="ORL54" s="712"/>
      <c r="ORM54" s="712"/>
      <c r="ORN54" s="712"/>
      <c r="ORO54" s="712"/>
      <c r="ORP54" s="712"/>
      <c r="ORQ54" s="712"/>
      <c r="ORR54" s="712"/>
      <c r="ORS54" s="712"/>
      <c r="ORT54" s="712"/>
      <c r="ORU54" s="712"/>
      <c r="ORV54" s="712"/>
      <c r="ORW54" s="712"/>
      <c r="ORX54" s="712"/>
      <c r="ORY54" s="712"/>
      <c r="ORZ54" s="712"/>
      <c r="OSA54" s="712"/>
      <c r="OSB54" s="712"/>
      <c r="OSC54" s="712"/>
      <c r="OSD54" s="712"/>
      <c r="OSE54" s="712"/>
      <c r="OSF54" s="712"/>
      <c r="OSG54" s="712"/>
      <c r="OSH54" s="712"/>
      <c r="OSI54" s="712"/>
      <c r="OSJ54" s="712"/>
      <c r="OSK54" s="712"/>
      <c r="OSL54" s="712"/>
      <c r="OSM54" s="712"/>
      <c r="OSN54" s="712"/>
      <c r="OSO54" s="712"/>
      <c r="OSP54" s="712"/>
      <c r="OSQ54" s="712"/>
      <c r="OSR54" s="712"/>
      <c r="OSS54" s="712"/>
      <c r="OST54" s="712"/>
      <c r="OSU54" s="712"/>
      <c r="OSV54" s="712"/>
      <c r="OSW54" s="712"/>
      <c r="OSX54" s="712"/>
      <c r="OSY54" s="712"/>
      <c r="OSZ54" s="712"/>
      <c r="OTA54" s="712"/>
      <c r="OTB54" s="712"/>
      <c r="OTC54" s="712"/>
      <c r="OTD54" s="712"/>
      <c r="OTE54" s="712"/>
      <c r="OTF54" s="712"/>
      <c r="OTG54" s="712"/>
      <c r="OTH54" s="712"/>
      <c r="OTI54" s="712"/>
      <c r="OTJ54" s="712"/>
      <c r="OTK54" s="712"/>
      <c r="OTL54" s="712"/>
      <c r="OTM54" s="712"/>
      <c r="OTN54" s="712"/>
      <c r="OTO54" s="712"/>
      <c r="OTP54" s="712"/>
      <c r="OTQ54" s="712"/>
      <c r="OTR54" s="712"/>
      <c r="OTS54" s="712"/>
      <c r="OTT54" s="712"/>
      <c r="OTU54" s="712"/>
      <c r="OTV54" s="712"/>
      <c r="OTW54" s="712"/>
      <c r="OTX54" s="712"/>
      <c r="OTY54" s="712"/>
      <c r="OTZ54" s="712"/>
      <c r="OUA54" s="712"/>
      <c r="OUB54" s="712"/>
      <c r="OUC54" s="712"/>
      <c r="OUD54" s="712"/>
      <c r="OUE54" s="712"/>
      <c r="OUF54" s="712"/>
      <c r="OUG54" s="712"/>
      <c r="OUH54" s="712"/>
      <c r="OUI54" s="712"/>
      <c r="OUJ54" s="712"/>
      <c r="OUK54" s="712"/>
      <c r="OUL54" s="712"/>
      <c r="OUM54" s="712"/>
      <c r="OUN54" s="712"/>
      <c r="OUO54" s="712"/>
      <c r="OUP54" s="712"/>
      <c r="OUQ54" s="712"/>
      <c r="OUR54" s="712"/>
      <c r="OUS54" s="712"/>
      <c r="OUT54" s="712"/>
      <c r="OUU54" s="712"/>
      <c r="OUV54" s="712"/>
      <c r="OUW54" s="712"/>
      <c r="OUX54" s="712"/>
      <c r="OUY54" s="712"/>
      <c r="OUZ54" s="712"/>
      <c r="OVA54" s="712"/>
      <c r="OVB54" s="712"/>
      <c r="OVC54" s="712"/>
      <c r="OVD54" s="712"/>
      <c r="OVE54" s="712"/>
      <c r="OVF54" s="712"/>
      <c r="OVG54" s="712"/>
      <c r="OVH54" s="712"/>
      <c r="OVI54" s="712"/>
      <c r="OVJ54" s="712"/>
      <c r="OVK54" s="712"/>
      <c r="OVL54" s="712"/>
      <c r="OVM54" s="712"/>
      <c r="OVN54" s="712"/>
      <c r="OVO54" s="712"/>
      <c r="OVP54" s="712"/>
      <c r="OVQ54" s="712"/>
      <c r="OVR54" s="712"/>
      <c r="OVS54" s="712"/>
      <c r="OVT54" s="712"/>
      <c r="OVU54" s="712"/>
      <c r="OVV54" s="712"/>
      <c r="OVW54" s="712"/>
      <c r="OVX54" s="712"/>
      <c r="OVY54" s="712"/>
      <c r="OVZ54" s="712"/>
      <c r="OWA54" s="712"/>
      <c r="OWB54" s="712"/>
      <c r="OWC54" s="712"/>
      <c r="OWD54" s="712"/>
      <c r="OWE54" s="712"/>
      <c r="OWF54" s="712"/>
      <c r="OWG54" s="712"/>
      <c r="OWH54" s="712"/>
      <c r="OWI54" s="712"/>
      <c r="OWJ54" s="712"/>
      <c r="OWK54" s="712"/>
      <c r="OWL54" s="712"/>
      <c r="OWM54" s="712"/>
      <c r="OWN54" s="712"/>
      <c r="OWO54" s="712"/>
      <c r="OWP54" s="712"/>
      <c r="OWQ54" s="712"/>
      <c r="OWR54" s="712"/>
      <c r="OWS54" s="712"/>
      <c r="OWT54" s="712"/>
      <c r="OWU54" s="712"/>
      <c r="OWV54" s="712"/>
      <c r="OWW54" s="712"/>
      <c r="OWX54" s="712"/>
      <c r="OWY54" s="712"/>
      <c r="OWZ54" s="712"/>
      <c r="OXA54" s="712"/>
      <c r="OXB54" s="712"/>
      <c r="OXC54" s="712"/>
      <c r="OXD54" s="712"/>
      <c r="OXE54" s="712"/>
      <c r="OXF54" s="712"/>
      <c r="OXG54" s="712"/>
      <c r="OXH54" s="712"/>
      <c r="OXI54" s="712"/>
      <c r="OXJ54" s="712"/>
      <c r="OXK54" s="712"/>
      <c r="OXL54" s="712"/>
      <c r="OXM54" s="712"/>
      <c r="OXN54" s="712"/>
      <c r="OXO54" s="712"/>
      <c r="OXP54" s="712"/>
      <c r="OXQ54" s="712"/>
      <c r="OXR54" s="712"/>
      <c r="OXS54" s="712"/>
      <c r="OXT54" s="712"/>
      <c r="OXU54" s="712"/>
      <c r="OXV54" s="712"/>
      <c r="OXW54" s="712"/>
      <c r="OXX54" s="712"/>
      <c r="OXY54" s="712"/>
      <c r="OXZ54" s="712"/>
      <c r="OYA54" s="712"/>
      <c r="OYB54" s="712"/>
      <c r="OYC54" s="712"/>
      <c r="OYD54" s="712"/>
      <c r="OYE54" s="712"/>
      <c r="OYF54" s="712"/>
      <c r="OYG54" s="712"/>
      <c r="OYH54" s="712"/>
      <c r="OYI54" s="712"/>
      <c r="OYJ54" s="712"/>
      <c r="OYK54" s="712"/>
      <c r="OYL54" s="712"/>
      <c r="OYM54" s="712"/>
      <c r="OYN54" s="712"/>
      <c r="OYO54" s="712"/>
      <c r="OYP54" s="712"/>
      <c r="OYQ54" s="712"/>
      <c r="OYR54" s="712"/>
      <c r="OYS54" s="712"/>
      <c r="OYT54" s="712"/>
      <c r="OYU54" s="712"/>
      <c r="OYV54" s="712"/>
      <c r="OYW54" s="712"/>
      <c r="OYX54" s="712"/>
      <c r="OYY54" s="712"/>
      <c r="OYZ54" s="712"/>
      <c r="OZA54" s="712"/>
      <c r="OZB54" s="712"/>
      <c r="OZC54" s="712"/>
      <c r="OZD54" s="712"/>
      <c r="OZE54" s="712"/>
      <c r="OZF54" s="712"/>
      <c r="OZG54" s="712"/>
      <c r="OZH54" s="712"/>
      <c r="OZI54" s="712"/>
      <c r="OZJ54" s="712"/>
      <c r="OZK54" s="712"/>
      <c r="OZL54" s="712"/>
      <c r="OZM54" s="712"/>
      <c r="OZN54" s="712"/>
      <c r="OZO54" s="712"/>
      <c r="OZP54" s="712"/>
      <c r="OZQ54" s="712"/>
      <c r="OZR54" s="712"/>
      <c r="OZS54" s="712"/>
      <c r="OZT54" s="712"/>
      <c r="OZU54" s="712"/>
      <c r="OZV54" s="712"/>
      <c r="OZW54" s="712"/>
      <c r="OZX54" s="712"/>
      <c r="OZY54" s="712"/>
      <c r="OZZ54" s="712"/>
      <c r="PAA54" s="712"/>
      <c r="PAB54" s="712"/>
      <c r="PAC54" s="712"/>
      <c r="PAD54" s="712"/>
      <c r="PAE54" s="712"/>
      <c r="PAF54" s="712"/>
      <c r="PAG54" s="712"/>
      <c r="PAH54" s="712"/>
      <c r="PAI54" s="712"/>
      <c r="PAJ54" s="712"/>
      <c r="PAK54" s="712"/>
      <c r="PAL54" s="712"/>
      <c r="PAM54" s="712"/>
      <c r="PAN54" s="712"/>
      <c r="PAO54" s="712"/>
      <c r="PAP54" s="712"/>
      <c r="PAQ54" s="712"/>
      <c r="PAR54" s="712"/>
      <c r="PAS54" s="712"/>
      <c r="PAT54" s="712"/>
      <c r="PAU54" s="712"/>
      <c r="PAV54" s="712"/>
      <c r="PAW54" s="712"/>
      <c r="PAX54" s="712"/>
      <c r="PAY54" s="712"/>
      <c r="PAZ54" s="712"/>
      <c r="PBA54" s="712"/>
      <c r="PBB54" s="712"/>
      <c r="PBC54" s="712"/>
      <c r="PBD54" s="712"/>
      <c r="PBE54" s="712"/>
      <c r="PBF54" s="712"/>
      <c r="PBG54" s="712"/>
      <c r="PBH54" s="712"/>
      <c r="PBI54" s="712"/>
      <c r="PBJ54" s="712"/>
      <c r="PBK54" s="712"/>
      <c r="PBL54" s="712"/>
      <c r="PBM54" s="712"/>
      <c r="PBN54" s="712"/>
      <c r="PBO54" s="712"/>
      <c r="PBP54" s="712"/>
      <c r="PBQ54" s="712"/>
      <c r="PBR54" s="712"/>
      <c r="PBS54" s="712"/>
      <c r="PBT54" s="712"/>
      <c r="PBU54" s="712"/>
      <c r="PBV54" s="712"/>
      <c r="PBW54" s="712"/>
      <c r="PBX54" s="712"/>
      <c r="PBY54" s="712"/>
      <c r="PBZ54" s="712"/>
      <c r="PCA54" s="712"/>
      <c r="PCB54" s="712"/>
      <c r="PCC54" s="712"/>
      <c r="PCD54" s="712"/>
      <c r="PCE54" s="712"/>
      <c r="PCF54" s="712"/>
      <c r="PCG54" s="712"/>
      <c r="PCH54" s="712"/>
      <c r="PCI54" s="712"/>
      <c r="PCJ54" s="712"/>
      <c r="PCK54" s="712"/>
      <c r="PCL54" s="712"/>
      <c r="PCM54" s="712"/>
      <c r="PCN54" s="712"/>
      <c r="PCO54" s="712"/>
      <c r="PCP54" s="712"/>
      <c r="PCQ54" s="712"/>
      <c r="PCR54" s="712"/>
      <c r="PCS54" s="712"/>
      <c r="PCT54" s="712"/>
      <c r="PCU54" s="712"/>
      <c r="PCV54" s="712"/>
      <c r="PCW54" s="712"/>
      <c r="PCX54" s="712"/>
      <c r="PCY54" s="712"/>
      <c r="PCZ54" s="712"/>
      <c r="PDA54" s="712"/>
      <c r="PDB54" s="712"/>
      <c r="PDC54" s="712"/>
      <c r="PDD54" s="712"/>
      <c r="PDE54" s="712"/>
      <c r="PDF54" s="712"/>
      <c r="PDG54" s="712"/>
      <c r="PDH54" s="712"/>
      <c r="PDI54" s="712"/>
      <c r="PDJ54" s="712"/>
      <c r="PDK54" s="712"/>
      <c r="PDL54" s="712"/>
      <c r="PDM54" s="712"/>
      <c r="PDN54" s="712"/>
      <c r="PDO54" s="712"/>
      <c r="PDP54" s="712"/>
      <c r="PDQ54" s="712"/>
      <c r="PDR54" s="712"/>
      <c r="PDS54" s="712"/>
      <c r="PDT54" s="712"/>
      <c r="PDU54" s="712"/>
      <c r="PDV54" s="712"/>
      <c r="PDW54" s="712"/>
      <c r="PDX54" s="712"/>
      <c r="PDY54" s="712"/>
      <c r="PDZ54" s="712"/>
      <c r="PEA54" s="712"/>
      <c r="PEB54" s="712"/>
      <c r="PEC54" s="712"/>
      <c r="PED54" s="712"/>
      <c r="PEE54" s="712"/>
      <c r="PEF54" s="712"/>
      <c r="PEG54" s="712"/>
      <c r="PEH54" s="712"/>
      <c r="PEI54" s="712"/>
      <c r="PEJ54" s="712"/>
      <c r="PEK54" s="712"/>
      <c r="PEL54" s="712"/>
      <c r="PEM54" s="712"/>
      <c r="PEN54" s="712"/>
      <c r="PEO54" s="712"/>
      <c r="PEP54" s="712"/>
      <c r="PEQ54" s="712"/>
      <c r="PER54" s="712"/>
      <c r="PES54" s="712"/>
      <c r="PET54" s="712"/>
      <c r="PEU54" s="712"/>
      <c r="PEV54" s="712"/>
      <c r="PEW54" s="712"/>
      <c r="PEX54" s="712"/>
      <c r="PEY54" s="712"/>
      <c r="PEZ54" s="712"/>
      <c r="PFA54" s="712"/>
      <c r="PFB54" s="712"/>
      <c r="PFC54" s="712"/>
      <c r="PFD54" s="712"/>
      <c r="PFE54" s="712"/>
      <c r="PFF54" s="712"/>
      <c r="PFG54" s="712"/>
      <c r="PFH54" s="712"/>
      <c r="PFI54" s="712"/>
      <c r="PFJ54" s="712"/>
      <c r="PFK54" s="712"/>
      <c r="PFL54" s="712"/>
      <c r="PFM54" s="712"/>
      <c r="PFN54" s="712"/>
      <c r="PFO54" s="712"/>
      <c r="PFP54" s="712"/>
      <c r="PFQ54" s="712"/>
      <c r="PFR54" s="712"/>
      <c r="PFS54" s="712"/>
      <c r="PFT54" s="712"/>
      <c r="PFU54" s="712"/>
      <c r="PFV54" s="712"/>
      <c r="PFW54" s="712"/>
      <c r="PFX54" s="712"/>
      <c r="PFY54" s="712"/>
      <c r="PFZ54" s="712"/>
      <c r="PGA54" s="712"/>
      <c r="PGB54" s="712"/>
      <c r="PGC54" s="712"/>
      <c r="PGD54" s="712"/>
      <c r="PGE54" s="712"/>
      <c r="PGF54" s="712"/>
      <c r="PGG54" s="712"/>
      <c r="PGH54" s="712"/>
      <c r="PGI54" s="712"/>
      <c r="PGJ54" s="712"/>
      <c r="PGK54" s="712"/>
      <c r="PGL54" s="712"/>
      <c r="PGM54" s="712"/>
      <c r="PGN54" s="712"/>
      <c r="PGO54" s="712"/>
      <c r="PGP54" s="712"/>
      <c r="PGQ54" s="712"/>
      <c r="PGR54" s="712"/>
      <c r="PGS54" s="712"/>
      <c r="PGT54" s="712"/>
      <c r="PGU54" s="712"/>
      <c r="PGV54" s="712"/>
      <c r="PGW54" s="712"/>
      <c r="PGX54" s="712"/>
      <c r="PGY54" s="712"/>
      <c r="PGZ54" s="712"/>
      <c r="PHA54" s="712"/>
      <c r="PHB54" s="712"/>
      <c r="PHC54" s="712"/>
      <c r="PHD54" s="712"/>
      <c r="PHE54" s="712"/>
      <c r="PHF54" s="712"/>
      <c r="PHG54" s="712"/>
      <c r="PHH54" s="712"/>
      <c r="PHI54" s="712"/>
      <c r="PHJ54" s="712"/>
      <c r="PHK54" s="712"/>
      <c r="PHL54" s="712"/>
      <c r="PHM54" s="712"/>
      <c r="PHN54" s="712"/>
      <c r="PHO54" s="712"/>
      <c r="PHP54" s="712"/>
      <c r="PHQ54" s="712"/>
      <c r="PHR54" s="712"/>
      <c r="PHS54" s="712"/>
      <c r="PHT54" s="712"/>
      <c r="PHU54" s="712"/>
      <c r="PHV54" s="712"/>
      <c r="PHW54" s="712"/>
      <c r="PHX54" s="712"/>
      <c r="PHY54" s="712"/>
      <c r="PHZ54" s="712"/>
      <c r="PIA54" s="712"/>
      <c r="PIB54" s="712"/>
      <c r="PIC54" s="712"/>
      <c r="PID54" s="712"/>
      <c r="PIE54" s="712"/>
      <c r="PIF54" s="712"/>
      <c r="PIG54" s="712"/>
      <c r="PIH54" s="712"/>
      <c r="PII54" s="712"/>
      <c r="PIJ54" s="712"/>
      <c r="PIK54" s="712"/>
      <c r="PIL54" s="712"/>
      <c r="PIM54" s="712"/>
      <c r="PIN54" s="712"/>
      <c r="PIO54" s="712"/>
      <c r="PIP54" s="712"/>
      <c r="PIQ54" s="712"/>
      <c r="PIR54" s="712"/>
      <c r="PIS54" s="712"/>
      <c r="PIT54" s="712"/>
      <c r="PIU54" s="712"/>
      <c r="PIV54" s="712"/>
      <c r="PIW54" s="712"/>
      <c r="PIX54" s="712"/>
      <c r="PIY54" s="712"/>
      <c r="PIZ54" s="712"/>
      <c r="PJA54" s="712"/>
      <c r="PJB54" s="712"/>
      <c r="PJC54" s="712"/>
      <c r="PJD54" s="712"/>
      <c r="PJE54" s="712"/>
      <c r="PJF54" s="712"/>
      <c r="PJG54" s="712"/>
      <c r="PJH54" s="712"/>
      <c r="PJI54" s="712"/>
      <c r="PJJ54" s="712"/>
      <c r="PJK54" s="712"/>
      <c r="PJL54" s="712"/>
      <c r="PJM54" s="712"/>
      <c r="PJN54" s="712"/>
      <c r="PJO54" s="712"/>
      <c r="PJP54" s="712"/>
      <c r="PJQ54" s="712"/>
      <c r="PJR54" s="712"/>
      <c r="PJS54" s="712"/>
      <c r="PJT54" s="712"/>
      <c r="PJU54" s="712"/>
      <c r="PJV54" s="712"/>
      <c r="PJW54" s="712"/>
      <c r="PJX54" s="712"/>
      <c r="PJY54" s="712"/>
      <c r="PJZ54" s="712"/>
      <c r="PKA54" s="712"/>
      <c r="PKB54" s="712"/>
      <c r="PKC54" s="712"/>
      <c r="PKD54" s="712"/>
      <c r="PKE54" s="712"/>
      <c r="PKF54" s="712"/>
      <c r="PKG54" s="712"/>
      <c r="PKH54" s="712"/>
      <c r="PKI54" s="712"/>
      <c r="PKJ54" s="712"/>
      <c r="PKK54" s="712"/>
      <c r="PKL54" s="712"/>
      <c r="PKM54" s="712"/>
      <c r="PKN54" s="712"/>
      <c r="PKO54" s="712"/>
      <c r="PKP54" s="712"/>
      <c r="PKQ54" s="712"/>
      <c r="PKR54" s="712"/>
      <c r="PKS54" s="712"/>
      <c r="PKT54" s="712"/>
      <c r="PKU54" s="712"/>
      <c r="PKV54" s="712"/>
      <c r="PKW54" s="712"/>
      <c r="PKX54" s="712"/>
      <c r="PKY54" s="712"/>
      <c r="PKZ54" s="712"/>
      <c r="PLA54" s="712"/>
      <c r="PLB54" s="712"/>
      <c r="PLC54" s="712"/>
      <c r="PLD54" s="712"/>
      <c r="PLE54" s="712"/>
      <c r="PLF54" s="712"/>
      <c r="PLG54" s="712"/>
      <c r="PLH54" s="712"/>
      <c r="PLI54" s="712"/>
      <c r="PLJ54" s="712"/>
      <c r="PLK54" s="712"/>
      <c r="PLL54" s="712"/>
      <c r="PLM54" s="712"/>
      <c r="PLN54" s="712"/>
      <c r="PLO54" s="712"/>
      <c r="PLP54" s="712"/>
      <c r="PLQ54" s="712"/>
      <c r="PLR54" s="712"/>
      <c r="PLS54" s="712"/>
      <c r="PLT54" s="712"/>
      <c r="PLU54" s="712"/>
      <c r="PLV54" s="712"/>
      <c r="PLW54" s="712"/>
      <c r="PLX54" s="712"/>
      <c r="PLY54" s="712"/>
      <c r="PLZ54" s="712"/>
      <c r="PMA54" s="712"/>
      <c r="PMB54" s="712"/>
      <c r="PMC54" s="712"/>
      <c r="PMD54" s="712"/>
      <c r="PME54" s="712"/>
      <c r="PMF54" s="712"/>
      <c r="PMG54" s="712"/>
      <c r="PMH54" s="712"/>
      <c r="PMI54" s="712"/>
      <c r="PMJ54" s="712"/>
      <c r="PMK54" s="712"/>
      <c r="PML54" s="712"/>
      <c r="PMM54" s="712"/>
      <c r="PMN54" s="712"/>
      <c r="PMO54" s="712"/>
      <c r="PMP54" s="712"/>
      <c r="PMQ54" s="712"/>
      <c r="PMR54" s="712"/>
      <c r="PMS54" s="712"/>
      <c r="PMT54" s="712"/>
      <c r="PMU54" s="712"/>
      <c r="PMV54" s="712"/>
      <c r="PMW54" s="712"/>
      <c r="PMX54" s="712"/>
      <c r="PMY54" s="712"/>
      <c r="PMZ54" s="712"/>
      <c r="PNA54" s="712"/>
      <c r="PNB54" s="712"/>
      <c r="PNC54" s="712"/>
      <c r="PND54" s="712"/>
      <c r="PNE54" s="712"/>
      <c r="PNF54" s="712"/>
      <c r="PNG54" s="712"/>
      <c r="PNH54" s="712"/>
      <c r="PNI54" s="712"/>
      <c r="PNJ54" s="712"/>
      <c r="PNK54" s="712"/>
      <c r="PNL54" s="712"/>
      <c r="PNM54" s="712"/>
      <c r="PNN54" s="712"/>
      <c r="PNO54" s="712"/>
      <c r="PNP54" s="712"/>
      <c r="PNQ54" s="712"/>
      <c r="PNR54" s="712"/>
      <c r="PNS54" s="712"/>
      <c r="PNT54" s="712"/>
      <c r="PNU54" s="712"/>
      <c r="PNV54" s="712"/>
      <c r="PNW54" s="712"/>
      <c r="PNX54" s="712"/>
      <c r="PNY54" s="712"/>
      <c r="PNZ54" s="712"/>
      <c r="POA54" s="712"/>
      <c r="POB54" s="712"/>
      <c r="POC54" s="712"/>
      <c r="POD54" s="712"/>
      <c r="POE54" s="712"/>
      <c r="POF54" s="712"/>
      <c r="POG54" s="712"/>
      <c r="POH54" s="712"/>
      <c r="POI54" s="712"/>
      <c r="POJ54" s="712"/>
      <c r="POK54" s="712"/>
      <c r="POL54" s="712"/>
      <c r="POM54" s="712"/>
      <c r="PON54" s="712"/>
      <c r="POO54" s="712"/>
      <c r="POP54" s="712"/>
      <c r="POQ54" s="712"/>
      <c r="POR54" s="712"/>
      <c r="POS54" s="712"/>
      <c r="POT54" s="712"/>
      <c r="POU54" s="712"/>
      <c r="POV54" s="712"/>
      <c r="POW54" s="712"/>
      <c r="POX54" s="712"/>
      <c r="POY54" s="712"/>
      <c r="POZ54" s="712"/>
      <c r="PPA54" s="712"/>
      <c r="PPB54" s="712"/>
      <c r="PPC54" s="712"/>
      <c r="PPD54" s="712"/>
      <c r="PPE54" s="712"/>
      <c r="PPF54" s="712"/>
      <c r="PPG54" s="712"/>
      <c r="PPH54" s="712"/>
      <c r="PPI54" s="712"/>
      <c r="PPJ54" s="712"/>
      <c r="PPK54" s="712"/>
      <c r="PPL54" s="712"/>
      <c r="PPM54" s="712"/>
      <c r="PPN54" s="712"/>
      <c r="PPO54" s="712"/>
      <c r="PPP54" s="712"/>
      <c r="PPQ54" s="712"/>
      <c r="PPR54" s="712"/>
      <c r="PPS54" s="712"/>
      <c r="PPT54" s="712"/>
      <c r="PPU54" s="712"/>
      <c r="PPV54" s="712"/>
      <c r="PPW54" s="712"/>
      <c r="PPX54" s="712"/>
      <c r="PPY54" s="712"/>
      <c r="PPZ54" s="712"/>
      <c r="PQA54" s="712"/>
      <c r="PQB54" s="712"/>
      <c r="PQC54" s="712"/>
      <c r="PQD54" s="712"/>
      <c r="PQE54" s="712"/>
      <c r="PQF54" s="712"/>
      <c r="PQG54" s="712"/>
      <c r="PQH54" s="712"/>
      <c r="PQI54" s="712"/>
      <c r="PQJ54" s="712"/>
      <c r="PQK54" s="712"/>
      <c r="PQL54" s="712"/>
      <c r="PQM54" s="712"/>
      <c r="PQN54" s="712"/>
      <c r="PQO54" s="712"/>
      <c r="PQP54" s="712"/>
      <c r="PQQ54" s="712"/>
      <c r="PQR54" s="712"/>
      <c r="PQS54" s="712"/>
      <c r="PQT54" s="712"/>
      <c r="PQU54" s="712"/>
      <c r="PQV54" s="712"/>
      <c r="PQW54" s="712"/>
      <c r="PQX54" s="712"/>
      <c r="PQY54" s="712"/>
      <c r="PQZ54" s="712"/>
      <c r="PRA54" s="712"/>
      <c r="PRB54" s="712"/>
      <c r="PRC54" s="712"/>
      <c r="PRD54" s="712"/>
      <c r="PRE54" s="712"/>
      <c r="PRF54" s="712"/>
      <c r="PRG54" s="712"/>
      <c r="PRH54" s="712"/>
      <c r="PRI54" s="712"/>
      <c r="PRJ54" s="712"/>
      <c r="PRK54" s="712"/>
      <c r="PRL54" s="712"/>
      <c r="PRM54" s="712"/>
      <c r="PRN54" s="712"/>
      <c r="PRO54" s="712"/>
      <c r="PRP54" s="712"/>
      <c r="PRQ54" s="712"/>
      <c r="PRR54" s="712"/>
      <c r="PRS54" s="712"/>
      <c r="PRT54" s="712"/>
      <c r="PRU54" s="712"/>
      <c r="PRV54" s="712"/>
      <c r="PRW54" s="712"/>
      <c r="PRX54" s="712"/>
      <c r="PRY54" s="712"/>
      <c r="PRZ54" s="712"/>
      <c r="PSA54" s="712"/>
      <c r="PSB54" s="712"/>
      <c r="PSC54" s="712"/>
      <c r="PSD54" s="712"/>
      <c r="PSE54" s="712"/>
      <c r="PSF54" s="712"/>
      <c r="PSG54" s="712"/>
      <c r="PSH54" s="712"/>
      <c r="PSI54" s="712"/>
      <c r="PSJ54" s="712"/>
      <c r="PSK54" s="712"/>
      <c r="PSL54" s="712"/>
      <c r="PSM54" s="712"/>
      <c r="PSN54" s="712"/>
      <c r="PSO54" s="712"/>
      <c r="PSP54" s="712"/>
      <c r="PSQ54" s="712"/>
      <c r="PSR54" s="712"/>
      <c r="PSS54" s="712"/>
      <c r="PST54" s="712"/>
      <c r="PSU54" s="712"/>
      <c r="PSV54" s="712"/>
      <c r="PSW54" s="712"/>
      <c r="PSX54" s="712"/>
      <c r="PSY54" s="712"/>
      <c r="PSZ54" s="712"/>
      <c r="PTA54" s="712"/>
      <c r="PTB54" s="712"/>
      <c r="PTC54" s="712"/>
      <c r="PTD54" s="712"/>
      <c r="PTE54" s="712"/>
      <c r="PTF54" s="712"/>
      <c r="PTG54" s="712"/>
      <c r="PTH54" s="712"/>
      <c r="PTI54" s="712"/>
      <c r="PTJ54" s="712"/>
      <c r="PTK54" s="712"/>
      <c r="PTL54" s="712"/>
      <c r="PTM54" s="712"/>
      <c r="PTN54" s="712"/>
      <c r="PTO54" s="712"/>
      <c r="PTP54" s="712"/>
      <c r="PTQ54" s="712"/>
      <c r="PTR54" s="712"/>
      <c r="PTS54" s="712"/>
      <c r="PTT54" s="712"/>
      <c r="PTU54" s="712"/>
      <c r="PTV54" s="712"/>
      <c r="PTW54" s="712"/>
      <c r="PTX54" s="712"/>
      <c r="PTY54" s="712"/>
      <c r="PTZ54" s="712"/>
      <c r="PUA54" s="712"/>
      <c r="PUB54" s="712"/>
      <c r="PUC54" s="712"/>
      <c r="PUD54" s="712"/>
      <c r="PUE54" s="712"/>
      <c r="PUF54" s="712"/>
      <c r="PUG54" s="712"/>
      <c r="PUH54" s="712"/>
      <c r="PUI54" s="712"/>
      <c r="PUJ54" s="712"/>
      <c r="PUK54" s="712"/>
      <c r="PUL54" s="712"/>
      <c r="PUM54" s="712"/>
      <c r="PUN54" s="712"/>
      <c r="PUO54" s="712"/>
      <c r="PUP54" s="712"/>
      <c r="PUQ54" s="712"/>
      <c r="PUR54" s="712"/>
      <c r="PUS54" s="712"/>
      <c r="PUT54" s="712"/>
      <c r="PUU54" s="712"/>
      <c r="PUV54" s="712"/>
      <c r="PUW54" s="712"/>
      <c r="PUX54" s="712"/>
      <c r="PUY54" s="712"/>
      <c r="PUZ54" s="712"/>
      <c r="PVA54" s="712"/>
      <c r="PVB54" s="712"/>
      <c r="PVC54" s="712"/>
      <c r="PVD54" s="712"/>
      <c r="PVE54" s="712"/>
      <c r="PVF54" s="712"/>
      <c r="PVG54" s="712"/>
      <c r="PVH54" s="712"/>
      <c r="PVI54" s="712"/>
      <c r="PVJ54" s="712"/>
      <c r="PVK54" s="712"/>
      <c r="PVL54" s="712"/>
      <c r="PVM54" s="712"/>
      <c r="PVN54" s="712"/>
      <c r="PVO54" s="712"/>
      <c r="PVP54" s="712"/>
      <c r="PVQ54" s="712"/>
      <c r="PVR54" s="712"/>
      <c r="PVS54" s="712"/>
      <c r="PVT54" s="712"/>
      <c r="PVU54" s="712"/>
      <c r="PVV54" s="712"/>
      <c r="PVW54" s="712"/>
      <c r="PVX54" s="712"/>
      <c r="PVY54" s="712"/>
      <c r="PVZ54" s="712"/>
      <c r="PWA54" s="712"/>
      <c r="PWB54" s="712"/>
      <c r="PWC54" s="712"/>
      <c r="PWD54" s="712"/>
      <c r="PWE54" s="712"/>
      <c r="PWF54" s="712"/>
      <c r="PWG54" s="712"/>
      <c r="PWH54" s="712"/>
      <c r="PWI54" s="712"/>
      <c r="PWJ54" s="712"/>
      <c r="PWK54" s="712"/>
      <c r="PWL54" s="712"/>
      <c r="PWM54" s="712"/>
      <c r="PWN54" s="712"/>
      <c r="PWO54" s="712"/>
      <c r="PWP54" s="712"/>
      <c r="PWQ54" s="712"/>
      <c r="PWR54" s="712"/>
      <c r="PWS54" s="712"/>
      <c r="PWT54" s="712"/>
      <c r="PWU54" s="712"/>
      <c r="PWV54" s="712"/>
      <c r="PWW54" s="712"/>
      <c r="PWX54" s="712"/>
      <c r="PWY54" s="712"/>
      <c r="PWZ54" s="712"/>
      <c r="PXA54" s="712"/>
      <c r="PXB54" s="712"/>
      <c r="PXC54" s="712"/>
      <c r="PXD54" s="712"/>
      <c r="PXE54" s="712"/>
      <c r="PXF54" s="712"/>
      <c r="PXG54" s="712"/>
      <c r="PXH54" s="712"/>
      <c r="PXI54" s="712"/>
      <c r="PXJ54" s="712"/>
      <c r="PXK54" s="712"/>
      <c r="PXL54" s="712"/>
      <c r="PXM54" s="712"/>
      <c r="PXN54" s="712"/>
      <c r="PXO54" s="712"/>
      <c r="PXP54" s="712"/>
      <c r="PXQ54" s="712"/>
      <c r="PXR54" s="712"/>
      <c r="PXS54" s="712"/>
      <c r="PXT54" s="712"/>
      <c r="PXU54" s="712"/>
      <c r="PXV54" s="712"/>
      <c r="PXW54" s="712"/>
      <c r="PXX54" s="712"/>
      <c r="PXY54" s="712"/>
      <c r="PXZ54" s="712"/>
      <c r="PYA54" s="712"/>
      <c r="PYB54" s="712"/>
      <c r="PYC54" s="712"/>
      <c r="PYD54" s="712"/>
      <c r="PYE54" s="712"/>
      <c r="PYF54" s="712"/>
      <c r="PYG54" s="712"/>
      <c r="PYH54" s="712"/>
      <c r="PYI54" s="712"/>
      <c r="PYJ54" s="712"/>
      <c r="PYK54" s="712"/>
      <c r="PYL54" s="712"/>
      <c r="PYM54" s="712"/>
      <c r="PYN54" s="712"/>
      <c r="PYO54" s="712"/>
      <c r="PYP54" s="712"/>
      <c r="PYQ54" s="712"/>
      <c r="PYR54" s="712"/>
      <c r="PYS54" s="712"/>
      <c r="PYT54" s="712"/>
      <c r="PYU54" s="712"/>
      <c r="PYV54" s="712"/>
      <c r="PYW54" s="712"/>
      <c r="PYX54" s="712"/>
      <c r="PYY54" s="712"/>
      <c r="PYZ54" s="712"/>
      <c r="PZA54" s="712"/>
      <c r="PZB54" s="712"/>
      <c r="PZC54" s="712"/>
      <c r="PZD54" s="712"/>
      <c r="PZE54" s="712"/>
      <c r="PZF54" s="712"/>
      <c r="PZG54" s="712"/>
      <c r="PZH54" s="712"/>
      <c r="PZI54" s="712"/>
      <c r="PZJ54" s="712"/>
      <c r="PZK54" s="712"/>
      <c r="PZL54" s="712"/>
      <c r="PZM54" s="712"/>
      <c r="PZN54" s="712"/>
      <c r="PZO54" s="712"/>
      <c r="PZP54" s="712"/>
      <c r="PZQ54" s="712"/>
      <c r="PZR54" s="712"/>
      <c r="PZS54" s="712"/>
      <c r="PZT54" s="712"/>
      <c r="PZU54" s="712"/>
      <c r="PZV54" s="712"/>
      <c r="PZW54" s="712"/>
      <c r="PZX54" s="712"/>
      <c r="PZY54" s="712"/>
      <c r="PZZ54" s="712"/>
      <c r="QAA54" s="712"/>
      <c r="QAB54" s="712"/>
      <c r="QAC54" s="712"/>
      <c r="QAD54" s="712"/>
      <c r="QAE54" s="712"/>
      <c r="QAF54" s="712"/>
      <c r="QAG54" s="712"/>
      <c r="QAH54" s="712"/>
      <c r="QAI54" s="712"/>
      <c r="QAJ54" s="712"/>
      <c r="QAK54" s="712"/>
      <c r="QAL54" s="712"/>
      <c r="QAM54" s="712"/>
      <c r="QAN54" s="712"/>
      <c r="QAO54" s="712"/>
      <c r="QAP54" s="712"/>
      <c r="QAQ54" s="712"/>
      <c r="QAR54" s="712"/>
      <c r="QAS54" s="712"/>
      <c r="QAT54" s="712"/>
      <c r="QAU54" s="712"/>
      <c r="QAV54" s="712"/>
      <c r="QAW54" s="712"/>
      <c r="QAX54" s="712"/>
      <c r="QAY54" s="712"/>
      <c r="QAZ54" s="712"/>
      <c r="QBA54" s="712"/>
      <c r="QBB54" s="712"/>
      <c r="QBC54" s="712"/>
      <c r="QBD54" s="712"/>
      <c r="QBE54" s="712"/>
      <c r="QBF54" s="712"/>
      <c r="QBG54" s="712"/>
      <c r="QBH54" s="712"/>
      <c r="QBI54" s="712"/>
      <c r="QBJ54" s="712"/>
      <c r="QBK54" s="712"/>
      <c r="QBL54" s="712"/>
      <c r="QBM54" s="712"/>
      <c r="QBN54" s="712"/>
      <c r="QBO54" s="712"/>
      <c r="QBP54" s="712"/>
      <c r="QBQ54" s="712"/>
      <c r="QBR54" s="712"/>
      <c r="QBS54" s="712"/>
      <c r="QBT54" s="712"/>
      <c r="QBU54" s="712"/>
      <c r="QBV54" s="712"/>
      <c r="QBW54" s="712"/>
      <c r="QBX54" s="712"/>
      <c r="QBY54" s="712"/>
      <c r="QBZ54" s="712"/>
      <c r="QCA54" s="712"/>
      <c r="QCB54" s="712"/>
      <c r="QCC54" s="712"/>
      <c r="QCD54" s="712"/>
      <c r="QCE54" s="712"/>
      <c r="QCF54" s="712"/>
      <c r="QCG54" s="712"/>
      <c r="QCH54" s="712"/>
      <c r="QCI54" s="712"/>
      <c r="QCJ54" s="712"/>
      <c r="QCK54" s="712"/>
      <c r="QCL54" s="712"/>
      <c r="QCM54" s="712"/>
      <c r="QCN54" s="712"/>
      <c r="QCO54" s="712"/>
      <c r="QCP54" s="712"/>
      <c r="QCQ54" s="712"/>
      <c r="QCR54" s="712"/>
      <c r="QCS54" s="712"/>
      <c r="QCT54" s="712"/>
      <c r="QCU54" s="712"/>
      <c r="QCV54" s="712"/>
      <c r="QCW54" s="712"/>
      <c r="QCX54" s="712"/>
      <c r="QCY54" s="712"/>
      <c r="QCZ54" s="712"/>
      <c r="QDA54" s="712"/>
      <c r="QDB54" s="712"/>
      <c r="QDC54" s="712"/>
      <c r="QDD54" s="712"/>
      <c r="QDE54" s="712"/>
      <c r="QDF54" s="712"/>
      <c r="QDG54" s="712"/>
      <c r="QDH54" s="712"/>
      <c r="QDI54" s="712"/>
      <c r="QDJ54" s="712"/>
      <c r="QDK54" s="712"/>
      <c r="QDL54" s="712"/>
      <c r="QDM54" s="712"/>
      <c r="QDN54" s="712"/>
      <c r="QDO54" s="712"/>
      <c r="QDP54" s="712"/>
      <c r="QDQ54" s="712"/>
      <c r="QDR54" s="712"/>
      <c r="QDS54" s="712"/>
      <c r="QDT54" s="712"/>
      <c r="QDU54" s="712"/>
      <c r="QDV54" s="712"/>
      <c r="QDW54" s="712"/>
      <c r="QDX54" s="712"/>
      <c r="QDY54" s="712"/>
      <c r="QDZ54" s="712"/>
      <c r="QEA54" s="712"/>
      <c r="QEB54" s="712"/>
      <c r="QEC54" s="712"/>
      <c r="QED54" s="712"/>
      <c r="QEE54" s="712"/>
      <c r="QEF54" s="712"/>
      <c r="QEG54" s="712"/>
      <c r="QEH54" s="712"/>
      <c r="QEI54" s="712"/>
      <c r="QEJ54" s="712"/>
      <c r="QEK54" s="712"/>
      <c r="QEL54" s="712"/>
      <c r="QEM54" s="712"/>
      <c r="QEN54" s="712"/>
      <c r="QEO54" s="712"/>
      <c r="QEP54" s="712"/>
      <c r="QEQ54" s="712"/>
      <c r="QER54" s="712"/>
      <c r="QES54" s="712"/>
      <c r="QET54" s="712"/>
      <c r="QEU54" s="712"/>
      <c r="QEV54" s="712"/>
      <c r="QEW54" s="712"/>
      <c r="QEX54" s="712"/>
      <c r="QEY54" s="712"/>
      <c r="QEZ54" s="712"/>
      <c r="QFA54" s="712"/>
      <c r="QFB54" s="712"/>
      <c r="QFC54" s="712"/>
      <c r="QFD54" s="712"/>
      <c r="QFE54" s="712"/>
      <c r="QFF54" s="712"/>
      <c r="QFG54" s="712"/>
      <c r="QFH54" s="712"/>
      <c r="QFI54" s="712"/>
      <c r="QFJ54" s="712"/>
      <c r="QFK54" s="712"/>
      <c r="QFL54" s="712"/>
      <c r="QFM54" s="712"/>
      <c r="QFN54" s="712"/>
      <c r="QFO54" s="712"/>
      <c r="QFP54" s="712"/>
      <c r="QFQ54" s="712"/>
      <c r="QFR54" s="712"/>
      <c r="QFS54" s="712"/>
      <c r="QFT54" s="712"/>
      <c r="QFU54" s="712"/>
      <c r="QFV54" s="712"/>
      <c r="QFW54" s="712"/>
      <c r="QFX54" s="712"/>
      <c r="QFY54" s="712"/>
      <c r="QFZ54" s="712"/>
      <c r="QGA54" s="712"/>
      <c r="QGB54" s="712"/>
      <c r="QGC54" s="712"/>
      <c r="QGD54" s="712"/>
      <c r="QGE54" s="712"/>
      <c r="QGF54" s="712"/>
      <c r="QGG54" s="712"/>
      <c r="QGH54" s="712"/>
      <c r="QGI54" s="712"/>
      <c r="QGJ54" s="712"/>
      <c r="QGK54" s="712"/>
      <c r="QGL54" s="712"/>
      <c r="QGM54" s="712"/>
      <c r="QGN54" s="712"/>
      <c r="QGO54" s="712"/>
      <c r="QGP54" s="712"/>
      <c r="QGQ54" s="712"/>
      <c r="QGR54" s="712"/>
      <c r="QGS54" s="712"/>
      <c r="QGT54" s="712"/>
      <c r="QGU54" s="712"/>
      <c r="QGV54" s="712"/>
      <c r="QGW54" s="712"/>
      <c r="QGX54" s="712"/>
      <c r="QGY54" s="712"/>
      <c r="QGZ54" s="712"/>
      <c r="QHA54" s="712"/>
      <c r="QHB54" s="712"/>
      <c r="QHC54" s="712"/>
      <c r="QHD54" s="712"/>
      <c r="QHE54" s="712"/>
      <c r="QHF54" s="712"/>
      <c r="QHG54" s="712"/>
      <c r="QHH54" s="712"/>
      <c r="QHI54" s="712"/>
      <c r="QHJ54" s="712"/>
      <c r="QHK54" s="712"/>
      <c r="QHL54" s="712"/>
      <c r="QHM54" s="712"/>
      <c r="QHN54" s="712"/>
      <c r="QHO54" s="712"/>
      <c r="QHP54" s="712"/>
      <c r="QHQ54" s="712"/>
      <c r="QHR54" s="712"/>
      <c r="QHS54" s="712"/>
      <c r="QHT54" s="712"/>
      <c r="QHU54" s="712"/>
      <c r="QHV54" s="712"/>
      <c r="QHW54" s="712"/>
      <c r="QHX54" s="712"/>
      <c r="QHY54" s="712"/>
      <c r="QHZ54" s="712"/>
      <c r="QIA54" s="712"/>
      <c r="QIB54" s="712"/>
      <c r="QIC54" s="712"/>
      <c r="QID54" s="712"/>
      <c r="QIE54" s="712"/>
      <c r="QIF54" s="712"/>
      <c r="QIG54" s="712"/>
      <c r="QIH54" s="712"/>
      <c r="QII54" s="712"/>
      <c r="QIJ54" s="712"/>
      <c r="QIK54" s="712"/>
      <c r="QIL54" s="712"/>
      <c r="QIM54" s="712"/>
      <c r="QIN54" s="712"/>
      <c r="QIO54" s="712"/>
      <c r="QIP54" s="712"/>
      <c r="QIQ54" s="712"/>
      <c r="QIR54" s="712"/>
      <c r="QIS54" s="712"/>
      <c r="QIT54" s="712"/>
      <c r="QIU54" s="712"/>
      <c r="QIV54" s="712"/>
      <c r="QIW54" s="712"/>
      <c r="QIX54" s="712"/>
      <c r="QIY54" s="712"/>
      <c r="QIZ54" s="712"/>
      <c r="QJA54" s="712"/>
      <c r="QJB54" s="712"/>
      <c r="QJC54" s="712"/>
      <c r="QJD54" s="712"/>
      <c r="QJE54" s="712"/>
      <c r="QJF54" s="712"/>
      <c r="QJG54" s="712"/>
      <c r="QJH54" s="712"/>
      <c r="QJI54" s="712"/>
      <c r="QJJ54" s="712"/>
      <c r="QJK54" s="712"/>
      <c r="QJL54" s="712"/>
      <c r="QJM54" s="712"/>
      <c r="QJN54" s="712"/>
      <c r="QJO54" s="712"/>
      <c r="QJP54" s="712"/>
      <c r="QJQ54" s="712"/>
      <c r="QJR54" s="712"/>
      <c r="QJS54" s="712"/>
      <c r="QJT54" s="712"/>
      <c r="QJU54" s="712"/>
      <c r="QJV54" s="712"/>
      <c r="QJW54" s="712"/>
      <c r="QJX54" s="712"/>
      <c r="QJY54" s="712"/>
      <c r="QJZ54" s="712"/>
      <c r="QKA54" s="712"/>
      <c r="QKB54" s="712"/>
      <c r="QKC54" s="712"/>
      <c r="QKD54" s="712"/>
      <c r="QKE54" s="712"/>
      <c r="QKF54" s="712"/>
      <c r="QKG54" s="712"/>
      <c r="QKH54" s="712"/>
      <c r="QKI54" s="712"/>
      <c r="QKJ54" s="712"/>
      <c r="QKK54" s="712"/>
      <c r="QKL54" s="712"/>
      <c r="QKM54" s="712"/>
      <c r="QKN54" s="712"/>
      <c r="QKO54" s="712"/>
      <c r="QKP54" s="712"/>
      <c r="QKQ54" s="712"/>
      <c r="QKR54" s="712"/>
      <c r="QKS54" s="712"/>
      <c r="QKT54" s="712"/>
      <c r="QKU54" s="712"/>
      <c r="QKV54" s="712"/>
      <c r="QKW54" s="712"/>
      <c r="QKX54" s="712"/>
      <c r="QKY54" s="712"/>
      <c r="QKZ54" s="712"/>
      <c r="QLA54" s="712"/>
      <c r="QLB54" s="712"/>
      <c r="QLC54" s="712"/>
      <c r="QLD54" s="712"/>
      <c r="QLE54" s="712"/>
      <c r="QLF54" s="712"/>
      <c r="QLG54" s="712"/>
      <c r="QLH54" s="712"/>
      <c r="QLI54" s="712"/>
      <c r="QLJ54" s="712"/>
      <c r="QLK54" s="712"/>
      <c r="QLL54" s="712"/>
      <c r="QLM54" s="712"/>
      <c r="QLN54" s="712"/>
      <c r="QLO54" s="712"/>
      <c r="QLP54" s="712"/>
      <c r="QLQ54" s="712"/>
      <c r="QLR54" s="712"/>
      <c r="QLS54" s="712"/>
      <c r="QLT54" s="712"/>
      <c r="QLU54" s="712"/>
      <c r="QLV54" s="712"/>
      <c r="QLW54" s="712"/>
      <c r="QLX54" s="712"/>
      <c r="QLY54" s="712"/>
      <c r="QLZ54" s="712"/>
      <c r="QMA54" s="712"/>
      <c r="QMB54" s="712"/>
      <c r="QMC54" s="712"/>
      <c r="QMD54" s="712"/>
      <c r="QME54" s="712"/>
      <c r="QMF54" s="712"/>
      <c r="QMG54" s="712"/>
      <c r="QMH54" s="712"/>
      <c r="QMI54" s="712"/>
      <c r="QMJ54" s="712"/>
      <c r="QMK54" s="712"/>
      <c r="QML54" s="712"/>
      <c r="QMM54" s="712"/>
      <c r="QMN54" s="712"/>
      <c r="QMO54" s="712"/>
      <c r="QMP54" s="712"/>
      <c r="QMQ54" s="712"/>
      <c r="QMR54" s="712"/>
      <c r="QMS54" s="712"/>
      <c r="QMT54" s="712"/>
      <c r="QMU54" s="712"/>
      <c r="QMV54" s="712"/>
      <c r="QMW54" s="712"/>
      <c r="QMX54" s="712"/>
      <c r="QMY54" s="712"/>
      <c r="QMZ54" s="712"/>
      <c r="QNA54" s="712"/>
      <c r="QNB54" s="712"/>
      <c r="QNC54" s="712"/>
      <c r="QND54" s="712"/>
      <c r="QNE54" s="712"/>
      <c r="QNF54" s="712"/>
      <c r="QNG54" s="712"/>
      <c r="QNH54" s="712"/>
      <c r="QNI54" s="712"/>
      <c r="QNJ54" s="712"/>
      <c r="QNK54" s="712"/>
      <c r="QNL54" s="712"/>
      <c r="QNM54" s="712"/>
      <c r="QNN54" s="712"/>
      <c r="QNO54" s="712"/>
      <c r="QNP54" s="712"/>
      <c r="QNQ54" s="712"/>
      <c r="QNR54" s="712"/>
      <c r="QNS54" s="712"/>
      <c r="QNT54" s="712"/>
      <c r="QNU54" s="712"/>
      <c r="QNV54" s="712"/>
      <c r="QNW54" s="712"/>
      <c r="QNX54" s="712"/>
      <c r="QNY54" s="712"/>
      <c r="QNZ54" s="712"/>
      <c r="QOA54" s="712"/>
      <c r="QOB54" s="712"/>
      <c r="QOC54" s="712"/>
      <c r="QOD54" s="712"/>
      <c r="QOE54" s="712"/>
      <c r="QOF54" s="712"/>
      <c r="QOG54" s="712"/>
      <c r="QOH54" s="712"/>
      <c r="QOI54" s="712"/>
      <c r="QOJ54" s="712"/>
      <c r="QOK54" s="712"/>
      <c r="QOL54" s="712"/>
      <c r="QOM54" s="712"/>
      <c r="QON54" s="712"/>
      <c r="QOO54" s="712"/>
      <c r="QOP54" s="712"/>
      <c r="QOQ54" s="712"/>
      <c r="QOR54" s="712"/>
      <c r="QOS54" s="712"/>
      <c r="QOT54" s="712"/>
      <c r="QOU54" s="712"/>
      <c r="QOV54" s="712"/>
      <c r="QOW54" s="712"/>
      <c r="QOX54" s="712"/>
      <c r="QOY54" s="712"/>
      <c r="QOZ54" s="712"/>
      <c r="QPA54" s="712"/>
      <c r="QPB54" s="712"/>
      <c r="QPC54" s="712"/>
      <c r="QPD54" s="712"/>
      <c r="QPE54" s="712"/>
      <c r="QPF54" s="712"/>
      <c r="QPG54" s="712"/>
      <c r="QPH54" s="712"/>
      <c r="QPI54" s="712"/>
      <c r="QPJ54" s="712"/>
      <c r="QPK54" s="712"/>
      <c r="QPL54" s="712"/>
      <c r="QPM54" s="712"/>
      <c r="QPN54" s="712"/>
      <c r="QPO54" s="712"/>
      <c r="QPP54" s="712"/>
      <c r="QPQ54" s="712"/>
      <c r="QPR54" s="712"/>
      <c r="QPS54" s="712"/>
      <c r="QPT54" s="712"/>
      <c r="QPU54" s="712"/>
      <c r="QPV54" s="712"/>
      <c r="QPW54" s="712"/>
      <c r="QPX54" s="712"/>
      <c r="QPY54" s="712"/>
      <c r="QPZ54" s="712"/>
      <c r="QQA54" s="712"/>
      <c r="QQB54" s="712"/>
      <c r="QQC54" s="712"/>
      <c r="QQD54" s="712"/>
      <c r="QQE54" s="712"/>
      <c r="QQF54" s="712"/>
      <c r="QQG54" s="712"/>
      <c r="QQH54" s="712"/>
      <c r="QQI54" s="712"/>
      <c r="QQJ54" s="712"/>
      <c r="QQK54" s="712"/>
      <c r="QQL54" s="712"/>
      <c r="QQM54" s="712"/>
      <c r="QQN54" s="712"/>
      <c r="QQO54" s="712"/>
      <c r="QQP54" s="712"/>
      <c r="QQQ54" s="712"/>
      <c r="QQR54" s="712"/>
      <c r="QQS54" s="712"/>
      <c r="QQT54" s="712"/>
      <c r="QQU54" s="712"/>
      <c r="QQV54" s="712"/>
      <c r="QQW54" s="712"/>
      <c r="QQX54" s="712"/>
      <c r="QQY54" s="712"/>
      <c r="QQZ54" s="712"/>
      <c r="QRA54" s="712"/>
      <c r="QRB54" s="712"/>
      <c r="QRC54" s="712"/>
      <c r="QRD54" s="712"/>
      <c r="QRE54" s="712"/>
      <c r="QRF54" s="712"/>
      <c r="QRG54" s="712"/>
      <c r="QRH54" s="712"/>
      <c r="QRI54" s="712"/>
      <c r="QRJ54" s="712"/>
      <c r="QRK54" s="712"/>
      <c r="QRL54" s="712"/>
      <c r="QRM54" s="712"/>
      <c r="QRN54" s="712"/>
      <c r="QRO54" s="712"/>
      <c r="QRP54" s="712"/>
      <c r="QRQ54" s="712"/>
      <c r="QRR54" s="712"/>
      <c r="QRS54" s="712"/>
      <c r="QRT54" s="712"/>
      <c r="QRU54" s="712"/>
      <c r="QRV54" s="712"/>
      <c r="QRW54" s="712"/>
      <c r="QRX54" s="712"/>
      <c r="QRY54" s="712"/>
      <c r="QRZ54" s="712"/>
      <c r="QSA54" s="712"/>
      <c r="QSB54" s="712"/>
      <c r="QSC54" s="712"/>
      <c r="QSD54" s="712"/>
      <c r="QSE54" s="712"/>
      <c r="QSF54" s="712"/>
      <c r="QSG54" s="712"/>
      <c r="QSH54" s="712"/>
      <c r="QSI54" s="712"/>
      <c r="QSJ54" s="712"/>
      <c r="QSK54" s="712"/>
      <c r="QSL54" s="712"/>
      <c r="QSM54" s="712"/>
      <c r="QSN54" s="712"/>
      <c r="QSO54" s="712"/>
      <c r="QSP54" s="712"/>
      <c r="QSQ54" s="712"/>
      <c r="QSR54" s="712"/>
      <c r="QSS54" s="712"/>
      <c r="QST54" s="712"/>
      <c r="QSU54" s="712"/>
      <c r="QSV54" s="712"/>
      <c r="QSW54" s="712"/>
      <c r="QSX54" s="712"/>
      <c r="QSY54" s="712"/>
      <c r="QSZ54" s="712"/>
      <c r="QTA54" s="712"/>
      <c r="QTB54" s="712"/>
      <c r="QTC54" s="712"/>
      <c r="QTD54" s="712"/>
      <c r="QTE54" s="712"/>
      <c r="QTF54" s="712"/>
      <c r="QTG54" s="712"/>
      <c r="QTH54" s="712"/>
      <c r="QTI54" s="712"/>
      <c r="QTJ54" s="712"/>
      <c r="QTK54" s="712"/>
      <c r="QTL54" s="712"/>
      <c r="QTM54" s="712"/>
      <c r="QTN54" s="712"/>
      <c r="QTO54" s="712"/>
      <c r="QTP54" s="712"/>
      <c r="QTQ54" s="712"/>
      <c r="QTR54" s="712"/>
      <c r="QTS54" s="712"/>
      <c r="QTT54" s="712"/>
      <c r="QTU54" s="712"/>
      <c r="QTV54" s="712"/>
      <c r="QTW54" s="712"/>
      <c r="QTX54" s="712"/>
      <c r="QTY54" s="712"/>
      <c r="QTZ54" s="712"/>
      <c r="QUA54" s="712"/>
      <c r="QUB54" s="712"/>
      <c r="QUC54" s="712"/>
      <c r="QUD54" s="712"/>
      <c r="QUE54" s="712"/>
      <c r="QUF54" s="712"/>
      <c r="QUG54" s="712"/>
      <c r="QUH54" s="712"/>
      <c r="QUI54" s="712"/>
      <c r="QUJ54" s="712"/>
      <c r="QUK54" s="712"/>
      <c r="QUL54" s="712"/>
      <c r="QUM54" s="712"/>
      <c r="QUN54" s="712"/>
      <c r="QUO54" s="712"/>
      <c r="QUP54" s="712"/>
      <c r="QUQ54" s="712"/>
      <c r="QUR54" s="712"/>
      <c r="QUS54" s="712"/>
      <c r="QUT54" s="712"/>
      <c r="QUU54" s="712"/>
      <c r="QUV54" s="712"/>
      <c r="QUW54" s="712"/>
      <c r="QUX54" s="712"/>
      <c r="QUY54" s="712"/>
      <c r="QUZ54" s="712"/>
      <c r="QVA54" s="712"/>
      <c r="QVB54" s="712"/>
      <c r="QVC54" s="712"/>
      <c r="QVD54" s="712"/>
      <c r="QVE54" s="712"/>
      <c r="QVF54" s="712"/>
      <c r="QVG54" s="712"/>
      <c r="QVH54" s="712"/>
      <c r="QVI54" s="712"/>
      <c r="QVJ54" s="712"/>
      <c r="QVK54" s="712"/>
      <c r="QVL54" s="712"/>
      <c r="QVM54" s="712"/>
      <c r="QVN54" s="712"/>
      <c r="QVO54" s="712"/>
      <c r="QVP54" s="712"/>
      <c r="QVQ54" s="712"/>
      <c r="QVR54" s="712"/>
      <c r="QVS54" s="712"/>
      <c r="QVT54" s="712"/>
      <c r="QVU54" s="712"/>
      <c r="QVV54" s="712"/>
      <c r="QVW54" s="712"/>
      <c r="QVX54" s="712"/>
      <c r="QVY54" s="712"/>
      <c r="QVZ54" s="712"/>
      <c r="QWA54" s="712"/>
      <c r="QWB54" s="712"/>
      <c r="QWC54" s="712"/>
      <c r="QWD54" s="712"/>
      <c r="QWE54" s="712"/>
      <c r="QWF54" s="712"/>
      <c r="QWG54" s="712"/>
      <c r="QWH54" s="712"/>
      <c r="QWI54" s="712"/>
      <c r="QWJ54" s="712"/>
      <c r="QWK54" s="712"/>
      <c r="QWL54" s="712"/>
      <c r="QWM54" s="712"/>
      <c r="QWN54" s="712"/>
      <c r="QWO54" s="712"/>
      <c r="QWP54" s="712"/>
      <c r="QWQ54" s="712"/>
      <c r="QWR54" s="712"/>
      <c r="QWS54" s="712"/>
      <c r="QWT54" s="712"/>
      <c r="QWU54" s="712"/>
      <c r="QWV54" s="712"/>
      <c r="QWW54" s="712"/>
      <c r="QWX54" s="712"/>
      <c r="QWY54" s="712"/>
      <c r="QWZ54" s="712"/>
      <c r="QXA54" s="712"/>
      <c r="QXB54" s="712"/>
      <c r="QXC54" s="712"/>
      <c r="QXD54" s="712"/>
      <c r="QXE54" s="712"/>
      <c r="QXF54" s="712"/>
      <c r="QXG54" s="712"/>
      <c r="QXH54" s="712"/>
      <c r="QXI54" s="712"/>
      <c r="QXJ54" s="712"/>
      <c r="QXK54" s="712"/>
      <c r="QXL54" s="712"/>
      <c r="QXM54" s="712"/>
      <c r="QXN54" s="712"/>
      <c r="QXO54" s="712"/>
      <c r="QXP54" s="712"/>
      <c r="QXQ54" s="712"/>
      <c r="QXR54" s="712"/>
      <c r="QXS54" s="712"/>
      <c r="QXT54" s="712"/>
      <c r="QXU54" s="712"/>
      <c r="QXV54" s="712"/>
      <c r="QXW54" s="712"/>
      <c r="QXX54" s="712"/>
      <c r="QXY54" s="712"/>
      <c r="QXZ54" s="712"/>
      <c r="QYA54" s="712"/>
      <c r="QYB54" s="712"/>
      <c r="QYC54" s="712"/>
      <c r="QYD54" s="712"/>
      <c r="QYE54" s="712"/>
      <c r="QYF54" s="712"/>
      <c r="QYG54" s="712"/>
      <c r="QYH54" s="712"/>
      <c r="QYI54" s="712"/>
      <c r="QYJ54" s="712"/>
      <c r="QYK54" s="712"/>
      <c r="QYL54" s="712"/>
      <c r="QYM54" s="712"/>
      <c r="QYN54" s="712"/>
      <c r="QYO54" s="712"/>
      <c r="QYP54" s="712"/>
      <c r="QYQ54" s="712"/>
      <c r="QYR54" s="712"/>
      <c r="QYS54" s="712"/>
      <c r="QYT54" s="712"/>
      <c r="QYU54" s="712"/>
      <c r="QYV54" s="712"/>
      <c r="QYW54" s="712"/>
      <c r="QYX54" s="712"/>
      <c r="QYY54" s="712"/>
      <c r="QYZ54" s="712"/>
      <c r="QZA54" s="712"/>
      <c r="QZB54" s="712"/>
      <c r="QZC54" s="712"/>
      <c r="QZD54" s="712"/>
      <c r="QZE54" s="712"/>
      <c r="QZF54" s="712"/>
      <c r="QZG54" s="712"/>
      <c r="QZH54" s="712"/>
      <c r="QZI54" s="712"/>
      <c r="QZJ54" s="712"/>
      <c r="QZK54" s="712"/>
      <c r="QZL54" s="712"/>
      <c r="QZM54" s="712"/>
      <c r="QZN54" s="712"/>
      <c r="QZO54" s="712"/>
      <c r="QZP54" s="712"/>
      <c r="QZQ54" s="712"/>
      <c r="QZR54" s="712"/>
      <c r="QZS54" s="712"/>
      <c r="QZT54" s="712"/>
      <c r="QZU54" s="712"/>
      <c r="QZV54" s="712"/>
      <c r="QZW54" s="712"/>
      <c r="QZX54" s="712"/>
      <c r="QZY54" s="712"/>
      <c r="QZZ54" s="712"/>
      <c r="RAA54" s="712"/>
      <c r="RAB54" s="712"/>
      <c r="RAC54" s="712"/>
      <c r="RAD54" s="712"/>
      <c r="RAE54" s="712"/>
      <c r="RAF54" s="712"/>
      <c r="RAG54" s="712"/>
      <c r="RAH54" s="712"/>
      <c r="RAI54" s="712"/>
      <c r="RAJ54" s="712"/>
      <c r="RAK54" s="712"/>
      <c r="RAL54" s="712"/>
      <c r="RAM54" s="712"/>
      <c r="RAN54" s="712"/>
      <c r="RAO54" s="712"/>
      <c r="RAP54" s="712"/>
      <c r="RAQ54" s="712"/>
      <c r="RAR54" s="712"/>
      <c r="RAS54" s="712"/>
      <c r="RAT54" s="712"/>
      <c r="RAU54" s="712"/>
      <c r="RAV54" s="712"/>
      <c r="RAW54" s="712"/>
      <c r="RAX54" s="712"/>
      <c r="RAY54" s="712"/>
      <c r="RAZ54" s="712"/>
      <c r="RBA54" s="712"/>
      <c r="RBB54" s="712"/>
      <c r="RBC54" s="712"/>
      <c r="RBD54" s="712"/>
      <c r="RBE54" s="712"/>
      <c r="RBF54" s="712"/>
      <c r="RBG54" s="712"/>
      <c r="RBH54" s="712"/>
      <c r="RBI54" s="712"/>
      <c r="RBJ54" s="712"/>
      <c r="RBK54" s="712"/>
      <c r="RBL54" s="712"/>
      <c r="RBM54" s="712"/>
      <c r="RBN54" s="712"/>
      <c r="RBO54" s="712"/>
      <c r="RBP54" s="712"/>
      <c r="RBQ54" s="712"/>
      <c r="RBR54" s="712"/>
      <c r="RBS54" s="712"/>
      <c r="RBT54" s="712"/>
      <c r="RBU54" s="712"/>
      <c r="RBV54" s="712"/>
      <c r="RBW54" s="712"/>
      <c r="RBX54" s="712"/>
      <c r="RBY54" s="712"/>
      <c r="RBZ54" s="712"/>
      <c r="RCA54" s="712"/>
      <c r="RCB54" s="712"/>
      <c r="RCC54" s="712"/>
      <c r="RCD54" s="712"/>
      <c r="RCE54" s="712"/>
      <c r="RCF54" s="712"/>
      <c r="RCG54" s="712"/>
      <c r="RCH54" s="712"/>
      <c r="RCI54" s="712"/>
      <c r="RCJ54" s="712"/>
      <c r="RCK54" s="712"/>
      <c r="RCL54" s="712"/>
      <c r="RCM54" s="712"/>
      <c r="RCN54" s="712"/>
      <c r="RCO54" s="712"/>
      <c r="RCP54" s="712"/>
      <c r="RCQ54" s="712"/>
      <c r="RCR54" s="712"/>
      <c r="RCS54" s="712"/>
      <c r="RCT54" s="712"/>
      <c r="RCU54" s="712"/>
      <c r="RCV54" s="712"/>
      <c r="RCW54" s="712"/>
      <c r="RCX54" s="712"/>
      <c r="RCY54" s="712"/>
      <c r="RCZ54" s="712"/>
      <c r="RDA54" s="712"/>
      <c r="RDB54" s="712"/>
      <c r="RDC54" s="712"/>
      <c r="RDD54" s="712"/>
      <c r="RDE54" s="712"/>
      <c r="RDF54" s="712"/>
      <c r="RDG54" s="712"/>
      <c r="RDH54" s="712"/>
      <c r="RDI54" s="712"/>
      <c r="RDJ54" s="712"/>
      <c r="RDK54" s="712"/>
      <c r="RDL54" s="712"/>
      <c r="RDM54" s="712"/>
      <c r="RDN54" s="712"/>
      <c r="RDO54" s="712"/>
      <c r="RDP54" s="712"/>
      <c r="RDQ54" s="712"/>
      <c r="RDR54" s="712"/>
      <c r="RDS54" s="712"/>
      <c r="RDT54" s="712"/>
      <c r="RDU54" s="712"/>
      <c r="RDV54" s="712"/>
      <c r="RDW54" s="712"/>
      <c r="RDX54" s="712"/>
      <c r="RDY54" s="712"/>
      <c r="RDZ54" s="712"/>
      <c r="REA54" s="712"/>
      <c r="REB54" s="712"/>
      <c r="REC54" s="712"/>
      <c r="RED54" s="712"/>
      <c r="REE54" s="712"/>
      <c r="REF54" s="712"/>
      <c r="REG54" s="712"/>
      <c r="REH54" s="712"/>
      <c r="REI54" s="712"/>
      <c r="REJ54" s="712"/>
      <c r="REK54" s="712"/>
      <c r="REL54" s="712"/>
      <c r="REM54" s="712"/>
      <c r="REN54" s="712"/>
      <c r="REO54" s="712"/>
      <c r="REP54" s="712"/>
      <c r="REQ54" s="712"/>
      <c r="RER54" s="712"/>
      <c r="RES54" s="712"/>
      <c r="RET54" s="712"/>
      <c r="REU54" s="712"/>
      <c r="REV54" s="712"/>
      <c r="REW54" s="712"/>
      <c r="REX54" s="712"/>
      <c r="REY54" s="712"/>
      <c r="REZ54" s="712"/>
      <c r="RFA54" s="712"/>
      <c r="RFB54" s="712"/>
      <c r="RFC54" s="712"/>
      <c r="RFD54" s="712"/>
      <c r="RFE54" s="712"/>
      <c r="RFF54" s="712"/>
      <c r="RFG54" s="712"/>
      <c r="RFH54" s="712"/>
      <c r="RFI54" s="712"/>
      <c r="RFJ54" s="712"/>
      <c r="RFK54" s="712"/>
      <c r="RFL54" s="712"/>
      <c r="RFM54" s="712"/>
      <c r="RFN54" s="712"/>
      <c r="RFO54" s="712"/>
      <c r="RFP54" s="712"/>
      <c r="RFQ54" s="712"/>
      <c r="RFR54" s="712"/>
      <c r="RFS54" s="712"/>
      <c r="RFT54" s="712"/>
      <c r="RFU54" s="712"/>
      <c r="RFV54" s="712"/>
      <c r="RFW54" s="712"/>
      <c r="RFX54" s="712"/>
      <c r="RFY54" s="712"/>
      <c r="RFZ54" s="712"/>
      <c r="RGA54" s="712"/>
      <c r="RGB54" s="712"/>
      <c r="RGC54" s="712"/>
      <c r="RGD54" s="712"/>
      <c r="RGE54" s="712"/>
      <c r="RGF54" s="712"/>
      <c r="RGG54" s="712"/>
      <c r="RGH54" s="712"/>
      <c r="RGI54" s="712"/>
      <c r="RGJ54" s="712"/>
      <c r="RGK54" s="712"/>
      <c r="RGL54" s="712"/>
      <c r="RGM54" s="712"/>
      <c r="RGN54" s="712"/>
      <c r="RGO54" s="712"/>
      <c r="RGP54" s="712"/>
      <c r="RGQ54" s="712"/>
      <c r="RGR54" s="712"/>
      <c r="RGS54" s="712"/>
      <c r="RGT54" s="712"/>
      <c r="RGU54" s="712"/>
      <c r="RGV54" s="712"/>
      <c r="RGW54" s="712"/>
      <c r="RGX54" s="712"/>
      <c r="RGY54" s="712"/>
      <c r="RGZ54" s="712"/>
      <c r="RHA54" s="712"/>
      <c r="RHB54" s="712"/>
      <c r="RHC54" s="712"/>
      <c r="RHD54" s="712"/>
      <c r="RHE54" s="712"/>
      <c r="RHF54" s="712"/>
      <c r="RHG54" s="712"/>
      <c r="RHH54" s="712"/>
      <c r="RHI54" s="712"/>
      <c r="RHJ54" s="712"/>
      <c r="RHK54" s="712"/>
      <c r="RHL54" s="712"/>
      <c r="RHM54" s="712"/>
      <c r="RHN54" s="712"/>
      <c r="RHO54" s="712"/>
      <c r="RHP54" s="712"/>
      <c r="RHQ54" s="712"/>
      <c r="RHR54" s="712"/>
      <c r="RHS54" s="712"/>
      <c r="RHT54" s="712"/>
      <c r="RHU54" s="712"/>
      <c r="RHV54" s="712"/>
      <c r="RHW54" s="712"/>
      <c r="RHX54" s="712"/>
      <c r="RHY54" s="712"/>
      <c r="RHZ54" s="712"/>
      <c r="RIA54" s="712"/>
      <c r="RIB54" s="712"/>
      <c r="RIC54" s="712"/>
      <c r="RID54" s="712"/>
      <c r="RIE54" s="712"/>
      <c r="RIF54" s="712"/>
      <c r="RIG54" s="712"/>
      <c r="RIH54" s="712"/>
      <c r="RII54" s="712"/>
      <c r="RIJ54" s="712"/>
      <c r="RIK54" s="712"/>
      <c r="RIL54" s="712"/>
      <c r="RIM54" s="712"/>
      <c r="RIN54" s="712"/>
      <c r="RIO54" s="712"/>
      <c r="RIP54" s="712"/>
      <c r="RIQ54" s="712"/>
      <c r="RIR54" s="712"/>
      <c r="RIS54" s="712"/>
      <c r="RIT54" s="712"/>
      <c r="RIU54" s="712"/>
      <c r="RIV54" s="712"/>
      <c r="RIW54" s="712"/>
      <c r="RIX54" s="712"/>
      <c r="RIY54" s="712"/>
      <c r="RIZ54" s="712"/>
      <c r="RJA54" s="712"/>
      <c r="RJB54" s="712"/>
      <c r="RJC54" s="712"/>
      <c r="RJD54" s="712"/>
      <c r="RJE54" s="712"/>
      <c r="RJF54" s="712"/>
      <c r="RJG54" s="712"/>
      <c r="RJH54" s="712"/>
      <c r="RJI54" s="712"/>
      <c r="RJJ54" s="712"/>
      <c r="RJK54" s="712"/>
      <c r="RJL54" s="712"/>
      <c r="RJM54" s="712"/>
      <c r="RJN54" s="712"/>
      <c r="RJO54" s="712"/>
      <c r="RJP54" s="712"/>
      <c r="RJQ54" s="712"/>
      <c r="RJR54" s="712"/>
      <c r="RJS54" s="712"/>
      <c r="RJT54" s="712"/>
      <c r="RJU54" s="712"/>
      <c r="RJV54" s="712"/>
      <c r="RJW54" s="712"/>
      <c r="RJX54" s="712"/>
      <c r="RJY54" s="712"/>
      <c r="RJZ54" s="712"/>
      <c r="RKA54" s="712"/>
      <c r="RKB54" s="712"/>
      <c r="RKC54" s="712"/>
      <c r="RKD54" s="712"/>
      <c r="RKE54" s="712"/>
      <c r="RKF54" s="712"/>
      <c r="RKG54" s="712"/>
      <c r="RKH54" s="712"/>
      <c r="RKI54" s="712"/>
      <c r="RKJ54" s="712"/>
      <c r="RKK54" s="712"/>
      <c r="RKL54" s="712"/>
      <c r="RKM54" s="712"/>
      <c r="RKN54" s="712"/>
      <c r="RKO54" s="712"/>
      <c r="RKP54" s="712"/>
      <c r="RKQ54" s="712"/>
      <c r="RKR54" s="712"/>
      <c r="RKS54" s="712"/>
      <c r="RKT54" s="712"/>
      <c r="RKU54" s="712"/>
      <c r="RKV54" s="712"/>
      <c r="RKW54" s="712"/>
      <c r="RKX54" s="712"/>
      <c r="RKY54" s="712"/>
      <c r="RKZ54" s="712"/>
      <c r="RLA54" s="712"/>
      <c r="RLB54" s="712"/>
      <c r="RLC54" s="712"/>
      <c r="RLD54" s="712"/>
      <c r="RLE54" s="712"/>
      <c r="RLF54" s="712"/>
      <c r="RLG54" s="712"/>
      <c r="RLH54" s="712"/>
      <c r="RLI54" s="712"/>
      <c r="RLJ54" s="712"/>
      <c r="RLK54" s="712"/>
      <c r="RLL54" s="712"/>
      <c r="RLM54" s="712"/>
      <c r="RLN54" s="712"/>
      <c r="RLO54" s="712"/>
      <c r="RLP54" s="712"/>
      <c r="RLQ54" s="712"/>
      <c r="RLR54" s="712"/>
      <c r="RLS54" s="712"/>
      <c r="RLT54" s="712"/>
      <c r="RLU54" s="712"/>
      <c r="RLV54" s="712"/>
      <c r="RLW54" s="712"/>
      <c r="RLX54" s="712"/>
      <c r="RLY54" s="712"/>
      <c r="RLZ54" s="712"/>
      <c r="RMA54" s="712"/>
      <c r="RMB54" s="712"/>
      <c r="RMC54" s="712"/>
      <c r="RMD54" s="712"/>
      <c r="RME54" s="712"/>
      <c r="RMF54" s="712"/>
      <c r="RMG54" s="712"/>
      <c r="RMH54" s="712"/>
      <c r="RMI54" s="712"/>
      <c r="RMJ54" s="712"/>
      <c r="RMK54" s="712"/>
      <c r="RML54" s="712"/>
      <c r="RMM54" s="712"/>
      <c r="RMN54" s="712"/>
      <c r="RMO54" s="712"/>
      <c r="RMP54" s="712"/>
      <c r="RMQ54" s="712"/>
      <c r="RMR54" s="712"/>
      <c r="RMS54" s="712"/>
      <c r="RMT54" s="712"/>
      <c r="RMU54" s="712"/>
      <c r="RMV54" s="712"/>
      <c r="RMW54" s="712"/>
      <c r="RMX54" s="712"/>
      <c r="RMY54" s="712"/>
      <c r="RMZ54" s="712"/>
      <c r="RNA54" s="712"/>
      <c r="RNB54" s="712"/>
      <c r="RNC54" s="712"/>
      <c r="RND54" s="712"/>
      <c r="RNE54" s="712"/>
      <c r="RNF54" s="712"/>
      <c r="RNG54" s="712"/>
      <c r="RNH54" s="712"/>
      <c r="RNI54" s="712"/>
      <c r="RNJ54" s="712"/>
      <c r="RNK54" s="712"/>
      <c r="RNL54" s="712"/>
      <c r="RNM54" s="712"/>
      <c r="RNN54" s="712"/>
      <c r="RNO54" s="712"/>
      <c r="RNP54" s="712"/>
      <c r="RNQ54" s="712"/>
      <c r="RNR54" s="712"/>
      <c r="RNS54" s="712"/>
      <c r="RNT54" s="712"/>
      <c r="RNU54" s="712"/>
      <c r="RNV54" s="712"/>
      <c r="RNW54" s="712"/>
      <c r="RNX54" s="712"/>
      <c r="RNY54" s="712"/>
      <c r="RNZ54" s="712"/>
      <c r="ROA54" s="712"/>
      <c r="ROB54" s="712"/>
      <c r="ROC54" s="712"/>
      <c r="ROD54" s="712"/>
      <c r="ROE54" s="712"/>
      <c r="ROF54" s="712"/>
      <c r="ROG54" s="712"/>
      <c r="ROH54" s="712"/>
      <c r="ROI54" s="712"/>
      <c r="ROJ54" s="712"/>
      <c r="ROK54" s="712"/>
      <c r="ROL54" s="712"/>
      <c r="ROM54" s="712"/>
      <c r="RON54" s="712"/>
      <c r="ROO54" s="712"/>
      <c r="ROP54" s="712"/>
      <c r="ROQ54" s="712"/>
      <c r="ROR54" s="712"/>
      <c r="ROS54" s="712"/>
      <c r="ROT54" s="712"/>
      <c r="ROU54" s="712"/>
      <c r="ROV54" s="712"/>
      <c r="ROW54" s="712"/>
      <c r="ROX54" s="712"/>
      <c r="ROY54" s="712"/>
      <c r="ROZ54" s="712"/>
      <c r="RPA54" s="712"/>
      <c r="RPB54" s="712"/>
      <c r="RPC54" s="712"/>
      <c r="RPD54" s="712"/>
      <c r="RPE54" s="712"/>
      <c r="RPF54" s="712"/>
      <c r="RPG54" s="712"/>
      <c r="RPH54" s="712"/>
      <c r="RPI54" s="712"/>
      <c r="RPJ54" s="712"/>
      <c r="RPK54" s="712"/>
      <c r="RPL54" s="712"/>
      <c r="RPM54" s="712"/>
      <c r="RPN54" s="712"/>
      <c r="RPO54" s="712"/>
      <c r="RPP54" s="712"/>
      <c r="RPQ54" s="712"/>
      <c r="RPR54" s="712"/>
      <c r="RPS54" s="712"/>
      <c r="RPT54" s="712"/>
      <c r="RPU54" s="712"/>
      <c r="RPV54" s="712"/>
      <c r="RPW54" s="712"/>
      <c r="RPX54" s="712"/>
      <c r="RPY54" s="712"/>
      <c r="RPZ54" s="712"/>
      <c r="RQA54" s="712"/>
      <c r="RQB54" s="712"/>
      <c r="RQC54" s="712"/>
      <c r="RQD54" s="712"/>
      <c r="RQE54" s="712"/>
      <c r="RQF54" s="712"/>
      <c r="RQG54" s="712"/>
      <c r="RQH54" s="712"/>
      <c r="RQI54" s="712"/>
      <c r="RQJ54" s="712"/>
      <c r="RQK54" s="712"/>
      <c r="RQL54" s="712"/>
      <c r="RQM54" s="712"/>
      <c r="RQN54" s="712"/>
      <c r="RQO54" s="712"/>
      <c r="RQP54" s="712"/>
      <c r="RQQ54" s="712"/>
      <c r="RQR54" s="712"/>
      <c r="RQS54" s="712"/>
      <c r="RQT54" s="712"/>
      <c r="RQU54" s="712"/>
      <c r="RQV54" s="712"/>
      <c r="RQW54" s="712"/>
      <c r="RQX54" s="712"/>
      <c r="RQY54" s="712"/>
      <c r="RQZ54" s="712"/>
      <c r="RRA54" s="712"/>
      <c r="RRB54" s="712"/>
      <c r="RRC54" s="712"/>
      <c r="RRD54" s="712"/>
      <c r="RRE54" s="712"/>
      <c r="RRF54" s="712"/>
      <c r="RRG54" s="712"/>
      <c r="RRH54" s="712"/>
      <c r="RRI54" s="712"/>
      <c r="RRJ54" s="712"/>
      <c r="RRK54" s="712"/>
      <c r="RRL54" s="712"/>
      <c r="RRM54" s="712"/>
      <c r="RRN54" s="712"/>
      <c r="RRO54" s="712"/>
      <c r="RRP54" s="712"/>
      <c r="RRQ54" s="712"/>
      <c r="RRR54" s="712"/>
      <c r="RRS54" s="712"/>
      <c r="RRT54" s="712"/>
      <c r="RRU54" s="712"/>
      <c r="RRV54" s="712"/>
      <c r="RRW54" s="712"/>
      <c r="RRX54" s="712"/>
      <c r="RRY54" s="712"/>
      <c r="RRZ54" s="712"/>
      <c r="RSA54" s="712"/>
      <c r="RSB54" s="712"/>
      <c r="RSC54" s="712"/>
      <c r="RSD54" s="712"/>
      <c r="RSE54" s="712"/>
      <c r="RSF54" s="712"/>
      <c r="RSG54" s="712"/>
      <c r="RSH54" s="712"/>
      <c r="RSI54" s="712"/>
      <c r="RSJ54" s="712"/>
      <c r="RSK54" s="712"/>
      <c r="RSL54" s="712"/>
      <c r="RSM54" s="712"/>
      <c r="RSN54" s="712"/>
      <c r="RSO54" s="712"/>
      <c r="RSP54" s="712"/>
      <c r="RSQ54" s="712"/>
      <c r="RSR54" s="712"/>
      <c r="RSS54" s="712"/>
      <c r="RST54" s="712"/>
      <c r="RSU54" s="712"/>
      <c r="RSV54" s="712"/>
      <c r="RSW54" s="712"/>
      <c r="RSX54" s="712"/>
      <c r="RSY54" s="712"/>
      <c r="RSZ54" s="712"/>
      <c r="RTA54" s="712"/>
      <c r="RTB54" s="712"/>
      <c r="RTC54" s="712"/>
      <c r="RTD54" s="712"/>
      <c r="RTE54" s="712"/>
      <c r="RTF54" s="712"/>
      <c r="RTG54" s="712"/>
      <c r="RTH54" s="712"/>
      <c r="RTI54" s="712"/>
      <c r="RTJ54" s="712"/>
      <c r="RTK54" s="712"/>
      <c r="RTL54" s="712"/>
      <c r="RTM54" s="712"/>
      <c r="RTN54" s="712"/>
      <c r="RTO54" s="712"/>
      <c r="RTP54" s="712"/>
      <c r="RTQ54" s="712"/>
      <c r="RTR54" s="712"/>
      <c r="RTS54" s="712"/>
      <c r="RTT54" s="712"/>
      <c r="RTU54" s="712"/>
      <c r="RTV54" s="712"/>
      <c r="RTW54" s="712"/>
      <c r="RTX54" s="712"/>
      <c r="RTY54" s="712"/>
      <c r="RTZ54" s="712"/>
      <c r="RUA54" s="712"/>
      <c r="RUB54" s="712"/>
      <c r="RUC54" s="712"/>
      <c r="RUD54" s="712"/>
      <c r="RUE54" s="712"/>
      <c r="RUF54" s="712"/>
      <c r="RUG54" s="712"/>
      <c r="RUH54" s="712"/>
      <c r="RUI54" s="712"/>
      <c r="RUJ54" s="712"/>
      <c r="RUK54" s="712"/>
      <c r="RUL54" s="712"/>
      <c r="RUM54" s="712"/>
      <c r="RUN54" s="712"/>
      <c r="RUO54" s="712"/>
      <c r="RUP54" s="712"/>
      <c r="RUQ54" s="712"/>
      <c r="RUR54" s="712"/>
      <c r="RUS54" s="712"/>
      <c r="RUT54" s="712"/>
      <c r="RUU54" s="712"/>
      <c r="RUV54" s="712"/>
      <c r="RUW54" s="712"/>
      <c r="RUX54" s="712"/>
      <c r="RUY54" s="712"/>
      <c r="RUZ54" s="712"/>
      <c r="RVA54" s="712"/>
      <c r="RVB54" s="712"/>
      <c r="RVC54" s="712"/>
      <c r="RVD54" s="712"/>
      <c r="RVE54" s="712"/>
      <c r="RVF54" s="712"/>
      <c r="RVG54" s="712"/>
      <c r="RVH54" s="712"/>
      <c r="RVI54" s="712"/>
      <c r="RVJ54" s="712"/>
      <c r="RVK54" s="712"/>
      <c r="RVL54" s="712"/>
      <c r="RVM54" s="712"/>
      <c r="RVN54" s="712"/>
      <c r="RVO54" s="712"/>
      <c r="RVP54" s="712"/>
      <c r="RVQ54" s="712"/>
      <c r="RVR54" s="712"/>
      <c r="RVS54" s="712"/>
      <c r="RVT54" s="712"/>
      <c r="RVU54" s="712"/>
      <c r="RVV54" s="712"/>
      <c r="RVW54" s="712"/>
      <c r="RVX54" s="712"/>
      <c r="RVY54" s="712"/>
      <c r="RVZ54" s="712"/>
      <c r="RWA54" s="712"/>
      <c r="RWB54" s="712"/>
      <c r="RWC54" s="712"/>
      <c r="RWD54" s="712"/>
      <c r="RWE54" s="712"/>
      <c r="RWF54" s="712"/>
      <c r="RWG54" s="712"/>
      <c r="RWH54" s="712"/>
      <c r="RWI54" s="712"/>
      <c r="RWJ54" s="712"/>
      <c r="RWK54" s="712"/>
      <c r="RWL54" s="712"/>
      <c r="RWM54" s="712"/>
      <c r="RWN54" s="712"/>
      <c r="RWO54" s="712"/>
      <c r="RWP54" s="712"/>
      <c r="RWQ54" s="712"/>
      <c r="RWR54" s="712"/>
      <c r="RWS54" s="712"/>
      <c r="RWT54" s="712"/>
      <c r="RWU54" s="712"/>
      <c r="RWV54" s="712"/>
      <c r="RWW54" s="712"/>
      <c r="RWX54" s="712"/>
      <c r="RWY54" s="712"/>
      <c r="RWZ54" s="712"/>
      <c r="RXA54" s="712"/>
      <c r="RXB54" s="712"/>
      <c r="RXC54" s="712"/>
      <c r="RXD54" s="712"/>
      <c r="RXE54" s="712"/>
      <c r="RXF54" s="712"/>
      <c r="RXG54" s="712"/>
      <c r="RXH54" s="712"/>
      <c r="RXI54" s="712"/>
      <c r="RXJ54" s="712"/>
      <c r="RXK54" s="712"/>
      <c r="RXL54" s="712"/>
      <c r="RXM54" s="712"/>
      <c r="RXN54" s="712"/>
      <c r="RXO54" s="712"/>
      <c r="RXP54" s="712"/>
      <c r="RXQ54" s="712"/>
      <c r="RXR54" s="712"/>
      <c r="RXS54" s="712"/>
      <c r="RXT54" s="712"/>
      <c r="RXU54" s="712"/>
      <c r="RXV54" s="712"/>
      <c r="RXW54" s="712"/>
      <c r="RXX54" s="712"/>
      <c r="RXY54" s="712"/>
      <c r="RXZ54" s="712"/>
      <c r="RYA54" s="712"/>
      <c r="RYB54" s="712"/>
      <c r="RYC54" s="712"/>
      <c r="RYD54" s="712"/>
      <c r="RYE54" s="712"/>
      <c r="RYF54" s="712"/>
      <c r="RYG54" s="712"/>
      <c r="RYH54" s="712"/>
      <c r="RYI54" s="712"/>
      <c r="RYJ54" s="712"/>
      <c r="RYK54" s="712"/>
      <c r="RYL54" s="712"/>
      <c r="RYM54" s="712"/>
      <c r="RYN54" s="712"/>
      <c r="RYO54" s="712"/>
      <c r="RYP54" s="712"/>
      <c r="RYQ54" s="712"/>
      <c r="RYR54" s="712"/>
      <c r="RYS54" s="712"/>
      <c r="RYT54" s="712"/>
      <c r="RYU54" s="712"/>
      <c r="RYV54" s="712"/>
      <c r="RYW54" s="712"/>
      <c r="RYX54" s="712"/>
      <c r="RYY54" s="712"/>
      <c r="RYZ54" s="712"/>
      <c r="RZA54" s="712"/>
      <c r="RZB54" s="712"/>
      <c r="RZC54" s="712"/>
      <c r="RZD54" s="712"/>
      <c r="RZE54" s="712"/>
      <c r="RZF54" s="712"/>
      <c r="RZG54" s="712"/>
      <c r="RZH54" s="712"/>
      <c r="RZI54" s="712"/>
      <c r="RZJ54" s="712"/>
      <c r="RZK54" s="712"/>
      <c r="RZL54" s="712"/>
      <c r="RZM54" s="712"/>
      <c r="RZN54" s="712"/>
      <c r="RZO54" s="712"/>
      <c r="RZP54" s="712"/>
      <c r="RZQ54" s="712"/>
      <c r="RZR54" s="712"/>
      <c r="RZS54" s="712"/>
      <c r="RZT54" s="712"/>
      <c r="RZU54" s="712"/>
      <c r="RZV54" s="712"/>
      <c r="RZW54" s="712"/>
      <c r="RZX54" s="712"/>
      <c r="RZY54" s="712"/>
      <c r="RZZ54" s="712"/>
      <c r="SAA54" s="712"/>
      <c r="SAB54" s="712"/>
      <c r="SAC54" s="712"/>
      <c r="SAD54" s="712"/>
      <c r="SAE54" s="712"/>
      <c r="SAF54" s="712"/>
      <c r="SAG54" s="712"/>
      <c r="SAH54" s="712"/>
      <c r="SAI54" s="712"/>
      <c r="SAJ54" s="712"/>
      <c r="SAK54" s="712"/>
      <c r="SAL54" s="712"/>
      <c r="SAM54" s="712"/>
      <c r="SAN54" s="712"/>
      <c r="SAO54" s="712"/>
      <c r="SAP54" s="712"/>
      <c r="SAQ54" s="712"/>
      <c r="SAR54" s="712"/>
      <c r="SAS54" s="712"/>
      <c r="SAT54" s="712"/>
      <c r="SAU54" s="712"/>
      <c r="SAV54" s="712"/>
      <c r="SAW54" s="712"/>
      <c r="SAX54" s="712"/>
      <c r="SAY54" s="712"/>
      <c r="SAZ54" s="712"/>
      <c r="SBA54" s="712"/>
      <c r="SBB54" s="712"/>
      <c r="SBC54" s="712"/>
      <c r="SBD54" s="712"/>
      <c r="SBE54" s="712"/>
      <c r="SBF54" s="712"/>
      <c r="SBG54" s="712"/>
      <c r="SBH54" s="712"/>
      <c r="SBI54" s="712"/>
      <c r="SBJ54" s="712"/>
      <c r="SBK54" s="712"/>
      <c r="SBL54" s="712"/>
      <c r="SBM54" s="712"/>
      <c r="SBN54" s="712"/>
      <c r="SBO54" s="712"/>
      <c r="SBP54" s="712"/>
      <c r="SBQ54" s="712"/>
      <c r="SBR54" s="712"/>
      <c r="SBS54" s="712"/>
      <c r="SBT54" s="712"/>
      <c r="SBU54" s="712"/>
      <c r="SBV54" s="712"/>
      <c r="SBW54" s="712"/>
      <c r="SBX54" s="712"/>
      <c r="SBY54" s="712"/>
      <c r="SBZ54" s="712"/>
      <c r="SCA54" s="712"/>
      <c r="SCB54" s="712"/>
      <c r="SCC54" s="712"/>
      <c r="SCD54" s="712"/>
      <c r="SCE54" s="712"/>
      <c r="SCF54" s="712"/>
      <c r="SCG54" s="712"/>
      <c r="SCH54" s="712"/>
      <c r="SCI54" s="712"/>
      <c r="SCJ54" s="712"/>
      <c r="SCK54" s="712"/>
      <c r="SCL54" s="712"/>
      <c r="SCM54" s="712"/>
      <c r="SCN54" s="712"/>
      <c r="SCO54" s="712"/>
      <c r="SCP54" s="712"/>
      <c r="SCQ54" s="712"/>
      <c r="SCR54" s="712"/>
      <c r="SCS54" s="712"/>
      <c r="SCT54" s="712"/>
      <c r="SCU54" s="712"/>
      <c r="SCV54" s="712"/>
      <c r="SCW54" s="712"/>
      <c r="SCX54" s="712"/>
      <c r="SCY54" s="712"/>
      <c r="SCZ54" s="712"/>
      <c r="SDA54" s="712"/>
      <c r="SDB54" s="712"/>
      <c r="SDC54" s="712"/>
      <c r="SDD54" s="712"/>
      <c r="SDE54" s="712"/>
      <c r="SDF54" s="712"/>
      <c r="SDG54" s="712"/>
      <c r="SDH54" s="712"/>
      <c r="SDI54" s="712"/>
      <c r="SDJ54" s="712"/>
      <c r="SDK54" s="712"/>
      <c r="SDL54" s="712"/>
      <c r="SDM54" s="712"/>
      <c r="SDN54" s="712"/>
      <c r="SDO54" s="712"/>
      <c r="SDP54" s="712"/>
      <c r="SDQ54" s="712"/>
      <c r="SDR54" s="712"/>
      <c r="SDS54" s="712"/>
      <c r="SDT54" s="712"/>
      <c r="SDU54" s="712"/>
      <c r="SDV54" s="712"/>
      <c r="SDW54" s="712"/>
      <c r="SDX54" s="712"/>
      <c r="SDY54" s="712"/>
      <c r="SDZ54" s="712"/>
      <c r="SEA54" s="712"/>
      <c r="SEB54" s="712"/>
      <c r="SEC54" s="712"/>
      <c r="SED54" s="712"/>
      <c r="SEE54" s="712"/>
      <c r="SEF54" s="712"/>
      <c r="SEG54" s="712"/>
      <c r="SEH54" s="712"/>
      <c r="SEI54" s="712"/>
      <c r="SEJ54" s="712"/>
      <c r="SEK54" s="712"/>
      <c r="SEL54" s="712"/>
      <c r="SEM54" s="712"/>
      <c r="SEN54" s="712"/>
      <c r="SEO54" s="712"/>
      <c r="SEP54" s="712"/>
      <c r="SEQ54" s="712"/>
      <c r="SER54" s="712"/>
      <c r="SES54" s="712"/>
      <c r="SET54" s="712"/>
      <c r="SEU54" s="712"/>
      <c r="SEV54" s="712"/>
      <c r="SEW54" s="712"/>
      <c r="SEX54" s="712"/>
      <c r="SEY54" s="712"/>
      <c r="SEZ54" s="712"/>
      <c r="SFA54" s="712"/>
      <c r="SFB54" s="712"/>
      <c r="SFC54" s="712"/>
      <c r="SFD54" s="712"/>
      <c r="SFE54" s="712"/>
      <c r="SFF54" s="712"/>
      <c r="SFG54" s="712"/>
      <c r="SFH54" s="712"/>
      <c r="SFI54" s="712"/>
      <c r="SFJ54" s="712"/>
      <c r="SFK54" s="712"/>
      <c r="SFL54" s="712"/>
      <c r="SFM54" s="712"/>
      <c r="SFN54" s="712"/>
      <c r="SFO54" s="712"/>
      <c r="SFP54" s="712"/>
      <c r="SFQ54" s="712"/>
      <c r="SFR54" s="712"/>
      <c r="SFS54" s="712"/>
      <c r="SFT54" s="712"/>
      <c r="SFU54" s="712"/>
      <c r="SFV54" s="712"/>
      <c r="SFW54" s="712"/>
      <c r="SFX54" s="712"/>
      <c r="SFY54" s="712"/>
      <c r="SFZ54" s="712"/>
      <c r="SGA54" s="712"/>
      <c r="SGB54" s="712"/>
      <c r="SGC54" s="712"/>
      <c r="SGD54" s="712"/>
      <c r="SGE54" s="712"/>
      <c r="SGF54" s="712"/>
      <c r="SGG54" s="712"/>
      <c r="SGH54" s="712"/>
      <c r="SGI54" s="712"/>
      <c r="SGJ54" s="712"/>
      <c r="SGK54" s="712"/>
      <c r="SGL54" s="712"/>
      <c r="SGM54" s="712"/>
      <c r="SGN54" s="712"/>
      <c r="SGO54" s="712"/>
      <c r="SGP54" s="712"/>
      <c r="SGQ54" s="712"/>
      <c r="SGR54" s="712"/>
      <c r="SGS54" s="712"/>
      <c r="SGT54" s="712"/>
      <c r="SGU54" s="712"/>
      <c r="SGV54" s="712"/>
      <c r="SGW54" s="712"/>
      <c r="SGX54" s="712"/>
      <c r="SGY54" s="712"/>
      <c r="SGZ54" s="712"/>
      <c r="SHA54" s="712"/>
      <c r="SHB54" s="712"/>
      <c r="SHC54" s="712"/>
      <c r="SHD54" s="712"/>
      <c r="SHE54" s="712"/>
      <c r="SHF54" s="712"/>
      <c r="SHG54" s="712"/>
      <c r="SHH54" s="712"/>
      <c r="SHI54" s="712"/>
      <c r="SHJ54" s="712"/>
      <c r="SHK54" s="712"/>
      <c r="SHL54" s="712"/>
      <c r="SHM54" s="712"/>
      <c r="SHN54" s="712"/>
      <c r="SHO54" s="712"/>
      <c r="SHP54" s="712"/>
      <c r="SHQ54" s="712"/>
      <c r="SHR54" s="712"/>
      <c r="SHS54" s="712"/>
      <c r="SHT54" s="712"/>
      <c r="SHU54" s="712"/>
      <c r="SHV54" s="712"/>
      <c r="SHW54" s="712"/>
      <c r="SHX54" s="712"/>
      <c r="SHY54" s="712"/>
      <c r="SHZ54" s="712"/>
      <c r="SIA54" s="712"/>
      <c r="SIB54" s="712"/>
      <c r="SIC54" s="712"/>
      <c r="SID54" s="712"/>
      <c r="SIE54" s="712"/>
      <c r="SIF54" s="712"/>
      <c r="SIG54" s="712"/>
      <c r="SIH54" s="712"/>
      <c r="SII54" s="712"/>
      <c r="SIJ54" s="712"/>
      <c r="SIK54" s="712"/>
      <c r="SIL54" s="712"/>
      <c r="SIM54" s="712"/>
      <c r="SIN54" s="712"/>
      <c r="SIO54" s="712"/>
      <c r="SIP54" s="712"/>
      <c r="SIQ54" s="712"/>
      <c r="SIR54" s="712"/>
      <c r="SIS54" s="712"/>
      <c r="SIT54" s="712"/>
      <c r="SIU54" s="712"/>
      <c r="SIV54" s="712"/>
      <c r="SIW54" s="712"/>
      <c r="SIX54" s="712"/>
      <c r="SIY54" s="712"/>
      <c r="SIZ54" s="712"/>
      <c r="SJA54" s="712"/>
      <c r="SJB54" s="712"/>
      <c r="SJC54" s="712"/>
      <c r="SJD54" s="712"/>
      <c r="SJE54" s="712"/>
      <c r="SJF54" s="712"/>
      <c r="SJG54" s="712"/>
      <c r="SJH54" s="712"/>
      <c r="SJI54" s="712"/>
      <c r="SJJ54" s="712"/>
      <c r="SJK54" s="712"/>
      <c r="SJL54" s="712"/>
      <c r="SJM54" s="712"/>
      <c r="SJN54" s="712"/>
      <c r="SJO54" s="712"/>
      <c r="SJP54" s="712"/>
      <c r="SJQ54" s="712"/>
      <c r="SJR54" s="712"/>
      <c r="SJS54" s="712"/>
      <c r="SJT54" s="712"/>
      <c r="SJU54" s="712"/>
      <c r="SJV54" s="712"/>
      <c r="SJW54" s="712"/>
      <c r="SJX54" s="712"/>
      <c r="SJY54" s="712"/>
      <c r="SJZ54" s="712"/>
      <c r="SKA54" s="712"/>
      <c r="SKB54" s="712"/>
      <c r="SKC54" s="712"/>
      <c r="SKD54" s="712"/>
      <c r="SKE54" s="712"/>
      <c r="SKF54" s="712"/>
      <c r="SKG54" s="712"/>
      <c r="SKH54" s="712"/>
      <c r="SKI54" s="712"/>
      <c r="SKJ54" s="712"/>
      <c r="SKK54" s="712"/>
      <c r="SKL54" s="712"/>
      <c r="SKM54" s="712"/>
      <c r="SKN54" s="712"/>
      <c r="SKO54" s="712"/>
      <c r="SKP54" s="712"/>
      <c r="SKQ54" s="712"/>
      <c r="SKR54" s="712"/>
      <c r="SKS54" s="712"/>
      <c r="SKT54" s="712"/>
      <c r="SKU54" s="712"/>
      <c r="SKV54" s="712"/>
      <c r="SKW54" s="712"/>
      <c r="SKX54" s="712"/>
      <c r="SKY54" s="712"/>
      <c r="SKZ54" s="712"/>
      <c r="SLA54" s="712"/>
      <c r="SLB54" s="712"/>
      <c r="SLC54" s="712"/>
      <c r="SLD54" s="712"/>
      <c r="SLE54" s="712"/>
      <c r="SLF54" s="712"/>
      <c r="SLG54" s="712"/>
      <c r="SLH54" s="712"/>
      <c r="SLI54" s="712"/>
      <c r="SLJ54" s="712"/>
      <c r="SLK54" s="712"/>
      <c r="SLL54" s="712"/>
      <c r="SLM54" s="712"/>
      <c r="SLN54" s="712"/>
      <c r="SLO54" s="712"/>
      <c r="SLP54" s="712"/>
      <c r="SLQ54" s="712"/>
      <c r="SLR54" s="712"/>
      <c r="SLS54" s="712"/>
      <c r="SLT54" s="712"/>
      <c r="SLU54" s="712"/>
      <c r="SLV54" s="712"/>
      <c r="SLW54" s="712"/>
      <c r="SLX54" s="712"/>
      <c r="SLY54" s="712"/>
      <c r="SLZ54" s="712"/>
      <c r="SMA54" s="712"/>
      <c r="SMB54" s="712"/>
      <c r="SMC54" s="712"/>
      <c r="SMD54" s="712"/>
      <c r="SME54" s="712"/>
      <c r="SMF54" s="712"/>
      <c r="SMG54" s="712"/>
      <c r="SMH54" s="712"/>
      <c r="SMI54" s="712"/>
      <c r="SMJ54" s="712"/>
      <c r="SMK54" s="712"/>
      <c r="SML54" s="712"/>
      <c r="SMM54" s="712"/>
      <c r="SMN54" s="712"/>
      <c r="SMO54" s="712"/>
      <c r="SMP54" s="712"/>
      <c r="SMQ54" s="712"/>
      <c r="SMR54" s="712"/>
      <c r="SMS54" s="712"/>
      <c r="SMT54" s="712"/>
      <c r="SMU54" s="712"/>
      <c r="SMV54" s="712"/>
      <c r="SMW54" s="712"/>
      <c r="SMX54" s="712"/>
      <c r="SMY54" s="712"/>
      <c r="SMZ54" s="712"/>
      <c r="SNA54" s="712"/>
      <c r="SNB54" s="712"/>
      <c r="SNC54" s="712"/>
      <c r="SND54" s="712"/>
      <c r="SNE54" s="712"/>
      <c r="SNF54" s="712"/>
      <c r="SNG54" s="712"/>
      <c r="SNH54" s="712"/>
      <c r="SNI54" s="712"/>
      <c r="SNJ54" s="712"/>
      <c r="SNK54" s="712"/>
      <c r="SNL54" s="712"/>
      <c r="SNM54" s="712"/>
      <c r="SNN54" s="712"/>
      <c r="SNO54" s="712"/>
      <c r="SNP54" s="712"/>
      <c r="SNQ54" s="712"/>
      <c r="SNR54" s="712"/>
      <c r="SNS54" s="712"/>
      <c r="SNT54" s="712"/>
      <c r="SNU54" s="712"/>
      <c r="SNV54" s="712"/>
      <c r="SNW54" s="712"/>
      <c r="SNX54" s="712"/>
      <c r="SNY54" s="712"/>
      <c r="SNZ54" s="712"/>
      <c r="SOA54" s="712"/>
      <c r="SOB54" s="712"/>
      <c r="SOC54" s="712"/>
      <c r="SOD54" s="712"/>
      <c r="SOE54" s="712"/>
      <c r="SOF54" s="712"/>
      <c r="SOG54" s="712"/>
      <c r="SOH54" s="712"/>
      <c r="SOI54" s="712"/>
      <c r="SOJ54" s="712"/>
      <c r="SOK54" s="712"/>
      <c r="SOL54" s="712"/>
      <c r="SOM54" s="712"/>
      <c r="SON54" s="712"/>
      <c r="SOO54" s="712"/>
      <c r="SOP54" s="712"/>
      <c r="SOQ54" s="712"/>
      <c r="SOR54" s="712"/>
      <c r="SOS54" s="712"/>
      <c r="SOT54" s="712"/>
      <c r="SOU54" s="712"/>
      <c r="SOV54" s="712"/>
      <c r="SOW54" s="712"/>
      <c r="SOX54" s="712"/>
      <c r="SOY54" s="712"/>
      <c r="SOZ54" s="712"/>
      <c r="SPA54" s="712"/>
      <c r="SPB54" s="712"/>
      <c r="SPC54" s="712"/>
      <c r="SPD54" s="712"/>
      <c r="SPE54" s="712"/>
      <c r="SPF54" s="712"/>
      <c r="SPG54" s="712"/>
      <c r="SPH54" s="712"/>
      <c r="SPI54" s="712"/>
      <c r="SPJ54" s="712"/>
      <c r="SPK54" s="712"/>
      <c r="SPL54" s="712"/>
      <c r="SPM54" s="712"/>
      <c r="SPN54" s="712"/>
      <c r="SPO54" s="712"/>
      <c r="SPP54" s="712"/>
      <c r="SPQ54" s="712"/>
      <c r="SPR54" s="712"/>
      <c r="SPS54" s="712"/>
      <c r="SPT54" s="712"/>
      <c r="SPU54" s="712"/>
      <c r="SPV54" s="712"/>
      <c r="SPW54" s="712"/>
      <c r="SPX54" s="712"/>
      <c r="SPY54" s="712"/>
      <c r="SPZ54" s="712"/>
      <c r="SQA54" s="712"/>
      <c r="SQB54" s="712"/>
      <c r="SQC54" s="712"/>
      <c r="SQD54" s="712"/>
      <c r="SQE54" s="712"/>
      <c r="SQF54" s="712"/>
      <c r="SQG54" s="712"/>
      <c r="SQH54" s="712"/>
      <c r="SQI54" s="712"/>
      <c r="SQJ54" s="712"/>
      <c r="SQK54" s="712"/>
      <c r="SQL54" s="712"/>
      <c r="SQM54" s="712"/>
      <c r="SQN54" s="712"/>
      <c r="SQO54" s="712"/>
      <c r="SQP54" s="712"/>
      <c r="SQQ54" s="712"/>
      <c r="SQR54" s="712"/>
      <c r="SQS54" s="712"/>
      <c r="SQT54" s="712"/>
      <c r="SQU54" s="712"/>
      <c r="SQV54" s="712"/>
      <c r="SQW54" s="712"/>
      <c r="SQX54" s="712"/>
      <c r="SQY54" s="712"/>
      <c r="SQZ54" s="712"/>
      <c r="SRA54" s="712"/>
      <c r="SRB54" s="712"/>
      <c r="SRC54" s="712"/>
      <c r="SRD54" s="712"/>
      <c r="SRE54" s="712"/>
      <c r="SRF54" s="712"/>
      <c r="SRG54" s="712"/>
      <c r="SRH54" s="712"/>
      <c r="SRI54" s="712"/>
      <c r="SRJ54" s="712"/>
      <c r="SRK54" s="712"/>
      <c r="SRL54" s="712"/>
      <c r="SRM54" s="712"/>
      <c r="SRN54" s="712"/>
      <c r="SRO54" s="712"/>
      <c r="SRP54" s="712"/>
      <c r="SRQ54" s="712"/>
      <c r="SRR54" s="712"/>
      <c r="SRS54" s="712"/>
      <c r="SRT54" s="712"/>
      <c r="SRU54" s="712"/>
      <c r="SRV54" s="712"/>
      <c r="SRW54" s="712"/>
      <c r="SRX54" s="712"/>
      <c r="SRY54" s="712"/>
      <c r="SRZ54" s="712"/>
      <c r="SSA54" s="712"/>
      <c r="SSB54" s="712"/>
      <c r="SSC54" s="712"/>
      <c r="SSD54" s="712"/>
      <c r="SSE54" s="712"/>
      <c r="SSF54" s="712"/>
      <c r="SSG54" s="712"/>
      <c r="SSH54" s="712"/>
      <c r="SSI54" s="712"/>
      <c r="SSJ54" s="712"/>
      <c r="SSK54" s="712"/>
      <c r="SSL54" s="712"/>
      <c r="SSM54" s="712"/>
      <c r="SSN54" s="712"/>
      <c r="SSO54" s="712"/>
      <c r="SSP54" s="712"/>
      <c r="SSQ54" s="712"/>
      <c r="SSR54" s="712"/>
      <c r="SSS54" s="712"/>
      <c r="SST54" s="712"/>
      <c r="SSU54" s="712"/>
      <c r="SSV54" s="712"/>
      <c r="SSW54" s="712"/>
      <c r="SSX54" s="712"/>
      <c r="SSY54" s="712"/>
      <c r="SSZ54" s="712"/>
      <c r="STA54" s="712"/>
      <c r="STB54" s="712"/>
      <c r="STC54" s="712"/>
      <c r="STD54" s="712"/>
      <c r="STE54" s="712"/>
      <c r="STF54" s="712"/>
      <c r="STG54" s="712"/>
      <c r="STH54" s="712"/>
      <c r="STI54" s="712"/>
      <c r="STJ54" s="712"/>
      <c r="STK54" s="712"/>
      <c r="STL54" s="712"/>
      <c r="STM54" s="712"/>
      <c r="STN54" s="712"/>
      <c r="STO54" s="712"/>
      <c r="STP54" s="712"/>
      <c r="STQ54" s="712"/>
      <c r="STR54" s="712"/>
      <c r="STS54" s="712"/>
      <c r="STT54" s="712"/>
      <c r="STU54" s="712"/>
      <c r="STV54" s="712"/>
      <c r="STW54" s="712"/>
      <c r="STX54" s="712"/>
      <c r="STY54" s="712"/>
      <c r="STZ54" s="712"/>
      <c r="SUA54" s="712"/>
      <c r="SUB54" s="712"/>
      <c r="SUC54" s="712"/>
      <c r="SUD54" s="712"/>
      <c r="SUE54" s="712"/>
      <c r="SUF54" s="712"/>
      <c r="SUG54" s="712"/>
      <c r="SUH54" s="712"/>
      <c r="SUI54" s="712"/>
      <c r="SUJ54" s="712"/>
      <c r="SUK54" s="712"/>
      <c r="SUL54" s="712"/>
      <c r="SUM54" s="712"/>
      <c r="SUN54" s="712"/>
      <c r="SUO54" s="712"/>
      <c r="SUP54" s="712"/>
      <c r="SUQ54" s="712"/>
      <c r="SUR54" s="712"/>
      <c r="SUS54" s="712"/>
      <c r="SUT54" s="712"/>
      <c r="SUU54" s="712"/>
      <c r="SUV54" s="712"/>
      <c r="SUW54" s="712"/>
      <c r="SUX54" s="712"/>
      <c r="SUY54" s="712"/>
      <c r="SUZ54" s="712"/>
      <c r="SVA54" s="712"/>
      <c r="SVB54" s="712"/>
      <c r="SVC54" s="712"/>
      <c r="SVD54" s="712"/>
      <c r="SVE54" s="712"/>
      <c r="SVF54" s="712"/>
      <c r="SVG54" s="712"/>
      <c r="SVH54" s="712"/>
      <c r="SVI54" s="712"/>
      <c r="SVJ54" s="712"/>
      <c r="SVK54" s="712"/>
      <c r="SVL54" s="712"/>
      <c r="SVM54" s="712"/>
      <c r="SVN54" s="712"/>
      <c r="SVO54" s="712"/>
      <c r="SVP54" s="712"/>
      <c r="SVQ54" s="712"/>
      <c r="SVR54" s="712"/>
      <c r="SVS54" s="712"/>
      <c r="SVT54" s="712"/>
      <c r="SVU54" s="712"/>
      <c r="SVV54" s="712"/>
      <c r="SVW54" s="712"/>
      <c r="SVX54" s="712"/>
      <c r="SVY54" s="712"/>
      <c r="SVZ54" s="712"/>
      <c r="SWA54" s="712"/>
      <c r="SWB54" s="712"/>
      <c r="SWC54" s="712"/>
      <c r="SWD54" s="712"/>
      <c r="SWE54" s="712"/>
      <c r="SWF54" s="712"/>
      <c r="SWG54" s="712"/>
      <c r="SWH54" s="712"/>
      <c r="SWI54" s="712"/>
      <c r="SWJ54" s="712"/>
      <c r="SWK54" s="712"/>
      <c r="SWL54" s="712"/>
      <c r="SWM54" s="712"/>
      <c r="SWN54" s="712"/>
      <c r="SWO54" s="712"/>
      <c r="SWP54" s="712"/>
      <c r="SWQ54" s="712"/>
      <c r="SWR54" s="712"/>
      <c r="SWS54" s="712"/>
      <c r="SWT54" s="712"/>
      <c r="SWU54" s="712"/>
      <c r="SWV54" s="712"/>
      <c r="SWW54" s="712"/>
      <c r="SWX54" s="712"/>
      <c r="SWY54" s="712"/>
      <c r="SWZ54" s="712"/>
      <c r="SXA54" s="712"/>
      <c r="SXB54" s="712"/>
      <c r="SXC54" s="712"/>
      <c r="SXD54" s="712"/>
      <c r="SXE54" s="712"/>
      <c r="SXF54" s="712"/>
      <c r="SXG54" s="712"/>
      <c r="SXH54" s="712"/>
      <c r="SXI54" s="712"/>
      <c r="SXJ54" s="712"/>
      <c r="SXK54" s="712"/>
      <c r="SXL54" s="712"/>
      <c r="SXM54" s="712"/>
      <c r="SXN54" s="712"/>
      <c r="SXO54" s="712"/>
      <c r="SXP54" s="712"/>
      <c r="SXQ54" s="712"/>
      <c r="SXR54" s="712"/>
      <c r="SXS54" s="712"/>
      <c r="SXT54" s="712"/>
      <c r="SXU54" s="712"/>
      <c r="SXV54" s="712"/>
      <c r="SXW54" s="712"/>
      <c r="SXX54" s="712"/>
      <c r="SXY54" s="712"/>
      <c r="SXZ54" s="712"/>
      <c r="SYA54" s="712"/>
      <c r="SYB54" s="712"/>
      <c r="SYC54" s="712"/>
      <c r="SYD54" s="712"/>
      <c r="SYE54" s="712"/>
      <c r="SYF54" s="712"/>
      <c r="SYG54" s="712"/>
      <c r="SYH54" s="712"/>
      <c r="SYI54" s="712"/>
      <c r="SYJ54" s="712"/>
      <c r="SYK54" s="712"/>
      <c r="SYL54" s="712"/>
      <c r="SYM54" s="712"/>
      <c r="SYN54" s="712"/>
      <c r="SYO54" s="712"/>
      <c r="SYP54" s="712"/>
      <c r="SYQ54" s="712"/>
      <c r="SYR54" s="712"/>
      <c r="SYS54" s="712"/>
      <c r="SYT54" s="712"/>
      <c r="SYU54" s="712"/>
      <c r="SYV54" s="712"/>
      <c r="SYW54" s="712"/>
      <c r="SYX54" s="712"/>
      <c r="SYY54" s="712"/>
      <c r="SYZ54" s="712"/>
      <c r="SZA54" s="712"/>
      <c r="SZB54" s="712"/>
      <c r="SZC54" s="712"/>
      <c r="SZD54" s="712"/>
      <c r="SZE54" s="712"/>
      <c r="SZF54" s="712"/>
      <c r="SZG54" s="712"/>
      <c r="SZH54" s="712"/>
      <c r="SZI54" s="712"/>
      <c r="SZJ54" s="712"/>
      <c r="SZK54" s="712"/>
      <c r="SZL54" s="712"/>
      <c r="SZM54" s="712"/>
      <c r="SZN54" s="712"/>
      <c r="SZO54" s="712"/>
      <c r="SZP54" s="712"/>
      <c r="SZQ54" s="712"/>
      <c r="SZR54" s="712"/>
      <c r="SZS54" s="712"/>
      <c r="SZT54" s="712"/>
      <c r="SZU54" s="712"/>
      <c r="SZV54" s="712"/>
      <c r="SZW54" s="712"/>
      <c r="SZX54" s="712"/>
      <c r="SZY54" s="712"/>
      <c r="SZZ54" s="712"/>
      <c r="TAA54" s="712"/>
      <c r="TAB54" s="712"/>
      <c r="TAC54" s="712"/>
      <c r="TAD54" s="712"/>
      <c r="TAE54" s="712"/>
      <c r="TAF54" s="712"/>
      <c r="TAG54" s="712"/>
      <c r="TAH54" s="712"/>
      <c r="TAI54" s="712"/>
      <c r="TAJ54" s="712"/>
      <c r="TAK54" s="712"/>
      <c r="TAL54" s="712"/>
      <c r="TAM54" s="712"/>
      <c r="TAN54" s="712"/>
      <c r="TAO54" s="712"/>
      <c r="TAP54" s="712"/>
      <c r="TAQ54" s="712"/>
      <c r="TAR54" s="712"/>
      <c r="TAS54" s="712"/>
      <c r="TAT54" s="712"/>
      <c r="TAU54" s="712"/>
      <c r="TAV54" s="712"/>
      <c r="TAW54" s="712"/>
      <c r="TAX54" s="712"/>
      <c r="TAY54" s="712"/>
      <c r="TAZ54" s="712"/>
      <c r="TBA54" s="712"/>
      <c r="TBB54" s="712"/>
      <c r="TBC54" s="712"/>
      <c r="TBD54" s="712"/>
      <c r="TBE54" s="712"/>
      <c r="TBF54" s="712"/>
      <c r="TBG54" s="712"/>
      <c r="TBH54" s="712"/>
      <c r="TBI54" s="712"/>
      <c r="TBJ54" s="712"/>
      <c r="TBK54" s="712"/>
      <c r="TBL54" s="712"/>
      <c r="TBM54" s="712"/>
      <c r="TBN54" s="712"/>
      <c r="TBO54" s="712"/>
      <c r="TBP54" s="712"/>
      <c r="TBQ54" s="712"/>
      <c r="TBR54" s="712"/>
      <c r="TBS54" s="712"/>
      <c r="TBT54" s="712"/>
      <c r="TBU54" s="712"/>
      <c r="TBV54" s="712"/>
      <c r="TBW54" s="712"/>
      <c r="TBX54" s="712"/>
      <c r="TBY54" s="712"/>
      <c r="TBZ54" s="712"/>
      <c r="TCA54" s="712"/>
      <c r="TCB54" s="712"/>
      <c r="TCC54" s="712"/>
      <c r="TCD54" s="712"/>
      <c r="TCE54" s="712"/>
      <c r="TCF54" s="712"/>
      <c r="TCG54" s="712"/>
      <c r="TCH54" s="712"/>
      <c r="TCI54" s="712"/>
      <c r="TCJ54" s="712"/>
      <c r="TCK54" s="712"/>
      <c r="TCL54" s="712"/>
      <c r="TCM54" s="712"/>
      <c r="TCN54" s="712"/>
      <c r="TCO54" s="712"/>
      <c r="TCP54" s="712"/>
      <c r="TCQ54" s="712"/>
      <c r="TCR54" s="712"/>
      <c r="TCS54" s="712"/>
      <c r="TCT54" s="712"/>
      <c r="TCU54" s="712"/>
      <c r="TCV54" s="712"/>
      <c r="TCW54" s="712"/>
      <c r="TCX54" s="712"/>
      <c r="TCY54" s="712"/>
      <c r="TCZ54" s="712"/>
      <c r="TDA54" s="712"/>
      <c r="TDB54" s="712"/>
      <c r="TDC54" s="712"/>
      <c r="TDD54" s="712"/>
      <c r="TDE54" s="712"/>
      <c r="TDF54" s="712"/>
      <c r="TDG54" s="712"/>
      <c r="TDH54" s="712"/>
      <c r="TDI54" s="712"/>
      <c r="TDJ54" s="712"/>
      <c r="TDK54" s="712"/>
      <c r="TDL54" s="712"/>
      <c r="TDM54" s="712"/>
      <c r="TDN54" s="712"/>
      <c r="TDO54" s="712"/>
      <c r="TDP54" s="712"/>
      <c r="TDQ54" s="712"/>
      <c r="TDR54" s="712"/>
      <c r="TDS54" s="712"/>
      <c r="TDT54" s="712"/>
      <c r="TDU54" s="712"/>
      <c r="TDV54" s="712"/>
      <c r="TDW54" s="712"/>
      <c r="TDX54" s="712"/>
      <c r="TDY54" s="712"/>
      <c r="TDZ54" s="712"/>
      <c r="TEA54" s="712"/>
      <c r="TEB54" s="712"/>
      <c r="TEC54" s="712"/>
      <c r="TED54" s="712"/>
      <c r="TEE54" s="712"/>
      <c r="TEF54" s="712"/>
      <c r="TEG54" s="712"/>
      <c r="TEH54" s="712"/>
      <c r="TEI54" s="712"/>
      <c r="TEJ54" s="712"/>
      <c r="TEK54" s="712"/>
      <c r="TEL54" s="712"/>
      <c r="TEM54" s="712"/>
      <c r="TEN54" s="712"/>
      <c r="TEO54" s="712"/>
      <c r="TEP54" s="712"/>
      <c r="TEQ54" s="712"/>
      <c r="TER54" s="712"/>
      <c r="TES54" s="712"/>
      <c r="TET54" s="712"/>
      <c r="TEU54" s="712"/>
      <c r="TEV54" s="712"/>
      <c r="TEW54" s="712"/>
      <c r="TEX54" s="712"/>
      <c r="TEY54" s="712"/>
      <c r="TEZ54" s="712"/>
      <c r="TFA54" s="712"/>
      <c r="TFB54" s="712"/>
      <c r="TFC54" s="712"/>
      <c r="TFD54" s="712"/>
      <c r="TFE54" s="712"/>
      <c r="TFF54" s="712"/>
      <c r="TFG54" s="712"/>
      <c r="TFH54" s="712"/>
      <c r="TFI54" s="712"/>
      <c r="TFJ54" s="712"/>
      <c r="TFK54" s="712"/>
      <c r="TFL54" s="712"/>
      <c r="TFM54" s="712"/>
      <c r="TFN54" s="712"/>
      <c r="TFO54" s="712"/>
      <c r="TFP54" s="712"/>
      <c r="TFQ54" s="712"/>
      <c r="TFR54" s="712"/>
      <c r="TFS54" s="712"/>
      <c r="TFT54" s="712"/>
      <c r="TFU54" s="712"/>
      <c r="TFV54" s="712"/>
      <c r="TFW54" s="712"/>
      <c r="TFX54" s="712"/>
      <c r="TFY54" s="712"/>
      <c r="TFZ54" s="712"/>
      <c r="TGA54" s="712"/>
      <c r="TGB54" s="712"/>
      <c r="TGC54" s="712"/>
      <c r="TGD54" s="712"/>
      <c r="TGE54" s="712"/>
      <c r="TGF54" s="712"/>
      <c r="TGG54" s="712"/>
      <c r="TGH54" s="712"/>
      <c r="TGI54" s="712"/>
      <c r="TGJ54" s="712"/>
      <c r="TGK54" s="712"/>
      <c r="TGL54" s="712"/>
      <c r="TGM54" s="712"/>
      <c r="TGN54" s="712"/>
      <c r="TGO54" s="712"/>
      <c r="TGP54" s="712"/>
      <c r="TGQ54" s="712"/>
      <c r="TGR54" s="712"/>
      <c r="TGS54" s="712"/>
      <c r="TGT54" s="712"/>
      <c r="TGU54" s="712"/>
      <c r="TGV54" s="712"/>
      <c r="TGW54" s="712"/>
      <c r="TGX54" s="712"/>
      <c r="TGY54" s="712"/>
      <c r="TGZ54" s="712"/>
      <c r="THA54" s="712"/>
      <c r="THB54" s="712"/>
      <c r="THC54" s="712"/>
      <c r="THD54" s="712"/>
      <c r="THE54" s="712"/>
      <c r="THF54" s="712"/>
      <c r="THG54" s="712"/>
      <c r="THH54" s="712"/>
      <c r="THI54" s="712"/>
      <c r="THJ54" s="712"/>
      <c r="THK54" s="712"/>
      <c r="THL54" s="712"/>
      <c r="THM54" s="712"/>
      <c r="THN54" s="712"/>
      <c r="THO54" s="712"/>
      <c r="THP54" s="712"/>
      <c r="THQ54" s="712"/>
      <c r="THR54" s="712"/>
      <c r="THS54" s="712"/>
      <c r="THT54" s="712"/>
      <c r="THU54" s="712"/>
      <c r="THV54" s="712"/>
      <c r="THW54" s="712"/>
      <c r="THX54" s="712"/>
      <c r="THY54" s="712"/>
      <c r="THZ54" s="712"/>
      <c r="TIA54" s="712"/>
      <c r="TIB54" s="712"/>
      <c r="TIC54" s="712"/>
      <c r="TID54" s="712"/>
      <c r="TIE54" s="712"/>
      <c r="TIF54" s="712"/>
      <c r="TIG54" s="712"/>
      <c r="TIH54" s="712"/>
      <c r="TII54" s="712"/>
      <c r="TIJ54" s="712"/>
      <c r="TIK54" s="712"/>
      <c r="TIL54" s="712"/>
      <c r="TIM54" s="712"/>
      <c r="TIN54" s="712"/>
      <c r="TIO54" s="712"/>
      <c r="TIP54" s="712"/>
      <c r="TIQ54" s="712"/>
      <c r="TIR54" s="712"/>
      <c r="TIS54" s="712"/>
      <c r="TIT54" s="712"/>
      <c r="TIU54" s="712"/>
      <c r="TIV54" s="712"/>
      <c r="TIW54" s="712"/>
      <c r="TIX54" s="712"/>
      <c r="TIY54" s="712"/>
      <c r="TIZ54" s="712"/>
      <c r="TJA54" s="712"/>
      <c r="TJB54" s="712"/>
      <c r="TJC54" s="712"/>
      <c r="TJD54" s="712"/>
      <c r="TJE54" s="712"/>
      <c r="TJF54" s="712"/>
      <c r="TJG54" s="712"/>
      <c r="TJH54" s="712"/>
      <c r="TJI54" s="712"/>
      <c r="TJJ54" s="712"/>
      <c r="TJK54" s="712"/>
      <c r="TJL54" s="712"/>
      <c r="TJM54" s="712"/>
      <c r="TJN54" s="712"/>
      <c r="TJO54" s="712"/>
      <c r="TJP54" s="712"/>
      <c r="TJQ54" s="712"/>
      <c r="TJR54" s="712"/>
      <c r="TJS54" s="712"/>
      <c r="TJT54" s="712"/>
      <c r="TJU54" s="712"/>
      <c r="TJV54" s="712"/>
      <c r="TJW54" s="712"/>
      <c r="TJX54" s="712"/>
      <c r="TJY54" s="712"/>
      <c r="TJZ54" s="712"/>
      <c r="TKA54" s="712"/>
      <c r="TKB54" s="712"/>
      <c r="TKC54" s="712"/>
      <c r="TKD54" s="712"/>
      <c r="TKE54" s="712"/>
      <c r="TKF54" s="712"/>
      <c r="TKG54" s="712"/>
      <c r="TKH54" s="712"/>
      <c r="TKI54" s="712"/>
      <c r="TKJ54" s="712"/>
      <c r="TKK54" s="712"/>
      <c r="TKL54" s="712"/>
      <c r="TKM54" s="712"/>
      <c r="TKN54" s="712"/>
      <c r="TKO54" s="712"/>
      <c r="TKP54" s="712"/>
      <c r="TKQ54" s="712"/>
      <c r="TKR54" s="712"/>
      <c r="TKS54" s="712"/>
      <c r="TKT54" s="712"/>
      <c r="TKU54" s="712"/>
      <c r="TKV54" s="712"/>
      <c r="TKW54" s="712"/>
      <c r="TKX54" s="712"/>
      <c r="TKY54" s="712"/>
      <c r="TKZ54" s="712"/>
      <c r="TLA54" s="712"/>
      <c r="TLB54" s="712"/>
      <c r="TLC54" s="712"/>
      <c r="TLD54" s="712"/>
      <c r="TLE54" s="712"/>
      <c r="TLF54" s="712"/>
      <c r="TLG54" s="712"/>
      <c r="TLH54" s="712"/>
      <c r="TLI54" s="712"/>
      <c r="TLJ54" s="712"/>
      <c r="TLK54" s="712"/>
      <c r="TLL54" s="712"/>
      <c r="TLM54" s="712"/>
      <c r="TLN54" s="712"/>
      <c r="TLO54" s="712"/>
      <c r="TLP54" s="712"/>
      <c r="TLQ54" s="712"/>
      <c r="TLR54" s="712"/>
      <c r="TLS54" s="712"/>
      <c r="TLT54" s="712"/>
      <c r="TLU54" s="712"/>
      <c r="TLV54" s="712"/>
      <c r="TLW54" s="712"/>
      <c r="TLX54" s="712"/>
      <c r="TLY54" s="712"/>
      <c r="TLZ54" s="712"/>
      <c r="TMA54" s="712"/>
      <c r="TMB54" s="712"/>
      <c r="TMC54" s="712"/>
      <c r="TMD54" s="712"/>
      <c r="TME54" s="712"/>
      <c r="TMF54" s="712"/>
      <c r="TMG54" s="712"/>
      <c r="TMH54" s="712"/>
      <c r="TMI54" s="712"/>
      <c r="TMJ54" s="712"/>
      <c r="TMK54" s="712"/>
      <c r="TML54" s="712"/>
      <c r="TMM54" s="712"/>
      <c r="TMN54" s="712"/>
      <c r="TMO54" s="712"/>
      <c r="TMP54" s="712"/>
      <c r="TMQ54" s="712"/>
      <c r="TMR54" s="712"/>
      <c r="TMS54" s="712"/>
      <c r="TMT54" s="712"/>
      <c r="TMU54" s="712"/>
      <c r="TMV54" s="712"/>
      <c r="TMW54" s="712"/>
      <c r="TMX54" s="712"/>
      <c r="TMY54" s="712"/>
      <c r="TMZ54" s="712"/>
      <c r="TNA54" s="712"/>
      <c r="TNB54" s="712"/>
      <c r="TNC54" s="712"/>
      <c r="TND54" s="712"/>
      <c r="TNE54" s="712"/>
      <c r="TNF54" s="712"/>
      <c r="TNG54" s="712"/>
      <c r="TNH54" s="712"/>
      <c r="TNI54" s="712"/>
      <c r="TNJ54" s="712"/>
      <c r="TNK54" s="712"/>
      <c r="TNL54" s="712"/>
      <c r="TNM54" s="712"/>
      <c r="TNN54" s="712"/>
      <c r="TNO54" s="712"/>
      <c r="TNP54" s="712"/>
      <c r="TNQ54" s="712"/>
      <c r="TNR54" s="712"/>
      <c r="TNS54" s="712"/>
      <c r="TNT54" s="712"/>
      <c r="TNU54" s="712"/>
      <c r="TNV54" s="712"/>
      <c r="TNW54" s="712"/>
      <c r="TNX54" s="712"/>
      <c r="TNY54" s="712"/>
      <c r="TNZ54" s="712"/>
      <c r="TOA54" s="712"/>
      <c r="TOB54" s="712"/>
      <c r="TOC54" s="712"/>
      <c r="TOD54" s="712"/>
      <c r="TOE54" s="712"/>
      <c r="TOF54" s="712"/>
      <c r="TOG54" s="712"/>
      <c r="TOH54" s="712"/>
      <c r="TOI54" s="712"/>
      <c r="TOJ54" s="712"/>
      <c r="TOK54" s="712"/>
      <c r="TOL54" s="712"/>
      <c r="TOM54" s="712"/>
      <c r="TON54" s="712"/>
      <c r="TOO54" s="712"/>
      <c r="TOP54" s="712"/>
      <c r="TOQ54" s="712"/>
      <c r="TOR54" s="712"/>
      <c r="TOS54" s="712"/>
      <c r="TOT54" s="712"/>
      <c r="TOU54" s="712"/>
      <c r="TOV54" s="712"/>
      <c r="TOW54" s="712"/>
      <c r="TOX54" s="712"/>
      <c r="TOY54" s="712"/>
      <c r="TOZ54" s="712"/>
      <c r="TPA54" s="712"/>
      <c r="TPB54" s="712"/>
      <c r="TPC54" s="712"/>
      <c r="TPD54" s="712"/>
      <c r="TPE54" s="712"/>
      <c r="TPF54" s="712"/>
      <c r="TPG54" s="712"/>
      <c r="TPH54" s="712"/>
      <c r="TPI54" s="712"/>
      <c r="TPJ54" s="712"/>
      <c r="TPK54" s="712"/>
      <c r="TPL54" s="712"/>
      <c r="TPM54" s="712"/>
      <c r="TPN54" s="712"/>
      <c r="TPO54" s="712"/>
      <c r="TPP54" s="712"/>
      <c r="TPQ54" s="712"/>
      <c r="TPR54" s="712"/>
      <c r="TPS54" s="712"/>
      <c r="TPT54" s="712"/>
      <c r="TPU54" s="712"/>
      <c r="TPV54" s="712"/>
      <c r="TPW54" s="712"/>
      <c r="TPX54" s="712"/>
      <c r="TPY54" s="712"/>
      <c r="TPZ54" s="712"/>
      <c r="TQA54" s="712"/>
      <c r="TQB54" s="712"/>
      <c r="TQC54" s="712"/>
      <c r="TQD54" s="712"/>
      <c r="TQE54" s="712"/>
      <c r="TQF54" s="712"/>
      <c r="TQG54" s="712"/>
      <c r="TQH54" s="712"/>
      <c r="TQI54" s="712"/>
      <c r="TQJ54" s="712"/>
      <c r="TQK54" s="712"/>
      <c r="TQL54" s="712"/>
      <c r="TQM54" s="712"/>
      <c r="TQN54" s="712"/>
      <c r="TQO54" s="712"/>
      <c r="TQP54" s="712"/>
      <c r="TQQ54" s="712"/>
      <c r="TQR54" s="712"/>
      <c r="TQS54" s="712"/>
      <c r="TQT54" s="712"/>
      <c r="TQU54" s="712"/>
      <c r="TQV54" s="712"/>
      <c r="TQW54" s="712"/>
      <c r="TQX54" s="712"/>
      <c r="TQY54" s="712"/>
      <c r="TQZ54" s="712"/>
      <c r="TRA54" s="712"/>
      <c r="TRB54" s="712"/>
      <c r="TRC54" s="712"/>
      <c r="TRD54" s="712"/>
      <c r="TRE54" s="712"/>
      <c r="TRF54" s="712"/>
      <c r="TRG54" s="712"/>
      <c r="TRH54" s="712"/>
      <c r="TRI54" s="712"/>
      <c r="TRJ54" s="712"/>
      <c r="TRK54" s="712"/>
      <c r="TRL54" s="712"/>
      <c r="TRM54" s="712"/>
      <c r="TRN54" s="712"/>
      <c r="TRO54" s="712"/>
      <c r="TRP54" s="712"/>
      <c r="TRQ54" s="712"/>
      <c r="TRR54" s="712"/>
      <c r="TRS54" s="712"/>
      <c r="TRT54" s="712"/>
      <c r="TRU54" s="712"/>
      <c r="TRV54" s="712"/>
      <c r="TRW54" s="712"/>
      <c r="TRX54" s="712"/>
      <c r="TRY54" s="712"/>
      <c r="TRZ54" s="712"/>
      <c r="TSA54" s="712"/>
      <c r="TSB54" s="712"/>
      <c r="TSC54" s="712"/>
      <c r="TSD54" s="712"/>
      <c r="TSE54" s="712"/>
      <c r="TSF54" s="712"/>
      <c r="TSG54" s="712"/>
      <c r="TSH54" s="712"/>
      <c r="TSI54" s="712"/>
      <c r="TSJ54" s="712"/>
      <c r="TSK54" s="712"/>
      <c r="TSL54" s="712"/>
      <c r="TSM54" s="712"/>
      <c r="TSN54" s="712"/>
      <c r="TSO54" s="712"/>
      <c r="TSP54" s="712"/>
      <c r="TSQ54" s="712"/>
      <c r="TSR54" s="712"/>
      <c r="TSS54" s="712"/>
      <c r="TST54" s="712"/>
      <c r="TSU54" s="712"/>
      <c r="TSV54" s="712"/>
      <c r="TSW54" s="712"/>
      <c r="TSX54" s="712"/>
      <c r="TSY54" s="712"/>
      <c r="TSZ54" s="712"/>
      <c r="TTA54" s="712"/>
      <c r="TTB54" s="712"/>
      <c r="TTC54" s="712"/>
      <c r="TTD54" s="712"/>
      <c r="TTE54" s="712"/>
      <c r="TTF54" s="712"/>
      <c r="TTG54" s="712"/>
      <c r="TTH54" s="712"/>
      <c r="TTI54" s="712"/>
      <c r="TTJ54" s="712"/>
      <c r="TTK54" s="712"/>
      <c r="TTL54" s="712"/>
      <c r="TTM54" s="712"/>
      <c r="TTN54" s="712"/>
      <c r="TTO54" s="712"/>
      <c r="TTP54" s="712"/>
      <c r="TTQ54" s="712"/>
      <c r="TTR54" s="712"/>
      <c r="TTS54" s="712"/>
      <c r="TTT54" s="712"/>
      <c r="TTU54" s="712"/>
      <c r="TTV54" s="712"/>
      <c r="TTW54" s="712"/>
      <c r="TTX54" s="712"/>
      <c r="TTY54" s="712"/>
      <c r="TTZ54" s="712"/>
      <c r="TUA54" s="712"/>
      <c r="TUB54" s="712"/>
      <c r="TUC54" s="712"/>
      <c r="TUD54" s="712"/>
      <c r="TUE54" s="712"/>
      <c r="TUF54" s="712"/>
      <c r="TUG54" s="712"/>
      <c r="TUH54" s="712"/>
      <c r="TUI54" s="712"/>
      <c r="TUJ54" s="712"/>
      <c r="TUK54" s="712"/>
      <c r="TUL54" s="712"/>
      <c r="TUM54" s="712"/>
      <c r="TUN54" s="712"/>
      <c r="TUO54" s="712"/>
      <c r="TUP54" s="712"/>
      <c r="TUQ54" s="712"/>
      <c r="TUR54" s="712"/>
      <c r="TUS54" s="712"/>
      <c r="TUT54" s="712"/>
      <c r="TUU54" s="712"/>
      <c r="TUV54" s="712"/>
      <c r="TUW54" s="712"/>
      <c r="TUX54" s="712"/>
      <c r="TUY54" s="712"/>
      <c r="TUZ54" s="712"/>
      <c r="TVA54" s="712"/>
      <c r="TVB54" s="712"/>
      <c r="TVC54" s="712"/>
      <c r="TVD54" s="712"/>
      <c r="TVE54" s="712"/>
      <c r="TVF54" s="712"/>
      <c r="TVG54" s="712"/>
      <c r="TVH54" s="712"/>
      <c r="TVI54" s="712"/>
      <c r="TVJ54" s="712"/>
      <c r="TVK54" s="712"/>
      <c r="TVL54" s="712"/>
      <c r="TVM54" s="712"/>
      <c r="TVN54" s="712"/>
      <c r="TVO54" s="712"/>
      <c r="TVP54" s="712"/>
      <c r="TVQ54" s="712"/>
      <c r="TVR54" s="712"/>
      <c r="TVS54" s="712"/>
      <c r="TVT54" s="712"/>
      <c r="TVU54" s="712"/>
      <c r="TVV54" s="712"/>
      <c r="TVW54" s="712"/>
      <c r="TVX54" s="712"/>
      <c r="TVY54" s="712"/>
      <c r="TVZ54" s="712"/>
      <c r="TWA54" s="712"/>
      <c r="TWB54" s="712"/>
      <c r="TWC54" s="712"/>
      <c r="TWD54" s="712"/>
      <c r="TWE54" s="712"/>
      <c r="TWF54" s="712"/>
      <c r="TWG54" s="712"/>
      <c r="TWH54" s="712"/>
      <c r="TWI54" s="712"/>
      <c r="TWJ54" s="712"/>
      <c r="TWK54" s="712"/>
      <c r="TWL54" s="712"/>
      <c r="TWM54" s="712"/>
      <c r="TWN54" s="712"/>
      <c r="TWO54" s="712"/>
      <c r="TWP54" s="712"/>
      <c r="TWQ54" s="712"/>
      <c r="TWR54" s="712"/>
      <c r="TWS54" s="712"/>
      <c r="TWT54" s="712"/>
      <c r="TWU54" s="712"/>
      <c r="TWV54" s="712"/>
      <c r="TWW54" s="712"/>
      <c r="TWX54" s="712"/>
      <c r="TWY54" s="712"/>
      <c r="TWZ54" s="712"/>
      <c r="TXA54" s="712"/>
      <c r="TXB54" s="712"/>
      <c r="TXC54" s="712"/>
      <c r="TXD54" s="712"/>
      <c r="TXE54" s="712"/>
      <c r="TXF54" s="712"/>
      <c r="TXG54" s="712"/>
      <c r="TXH54" s="712"/>
      <c r="TXI54" s="712"/>
      <c r="TXJ54" s="712"/>
      <c r="TXK54" s="712"/>
      <c r="TXL54" s="712"/>
      <c r="TXM54" s="712"/>
      <c r="TXN54" s="712"/>
      <c r="TXO54" s="712"/>
      <c r="TXP54" s="712"/>
      <c r="TXQ54" s="712"/>
      <c r="TXR54" s="712"/>
      <c r="TXS54" s="712"/>
      <c r="TXT54" s="712"/>
      <c r="TXU54" s="712"/>
      <c r="TXV54" s="712"/>
      <c r="TXW54" s="712"/>
      <c r="TXX54" s="712"/>
      <c r="TXY54" s="712"/>
      <c r="TXZ54" s="712"/>
      <c r="TYA54" s="712"/>
      <c r="TYB54" s="712"/>
      <c r="TYC54" s="712"/>
      <c r="TYD54" s="712"/>
      <c r="TYE54" s="712"/>
      <c r="TYF54" s="712"/>
      <c r="TYG54" s="712"/>
      <c r="TYH54" s="712"/>
      <c r="TYI54" s="712"/>
      <c r="TYJ54" s="712"/>
      <c r="TYK54" s="712"/>
      <c r="TYL54" s="712"/>
      <c r="TYM54" s="712"/>
      <c r="TYN54" s="712"/>
      <c r="TYO54" s="712"/>
      <c r="TYP54" s="712"/>
      <c r="TYQ54" s="712"/>
      <c r="TYR54" s="712"/>
      <c r="TYS54" s="712"/>
      <c r="TYT54" s="712"/>
      <c r="TYU54" s="712"/>
      <c r="TYV54" s="712"/>
      <c r="TYW54" s="712"/>
      <c r="TYX54" s="712"/>
      <c r="TYY54" s="712"/>
      <c r="TYZ54" s="712"/>
      <c r="TZA54" s="712"/>
      <c r="TZB54" s="712"/>
      <c r="TZC54" s="712"/>
      <c r="TZD54" s="712"/>
      <c r="TZE54" s="712"/>
      <c r="TZF54" s="712"/>
      <c r="TZG54" s="712"/>
      <c r="TZH54" s="712"/>
      <c r="TZI54" s="712"/>
      <c r="TZJ54" s="712"/>
      <c r="TZK54" s="712"/>
      <c r="TZL54" s="712"/>
      <c r="TZM54" s="712"/>
      <c r="TZN54" s="712"/>
      <c r="TZO54" s="712"/>
      <c r="TZP54" s="712"/>
      <c r="TZQ54" s="712"/>
      <c r="TZR54" s="712"/>
      <c r="TZS54" s="712"/>
      <c r="TZT54" s="712"/>
      <c r="TZU54" s="712"/>
      <c r="TZV54" s="712"/>
      <c r="TZW54" s="712"/>
      <c r="TZX54" s="712"/>
      <c r="TZY54" s="712"/>
      <c r="TZZ54" s="712"/>
      <c r="UAA54" s="712"/>
      <c r="UAB54" s="712"/>
      <c r="UAC54" s="712"/>
      <c r="UAD54" s="712"/>
      <c r="UAE54" s="712"/>
      <c r="UAF54" s="712"/>
      <c r="UAG54" s="712"/>
      <c r="UAH54" s="712"/>
      <c r="UAI54" s="712"/>
      <c r="UAJ54" s="712"/>
      <c r="UAK54" s="712"/>
      <c r="UAL54" s="712"/>
      <c r="UAM54" s="712"/>
      <c r="UAN54" s="712"/>
      <c r="UAO54" s="712"/>
      <c r="UAP54" s="712"/>
      <c r="UAQ54" s="712"/>
      <c r="UAR54" s="712"/>
      <c r="UAS54" s="712"/>
      <c r="UAT54" s="712"/>
      <c r="UAU54" s="712"/>
      <c r="UAV54" s="712"/>
      <c r="UAW54" s="712"/>
      <c r="UAX54" s="712"/>
      <c r="UAY54" s="712"/>
      <c r="UAZ54" s="712"/>
      <c r="UBA54" s="712"/>
      <c r="UBB54" s="712"/>
      <c r="UBC54" s="712"/>
      <c r="UBD54" s="712"/>
      <c r="UBE54" s="712"/>
      <c r="UBF54" s="712"/>
      <c r="UBG54" s="712"/>
      <c r="UBH54" s="712"/>
      <c r="UBI54" s="712"/>
      <c r="UBJ54" s="712"/>
      <c r="UBK54" s="712"/>
      <c r="UBL54" s="712"/>
      <c r="UBM54" s="712"/>
      <c r="UBN54" s="712"/>
      <c r="UBO54" s="712"/>
      <c r="UBP54" s="712"/>
      <c r="UBQ54" s="712"/>
      <c r="UBR54" s="712"/>
      <c r="UBS54" s="712"/>
      <c r="UBT54" s="712"/>
      <c r="UBU54" s="712"/>
      <c r="UBV54" s="712"/>
      <c r="UBW54" s="712"/>
      <c r="UBX54" s="712"/>
      <c r="UBY54" s="712"/>
      <c r="UBZ54" s="712"/>
      <c r="UCA54" s="712"/>
      <c r="UCB54" s="712"/>
      <c r="UCC54" s="712"/>
      <c r="UCD54" s="712"/>
      <c r="UCE54" s="712"/>
      <c r="UCF54" s="712"/>
      <c r="UCG54" s="712"/>
      <c r="UCH54" s="712"/>
      <c r="UCI54" s="712"/>
      <c r="UCJ54" s="712"/>
      <c r="UCK54" s="712"/>
      <c r="UCL54" s="712"/>
      <c r="UCM54" s="712"/>
      <c r="UCN54" s="712"/>
      <c r="UCO54" s="712"/>
      <c r="UCP54" s="712"/>
      <c r="UCQ54" s="712"/>
      <c r="UCR54" s="712"/>
      <c r="UCS54" s="712"/>
      <c r="UCT54" s="712"/>
      <c r="UCU54" s="712"/>
      <c r="UCV54" s="712"/>
      <c r="UCW54" s="712"/>
      <c r="UCX54" s="712"/>
      <c r="UCY54" s="712"/>
      <c r="UCZ54" s="712"/>
      <c r="UDA54" s="712"/>
      <c r="UDB54" s="712"/>
      <c r="UDC54" s="712"/>
      <c r="UDD54" s="712"/>
      <c r="UDE54" s="712"/>
      <c r="UDF54" s="712"/>
      <c r="UDG54" s="712"/>
      <c r="UDH54" s="712"/>
      <c r="UDI54" s="712"/>
      <c r="UDJ54" s="712"/>
      <c r="UDK54" s="712"/>
      <c r="UDL54" s="712"/>
      <c r="UDM54" s="712"/>
      <c r="UDN54" s="712"/>
      <c r="UDO54" s="712"/>
      <c r="UDP54" s="712"/>
      <c r="UDQ54" s="712"/>
      <c r="UDR54" s="712"/>
      <c r="UDS54" s="712"/>
      <c r="UDT54" s="712"/>
      <c r="UDU54" s="712"/>
      <c r="UDV54" s="712"/>
      <c r="UDW54" s="712"/>
      <c r="UDX54" s="712"/>
      <c r="UDY54" s="712"/>
      <c r="UDZ54" s="712"/>
      <c r="UEA54" s="712"/>
      <c r="UEB54" s="712"/>
      <c r="UEC54" s="712"/>
      <c r="UED54" s="712"/>
      <c r="UEE54" s="712"/>
      <c r="UEF54" s="712"/>
      <c r="UEG54" s="712"/>
      <c r="UEH54" s="712"/>
      <c r="UEI54" s="712"/>
      <c r="UEJ54" s="712"/>
      <c r="UEK54" s="712"/>
      <c r="UEL54" s="712"/>
      <c r="UEM54" s="712"/>
      <c r="UEN54" s="712"/>
      <c r="UEO54" s="712"/>
      <c r="UEP54" s="712"/>
      <c r="UEQ54" s="712"/>
      <c r="UER54" s="712"/>
      <c r="UES54" s="712"/>
      <c r="UET54" s="712"/>
      <c r="UEU54" s="712"/>
      <c r="UEV54" s="712"/>
      <c r="UEW54" s="712"/>
      <c r="UEX54" s="712"/>
      <c r="UEY54" s="712"/>
      <c r="UEZ54" s="712"/>
      <c r="UFA54" s="712"/>
      <c r="UFB54" s="712"/>
      <c r="UFC54" s="712"/>
      <c r="UFD54" s="712"/>
      <c r="UFE54" s="712"/>
      <c r="UFF54" s="712"/>
      <c r="UFG54" s="712"/>
      <c r="UFH54" s="712"/>
      <c r="UFI54" s="712"/>
      <c r="UFJ54" s="712"/>
      <c r="UFK54" s="712"/>
      <c r="UFL54" s="712"/>
      <c r="UFM54" s="712"/>
      <c r="UFN54" s="712"/>
      <c r="UFO54" s="712"/>
      <c r="UFP54" s="712"/>
      <c r="UFQ54" s="712"/>
      <c r="UFR54" s="712"/>
      <c r="UFS54" s="712"/>
      <c r="UFT54" s="712"/>
      <c r="UFU54" s="712"/>
      <c r="UFV54" s="712"/>
      <c r="UFW54" s="712"/>
      <c r="UFX54" s="712"/>
      <c r="UFY54" s="712"/>
      <c r="UFZ54" s="712"/>
      <c r="UGA54" s="712"/>
      <c r="UGB54" s="712"/>
      <c r="UGC54" s="712"/>
      <c r="UGD54" s="712"/>
      <c r="UGE54" s="712"/>
      <c r="UGF54" s="712"/>
      <c r="UGG54" s="712"/>
      <c r="UGH54" s="712"/>
      <c r="UGI54" s="712"/>
      <c r="UGJ54" s="712"/>
      <c r="UGK54" s="712"/>
      <c r="UGL54" s="712"/>
      <c r="UGM54" s="712"/>
      <c r="UGN54" s="712"/>
      <c r="UGO54" s="712"/>
      <c r="UGP54" s="712"/>
      <c r="UGQ54" s="712"/>
      <c r="UGR54" s="712"/>
      <c r="UGS54" s="712"/>
      <c r="UGT54" s="712"/>
      <c r="UGU54" s="712"/>
      <c r="UGV54" s="712"/>
      <c r="UGW54" s="712"/>
      <c r="UGX54" s="712"/>
      <c r="UGY54" s="712"/>
      <c r="UGZ54" s="712"/>
      <c r="UHA54" s="712"/>
      <c r="UHB54" s="712"/>
      <c r="UHC54" s="712"/>
      <c r="UHD54" s="712"/>
      <c r="UHE54" s="712"/>
      <c r="UHF54" s="712"/>
      <c r="UHG54" s="712"/>
      <c r="UHH54" s="712"/>
      <c r="UHI54" s="712"/>
      <c r="UHJ54" s="712"/>
      <c r="UHK54" s="712"/>
      <c r="UHL54" s="712"/>
      <c r="UHM54" s="712"/>
      <c r="UHN54" s="712"/>
      <c r="UHO54" s="712"/>
      <c r="UHP54" s="712"/>
      <c r="UHQ54" s="712"/>
      <c r="UHR54" s="712"/>
      <c r="UHS54" s="712"/>
      <c r="UHT54" s="712"/>
      <c r="UHU54" s="712"/>
      <c r="UHV54" s="712"/>
      <c r="UHW54" s="712"/>
      <c r="UHX54" s="712"/>
      <c r="UHY54" s="712"/>
      <c r="UHZ54" s="712"/>
      <c r="UIA54" s="712"/>
      <c r="UIB54" s="712"/>
      <c r="UIC54" s="712"/>
      <c r="UID54" s="712"/>
      <c r="UIE54" s="712"/>
      <c r="UIF54" s="712"/>
      <c r="UIG54" s="712"/>
      <c r="UIH54" s="712"/>
      <c r="UII54" s="712"/>
      <c r="UIJ54" s="712"/>
      <c r="UIK54" s="712"/>
      <c r="UIL54" s="712"/>
      <c r="UIM54" s="712"/>
      <c r="UIN54" s="712"/>
      <c r="UIO54" s="712"/>
      <c r="UIP54" s="712"/>
      <c r="UIQ54" s="712"/>
      <c r="UIR54" s="712"/>
      <c r="UIS54" s="712"/>
      <c r="UIT54" s="712"/>
      <c r="UIU54" s="712"/>
      <c r="UIV54" s="712"/>
      <c r="UIW54" s="712"/>
      <c r="UIX54" s="712"/>
      <c r="UIY54" s="712"/>
      <c r="UIZ54" s="712"/>
      <c r="UJA54" s="712"/>
      <c r="UJB54" s="712"/>
      <c r="UJC54" s="712"/>
      <c r="UJD54" s="712"/>
      <c r="UJE54" s="712"/>
      <c r="UJF54" s="712"/>
      <c r="UJG54" s="712"/>
      <c r="UJH54" s="712"/>
      <c r="UJI54" s="712"/>
      <c r="UJJ54" s="712"/>
      <c r="UJK54" s="712"/>
      <c r="UJL54" s="712"/>
      <c r="UJM54" s="712"/>
      <c r="UJN54" s="712"/>
      <c r="UJO54" s="712"/>
      <c r="UJP54" s="712"/>
      <c r="UJQ54" s="712"/>
      <c r="UJR54" s="712"/>
      <c r="UJS54" s="712"/>
      <c r="UJT54" s="712"/>
      <c r="UJU54" s="712"/>
      <c r="UJV54" s="712"/>
      <c r="UJW54" s="712"/>
      <c r="UJX54" s="712"/>
      <c r="UJY54" s="712"/>
      <c r="UJZ54" s="712"/>
      <c r="UKA54" s="712"/>
      <c r="UKB54" s="712"/>
      <c r="UKC54" s="712"/>
      <c r="UKD54" s="712"/>
      <c r="UKE54" s="712"/>
      <c r="UKF54" s="712"/>
      <c r="UKG54" s="712"/>
      <c r="UKH54" s="712"/>
      <c r="UKI54" s="712"/>
      <c r="UKJ54" s="712"/>
      <c r="UKK54" s="712"/>
      <c r="UKL54" s="712"/>
      <c r="UKM54" s="712"/>
      <c r="UKN54" s="712"/>
      <c r="UKO54" s="712"/>
      <c r="UKP54" s="712"/>
      <c r="UKQ54" s="712"/>
      <c r="UKR54" s="712"/>
      <c r="UKS54" s="712"/>
      <c r="UKT54" s="712"/>
      <c r="UKU54" s="712"/>
      <c r="UKV54" s="712"/>
      <c r="UKW54" s="712"/>
      <c r="UKX54" s="712"/>
      <c r="UKY54" s="712"/>
      <c r="UKZ54" s="712"/>
      <c r="ULA54" s="712"/>
      <c r="ULB54" s="712"/>
      <c r="ULC54" s="712"/>
      <c r="ULD54" s="712"/>
      <c r="ULE54" s="712"/>
      <c r="ULF54" s="712"/>
      <c r="ULG54" s="712"/>
      <c r="ULH54" s="712"/>
      <c r="ULI54" s="712"/>
      <c r="ULJ54" s="712"/>
      <c r="ULK54" s="712"/>
      <c r="ULL54" s="712"/>
      <c r="ULM54" s="712"/>
      <c r="ULN54" s="712"/>
      <c r="ULO54" s="712"/>
      <c r="ULP54" s="712"/>
      <c r="ULQ54" s="712"/>
      <c r="ULR54" s="712"/>
      <c r="ULS54" s="712"/>
      <c r="ULT54" s="712"/>
      <c r="ULU54" s="712"/>
      <c r="ULV54" s="712"/>
      <c r="ULW54" s="712"/>
      <c r="ULX54" s="712"/>
      <c r="ULY54" s="712"/>
      <c r="ULZ54" s="712"/>
      <c r="UMA54" s="712"/>
      <c r="UMB54" s="712"/>
      <c r="UMC54" s="712"/>
      <c r="UMD54" s="712"/>
      <c r="UME54" s="712"/>
      <c r="UMF54" s="712"/>
      <c r="UMG54" s="712"/>
      <c r="UMH54" s="712"/>
      <c r="UMI54" s="712"/>
      <c r="UMJ54" s="712"/>
      <c r="UMK54" s="712"/>
      <c r="UML54" s="712"/>
      <c r="UMM54" s="712"/>
      <c r="UMN54" s="712"/>
      <c r="UMO54" s="712"/>
      <c r="UMP54" s="712"/>
      <c r="UMQ54" s="712"/>
      <c r="UMR54" s="712"/>
      <c r="UMS54" s="712"/>
      <c r="UMT54" s="712"/>
      <c r="UMU54" s="712"/>
      <c r="UMV54" s="712"/>
      <c r="UMW54" s="712"/>
      <c r="UMX54" s="712"/>
      <c r="UMY54" s="712"/>
      <c r="UMZ54" s="712"/>
      <c r="UNA54" s="712"/>
      <c r="UNB54" s="712"/>
      <c r="UNC54" s="712"/>
      <c r="UND54" s="712"/>
      <c r="UNE54" s="712"/>
      <c r="UNF54" s="712"/>
      <c r="UNG54" s="712"/>
      <c r="UNH54" s="712"/>
      <c r="UNI54" s="712"/>
      <c r="UNJ54" s="712"/>
      <c r="UNK54" s="712"/>
      <c r="UNL54" s="712"/>
      <c r="UNM54" s="712"/>
      <c r="UNN54" s="712"/>
      <c r="UNO54" s="712"/>
      <c r="UNP54" s="712"/>
      <c r="UNQ54" s="712"/>
      <c r="UNR54" s="712"/>
      <c r="UNS54" s="712"/>
      <c r="UNT54" s="712"/>
      <c r="UNU54" s="712"/>
      <c r="UNV54" s="712"/>
      <c r="UNW54" s="712"/>
      <c r="UNX54" s="712"/>
      <c r="UNY54" s="712"/>
      <c r="UNZ54" s="712"/>
      <c r="UOA54" s="712"/>
      <c r="UOB54" s="712"/>
      <c r="UOC54" s="712"/>
      <c r="UOD54" s="712"/>
      <c r="UOE54" s="712"/>
      <c r="UOF54" s="712"/>
      <c r="UOG54" s="712"/>
      <c r="UOH54" s="712"/>
      <c r="UOI54" s="712"/>
      <c r="UOJ54" s="712"/>
      <c r="UOK54" s="712"/>
      <c r="UOL54" s="712"/>
      <c r="UOM54" s="712"/>
      <c r="UON54" s="712"/>
      <c r="UOO54" s="712"/>
      <c r="UOP54" s="712"/>
      <c r="UOQ54" s="712"/>
      <c r="UOR54" s="712"/>
      <c r="UOS54" s="712"/>
      <c r="UOT54" s="712"/>
      <c r="UOU54" s="712"/>
      <c r="UOV54" s="712"/>
      <c r="UOW54" s="712"/>
      <c r="UOX54" s="712"/>
      <c r="UOY54" s="712"/>
      <c r="UOZ54" s="712"/>
      <c r="UPA54" s="712"/>
      <c r="UPB54" s="712"/>
      <c r="UPC54" s="712"/>
      <c r="UPD54" s="712"/>
      <c r="UPE54" s="712"/>
      <c r="UPF54" s="712"/>
      <c r="UPG54" s="712"/>
      <c r="UPH54" s="712"/>
      <c r="UPI54" s="712"/>
      <c r="UPJ54" s="712"/>
      <c r="UPK54" s="712"/>
      <c r="UPL54" s="712"/>
      <c r="UPM54" s="712"/>
      <c r="UPN54" s="712"/>
      <c r="UPO54" s="712"/>
      <c r="UPP54" s="712"/>
      <c r="UPQ54" s="712"/>
      <c r="UPR54" s="712"/>
      <c r="UPS54" s="712"/>
      <c r="UPT54" s="712"/>
      <c r="UPU54" s="712"/>
      <c r="UPV54" s="712"/>
      <c r="UPW54" s="712"/>
      <c r="UPX54" s="712"/>
      <c r="UPY54" s="712"/>
      <c r="UPZ54" s="712"/>
      <c r="UQA54" s="712"/>
      <c r="UQB54" s="712"/>
      <c r="UQC54" s="712"/>
      <c r="UQD54" s="712"/>
      <c r="UQE54" s="712"/>
      <c r="UQF54" s="712"/>
      <c r="UQG54" s="712"/>
      <c r="UQH54" s="712"/>
      <c r="UQI54" s="712"/>
      <c r="UQJ54" s="712"/>
      <c r="UQK54" s="712"/>
      <c r="UQL54" s="712"/>
      <c r="UQM54" s="712"/>
      <c r="UQN54" s="712"/>
      <c r="UQO54" s="712"/>
      <c r="UQP54" s="712"/>
      <c r="UQQ54" s="712"/>
      <c r="UQR54" s="712"/>
      <c r="UQS54" s="712"/>
      <c r="UQT54" s="712"/>
      <c r="UQU54" s="712"/>
      <c r="UQV54" s="712"/>
      <c r="UQW54" s="712"/>
      <c r="UQX54" s="712"/>
      <c r="UQY54" s="712"/>
      <c r="UQZ54" s="712"/>
      <c r="URA54" s="712"/>
      <c r="URB54" s="712"/>
      <c r="URC54" s="712"/>
      <c r="URD54" s="712"/>
      <c r="URE54" s="712"/>
      <c r="URF54" s="712"/>
      <c r="URG54" s="712"/>
      <c r="URH54" s="712"/>
      <c r="URI54" s="712"/>
      <c r="URJ54" s="712"/>
      <c r="URK54" s="712"/>
      <c r="URL54" s="712"/>
      <c r="URM54" s="712"/>
      <c r="URN54" s="712"/>
      <c r="URO54" s="712"/>
      <c r="URP54" s="712"/>
      <c r="URQ54" s="712"/>
      <c r="URR54" s="712"/>
      <c r="URS54" s="712"/>
      <c r="URT54" s="712"/>
      <c r="URU54" s="712"/>
      <c r="URV54" s="712"/>
      <c r="URW54" s="712"/>
      <c r="URX54" s="712"/>
      <c r="URY54" s="712"/>
      <c r="URZ54" s="712"/>
      <c r="USA54" s="712"/>
      <c r="USB54" s="712"/>
      <c r="USC54" s="712"/>
      <c r="USD54" s="712"/>
      <c r="USE54" s="712"/>
      <c r="USF54" s="712"/>
      <c r="USG54" s="712"/>
      <c r="USH54" s="712"/>
      <c r="USI54" s="712"/>
      <c r="USJ54" s="712"/>
      <c r="USK54" s="712"/>
      <c r="USL54" s="712"/>
      <c r="USM54" s="712"/>
      <c r="USN54" s="712"/>
      <c r="USO54" s="712"/>
      <c r="USP54" s="712"/>
      <c r="USQ54" s="712"/>
      <c r="USR54" s="712"/>
      <c r="USS54" s="712"/>
      <c r="UST54" s="712"/>
      <c r="USU54" s="712"/>
      <c r="USV54" s="712"/>
      <c r="USW54" s="712"/>
      <c r="USX54" s="712"/>
      <c r="USY54" s="712"/>
      <c r="USZ54" s="712"/>
      <c r="UTA54" s="712"/>
      <c r="UTB54" s="712"/>
      <c r="UTC54" s="712"/>
      <c r="UTD54" s="712"/>
      <c r="UTE54" s="712"/>
      <c r="UTF54" s="712"/>
      <c r="UTG54" s="712"/>
      <c r="UTH54" s="712"/>
      <c r="UTI54" s="712"/>
      <c r="UTJ54" s="712"/>
      <c r="UTK54" s="712"/>
      <c r="UTL54" s="712"/>
      <c r="UTM54" s="712"/>
      <c r="UTN54" s="712"/>
      <c r="UTO54" s="712"/>
      <c r="UTP54" s="712"/>
      <c r="UTQ54" s="712"/>
      <c r="UTR54" s="712"/>
      <c r="UTS54" s="712"/>
      <c r="UTT54" s="712"/>
      <c r="UTU54" s="712"/>
      <c r="UTV54" s="712"/>
      <c r="UTW54" s="712"/>
      <c r="UTX54" s="712"/>
      <c r="UTY54" s="712"/>
      <c r="UTZ54" s="712"/>
      <c r="UUA54" s="712"/>
      <c r="UUB54" s="712"/>
      <c r="UUC54" s="712"/>
      <c r="UUD54" s="712"/>
      <c r="UUE54" s="712"/>
      <c r="UUF54" s="712"/>
      <c r="UUG54" s="712"/>
      <c r="UUH54" s="712"/>
      <c r="UUI54" s="712"/>
      <c r="UUJ54" s="712"/>
      <c r="UUK54" s="712"/>
      <c r="UUL54" s="712"/>
      <c r="UUM54" s="712"/>
      <c r="UUN54" s="712"/>
      <c r="UUO54" s="712"/>
      <c r="UUP54" s="712"/>
      <c r="UUQ54" s="712"/>
      <c r="UUR54" s="712"/>
      <c r="UUS54" s="712"/>
      <c r="UUT54" s="712"/>
      <c r="UUU54" s="712"/>
      <c r="UUV54" s="712"/>
      <c r="UUW54" s="712"/>
      <c r="UUX54" s="712"/>
      <c r="UUY54" s="712"/>
      <c r="UUZ54" s="712"/>
      <c r="UVA54" s="712"/>
      <c r="UVB54" s="712"/>
      <c r="UVC54" s="712"/>
      <c r="UVD54" s="712"/>
      <c r="UVE54" s="712"/>
      <c r="UVF54" s="712"/>
      <c r="UVG54" s="712"/>
      <c r="UVH54" s="712"/>
      <c r="UVI54" s="712"/>
      <c r="UVJ54" s="712"/>
      <c r="UVK54" s="712"/>
      <c r="UVL54" s="712"/>
      <c r="UVM54" s="712"/>
      <c r="UVN54" s="712"/>
      <c r="UVO54" s="712"/>
      <c r="UVP54" s="712"/>
      <c r="UVQ54" s="712"/>
      <c r="UVR54" s="712"/>
      <c r="UVS54" s="712"/>
      <c r="UVT54" s="712"/>
      <c r="UVU54" s="712"/>
      <c r="UVV54" s="712"/>
      <c r="UVW54" s="712"/>
      <c r="UVX54" s="712"/>
      <c r="UVY54" s="712"/>
      <c r="UVZ54" s="712"/>
      <c r="UWA54" s="712"/>
      <c r="UWB54" s="712"/>
      <c r="UWC54" s="712"/>
      <c r="UWD54" s="712"/>
      <c r="UWE54" s="712"/>
      <c r="UWF54" s="712"/>
      <c r="UWG54" s="712"/>
      <c r="UWH54" s="712"/>
      <c r="UWI54" s="712"/>
      <c r="UWJ54" s="712"/>
      <c r="UWK54" s="712"/>
      <c r="UWL54" s="712"/>
      <c r="UWM54" s="712"/>
      <c r="UWN54" s="712"/>
      <c r="UWO54" s="712"/>
      <c r="UWP54" s="712"/>
      <c r="UWQ54" s="712"/>
      <c r="UWR54" s="712"/>
      <c r="UWS54" s="712"/>
      <c r="UWT54" s="712"/>
      <c r="UWU54" s="712"/>
      <c r="UWV54" s="712"/>
      <c r="UWW54" s="712"/>
      <c r="UWX54" s="712"/>
      <c r="UWY54" s="712"/>
      <c r="UWZ54" s="712"/>
      <c r="UXA54" s="712"/>
      <c r="UXB54" s="712"/>
      <c r="UXC54" s="712"/>
      <c r="UXD54" s="712"/>
      <c r="UXE54" s="712"/>
      <c r="UXF54" s="712"/>
      <c r="UXG54" s="712"/>
      <c r="UXH54" s="712"/>
      <c r="UXI54" s="712"/>
      <c r="UXJ54" s="712"/>
      <c r="UXK54" s="712"/>
      <c r="UXL54" s="712"/>
      <c r="UXM54" s="712"/>
      <c r="UXN54" s="712"/>
      <c r="UXO54" s="712"/>
      <c r="UXP54" s="712"/>
      <c r="UXQ54" s="712"/>
      <c r="UXR54" s="712"/>
      <c r="UXS54" s="712"/>
      <c r="UXT54" s="712"/>
      <c r="UXU54" s="712"/>
      <c r="UXV54" s="712"/>
      <c r="UXW54" s="712"/>
      <c r="UXX54" s="712"/>
      <c r="UXY54" s="712"/>
      <c r="UXZ54" s="712"/>
      <c r="UYA54" s="712"/>
      <c r="UYB54" s="712"/>
      <c r="UYC54" s="712"/>
      <c r="UYD54" s="712"/>
      <c r="UYE54" s="712"/>
      <c r="UYF54" s="712"/>
      <c r="UYG54" s="712"/>
      <c r="UYH54" s="712"/>
      <c r="UYI54" s="712"/>
      <c r="UYJ54" s="712"/>
      <c r="UYK54" s="712"/>
      <c r="UYL54" s="712"/>
      <c r="UYM54" s="712"/>
      <c r="UYN54" s="712"/>
      <c r="UYO54" s="712"/>
      <c r="UYP54" s="712"/>
      <c r="UYQ54" s="712"/>
      <c r="UYR54" s="712"/>
      <c r="UYS54" s="712"/>
      <c r="UYT54" s="712"/>
      <c r="UYU54" s="712"/>
      <c r="UYV54" s="712"/>
      <c r="UYW54" s="712"/>
      <c r="UYX54" s="712"/>
      <c r="UYY54" s="712"/>
      <c r="UYZ54" s="712"/>
      <c r="UZA54" s="712"/>
      <c r="UZB54" s="712"/>
      <c r="UZC54" s="712"/>
      <c r="UZD54" s="712"/>
      <c r="UZE54" s="712"/>
      <c r="UZF54" s="712"/>
      <c r="UZG54" s="712"/>
      <c r="UZH54" s="712"/>
      <c r="UZI54" s="712"/>
      <c r="UZJ54" s="712"/>
      <c r="UZK54" s="712"/>
      <c r="UZL54" s="712"/>
      <c r="UZM54" s="712"/>
      <c r="UZN54" s="712"/>
      <c r="UZO54" s="712"/>
      <c r="UZP54" s="712"/>
      <c r="UZQ54" s="712"/>
      <c r="UZR54" s="712"/>
      <c r="UZS54" s="712"/>
      <c r="UZT54" s="712"/>
      <c r="UZU54" s="712"/>
      <c r="UZV54" s="712"/>
      <c r="UZW54" s="712"/>
      <c r="UZX54" s="712"/>
      <c r="UZY54" s="712"/>
      <c r="UZZ54" s="712"/>
      <c r="VAA54" s="712"/>
      <c r="VAB54" s="712"/>
      <c r="VAC54" s="712"/>
      <c r="VAD54" s="712"/>
      <c r="VAE54" s="712"/>
      <c r="VAF54" s="712"/>
      <c r="VAG54" s="712"/>
      <c r="VAH54" s="712"/>
      <c r="VAI54" s="712"/>
      <c r="VAJ54" s="712"/>
      <c r="VAK54" s="712"/>
      <c r="VAL54" s="712"/>
      <c r="VAM54" s="712"/>
      <c r="VAN54" s="712"/>
      <c r="VAO54" s="712"/>
      <c r="VAP54" s="712"/>
      <c r="VAQ54" s="712"/>
      <c r="VAR54" s="712"/>
      <c r="VAS54" s="712"/>
      <c r="VAT54" s="712"/>
      <c r="VAU54" s="712"/>
      <c r="VAV54" s="712"/>
      <c r="VAW54" s="712"/>
      <c r="VAX54" s="712"/>
      <c r="VAY54" s="712"/>
      <c r="VAZ54" s="712"/>
      <c r="VBA54" s="712"/>
      <c r="VBB54" s="712"/>
      <c r="VBC54" s="712"/>
      <c r="VBD54" s="712"/>
      <c r="VBE54" s="712"/>
      <c r="VBF54" s="712"/>
      <c r="VBG54" s="712"/>
      <c r="VBH54" s="712"/>
      <c r="VBI54" s="712"/>
      <c r="VBJ54" s="712"/>
      <c r="VBK54" s="712"/>
      <c r="VBL54" s="712"/>
      <c r="VBM54" s="712"/>
      <c r="VBN54" s="712"/>
      <c r="VBO54" s="712"/>
      <c r="VBP54" s="712"/>
      <c r="VBQ54" s="712"/>
      <c r="VBR54" s="712"/>
      <c r="VBS54" s="712"/>
      <c r="VBT54" s="712"/>
      <c r="VBU54" s="712"/>
      <c r="VBV54" s="712"/>
      <c r="VBW54" s="712"/>
      <c r="VBX54" s="712"/>
      <c r="VBY54" s="712"/>
      <c r="VBZ54" s="712"/>
      <c r="VCA54" s="712"/>
      <c r="VCB54" s="712"/>
      <c r="VCC54" s="712"/>
      <c r="VCD54" s="712"/>
      <c r="VCE54" s="712"/>
      <c r="VCF54" s="712"/>
      <c r="VCG54" s="712"/>
      <c r="VCH54" s="712"/>
      <c r="VCI54" s="712"/>
      <c r="VCJ54" s="712"/>
      <c r="VCK54" s="712"/>
      <c r="VCL54" s="712"/>
      <c r="VCM54" s="712"/>
      <c r="VCN54" s="712"/>
      <c r="VCO54" s="712"/>
      <c r="VCP54" s="712"/>
      <c r="VCQ54" s="712"/>
      <c r="VCR54" s="712"/>
      <c r="VCS54" s="712"/>
      <c r="VCT54" s="712"/>
      <c r="VCU54" s="712"/>
      <c r="VCV54" s="712"/>
      <c r="VCW54" s="712"/>
      <c r="VCX54" s="712"/>
      <c r="VCY54" s="712"/>
      <c r="VCZ54" s="712"/>
      <c r="VDA54" s="712"/>
      <c r="VDB54" s="712"/>
      <c r="VDC54" s="712"/>
      <c r="VDD54" s="712"/>
      <c r="VDE54" s="712"/>
      <c r="VDF54" s="712"/>
      <c r="VDG54" s="712"/>
      <c r="VDH54" s="712"/>
      <c r="VDI54" s="712"/>
      <c r="VDJ54" s="712"/>
      <c r="VDK54" s="712"/>
      <c r="VDL54" s="712"/>
      <c r="VDM54" s="712"/>
      <c r="VDN54" s="712"/>
      <c r="VDO54" s="712"/>
      <c r="VDP54" s="712"/>
      <c r="VDQ54" s="712"/>
      <c r="VDR54" s="712"/>
      <c r="VDS54" s="712"/>
      <c r="VDT54" s="712"/>
      <c r="VDU54" s="712"/>
      <c r="VDV54" s="712"/>
      <c r="VDW54" s="712"/>
      <c r="VDX54" s="712"/>
      <c r="VDY54" s="712"/>
      <c r="VDZ54" s="712"/>
      <c r="VEA54" s="712"/>
      <c r="VEB54" s="712"/>
      <c r="VEC54" s="712"/>
      <c r="VED54" s="712"/>
      <c r="VEE54" s="712"/>
      <c r="VEF54" s="712"/>
      <c r="VEG54" s="712"/>
      <c r="VEH54" s="712"/>
      <c r="VEI54" s="712"/>
      <c r="VEJ54" s="712"/>
      <c r="VEK54" s="712"/>
      <c r="VEL54" s="712"/>
      <c r="VEM54" s="712"/>
      <c r="VEN54" s="712"/>
      <c r="VEO54" s="712"/>
      <c r="VEP54" s="712"/>
      <c r="VEQ54" s="712"/>
      <c r="VER54" s="712"/>
      <c r="VES54" s="712"/>
      <c r="VET54" s="712"/>
      <c r="VEU54" s="712"/>
      <c r="VEV54" s="712"/>
      <c r="VEW54" s="712"/>
      <c r="VEX54" s="712"/>
      <c r="VEY54" s="712"/>
      <c r="VEZ54" s="712"/>
      <c r="VFA54" s="712"/>
      <c r="VFB54" s="712"/>
      <c r="VFC54" s="712"/>
      <c r="VFD54" s="712"/>
      <c r="VFE54" s="712"/>
      <c r="VFF54" s="712"/>
      <c r="VFG54" s="712"/>
      <c r="VFH54" s="712"/>
      <c r="VFI54" s="712"/>
      <c r="VFJ54" s="712"/>
      <c r="VFK54" s="712"/>
      <c r="VFL54" s="712"/>
      <c r="VFM54" s="712"/>
      <c r="VFN54" s="712"/>
      <c r="VFO54" s="712"/>
      <c r="VFP54" s="712"/>
      <c r="VFQ54" s="712"/>
      <c r="VFR54" s="712"/>
      <c r="VFS54" s="712"/>
      <c r="VFT54" s="712"/>
      <c r="VFU54" s="712"/>
      <c r="VFV54" s="712"/>
      <c r="VFW54" s="712"/>
      <c r="VFX54" s="712"/>
      <c r="VFY54" s="712"/>
      <c r="VFZ54" s="712"/>
      <c r="VGA54" s="712"/>
      <c r="VGB54" s="712"/>
      <c r="VGC54" s="712"/>
      <c r="VGD54" s="712"/>
      <c r="VGE54" s="712"/>
      <c r="VGF54" s="712"/>
      <c r="VGG54" s="712"/>
      <c r="VGH54" s="712"/>
      <c r="VGI54" s="712"/>
      <c r="VGJ54" s="712"/>
      <c r="VGK54" s="712"/>
      <c r="VGL54" s="712"/>
      <c r="VGM54" s="712"/>
      <c r="VGN54" s="712"/>
      <c r="VGO54" s="712"/>
      <c r="VGP54" s="712"/>
      <c r="VGQ54" s="712"/>
      <c r="VGR54" s="712"/>
      <c r="VGS54" s="712"/>
      <c r="VGT54" s="712"/>
      <c r="VGU54" s="712"/>
      <c r="VGV54" s="712"/>
      <c r="VGW54" s="712"/>
      <c r="VGX54" s="712"/>
      <c r="VGY54" s="712"/>
      <c r="VGZ54" s="712"/>
      <c r="VHA54" s="712"/>
      <c r="VHB54" s="712"/>
      <c r="VHC54" s="712"/>
      <c r="VHD54" s="712"/>
      <c r="VHE54" s="712"/>
      <c r="VHF54" s="712"/>
      <c r="VHG54" s="712"/>
      <c r="VHH54" s="712"/>
      <c r="VHI54" s="712"/>
      <c r="VHJ54" s="712"/>
      <c r="VHK54" s="712"/>
      <c r="VHL54" s="712"/>
      <c r="VHM54" s="712"/>
      <c r="VHN54" s="712"/>
      <c r="VHO54" s="712"/>
      <c r="VHP54" s="712"/>
      <c r="VHQ54" s="712"/>
      <c r="VHR54" s="712"/>
      <c r="VHS54" s="712"/>
      <c r="VHT54" s="712"/>
      <c r="VHU54" s="712"/>
      <c r="VHV54" s="712"/>
      <c r="VHW54" s="712"/>
      <c r="VHX54" s="712"/>
      <c r="VHY54" s="712"/>
      <c r="VHZ54" s="712"/>
      <c r="VIA54" s="712"/>
      <c r="VIB54" s="712"/>
      <c r="VIC54" s="712"/>
      <c r="VID54" s="712"/>
      <c r="VIE54" s="712"/>
      <c r="VIF54" s="712"/>
      <c r="VIG54" s="712"/>
      <c r="VIH54" s="712"/>
      <c r="VII54" s="712"/>
      <c r="VIJ54" s="712"/>
      <c r="VIK54" s="712"/>
      <c r="VIL54" s="712"/>
      <c r="VIM54" s="712"/>
      <c r="VIN54" s="712"/>
      <c r="VIO54" s="712"/>
      <c r="VIP54" s="712"/>
      <c r="VIQ54" s="712"/>
      <c r="VIR54" s="712"/>
      <c r="VIS54" s="712"/>
      <c r="VIT54" s="712"/>
      <c r="VIU54" s="712"/>
      <c r="VIV54" s="712"/>
      <c r="VIW54" s="712"/>
      <c r="VIX54" s="712"/>
      <c r="VIY54" s="712"/>
      <c r="VIZ54" s="712"/>
      <c r="VJA54" s="712"/>
      <c r="VJB54" s="712"/>
      <c r="VJC54" s="712"/>
      <c r="VJD54" s="712"/>
      <c r="VJE54" s="712"/>
      <c r="VJF54" s="712"/>
      <c r="VJG54" s="712"/>
      <c r="VJH54" s="712"/>
      <c r="VJI54" s="712"/>
      <c r="VJJ54" s="712"/>
      <c r="VJK54" s="712"/>
      <c r="VJL54" s="712"/>
      <c r="VJM54" s="712"/>
      <c r="VJN54" s="712"/>
      <c r="VJO54" s="712"/>
      <c r="VJP54" s="712"/>
      <c r="VJQ54" s="712"/>
      <c r="VJR54" s="712"/>
      <c r="VJS54" s="712"/>
      <c r="VJT54" s="712"/>
      <c r="VJU54" s="712"/>
      <c r="VJV54" s="712"/>
      <c r="VJW54" s="712"/>
      <c r="VJX54" s="712"/>
      <c r="VJY54" s="712"/>
      <c r="VJZ54" s="712"/>
      <c r="VKA54" s="712"/>
      <c r="VKB54" s="712"/>
      <c r="VKC54" s="712"/>
      <c r="VKD54" s="712"/>
      <c r="VKE54" s="712"/>
      <c r="VKF54" s="712"/>
      <c r="VKG54" s="712"/>
      <c r="VKH54" s="712"/>
      <c r="VKI54" s="712"/>
      <c r="VKJ54" s="712"/>
      <c r="VKK54" s="712"/>
      <c r="VKL54" s="712"/>
      <c r="VKM54" s="712"/>
      <c r="VKN54" s="712"/>
      <c r="VKO54" s="712"/>
      <c r="VKP54" s="712"/>
      <c r="VKQ54" s="712"/>
      <c r="VKR54" s="712"/>
      <c r="VKS54" s="712"/>
      <c r="VKT54" s="712"/>
      <c r="VKU54" s="712"/>
      <c r="VKV54" s="712"/>
      <c r="VKW54" s="712"/>
      <c r="VKX54" s="712"/>
      <c r="VKY54" s="712"/>
      <c r="VKZ54" s="712"/>
      <c r="VLA54" s="712"/>
      <c r="VLB54" s="712"/>
      <c r="VLC54" s="712"/>
      <c r="VLD54" s="712"/>
      <c r="VLE54" s="712"/>
      <c r="VLF54" s="712"/>
      <c r="VLG54" s="712"/>
      <c r="VLH54" s="712"/>
      <c r="VLI54" s="712"/>
      <c r="VLJ54" s="712"/>
      <c r="VLK54" s="712"/>
      <c r="VLL54" s="712"/>
      <c r="VLM54" s="712"/>
      <c r="VLN54" s="712"/>
      <c r="VLO54" s="712"/>
      <c r="VLP54" s="712"/>
      <c r="VLQ54" s="712"/>
      <c r="VLR54" s="712"/>
      <c r="VLS54" s="712"/>
      <c r="VLT54" s="712"/>
      <c r="VLU54" s="712"/>
      <c r="VLV54" s="712"/>
      <c r="VLW54" s="712"/>
      <c r="VLX54" s="712"/>
      <c r="VLY54" s="712"/>
      <c r="VLZ54" s="712"/>
      <c r="VMA54" s="712"/>
      <c r="VMB54" s="712"/>
      <c r="VMC54" s="712"/>
      <c r="VMD54" s="712"/>
      <c r="VME54" s="712"/>
      <c r="VMF54" s="712"/>
      <c r="VMG54" s="712"/>
      <c r="VMH54" s="712"/>
      <c r="VMI54" s="712"/>
      <c r="VMJ54" s="712"/>
      <c r="VMK54" s="712"/>
      <c r="VML54" s="712"/>
      <c r="VMM54" s="712"/>
      <c r="VMN54" s="712"/>
      <c r="VMO54" s="712"/>
      <c r="VMP54" s="712"/>
      <c r="VMQ54" s="712"/>
      <c r="VMR54" s="712"/>
      <c r="VMS54" s="712"/>
      <c r="VMT54" s="712"/>
      <c r="VMU54" s="712"/>
      <c r="VMV54" s="712"/>
      <c r="VMW54" s="712"/>
      <c r="VMX54" s="712"/>
      <c r="VMY54" s="712"/>
      <c r="VMZ54" s="712"/>
      <c r="VNA54" s="712"/>
      <c r="VNB54" s="712"/>
      <c r="VNC54" s="712"/>
      <c r="VND54" s="712"/>
      <c r="VNE54" s="712"/>
      <c r="VNF54" s="712"/>
      <c r="VNG54" s="712"/>
      <c r="VNH54" s="712"/>
      <c r="VNI54" s="712"/>
      <c r="VNJ54" s="712"/>
      <c r="VNK54" s="712"/>
      <c r="VNL54" s="712"/>
      <c r="VNM54" s="712"/>
      <c r="VNN54" s="712"/>
      <c r="VNO54" s="712"/>
      <c r="VNP54" s="712"/>
      <c r="VNQ54" s="712"/>
      <c r="VNR54" s="712"/>
      <c r="VNS54" s="712"/>
      <c r="VNT54" s="712"/>
      <c r="VNU54" s="712"/>
      <c r="VNV54" s="712"/>
      <c r="VNW54" s="712"/>
      <c r="VNX54" s="712"/>
      <c r="VNY54" s="712"/>
      <c r="VNZ54" s="712"/>
      <c r="VOA54" s="712"/>
      <c r="VOB54" s="712"/>
      <c r="VOC54" s="712"/>
      <c r="VOD54" s="712"/>
      <c r="VOE54" s="712"/>
      <c r="VOF54" s="712"/>
      <c r="VOG54" s="712"/>
      <c r="VOH54" s="712"/>
      <c r="VOI54" s="712"/>
      <c r="VOJ54" s="712"/>
      <c r="VOK54" s="712"/>
      <c r="VOL54" s="712"/>
      <c r="VOM54" s="712"/>
      <c r="VON54" s="712"/>
      <c r="VOO54" s="712"/>
      <c r="VOP54" s="712"/>
      <c r="VOQ54" s="712"/>
      <c r="VOR54" s="712"/>
      <c r="VOS54" s="712"/>
      <c r="VOT54" s="712"/>
      <c r="VOU54" s="712"/>
      <c r="VOV54" s="712"/>
      <c r="VOW54" s="712"/>
      <c r="VOX54" s="712"/>
      <c r="VOY54" s="712"/>
      <c r="VOZ54" s="712"/>
      <c r="VPA54" s="712"/>
      <c r="VPB54" s="712"/>
      <c r="VPC54" s="712"/>
      <c r="VPD54" s="712"/>
      <c r="VPE54" s="712"/>
      <c r="VPF54" s="712"/>
      <c r="VPG54" s="712"/>
      <c r="VPH54" s="712"/>
      <c r="VPI54" s="712"/>
      <c r="VPJ54" s="712"/>
      <c r="VPK54" s="712"/>
      <c r="VPL54" s="712"/>
      <c r="VPM54" s="712"/>
      <c r="VPN54" s="712"/>
      <c r="VPO54" s="712"/>
      <c r="VPP54" s="712"/>
      <c r="VPQ54" s="712"/>
      <c r="VPR54" s="712"/>
      <c r="VPS54" s="712"/>
      <c r="VPT54" s="712"/>
      <c r="VPU54" s="712"/>
      <c r="VPV54" s="712"/>
      <c r="VPW54" s="712"/>
      <c r="VPX54" s="712"/>
      <c r="VPY54" s="712"/>
      <c r="VPZ54" s="712"/>
      <c r="VQA54" s="712"/>
      <c r="VQB54" s="712"/>
      <c r="VQC54" s="712"/>
      <c r="VQD54" s="712"/>
      <c r="VQE54" s="712"/>
      <c r="VQF54" s="712"/>
      <c r="VQG54" s="712"/>
      <c r="VQH54" s="712"/>
      <c r="VQI54" s="712"/>
      <c r="VQJ54" s="712"/>
      <c r="VQK54" s="712"/>
      <c r="VQL54" s="712"/>
      <c r="VQM54" s="712"/>
      <c r="VQN54" s="712"/>
      <c r="VQO54" s="712"/>
      <c r="VQP54" s="712"/>
      <c r="VQQ54" s="712"/>
      <c r="VQR54" s="712"/>
      <c r="VQS54" s="712"/>
      <c r="VQT54" s="712"/>
      <c r="VQU54" s="712"/>
      <c r="VQV54" s="712"/>
      <c r="VQW54" s="712"/>
      <c r="VQX54" s="712"/>
      <c r="VQY54" s="712"/>
      <c r="VQZ54" s="712"/>
      <c r="VRA54" s="712"/>
      <c r="VRB54" s="712"/>
      <c r="VRC54" s="712"/>
      <c r="VRD54" s="712"/>
      <c r="VRE54" s="712"/>
      <c r="VRF54" s="712"/>
      <c r="VRG54" s="712"/>
      <c r="VRH54" s="712"/>
      <c r="VRI54" s="712"/>
      <c r="VRJ54" s="712"/>
      <c r="VRK54" s="712"/>
      <c r="VRL54" s="712"/>
      <c r="VRM54" s="712"/>
      <c r="VRN54" s="712"/>
      <c r="VRO54" s="712"/>
      <c r="VRP54" s="712"/>
      <c r="VRQ54" s="712"/>
      <c r="VRR54" s="712"/>
      <c r="VRS54" s="712"/>
      <c r="VRT54" s="712"/>
      <c r="VRU54" s="712"/>
      <c r="VRV54" s="712"/>
      <c r="VRW54" s="712"/>
      <c r="VRX54" s="712"/>
      <c r="VRY54" s="712"/>
      <c r="VRZ54" s="712"/>
      <c r="VSA54" s="712"/>
      <c r="VSB54" s="712"/>
      <c r="VSC54" s="712"/>
      <c r="VSD54" s="712"/>
      <c r="VSE54" s="712"/>
      <c r="VSF54" s="712"/>
      <c r="VSG54" s="712"/>
      <c r="VSH54" s="712"/>
      <c r="VSI54" s="712"/>
      <c r="VSJ54" s="712"/>
      <c r="VSK54" s="712"/>
      <c r="VSL54" s="712"/>
      <c r="VSM54" s="712"/>
      <c r="VSN54" s="712"/>
      <c r="VSO54" s="712"/>
      <c r="VSP54" s="712"/>
      <c r="VSQ54" s="712"/>
      <c r="VSR54" s="712"/>
      <c r="VSS54" s="712"/>
      <c r="VST54" s="712"/>
      <c r="VSU54" s="712"/>
      <c r="VSV54" s="712"/>
      <c r="VSW54" s="712"/>
      <c r="VSX54" s="712"/>
      <c r="VSY54" s="712"/>
      <c r="VSZ54" s="712"/>
      <c r="VTA54" s="712"/>
      <c r="VTB54" s="712"/>
      <c r="VTC54" s="712"/>
      <c r="VTD54" s="712"/>
      <c r="VTE54" s="712"/>
      <c r="VTF54" s="712"/>
      <c r="VTG54" s="712"/>
      <c r="VTH54" s="712"/>
      <c r="VTI54" s="712"/>
      <c r="VTJ54" s="712"/>
      <c r="VTK54" s="712"/>
      <c r="VTL54" s="712"/>
      <c r="VTM54" s="712"/>
      <c r="VTN54" s="712"/>
      <c r="VTO54" s="712"/>
      <c r="VTP54" s="712"/>
      <c r="VTQ54" s="712"/>
      <c r="VTR54" s="712"/>
      <c r="VTS54" s="712"/>
      <c r="VTT54" s="712"/>
      <c r="VTU54" s="712"/>
      <c r="VTV54" s="712"/>
      <c r="VTW54" s="712"/>
      <c r="VTX54" s="712"/>
      <c r="VTY54" s="712"/>
      <c r="VTZ54" s="712"/>
      <c r="VUA54" s="712"/>
      <c r="VUB54" s="712"/>
      <c r="VUC54" s="712"/>
      <c r="VUD54" s="712"/>
      <c r="VUE54" s="712"/>
      <c r="VUF54" s="712"/>
      <c r="VUG54" s="712"/>
      <c r="VUH54" s="712"/>
      <c r="VUI54" s="712"/>
      <c r="VUJ54" s="712"/>
      <c r="VUK54" s="712"/>
      <c r="VUL54" s="712"/>
      <c r="VUM54" s="712"/>
      <c r="VUN54" s="712"/>
      <c r="VUO54" s="712"/>
      <c r="VUP54" s="712"/>
      <c r="VUQ54" s="712"/>
      <c r="VUR54" s="712"/>
      <c r="VUS54" s="712"/>
      <c r="VUT54" s="712"/>
      <c r="VUU54" s="712"/>
      <c r="VUV54" s="712"/>
      <c r="VUW54" s="712"/>
      <c r="VUX54" s="712"/>
      <c r="VUY54" s="712"/>
      <c r="VUZ54" s="712"/>
      <c r="VVA54" s="712"/>
      <c r="VVB54" s="712"/>
      <c r="VVC54" s="712"/>
      <c r="VVD54" s="712"/>
      <c r="VVE54" s="712"/>
      <c r="VVF54" s="712"/>
      <c r="VVG54" s="712"/>
      <c r="VVH54" s="712"/>
      <c r="VVI54" s="712"/>
      <c r="VVJ54" s="712"/>
      <c r="VVK54" s="712"/>
      <c r="VVL54" s="712"/>
      <c r="VVM54" s="712"/>
      <c r="VVN54" s="712"/>
      <c r="VVO54" s="712"/>
      <c r="VVP54" s="712"/>
      <c r="VVQ54" s="712"/>
      <c r="VVR54" s="712"/>
      <c r="VVS54" s="712"/>
      <c r="VVT54" s="712"/>
      <c r="VVU54" s="712"/>
      <c r="VVV54" s="712"/>
      <c r="VVW54" s="712"/>
      <c r="VVX54" s="712"/>
      <c r="VVY54" s="712"/>
      <c r="VVZ54" s="712"/>
      <c r="VWA54" s="712"/>
      <c r="VWB54" s="712"/>
      <c r="VWC54" s="712"/>
      <c r="VWD54" s="712"/>
      <c r="VWE54" s="712"/>
      <c r="VWF54" s="712"/>
      <c r="VWG54" s="712"/>
      <c r="VWH54" s="712"/>
      <c r="VWI54" s="712"/>
      <c r="VWJ54" s="712"/>
      <c r="VWK54" s="712"/>
      <c r="VWL54" s="712"/>
      <c r="VWM54" s="712"/>
      <c r="VWN54" s="712"/>
      <c r="VWO54" s="712"/>
      <c r="VWP54" s="712"/>
      <c r="VWQ54" s="712"/>
      <c r="VWR54" s="712"/>
      <c r="VWS54" s="712"/>
      <c r="VWT54" s="712"/>
      <c r="VWU54" s="712"/>
      <c r="VWV54" s="712"/>
      <c r="VWW54" s="712"/>
      <c r="VWX54" s="712"/>
      <c r="VWY54" s="712"/>
      <c r="VWZ54" s="712"/>
      <c r="VXA54" s="712"/>
      <c r="VXB54" s="712"/>
      <c r="VXC54" s="712"/>
      <c r="VXD54" s="712"/>
      <c r="VXE54" s="712"/>
      <c r="VXF54" s="712"/>
      <c r="VXG54" s="712"/>
      <c r="VXH54" s="712"/>
      <c r="VXI54" s="712"/>
      <c r="VXJ54" s="712"/>
      <c r="VXK54" s="712"/>
      <c r="VXL54" s="712"/>
      <c r="VXM54" s="712"/>
      <c r="VXN54" s="712"/>
      <c r="VXO54" s="712"/>
      <c r="VXP54" s="712"/>
      <c r="VXQ54" s="712"/>
      <c r="VXR54" s="712"/>
      <c r="VXS54" s="712"/>
      <c r="VXT54" s="712"/>
      <c r="VXU54" s="712"/>
      <c r="VXV54" s="712"/>
      <c r="VXW54" s="712"/>
      <c r="VXX54" s="712"/>
      <c r="VXY54" s="712"/>
      <c r="VXZ54" s="712"/>
      <c r="VYA54" s="712"/>
      <c r="VYB54" s="712"/>
      <c r="VYC54" s="712"/>
      <c r="VYD54" s="712"/>
      <c r="VYE54" s="712"/>
      <c r="VYF54" s="712"/>
      <c r="VYG54" s="712"/>
      <c r="VYH54" s="712"/>
      <c r="VYI54" s="712"/>
      <c r="VYJ54" s="712"/>
      <c r="VYK54" s="712"/>
      <c r="VYL54" s="712"/>
      <c r="VYM54" s="712"/>
      <c r="VYN54" s="712"/>
      <c r="VYO54" s="712"/>
      <c r="VYP54" s="712"/>
      <c r="VYQ54" s="712"/>
      <c r="VYR54" s="712"/>
      <c r="VYS54" s="712"/>
      <c r="VYT54" s="712"/>
      <c r="VYU54" s="712"/>
      <c r="VYV54" s="712"/>
      <c r="VYW54" s="712"/>
      <c r="VYX54" s="712"/>
      <c r="VYY54" s="712"/>
      <c r="VYZ54" s="712"/>
      <c r="VZA54" s="712"/>
      <c r="VZB54" s="712"/>
      <c r="VZC54" s="712"/>
      <c r="VZD54" s="712"/>
      <c r="VZE54" s="712"/>
      <c r="VZF54" s="712"/>
      <c r="VZG54" s="712"/>
      <c r="VZH54" s="712"/>
      <c r="VZI54" s="712"/>
      <c r="VZJ54" s="712"/>
      <c r="VZK54" s="712"/>
      <c r="VZL54" s="712"/>
      <c r="VZM54" s="712"/>
      <c r="VZN54" s="712"/>
      <c r="VZO54" s="712"/>
      <c r="VZP54" s="712"/>
      <c r="VZQ54" s="712"/>
      <c r="VZR54" s="712"/>
      <c r="VZS54" s="712"/>
      <c r="VZT54" s="712"/>
      <c r="VZU54" s="712"/>
      <c r="VZV54" s="712"/>
      <c r="VZW54" s="712"/>
      <c r="VZX54" s="712"/>
      <c r="VZY54" s="712"/>
      <c r="VZZ54" s="712"/>
      <c r="WAA54" s="712"/>
      <c r="WAB54" s="712"/>
      <c r="WAC54" s="712"/>
      <c r="WAD54" s="712"/>
      <c r="WAE54" s="712"/>
      <c r="WAF54" s="712"/>
      <c r="WAG54" s="712"/>
      <c r="WAH54" s="712"/>
      <c r="WAI54" s="712"/>
      <c r="WAJ54" s="712"/>
      <c r="WAK54" s="712"/>
      <c r="WAL54" s="712"/>
      <c r="WAM54" s="712"/>
      <c r="WAN54" s="712"/>
      <c r="WAO54" s="712"/>
      <c r="WAP54" s="712"/>
      <c r="WAQ54" s="712"/>
      <c r="WAR54" s="712"/>
      <c r="WAS54" s="712"/>
      <c r="WAT54" s="712"/>
      <c r="WAU54" s="712"/>
      <c r="WAV54" s="712"/>
      <c r="WAW54" s="712"/>
      <c r="WAX54" s="712"/>
      <c r="WAY54" s="712"/>
      <c r="WAZ54" s="712"/>
      <c r="WBA54" s="712"/>
      <c r="WBB54" s="712"/>
      <c r="WBC54" s="712"/>
      <c r="WBD54" s="712"/>
      <c r="WBE54" s="712"/>
      <c r="WBF54" s="712"/>
      <c r="WBG54" s="712"/>
      <c r="WBH54" s="712"/>
      <c r="WBI54" s="712"/>
      <c r="WBJ54" s="712"/>
      <c r="WBK54" s="712"/>
      <c r="WBL54" s="712"/>
      <c r="WBM54" s="712"/>
      <c r="WBN54" s="712"/>
      <c r="WBO54" s="712"/>
      <c r="WBP54" s="712"/>
      <c r="WBQ54" s="712"/>
      <c r="WBR54" s="712"/>
      <c r="WBS54" s="712"/>
      <c r="WBT54" s="712"/>
      <c r="WBU54" s="712"/>
      <c r="WBV54" s="712"/>
      <c r="WBW54" s="712"/>
      <c r="WBX54" s="712"/>
      <c r="WBY54" s="712"/>
      <c r="WBZ54" s="712"/>
      <c r="WCA54" s="712"/>
      <c r="WCB54" s="712"/>
      <c r="WCC54" s="712"/>
      <c r="WCD54" s="712"/>
      <c r="WCE54" s="712"/>
      <c r="WCF54" s="712"/>
      <c r="WCG54" s="712"/>
      <c r="WCH54" s="712"/>
      <c r="WCI54" s="712"/>
      <c r="WCJ54" s="712"/>
      <c r="WCK54" s="712"/>
      <c r="WCL54" s="712"/>
      <c r="WCM54" s="712"/>
      <c r="WCN54" s="712"/>
      <c r="WCO54" s="712"/>
      <c r="WCP54" s="712"/>
      <c r="WCQ54" s="712"/>
      <c r="WCR54" s="712"/>
      <c r="WCS54" s="712"/>
      <c r="WCT54" s="712"/>
      <c r="WCU54" s="712"/>
      <c r="WCV54" s="712"/>
      <c r="WCW54" s="712"/>
      <c r="WCX54" s="712"/>
      <c r="WCY54" s="712"/>
      <c r="WCZ54" s="712"/>
      <c r="WDA54" s="712"/>
      <c r="WDB54" s="712"/>
      <c r="WDC54" s="712"/>
      <c r="WDD54" s="712"/>
      <c r="WDE54" s="712"/>
      <c r="WDF54" s="712"/>
      <c r="WDG54" s="712"/>
      <c r="WDH54" s="712"/>
      <c r="WDI54" s="712"/>
      <c r="WDJ54" s="712"/>
      <c r="WDK54" s="712"/>
      <c r="WDL54" s="712"/>
      <c r="WDM54" s="712"/>
      <c r="WDN54" s="712"/>
      <c r="WDO54" s="712"/>
      <c r="WDP54" s="712"/>
      <c r="WDQ54" s="712"/>
      <c r="WDR54" s="712"/>
      <c r="WDS54" s="712"/>
      <c r="WDT54" s="712"/>
      <c r="WDU54" s="712"/>
      <c r="WDV54" s="712"/>
      <c r="WDW54" s="712"/>
      <c r="WDX54" s="712"/>
      <c r="WDY54" s="712"/>
      <c r="WDZ54" s="712"/>
      <c r="WEA54" s="712"/>
      <c r="WEB54" s="712"/>
      <c r="WEC54" s="712"/>
      <c r="WED54" s="712"/>
      <c r="WEE54" s="712"/>
      <c r="WEF54" s="712"/>
      <c r="WEG54" s="712"/>
      <c r="WEH54" s="712"/>
      <c r="WEI54" s="712"/>
      <c r="WEJ54" s="712"/>
      <c r="WEK54" s="712"/>
      <c r="WEL54" s="712"/>
      <c r="WEM54" s="712"/>
      <c r="WEN54" s="712"/>
      <c r="WEO54" s="712"/>
      <c r="WEP54" s="712"/>
      <c r="WEQ54" s="712"/>
      <c r="WER54" s="712"/>
      <c r="WES54" s="712"/>
      <c r="WET54" s="712"/>
      <c r="WEU54" s="712"/>
      <c r="WEV54" s="712"/>
      <c r="WEW54" s="712"/>
      <c r="WEX54" s="712"/>
      <c r="WEY54" s="712"/>
      <c r="WEZ54" s="712"/>
      <c r="WFA54" s="712"/>
      <c r="WFB54" s="712"/>
      <c r="WFC54" s="712"/>
      <c r="WFD54" s="712"/>
      <c r="WFE54" s="712"/>
      <c r="WFF54" s="712"/>
      <c r="WFG54" s="712"/>
      <c r="WFH54" s="712"/>
      <c r="WFI54" s="712"/>
      <c r="WFJ54" s="712"/>
      <c r="WFK54" s="712"/>
      <c r="WFL54" s="712"/>
      <c r="WFM54" s="712"/>
      <c r="WFN54" s="712"/>
      <c r="WFO54" s="712"/>
      <c r="WFP54" s="712"/>
      <c r="WFQ54" s="712"/>
      <c r="WFR54" s="712"/>
      <c r="WFS54" s="712"/>
      <c r="WFT54" s="712"/>
      <c r="WFU54" s="712"/>
      <c r="WFV54" s="712"/>
      <c r="WFW54" s="712"/>
      <c r="WFX54" s="712"/>
      <c r="WFY54" s="712"/>
      <c r="WFZ54" s="712"/>
      <c r="WGA54" s="712"/>
      <c r="WGB54" s="712"/>
      <c r="WGC54" s="712"/>
      <c r="WGD54" s="712"/>
      <c r="WGE54" s="712"/>
      <c r="WGF54" s="712"/>
      <c r="WGG54" s="712"/>
      <c r="WGH54" s="712"/>
      <c r="WGI54" s="712"/>
      <c r="WGJ54" s="712"/>
      <c r="WGK54" s="712"/>
      <c r="WGL54" s="712"/>
      <c r="WGM54" s="712"/>
      <c r="WGN54" s="712"/>
      <c r="WGO54" s="712"/>
      <c r="WGP54" s="712"/>
      <c r="WGQ54" s="712"/>
      <c r="WGR54" s="712"/>
      <c r="WGS54" s="712"/>
      <c r="WGT54" s="712"/>
      <c r="WGU54" s="712"/>
      <c r="WGV54" s="712"/>
      <c r="WGW54" s="712"/>
      <c r="WGX54" s="712"/>
      <c r="WGY54" s="712"/>
      <c r="WGZ54" s="712"/>
      <c r="WHA54" s="712"/>
      <c r="WHB54" s="712"/>
      <c r="WHC54" s="712"/>
      <c r="WHD54" s="712"/>
      <c r="WHE54" s="712"/>
      <c r="WHF54" s="712"/>
      <c r="WHG54" s="712"/>
      <c r="WHH54" s="712"/>
      <c r="WHI54" s="712"/>
      <c r="WHJ54" s="712"/>
      <c r="WHK54" s="712"/>
      <c r="WHL54" s="712"/>
      <c r="WHM54" s="712"/>
      <c r="WHN54" s="712"/>
      <c r="WHO54" s="712"/>
      <c r="WHP54" s="712"/>
      <c r="WHQ54" s="712"/>
      <c r="WHR54" s="712"/>
      <c r="WHS54" s="712"/>
      <c r="WHT54" s="712"/>
      <c r="WHU54" s="712"/>
      <c r="WHV54" s="712"/>
      <c r="WHW54" s="712"/>
      <c r="WHX54" s="712"/>
      <c r="WHY54" s="712"/>
      <c r="WHZ54" s="712"/>
      <c r="WIA54" s="712"/>
      <c r="WIB54" s="712"/>
      <c r="WIC54" s="712"/>
      <c r="WID54" s="712"/>
      <c r="WIE54" s="712"/>
      <c r="WIF54" s="712"/>
      <c r="WIG54" s="712"/>
      <c r="WIH54" s="712"/>
      <c r="WII54" s="712"/>
      <c r="WIJ54" s="712"/>
      <c r="WIK54" s="712"/>
      <c r="WIL54" s="712"/>
      <c r="WIM54" s="712"/>
      <c r="WIN54" s="712"/>
      <c r="WIO54" s="712"/>
      <c r="WIP54" s="712"/>
      <c r="WIQ54" s="712"/>
      <c r="WIR54" s="712"/>
      <c r="WIS54" s="712"/>
      <c r="WIT54" s="712"/>
      <c r="WIU54" s="712"/>
      <c r="WIV54" s="712"/>
      <c r="WIW54" s="712"/>
      <c r="WIX54" s="712"/>
      <c r="WIY54" s="712"/>
      <c r="WIZ54" s="712"/>
      <c r="WJA54" s="712"/>
      <c r="WJB54" s="712"/>
      <c r="WJC54" s="712"/>
      <c r="WJD54" s="712"/>
      <c r="WJE54" s="712"/>
      <c r="WJF54" s="712"/>
      <c r="WJG54" s="712"/>
      <c r="WJH54" s="712"/>
      <c r="WJI54" s="712"/>
      <c r="WJJ54" s="712"/>
      <c r="WJK54" s="712"/>
      <c r="WJL54" s="712"/>
      <c r="WJM54" s="712"/>
      <c r="WJN54" s="712"/>
      <c r="WJO54" s="712"/>
      <c r="WJP54" s="712"/>
      <c r="WJQ54" s="712"/>
      <c r="WJR54" s="712"/>
      <c r="WJS54" s="712"/>
      <c r="WJT54" s="712"/>
      <c r="WJU54" s="712"/>
      <c r="WJV54" s="712"/>
      <c r="WJW54" s="712"/>
      <c r="WJX54" s="712"/>
      <c r="WJY54" s="712"/>
      <c r="WJZ54" s="712"/>
      <c r="WKA54" s="712"/>
      <c r="WKB54" s="712"/>
      <c r="WKC54" s="712"/>
      <c r="WKD54" s="712"/>
      <c r="WKE54" s="712"/>
      <c r="WKF54" s="712"/>
      <c r="WKG54" s="712"/>
      <c r="WKH54" s="712"/>
      <c r="WKI54" s="712"/>
      <c r="WKJ54" s="712"/>
      <c r="WKK54" s="712"/>
      <c r="WKL54" s="712"/>
      <c r="WKM54" s="712"/>
      <c r="WKN54" s="712"/>
      <c r="WKO54" s="712"/>
      <c r="WKP54" s="712"/>
      <c r="WKQ54" s="712"/>
      <c r="WKR54" s="712"/>
      <c r="WKS54" s="712"/>
      <c r="WKT54" s="712"/>
      <c r="WKU54" s="712"/>
      <c r="WKV54" s="712"/>
      <c r="WKW54" s="712"/>
      <c r="WKX54" s="712"/>
      <c r="WKY54" s="712"/>
      <c r="WKZ54" s="712"/>
      <c r="WLA54" s="712"/>
      <c r="WLB54" s="712"/>
      <c r="WLC54" s="712"/>
      <c r="WLD54" s="712"/>
      <c r="WLE54" s="712"/>
      <c r="WLF54" s="712"/>
      <c r="WLG54" s="712"/>
      <c r="WLH54" s="712"/>
      <c r="WLI54" s="712"/>
      <c r="WLJ54" s="712"/>
      <c r="WLK54" s="712"/>
      <c r="WLL54" s="712"/>
      <c r="WLM54" s="712"/>
      <c r="WLN54" s="712"/>
      <c r="WLO54" s="712"/>
      <c r="WLP54" s="712"/>
      <c r="WLQ54" s="712"/>
      <c r="WLR54" s="712"/>
      <c r="WLS54" s="712"/>
      <c r="WLT54" s="712"/>
      <c r="WLU54" s="712"/>
      <c r="WLV54" s="712"/>
      <c r="WLW54" s="712"/>
      <c r="WLX54" s="712"/>
      <c r="WLY54" s="712"/>
      <c r="WLZ54" s="712"/>
      <c r="WMA54" s="712"/>
      <c r="WMB54" s="712"/>
      <c r="WMC54" s="712"/>
      <c r="WMD54" s="712"/>
      <c r="WME54" s="712"/>
      <c r="WMF54" s="712"/>
      <c r="WMG54" s="712"/>
      <c r="WMH54" s="712"/>
      <c r="WMI54" s="712"/>
      <c r="WMJ54" s="712"/>
      <c r="WMK54" s="712"/>
      <c r="WML54" s="712"/>
      <c r="WMM54" s="712"/>
      <c r="WMN54" s="712"/>
      <c r="WMO54" s="712"/>
      <c r="WMP54" s="712"/>
      <c r="WMQ54" s="712"/>
      <c r="WMR54" s="712"/>
      <c r="WMS54" s="712"/>
      <c r="WMT54" s="712"/>
      <c r="WMU54" s="712"/>
      <c r="WMV54" s="712"/>
      <c r="WMW54" s="712"/>
      <c r="WMX54" s="712"/>
      <c r="WMY54" s="712"/>
      <c r="WMZ54" s="712"/>
      <c r="WNA54" s="712"/>
      <c r="WNB54" s="712"/>
      <c r="WNC54" s="712"/>
      <c r="WND54" s="712"/>
      <c r="WNE54" s="712"/>
      <c r="WNF54" s="712"/>
      <c r="WNG54" s="712"/>
      <c r="WNH54" s="712"/>
      <c r="WNI54" s="712"/>
      <c r="WNJ54" s="712"/>
      <c r="WNK54" s="712"/>
      <c r="WNL54" s="712"/>
      <c r="WNM54" s="712"/>
      <c r="WNN54" s="712"/>
      <c r="WNO54" s="712"/>
      <c r="WNP54" s="712"/>
      <c r="WNQ54" s="712"/>
      <c r="WNR54" s="712"/>
      <c r="WNS54" s="712"/>
      <c r="WNT54" s="712"/>
      <c r="WNU54" s="712"/>
      <c r="WNV54" s="712"/>
      <c r="WNW54" s="712"/>
      <c r="WNX54" s="712"/>
      <c r="WNY54" s="712"/>
      <c r="WNZ54" s="712"/>
      <c r="WOA54" s="712"/>
      <c r="WOB54" s="712"/>
      <c r="WOC54" s="712"/>
      <c r="WOD54" s="712"/>
      <c r="WOE54" s="712"/>
      <c r="WOF54" s="712"/>
      <c r="WOG54" s="712"/>
      <c r="WOH54" s="712"/>
      <c r="WOI54" s="712"/>
      <c r="WOJ54" s="712"/>
      <c r="WOK54" s="712"/>
      <c r="WOL54" s="712"/>
      <c r="WOM54" s="712"/>
      <c r="WON54" s="712"/>
      <c r="WOO54" s="712"/>
      <c r="WOP54" s="712"/>
      <c r="WOQ54" s="712"/>
      <c r="WOR54" s="712"/>
      <c r="WOS54" s="712"/>
      <c r="WOT54" s="712"/>
      <c r="WOU54" s="712"/>
      <c r="WOV54" s="712"/>
      <c r="WOW54" s="712"/>
      <c r="WOX54" s="712"/>
      <c r="WOY54" s="712"/>
      <c r="WOZ54" s="712"/>
      <c r="WPA54" s="712"/>
      <c r="WPB54" s="712"/>
      <c r="WPC54" s="712"/>
      <c r="WPD54" s="712"/>
      <c r="WPE54" s="712"/>
      <c r="WPF54" s="712"/>
      <c r="WPG54" s="712"/>
      <c r="WPH54" s="712"/>
      <c r="WPI54" s="712"/>
      <c r="WPJ54" s="712"/>
      <c r="WPK54" s="712"/>
      <c r="WPL54" s="712"/>
      <c r="WPM54" s="712"/>
      <c r="WPN54" s="712"/>
      <c r="WPO54" s="712"/>
      <c r="WPP54" s="712"/>
      <c r="WPQ54" s="712"/>
      <c r="WPR54" s="712"/>
      <c r="WPS54" s="712"/>
      <c r="WPT54" s="712"/>
      <c r="WPU54" s="712"/>
      <c r="WPV54" s="712"/>
      <c r="WPW54" s="712"/>
      <c r="WPX54" s="712"/>
      <c r="WPY54" s="712"/>
      <c r="WPZ54" s="712"/>
      <c r="WQA54" s="712"/>
      <c r="WQB54" s="712"/>
      <c r="WQC54" s="712"/>
      <c r="WQD54" s="712"/>
      <c r="WQE54" s="712"/>
      <c r="WQF54" s="712"/>
      <c r="WQG54" s="712"/>
      <c r="WQH54" s="712"/>
      <c r="WQI54" s="712"/>
      <c r="WQJ54" s="712"/>
      <c r="WQK54" s="712"/>
      <c r="WQL54" s="712"/>
      <c r="WQM54" s="712"/>
      <c r="WQN54" s="712"/>
      <c r="WQO54" s="712"/>
      <c r="WQP54" s="712"/>
      <c r="WQQ54" s="712"/>
      <c r="WQR54" s="712"/>
      <c r="WQS54" s="712"/>
      <c r="WQT54" s="712"/>
      <c r="WQU54" s="712"/>
      <c r="WQV54" s="712"/>
      <c r="WQW54" s="712"/>
      <c r="WQX54" s="712"/>
      <c r="WQY54" s="712"/>
      <c r="WQZ54" s="712"/>
      <c r="WRA54" s="712"/>
      <c r="WRB54" s="712"/>
      <c r="WRC54" s="712"/>
      <c r="WRD54" s="712"/>
      <c r="WRE54" s="712"/>
      <c r="WRF54" s="712"/>
      <c r="WRG54" s="712"/>
      <c r="WRH54" s="712"/>
      <c r="WRI54" s="712"/>
      <c r="WRJ54" s="712"/>
      <c r="WRK54" s="712"/>
      <c r="WRL54" s="712"/>
      <c r="WRM54" s="712"/>
      <c r="WRN54" s="712"/>
      <c r="WRO54" s="712"/>
      <c r="WRP54" s="712"/>
      <c r="WRQ54" s="712"/>
      <c r="WRR54" s="712"/>
      <c r="WRS54" s="712"/>
      <c r="WRT54" s="712"/>
      <c r="WRU54" s="712"/>
      <c r="WRV54" s="712"/>
      <c r="WRW54" s="712"/>
      <c r="WRX54" s="712"/>
      <c r="WRY54" s="712"/>
      <c r="WRZ54" s="712"/>
      <c r="WSA54" s="712"/>
      <c r="WSB54" s="712"/>
      <c r="WSC54" s="712"/>
      <c r="WSD54" s="712"/>
      <c r="WSE54" s="712"/>
      <c r="WSF54" s="712"/>
      <c r="WSG54" s="712"/>
      <c r="WSH54" s="712"/>
      <c r="WSI54" s="712"/>
      <c r="WSJ54" s="712"/>
      <c r="WSK54" s="712"/>
      <c r="WSL54" s="712"/>
      <c r="WSM54" s="712"/>
      <c r="WSN54" s="712"/>
      <c r="WSO54" s="712"/>
      <c r="WSP54" s="712"/>
      <c r="WSQ54" s="712"/>
      <c r="WSR54" s="712"/>
      <c r="WSS54" s="712"/>
      <c r="WST54" s="712"/>
      <c r="WSU54" s="712"/>
      <c r="WSV54" s="712"/>
      <c r="WSW54" s="712"/>
      <c r="WSX54" s="712"/>
      <c r="WSY54" s="712"/>
      <c r="WSZ54" s="712"/>
      <c r="WTA54" s="712"/>
      <c r="WTB54" s="712"/>
      <c r="WTC54" s="712"/>
      <c r="WTD54" s="712"/>
      <c r="WTE54" s="712"/>
      <c r="WTF54" s="712"/>
      <c r="WTG54" s="712"/>
      <c r="WTH54" s="712"/>
      <c r="WTI54" s="712"/>
      <c r="WTJ54" s="712"/>
      <c r="WTK54" s="712"/>
      <c r="WTL54" s="712"/>
      <c r="WTM54" s="712"/>
      <c r="WTN54" s="712"/>
      <c r="WTO54" s="712"/>
      <c r="WTP54" s="712"/>
      <c r="WTQ54" s="712"/>
      <c r="WTR54" s="712"/>
      <c r="WTS54" s="712"/>
      <c r="WTT54" s="712"/>
      <c r="WTU54" s="712"/>
      <c r="WTV54" s="712"/>
      <c r="WTW54" s="712"/>
      <c r="WTX54" s="712"/>
      <c r="WTY54" s="712"/>
      <c r="WTZ54" s="712"/>
      <c r="WUA54" s="712"/>
      <c r="WUB54" s="712"/>
      <c r="WUC54" s="712"/>
      <c r="WUD54" s="712"/>
      <c r="WUE54" s="712"/>
      <c r="WUF54" s="712"/>
      <c r="WUG54" s="712"/>
      <c r="WUH54" s="712"/>
      <c r="WUI54" s="712"/>
      <c r="WUJ54" s="712"/>
      <c r="WUK54" s="712"/>
      <c r="WUL54" s="712"/>
      <c r="WUM54" s="712"/>
      <c r="WUN54" s="712"/>
      <c r="WUO54" s="712"/>
      <c r="WUP54" s="712"/>
      <c r="WUQ54" s="712"/>
      <c r="WUR54" s="712"/>
      <c r="WUS54" s="712"/>
      <c r="WUT54" s="712"/>
      <c r="WUU54" s="712"/>
      <c r="WUV54" s="712"/>
      <c r="WUW54" s="712"/>
      <c r="WUX54" s="712"/>
      <c r="WUY54" s="712"/>
      <c r="WUZ54" s="712"/>
      <c r="WVA54" s="712"/>
      <c r="WVB54" s="712"/>
      <c r="WVC54" s="712"/>
      <c r="WVD54" s="712"/>
      <c r="WVE54" s="712"/>
      <c r="WVF54" s="712"/>
      <c r="WVG54" s="712"/>
      <c r="WVH54" s="712"/>
      <c r="WVI54" s="712"/>
      <c r="WVJ54" s="712"/>
      <c r="WVK54" s="712"/>
      <c r="WVL54" s="712"/>
      <c r="WVM54" s="712"/>
      <c r="WVN54" s="712"/>
      <c r="WVO54" s="712"/>
      <c r="WVP54" s="712"/>
      <c r="WVQ54" s="712"/>
      <c r="WVR54" s="712"/>
      <c r="WVS54" s="712"/>
      <c r="WVT54" s="712"/>
      <c r="WVU54" s="712"/>
      <c r="WVV54" s="712"/>
      <c r="WVW54" s="712"/>
      <c r="WVX54" s="712"/>
      <c r="WVY54" s="712"/>
      <c r="WVZ54" s="712"/>
      <c r="WWA54" s="712"/>
      <c r="WWB54" s="712"/>
      <c r="WWC54" s="712"/>
      <c r="WWD54" s="712"/>
      <c r="WWE54" s="712"/>
      <c r="WWF54" s="712"/>
      <c r="WWG54" s="712"/>
      <c r="WWH54" s="712"/>
      <c r="WWI54" s="712"/>
      <c r="WWJ54" s="712"/>
      <c r="WWK54" s="712"/>
      <c r="WWL54" s="712"/>
      <c r="WWM54" s="712"/>
      <c r="WWN54" s="712"/>
      <c r="WWO54" s="712"/>
      <c r="WWP54" s="712"/>
      <c r="WWQ54" s="712"/>
      <c r="WWR54" s="712"/>
      <c r="WWS54" s="712"/>
      <c r="WWT54" s="712"/>
      <c r="WWU54" s="712"/>
      <c r="WWV54" s="712"/>
      <c r="WWW54" s="712"/>
      <c r="WWX54" s="712"/>
      <c r="WWY54" s="712"/>
      <c r="WWZ54" s="712"/>
      <c r="WXA54" s="712"/>
      <c r="WXB54" s="712"/>
      <c r="WXC54" s="712"/>
      <c r="WXD54" s="712"/>
      <c r="WXE54" s="712"/>
      <c r="WXF54" s="712"/>
      <c r="WXG54" s="712"/>
      <c r="WXH54" s="712"/>
      <c r="WXI54" s="712"/>
      <c r="WXJ54" s="712"/>
      <c r="WXK54" s="712"/>
      <c r="WXL54" s="712"/>
      <c r="WXM54" s="712"/>
      <c r="WXN54" s="712"/>
      <c r="WXO54" s="712"/>
      <c r="WXP54" s="712"/>
      <c r="WXQ54" s="712"/>
      <c r="WXR54" s="712"/>
      <c r="WXS54" s="712"/>
      <c r="WXT54" s="712"/>
      <c r="WXU54" s="712"/>
      <c r="WXV54" s="712"/>
      <c r="WXW54" s="712"/>
      <c r="WXX54" s="712"/>
      <c r="WXY54" s="712"/>
      <c r="WXZ54" s="712"/>
      <c r="WYA54" s="712"/>
      <c r="WYB54" s="712"/>
      <c r="WYC54" s="712"/>
      <c r="WYD54" s="712"/>
      <c r="WYE54" s="712"/>
      <c r="WYF54" s="712"/>
      <c r="WYG54" s="712"/>
      <c r="WYH54" s="712"/>
      <c r="WYI54" s="712"/>
      <c r="WYJ54" s="712"/>
      <c r="WYK54" s="712"/>
      <c r="WYL54" s="712"/>
      <c r="WYM54" s="712"/>
      <c r="WYN54" s="712"/>
      <c r="WYO54" s="712"/>
      <c r="WYP54" s="712"/>
      <c r="WYQ54" s="712"/>
      <c r="WYR54" s="712"/>
      <c r="WYS54" s="712"/>
      <c r="WYT54" s="712"/>
      <c r="WYU54" s="712"/>
      <c r="WYV54" s="712"/>
      <c r="WYW54" s="712"/>
      <c r="WYX54" s="712"/>
      <c r="WYY54" s="712"/>
      <c r="WYZ54" s="712"/>
      <c r="WZA54" s="712"/>
      <c r="WZB54" s="712"/>
      <c r="WZC54" s="712"/>
      <c r="WZD54" s="712"/>
      <c r="WZE54" s="712"/>
      <c r="WZF54" s="712"/>
      <c r="WZG54" s="712"/>
      <c r="WZH54" s="712"/>
      <c r="WZI54" s="712"/>
      <c r="WZJ54" s="712"/>
      <c r="WZK54" s="712"/>
      <c r="WZL54" s="712"/>
      <c r="WZM54" s="712"/>
      <c r="WZN54" s="712"/>
      <c r="WZO54" s="712"/>
      <c r="WZP54" s="712"/>
      <c r="WZQ54" s="712"/>
      <c r="WZR54" s="712"/>
      <c r="WZS54" s="712"/>
      <c r="WZT54" s="712"/>
      <c r="WZU54" s="712"/>
      <c r="WZV54" s="712"/>
      <c r="WZW54" s="712"/>
      <c r="WZX54" s="712"/>
      <c r="WZY54" s="712"/>
      <c r="WZZ54" s="712"/>
      <c r="XAA54" s="712"/>
      <c r="XAB54" s="712"/>
      <c r="XAC54" s="712"/>
      <c r="XAD54" s="712"/>
      <c r="XAE54" s="712"/>
      <c r="XAF54" s="712"/>
      <c r="XAG54" s="712"/>
      <c r="XAH54" s="712"/>
      <c r="XAI54" s="712"/>
      <c r="XAJ54" s="712"/>
      <c r="XAK54" s="712"/>
      <c r="XAL54" s="712"/>
      <c r="XAM54" s="712"/>
      <c r="XAN54" s="712"/>
      <c r="XAO54" s="712"/>
      <c r="XAP54" s="712"/>
      <c r="XAQ54" s="712"/>
      <c r="XAR54" s="712"/>
      <c r="XAS54" s="712"/>
      <c r="XAT54" s="712"/>
      <c r="XAU54" s="712"/>
      <c r="XAV54" s="712"/>
      <c r="XAW54" s="712"/>
      <c r="XAX54" s="712"/>
      <c r="XAY54" s="712"/>
      <c r="XAZ54" s="712"/>
      <c r="XBA54" s="712"/>
      <c r="XBB54" s="712"/>
      <c r="XBC54" s="712"/>
      <c r="XBD54" s="712"/>
      <c r="XBE54" s="712"/>
      <c r="XBF54" s="712"/>
      <c r="XBG54" s="712"/>
      <c r="XBH54" s="712"/>
      <c r="XBI54" s="712"/>
      <c r="XBJ54" s="712"/>
      <c r="XBK54" s="712"/>
      <c r="XBL54" s="712"/>
      <c r="XBM54" s="712"/>
      <c r="XBN54" s="712"/>
      <c r="XBO54" s="712"/>
      <c r="XBP54" s="712"/>
      <c r="XBQ54" s="712"/>
      <c r="XBR54" s="712"/>
      <c r="XBS54" s="712"/>
      <c r="XBT54" s="712"/>
      <c r="XBU54" s="712"/>
      <c r="XBV54" s="712"/>
      <c r="XBW54" s="712"/>
      <c r="XBX54" s="712"/>
      <c r="XBY54" s="712"/>
      <c r="XBZ54" s="712"/>
      <c r="XCA54" s="712"/>
      <c r="XCB54" s="712"/>
      <c r="XCC54" s="712"/>
      <c r="XCD54" s="712"/>
      <c r="XCE54" s="712"/>
      <c r="XCF54" s="712"/>
      <c r="XCG54" s="712"/>
      <c r="XCH54" s="712"/>
      <c r="XCI54" s="712"/>
      <c r="XCJ54" s="712"/>
      <c r="XCK54" s="712"/>
      <c r="XCL54" s="712"/>
      <c r="XCM54" s="712"/>
      <c r="XCN54" s="712"/>
      <c r="XCO54" s="712"/>
      <c r="XCP54" s="712"/>
      <c r="XCQ54" s="712"/>
      <c r="XCR54" s="712"/>
      <c r="XCS54" s="712"/>
      <c r="XCT54" s="712"/>
      <c r="XCU54" s="712"/>
      <c r="XCV54" s="712"/>
      <c r="XCW54" s="712"/>
      <c r="XCX54" s="712"/>
      <c r="XCY54" s="712"/>
      <c r="XCZ54" s="712"/>
      <c r="XDA54" s="712"/>
      <c r="XDB54" s="712"/>
      <c r="XDC54" s="712"/>
      <c r="XDD54" s="712"/>
      <c r="XDE54" s="712"/>
      <c r="XDF54" s="712"/>
      <c r="XDG54" s="712"/>
      <c r="XDH54" s="712"/>
      <c r="XDI54" s="712"/>
      <c r="XDJ54" s="712"/>
      <c r="XDK54" s="712"/>
      <c r="XDL54" s="712"/>
      <c r="XDM54" s="712"/>
      <c r="XDN54" s="712"/>
      <c r="XDO54" s="712"/>
      <c r="XDP54" s="712"/>
      <c r="XDQ54" s="712"/>
      <c r="XDR54" s="712"/>
      <c r="XDS54" s="712"/>
      <c r="XDT54" s="712"/>
      <c r="XDU54" s="712"/>
      <c r="XDV54" s="712"/>
      <c r="XDW54" s="712"/>
      <c r="XDX54" s="712"/>
      <c r="XDY54" s="712"/>
      <c r="XDZ54" s="712"/>
      <c r="XEA54" s="712"/>
      <c r="XEB54" s="712"/>
      <c r="XEC54" s="712"/>
      <c r="XED54" s="712"/>
      <c r="XEE54" s="712"/>
      <c r="XEF54" s="712"/>
      <c r="XEG54" s="712"/>
      <c r="XEH54" s="712"/>
      <c r="XEI54" s="712"/>
      <c r="XEJ54" s="712"/>
      <c r="XEK54" s="712"/>
      <c r="XEL54" s="712"/>
      <c r="XEM54" s="712"/>
      <c r="XEN54" s="712"/>
      <c r="XEO54" s="712"/>
      <c r="XEP54" s="712"/>
      <c r="XEQ54" s="712"/>
      <c r="XER54" s="712"/>
      <c r="XES54" s="712"/>
      <c r="XET54" s="712"/>
    </row>
    <row r="55" spans="1:16374" s="749" customFormat="1">
      <c r="A55" s="747"/>
      <c r="B55" s="677"/>
      <c r="C55" s="677"/>
      <c r="D55" s="748"/>
      <c r="G55" s="712"/>
      <c r="H55" s="712"/>
      <c r="I55" s="712"/>
      <c r="J55" s="712"/>
      <c r="K55" s="712"/>
      <c r="L55" s="712"/>
      <c r="M55" s="712"/>
      <c r="N55" s="712"/>
      <c r="O55" s="712"/>
      <c r="P55" s="712"/>
      <c r="Q55" s="712"/>
      <c r="R55" s="712"/>
      <c r="S55" s="712"/>
      <c r="T55" s="712"/>
      <c r="U55" s="712"/>
      <c r="W55" s="712"/>
      <c r="Y55" s="712"/>
      <c r="Z55" s="712"/>
      <c r="AA55" s="712"/>
      <c r="AB55" s="712"/>
      <c r="AC55" s="712"/>
      <c r="AD55" s="712"/>
      <c r="AE55" s="712"/>
      <c r="AF55" s="712"/>
      <c r="AG55" s="712"/>
      <c r="AH55" s="712"/>
      <c r="AI55" s="712"/>
      <c r="AJ55" s="712"/>
      <c r="AK55" s="712"/>
      <c r="AL55" s="712"/>
      <c r="AM55" s="712"/>
      <c r="AN55" s="712"/>
      <c r="AO55" s="712"/>
      <c r="AP55" s="712"/>
      <c r="AQ55" s="712"/>
      <c r="AR55" s="712"/>
      <c r="AS55" s="712"/>
      <c r="AT55" s="712"/>
      <c r="AU55" s="712"/>
      <c r="AV55" s="712"/>
      <c r="AW55" s="712"/>
      <c r="AX55" s="712"/>
      <c r="AY55" s="712"/>
      <c r="AZ55" s="712"/>
      <c r="BA55" s="712"/>
      <c r="BB55" s="712"/>
      <c r="BC55" s="712"/>
      <c r="BD55" s="712"/>
      <c r="BE55" s="712"/>
      <c r="BF55" s="712"/>
      <c r="BG55" s="712"/>
      <c r="BH55" s="712"/>
      <c r="BI55" s="712"/>
      <c r="BJ55" s="712"/>
      <c r="BK55" s="712"/>
      <c r="BL55" s="712"/>
      <c r="BM55" s="712"/>
      <c r="BN55" s="712"/>
      <c r="BO55" s="712"/>
      <c r="BP55" s="712"/>
      <c r="BQ55" s="712"/>
      <c r="BR55" s="712"/>
      <c r="BS55" s="712"/>
      <c r="BT55" s="712"/>
      <c r="BU55" s="712"/>
      <c r="BV55" s="712"/>
      <c r="BW55" s="712"/>
      <c r="BX55" s="712"/>
      <c r="BY55" s="712"/>
      <c r="BZ55" s="712"/>
      <c r="CA55" s="712"/>
      <c r="CB55" s="712"/>
      <c r="CC55" s="712"/>
      <c r="CD55" s="712"/>
      <c r="CE55" s="712"/>
      <c r="CF55" s="712"/>
      <c r="CG55" s="712"/>
      <c r="CH55" s="712"/>
      <c r="CI55" s="712"/>
      <c r="CJ55" s="712"/>
      <c r="CK55" s="712"/>
      <c r="CL55" s="712"/>
      <c r="CM55" s="712"/>
      <c r="CN55" s="712"/>
      <c r="CO55" s="712"/>
      <c r="CP55" s="712"/>
      <c r="CQ55" s="712"/>
      <c r="CR55" s="712"/>
      <c r="CS55" s="712"/>
      <c r="CT55" s="712"/>
      <c r="CU55" s="712"/>
      <c r="CV55" s="712"/>
      <c r="CW55" s="712"/>
      <c r="CX55" s="712"/>
      <c r="CY55" s="712"/>
      <c r="CZ55" s="712"/>
      <c r="DA55" s="712"/>
      <c r="DB55" s="712"/>
      <c r="DC55" s="712"/>
      <c r="DD55" s="712"/>
      <c r="DE55" s="712"/>
      <c r="DF55" s="712"/>
      <c r="DG55" s="712"/>
      <c r="DH55" s="712"/>
      <c r="DI55" s="712"/>
      <c r="DJ55" s="712"/>
      <c r="DK55" s="712"/>
      <c r="DL55" s="712"/>
      <c r="DM55" s="712"/>
      <c r="DN55" s="712"/>
      <c r="DO55" s="712"/>
      <c r="DP55" s="712"/>
      <c r="DQ55" s="712"/>
      <c r="DR55" s="712"/>
      <c r="DS55" s="712"/>
      <c r="DT55" s="712"/>
      <c r="DU55" s="712"/>
      <c r="DV55" s="712"/>
      <c r="DW55" s="712"/>
      <c r="DX55" s="712"/>
      <c r="DY55" s="712"/>
      <c r="DZ55" s="712"/>
      <c r="EA55" s="712"/>
      <c r="EB55" s="712"/>
      <c r="EC55" s="712"/>
      <c r="ED55" s="712"/>
      <c r="EE55" s="712"/>
      <c r="EF55" s="712"/>
      <c r="EG55" s="712"/>
      <c r="EH55" s="712"/>
      <c r="EI55" s="712"/>
      <c r="EJ55" s="712"/>
      <c r="EK55" s="712"/>
      <c r="EL55" s="712"/>
      <c r="EM55" s="712"/>
      <c r="EN55" s="712"/>
      <c r="EO55" s="712"/>
      <c r="EP55" s="712"/>
      <c r="EQ55" s="712"/>
      <c r="ER55" s="712"/>
      <c r="ES55" s="712"/>
      <c r="ET55" s="712"/>
      <c r="EU55" s="712"/>
      <c r="EV55" s="712"/>
      <c r="EW55" s="712"/>
      <c r="EX55" s="712"/>
      <c r="EY55" s="712"/>
      <c r="EZ55" s="712"/>
      <c r="FA55" s="712"/>
      <c r="FB55" s="712"/>
      <c r="FC55" s="712"/>
      <c r="FD55" s="712"/>
      <c r="FE55" s="712"/>
      <c r="FF55" s="712"/>
      <c r="FG55" s="712"/>
      <c r="FH55" s="712"/>
      <c r="FI55" s="712"/>
      <c r="FJ55" s="712"/>
      <c r="FK55" s="712"/>
      <c r="FL55" s="712"/>
      <c r="FM55" s="712"/>
      <c r="FN55" s="712"/>
      <c r="FO55" s="712"/>
      <c r="FP55" s="712"/>
      <c r="FQ55" s="712"/>
      <c r="FR55" s="712"/>
      <c r="FS55" s="712"/>
      <c r="FT55" s="712"/>
      <c r="FU55" s="712"/>
      <c r="FV55" s="712"/>
      <c r="FW55" s="712"/>
      <c r="FX55" s="712"/>
      <c r="FY55" s="712"/>
      <c r="FZ55" s="712"/>
      <c r="GA55" s="712"/>
      <c r="GB55" s="712"/>
      <c r="GC55" s="712"/>
      <c r="GD55" s="712"/>
      <c r="GE55" s="712"/>
      <c r="GF55" s="712"/>
      <c r="GG55" s="712"/>
      <c r="GH55" s="712"/>
      <c r="GI55" s="712"/>
      <c r="GJ55" s="712"/>
      <c r="GK55" s="712"/>
      <c r="GL55" s="712"/>
      <c r="GM55" s="712"/>
      <c r="GN55" s="712"/>
      <c r="GO55" s="712"/>
      <c r="GP55" s="712"/>
      <c r="GQ55" s="712"/>
      <c r="GR55" s="712"/>
      <c r="GS55" s="712"/>
      <c r="GT55" s="712"/>
      <c r="GU55" s="712"/>
      <c r="GV55" s="712"/>
      <c r="GW55" s="712"/>
      <c r="GX55" s="712"/>
      <c r="GY55" s="712"/>
      <c r="GZ55" s="712"/>
      <c r="HA55" s="712"/>
      <c r="HB55" s="712"/>
      <c r="HC55" s="712"/>
      <c r="HD55" s="712"/>
      <c r="HE55" s="712"/>
      <c r="HF55" s="712"/>
      <c r="HG55" s="712"/>
      <c r="HH55" s="712"/>
      <c r="HI55" s="712"/>
      <c r="HJ55" s="712"/>
      <c r="HK55" s="712"/>
      <c r="HL55" s="712"/>
      <c r="HM55" s="712"/>
      <c r="HN55" s="712"/>
      <c r="HO55" s="712"/>
      <c r="HP55" s="712"/>
      <c r="HQ55" s="712"/>
      <c r="HR55" s="712"/>
      <c r="HS55" s="712"/>
      <c r="HT55" s="712"/>
      <c r="HU55" s="712"/>
      <c r="HV55" s="712"/>
      <c r="HW55" s="712"/>
      <c r="HX55" s="712"/>
      <c r="HY55" s="712"/>
      <c r="HZ55" s="712"/>
      <c r="IA55" s="712"/>
      <c r="IB55" s="712"/>
      <c r="IC55" s="712"/>
      <c r="ID55" s="712"/>
      <c r="IE55" s="712"/>
      <c r="IF55" s="712"/>
      <c r="IG55" s="712"/>
      <c r="IH55" s="712"/>
      <c r="II55" s="712"/>
      <c r="IJ55" s="712"/>
      <c r="IK55" s="712"/>
      <c r="IL55" s="712"/>
      <c r="IM55" s="712"/>
      <c r="IN55" s="712"/>
      <c r="IO55" s="712"/>
      <c r="IP55" s="712"/>
      <c r="IQ55" s="712"/>
      <c r="IR55" s="712"/>
      <c r="IS55" s="712"/>
      <c r="IT55" s="712"/>
      <c r="IU55" s="712"/>
      <c r="IV55" s="712"/>
      <c r="IW55" s="712"/>
      <c r="IX55" s="712"/>
      <c r="IY55" s="712"/>
      <c r="IZ55" s="712"/>
      <c r="JA55" s="712"/>
      <c r="JB55" s="712"/>
      <c r="JC55" s="712"/>
      <c r="JD55" s="712"/>
      <c r="JE55" s="712"/>
      <c r="JF55" s="712"/>
      <c r="JG55" s="712"/>
      <c r="JH55" s="712"/>
      <c r="JI55" s="712"/>
      <c r="JJ55" s="712"/>
      <c r="JK55" s="712"/>
      <c r="JL55" s="712"/>
      <c r="JM55" s="712"/>
      <c r="JN55" s="712"/>
      <c r="JO55" s="712"/>
      <c r="JP55" s="712"/>
      <c r="JQ55" s="712"/>
      <c r="JR55" s="712"/>
      <c r="JS55" s="712"/>
      <c r="JT55" s="712"/>
      <c r="JU55" s="712"/>
      <c r="JV55" s="712"/>
      <c r="JW55" s="712"/>
      <c r="JX55" s="712"/>
      <c r="JY55" s="712"/>
      <c r="JZ55" s="712"/>
      <c r="KA55" s="712"/>
      <c r="KB55" s="712"/>
      <c r="KC55" s="712"/>
      <c r="KD55" s="712"/>
      <c r="KE55" s="712"/>
      <c r="KF55" s="712"/>
      <c r="KG55" s="712"/>
      <c r="KH55" s="712"/>
      <c r="KI55" s="712"/>
      <c r="KJ55" s="712"/>
      <c r="KK55" s="712"/>
      <c r="KL55" s="712"/>
      <c r="KM55" s="712"/>
      <c r="KN55" s="712"/>
      <c r="KO55" s="712"/>
      <c r="KP55" s="712"/>
      <c r="KQ55" s="712"/>
      <c r="KR55" s="712"/>
      <c r="KS55" s="712"/>
      <c r="KT55" s="712"/>
      <c r="KU55" s="712"/>
      <c r="KV55" s="712"/>
      <c r="KW55" s="712"/>
      <c r="KX55" s="712"/>
      <c r="KY55" s="712"/>
      <c r="KZ55" s="712"/>
      <c r="LA55" s="712"/>
      <c r="LB55" s="712"/>
      <c r="LC55" s="712"/>
      <c r="LD55" s="712"/>
      <c r="LE55" s="712"/>
      <c r="LF55" s="712"/>
      <c r="LG55" s="712"/>
      <c r="LH55" s="712"/>
      <c r="LI55" s="712"/>
      <c r="LJ55" s="712"/>
      <c r="LK55" s="712"/>
      <c r="LL55" s="712"/>
      <c r="LM55" s="712"/>
      <c r="LN55" s="712"/>
      <c r="LO55" s="712"/>
      <c r="LP55" s="712"/>
      <c r="LQ55" s="712"/>
      <c r="LR55" s="712"/>
      <c r="LS55" s="712"/>
      <c r="LT55" s="712"/>
      <c r="LU55" s="712"/>
      <c r="LV55" s="712"/>
      <c r="LW55" s="712"/>
      <c r="LX55" s="712"/>
      <c r="LY55" s="712"/>
      <c r="LZ55" s="712"/>
      <c r="MA55" s="712"/>
      <c r="MB55" s="712"/>
      <c r="MC55" s="712"/>
      <c r="MD55" s="712"/>
      <c r="ME55" s="712"/>
      <c r="MF55" s="712"/>
      <c r="MG55" s="712"/>
      <c r="MH55" s="712"/>
      <c r="MI55" s="712"/>
      <c r="MJ55" s="712"/>
      <c r="MK55" s="712"/>
      <c r="ML55" s="712"/>
      <c r="MM55" s="712"/>
      <c r="MN55" s="712"/>
      <c r="MO55" s="712"/>
      <c r="MP55" s="712"/>
      <c r="MQ55" s="712"/>
      <c r="MR55" s="712"/>
      <c r="MS55" s="712"/>
      <c r="MT55" s="712"/>
      <c r="MU55" s="712"/>
      <c r="MV55" s="712"/>
      <c r="MW55" s="712"/>
      <c r="MX55" s="712"/>
      <c r="MY55" s="712"/>
      <c r="MZ55" s="712"/>
      <c r="NA55" s="712"/>
      <c r="NB55" s="712"/>
      <c r="NC55" s="712"/>
      <c r="ND55" s="712"/>
      <c r="NE55" s="712"/>
      <c r="NF55" s="712"/>
      <c r="NG55" s="712"/>
      <c r="NH55" s="712"/>
      <c r="NI55" s="712"/>
      <c r="NJ55" s="712"/>
      <c r="NK55" s="712"/>
      <c r="NL55" s="712"/>
      <c r="NM55" s="712"/>
      <c r="NN55" s="712"/>
      <c r="NO55" s="712"/>
      <c r="NP55" s="712"/>
      <c r="NQ55" s="712"/>
      <c r="NR55" s="712"/>
      <c r="NS55" s="712"/>
      <c r="NT55" s="712"/>
      <c r="NU55" s="712"/>
      <c r="NV55" s="712"/>
      <c r="NW55" s="712"/>
      <c r="NX55" s="712"/>
      <c r="NY55" s="712"/>
      <c r="NZ55" s="712"/>
      <c r="OA55" s="712"/>
      <c r="OB55" s="712"/>
      <c r="OC55" s="712"/>
      <c r="OD55" s="712"/>
      <c r="OE55" s="712"/>
      <c r="OF55" s="712"/>
      <c r="OG55" s="712"/>
      <c r="OH55" s="712"/>
      <c r="OI55" s="712"/>
      <c r="OJ55" s="712"/>
      <c r="OK55" s="712"/>
      <c r="OL55" s="712"/>
      <c r="OM55" s="712"/>
      <c r="ON55" s="712"/>
      <c r="OO55" s="712"/>
      <c r="OP55" s="712"/>
      <c r="OQ55" s="712"/>
      <c r="OR55" s="712"/>
      <c r="OS55" s="712"/>
      <c r="OT55" s="712"/>
      <c r="OU55" s="712"/>
      <c r="OV55" s="712"/>
      <c r="OW55" s="712"/>
      <c r="OX55" s="712"/>
      <c r="OY55" s="712"/>
      <c r="OZ55" s="712"/>
      <c r="PA55" s="712"/>
      <c r="PB55" s="712"/>
      <c r="PC55" s="712"/>
      <c r="PD55" s="712"/>
      <c r="PE55" s="712"/>
      <c r="PF55" s="712"/>
      <c r="PG55" s="712"/>
      <c r="PH55" s="712"/>
      <c r="PI55" s="712"/>
      <c r="PJ55" s="712"/>
      <c r="PK55" s="712"/>
      <c r="PL55" s="712"/>
      <c r="PM55" s="712"/>
      <c r="PN55" s="712"/>
      <c r="PO55" s="712"/>
      <c r="PP55" s="712"/>
      <c r="PQ55" s="712"/>
      <c r="PR55" s="712"/>
      <c r="PS55" s="712"/>
      <c r="PT55" s="712"/>
      <c r="PU55" s="712"/>
      <c r="PV55" s="712"/>
      <c r="PW55" s="712"/>
      <c r="PX55" s="712"/>
      <c r="PY55" s="712"/>
      <c r="PZ55" s="712"/>
      <c r="QA55" s="712"/>
      <c r="QB55" s="712"/>
      <c r="QC55" s="712"/>
      <c r="QD55" s="712"/>
      <c r="QE55" s="712"/>
      <c r="QF55" s="712"/>
      <c r="QG55" s="712"/>
      <c r="QH55" s="712"/>
      <c r="QI55" s="712"/>
      <c r="QJ55" s="712"/>
      <c r="QK55" s="712"/>
      <c r="QL55" s="712"/>
      <c r="QM55" s="712"/>
      <c r="QN55" s="712"/>
      <c r="QO55" s="712"/>
      <c r="QP55" s="712"/>
      <c r="QQ55" s="712"/>
      <c r="QR55" s="712"/>
      <c r="QS55" s="712"/>
      <c r="QT55" s="712"/>
      <c r="QU55" s="712"/>
      <c r="QV55" s="712"/>
      <c r="QW55" s="712"/>
      <c r="QX55" s="712"/>
      <c r="QY55" s="712"/>
      <c r="QZ55" s="712"/>
      <c r="RA55" s="712"/>
      <c r="RB55" s="712"/>
      <c r="RC55" s="712"/>
      <c r="RD55" s="712"/>
      <c r="RE55" s="712"/>
      <c r="RF55" s="712"/>
      <c r="RG55" s="712"/>
      <c r="RH55" s="712"/>
      <c r="RI55" s="712"/>
      <c r="RJ55" s="712"/>
      <c r="RK55" s="712"/>
      <c r="RL55" s="712"/>
      <c r="RM55" s="712"/>
      <c r="RN55" s="712"/>
      <c r="RO55" s="712"/>
      <c r="RP55" s="712"/>
      <c r="RQ55" s="712"/>
      <c r="RR55" s="712"/>
      <c r="RS55" s="712"/>
      <c r="RT55" s="712"/>
      <c r="RU55" s="712"/>
      <c r="RV55" s="712"/>
      <c r="RW55" s="712"/>
      <c r="RX55" s="712"/>
      <c r="RY55" s="712"/>
      <c r="RZ55" s="712"/>
      <c r="SA55" s="712"/>
      <c r="SB55" s="712"/>
      <c r="SC55" s="712"/>
      <c r="SD55" s="712"/>
      <c r="SE55" s="712"/>
      <c r="SF55" s="712"/>
      <c r="SG55" s="712"/>
      <c r="SH55" s="712"/>
      <c r="SI55" s="712"/>
      <c r="SJ55" s="712"/>
      <c r="SK55" s="712"/>
      <c r="SL55" s="712"/>
      <c r="SM55" s="712"/>
      <c r="SN55" s="712"/>
      <c r="SO55" s="712"/>
      <c r="SP55" s="712"/>
      <c r="SQ55" s="712"/>
      <c r="SR55" s="712"/>
      <c r="SS55" s="712"/>
      <c r="ST55" s="712"/>
      <c r="SU55" s="712"/>
      <c r="SV55" s="712"/>
      <c r="SW55" s="712"/>
      <c r="SX55" s="712"/>
      <c r="SY55" s="712"/>
      <c r="SZ55" s="712"/>
      <c r="TA55" s="712"/>
      <c r="TB55" s="712"/>
      <c r="TC55" s="712"/>
      <c r="TD55" s="712"/>
      <c r="TE55" s="712"/>
      <c r="TF55" s="712"/>
      <c r="TG55" s="712"/>
      <c r="TH55" s="712"/>
      <c r="TI55" s="712"/>
      <c r="TJ55" s="712"/>
      <c r="TK55" s="712"/>
      <c r="TL55" s="712"/>
      <c r="TM55" s="712"/>
      <c r="TN55" s="712"/>
      <c r="TO55" s="712"/>
      <c r="TP55" s="712"/>
      <c r="TQ55" s="712"/>
      <c r="TR55" s="712"/>
      <c r="TS55" s="712"/>
      <c r="TT55" s="712"/>
      <c r="TU55" s="712"/>
      <c r="TV55" s="712"/>
      <c r="TW55" s="712"/>
      <c r="TX55" s="712"/>
      <c r="TY55" s="712"/>
      <c r="TZ55" s="712"/>
      <c r="UA55" s="712"/>
      <c r="UB55" s="712"/>
      <c r="UC55" s="712"/>
      <c r="UD55" s="712"/>
      <c r="UE55" s="712"/>
      <c r="UF55" s="712"/>
      <c r="UG55" s="712"/>
      <c r="UH55" s="712"/>
      <c r="UI55" s="712"/>
      <c r="UJ55" s="712"/>
      <c r="UK55" s="712"/>
      <c r="UL55" s="712"/>
      <c r="UM55" s="712"/>
      <c r="UN55" s="712"/>
      <c r="UO55" s="712"/>
      <c r="UP55" s="712"/>
      <c r="UQ55" s="712"/>
      <c r="UR55" s="712"/>
      <c r="US55" s="712"/>
      <c r="UT55" s="712"/>
      <c r="UU55" s="712"/>
      <c r="UV55" s="712"/>
      <c r="UW55" s="712"/>
      <c r="UX55" s="712"/>
      <c r="UY55" s="712"/>
      <c r="UZ55" s="712"/>
      <c r="VA55" s="712"/>
      <c r="VB55" s="712"/>
      <c r="VC55" s="712"/>
      <c r="VD55" s="712"/>
      <c r="VE55" s="712"/>
      <c r="VF55" s="712"/>
      <c r="VG55" s="712"/>
      <c r="VH55" s="712"/>
      <c r="VI55" s="712"/>
      <c r="VJ55" s="712"/>
      <c r="VK55" s="712"/>
      <c r="VL55" s="712"/>
      <c r="VM55" s="712"/>
      <c r="VN55" s="712"/>
      <c r="VO55" s="712"/>
      <c r="VP55" s="712"/>
      <c r="VQ55" s="712"/>
      <c r="VR55" s="712"/>
      <c r="VS55" s="712"/>
      <c r="VT55" s="712"/>
      <c r="VU55" s="712"/>
      <c r="VV55" s="712"/>
      <c r="VW55" s="712"/>
      <c r="VX55" s="712"/>
      <c r="VY55" s="712"/>
      <c r="VZ55" s="712"/>
      <c r="WA55" s="712"/>
      <c r="WB55" s="712"/>
      <c r="WC55" s="712"/>
      <c r="WD55" s="712"/>
      <c r="WE55" s="712"/>
      <c r="WF55" s="712"/>
      <c r="WG55" s="712"/>
      <c r="WH55" s="712"/>
      <c r="WI55" s="712"/>
      <c r="WJ55" s="712"/>
      <c r="WK55" s="712"/>
      <c r="WL55" s="712"/>
      <c r="WM55" s="712"/>
      <c r="WN55" s="712"/>
      <c r="WO55" s="712"/>
      <c r="WP55" s="712"/>
      <c r="WQ55" s="712"/>
      <c r="WR55" s="712"/>
      <c r="WS55" s="712"/>
      <c r="WT55" s="712"/>
      <c r="WU55" s="712"/>
      <c r="WV55" s="712"/>
      <c r="WW55" s="712"/>
      <c r="WX55" s="712"/>
      <c r="WY55" s="712"/>
      <c r="WZ55" s="712"/>
      <c r="XA55" s="712"/>
      <c r="XB55" s="712"/>
      <c r="XC55" s="712"/>
      <c r="XD55" s="712"/>
      <c r="XE55" s="712"/>
      <c r="XF55" s="712"/>
      <c r="XG55" s="712"/>
      <c r="XH55" s="712"/>
      <c r="XI55" s="712"/>
      <c r="XJ55" s="712"/>
      <c r="XK55" s="712"/>
      <c r="XL55" s="712"/>
      <c r="XM55" s="712"/>
      <c r="XN55" s="712"/>
      <c r="XO55" s="712"/>
      <c r="XP55" s="712"/>
      <c r="XQ55" s="712"/>
      <c r="XR55" s="712"/>
      <c r="XS55" s="712"/>
      <c r="XT55" s="712"/>
      <c r="XU55" s="712"/>
      <c r="XV55" s="712"/>
      <c r="XW55" s="712"/>
      <c r="XX55" s="712"/>
      <c r="XY55" s="712"/>
      <c r="XZ55" s="712"/>
      <c r="YA55" s="712"/>
      <c r="YB55" s="712"/>
      <c r="YC55" s="712"/>
      <c r="YD55" s="712"/>
      <c r="YE55" s="712"/>
      <c r="YF55" s="712"/>
      <c r="YG55" s="712"/>
      <c r="YH55" s="712"/>
      <c r="YI55" s="712"/>
      <c r="YJ55" s="712"/>
      <c r="YK55" s="712"/>
      <c r="YL55" s="712"/>
      <c r="YM55" s="712"/>
      <c r="YN55" s="712"/>
      <c r="YO55" s="712"/>
      <c r="YP55" s="712"/>
      <c r="YQ55" s="712"/>
      <c r="YR55" s="712"/>
      <c r="YS55" s="712"/>
      <c r="YT55" s="712"/>
      <c r="YU55" s="712"/>
      <c r="YV55" s="712"/>
      <c r="YW55" s="712"/>
      <c r="YX55" s="712"/>
      <c r="YY55" s="712"/>
      <c r="YZ55" s="712"/>
      <c r="ZA55" s="712"/>
      <c r="ZB55" s="712"/>
      <c r="ZC55" s="712"/>
      <c r="ZD55" s="712"/>
      <c r="ZE55" s="712"/>
      <c r="ZF55" s="712"/>
      <c r="ZG55" s="712"/>
      <c r="ZH55" s="712"/>
      <c r="ZI55" s="712"/>
      <c r="ZJ55" s="712"/>
      <c r="ZK55" s="712"/>
      <c r="ZL55" s="712"/>
      <c r="ZM55" s="712"/>
      <c r="ZN55" s="712"/>
      <c r="ZO55" s="712"/>
      <c r="ZP55" s="712"/>
      <c r="ZQ55" s="712"/>
      <c r="ZR55" s="712"/>
      <c r="ZS55" s="712"/>
      <c r="ZT55" s="712"/>
      <c r="ZU55" s="712"/>
      <c r="ZV55" s="712"/>
      <c r="ZW55" s="712"/>
      <c r="ZX55" s="712"/>
      <c r="ZY55" s="712"/>
      <c r="ZZ55" s="712"/>
      <c r="AAA55" s="712"/>
      <c r="AAB55" s="712"/>
      <c r="AAC55" s="712"/>
      <c r="AAD55" s="712"/>
      <c r="AAE55" s="712"/>
      <c r="AAF55" s="712"/>
      <c r="AAG55" s="712"/>
      <c r="AAH55" s="712"/>
      <c r="AAI55" s="712"/>
      <c r="AAJ55" s="712"/>
      <c r="AAK55" s="712"/>
      <c r="AAL55" s="712"/>
      <c r="AAM55" s="712"/>
      <c r="AAN55" s="712"/>
      <c r="AAO55" s="712"/>
      <c r="AAP55" s="712"/>
      <c r="AAQ55" s="712"/>
      <c r="AAR55" s="712"/>
      <c r="AAS55" s="712"/>
      <c r="AAT55" s="712"/>
      <c r="AAU55" s="712"/>
      <c r="AAV55" s="712"/>
      <c r="AAW55" s="712"/>
      <c r="AAX55" s="712"/>
      <c r="AAY55" s="712"/>
      <c r="AAZ55" s="712"/>
      <c r="ABA55" s="712"/>
      <c r="ABB55" s="712"/>
      <c r="ABC55" s="712"/>
      <c r="ABD55" s="712"/>
      <c r="ABE55" s="712"/>
      <c r="ABF55" s="712"/>
      <c r="ABG55" s="712"/>
      <c r="ABH55" s="712"/>
      <c r="ABI55" s="712"/>
      <c r="ABJ55" s="712"/>
      <c r="ABK55" s="712"/>
      <c r="ABL55" s="712"/>
      <c r="ABM55" s="712"/>
      <c r="ABN55" s="712"/>
      <c r="ABO55" s="712"/>
      <c r="ABP55" s="712"/>
      <c r="ABQ55" s="712"/>
      <c r="ABR55" s="712"/>
      <c r="ABS55" s="712"/>
      <c r="ABT55" s="712"/>
      <c r="ABU55" s="712"/>
      <c r="ABV55" s="712"/>
      <c r="ABW55" s="712"/>
      <c r="ABX55" s="712"/>
      <c r="ABY55" s="712"/>
      <c r="ABZ55" s="712"/>
      <c r="ACA55" s="712"/>
      <c r="ACB55" s="712"/>
      <c r="ACC55" s="712"/>
      <c r="ACD55" s="712"/>
      <c r="ACE55" s="712"/>
      <c r="ACF55" s="712"/>
      <c r="ACG55" s="712"/>
      <c r="ACH55" s="712"/>
      <c r="ACI55" s="712"/>
      <c r="ACJ55" s="712"/>
      <c r="ACK55" s="712"/>
      <c r="ACL55" s="712"/>
      <c r="ACM55" s="712"/>
      <c r="ACN55" s="712"/>
      <c r="ACO55" s="712"/>
      <c r="ACP55" s="712"/>
      <c r="ACQ55" s="712"/>
      <c r="ACR55" s="712"/>
      <c r="ACS55" s="712"/>
      <c r="ACT55" s="712"/>
      <c r="ACU55" s="712"/>
      <c r="ACV55" s="712"/>
      <c r="ACW55" s="712"/>
      <c r="ACX55" s="712"/>
      <c r="ACY55" s="712"/>
      <c r="ACZ55" s="712"/>
      <c r="ADA55" s="712"/>
      <c r="ADB55" s="712"/>
      <c r="ADC55" s="712"/>
      <c r="ADD55" s="712"/>
      <c r="ADE55" s="712"/>
      <c r="ADF55" s="712"/>
      <c r="ADG55" s="712"/>
      <c r="ADH55" s="712"/>
      <c r="ADI55" s="712"/>
      <c r="ADJ55" s="712"/>
      <c r="ADK55" s="712"/>
      <c r="ADL55" s="712"/>
      <c r="ADM55" s="712"/>
      <c r="ADN55" s="712"/>
      <c r="ADO55" s="712"/>
      <c r="ADP55" s="712"/>
      <c r="ADQ55" s="712"/>
      <c r="ADR55" s="712"/>
      <c r="ADS55" s="712"/>
      <c r="ADT55" s="712"/>
      <c r="ADU55" s="712"/>
      <c r="ADV55" s="712"/>
      <c r="ADW55" s="712"/>
      <c r="ADX55" s="712"/>
      <c r="ADY55" s="712"/>
      <c r="ADZ55" s="712"/>
      <c r="AEA55" s="712"/>
      <c r="AEB55" s="712"/>
      <c r="AEC55" s="712"/>
      <c r="AED55" s="712"/>
      <c r="AEE55" s="712"/>
      <c r="AEF55" s="712"/>
      <c r="AEG55" s="712"/>
      <c r="AEH55" s="712"/>
      <c r="AEI55" s="712"/>
      <c r="AEJ55" s="712"/>
      <c r="AEK55" s="712"/>
      <c r="AEL55" s="712"/>
      <c r="AEM55" s="712"/>
      <c r="AEN55" s="712"/>
      <c r="AEO55" s="712"/>
      <c r="AEP55" s="712"/>
      <c r="AEQ55" s="712"/>
      <c r="AER55" s="712"/>
      <c r="AES55" s="712"/>
      <c r="AET55" s="712"/>
      <c r="AEU55" s="712"/>
      <c r="AEV55" s="712"/>
      <c r="AEW55" s="712"/>
      <c r="AEX55" s="712"/>
      <c r="AEY55" s="712"/>
      <c r="AEZ55" s="712"/>
      <c r="AFA55" s="712"/>
      <c r="AFB55" s="712"/>
      <c r="AFC55" s="712"/>
      <c r="AFD55" s="712"/>
      <c r="AFE55" s="712"/>
      <c r="AFF55" s="712"/>
      <c r="AFG55" s="712"/>
      <c r="AFH55" s="712"/>
      <c r="AFI55" s="712"/>
      <c r="AFJ55" s="712"/>
      <c r="AFK55" s="712"/>
      <c r="AFL55" s="712"/>
      <c r="AFM55" s="712"/>
      <c r="AFN55" s="712"/>
      <c r="AFO55" s="712"/>
      <c r="AFP55" s="712"/>
      <c r="AFQ55" s="712"/>
      <c r="AFR55" s="712"/>
      <c r="AFS55" s="712"/>
      <c r="AFT55" s="712"/>
      <c r="AFU55" s="712"/>
      <c r="AFV55" s="712"/>
      <c r="AFW55" s="712"/>
      <c r="AFX55" s="712"/>
      <c r="AFY55" s="712"/>
      <c r="AFZ55" s="712"/>
      <c r="AGA55" s="712"/>
      <c r="AGB55" s="712"/>
      <c r="AGC55" s="712"/>
      <c r="AGD55" s="712"/>
      <c r="AGE55" s="712"/>
      <c r="AGF55" s="712"/>
      <c r="AGG55" s="712"/>
      <c r="AGH55" s="712"/>
      <c r="AGI55" s="712"/>
      <c r="AGJ55" s="712"/>
      <c r="AGK55" s="712"/>
      <c r="AGL55" s="712"/>
      <c r="AGM55" s="712"/>
      <c r="AGN55" s="712"/>
      <c r="AGO55" s="712"/>
      <c r="AGP55" s="712"/>
      <c r="AGQ55" s="712"/>
      <c r="AGR55" s="712"/>
      <c r="AGS55" s="712"/>
      <c r="AGT55" s="712"/>
      <c r="AGU55" s="712"/>
      <c r="AGV55" s="712"/>
      <c r="AGW55" s="712"/>
      <c r="AGX55" s="712"/>
      <c r="AGY55" s="712"/>
      <c r="AGZ55" s="712"/>
      <c r="AHA55" s="712"/>
      <c r="AHB55" s="712"/>
      <c r="AHC55" s="712"/>
      <c r="AHD55" s="712"/>
      <c r="AHE55" s="712"/>
      <c r="AHF55" s="712"/>
      <c r="AHG55" s="712"/>
      <c r="AHH55" s="712"/>
      <c r="AHI55" s="712"/>
      <c r="AHJ55" s="712"/>
      <c r="AHK55" s="712"/>
      <c r="AHL55" s="712"/>
      <c r="AHM55" s="712"/>
      <c r="AHN55" s="712"/>
      <c r="AHO55" s="712"/>
      <c r="AHP55" s="712"/>
      <c r="AHQ55" s="712"/>
      <c r="AHR55" s="712"/>
      <c r="AHS55" s="712"/>
      <c r="AHT55" s="712"/>
      <c r="AHU55" s="712"/>
      <c r="AHV55" s="712"/>
      <c r="AHW55" s="712"/>
      <c r="AHX55" s="712"/>
      <c r="AHY55" s="712"/>
      <c r="AHZ55" s="712"/>
      <c r="AIA55" s="712"/>
      <c r="AIB55" s="712"/>
      <c r="AIC55" s="712"/>
      <c r="AID55" s="712"/>
      <c r="AIE55" s="712"/>
      <c r="AIF55" s="712"/>
      <c r="AIG55" s="712"/>
      <c r="AIH55" s="712"/>
      <c r="AII55" s="712"/>
      <c r="AIJ55" s="712"/>
      <c r="AIK55" s="712"/>
      <c r="AIL55" s="712"/>
      <c r="AIM55" s="712"/>
      <c r="AIN55" s="712"/>
      <c r="AIO55" s="712"/>
      <c r="AIP55" s="712"/>
      <c r="AIQ55" s="712"/>
      <c r="AIR55" s="712"/>
      <c r="AIS55" s="712"/>
      <c r="AIT55" s="712"/>
      <c r="AIU55" s="712"/>
      <c r="AIV55" s="712"/>
      <c r="AIW55" s="712"/>
      <c r="AIX55" s="712"/>
      <c r="AIY55" s="712"/>
      <c r="AIZ55" s="712"/>
      <c r="AJA55" s="712"/>
      <c r="AJB55" s="712"/>
      <c r="AJC55" s="712"/>
      <c r="AJD55" s="712"/>
      <c r="AJE55" s="712"/>
      <c r="AJF55" s="712"/>
      <c r="AJG55" s="712"/>
      <c r="AJH55" s="712"/>
      <c r="AJI55" s="712"/>
      <c r="AJJ55" s="712"/>
      <c r="AJK55" s="712"/>
      <c r="AJL55" s="712"/>
      <c r="AJM55" s="712"/>
      <c r="AJN55" s="712"/>
      <c r="AJO55" s="712"/>
      <c r="AJP55" s="712"/>
      <c r="AJQ55" s="712"/>
      <c r="AJR55" s="712"/>
      <c r="AJS55" s="712"/>
      <c r="AJT55" s="712"/>
      <c r="AJU55" s="712"/>
      <c r="AJV55" s="712"/>
      <c r="AJW55" s="712"/>
      <c r="AJX55" s="712"/>
      <c r="AJY55" s="712"/>
      <c r="AJZ55" s="712"/>
      <c r="AKA55" s="712"/>
      <c r="AKB55" s="712"/>
      <c r="AKC55" s="712"/>
      <c r="AKD55" s="712"/>
      <c r="AKE55" s="712"/>
      <c r="AKF55" s="712"/>
      <c r="AKG55" s="712"/>
      <c r="AKH55" s="712"/>
      <c r="AKI55" s="712"/>
      <c r="AKJ55" s="712"/>
      <c r="AKK55" s="712"/>
      <c r="AKL55" s="712"/>
      <c r="AKM55" s="712"/>
      <c r="AKN55" s="712"/>
      <c r="AKO55" s="712"/>
      <c r="AKP55" s="712"/>
      <c r="AKQ55" s="712"/>
      <c r="AKR55" s="712"/>
      <c r="AKS55" s="712"/>
      <c r="AKT55" s="712"/>
      <c r="AKU55" s="712"/>
      <c r="AKV55" s="712"/>
      <c r="AKW55" s="712"/>
      <c r="AKX55" s="712"/>
      <c r="AKY55" s="712"/>
      <c r="AKZ55" s="712"/>
      <c r="ALA55" s="712"/>
      <c r="ALB55" s="712"/>
      <c r="ALC55" s="712"/>
      <c r="ALD55" s="712"/>
      <c r="ALE55" s="712"/>
      <c r="ALF55" s="712"/>
      <c r="ALG55" s="712"/>
      <c r="ALH55" s="712"/>
      <c r="ALI55" s="712"/>
      <c r="ALJ55" s="712"/>
      <c r="ALK55" s="712"/>
      <c r="ALL55" s="712"/>
      <c r="ALM55" s="712"/>
      <c r="ALN55" s="712"/>
      <c r="ALO55" s="712"/>
      <c r="ALP55" s="712"/>
      <c r="ALQ55" s="712"/>
      <c r="ALR55" s="712"/>
      <c r="ALS55" s="712"/>
      <c r="ALT55" s="712"/>
      <c r="ALU55" s="712"/>
      <c r="ALV55" s="712"/>
      <c r="ALW55" s="712"/>
      <c r="ALX55" s="712"/>
      <c r="ALY55" s="712"/>
      <c r="ALZ55" s="712"/>
      <c r="AMA55" s="712"/>
      <c r="AMB55" s="712"/>
      <c r="AMC55" s="712"/>
      <c r="AMD55" s="712"/>
      <c r="AME55" s="712"/>
      <c r="AMF55" s="712"/>
      <c r="AMG55" s="712"/>
      <c r="AMH55" s="712"/>
      <c r="AMI55" s="712"/>
      <c r="AMJ55" s="712"/>
      <c r="AMK55" s="712"/>
      <c r="AML55" s="712"/>
      <c r="AMM55" s="712"/>
      <c r="AMN55" s="712"/>
      <c r="AMO55" s="712"/>
      <c r="AMP55" s="712"/>
      <c r="AMQ55" s="712"/>
      <c r="AMR55" s="712"/>
      <c r="AMS55" s="712"/>
      <c r="AMT55" s="712"/>
      <c r="AMU55" s="712"/>
      <c r="AMV55" s="712"/>
      <c r="AMW55" s="712"/>
      <c r="AMX55" s="712"/>
      <c r="AMY55" s="712"/>
      <c r="AMZ55" s="712"/>
      <c r="ANA55" s="712"/>
      <c r="ANB55" s="712"/>
      <c r="ANC55" s="712"/>
      <c r="AND55" s="712"/>
      <c r="ANE55" s="712"/>
      <c r="ANF55" s="712"/>
      <c r="ANG55" s="712"/>
      <c r="ANH55" s="712"/>
      <c r="ANI55" s="712"/>
      <c r="ANJ55" s="712"/>
      <c r="ANK55" s="712"/>
      <c r="ANL55" s="712"/>
      <c r="ANM55" s="712"/>
      <c r="ANN55" s="712"/>
      <c r="ANO55" s="712"/>
      <c r="ANP55" s="712"/>
      <c r="ANQ55" s="712"/>
      <c r="ANR55" s="712"/>
      <c r="ANS55" s="712"/>
      <c r="ANT55" s="712"/>
      <c r="ANU55" s="712"/>
      <c r="ANV55" s="712"/>
      <c r="ANW55" s="712"/>
      <c r="ANX55" s="712"/>
      <c r="ANY55" s="712"/>
      <c r="ANZ55" s="712"/>
      <c r="AOA55" s="712"/>
      <c r="AOB55" s="712"/>
      <c r="AOC55" s="712"/>
      <c r="AOD55" s="712"/>
      <c r="AOE55" s="712"/>
      <c r="AOF55" s="712"/>
      <c r="AOG55" s="712"/>
      <c r="AOH55" s="712"/>
      <c r="AOI55" s="712"/>
      <c r="AOJ55" s="712"/>
      <c r="AOK55" s="712"/>
      <c r="AOL55" s="712"/>
      <c r="AOM55" s="712"/>
      <c r="AON55" s="712"/>
      <c r="AOO55" s="712"/>
      <c r="AOP55" s="712"/>
      <c r="AOQ55" s="712"/>
      <c r="AOR55" s="712"/>
      <c r="AOS55" s="712"/>
      <c r="AOT55" s="712"/>
      <c r="AOU55" s="712"/>
      <c r="AOV55" s="712"/>
      <c r="AOW55" s="712"/>
      <c r="AOX55" s="712"/>
      <c r="AOY55" s="712"/>
      <c r="AOZ55" s="712"/>
      <c r="APA55" s="712"/>
      <c r="APB55" s="712"/>
      <c r="APC55" s="712"/>
      <c r="APD55" s="712"/>
      <c r="APE55" s="712"/>
      <c r="APF55" s="712"/>
      <c r="APG55" s="712"/>
      <c r="APH55" s="712"/>
      <c r="API55" s="712"/>
      <c r="APJ55" s="712"/>
      <c r="APK55" s="712"/>
      <c r="APL55" s="712"/>
      <c r="APM55" s="712"/>
      <c r="APN55" s="712"/>
      <c r="APO55" s="712"/>
      <c r="APP55" s="712"/>
      <c r="APQ55" s="712"/>
      <c r="APR55" s="712"/>
      <c r="APS55" s="712"/>
      <c r="APT55" s="712"/>
      <c r="APU55" s="712"/>
      <c r="APV55" s="712"/>
      <c r="APW55" s="712"/>
      <c r="APX55" s="712"/>
      <c r="APY55" s="712"/>
      <c r="APZ55" s="712"/>
      <c r="AQA55" s="712"/>
      <c r="AQB55" s="712"/>
      <c r="AQC55" s="712"/>
      <c r="AQD55" s="712"/>
      <c r="AQE55" s="712"/>
      <c r="AQF55" s="712"/>
      <c r="AQG55" s="712"/>
      <c r="AQH55" s="712"/>
      <c r="AQI55" s="712"/>
      <c r="AQJ55" s="712"/>
      <c r="AQK55" s="712"/>
      <c r="AQL55" s="712"/>
      <c r="AQM55" s="712"/>
      <c r="AQN55" s="712"/>
      <c r="AQO55" s="712"/>
      <c r="AQP55" s="712"/>
      <c r="AQQ55" s="712"/>
      <c r="AQR55" s="712"/>
      <c r="AQS55" s="712"/>
      <c r="AQT55" s="712"/>
      <c r="AQU55" s="712"/>
      <c r="AQV55" s="712"/>
      <c r="AQW55" s="712"/>
      <c r="AQX55" s="712"/>
      <c r="AQY55" s="712"/>
      <c r="AQZ55" s="712"/>
      <c r="ARA55" s="712"/>
      <c r="ARB55" s="712"/>
      <c r="ARC55" s="712"/>
      <c r="ARD55" s="712"/>
      <c r="ARE55" s="712"/>
      <c r="ARF55" s="712"/>
      <c r="ARG55" s="712"/>
      <c r="ARH55" s="712"/>
      <c r="ARI55" s="712"/>
      <c r="ARJ55" s="712"/>
      <c r="ARK55" s="712"/>
      <c r="ARL55" s="712"/>
      <c r="ARM55" s="712"/>
      <c r="ARN55" s="712"/>
      <c r="ARO55" s="712"/>
      <c r="ARP55" s="712"/>
      <c r="ARQ55" s="712"/>
      <c r="ARR55" s="712"/>
      <c r="ARS55" s="712"/>
      <c r="ART55" s="712"/>
      <c r="ARU55" s="712"/>
      <c r="ARV55" s="712"/>
      <c r="ARW55" s="712"/>
      <c r="ARX55" s="712"/>
      <c r="ARY55" s="712"/>
      <c r="ARZ55" s="712"/>
      <c r="ASA55" s="712"/>
      <c r="ASB55" s="712"/>
      <c r="ASC55" s="712"/>
      <c r="ASD55" s="712"/>
      <c r="ASE55" s="712"/>
      <c r="ASF55" s="712"/>
      <c r="ASG55" s="712"/>
      <c r="ASH55" s="712"/>
      <c r="ASI55" s="712"/>
      <c r="ASJ55" s="712"/>
      <c r="ASK55" s="712"/>
      <c r="ASL55" s="712"/>
      <c r="ASM55" s="712"/>
      <c r="ASN55" s="712"/>
      <c r="ASO55" s="712"/>
      <c r="ASP55" s="712"/>
      <c r="ASQ55" s="712"/>
      <c r="ASR55" s="712"/>
      <c r="ASS55" s="712"/>
      <c r="AST55" s="712"/>
      <c r="ASU55" s="712"/>
      <c r="ASV55" s="712"/>
      <c r="ASW55" s="712"/>
      <c r="ASX55" s="712"/>
      <c r="ASY55" s="712"/>
      <c r="ASZ55" s="712"/>
      <c r="ATA55" s="712"/>
      <c r="ATB55" s="712"/>
      <c r="ATC55" s="712"/>
      <c r="ATD55" s="712"/>
      <c r="ATE55" s="712"/>
      <c r="ATF55" s="712"/>
      <c r="ATG55" s="712"/>
      <c r="ATH55" s="712"/>
      <c r="ATI55" s="712"/>
      <c r="ATJ55" s="712"/>
      <c r="ATK55" s="712"/>
      <c r="ATL55" s="712"/>
      <c r="ATM55" s="712"/>
      <c r="ATN55" s="712"/>
      <c r="ATO55" s="712"/>
      <c r="ATP55" s="712"/>
      <c r="ATQ55" s="712"/>
      <c r="ATR55" s="712"/>
      <c r="ATS55" s="712"/>
      <c r="ATT55" s="712"/>
      <c r="ATU55" s="712"/>
      <c r="ATV55" s="712"/>
      <c r="ATW55" s="712"/>
      <c r="ATX55" s="712"/>
      <c r="ATY55" s="712"/>
      <c r="ATZ55" s="712"/>
      <c r="AUA55" s="712"/>
      <c r="AUB55" s="712"/>
      <c r="AUC55" s="712"/>
      <c r="AUD55" s="712"/>
      <c r="AUE55" s="712"/>
      <c r="AUF55" s="712"/>
      <c r="AUG55" s="712"/>
      <c r="AUH55" s="712"/>
      <c r="AUI55" s="712"/>
      <c r="AUJ55" s="712"/>
      <c r="AUK55" s="712"/>
      <c r="AUL55" s="712"/>
      <c r="AUM55" s="712"/>
      <c r="AUN55" s="712"/>
      <c r="AUO55" s="712"/>
      <c r="AUP55" s="712"/>
      <c r="AUQ55" s="712"/>
      <c r="AUR55" s="712"/>
      <c r="AUS55" s="712"/>
      <c r="AUT55" s="712"/>
      <c r="AUU55" s="712"/>
      <c r="AUV55" s="712"/>
      <c r="AUW55" s="712"/>
      <c r="AUX55" s="712"/>
      <c r="AUY55" s="712"/>
      <c r="AUZ55" s="712"/>
      <c r="AVA55" s="712"/>
      <c r="AVB55" s="712"/>
      <c r="AVC55" s="712"/>
      <c r="AVD55" s="712"/>
      <c r="AVE55" s="712"/>
      <c r="AVF55" s="712"/>
      <c r="AVG55" s="712"/>
      <c r="AVH55" s="712"/>
      <c r="AVI55" s="712"/>
      <c r="AVJ55" s="712"/>
      <c r="AVK55" s="712"/>
      <c r="AVL55" s="712"/>
      <c r="AVM55" s="712"/>
      <c r="AVN55" s="712"/>
      <c r="AVO55" s="712"/>
      <c r="AVP55" s="712"/>
      <c r="AVQ55" s="712"/>
      <c r="AVR55" s="712"/>
      <c r="AVS55" s="712"/>
      <c r="AVT55" s="712"/>
      <c r="AVU55" s="712"/>
      <c r="AVV55" s="712"/>
      <c r="AVW55" s="712"/>
      <c r="AVX55" s="712"/>
      <c r="AVY55" s="712"/>
      <c r="AVZ55" s="712"/>
      <c r="AWA55" s="712"/>
      <c r="AWB55" s="712"/>
      <c r="AWC55" s="712"/>
      <c r="AWD55" s="712"/>
      <c r="AWE55" s="712"/>
      <c r="AWF55" s="712"/>
      <c r="AWG55" s="712"/>
      <c r="AWH55" s="712"/>
      <c r="AWI55" s="712"/>
      <c r="AWJ55" s="712"/>
      <c r="AWK55" s="712"/>
      <c r="AWL55" s="712"/>
      <c r="AWM55" s="712"/>
      <c r="AWN55" s="712"/>
      <c r="AWO55" s="712"/>
      <c r="AWP55" s="712"/>
      <c r="AWQ55" s="712"/>
      <c r="AWR55" s="712"/>
      <c r="AWS55" s="712"/>
      <c r="AWT55" s="712"/>
      <c r="AWU55" s="712"/>
      <c r="AWV55" s="712"/>
      <c r="AWW55" s="712"/>
      <c r="AWX55" s="712"/>
      <c r="AWY55" s="712"/>
      <c r="AWZ55" s="712"/>
      <c r="AXA55" s="712"/>
      <c r="AXB55" s="712"/>
      <c r="AXC55" s="712"/>
      <c r="AXD55" s="712"/>
      <c r="AXE55" s="712"/>
      <c r="AXF55" s="712"/>
      <c r="AXG55" s="712"/>
      <c r="AXH55" s="712"/>
      <c r="AXI55" s="712"/>
      <c r="AXJ55" s="712"/>
      <c r="AXK55" s="712"/>
      <c r="AXL55" s="712"/>
      <c r="AXM55" s="712"/>
      <c r="AXN55" s="712"/>
      <c r="AXO55" s="712"/>
      <c r="AXP55" s="712"/>
      <c r="AXQ55" s="712"/>
      <c r="AXR55" s="712"/>
      <c r="AXS55" s="712"/>
      <c r="AXT55" s="712"/>
      <c r="AXU55" s="712"/>
      <c r="AXV55" s="712"/>
      <c r="AXW55" s="712"/>
      <c r="AXX55" s="712"/>
      <c r="AXY55" s="712"/>
      <c r="AXZ55" s="712"/>
      <c r="AYA55" s="712"/>
      <c r="AYB55" s="712"/>
      <c r="AYC55" s="712"/>
      <c r="AYD55" s="712"/>
      <c r="AYE55" s="712"/>
      <c r="AYF55" s="712"/>
      <c r="AYG55" s="712"/>
      <c r="AYH55" s="712"/>
      <c r="AYI55" s="712"/>
      <c r="AYJ55" s="712"/>
      <c r="AYK55" s="712"/>
      <c r="AYL55" s="712"/>
      <c r="AYM55" s="712"/>
      <c r="AYN55" s="712"/>
      <c r="AYO55" s="712"/>
      <c r="AYP55" s="712"/>
      <c r="AYQ55" s="712"/>
      <c r="AYR55" s="712"/>
      <c r="AYS55" s="712"/>
      <c r="AYT55" s="712"/>
      <c r="AYU55" s="712"/>
      <c r="AYV55" s="712"/>
      <c r="AYW55" s="712"/>
      <c r="AYX55" s="712"/>
      <c r="AYY55" s="712"/>
      <c r="AYZ55" s="712"/>
      <c r="AZA55" s="712"/>
      <c r="AZB55" s="712"/>
      <c r="AZC55" s="712"/>
      <c r="AZD55" s="712"/>
      <c r="AZE55" s="712"/>
      <c r="AZF55" s="712"/>
      <c r="AZG55" s="712"/>
      <c r="AZH55" s="712"/>
      <c r="AZI55" s="712"/>
      <c r="AZJ55" s="712"/>
      <c r="AZK55" s="712"/>
      <c r="AZL55" s="712"/>
      <c r="AZM55" s="712"/>
      <c r="AZN55" s="712"/>
      <c r="AZO55" s="712"/>
      <c r="AZP55" s="712"/>
      <c r="AZQ55" s="712"/>
      <c r="AZR55" s="712"/>
      <c r="AZS55" s="712"/>
      <c r="AZT55" s="712"/>
      <c r="AZU55" s="712"/>
      <c r="AZV55" s="712"/>
      <c r="AZW55" s="712"/>
      <c r="AZX55" s="712"/>
      <c r="AZY55" s="712"/>
      <c r="AZZ55" s="712"/>
      <c r="BAA55" s="712"/>
      <c r="BAB55" s="712"/>
      <c r="BAC55" s="712"/>
      <c r="BAD55" s="712"/>
      <c r="BAE55" s="712"/>
      <c r="BAF55" s="712"/>
      <c r="BAG55" s="712"/>
      <c r="BAH55" s="712"/>
      <c r="BAI55" s="712"/>
      <c r="BAJ55" s="712"/>
      <c r="BAK55" s="712"/>
      <c r="BAL55" s="712"/>
      <c r="BAM55" s="712"/>
      <c r="BAN55" s="712"/>
      <c r="BAO55" s="712"/>
      <c r="BAP55" s="712"/>
      <c r="BAQ55" s="712"/>
      <c r="BAR55" s="712"/>
      <c r="BAS55" s="712"/>
      <c r="BAT55" s="712"/>
      <c r="BAU55" s="712"/>
      <c r="BAV55" s="712"/>
      <c r="BAW55" s="712"/>
      <c r="BAX55" s="712"/>
      <c r="BAY55" s="712"/>
      <c r="BAZ55" s="712"/>
      <c r="BBA55" s="712"/>
      <c r="BBB55" s="712"/>
      <c r="BBC55" s="712"/>
      <c r="BBD55" s="712"/>
      <c r="BBE55" s="712"/>
      <c r="BBF55" s="712"/>
      <c r="BBG55" s="712"/>
      <c r="BBH55" s="712"/>
      <c r="BBI55" s="712"/>
      <c r="BBJ55" s="712"/>
      <c r="BBK55" s="712"/>
      <c r="BBL55" s="712"/>
      <c r="BBM55" s="712"/>
      <c r="BBN55" s="712"/>
      <c r="BBO55" s="712"/>
      <c r="BBP55" s="712"/>
      <c r="BBQ55" s="712"/>
      <c r="BBR55" s="712"/>
      <c r="BBS55" s="712"/>
      <c r="BBT55" s="712"/>
      <c r="BBU55" s="712"/>
      <c r="BBV55" s="712"/>
      <c r="BBW55" s="712"/>
      <c r="BBX55" s="712"/>
      <c r="BBY55" s="712"/>
      <c r="BBZ55" s="712"/>
      <c r="BCA55" s="712"/>
      <c r="BCB55" s="712"/>
      <c r="BCC55" s="712"/>
      <c r="BCD55" s="712"/>
      <c r="BCE55" s="712"/>
      <c r="BCF55" s="712"/>
      <c r="BCG55" s="712"/>
      <c r="BCH55" s="712"/>
      <c r="BCI55" s="712"/>
      <c r="BCJ55" s="712"/>
      <c r="BCK55" s="712"/>
      <c r="BCL55" s="712"/>
      <c r="BCM55" s="712"/>
      <c r="BCN55" s="712"/>
      <c r="BCO55" s="712"/>
      <c r="BCP55" s="712"/>
      <c r="BCQ55" s="712"/>
      <c r="BCR55" s="712"/>
      <c r="BCS55" s="712"/>
      <c r="BCT55" s="712"/>
      <c r="BCU55" s="712"/>
      <c r="BCV55" s="712"/>
      <c r="BCW55" s="712"/>
      <c r="BCX55" s="712"/>
      <c r="BCY55" s="712"/>
      <c r="BCZ55" s="712"/>
      <c r="BDA55" s="712"/>
      <c r="BDB55" s="712"/>
      <c r="BDC55" s="712"/>
      <c r="BDD55" s="712"/>
      <c r="BDE55" s="712"/>
      <c r="BDF55" s="712"/>
      <c r="BDG55" s="712"/>
      <c r="BDH55" s="712"/>
      <c r="BDI55" s="712"/>
      <c r="BDJ55" s="712"/>
      <c r="BDK55" s="712"/>
      <c r="BDL55" s="712"/>
      <c r="BDM55" s="712"/>
      <c r="BDN55" s="712"/>
      <c r="BDO55" s="712"/>
      <c r="BDP55" s="712"/>
      <c r="BDQ55" s="712"/>
      <c r="BDR55" s="712"/>
      <c r="BDS55" s="712"/>
      <c r="BDT55" s="712"/>
      <c r="BDU55" s="712"/>
      <c r="BDV55" s="712"/>
      <c r="BDW55" s="712"/>
      <c r="BDX55" s="712"/>
      <c r="BDY55" s="712"/>
      <c r="BDZ55" s="712"/>
      <c r="BEA55" s="712"/>
      <c r="BEB55" s="712"/>
      <c r="BEC55" s="712"/>
      <c r="BED55" s="712"/>
      <c r="BEE55" s="712"/>
      <c r="BEF55" s="712"/>
      <c r="BEG55" s="712"/>
      <c r="BEH55" s="712"/>
      <c r="BEI55" s="712"/>
      <c r="BEJ55" s="712"/>
      <c r="BEK55" s="712"/>
      <c r="BEL55" s="712"/>
      <c r="BEM55" s="712"/>
      <c r="BEN55" s="712"/>
      <c r="BEO55" s="712"/>
      <c r="BEP55" s="712"/>
      <c r="BEQ55" s="712"/>
      <c r="BER55" s="712"/>
      <c r="BES55" s="712"/>
      <c r="BET55" s="712"/>
      <c r="BEU55" s="712"/>
      <c r="BEV55" s="712"/>
      <c r="BEW55" s="712"/>
      <c r="BEX55" s="712"/>
      <c r="BEY55" s="712"/>
      <c r="BEZ55" s="712"/>
      <c r="BFA55" s="712"/>
      <c r="BFB55" s="712"/>
      <c r="BFC55" s="712"/>
      <c r="BFD55" s="712"/>
      <c r="BFE55" s="712"/>
      <c r="BFF55" s="712"/>
      <c r="BFG55" s="712"/>
      <c r="BFH55" s="712"/>
      <c r="BFI55" s="712"/>
      <c r="BFJ55" s="712"/>
      <c r="BFK55" s="712"/>
      <c r="BFL55" s="712"/>
      <c r="BFM55" s="712"/>
      <c r="BFN55" s="712"/>
      <c r="BFO55" s="712"/>
      <c r="BFP55" s="712"/>
      <c r="BFQ55" s="712"/>
      <c r="BFR55" s="712"/>
      <c r="BFS55" s="712"/>
      <c r="BFT55" s="712"/>
      <c r="BFU55" s="712"/>
      <c r="BFV55" s="712"/>
      <c r="BFW55" s="712"/>
      <c r="BFX55" s="712"/>
      <c r="BFY55" s="712"/>
      <c r="BFZ55" s="712"/>
      <c r="BGA55" s="712"/>
      <c r="BGB55" s="712"/>
      <c r="BGC55" s="712"/>
      <c r="BGD55" s="712"/>
      <c r="BGE55" s="712"/>
      <c r="BGF55" s="712"/>
      <c r="BGG55" s="712"/>
      <c r="BGH55" s="712"/>
      <c r="BGI55" s="712"/>
      <c r="BGJ55" s="712"/>
      <c r="BGK55" s="712"/>
      <c r="BGL55" s="712"/>
      <c r="BGM55" s="712"/>
      <c r="BGN55" s="712"/>
      <c r="BGO55" s="712"/>
      <c r="BGP55" s="712"/>
      <c r="BGQ55" s="712"/>
      <c r="BGR55" s="712"/>
      <c r="BGS55" s="712"/>
      <c r="BGT55" s="712"/>
      <c r="BGU55" s="712"/>
      <c r="BGV55" s="712"/>
      <c r="BGW55" s="712"/>
      <c r="BGX55" s="712"/>
      <c r="BGY55" s="712"/>
      <c r="BGZ55" s="712"/>
      <c r="BHA55" s="712"/>
      <c r="BHB55" s="712"/>
      <c r="BHC55" s="712"/>
      <c r="BHD55" s="712"/>
      <c r="BHE55" s="712"/>
      <c r="BHF55" s="712"/>
      <c r="BHG55" s="712"/>
      <c r="BHH55" s="712"/>
      <c r="BHI55" s="712"/>
      <c r="BHJ55" s="712"/>
      <c r="BHK55" s="712"/>
      <c r="BHL55" s="712"/>
      <c r="BHM55" s="712"/>
      <c r="BHN55" s="712"/>
      <c r="BHO55" s="712"/>
      <c r="BHP55" s="712"/>
      <c r="BHQ55" s="712"/>
      <c r="BHR55" s="712"/>
      <c r="BHS55" s="712"/>
      <c r="BHT55" s="712"/>
      <c r="BHU55" s="712"/>
      <c r="BHV55" s="712"/>
      <c r="BHW55" s="712"/>
      <c r="BHX55" s="712"/>
      <c r="BHY55" s="712"/>
      <c r="BHZ55" s="712"/>
      <c r="BIA55" s="712"/>
      <c r="BIB55" s="712"/>
      <c r="BIC55" s="712"/>
      <c r="BID55" s="712"/>
      <c r="BIE55" s="712"/>
      <c r="BIF55" s="712"/>
      <c r="BIG55" s="712"/>
      <c r="BIH55" s="712"/>
      <c r="BII55" s="712"/>
      <c r="BIJ55" s="712"/>
      <c r="BIK55" s="712"/>
      <c r="BIL55" s="712"/>
      <c r="BIM55" s="712"/>
      <c r="BIN55" s="712"/>
      <c r="BIO55" s="712"/>
      <c r="BIP55" s="712"/>
      <c r="BIQ55" s="712"/>
      <c r="BIR55" s="712"/>
      <c r="BIS55" s="712"/>
      <c r="BIT55" s="712"/>
      <c r="BIU55" s="712"/>
      <c r="BIV55" s="712"/>
      <c r="BIW55" s="712"/>
      <c r="BIX55" s="712"/>
      <c r="BIY55" s="712"/>
      <c r="BIZ55" s="712"/>
      <c r="BJA55" s="712"/>
      <c r="BJB55" s="712"/>
      <c r="BJC55" s="712"/>
      <c r="BJD55" s="712"/>
      <c r="BJE55" s="712"/>
      <c r="BJF55" s="712"/>
      <c r="BJG55" s="712"/>
      <c r="BJH55" s="712"/>
      <c r="BJI55" s="712"/>
      <c r="BJJ55" s="712"/>
      <c r="BJK55" s="712"/>
      <c r="BJL55" s="712"/>
      <c r="BJM55" s="712"/>
      <c r="BJN55" s="712"/>
      <c r="BJO55" s="712"/>
      <c r="BJP55" s="712"/>
      <c r="BJQ55" s="712"/>
      <c r="BJR55" s="712"/>
      <c r="BJS55" s="712"/>
      <c r="BJT55" s="712"/>
      <c r="BJU55" s="712"/>
      <c r="BJV55" s="712"/>
      <c r="BJW55" s="712"/>
      <c r="BJX55" s="712"/>
      <c r="BJY55" s="712"/>
      <c r="BJZ55" s="712"/>
      <c r="BKA55" s="712"/>
      <c r="BKB55" s="712"/>
      <c r="BKC55" s="712"/>
      <c r="BKD55" s="712"/>
      <c r="BKE55" s="712"/>
      <c r="BKF55" s="712"/>
      <c r="BKG55" s="712"/>
      <c r="BKH55" s="712"/>
      <c r="BKI55" s="712"/>
      <c r="BKJ55" s="712"/>
      <c r="BKK55" s="712"/>
      <c r="BKL55" s="712"/>
      <c r="BKM55" s="712"/>
      <c r="BKN55" s="712"/>
      <c r="BKO55" s="712"/>
      <c r="BKP55" s="712"/>
      <c r="BKQ55" s="712"/>
      <c r="BKR55" s="712"/>
      <c r="BKS55" s="712"/>
      <c r="BKT55" s="712"/>
      <c r="BKU55" s="712"/>
      <c r="BKV55" s="712"/>
      <c r="BKW55" s="712"/>
      <c r="BKX55" s="712"/>
      <c r="BKY55" s="712"/>
      <c r="BKZ55" s="712"/>
      <c r="BLA55" s="712"/>
      <c r="BLB55" s="712"/>
      <c r="BLC55" s="712"/>
      <c r="BLD55" s="712"/>
      <c r="BLE55" s="712"/>
      <c r="BLF55" s="712"/>
      <c r="BLG55" s="712"/>
      <c r="BLH55" s="712"/>
      <c r="BLI55" s="712"/>
      <c r="BLJ55" s="712"/>
      <c r="BLK55" s="712"/>
      <c r="BLL55" s="712"/>
      <c r="BLM55" s="712"/>
      <c r="BLN55" s="712"/>
      <c r="BLO55" s="712"/>
      <c r="BLP55" s="712"/>
      <c r="BLQ55" s="712"/>
      <c r="BLR55" s="712"/>
      <c r="BLS55" s="712"/>
      <c r="BLT55" s="712"/>
      <c r="BLU55" s="712"/>
      <c r="BLV55" s="712"/>
      <c r="BLW55" s="712"/>
      <c r="BLX55" s="712"/>
      <c r="BLY55" s="712"/>
      <c r="BLZ55" s="712"/>
      <c r="BMA55" s="712"/>
      <c r="BMB55" s="712"/>
      <c r="BMC55" s="712"/>
      <c r="BMD55" s="712"/>
      <c r="BME55" s="712"/>
      <c r="BMF55" s="712"/>
      <c r="BMG55" s="712"/>
      <c r="BMH55" s="712"/>
      <c r="BMI55" s="712"/>
      <c r="BMJ55" s="712"/>
      <c r="BMK55" s="712"/>
      <c r="BML55" s="712"/>
      <c r="BMM55" s="712"/>
      <c r="BMN55" s="712"/>
      <c r="BMO55" s="712"/>
      <c r="BMP55" s="712"/>
      <c r="BMQ55" s="712"/>
      <c r="BMR55" s="712"/>
      <c r="BMS55" s="712"/>
      <c r="BMT55" s="712"/>
      <c r="BMU55" s="712"/>
      <c r="BMV55" s="712"/>
      <c r="BMW55" s="712"/>
      <c r="BMX55" s="712"/>
      <c r="BMY55" s="712"/>
      <c r="BMZ55" s="712"/>
      <c r="BNA55" s="712"/>
      <c r="BNB55" s="712"/>
      <c r="BNC55" s="712"/>
      <c r="BND55" s="712"/>
      <c r="BNE55" s="712"/>
      <c r="BNF55" s="712"/>
      <c r="BNG55" s="712"/>
      <c r="BNH55" s="712"/>
      <c r="BNI55" s="712"/>
      <c r="BNJ55" s="712"/>
      <c r="BNK55" s="712"/>
      <c r="BNL55" s="712"/>
      <c r="BNM55" s="712"/>
      <c r="BNN55" s="712"/>
      <c r="BNO55" s="712"/>
      <c r="BNP55" s="712"/>
      <c r="BNQ55" s="712"/>
      <c r="BNR55" s="712"/>
      <c r="BNS55" s="712"/>
      <c r="BNT55" s="712"/>
      <c r="BNU55" s="712"/>
      <c r="BNV55" s="712"/>
      <c r="BNW55" s="712"/>
      <c r="BNX55" s="712"/>
      <c r="BNY55" s="712"/>
      <c r="BNZ55" s="712"/>
      <c r="BOA55" s="712"/>
      <c r="BOB55" s="712"/>
      <c r="BOC55" s="712"/>
      <c r="BOD55" s="712"/>
      <c r="BOE55" s="712"/>
      <c r="BOF55" s="712"/>
      <c r="BOG55" s="712"/>
      <c r="BOH55" s="712"/>
      <c r="BOI55" s="712"/>
      <c r="BOJ55" s="712"/>
      <c r="BOK55" s="712"/>
      <c r="BOL55" s="712"/>
      <c r="BOM55" s="712"/>
      <c r="BON55" s="712"/>
      <c r="BOO55" s="712"/>
      <c r="BOP55" s="712"/>
      <c r="BOQ55" s="712"/>
      <c r="BOR55" s="712"/>
      <c r="BOS55" s="712"/>
      <c r="BOT55" s="712"/>
      <c r="BOU55" s="712"/>
      <c r="BOV55" s="712"/>
      <c r="BOW55" s="712"/>
      <c r="BOX55" s="712"/>
      <c r="BOY55" s="712"/>
      <c r="BOZ55" s="712"/>
      <c r="BPA55" s="712"/>
      <c r="BPB55" s="712"/>
      <c r="BPC55" s="712"/>
      <c r="BPD55" s="712"/>
      <c r="BPE55" s="712"/>
      <c r="BPF55" s="712"/>
      <c r="BPG55" s="712"/>
      <c r="BPH55" s="712"/>
      <c r="BPI55" s="712"/>
      <c r="BPJ55" s="712"/>
      <c r="BPK55" s="712"/>
      <c r="BPL55" s="712"/>
      <c r="BPM55" s="712"/>
      <c r="BPN55" s="712"/>
      <c r="BPO55" s="712"/>
      <c r="BPP55" s="712"/>
      <c r="BPQ55" s="712"/>
      <c r="BPR55" s="712"/>
      <c r="BPS55" s="712"/>
      <c r="BPT55" s="712"/>
      <c r="BPU55" s="712"/>
      <c r="BPV55" s="712"/>
      <c r="BPW55" s="712"/>
      <c r="BPX55" s="712"/>
      <c r="BPY55" s="712"/>
      <c r="BPZ55" s="712"/>
      <c r="BQA55" s="712"/>
      <c r="BQB55" s="712"/>
      <c r="BQC55" s="712"/>
      <c r="BQD55" s="712"/>
      <c r="BQE55" s="712"/>
      <c r="BQF55" s="712"/>
      <c r="BQG55" s="712"/>
      <c r="BQH55" s="712"/>
      <c r="BQI55" s="712"/>
      <c r="BQJ55" s="712"/>
      <c r="BQK55" s="712"/>
      <c r="BQL55" s="712"/>
      <c r="BQM55" s="712"/>
      <c r="BQN55" s="712"/>
      <c r="BQO55" s="712"/>
      <c r="BQP55" s="712"/>
      <c r="BQQ55" s="712"/>
      <c r="BQR55" s="712"/>
      <c r="BQS55" s="712"/>
      <c r="BQT55" s="712"/>
      <c r="BQU55" s="712"/>
      <c r="BQV55" s="712"/>
      <c r="BQW55" s="712"/>
      <c r="BQX55" s="712"/>
      <c r="BQY55" s="712"/>
      <c r="BQZ55" s="712"/>
      <c r="BRA55" s="712"/>
      <c r="BRB55" s="712"/>
      <c r="BRC55" s="712"/>
      <c r="BRD55" s="712"/>
      <c r="BRE55" s="712"/>
      <c r="BRF55" s="712"/>
      <c r="BRG55" s="712"/>
      <c r="BRH55" s="712"/>
      <c r="BRI55" s="712"/>
      <c r="BRJ55" s="712"/>
      <c r="BRK55" s="712"/>
      <c r="BRL55" s="712"/>
      <c r="BRM55" s="712"/>
      <c r="BRN55" s="712"/>
      <c r="BRO55" s="712"/>
      <c r="BRP55" s="712"/>
      <c r="BRQ55" s="712"/>
      <c r="BRR55" s="712"/>
      <c r="BRS55" s="712"/>
      <c r="BRT55" s="712"/>
      <c r="BRU55" s="712"/>
      <c r="BRV55" s="712"/>
      <c r="BRW55" s="712"/>
      <c r="BRX55" s="712"/>
      <c r="BRY55" s="712"/>
      <c r="BRZ55" s="712"/>
      <c r="BSA55" s="712"/>
      <c r="BSB55" s="712"/>
      <c r="BSC55" s="712"/>
      <c r="BSD55" s="712"/>
      <c r="BSE55" s="712"/>
      <c r="BSF55" s="712"/>
      <c r="BSG55" s="712"/>
      <c r="BSH55" s="712"/>
      <c r="BSI55" s="712"/>
      <c r="BSJ55" s="712"/>
      <c r="BSK55" s="712"/>
      <c r="BSL55" s="712"/>
      <c r="BSM55" s="712"/>
      <c r="BSN55" s="712"/>
      <c r="BSO55" s="712"/>
      <c r="BSP55" s="712"/>
      <c r="BSQ55" s="712"/>
      <c r="BSR55" s="712"/>
      <c r="BSS55" s="712"/>
      <c r="BST55" s="712"/>
      <c r="BSU55" s="712"/>
      <c r="BSV55" s="712"/>
      <c r="BSW55" s="712"/>
      <c r="BSX55" s="712"/>
      <c r="BSY55" s="712"/>
      <c r="BSZ55" s="712"/>
      <c r="BTA55" s="712"/>
      <c r="BTB55" s="712"/>
      <c r="BTC55" s="712"/>
      <c r="BTD55" s="712"/>
      <c r="BTE55" s="712"/>
      <c r="BTF55" s="712"/>
      <c r="BTG55" s="712"/>
      <c r="BTH55" s="712"/>
      <c r="BTI55" s="712"/>
      <c r="BTJ55" s="712"/>
      <c r="BTK55" s="712"/>
      <c r="BTL55" s="712"/>
      <c r="BTM55" s="712"/>
      <c r="BTN55" s="712"/>
      <c r="BTO55" s="712"/>
      <c r="BTP55" s="712"/>
      <c r="BTQ55" s="712"/>
      <c r="BTR55" s="712"/>
      <c r="BTS55" s="712"/>
      <c r="BTT55" s="712"/>
      <c r="BTU55" s="712"/>
      <c r="BTV55" s="712"/>
      <c r="BTW55" s="712"/>
      <c r="BTX55" s="712"/>
      <c r="BTY55" s="712"/>
      <c r="BTZ55" s="712"/>
      <c r="BUA55" s="712"/>
      <c r="BUB55" s="712"/>
      <c r="BUC55" s="712"/>
      <c r="BUD55" s="712"/>
      <c r="BUE55" s="712"/>
      <c r="BUF55" s="712"/>
      <c r="BUG55" s="712"/>
      <c r="BUH55" s="712"/>
      <c r="BUI55" s="712"/>
      <c r="BUJ55" s="712"/>
      <c r="BUK55" s="712"/>
      <c r="BUL55" s="712"/>
      <c r="BUM55" s="712"/>
      <c r="BUN55" s="712"/>
      <c r="BUO55" s="712"/>
      <c r="BUP55" s="712"/>
      <c r="BUQ55" s="712"/>
      <c r="BUR55" s="712"/>
      <c r="BUS55" s="712"/>
      <c r="BUT55" s="712"/>
      <c r="BUU55" s="712"/>
      <c r="BUV55" s="712"/>
      <c r="BUW55" s="712"/>
      <c r="BUX55" s="712"/>
      <c r="BUY55" s="712"/>
      <c r="BUZ55" s="712"/>
      <c r="BVA55" s="712"/>
      <c r="BVB55" s="712"/>
      <c r="BVC55" s="712"/>
      <c r="BVD55" s="712"/>
      <c r="BVE55" s="712"/>
      <c r="BVF55" s="712"/>
      <c r="BVG55" s="712"/>
      <c r="BVH55" s="712"/>
      <c r="BVI55" s="712"/>
      <c r="BVJ55" s="712"/>
      <c r="BVK55" s="712"/>
      <c r="BVL55" s="712"/>
      <c r="BVM55" s="712"/>
      <c r="BVN55" s="712"/>
      <c r="BVO55" s="712"/>
      <c r="BVP55" s="712"/>
      <c r="BVQ55" s="712"/>
      <c r="BVR55" s="712"/>
      <c r="BVS55" s="712"/>
      <c r="BVT55" s="712"/>
      <c r="BVU55" s="712"/>
      <c r="BVV55" s="712"/>
      <c r="BVW55" s="712"/>
      <c r="BVX55" s="712"/>
      <c r="BVY55" s="712"/>
      <c r="BVZ55" s="712"/>
      <c r="BWA55" s="712"/>
      <c r="BWB55" s="712"/>
      <c r="BWC55" s="712"/>
      <c r="BWD55" s="712"/>
      <c r="BWE55" s="712"/>
      <c r="BWF55" s="712"/>
      <c r="BWG55" s="712"/>
      <c r="BWH55" s="712"/>
      <c r="BWI55" s="712"/>
      <c r="BWJ55" s="712"/>
      <c r="BWK55" s="712"/>
      <c r="BWL55" s="712"/>
      <c r="BWM55" s="712"/>
      <c r="BWN55" s="712"/>
      <c r="BWO55" s="712"/>
      <c r="BWP55" s="712"/>
      <c r="BWQ55" s="712"/>
      <c r="BWR55" s="712"/>
      <c r="BWS55" s="712"/>
      <c r="BWT55" s="712"/>
      <c r="BWU55" s="712"/>
      <c r="BWV55" s="712"/>
      <c r="BWW55" s="712"/>
      <c r="BWX55" s="712"/>
      <c r="BWY55" s="712"/>
      <c r="BWZ55" s="712"/>
      <c r="BXA55" s="712"/>
      <c r="BXB55" s="712"/>
      <c r="BXC55" s="712"/>
      <c r="BXD55" s="712"/>
      <c r="BXE55" s="712"/>
      <c r="BXF55" s="712"/>
      <c r="BXG55" s="712"/>
      <c r="BXH55" s="712"/>
      <c r="BXI55" s="712"/>
      <c r="BXJ55" s="712"/>
      <c r="BXK55" s="712"/>
      <c r="BXL55" s="712"/>
      <c r="BXM55" s="712"/>
      <c r="BXN55" s="712"/>
      <c r="BXO55" s="712"/>
      <c r="BXP55" s="712"/>
      <c r="BXQ55" s="712"/>
      <c r="BXR55" s="712"/>
      <c r="BXS55" s="712"/>
      <c r="BXT55" s="712"/>
      <c r="BXU55" s="712"/>
      <c r="BXV55" s="712"/>
      <c r="BXW55" s="712"/>
      <c r="BXX55" s="712"/>
      <c r="BXY55" s="712"/>
      <c r="BXZ55" s="712"/>
      <c r="BYA55" s="712"/>
      <c r="BYB55" s="712"/>
      <c r="BYC55" s="712"/>
      <c r="BYD55" s="712"/>
      <c r="BYE55" s="712"/>
      <c r="BYF55" s="712"/>
      <c r="BYG55" s="712"/>
      <c r="BYH55" s="712"/>
      <c r="BYI55" s="712"/>
      <c r="BYJ55" s="712"/>
      <c r="BYK55" s="712"/>
      <c r="BYL55" s="712"/>
      <c r="BYM55" s="712"/>
      <c r="BYN55" s="712"/>
      <c r="BYO55" s="712"/>
      <c r="BYP55" s="712"/>
      <c r="BYQ55" s="712"/>
      <c r="BYR55" s="712"/>
      <c r="BYS55" s="712"/>
      <c r="BYT55" s="712"/>
      <c r="BYU55" s="712"/>
      <c r="BYV55" s="712"/>
      <c r="BYW55" s="712"/>
      <c r="BYX55" s="712"/>
      <c r="BYY55" s="712"/>
      <c r="BYZ55" s="712"/>
      <c r="BZA55" s="712"/>
      <c r="BZB55" s="712"/>
      <c r="BZC55" s="712"/>
      <c r="BZD55" s="712"/>
      <c r="BZE55" s="712"/>
      <c r="BZF55" s="712"/>
      <c r="BZG55" s="712"/>
      <c r="BZH55" s="712"/>
      <c r="BZI55" s="712"/>
      <c r="BZJ55" s="712"/>
      <c r="BZK55" s="712"/>
      <c r="BZL55" s="712"/>
      <c r="BZM55" s="712"/>
      <c r="BZN55" s="712"/>
      <c r="BZO55" s="712"/>
      <c r="BZP55" s="712"/>
      <c r="BZQ55" s="712"/>
      <c r="BZR55" s="712"/>
      <c r="BZS55" s="712"/>
      <c r="BZT55" s="712"/>
      <c r="BZU55" s="712"/>
      <c r="BZV55" s="712"/>
      <c r="BZW55" s="712"/>
      <c r="BZX55" s="712"/>
      <c r="BZY55" s="712"/>
      <c r="BZZ55" s="712"/>
      <c r="CAA55" s="712"/>
      <c r="CAB55" s="712"/>
      <c r="CAC55" s="712"/>
      <c r="CAD55" s="712"/>
      <c r="CAE55" s="712"/>
      <c r="CAF55" s="712"/>
      <c r="CAG55" s="712"/>
      <c r="CAH55" s="712"/>
      <c r="CAI55" s="712"/>
      <c r="CAJ55" s="712"/>
      <c r="CAK55" s="712"/>
      <c r="CAL55" s="712"/>
      <c r="CAM55" s="712"/>
      <c r="CAN55" s="712"/>
      <c r="CAO55" s="712"/>
      <c r="CAP55" s="712"/>
      <c r="CAQ55" s="712"/>
      <c r="CAR55" s="712"/>
      <c r="CAS55" s="712"/>
      <c r="CAT55" s="712"/>
      <c r="CAU55" s="712"/>
      <c r="CAV55" s="712"/>
      <c r="CAW55" s="712"/>
      <c r="CAX55" s="712"/>
      <c r="CAY55" s="712"/>
      <c r="CAZ55" s="712"/>
      <c r="CBA55" s="712"/>
      <c r="CBB55" s="712"/>
      <c r="CBC55" s="712"/>
      <c r="CBD55" s="712"/>
      <c r="CBE55" s="712"/>
      <c r="CBF55" s="712"/>
      <c r="CBG55" s="712"/>
      <c r="CBH55" s="712"/>
      <c r="CBI55" s="712"/>
      <c r="CBJ55" s="712"/>
      <c r="CBK55" s="712"/>
      <c r="CBL55" s="712"/>
      <c r="CBM55" s="712"/>
      <c r="CBN55" s="712"/>
      <c r="CBO55" s="712"/>
      <c r="CBP55" s="712"/>
      <c r="CBQ55" s="712"/>
      <c r="CBR55" s="712"/>
      <c r="CBS55" s="712"/>
      <c r="CBT55" s="712"/>
      <c r="CBU55" s="712"/>
      <c r="CBV55" s="712"/>
      <c r="CBW55" s="712"/>
      <c r="CBX55" s="712"/>
      <c r="CBY55" s="712"/>
      <c r="CBZ55" s="712"/>
      <c r="CCA55" s="712"/>
      <c r="CCB55" s="712"/>
      <c r="CCC55" s="712"/>
      <c r="CCD55" s="712"/>
      <c r="CCE55" s="712"/>
      <c r="CCF55" s="712"/>
      <c r="CCG55" s="712"/>
      <c r="CCH55" s="712"/>
      <c r="CCI55" s="712"/>
      <c r="CCJ55" s="712"/>
      <c r="CCK55" s="712"/>
      <c r="CCL55" s="712"/>
      <c r="CCM55" s="712"/>
      <c r="CCN55" s="712"/>
      <c r="CCO55" s="712"/>
      <c r="CCP55" s="712"/>
      <c r="CCQ55" s="712"/>
      <c r="CCR55" s="712"/>
      <c r="CCS55" s="712"/>
      <c r="CCT55" s="712"/>
      <c r="CCU55" s="712"/>
      <c r="CCV55" s="712"/>
      <c r="CCW55" s="712"/>
      <c r="CCX55" s="712"/>
      <c r="CCY55" s="712"/>
      <c r="CCZ55" s="712"/>
      <c r="CDA55" s="712"/>
      <c r="CDB55" s="712"/>
      <c r="CDC55" s="712"/>
      <c r="CDD55" s="712"/>
      <c r="CDE55" s="712"/>
      <c r="CDF55" s="712"/>
      <c r="CDG55" s="712"/>
      <c r="CDH55" s="712"/>
      <c r="CDI55" s="712"/>
      <c r="CDJ55" s="712"/>
      <c r="CDK55" s="712"/>
      <c r="CDL55" s="712"/>
      <c r="CDM55" s="712"/>
      <c r="CDN55" s="712"/>
      <c r="CDO55" s="712"/>
      <c r="CDP55" s="712"/>
      <c r="CDQ55" s="712"/>
      <c r="CDR55" s="712"/>
      <c r="CDS55" s="712"/>
      <c r="CDT55" s="712"/>
      <c r="CDU55" s="712"/>
      <c r="CDV55" s="712"/>
      <c r="CDW55" s="712"/>
      <c r="CDX55" s="712"/>
      <c r="CDY55" s="712"/>
      <c r="CDZ55" s="712"/>
      <c r="CEA55" s="712"/>
      <c r="CEB55" s="712"/>
      <c r="CEC55" s="712"/>
      <c r="CED55" s="712"/>
      <c r="CEE55" s="712"/>
      <c r="CEF55" s="712"/>
      <c r="CEG55" s="712"/>
      <c r="CEH55" s="712"/>
      <c r="CEI55" s="712"/>
      <c r="CEJ55" s="712"/>
      <c r="CEK55" s="712"/>
      <c r="CEL55" s="712"/>
      <c r="CEM55" s="712"/>
      <c r="CEN55" s="712"/>
      <c r="CEO55" s="712"/>
      <c r="CEP55" s="712"/>
      <c r="CEQ55" s="712"/>
      <c r="CER55" s="712"/>
      <c r="CES55" s="712"/>
      <c r="CET55" s="712"/>
      <c r="CEU55" s="712"/>
      <c r="CEV55" s="712"/>
      <c r="CEW55" s="712"/>
      <c r="CEX55" s="712"/>
      <c r="CEY55" s="712"/>
      <c r="CEZ55" s="712"/>
      <c r="CFA55" s="712"/>
      <c r="CFB55" s="712"/>
      <c r="CFC55" s="712"/>
      <c r="CFD55" s="712"/>
      <c r="CFE55" s="712"/>
      <c r="CFF55" s="712"/>
      <c r="CFG55" s="712"/>
      <c r="CFH55" s="712"/>
      <c r="CFI55" s="712"/>
      <c r="CFJ55" s="712"/>
      <c r="CFK55" s="712"/>
      <c r="CFL55" s="712"/>
      <c r="CFM55" s="712"/>
      <c r="CFN55" s="712"/>
      <c r="CFO55" s="712"/>
      <c r="CFP55" s="712"/>
      <c r="CFQ55" s="712"/>
      <c r="CFR55" s="712"/>
      <c r="CFS55" s="712"/>
      <c r="CFT55" s="712"/>
      <c r="CFU55" s="712"/>
      <c r="CFV55" s="712"/>
      <c r="CFW55" s="712"/>
      <c r="CFX55" s="712"/>
      <c r="CFY55" s="712"/>
      <c r="CFZ55" s="712"/>
      <c r="CGA55" s="712"/>
      <c r="CGB55" s="712"/>
      <c r="CGC55" s="712"/>
      <c r="CGD55" s="712"/>
      <c r="CGE55" s="712"/>
      <c r="CGF55" s="712"/>
      <c r="CGG55" s="712"/>
      <c r="CGH55" s="712"/>
      <c r="CGI55" s="712"/>
      <c r="CGJ55" s="712"/>
      <c r="CGK55" s="712"/>
      <c r="CGL55" s="712"/>
      <c r="CGM55" s="712"/>
      <c r="CGN55" s="712"/>
      <c r="CGO55" s="712"/>
      <c r="CGP55" s="712"/>
      <c r="CGQ55" s="712"/>
      <c r="CGR55" s="712"/>
      <c r="CGS55" s="712"/>
      <c r="CGT55" s="712"/>
      <c r="CGU55" s="712"/>
      <c r="CGV55" s="712"/>
      <c r="CGW55" s="712"/>
      <c r="CGX55" s="712"/>
      <c r="CGY55" s="712"/>
      <c r="CGZ55" s="712"/>
      <c r="CHA55" s="712"/>
      <c r="CHB55" s="712"/>
      <c r="CHC55" s="712"/>
      <c r="CHD55" s="712"/>
      <c r="CHE55" s="712"/>
      <c r="CHF55" s="712"/>
      <c r="CHG55" s="712"/>
      <c r="CHH55" s="712"/>
      <c r="CHI55" s="712"/>
      <c r="CHJ55" s="712"/>
      <c r="CHK55" s="712"/>
      <c r="CHL55" s="712"/>
      <c r="CHM55" s="712"/>
      <c r="CHN55" s="712"/>
      <c r="CHO55" s="712"/>
      <c r="CHP55" s="712"/>
      <c r="CHQ55" s="712"/>
      <c r="CHR55" s="712"/>
      <c r="CHS55" s="712"/>
      <c r="CHT55" s="712"/>
      <c r="CHU55" s="712"/>
      <c r="CHV55" s="712"/>
      <c r="CHW55" s="712"/>
      <c r="CHX55" s="712"/>
      <c r="CHY55" s="712"/>
      <c r="CHZ55" s="712"/>
      <c r="CIA55" s="712"/>
      <c r="CIB55" s="712"/>
      <c r="CIC55" s="712"/>
      <c r="CID55" s="712"/>
      <c r="CIE55" s="712"/>
      <c r="CIF55" s="712"/>
      <c r="CIG55" s="712"/>
      <c r="CIH55" s="712"/>
      <c r="CII55" s="712"/>
      <c r="CIJ55" s="712"/>
      <c r="CIK55" s="712"/>
      <c r="CIL55" s="712"/>
      <c r="CIM55" s="712"/>
      <c r="CIN55" s="712"/>
      <c r="CIO55" s="712"/>
      <c r="CIP55" s="712"/>
      <c r="CIQ55" s="712"/>
      <c r="CIR55" s="712"/>
      <c r="CIS55" s="712"/>
      <c r="CIT55" s="712"/>
      <c r="CIU55" s="712"/>
      <c r="CIV55" s="712"/>
      <c r="CIW55" s="712"/>
      <c r="CIX55" s="712"/>
      <c r="CIY55" s="712"/>
      <c r="CIZ55" s="712"/>
      <c r="CJA55" s="712"/>
      <c r="CJB55" s="712"/>
      <c r="CJC55" s="712"/>
      <c r="CJD55" s="712"/>
      <c r="CJE55" s="712"/>
      <c r="CJF55" s="712"/>
      <c r="CJG55" s="712"/>
      <c r="CJH55" s="712"/>
      <c r="CJI55" s="712"/>
      <c r="CJJ55" s="712"/>
      <c r="CJK55" s="712"/>
      <c r="CJL55" s="712"/>
      <c r="CJM55" s="712"/>
      <c r="CJN55" s="712"/>
      <c r="CJO55" s="712"/>
      <c r="CJP55" s="712"/>
      <c r="CJQ55" s="712"/>
      <c r="CJR55" s="712"/>
      <c r="CJS55" s="712"/>
      <c r="CJT55" s="712"/>
      <c r="CJU55" s="712"/>
      <c r="CJV55" s="712"/>
      <c r="CJW55" s="712"/>
      <c r="CJX55" s="712"/>
      <c r="CJY55" s="712"/>
      <c r="CJZ55" s="712"/>
      <c r="CKA55" s="712"/>
      <c r="CKB55" s="712"/>
      <c r="CKC55" s="712"/>
      <c r="CKD55" s="712"/>
      <c r="CKE55" s="712"/>
      <c r="CKF55" s="712"/>
      <c r="CKG55" s="712"/>
      <c r="CKH55" s="712"/>
      <c r="CKI55" s="712"/>
      <c r="CKJ55" s="712"/>
      <c r="CKK55" s="712"/>
      <c r="CKL55" s="712"/>
      <c r="CKM55" s="712"/>
      <c r="CKN55" s="712"/>
      <c r="CKO55" s="712"/>
      <c r="CKP55" s="712"/>
      <c r="CKQ55" s="712"/>
      <c r="CKR55" s="712"/>
      <c r="CKS55" s="712"/>
      <c r="CKT55" s="712"/>
      <c r="CKU55" s="712"/>
      <c r="CKV55" s="712"/>
      <c r="CKW55" s="712"/>
      <c r="CKX55" s="712"/>
      <c r="CKY55" s="712"/>
      <c r="CKZ55" s="712"/>
      <c r="CLA55" s="712"/>
      <c r="CLB55" s="712"/>
      <c r="CLC55" s="712"/>
      <c r="CLD55" s="712"/>
      <c r="CLE55" s="712"/>
      <c r="CLF55" s="712"/>
      <c r="CLG55" s="712"/>
      <c r="CLH55" s="712"/>
      <c r="CLI55" s="712"/>
      <c r="CLJ55" s="712"/>
      <c r="CLK55" s="712"/>
      <c r="CLL55" s="712"/>
      <c r="CLM55" s="712"/>
      <c r="CLN55" s="712"/>
      <c r="CLO55" s="712"/>
      <c r="CLP55" s="712"/>
      <c r="CLQ55" s="712"/>
      <c r="CLR55" s="712"/>
      <c r="CLS55" s="712"/>
      <c r="CLT55" s="712"/>
      <c r="CLU55" s="712"/>
      <c r="CLV55" s="712"/>
      <c r="CLW55" s="712"/>
      <c r="CLX55" s="712"/>
      <c r="CLY55" s="712"/>
      <c r="CLZ55" s="712"/>
      <c r="CMA55" s="712"/>
      <c r="CMB55" s="712"/>
      <c r="CMC55" s="712"/>
      <c r="CMD55" s="712"/>
      <c r="CME55" s="712"/>
      <c r="CMF55" s="712"/>
      <c r="CMG55" s="712"/>
      <c r="CMH55" s="712"/>
      <c r="CMI55" s="712"/>
      <c r="CMJ55" s="712"/>
      <c r="CMK55" s="712"/>
      <c r="CML55" s="712"/>
      <c r="CMM55" s="712"/>
      <c r="CMN55" s="712"/>
      <c r="CMO55" s="712"/>
      <c r="CMP55" s="712"/>
      <c r="CMQ55" s="712"/>
      <c r="CMR55" s="712"/>
      <c r="CMS55" s="712"/>
      <c r="CMT55" s="712"/>
      <c r="CMU55" s="712"/>
      <c r="CMV55" s="712"/>
      <c r="CMW55" s="712"/>
      <c r="CMX55" s="712"/>
      <c r="CMY55" s="712"/>
      <c r="CMZ55" s="712"/>
      <c r="CNA55" s="712"/>
      <c r="CNB55" s="712"/>
      <c r="CNC55" s="712"/>
      <c r="CND55" s="712"/>
      <c r="CNE55" s="712"/>
      <c r="CNF55" s="712"/>
      <c r="CNG55" s="712"/>
      <c r="CNH55" s="712"/>
      <c r="CNI55" s="712"/>
      <c r="CNJ55" s="712"/>
      <c r="CNK55" s="712"/>
      <c r="CNL55" s="712"/>
      <c r="CNM55" s="712"/>
      <c r="CNN55" s="712"/>
      <c r="CNO55" s="712"/>
      <c r="CNP55" s="712"/>
      <c r="CNQ55" s="712"/>
      <c r="CNR55" s="712"/>
      <c r="CNS55" s="712"/>
      <c r="CNT55" s="712"/>
      <c r="CNU55" s="712"/>
      <c r="CNV55" s="712"/>
      <c r="CNW55" s="712"/>
      <c r="CNX55" s="712"/>
      <c r="CNY55" s="712"/>
      <c r="CNZ55" s="712"/>
      <c r="COA55" s="712"/>
      <c r="COB55" s="712"/>
      <c r="COC55" s="712"/>
      <c r="COD55" s="712"/>
      <c r="COE55" s="712"/>
      <c r="COF55" s="712"/>
      <c r="COG55" s="712"/>
      <c r="COH55" s="712"/>
      <c r="COI55" s="712"/>
      <c r="COJ55" s="712"/>
      <c r="COK55" s="712"/>
      <c r="COL55" s="712"/>
      <c r="COM55" s="712"/>
      <c r="CON55" s="712"/>
      <c r="COO55" s="712"/>
      <c r="COP55" s="712"/>
      <c r="COQ55" s="712"/>
      <c r="COR55" s="712"/>
      <c r="COS55" s="712"/>
      <c r="COT55" s="712"/>
      <c r="COU55" s="712"/>
      <c r="COV55" s="712"/>
      <c r="COW55" s="712"/>
      <c r="COX55" s="712"/>
      <c r="COY55" s="712"/>
      <c r="COZ55" s="712"/>
      <c r="CPA55" s="712"/>
      <c r="CPB55" s="712"/>
      <c r="CPC55" s="712"/>
      <c r="CPD55" s="712"/>
      <c r="CPE55" s="712"/>
      <c r="CPF55" s="712"/>
      <c r="CPG55" s="712"/>
      <c r="CPH55" s="712"/>
      <c r="CPI55" s="712"/>
      <c r="CPJ55" s="712"/>
      <c r="CPK55" s="712"/>
      <c r="CPL55" s="712"/>
      <c r="CPM55" s="712"/>
      <c r="CPN55" s="712"/>
      <c r="CPO55" s="712"/>
      <c r="CPP55" s="712"/>
      <c r="CPQ55" s="712"/>
      <c r="CPR55" s="712"/>
      <c r="CPS55" s="712"/>
      <c r="CPT55" s="712"/>
      <c r="CPU55" s="712"/>
      <c r="CPV55" s="712"/>
      <c r="CPW55" s="712"/>
      <c r="CPX55" s="712"/>
      <c r="CPY55" s="712"/>
      <c r="CPZ55" s="712"/>
      <c r="CQA55" s="712"/>
      <c r="CQB55" s="712"/>
      <c r="CQC55" s="712"/>
      <c r="CQD55" s="712"/>
      <c r="CQE55" s="712"/>
      <c r="CQF55" s="712"/>
      <c r="CQG55" s="712"/>
      <c r="CQH55" s="712"/>
      <c r="CQI55" s="712"/>
      <c r="CQJ55" s="712"/>
      <c r="CQK55" s="712"/>
      <c r="CQL55" s="712"/>
      <c r="CQM55" s="712"/>
      <c r="CQN55" s="712"/>
      <c r="CQO55" s="712"/>
      <c r="CQP55" s="712"/>
      <c r="CQQ55" s="712"/>
      <c r="CQR55" s="712"/>
      <c r="CQS55" s="712"/>
      <c r="CQT55" s="712"/>
      <c r="CQU55" s="712"/>
      <c r="CQV55" s="712"/>
      <c r="CQW55" s="712"/>
      <c r="CQX55" s="712"/>
      <c r="CQY55" s="712"/>
      <c r="CQZ55" s="712"/>
      <c r="CRA55" s="712"/>
      <c r="CRB55" s="712"/>
      <c r="CRC55" s="712"/>
      <c r="CRD55" s="712"/>
      <c r="CRE55" s="712"/>
      <c r="CRF55" s="712"/>
      <c r="CRG55" s="712"/>
      <c r="CRH55" s="712"/>
      <c r="CRI55" s="712"/>
      <c r="CRJ55" s="712"/>
      <c r="CRK55" s="712"/>
      <c r="CRL55" s="712"/>
      <c r="CRM55" s="712"/>
      <c r="CRN55" s="712"/>
      <c r="CRO55" s="712"/>
      <c r="CRP55" s="712"/>
      <c r="CRQ55" s="712"/>
      <c r="CRR55" s="712"/>
      <c r="CRS55" s="712"/>
      <c r="CRT55" s="712"/>
      <c r="CRU55" s="712"/>
      <c r="CRV55" s="712"/>
      <c r="CRW55" s="712"/>
      <c r="CRX55" s="712"/>
      <c r="CRY55" s="712"/>
      <c r="CRZ55" s="712"/>
      <c r="CSA55" s="712"/>
      <c r="CSB55" s="712"/>
      <c r="CSC55" s="712"/>
      <c r="CSD55" s="712"/>
      <c r="CSE55" s="712"/>
      <c r="CSF55" s="712"/>
      <c r="CSG55" s="712"/>
      <c r="CSH55" s="712"/>
      <c r="CSI55" s="712"/>
      <c r="CSJ55" s="712"/>
      <c r="CSK55" s="712"/>
      <c r="CSL55" s="712"/>
      <c r="CSM55" s="712"/>
      <c r="CSN55" s="712"/>
      <c r="CSO55" s="712"/>
      <c r="CSP55" s="712"/>
      <c r="CSQ55" s="712"/>
      <c r="CSR55" s="712"/>
      <c r="CSS55" s="712"/>
      <c r="CST55" s="712"/>
      <c r="CSU55" s="712"/>
      <c r="CSV55" s="712"/>
      <c r="CSW55" s="712"/>
      <c r="CSX55" s="712"/>
      <c r="CSY55" s="712"/>
      <c r="CSZ55" s="712"/>
      <c r="CTA55" s="712"/>
      <c r="CTB55" s="712"/>
      <c r="CTC55" s="712"/>
      <c r="CTD55" s="712"/>
      <c r="CTE55" s="712"/>
      <c r="CTF55" s="712"/>
      <c r="CTG55" s="712"/>
      <c r="CTH55" s="712"/>
      <c r="CTI55" s="712"/>
      <c r="CTJ55" s="712"/>
      <c r="CTK55" s="712"/>
      <c r="CTL55" s="712"/>
      <c r="CTM55" s="712"/>
      <c r="CTN55" s="712"/>
      <c r="CTO55" s="712"/>
      <c r="CTP55" s="712"/>
      <c r="CTQ55" s="712"/>
      <c r="CTR55" s="712"/>
      <c r="CTS55" s="712"/>
      <c r="CTT55" s="712"/>
      <c r="CTU55" s="712"/>
      <c r="CTV55" s="712"/>
      <c r="CTW55" s="712"/>
      <c r="CTX55" s="712"/>
      <c r="CTY55" s="712"/>
      <c r="CTZ55" s="712"/>
      <c r="CUA55" s="712"/>
      <c r="CUB55" s="712"/>
      <c r="CUC55" s="712"/>
      <c r="CUD55" s="712"/>
      <c r="CUE55" s="712"/>
      <c r="CUF55" s="712"/>
      <c r="CUG55" s="712"/>
      <c r="CUH55" s="712"/>
      <c r="CUI55" s="712"/>
      <c r="CUJ55" s="712"/>
      <c r="CUK55" s="712"/>
      <c r="CUL55" s="712"/>
      <c r="CUM55" s="712"/>
      <c r="CUN55" s="712"/>
      <c r="CUO55" s="712"/>
      <c r="CUP55" s="712"/>
      <c r="CUQ55" s="712"/>
      <c r="CUR55" s="712"/>
      <c r="CUS55" s="712"/>
      <c r="CUT55" s="712"/>
      <c r="CUU55" s="712"/>
      <c r="CUV55" s="712"/>
      <c r="CUW55" s="712"/>
      <c r="CUX55" s="712"/>
      <c r="CUY55" s="712"/>
      <c r="CUZ55" s="712"/>
      <c r="CVA55" s="712"/>
      <c r="CVB55" s="712"/>
      <c r="CVC55" s="712"/>
      <c r="CVD55" s="712"/>
      <c r="CVE55" s="712"/>
      <c r="CVF55" s="712"/>
      <c r="CVG55" s="712"/>
      <c r="CVH55" s="712"/>
      <c r="CVI55" s="712"/>
      <c r="CVJ55" s="712"/>
      <c r="CVK55" s="712"/>
      <c r="CVL55" s="712"/>
      <c r="CVM55" s="712"/>
      <c r="CVN55" s="712"/>
      <c r="CVO55" s="712"/>
      <c r="CVP55" s="712"/>
      <c r="CVQ55" s="712"/>
      <c r="CVR55" s="712"/>
      <c r="CVS55" s="712"/>
      <c r="CVT55" s="712"/>
      <c r="CVU55" s="712"/>
      <c r="CVV55" s="712"/>
      <c r="CVW55" s="712"/>
      <c r="CVX55" s="712"/>
      <c r="CVY55" s="712"/>
      <c r="CVZ55" s="712"/>
      <c r="CWA55" s="712"/>
      <c r="CWB55" s="712"/>
      <c r="CWC55" s="712"/>
      <c r="CWD55" s="712"/>
      <c r="CWE55" s="712"/>
      <c r="CWF55" s="712"/>
      <c r="CWG55" s="712"/>
      <c r="CWH55" s="712"/>
      <c r="CWI55" s="712"/>
      <c r="CWJ55" s="712"/>
      <c r="CWK55" s="712"/>
      <c r="CWL55" s="712"/>
      <c r="CWM55" s="712"/>
      <c r="CWN55" s="712"/>
      <c r="CWO55" s="712"/>
      <c r="CWP55" s="712"/>
      <c r="CWQ55" s="712"/>
      <c r="CWR55" s="712"/>
      <c r="CWS55" s="712"/>
      <c r="CWT55" s="712"/>
      <c r="CWU55" s="712"/>
      <c r="CWV55" s="712"/>
      <c r="CWW55" s="712"/>
      <c r="CWX55" s="712"/>
      <c r="CWY55" s="712"/>
      <c r="CWZ55" s="712"/>
      <c r="CXA55" s="712"/>
      <c r="CXB55" s="712"/>
      <c r="CXC55" s="712"/>
      <c r="CXD55" s="712"/>
      <c r="CXE55" s="712"/>
      <c r="CXF55" s="712"/>
      <c r="CXG55" s="712"/>
      <c r="CXH55" s="712"/>
      <c r="CXI55" s="712"/>
      <c r="CXJ55" s="712"/>
      <c r="CXK55" s="712"/>
      <c r="CXL55" s="712"/>
      <c r="CXM55" s="712"/>
      <c r="CXN55" s="712"/>
      <c r="CXO55" s="712"/>
      <c r="CXP55" s="712"/>
      <c r="CXQ55" s="712"/>
      <c r="CXR55" s="712"/>
      <c r="CXS55" s="712"/>
      <c r="CXT55" s="712"/>
      <c r="CXU55" s="712"/>
      <c r="CXV55" s="712"/>
      <c r="CXW55" s="712"/>
      <c r="CXX55" s="712"/>
      <c r="CXY55" s="712"/>
      <c r="CXZ55" s="712"/>
      <c r="CYA55" s="712"/>
      <c r="CYB55" s="712"/>
      <c r="CYC55" s="712"/>
      <c r="CYD55" s="712"/>
      <c r="CYE55" s="712"/>
      <c r="CYF55" s="712"/>
      <c r="CYG55" s="712"/>
      <c r="CYH55" s="712"/>
      <c r="CYI55" s="712"/>
      <c r="CYJ55" s="712"/>
      <c r="CYK55" s="712"/>
      <c r="CYL55" s="712"/>
      <c r="CYM55" s="712"/>
      <c r="CYN55" s="712"/>
      <c r="CYO55" s="712"/>
      <c r="CYP55" s="712"/>
      <c r="CYQ55" s="712"/>
      <c r="CYR55" s="712"/>
      <c r="CYS55" s="712"/>
      <c r="CYT55" s="712"/>
      <c r="CYU55" s="712"/>
      <c r="CYV55" s="712"/>
      <c r="CYW55" s="712"/>
      <c r="CYX55" s="712"/>
      <c r="CYY55" s="712"/>
      <c r="CYZ55" s="712"/>
      <c r="CZA55" s="712"/>
      <c r="CZB55" s="712"/>
      <c r="CZC55" s="712"/>
      <c r="CZD55" s="712"/>
      <c r="CZE55" s="712"/>
      <c r="CZF55" s="712"/>
      <c r="CZG55" s="712"/>
      <c r="CZH55" s="712"/>
      <c r="CZI55" s="712"/>
      <c r="CZJ55" s="712"/>
      <c r="CZK55" s="712"/>
      <c r="CZL55" s="712"/>
      <c r="CZM55" s="712"/>
      <c r="CZN55" s="712"/>
      <c r="CZO55" s="712"/>
      <c r="CZP55" s="712"/>
      <c r="CZQ55" s="712"/>
      <c r="CZR55" s="712"/>
      <c r="CZS55" s="712"/>
      <c r="CZT55" s="712"/>
      <c r="CZU55" s="712"/>
      <c r="CZV55" s="712"/>
      <c r="CZW55" s="712"/>
      <c r="CZX55" s="712"/>
      <c r="CZY55" s="712"/>
      <c r="CZZ55" s="712"/>
      <c r="DAA55" s="712"/>
      <c r="DAB55" s="712"/>
      <c r="DAC55" s="712"/>
      <c r="DAD55" s="712"/>
      <c r="DAE55" s="712"/>
      <c r="DAF55" s="712"/>
      <c r="DAG55" s="712"/>
      <c r="DAH55" s="712"/>
      <c r="DAI55" s="712"/>
      <c r="DAJ55" s="712"/>
      <c r="DAK55" s="712"/>
      <c r="DAL55" s="712"/>
      <c r="DAM55" s="712"/>
      <c r="DAN55" s="712"/>
      <c r="DAO55" s="712"/>
      <c r="DAP55" s="712"/>
      <c r="DAQ55" s="712"/>
      <c r="DAR55" s="712"/>
      <c r="DAS55" s="712"/>
      <c r="DAT55" s="712"/>
      <c r="DAU55" s="712"/>
      <c r="DAV55" s="712"/>
      <c r="DAW55" s="712"/>
      <c r="DAX55" s="712"/>
      <c r="DAY55" s="712"/>
      <c r="DAZ55" s="712"/>
      <c r="DBA55" s="712"/>
      <c r="DBB55" s="712"/>
      <c r="DBC55" s="712"/>
      <c r="DBD55" s="712"/>
      <c r="DBE55" s="712"/>
      <c r="DBF55" s="712"/>
      <c r="DBG55" s="712"/>
      <c r="DBH55" s="712"/>
      <c r="DBI55" s="712"/>
      <c r="DBJ55" s="712"/>
      <c r="DBK55" s="712"/>
      <c r="DBL55" s="712"/>
      <c r="DBM55" s="712"/>
      <c r="DBN55" s="712"/>
      <c r="DBO55" s="712"/>
      <c r="DBP55" s="712"/>
      <c r="DBQ55" s="712"/>
      <c r="DBR55" s="712"/>
      <c r="DBS55" s="712"/>
      <c r="DBT55" s="712"/>
      <c r="DBU55" s="712"/>
      <c r="DBV55" s="712"/>
      <c r="DBW55" s="712"/>
      <c r="DBX55" s="712"/>
      <c r="DBY55" s="712"/>
      <c r="DBZ55" s="712"/>
      <c r="DCA55" s="712"/>
      <c r="DCB55" s="712"/>
      <c r="DCC55" s="712"/>
      <c r="DCD55" s="712"/>
      <c r="DCE55" s="712"/>
      <c r="DCF55" s="712"/>
      <c r="DCG55" s="712"/>
      <c r="DCH55" s="712"/>
      <c r="DCI55" s="712"/>
      <c r="DCJ55" s="712"/>
      <c r="DCK55" s="712"/>
      <c r="DCL55" s="712"/>
      <c r="DCM55" s="712"/>
      <c r="DCN55" s="712"/>
      <c r="DCO55" s="712"/>
      <c r="DCP55" s="712"/>
      <c r="DCQ55" s="712"/>
      <c r="DCR55" s="712"/>
      <c r="DCS55" s="712"/>
      <c r="DCT55" s="712"/>
      <c r="DCU55" s="712"/>
      <c r="DCV55" s="712"/>
      <c r="DCW55" s="712"/>
      <c r="DCX55" s="712"/>
      <c r="DCY55" s="712"/>
      <c r="DCZ55" s="712"/>
      <c r="DDA55" s="712"/>
      <c r="DDB55" s="712"/>
      <c r="DDC55" s="712"/>
      <c r="DDD55" s="712"/>
      <c r="DDE55" s="712"/>
      <c r="DDF55" s="712"/>
      <c r="DDG55" s="712"/>
      <c r="DDH55" s="712"/>
      <c r="DDI55" s="712"/>
      <c r="DDJ55" s="712"/>
      <c r="DDK55" s="712"/>
      <c r="DDL55" s="712"/>
      <c r="DDM55" s="712"/>
      <c r="DDN55" s="712"/>
      <c r="DDO55" s="712"/>
      <c r="DDP55" s="712"/>
      <c r="DDQ55" s="712"/>
      <c r="DDR55" s="712"/>
      <c r="DDS55" s="712"/>
      <c r="DDT55" s="712"/>
      <c r="DDU55" s="712"/>
      <c r="DDV55" s="712"/>
      <c r="DDW55" s="712"/>
      <c r="DDX55" s="712"/>
      <c r="DDY55" s="712"/>
      <c r="DDZ55" s="712"/>
      <c r="DEA55" s="712"/>
      <c r="DEB55" s="712"/>
      <c r="DEC55" s="712"/>
      <c r="DED55" s="712"/>
      <c r="DEE55" s="712"/>
      <c r="DEF55" s="712"/>
      <c r="DEG55" s="712"/>
      <c r="DEH55" s="712"/>
      <c r="DEI55" s="712"/>
      <c r="DEJ55" s="712"/>
      <c r="DEK55" s="712"/>
      <c r="DEL55" s="712"/>
      <c r="DEM55" s="712"/>
      <c r="DEN55" s="712"/>
      <c r="DEO55" s="712"/>
      <c r="DEP55" s="712"/>
      <c r="DEQ55" s="712"/>
      <c r="DER55" s="712"/>
      <c r="DES55" s="712"/>
      <c r="DET55" s="712"/>
      <c r="DEU55" s="712"/>
      <c r="DEV55" s="712"/>
      <c r="DEW55" s="712"/>
      <c r="DEX55" s="712"/>
      <c r="DEY55" s="712"/>
      <c r="DEZ55" s="712"/>
      <c r="DFA55" s="712"/>
      <c r="DFB55" s="712"/>
      <c r="DFC55" s="712"/>
      <c r="DFD55" s="712"/>
      <c r="DFE55" s="712"/>
      <c r="DFF55" s="712"/>
      <c r="DFG55" s="712"/>
      <c r="DFH55" s="712"/>
      <c r="DFI55" s="712"/>
      <c r="DFJ55" s="712"/>
      <c r="DFK55" s="712"/>
      <c r="DFL55" s="712"/>
      <c r="DFM55" s="712"/>
      <c r="DFN55" s="712"/>
      <c r="DFO55" s="712"/>
      <c r="DFP55" s="712"/>
      <c r="DFQ55" s="712"/>
      <c r="DFR55" s="712"/>
      <c r="DFS55" s="712"/>
      <c r="DFT55" s="712"/>
      <c r="DFU55" s="712"/>
      <c r="DFV55" s="712"/>
      <c r="DFW55" s="712"/>
      <c r="DFX55" s="712"/>
      <c r="DFY55" s="712"/>
      <c r="DFZ55" s="712"/>
      <c r="DGA55" s="712"/>
      <c r="DGB55" s="712"/>
      <c r="DGC55" s="712"/>
      <c r="DGD55" s="712"/>
      <c r="DGE55" s="712"/>
      <c r="DGF55" s="712"/>
      <c r="DGG55" s="712"/>
      <c r="DGH55" s="712"/>
      <c r="DGI55" s="712"/>
      <c r="DGJ55" s="712"/>
      <c r="DGK55" s="712"/>
      <c r="DGL55" s="712"/>
      <c r="DGM55" s="712"/>
      <c r="DGN55" s="712"/>
      <c r="DGO55" s="712"/>
      <c r="DGP55" s="712"/>
      <c r="DGQ55" s="712"/>
      <c r="DGR55" s="712"/>
      <c r="DGS55" s="712"/>
      <c r="DGT55" s="712"/>
      <c r="DGU55" s="712"/>
      <c r="DGV55" s="712"/>
      <c r="DGW55" s="712"/>
      <c r="DGX55" s="712"/>
      <c r="DGY55" s="712"/>
      <c r="DGZ55" s="712"/>
      <c r="DHA55" s="712"/>
      <c r="DHB55" s="712"/>
      <c r="DHC55" s="712"/>
      <c r="DHD55" s="712"/>
      <c r="DHE55" s="712"/>
      <c r="DHF55" s="712"/>
      <c r="DHG55" s="712"/>
      <c r="DHH55" s="712"/>
      <c r="DHI55" s="712"/>
      <c r="DHJ55" s="712"/>
      <c r="DHK55" s="712"/>
      <c r="DHL55" s="712"/>
      <c r="DHM55" s="712"/>
      <c r="DHN55" s="712"/>
      <c r="DHO55" s="712"/>
      <c r="DHP55" s="712"/>
      <c r="DHQ55" s="712"/>
      <c r="DHR55" s="712"/>
      <c r="DHS55" s="712"/>
      <c r="DHT55" s="712"/>
      <c r="DHU55" s="712"/>
      <c r="DHV55" s="712"/>
      <c r="DHW55" s="712"/>
      <c r="DHX55" s="712"/>
      <c r="DHY55" s="712"/>
      <c r="DHZ55" s="712"/>
      <c r="DIA55" s="712"/>
      <c r="DIB55" s="712"/>
      <c r="DIC55" s="712"/>
      <c r="DID55" s="712"/>
      <c r="DIE55" s="712"/>
      <c r="DIF55" s="712"/>
      <c r="DIG55" s="712"/>
      <c r="DIH55" s="712"/>
      <c r="DII55" s="712"/>
      <c r="DIJ55" s="712"/>
      <c r="DIK55" s="712"/>
      <c r="DIL55" s="712"/>
      <c r="DIM55" s="712"/>
      <c r="DIN55" s="712"/>
      <c r="DIO55" s="712"/>
      <c r="DIP55" s="712"/>
      <c r="DIQ55" s="712"/>
      <c r="DIR55" s="712"/>
      <c r="DIS55" s="712"/>
      <c r="DIT55" s="712"/>
      <c r="DIU55" s="712"/>
      <c r="DIV55" s="712"/>
      <c r="DIW55" s="712"/>
      <c r="DIX55" s="712"/>
      <c r="DIY55" s="712"/>
      <c r="DIZ55" s="712"/>
      <c r="DJA55" s="712"/>
      <c r="DJB55" s="712"/>
      <c r="DJC55" s="712"/>
      <c r="DJD55" s="712"/>
      <c r="DJE55" s="712"/>
      <c r="DJF55" s="712"/>
      <c r="DJG55" s="712"/>
      <c r="DJH55" s="712"/>
      <c r="DJI55" s="712"/>
      <c r="DJJ55" s="712"/>
      <c r="DJK55" s="712"/>
      <c r="DJL55" s="712"/>
      <c r="DJM55" s="712"/>
      <c r="DJN55" s="712"/>
      <c r="DJO55" s="712"/>
      <c r="DJP55" s="712"/>
      <c r="DJQ55" s="712"/>
      <c r="DJR55" s="712"/>
      <c r="DJS55" s="712"/>
      <c r="DJT55" s="712"/>
      <c r="DJU55" s="712"/>
      <c r="DJV55" s="712"/>
      <c r="DJW55" s="712"/>
      <c r="DJX55" s="712"/>
      <c r="DJY55" s="712"/>
      <c r="DJZ55" s="712"/>
      <c r="DKA55" s="712"/>
      <c r="DKB55" s="712"/>
      <c r="DKC55" s="712"/>
      <c r="DKD55" s="712"/>
      <c r="DKE55" s="712"/>
      <c r="DKF55" s="712"/>
      <c r="DKG55" s="712"/>
      <c r="DKH55" s="712"/>
      <c r="DKI55" s="712"/>
      <c r="DKJ55" s="712"/>
      <c r="DKK55" s="712"/>
      <c r="DKL55" s="712"/>
      <c r="DKM55" s="712"/>
      <c r="DKN55" s="712"/>
      <c r="DKO55" s="712"/>
      <c r="DKP55" s="712"/>
      <c r="DKQ55" s="712"/>
      <c r="DKR55" s="712"/>
      <c r="DKS55" s="712"/>
      <c r="DKT55" s="712"/>
      <c r="DKU55" s="712"/>
      <c r="DKV55" s="712"/>
      <c r="DKW55" s="712"/>
      <c r="DKX55" s="712"/>
      <c r="DKY55" s="712"/>
      <c r="DKZ55" s="712"/>
      <c r="DLA55" s="712"/>
      <c r="DLB55" s="712"/>
      <c r="DLC55" s="712"/>
      <c r="DLD55" s="712"/>
      <c r="DLE55" s="712"/>
      <c r="DLF55" s="712"/>
      <c r="DLG55" s="712"/>
      <c r="DLH55" s="712"/>
      <c r="DLI55" s="712"/>
      <c r="DLJ55" s="712"/>
      <c r="DLK55" s="712"/>
      <c r="DLL55" s="712"/>
      <c r="DLM55" s="712"/>
      <c r="DLN55" s="712"/>
      <c r="DLO55" s="712"/>
      <c r="DLP55" s="712"/>
      <c r="DLQ55" s="712"/>
      <c r="DLR55" s="712"/>
      <c r="DLS55" s="712"/>
      <c r="DLT55" s="712"/>
      <c r="DLU55" s="712"/>
      <c r="DLV55" s="712"/>
      <c r="DLW55" s="712"/>
      <c r="DLX55" s="712"/>
      <c r="DLY55" s="712"/>
      <c r="DLZ55" s="712"/>
      <c r="DMA55" s="712"/>
      <c r="DMB55" s="712"/>
      <c r="DMC55" s="712"/>
      <c r="DMD55" s="712"/>
      <c r="DME55" s="712"/>
      <c r="DMF55" s="712"/>
      <c r="DMG55" s="712"/>
      <c r="DMH55" s="712"/>
      <c r="DMI55" s="712"/>
      <c r="DMJ55" s="712"/>
      <c r="DMK55" s="712"/>
      <c r="DML55" s="712"/>
      <c r="DMM55" s="712"/>
      <c r="DMN55" s="712"/>
      <c r="DMO55" s="712"/>
      <c r="DMP55" s="712"/>
      <c r="DMQ55" s="712"/>
      <c r="DMR55" s="712"/>
      <c r="DMS55" s="712"/>
      <c r="DMT55" s="712"/>
      <c r="DMU55" s="712"/>
      <c r="DMV55" s="712"/>
      <c r="DMW55" s="712"/>
      <c r="DMX55" s="712"/>
      <c r="DMY55" s="712"/>
      <c r="DMZ55" s="712"/>
      <c r="DNA55" s="712"/>
      <c r="DNB55" s="712"/>
      <c r="DNC55" s="712"/>
      <c r="DND55" s="712"/>
      <c r="DNE55" s="712"/>
      <c r="DNF55" s="712"/>
      <c r="DNG55" s="712"/>
      <c r="DNH55" s="712"/>
      <c r="DNI55" s="712"/>
      <c r="DNJ55" s="712"/>
      <c r="DNK55" s="712"/>
      <c r="DNL55" s="712"/>
      <c r="DNM55" s="712"/>
      <c r="DNN55" s="712"/>
      <c r="DNO55" s="712"/>
      <c r="DNP55" s="712"/>
      <c r="DNQ55" s="712"/>
      <c r="DNR55" s="712"/>
      <c r="DNS55" s="712"/>
      <c r="DNT55" s="712"/>
      <c r="DNU55" s="712"/>
      <c r="DNV55" s="712"/>
      <c r="DNW55" s="712"/>
      <c r="DNX55" s="712"/>
      <c r="DNY55" s="712"/>
      <c r="DNZ55" s="712"/>
      <c r="DOA55" s="712"/>
      <c r="DOB55" s="712"/>
      <c r="DOC55" s="712"/>
      <c r="DOD55" s="712"/>
      <c r="DOE55" s="712"/>
      <c r="DOF55" s="712"/>
      <c r="DOG55" s="712"/>
      <c r="DOH55" s="712"/>
      <c r="DOI55" s="712"/>
      <c r="DOJ55" s="712"/>
      <c r="DOK55" s="712"/>
      <c r="DOL55" s="712"/>
      <c r="DOM55" s="712"/>
      <c r="DON55" s="712"/>
      <c r="DOO55" s="712"/>
      <c r="DOP55" s="712"/>
      <c r="DOQ55" s="712"/>
      <c r="DOR55" s="712"/>
      <c r="DOS55" s="712"/>
      <c r="DOT55" s="712"/>
      <c r="DOU55" s="712"/>
      <c r="DOV55" s="712"/>
      <c r="DOW55" s="712"/>
      <c r="DOX55" s="712"/>
      <c r="DOY55" s="712"/>
      <c r="DOZ55" s="712"/>
      <c r="DPA55" s="712"/>
      <c r="DPB55" s="712"/>
      <c r="DPC55" s="712"/>
      <c r="DPD55" s="712"/>
      <c r="DPE55" s="712"/>
      <c r="DPF55" s="712"/>
      <c r="DPG55" s="712"/>
      <c r="DPH55" s="712"/>
      <c r="DPI55" s="712"/>
      <c r="DPJ55" s="712"/>
      <c r="DPK55" s="712"/>
      <c r="DPL55" s="712"/>
      <c r="DPM55" s="712"/>
      <c r="DPN55" s="712"/>
      <c r="DPO55" s="712"/>
      <c r="DPP55" s="712"/>
      <c r="DPQ55" s="712"/>
      <c r="DPR55" s="712"/>
      <c r="DPS55" s="712"/>
      <c r="DPT55" s="712"/>
      <c r="DPU55" s="712"/>
      <c r="DPV55" s="712"/>
      <c r="DPW55" s="712"/>
      <c r="DPX55" s="712"/>
      <c r="DPY55" s="712"/>
      <c r="DPZ55" s="712"/>
      <c r="DQA55" s="712"/>
      <c r="DQB55" s="712"/>
      <c r="DQC55" s="712"/>
      <c r="DQD55" s="712"/>
      <c r="DQE55" s="712"/>
      <c r="DQF55" s="712"/>
      <c r="DQG55" s="712"/>
      <c r="DQH55" s="712"/>
      <c r="DQI55" s="712"/>
      <c r="DQJ55" s="712"/>
      <c r="DQK55" s="712"/>
      <c r="DQL55" s="712"/>
      <c r="DQM55" s="712"/>
      <c r="DQN55" s="712"/>
      <c r="DQO55" s="712"/>
      <c r="DQP55" s="712"/>
      <c r="DQQ55" s="712"/>
      <c r="DQR55" s="712"/>
      <c r="DQS55" s="712"/>
      <c r="DQT55" s="712"/>
      <c r="DQU55" s="712"/>
      <c r="DQV55" s="712"/>
      <c r="DQW55" s="712"/>
      <c r="DQX55" s="712"/>
      <c r="DQY55" s="712"/>
      <c r="DQZ55" s="712"/>
      <c r="DRA55" s="712"/>
      <c r="DRB55" s="712"/>
      <c r="DRC55" s="712"/>
      <c r="DRD55" s="712"/>
      <c r="DRE55" s="712"/>
      <c r="DRF55" s="712"/>
      <c r="DRG55" s="712"/>
      <c r="DRH55" s="712"/>
      <c r="DRI55" s="712"/>
      <c r="DRJ55" s="712"/>
      <c r="DRK55" s="712"/>
      <c r="DRL55" s="712"/>
      <c r="DRM55" s="712"/>
      <c r="DRN55" s="712"/>
      <c r="DRO55" s="712"/>
      <c r="DRP55" s="712"/>
      <c r="DRQ55" s="712"/>
      <c r="DRR55" s="712"/>
      <c r="DRS55" s="712"/>
      <c r="DRT55" s="712"/>
      <c r="DRU55" s="712"/>
      <c r="DRV55" s="712"/>
      <c r="DRW55" s="712"/>
      <c r="DRX55" s="712"/>
      <c r="DRY55" s="712"/>
      <c r="DRZ55" s="712"/>
      <c r="DSA55" s="712"/>
      <c r="DSB55" s="712"/>
      <c r="DSC55" s="712"/>
      <c r="DSD55" s="712"/>
      <c r="DSE55" s="712"/>
      <c r="DSF55" s="712"/>
      <c r="DSG55" s="712"/>
      <c r="DSH55" s="712"/>
      <c r="DSI55" s="712"/>
      <c r="DSJ55" s="712"/>
      <c r="DSK55" s="712"/>
      <c r="DSL55" s="712"/>
      <c r="DSM55" s="712"/>
      <c r="DSN55" s="712"/>
      <c r="DSO55" s="712"/>
      <c r="DSP55" s="712"/>
      <c r="DSQ55" s="712"/>
      <c r="DSR55" s="712"/>
      <c r="DSS55" s="712"/>
      <c r="DST55" s="712"/>
      <c r="DSU55" s="712"/>
      <c r="DSV55" s="712"/>
      <c r="DSW55" s="712"/>
      <c r="DSX55" s="712"/>
      <c r="DSY55" s="712"/>
      <c r="DSZ55" s="712"/>
      <c r="DTA55" s="712"/>
      <c r="DTB55" s="712"/>
      <c r="DTC55" s="712"/>
      <c r="DTD55" s="712"/>
      <c r="DTE55" s="712"/>
      <c r="DTF55" s="712"/>
      <c r="DTG55" s="712"/>
      <c r="DTH55" s="712"/>
      <c r="DTI55" s="712"/>
      <c r="DTJ55" s="712"/>
      <c r="DTK55" s="712"/>
      <c r="DTL55" s="712"/>
      <c r="DTM55" s="712"/>
      <c r="DTN55" s="712"/>
      <c r="DTO55" s="712"/>
      <c r="DTP55" s="712"/>
      <c r="DTQ55" s="712"/>
      <c r="DTR55" s="712"/>
      <c r="DTS55" s="712"/>
      <c r="DTT55" s="712"/>
      <c r="DTU55" s="712"/>
      <c r="DTV55" s="712"/>
      <c r="DTW55" s="712"/>
      <c r="DTX55" s="712"/>
      <c r="DTY55" s="712"/>
      <c r="DTZ55" s="712"/>
      <c r="DUA55" s="712"/>
      <c r="DUB55" s="712"/>
      <c r="DUC55" s="712"/>
      <c r="DUD55" s="712"/>
      <c r="DUE55" s="712"/>
      <c r="DUF55" s="712"/>
      <c r="DUG55" s="712"/>
      <c r="DUH55" s="712"/>
      <c r="DUI55" s="712"/>
      <c r="DUJ55" s="712"/>
      <c r="DUK55" s="712"/>
      <c r="DUL55" s="712"/>
      <c r="DUM55" s="712"/>
      <c r="DUN55" s="712"/>
      <c r="DUO55" s="712"/>
      <c r="DUP55" s="712"/>
      <c r="DUQ55" s="712"/>
      <c r="DUR55" s="712"/>
      <c r="DUS55" s="712"/>
      <c r="DUT55" s="712"/>
      <c r="DUU55" s="712"/>
      <c r="DUV55" s="712"/>
      <c r="DUW55" s="712"/>
      <c r="DUX55" s="712"/>
      <c r="DUY55" s="712"/>
      <c r="DUZ55" s="712"/>
      <c r="DVA55" s="712"/>
      <c r="DVB55" s="712"/>
      <c r="DVC55" s="712"/>
      <c r="DVD55" s="712"/>
      <c r="DVE55" s="712"/>
      <c r="DVF55" s="712"/>
      <c r="DVG55" s="712"/>
      <c r="DVH55" s="712"/>
      <c r="DVI55" s="712"/>
      <c r="DVJ55" s="712"/>
      <c r="DVK55" s="712"/>
      <c r="DVL55" s="712"/>
      <c r="DVM55" s="712"/>
      <c r="DVN55" s="712"/>
      <c r="DVO55" s="712"/>
      <c r="DVP55" s="712"/>
      <c r="DVQ55" s="712"/>
      <c r="DVR55" s="712"/>
      <c r="DVS55" s="712"/>
      <c r="DVT55" s="712"/>
      <c r="DVU55" s="712"/>
      <c r="DVV55" s="712"/>
      <c r="DVW55" s="712"/>
      <c r="DVX55" s="712"/>
      <c r="DVY55" s="712"/>
      <c r="DVZ55" s="712"/>
      <c r="DWA55" s="712"/>
      <c r="DWB55" s="712"/>
      <c r="DWC55" s="712"/>
      <c r="DWD55" s="712"/>
      <c r="DWE55" s="712"/>
      <c r="DWF55" s="712"/>
      <c r="DWG55" s="712"/>
      <c r="DWH55" s="712"/>
      <c r="DWI55" s="712"/>
      <c r="DWJ55" s="712"/>
      <c r="DWK55" s="712"/>
      <c r="DWL55" s="712"/>
      <c r="DWM55" s="712"/>
      <c r="DWN55" s="712"/>
      <c r="DWO55" s="712"/>
      <c r="DWP55" s="712"/>
      <c r="DWQ55" s="712"/>
      <c r="DWR55" s="712"/>
      <c r="DWS55" s="712"/>
      <c r="DWT55" s="712"/>
      <c r="DWU55" s="712"/>
      <c r="DWV55" s="712"/>
      <c r="DWW55" s="712"/>
      <c r="DWX55" s="712"/>
      <c r="DWY55" s="712"/>
      <c r="DWZ55" s="712"/>
      <c r="DXA55" s="712"/>
      <c r="DXB55" s="712"/>
      <c r="DXC55" s="712"/>
      <c r="DXD55" s="712"/>
      <c r="DXE55" s="712"/>
      <c r="DXF55" s="712"/>
      <c r="DXG55" s="712"/>
      <c r="DXH55" s="712"/>
      <c r="DXI55" s="712"/>
      <c r="DXJ55" s="712"/>
      <c r="DXK55" s="712"/>
      <c r="DXL55" s="712"/>
      <c r="DXM55" s="712"/>
      <c r="DXN55" s="712"/>
      <c r="DXO55" s="712"/>
      <c r="DXP55" s="712"/>
      <c r="DXQ55" s="712"/>
      <c r="DXR55" s="712"/>
      <c r="DXS55" s="712"/>
      <c r="DXT55" s="712"/>
      <c r="DXU55" s="712"/>
      <c r="DXV55" s="712"/>
      <c r="DXW55" s="712"/>
      <c r="DXX55" s="712"/>
      <c r="DXY55" s="712"/>
      <c r="DXZ55" s="712"/>
      <c r="DYA55" s="712"/>
      <c r="DYB55" s="712"/>
      <c r="DYC55" s="712"/>
      <c r="DYD55" s="712"/>
      <c r="DYE55" s="712"/>
      <c r="DYF55" s="712"/>
      <c r="DYG55" s="712"/>
      <c r="DYH55" s="712"/>
      <c r="DYI55" s="712"/>
      <c r="DYJ55" s="712"/>
      <c r="DYK55" s="712"/>
      <c r="DYL55" s="712"/>
      <c r="DYM55" s="712"/>
      <c r="DYN55" s="712"/>
      <c r="DYO55" s="712"/>
      <c r="DYP55" s="712"/>
      <c r="DYQ55" s="712"/>
      <c r="DYR55" s="712"/>
      <c r="DYS55" s="712"/>
      <c r="DYT55" s="712"/>
      <c r="DYU55" s="712"/>
      <c r="DYV55" s="712"/>
      <c r="DYW55" s="712"/>
      <c r="DYX55" s="712"/>
      <c r="DYY55" s="712"/>
      <c r="DYZ55" s="712"/>
      <c r="DZA55" s="712"/>
      <c r="DZB55" s="712"/>
      <c r="DZC55" s="712"/>
      <c r="DZD55" s="712"/>
      <c r="DZE55" s="712"/>
      <c r="DZF55" s="712"/>
      <c r="DZG55" s="712"/>
      <c r="DZH55" s="712"/>
      <c r="DZI55" s="712"/>
      <c r="DZJ55" s="712"/>
      <c r="DZK55" s="712"/>
      <c r="DZL55" s="712"/>
      <c r="DZM55" s="712"/>
      <c r="DZN55" s="712"/>
      <c r="DZO55" s="712"/>
      <c r="DZP55" s="712"/>
      <c r="DZQ55" s="712"/>
      <c r="DZR55" s="712"/>
      <c r="DZS55" s="712"/>
      <c r="DZT55" s="712"/>
      <c r="DZU55" s="712"/>
      <c r="DZV55" s="712"/>
      <c r="DZW55" s="712"/>
      <c r="DZX55" s="712"/>
      <c r="DZY55" s="712"/>
      <c r="DZZ55" s="712"/>
      <c r="EAA55" s="712"/>
      <c r="EAB55" s="712"/>
      <c r="EAC55" s="712"/>
      <c r="EAD55" s="712"/>
      <c r="EAE55" s="712"/>
      <c r="EAF55" s="712"/>
      <c r="EAG55" s="712"/>
      <c r="EAH55" s="712"/>
      <c r="EAI55" s="712"/>
      <c r="EAJ55" s="712"/>
      <c r="EAK55" s="712"/>
      <c r="EAL55" s="712"/>
      <c r="EAM55" s="712"/>
      <c r="EAN55" s="712"/>
      <c r="EAO55" s="712"/>
      <c r="EAP55" s="712"/>
      <c r="EAQ55" s="712"/>
      <c r="EAR55" s="712"/>
      <c r="EAS55" s="712"/>
      <c r="EAT55" s="712"/>
      <c r="EAU55" s="712"/>
      <c r="EAV55" s="712"/>
      <c r="EAW55" s="712"/>
      <c r="EAX55" s="712"/>
      <c r="EAY55" s="712"/>
      <c r="EAZ55" s="712"/>
      <c r="EBA55" s="712"/>
      <c r="EBB55" s="712"/>
      <c r="EBC55" s="712"/>
      <c r="EBD55" s="712"/>
      <c r="EBE55" s="712"/>
      <c r="EBF55" s="712"/>
      <c r="EBG55" s="712"/>
      <c r="EBH55" s="712"/>
      <c r="EBI55" s="712"/>
      <c r="EBJ55" s="712"/>
      <c r="EBK55" s="712"/>
      <c r="EBL55" s="712"/>
      <c r="EBM55" s="712"/>
      <c r="EBN55" s="712"/>
      <c r="EBO55" s="712"/>
      <c r="EBP55" s="712"/>
      <c r="EBQ55" s="712"/>
      <c r="EBR55" s="712"/>
      <c r="EBS55" s="712"/>
      <c r="EBT55" s="712"/>
      <c r="EBU55" s="712"/>
      <c r="EBV55" s="712"/>
      <c r="EBW55" s="712"/>
      <c r="EBX55" s="712"/>
      <c r="EBY55" s="712"/>
      <c r="EBZ55" s="712"/>
      <c r="ECA55" s="712"/>
      <c r="ECB55" s="712"/>
      <c r="ECC55" s="712"/>
      <c r="ECD55" s="712"/>
      <c r="ECE55" s="712"/>
      <c r="ECF55" s="712"/>
      <c r="ECG55" s="712"/>
      <c r="ECH55" s="712"/>
      <c r="ECI55" s="712"/>
      <c r="ECJ55" s="712"/>
      <c r="ECK55" s="712"/>
      <c r="ECL55" s="712"/>
      <c r="ECM55" s="712"/>
      <c r="ECN55" s="712"/>
      <c r="ECO55" s="712"/>
      <c r="ECP55" s="712"/>
      <c r="ECQ55" s="712"/>
      <c r="ECR55" s="712"/>
      <c r="ECS55" s="712"/>
      <c r="ECT55" s="712"/>
      <c r="ECU55" s="712"/>
      <c r="ECV55" s="712"/>
      <c r="ECW55" s="712"/>
      <c r="ECX55" s="712"/>
      <c r="ECY55" s="712"/>
      <c r="ECZ55" s="712"/>
      <c r="EDA55" s="712"/>
      <c r="EDB55" s="712"/>
      <c r="EDC55" s="712"/>
      <c r="EDD55" s="712"/>
      <c r="EDE55" s="712"/>
      <c r="EDF55" s="712"/>
      <c r="EDG55" s="712"/>
      <c r="EDH55" s="712"/>
      <c r="EDI55" s="712"/>
      <c r="EDJ55" s="712"/>
      <c r="EDK55" s="712"/>
      <c r="EDL55" s="712"/>
      <c r="EDM55" s="712"/>
      <c r="EDN55" s="712"/>
      <c r="EDO55" s="712"/>
      <c r="EDP55" s="712"/>
      <c r="EDQ55" s="712"/>
      <c r="EDR55" s="712"/>
      <c r="EDS55" s="712"/>
      <c r="EDT55" s="712"/>
      <c r="EDU55" s="712"/>
      <c r="EDV55" s="712"/>
      <c r="EDW55" s="712"/>
      <c r="EDX55" s="712"/>
      <c r="EDY55" s="712"/>
      <c r="EDZ55" s="712"/>
      <c r="EEA55" s="712"/>
      <c r="EEB55" s="712"/>
      <c r="EEC55" s="712"/>
      <c r="EED55" s="712"/>
      <c r="EEE55" s="712"/>
      <c r="EEF55" s="712"/>
      <c r="EEG55" s="712"/>
      <c r="EEH55" s="712"/>
      <c r="EEI55" s="712"/>
      <c r="EEJ55" s="712"/>
      <c r="EEK55" s="712"/>
      <c r="EEL55" s="712"/>
      <c r="EEM55" s="712"/>
      <c r="EEN55" s="712"/>
      <c r="EEO55" s="712"/>
      <c r="EEP55" s="712"/>
      <c r="EEQ55" s="712"/>
      <c r="EER55" s="712"/>
      <c r="EES55" s="712"/>
      <c r="EET55" s="712"/>
      <c r="EEU55" s="712"/>
      <c r="EEV55" s="712"/>
      <c r="EEW55" s="712"/>
      <c r="EEX55" s="712"/>
      <c r="EEY55" s="712"/>
      <c r="EEZ55" s="712"/>
      <c r="EFA55" s="712"/>
      <c r="EFB55" s="712"/>
      <c r="EFC55" s="712"/>
      <c r="EFD55" s="712"/>
      <c r="EFE55" s="712"/>
      <c r="EFF55" s="712"/>
      <c r="EFG55" s="712"/>
      <c r="EFH55" s="712"/>
      <c r="EFI55" s="712"/>
      <c r="EFJ55" s="712"/>
      <c r="EFK55" s="712"/>
      <c r="EFL55" s="712"/>
      <c r="EFM55" s="712"/>
      <c r="EFN55" s="712"/>
      <c r="EFO55" s="712"/>
      <c r="EFP55" s="712"/>
      <c r="EFQ55" s="712"/>
      <c r="EFR55" s="712"/>
      <c r="EFS55" s="712"/>
      <c r="EFT55" s="712"/>
      <c r="EFU55" s="712"/>
      <c r="EFV55" s="712"/>
      <c r="EFW55" s="712"/>
      <c r="EFX55" s="712"/>
      <c r="EFY55" s="712"/>
      <c r="EFZ55" s="712"/>
      <c r="EGA55" s="712"/>
      <c r="EGB55" s="712"/>
      <c r="EGC55" s="712"/>
      <c r="EGD55" s="712"/>
      <c r="EGE55" s="712"/>
      <c r="EGF55" s="712"/>
      <c r="EGG55" s="712"/>
      <c r="EGH55" s="712"/>
      <c r="EGI55" s="712"/>
      <c r="EGJ55" s="712"/>
      <c r="EGK55" s="712"/>
      <c r="EGL55" s="712"/>
      <c r="EGM55" s="712"/>
      <c r="EGN55" s="712"/>
      <c r="EGO55" s="712"/>
      <c r="EGP55" s="712"/>
      <c r="EGQ55" s="712"/>
      <c r="EGR55" s="712"/>
      <c r="EGS55" s="712"/>
      <c r="EGT55" s="712"/>
      <c r="EGU55" s="712"/>
      <c r="EGV55" s="712"/>
      <c r="EGW55" s="712"/>
      <c r="EGX55" s="712"/>
      <c r="EGY55" s="712"/>
      <c r="EGZ55" s="712"/>
      <c r="EHA55" s="712"/>
      <c r="EHB55" s="712"/>
      <c r="EHC55" s="712"/>
      <c r="EHD55" s="712"/>
      <c r="EHE55" s="712"/>
      <c r="EHF55" s="712"/>
      <c r="EHG55" s="712"/>
      <c r="EHH55" s="712"/>
      <c r="EHI55" s="712"/>
      <c r="EHJ55" s="712"/>
      <c r="EHK55" s="712"/>
      <c r="EHL55" s="712"/>
      <c r="EHM55" s="712"/>
      <c r="EHN55" s="712"/>
      <c r="EHO55" s="712"/>
      <c r="EHP55" s="712"/>
      <c r="EHQ55" s="712"/>
      <c r="EHR55" s="712"/>
      <c r="EHS55" s="712"/>
      <c r="EHT55" s="712"/>
      <c r="EHU55" s="712"/>
      <c r="EHV55" s="712"/>
      <c r="EHW55" s="712"/>
      <c r="EHX55" s="712"/>
      <c r="EHY55" s="712"/>
      <c r="EHZ55" s="712"/>
      <c r="EIA55" s="712"/>
      <c r="EIB55" s="712"/>
      <c r="EIC55" s="712"/>
      <c r="EID55" s="712"/>
      <c r="EIE55" s="712"/>
      <c r="EIF55" s="712"/>
      <c r="EIG55" s="712"/>
      <c r="EIH55" s="712"/>
      <c r="EII55" s="712"/>
      <c r="EIJ55" s="712"/>
      <c r="EIK55" s="712"/>
      <c r="EIL55" s="712"/>
      <c r="EIM55" s="712"/>
      <c r="EIN55" s="712"/>
      <c r="EIO55" s="712"/>
      <c r="EIP55" s="712"/>
      <c r="EIQ55" s="712"/>
      <c r="EIR55" s="712"/>
      <c r="EIS55" s="712"/>
      <c r="EIT55" s="712"/>
      <c r="EIU55" s="712"/>
      <c r="EIV55" s="712"/>
      <c r="EIW55" s="712"/>
      <c r="EIX55" s="712"/>
      <c r="EIY55" s="712"/>
      <c r="EIZ55" s="712"/>
      <c r="EJA55" s="712"/>
      <c r="EJB55" s="712"/>
      <c r="EJC55" s="712"/>
      <c r="EJD55" s="712"/>
      <c r="EJE55" s="712"/>
      <c r="EJF55" s="712"/>
      <c r="EJG55" s="712"/>
      <c r="EJH55" s="712"/>
      <c r="EJI55" s="712"/>
      <c r="EJJ55" s="712"/>
      <c r="EJK55" s="712"/>
      <c r="EJL55" s="712"/>
      <c r="EJM55" s="712"/>
      <c r="EJN55" s="712"/>
      <c r="EJO55" s="712"/>
      <c r="EJP55" s="712"/>
      <c r="EJQ55" s="712"/>
      <c r="EJR55" s="712"/>
      <c r="EJS55" s="712"/>
      <c r="EJT55" s="712"/>
      <c r="EJU55" s="712"/>
      <c r="EJV55" s="712"/>
      <c r="EJW55" s="712"/>
      <c r="EJX55" s="712"/>
      <c r="EJY55" s="712"/>
      <c r="EJZ55" s="712"/>
      <c r="EKA55" s="712"/>
      <c r="EKB55" s="712"/>
      <c r="EKC55" s="712"/>
      <c r="EKD55" s="712"/>
      <c r="EKE55" s="712"/>
      <c r="EKF55" s="712"/>
      <c r="EKG55" s="712"/>
      <c r="EKH55" s="712"/>
      <c r="EKI55" s="712"/>
      <c r="EKJ55" s="712"/>
      <c r="EKK55" s="712"/>
      <c r="EKL55" s="712"/>
      <c r="EKM55" s="712"/>
      <c r="EKN55" s="712"/>
      <c r="EKO55" s="712"/>
      <c r="EKP55" s="712"/>
      <c r="EKQ55" s="712"/>
      <c r="EKR55" s="712"/>
      <c r="EKS55" s="712"/>
      <c r="EKT55" s="712"/>
      <c r="EKU55" s="712"/>
      <c r="EKV55" s="712"/>
      <c r="EKW55" s="712"/>
      <c r="EKX55" s="712"/>
      <c r="EKY55" s="712"/>
      <c r="EKZ55" s="712"/>
      <c r="ELA55" s="712"/>
      <c r="ELB55" s="712"/>
      <c r="ELC55" s="712"/>
      <c r="ELD55" s="712"/>
      <c r="ELE55" s="712"/>
      <c r="ELF55" s="712"/>
      <c r="ELG55" s="712"/>
      <c r="ELH55" s="712"/>
      <c r="ELI55" s="712"/>
      <c r="ELJ55" s="712"/>
      <c r="ELK55" s="712"/>
      <c r="ELL55" s="712"/>
      <c r="ELM55" s="712"/>
      <c r="ELN55" s="712"/>
      <c r="ELO55" s="712"/>
      <c r="ELP55" s="712"/>
      <c r="ELQ55" s="712"/>
      <c r="ELR55" s="712"/>
      <c r="ELS55" s="712"/>
      <c r="ELT55" s="712"/>
      <c r="ELU55" s="712"/>
      <c r="ELV55" s="712"/>
      <c r="ELW55" s="712"/>
      <c r="ELX55" s="712"/>
      <c r="ELY55" s="712"/>
      <c r="ELZ55" s="712"/>
      <c r="EMA55" s="712"/>
      <c r="EMB55" s="712"/>
      <c r="EMC55" s="712"/>
      <c r="EMD55" s="712"/>
      <c r="EME55" s="712"/>
      <c r="EMF55" s="712"/>
      <c r="EMG55" s="712"/>
      <c r="EMH55" s="712"/>
      <c r="EMI55" s="712"/>
      <c r="EMJ55" s="712"/>
      <c r="EMK55" s="712"/>
      <c r="EML55" s="712"/>
      <c r="EMM55" s="712"/>
      <c r="EMN55" s="712"/>
      <c r="EMO55" s="712"/>
      <c r="EMP55" s="712"/>
      <c r="EMQ55" s="712"/>
      <c r="EMR55" s="712"/>
      <c r="EMS55" s="712"/>
      <c r="EMT55" s="712"/>
      <c r="EMU55" s="712"/>
      <c r="EMV55" s="712"/>
      <c r="EMW55" s="712"/>
      <c r="EMX55" s="712"/>
      <c r="EMY55" s="712"/>
      <c r="EMZ55" s="712"/>
      <c r="ENA55" s="712"/>
      <c r="ENB55" s="712"/>
      <c r="ENC55" s="712"/>
      <c r="END55" s="712"/>
      <c r="ENE55" s="712"/>
      <c r="ENF55" s="712"/>
      <c r="ENG55" s="712"/>
      <c r="ENH55" s="712"/>
      <c r="ENI55" s="712"/>
      <c r="ENJ55" s="712"/>
      <c r="ENK55" s="712"/>
      <c r="ENL55" s="712"/>
      <c r="ENM55" s="712"/>
      <c r="ENN55" s="712"/>
      <c r="ENO55" s="712"/>
      <c r="ENP55" s="712"/>
      <c r="ENQ55" s="712"/>
      <c r="ENR55" s="712"/>
      <c r="ENS55" s="712"/>
      <c r="ENT55" s="712"/>
      <c r="ENU55" s="712"/>
      <c r="ENV55" s="712"/>
      <c r="ENW55" s="712"/>
      <c r="ENX55" s="712"/>
      <c r="ENY55" s="712"/>
      <c r="ENZ55" s="712"/>
      <c r="EOA55" s="712"/>
      <c r="EOB55" s="712"/>
      <c r="EOC55" s="712"/>
      <c r="EOD55" s="712"/>
      <c r="EOE55" s="712"/>
      <c r="EOF55" s="712"/>
      <c r="EOG55" s="712"/>
      <c r="EOH55" s="712"/>
      <c r="EOI55" s="712"/>
      <c r="EOJ55" s="712"/>
      <c r="EOK55" s="712"/>
      <c r="EOL55" s="712"/>
      <c r="EOM55" s="712"/>
      <c r="EON55" s="712"/>
      <c r="EOO55" s="712"/>
      <c r="EOP55" s="712"/>
      <c r="EOQ55" s="712"/>
      <c r="EOR55" s="712"/>
      <c r="EOS55" s="712"/>
      <c r="EOT55" s="712"/>
      <c r="EOU55" s="712"/>
      <c r="EOV55" s="712"/>
      <c r="EOW55" s="712"/>
      <c r="EOX55" s="712"/>
      <c r="EOY55" s="712"/>
      <c r="EOZ55" s="712"/>
      <c r="EPA55" s="712"/>
      <c r="EPB55" s="712"/>
      <c r="EPC55" s="712"/>
      <c r="EPD55" s="712"/>
      <c r="EPE55" s="712"/>
      <c r="EPF55" s="712"/>
      <c r="EPG55" s="712"/>
      <c r="EPH55" s="712"/>
      <c r="EPI55" s="712"/>
      <c r="EPJ55" s="712"/>
      <c r="EPK55" s="712"/>
      <c r="EPL55" s="712"/>
      <c r="EPM55" s="712"/>
      <c r="EPN55" s="712"/>
      <c r="EPO55" s="712"/>
      <c r="EPP55" s="712"/>
      <c r="EPQ55" s="712"/>
      <c r="EPR55" s="712"/>
      <c r="EPS55" s="712"/>
      <c r="EPT55" s="712"/>
      <c r="EPU55" s="712"/>
      <c r="EPV55" s="712"/>
      <c r="EPW55" s="712"/>
      <c r="EPX55" s="712"/>
      <c r="EPY55" s="712"/>
      <c r="EPZ55" s="712"/>
      <c r="EQA55" s="712"/>
      <c r="EQB55" s="712"/>
      <c r="EQC55" s="712"/>
      <c r="EQD55" s="712"/>
      <c r="EQE55" s="712"/>
      <c r="EQF55" s="712"/>
      <c r="EQG55" s="712"/>
      <c r="EQH55" s="712"/>
      <c r="EQI55" s="712"/>
      <c r="EQJ55" s="712"/>
      <c r="EQK55" s="712"/>
      <c r="EQL55" s="712"/>
      <c r="EQM55" s="712"/>
      <c r="EQN55" s="712"/>
      <c r="EQO55" s="712"/>
      <c r="EQP55" s="712"/>
      <c r="EQQ55" s="712"/>
      <c r="EQR55" s="712"/>
      <c r="EQS55" s="712"/>
      <c r="EQT55" s="712"/>
      <c r="EQU55" s="712"/>
      <c r="EQV55" s="712"/>
      <c r="EQW55" s="712"/>
      <c r="EQX55" s="712"/>
      <c r="EQY55" s="712"/>
      <c r="EQZ55" s="712"/>
      <c r="ERA55" s="712"/>
      <c r="ERB55" s="712"/>
      <c r="ERC55" s="712"/>
      <c r="ERD55" s="712"/>
      <c r="ERE55" s="712"/>
      <c r="ERF55" s="712"/>
      <c r="ERG55" s="712"/>
      <c r="ERH55" s="712"/>
      <c r="ERI55" s="712"/>
      <c r="ERJ55" s="712"/>
      <c r="ERK55" s="712"/>
      <c r="ERL55" s="712"/>
      <c r="ERM55" s="712"/>
      <c r="ERN55" s="712"/>
      <c r="ERO55" s="712"/>
      <c r="ERP55" s="712"/>
      <c r="ERQ55" s="712"/>
      <c r="ERR55" s="712"/>
      <c r="ERS55" s="712"/>
      <c r="ERT55" s="712"/>
      <c r="ERU55" s="712"/>
      <c r="ERV55" s="712"/>
      <c r="ERW55" s="712"/>
      <c r="ERX55" s="712"/>
      <c r="ERY55" s="712"/>
      <c r="ERZ55" s="712"/>
      <c r="ESA55" s="712"/>
      <c r="ESB55" s="712"/>
      <c r="ESC55" s="712"/>
      <c r="ESD55" s="712"/>
      <c r="ESE55" s="712"/>
      <c r="ESF55" s="712"/>
      <c r="ESG55" s="712"/>
      <c r="ESH55" s="712"/>
      <c r="ESI55" s="712"/>
      <c r="ESJ55" s="712"/>
      <c r="ESK55" s="712"/>
      <c r="ESL55" s="712"/>
      <c r="ESM55" s="712"/>
      <c r="ESN55" s="712"/>
      <c r="ESO55" s="712"/>
      <c r="ESP55" s="712"/>
      <c r="ESQ55" s="712"/>
      <c r="ESR55" s="712"/>
      <c r="ESS55" s="712"/>
      <c r="EST55" s="712"/>
      <c r="ESU55" s="712"/>
      <c r="ESV55" s="712"/>
      <c r="ESW55" s="712"/>
      <c r="ESX55" s="712"/>
      <c r="ESY55" s="712"/>
      <c r="ESZ55" s="712"/>
      <c r="ETA55" s="712"/>
      <c r="ETB55" s="712"/>
      <c r="ETC55" s="712"/>
      <c r="ETD55" s="712"/>
      <c r="ETE55" s="712"/>
      <c r="ETF55" s="712"/>
      <c r="ETG55" s="712"/>
      <c r="ETH55" s="712"/>
      <c r="ETI55" s="712"/>
      <c r="ETJ55" s="712"/>
      <c r="ETK55" s="712"/>
      <c r="ETL55" s="712"/>
      <c r="ETM55" s="712"/>
      <c r="ETN55" s="712"/>
      <c r="ETO55" s="712"/>
      <c r="ETP55" s="712"/>
      <c r="ETQ55" s="712"/>
      <c r="ETR55" s="712"/>
      <c r="ETS55" s="712"/>
      <c r="ETT55" s="712"/>
      <c r="ETU55" s="712"/>
      <c r="ETV55" s="712"/>
      <c r="ETW55" s="712"/>
      <c r="ETX55" s="712"/>
      <c r="ETY55" s="712"/>
      <c r="ETZ55" s="712"/>
      <c r="EUA55" s="712"/>
      <c r="EUB55" s="712"/>
      <c r="EUC55" s="712"/>
      <c r="EUD55" s="712"/>
      <c r="EUE55" s="712"/>
      <c r="EUF55" s="712"/>
      <c r="EUG55" s="712"/>
      <c r="EUH55" s="712"/>
      <c r="EUI55" s="712"/>
      <c r="EUJ55" s="712"/>
      <c r="EUK55" s="712"/>
      <c r="EUL55" s="712"/>
      <c r="EUM55" s="712"/>
      <c r="EUN55" s="712"/>
      <c r="EUO55" s="712"/>
      <c r="EUP55" s="712"/>
      <c r="EUQ55" s="712"/>
      <c r="EUR55" s="712"/>
      <c r="EUS55" s="712"/>
      <c r="EUT55" s="712"/>
      <c r="EUU55" s="712"/>
      <c r="EUV55" s="712"/>
      <c r="EUW55" s="712"/>
      <c r="EUX55" s="712"/>
      <c r="EUY55" s="712"/>
      <c r="EUZ55" s="712"/>
      <c r="EVA55" s="712"/>
      <c r="EVB55" s="712"/>
      <c r="EVC55" s="712"/>
      <c r="EVD55" s="712"/>
      <c r="EVE55" s="712"/>
      <c r="EVF55" s="712"/>
      <c r="EVG55" s="712"/>
      <c r="EVH55" s="712"/>
      <c r="EVI55" s="712"/>
      <c r="EVJ55" s="712"/>
      <c r="EVK55" s="712"/>
      <c r="EVL55" s="712"/>
      <c r="EVM55" s="712"/>
      <c r="EVN55" s="712"/>
      <c r="EVO55" s="712"/>
      <c r="EVP55" s="712"/>
      <c r="EVQ55" s="712"/>
      <c r="EVR55" s="712"/>
      <c r="EVS55" s="712"/>
      <c r="EVT55" s="712"/>
      <c r="EVU55" s="712"/>
      <c r="EVV55" s="712"/>
      <c r="EVW55" s="712"/>
      <c r="EVX55" s="712"/>
      <c r="EVY55" s="712"/>
      <c r="EVZ55" s="712"/>
      <c r="EWA55" s="712"/>
      <c r="EWB55" s="712"/>
      <c r="EWC55" s="712"/>
      <c r="EWD55" s="712"/>
      <c r="EWE55" s="712"/>
      <c r="EWF55" s="712"/>
      <c r="EWG55" s="712"/>
      <c r="EWH55" s="712"/>
      <c r="EWI55" s="712"/>
      <c r="EWJ55" s="712"/>
      <c r="EWK55" s="712"/>
      <c r="EWL55" s="712"/>
      <c r="EWM55" s="712"/>
      <c r="EWN55" s="712"/>
      <c r="EWO55" s="712"/>
      <c r="EWP55" s="712"/>
      <c r="EWQ55" s="712"/>
      <c r="EWR55" s="712"/>
      <c r="EWS55" s="712"/>
      <c r="EWT55" s="712"/>
      <c r="EWU55" s="712"/>
      <c r="EWV55" s="712"/>
      <c r="EWW55" s="712"/>
      <c r="EWX55" s="712"/>
      <c r="EWY55" s="712"/>
      <c r="EWZ55" s="712"/>
      <c r="EXA55" s="712"/>
      <c r="EXB55" s="712"/>
      <c r="EXC55" s="712"/>
      <c r="EXD55" s="712"/>
      <c r="EXE55" s="712"/>
      <c r="EXF55" s="712"/>
      <c r="EXG55" s="712"/>
      <c r="EXH55" s="712"/>
      <c r="EXI55" s="712"/>
      <c r="EXJ55" s="712"/>
      <c r="EXK55" s="712"/>
      <c r="EXL55" s="712"/>
      <c r="EXM55" s="712"/>
      <c r="EXN55" s="712"/>
      <c r="EXO55" s="712"/>
      <c r="EXP55" s="712"/>
      <c r="EXQ55" s="712"/>
      <c r="EXR55" s="712"/>
      <c r="EXS55" s="712"/>
      <c r="EXT55" s="712"/>
      <c r="EXU55" s="712"/>
      <c r="EXV55" s="712"/>
      <c r="EXW55" s="712"/>
      <c r="EXX55" s="712"/>
      <c r="EXY55" s="712"/>
      <c r="EXZ55" s="712"/>
      <c r="EYA55" s="712"/>
      <c r="EYB55" s="712"/>
      <c r="EYC55" s="712"/>
      <c r="EYD55" s="712"/>
      <c r="EYE55" s="712"/>
      <c r="EYF55" s="712"/>
      <c r="EYG55" s="712"/>
      <c r="EYH55" s="712"/>
      <c r="EYI55" s="712"/>
      <c r="EYJ55" s="712"/>
      <c r="EYK55" s="712"/>
      <c r="EYL55" s="712"/>
      <c r="EYM55" s="712"/>
      <c r="EYN55" s="712"/>
      <c r="EYO55" s="712"/>
      <c r="EYP55" s="712"/>
      <c r="EYQ55" s="712"/>
      <c r="EYR55" s="712"/>
      <c r="EYS55" s="712"/>
      <c r="EYT55" s="712"/>
      <c r="EYU55" s="712"/>
      <c r="EYV55" s="712"/>
      <c r="EYW55" s="712"/>
      <c r="EYX55" s="712"/>
      <c r="EYY55" s="712"/>
      <c r="EYZ55" s="712"/>
      <c r="EZA55" s="712"/>
      <c r="EZB55" s="712"/>
      <c r="EZC55" s="712"/>
      <c r="EZD55" s="712"/>
      <c r="EZE55" s="712"/>
      <c r="EZF55" s="712"/>
      <c r="EZG55" s="712"/>
      <c r="EZH55" s="712"/>
      <c r="EZI55" s="712"/>
      <c r="EZJ55" s="712"/>
      <c r="EZK55" s="712"/>
      <c r="EZL55" s="712"/>
      <c r="EZM55" s="712"/>
      <c r="EZN55" s="712"/>
      <c r="EZO55" s="712"/>
      <c r="EZP55" s="712"/>
      <c r="EZQ55" s="712"/>
      <c r="EZR55" s="712"/>
      <c r="EZS55" s="712"/>
      <c r="EZT55" s="712"/>
      <c r="EZU55" s="712"/>
      <c r="EZV55" s="712"/>
      <c r="EZW55" s="712"/>
      <c r="EZX55" s="712"/>
      <c r="EZY55" s="712"/>
      <c r="EZZ55" s="712"/>
      <c r="FAA55" s="712"/>
      <c r="FAB55" s="712"/>
      <c r="FAC55" s="712"/>
      <c r="FAD55" s="712"/>
      <c r="FAE55" s="712"/>
      <c r="FAF55" s="712"/>
      <c r="FAG55" s="712"/>
      <c r="FAH55" s="712"/>
      <c r="FAI55" s="712"/>
      <c r="FAJ55" s="712"/>
      <c r="FAK55" s="712"/>
      <c r="FAL55" s="712"/>
      <c r="FAM55" s="712"/>
      <c r="FAN55" s="712"/>
      <c r="FAO55" s="712"/>
      <c r="FAP55" s="712"/>
      <c r="FAQ55" s="712"/>
      <c r="FAR55" s="712"/>
      <c r="FAS55" s="712"/>
      <c r="FAT55" s="712"/>
      <c r="FAU55" s="712"/>
      <c r="FAV55" s="712"/>
      <c r="FAW55" s="712"/>
      <c r="FAX55" s="712"/>
      <c r="FAY55" s="712"/>
      <c r="FAZ55" s="712"/>
      <c r="FBA55" s="712"/>
      <c r="FBB55" s="712"/>
      <c r="FBC55" s="712"/>
      <c r="FBD55" s="712"/>
      <c r="FBE55" s="712"/>
      <c r="FBF55" s="712"/>
      <c r="FBG55" s="712"/>
      <c r="FBH55" s="712"/>
      <c r="FBI55" s="712"/>
      <c r="FBJ55" s="712"/>
      <c r="FBK55" s="712"/>
      <c r="FBL55" s="712"/>
      <c r="FBM55" s="712"/>
      <c r="FBN55" s="712"/>
      <c r="FBO55" s="712"/>
      <c r="FBP55" s="712"/>
      <c r="FBQ55" s="712"/>
      <c r="FBR55" s="712"/>
      <c r="FBS55" s="712"/>
      <c r="FBT55" s="712"/>
      <c r="FBU55" s="712"/>
      <c r="FBV55" s="712"/>
      <c r="FBW55" s="712"/>
      <c r="FBX55" s="712"/>
      <c r="FBY55" s="712"/>
      <c r="FBZ55" s="712"/>
      <c r="FCA55" s="712"/>
      <c r="FCB55" s="712"/>
      <c r="FCC55" s="712"/>
      <c r="FCD55" s="712"/>
      <c r="FCE55" s="712"/>
      <c r="FCF55" s="712"/>
      <c r="FCG55" s="712"/>
      <c r="FCH55" s="712"/>
      <c r="FCI55" s="712"/>
      <c r="FCJ55" s="712"/>
      <c r="FCK55" s="712"/>
      <c r="FCL55" s="712"/>
      <c r="FCM55" s="712"/>
      <c r="FCN55" s="712"/>
      <c r="FCO55" s="712"/>
      <c r="FCP55" s="712"/>
      <c r="FCQ55" s="712"/>
      <c r="FCR55" s="712"/>
      <c r="FCS55" s="712"/>
      <c r="FCT55" s="712"/>
      <c r="FCU55" s="712"/>
      <c r="FCV55" s="712"/>
      <c r="FCW55" s="712"/>
      <c r="FCX55" s="712"/>
      <c r="FCY55" s="712"/>
      <c r="FCZ55" s="712"/>
      <c r="FDA55" s="712"/>
      <c r="FDB55" s="712"/>
      <c r="FDC55" s="712"/>
      <c r="FDD55" s="712"/>
      <c r="FDE55" s="712"/>
      <c r="FDF55" s="712"/>
      <c r="FDG55" s="712"/>
      <c r="FDH55" s="712"/>
      <c r="FDI55" s="712"/>
      <c r="FDJ55" s="712"/>
      <c r="FDK55" s="712"/>
      <c r="FDL55" s="712"/>
      <c r="FDM55" s="712"/>
      <c r="FDN55" s="712"/>
      <c r="FDO55" s="712"/>
      <c r="FDP55" s="712"/>
      <c r="FDQ55" s="712"/>
      <c r="FDR55" s="712"/>
      <c r="FDS55" s="712"/>
      <c r="FDT55" s="712"/>
      <c r="FDU55" s="712"/>
      <c r="FDV55" s="712"/>
      <c r="FDW55" s="712"/>
      <c r="FDX55" s="712"/>
      <c r="FDY55" s="712"/>
      <c r="FDZ55" s="712"/>
      <c r="FEA55" s="712"/>
      <c r="FEB55" s="712"/>
      <c r="FEC55" s="712"/>
      <c r="FED55" s="712"/>
      <c r="FEE55" s="712"/>
      <c r="FEF55" s="712"/>
      <c r="FEG55" s="712"/>
      <c r="FEH55" s="712"/>
      <c r="FEI55" s="712"/>
      <c r="FEJ55" s="712"/>
      <c r="FEK55" s="712"/>
      <c r="FEL55" s="712"/>
      <c r="FEM55" s="712"/>
      <c r="FEN55" s="712"/>
      <c r="FEO55" s="712"/>
      <c r="FEP55" s="712"/>
      <c r="FEQ55" s="712"/>
      <c r="FER55" s="712"/>
      <c r="FES55" s="712"/>
      <c r="FET55" s="712"/>
      <c r="FEU55" s="712"/>
      <c r="FEV55" s="712"/>
      <c r="FEW55" s="712"/>
      <c r="FEX55" s="712"/>
      <c r="FEY55" s="712"/>
      <c r="FEZ55" s="712"/>
      <c r="FFA55" s="712"/>
      <c r="FFB55" s="712"/>
      <c r="FFC55" s="712"/>
      <c r="FFD55" s="712"/>
      <c r="FFE55" s="712"/>
      <c r="FFF55" s="712"/>
      <c r="FFG55" s="712"/>
      <c r="FFH55" s="712"/>
      <c r="FFI55" s="712"/>
      <c r="FFJ55" s="712"/>
      <c r="FFK55" s="712"/>
      <c r="FFL55" s="712"/>
      <c r="FFM55" s="712"/>
      <c r="FFN55" s="712"/>
      <c r="FFO55" s="712"/>
      <c r="FFP55" s="712"/>
      <c r="FFQ55" s="712"/>
      <c r="FFR55" s="712"/>
      <c r="FFS55" s="712"/>
      <c r="FFT55" s="712"/>
      <c r="FFU55" s="712"/>
      <c r="FFV55" s="712"/>
      <c r="FFW55" s="712"/>
      <c r="FFX55" s="712"/>
      <c r="FFY55" s="712"/>
      <c r="FFZ55" s="712"/>
      <c r="FGA55" s="712"/>
      <c r="FGB55" s="712"/>
      <c r="FGC55" s="712"/>
      <c r="FGD55" s="712"/>
      <c r="FGE55" s="712"/>
      <c r="FGF55" s="712"/>
      <c r="FGG55" s="712"/>
      <c r="FGH55" s="712"/>
      <c r="FGI55" s="712"/>
      <c r="FGJ55" s="712"/>
      <c r="FGK55" s="712"/>
      <c r="FGL55" s="712"/>
      <c r="FGM55" s="712"/>
      <c r="FGN55" s="712"/>
      <c r="FGO55" s="712"/>
      <c r="FGP55" s="712"/>
      <c r="FGQ55" s="712"/>
      <c r="FGR55" s="712"/>
      <c r="FGS55" s="712"/>
      <c r="FGT55" s="712"/>
      <c r="FGU55" s="712"/>
      <c r="FGV55" s="712"/>
      <c r="FGW55" s="712"/>
      <c r="FGX55" s="712"/>
      <c r="FGY55" s="712"/>
      <c r="FGZ55" s="712"/>
      <c r="FHA55" s="712"/>
      <c r="FHB55" s="712"/>
      <c r="FHC55" s="712"/>
      <c r="FHD55" s="712"/>
      <c r="FHE55" s="712"/>
      <c r="FHF55" s="712"/>
      <c r="FHG55" s="712"/>
      <c r="FHH55" s="712"/>
      <c r="FHI55" s="712"/>
      <c r="FHJ55" s="712"/>
      <c r="FHK55" s="712"/>
      <c r="FHL55" s="712"/>
      <c r="FHM55" s="712"/>
      <c r="FHN55" s="712"/>
      <c r="FHO55" s="712"/>
      <c r="FHP55" s="712"/>
      <c r="FHQ55" s="712"/>
      <c r="FHR55" s="712"/>
      <c r="FHS55" s="712"/>
      <c r="FHT55" s="712"/>
      <c r="FHU55" s="712"/>
      <c r="FHV55" s="712"/>
      <c r="FHW55" s="712"/>
      <c r="FHX55" s="712"/>
      <c r="FHY55" s="712"/>
      <c r="FHZ55" s="712"/>
      <c r="FIA55" s="712"/>
      <c r="FIB55" s="712"/>
      <c r="FIC55" s="712"/>
      <c r="FID55" s="712"/>
      <c r="FIE55" s="712"/>
      <c r="FIF55" s="712"/>
      <c r="FIG55" s="712"/>
      <c r="FIH55" s="712"/>
      <c r="FII55" s="712"/>
      <c r="FIJ55" s="712"/>
      <c r="FIK55" s="712"/>
      <c r="FIL55" s="712"/>
      <c r="FIM55" s="712"/>
      <c r="FIN55" s="712"/>
      <c r="FIO55" s="712"/>
      <c r="FIP55" s="712"/>
      <c r="FIQ55" s="712"/>
      <c r="FIR55" s="712"/>
      <c r="FIS55" s="712"/>
      <c r="FIT55" s="712"/>
      <c r="FIU55" s="712"/>
      <c r="FIV55" s="712"/>
      <c r="FIW55" s="712"/>
      <c r="FIX55" s="712"/>
      <c r="FIY55" s="712"/>
      <c r="FIZ55" s="712"/>
      <c r="FJA55" s="712"/>
      <c r="FJB55" s="712"/>
      <c r="FJC55" s="712"/>
      <c r="FJD55" s="712"/>
      <c r="FJE55" s="712"/>
      <c r="FJF55" s="712"/>
      <c r="FJG55" s="712"/>
      <c r="FJH55" s="712"/>
      <c r="FJI55" s="712"/>
      <c r="FJJ55" s="712"/>
      <c r="FJK55" s="712"/>
      <c r="FJL55" s="712"/>
      <c r="FJM55" s="712"/>
      <c r="FJN55" s="712"/>
      <c r="FJO55" s="712"/>
      <c r="FJP55" s="712"/>
      <c r="FJQ55" s="712"/>
      <c r="FJR55" s="712"/>
      <c r="FJS55" s="712"/>
      <c r="FJT55" s="712"/>
      <c r="FJU55" s="712"/>
      <c r="FJV55" s="712"/>
      <c r="FJW55" s="712"/>
      <c r="FJX55" s="712"/>
      <c r="FJY55" s="712"/>
      <c r="FJZ55" s="712"/>
      <c r="FKA55" s="712"/>
      <c r="FKB55" s="712"/>
      <c r="FKC55" s="712"/>
      <c r="FKD55" s="712"/>
      <c r="FKE55" s="712"/>
      <c r="FKF55" s="712"/>
      <c r="FKG55" s="712"/>
      <c r="FKH55" s="712"/>
      <c r="FKI55" s="712"/>
      <c r="FKJ55" s="712"/>
      <c r="FKK55" s="712"/>
      <c r="FKL55" s="712"/>
      <c r="FKM55" s="712"/>
      <c r="FKN55" s="712"/>
      <c r="FKO55" s="712"/>
      <c r="FKP55" s="712"/>
      <c r="FKQ55" s="712"/>
      <c r="FKR55" s="712"/>
      <c r="FKS55" s="712"/>
      <c r="FKT55" s="712"/>
      <c r="FKU55" s="712"/>
      <c r="FKV55" s="712"/>
      <c r="FKW55" s="712"/>
      <c r="FKX55" s="712"/>
      <c r="FKY55" s="712"/>
      <c r="FKZ55" s="712"/>
      <c r="FLA55" s="712"/>
      <c r="FLB55" s="712"/>
      <c r="FLC55" s="712"/>
      <c r="FLD55" s="712"/>
      <c r="FLE55" s="712"/>
      <c r="FLF55" s="712"/>
      <c r="FLG55" s="712"/>
      <c r="FLH55" s="712"/>
      <c r="FLI55" s="712"/>
      <c r="FLJ55" s="712"/>
      <c r="FLK55" s="712"/>
      <c r="FLL55" s="712"/>
      <c r="FLM55" s="712"/>
      <c r="FLN55" s="712"/>
      <c r="FLO55" s="712"/>
      <c r="FLP55" s="712"/>
      <c r="FLQ55" s="712"/>
      <c r="FLR55" s="712"/>
      <c r="FLS55" s="712"/>
      <c r="FLT55" s="712"/>
      <c r="FLU55" s="712"/>
      <c r="FLV55" s="712"/>
      <c r="FLW55" s="712"/>
      <c r="FLX55" s="712"/>
      <c r="FLY55" s="712"/>
      <c r="FLZ55" s="712"/>
      <c r="FMA55" s="712"/>
      <c r="FMB55" s="712"/>
      <c r="FMC55" s="712"/>
      <c r="FMD55" s="712"/>
      <c r="FME55" s="712"/>
      <c r="FMF55" s="712"/>
      <c r="FMG55" s="712"/>
      <c r="FMH55" s="712"/>
      <c r="FMI55" s="712"/>
      <c r="FMJ55" s="712"/>
      <c r="FMK55" s="712"/>
      <c r="FML55" s="712"/>
      <c r="FMM55" s="712"/>
      <c r="FMN55" s="712"/>
      <c r="FMO55" s="712"/>
      <c r="FMP55" s="712"/>
      <c r="FMQ55" s="712"/>
      <c r="FMR55" s="712"/>
      <c r="FMS55" s="712"/>
      <c r="FMT55" s="712"/>
      <c r="FMU55" s="712"/>
      <c r="FMV55" s="712"/>
      <c r="FMW55" s="712"/>
      <c r="FMX55" s="712"/>
      <c r="FMY55" s="712"/>
      <c r="FMZ55" s="712"/>
      <c r="FNA55" s="712"/>
      <c r="FNB55" s="712"/>
      <c r="FNC55" s="712"/>
      <c r="FND55" s="712"/>
      <c r="FNE55" s="712"/>
      <c r="FNF55" s="712"/>
      <c r="FNG55" s="712"/>
      <c r="FNH55" s="712"/>
      <c r="FNI55" s="712"/>
      <c r="FNJ55" s="712"/>
      <c r="FNK55" s="712"/>
      <c r="FNL55" s="712"/>
      <c r="FNM55" s="712"/>
      <c r="FNN55" s="712"/>
      <c r="FNO55" s="712"/>
      <c r="FNP55" s="712"/>
      <c r="FNQ55" s="712"/>
      <c r="FNR55" s="712"/>
      <c r="FNS55" s="712"/>
      <c r="FNT55" s="712"/>
      <c r="FNU55" s="712"/>
      <c r="FNV55" s="712"/>
      <c r="FNW55" s="712"/>
      <c r="FNX55" s="712"/>
      <c r="FNY55" s="712"/>
      <c r="FNZ55" s="712"/>
      <c r="FOA55" s="712"/>
      <c r="FOB55" s="712"/>
      <c r="FOC55" s="712"/>
      <c r="FOD55" s="712"/>
      <c r="FOE55" s="712"/>
      <c r="FOF55" s="712"/>
      <c r="FOG55" s="712"/>
      <c r="FOH55" s="712"/>
      <c r="FOI55" s="712"/>
      <c r="FOJ55" s="712"/>
      <c r="FOK55" s="712"/>
      <c r="FOL55" s="712"/>
      <c r="FOM55" s="712"/>
      <c r="FON55" s="712"/>
      <c r="FOO55" s="712"/>
      <c r="FOP55" s="712"/>
      <c r="FOQ55" s="712"/>
      <c r="FOR55" s="712"/>
      <c r="FOS55" s="712"/>
      <c r="FOT55" s="712"/>
      <c r="FOU55" s="712"/>
      <c r="FOV55" s="712"/>
      <c r="FOW55" s="712"/>
      <c r="FOX55" s="712"/>
      <c r="FOY55" s="712"/>
      <c r="FOZ55" s="712"/>
      <c r="FPA55" s="712"/>
      <c r="FPB55" s="712"/>
      <c r="FPC55" s="712"/>
      <c r="FPD55" s="712"/>
      <c r="FPE55" s="712"/>
      <c r="FPF55" s="712"/>
      <c r="FPG55" s="712"/>
      <c r="FPH55" s="712"/>
      <c r="FPI55" s="712"/>
      <c r="FPJ55" s="712"/>
      <c r="FPK55" s="712"/>
      <c r="FPL55" s="712"/>
      <c r="FPM55" s="712"/>
      <c r="FPN55" s="712"/>
      <c r="FPO55" s="712"/>
      <c r="FPP55" s="712"/>
      <c r="FPQ55" s="712"/>
      <c r="FPR55" s="712"/>
      <c r="FPS55" s="712"/>
      <c r="FPT55" s="712"/>
      <c r="FPU55" s="712"/>
      <c r="FPV55" s="712"/>
      <c r="FPW55" s="712"/>
      <c r="FPX55" s="712"/>
      <c r="FPY55" s="712"/>
      <c r="FPZ55" s="712"/>
      <c r="FQA55" s="712"/>
      <c r="FQB55" s="712"/>
      <c r="FQC55" s="712"/>
      <c r="FQD55" s="712"/>
      <c r="FQE55" s="712"/>
      <c r="FQF55" s="712"/>
      <c r="FQG55" s="712"/>
      <c r="FQH55" s="712"/>
      <c r="FQI55" s="712"/>
      <c r="FQJ55" s="712"/>
      <c r="FQK55" s="712"/>
      <c r="FQL55" s="712"/>
      <c r="FQM55" s="712"/>
      <c r="FQN55" s="712"/>
      <c r="FQO55" s="712"/>
      <c r="FQP55" s="712"/>
      <c r="FQQ55" s="712"/>
      <c r="FQR55" s="712"/>
      <c r="FQS55" s="712"/>
      <c r="FQT55" s="712"/>
      <c r="FQU55" s="712"/>
      <c r="FQV55" s="712"/>
      <c r="FQW55" s="712"/>
      <c r="FQX55" s="712"/>
      <c r="FQY55" s="712"/>
      <c r="FQZ55" s="712"/>
      <c r="FRA55" s="712"/>
      <c r="FRB55" s="712"/>
      <c r="FRC55" s="712"/>
      <c r="FRD55" s="712"/>
      <c r="FRE55" s="712"/>
      <c r="FRF55" s="712"/>
      <c r="FRG55" s="712"/>
      <c r="FRH55" s="712"/>
      <c r="FRI55" s="712"/>
      <c r="FRJ55" s="712"/>
      <c r="FRK55" s="712"/>
      <c r="FRL55" s="712"/>
      <c r="FRM55" s="712"/>
      <c r="FRN55" s="712"/>
      <c r="FRO55" s="712"/>
      <c r="FRP55" s="712"/>
      <c r="FRQ55" s="712"/>
      <c r="FRR55" s="712"/>
      <c r="FRS55" s="712"/>
      <c r="FRT55" s="712"/>
      <c r="FRU55" s="712"/>
      <c r="FRV55" s="712"/>
      <c r="FRW55" s="712"/>
      <c r="FRX55" s="712"/>
      <c r="FRY55" s="712"/>
      <c r="FRZ55" s="712"/>
      <c r="FSA55" s="712"/>
      <c r="FSB55" s="712"/>
      <c r="FSC55" s="712"/>
      <c r="FSD55" s="712"/>
      <c r="FSE55" s="712"/>
      <c r="FSF55" s="712"/>
      <c r="FSG55" s="712"/>
      <c r="FSH55" s="712"/>
      <c r="FSI55" s="712"/>
      <c r="FSJ55" s="712"/>
      <c r="FSK55" s="712"/>
      <c r="FSL55" s="712"/>
      <c r="FSM55" s="712"/>
      <c r="FSN55" s="712"/>
      <c r="FSO55" s="712"/>
      <c r="FSP55" s="712"/>
      <c r="FSQ55" s="712"/>
      <c r="FSR55" s="712"/>
      <c r="FSS55" s="712"/>
      <c r="FST55" s="712"/>
      <c r="FSU55" s="712"/>
      <c r="FSV55" s="712"/>
      <c r="FSW55" s="712"/>
      <c r="FSX55" s="712"/>
      <c r="FSY55" s="712"/>
      <c r="FSZ55" s="712"/>
      <c r="FTA55" s="712"/>
      <c r="FTB55" s="712"/>
      <c r="FTC55" s="712"/>
      <c r="FTD55" s="712"/>
      <c r="FTE55" s="712"/>
      <c r="FTF55" s="712"/>
      <c r="FTG55" s="712"/>
      <c r="FTH55" s="712"/>
      <c r="FTI55" s="712"/>
      <c r="FTJ55" s="712"/>
      <c r="FTK55" s="712"/>
      <c r="FTL55" s="712"/>
      <c r="FTM55" s="712"/>
      <c r="FTN55" s="712"/>
      <c r="FTO55" s="712"/>
      <c r="FTP55" s="712"/>
      <c r="FTQ55" s="712"/>
      <c r="FTR55" s="712"/>
      <c r="FTS55" s="712"/>
      <c r="FTT55" s="712"/>
      <c r="FTU55" s="712"/>
      <c r="FTV55" s="712"/>
      <c r="FTW55" s="712"/>
      <c r="FTX55" s="712"/>
      <c r="FTY55" s="712"/>
      <c r="FTZ55" s="712"/>
      <c r="FUA55" s="712"/>
      <c r="FUB55" s="712"/>
      <c r="FUC55" s="712"/>
      <c r="FUD55" s="712"/>
      <c r="FUE55" s="712"/>
      <c r="FUF55" s="712"/>
      <c r="FUG55" s="712"/>
      <c r="FUH55" s="712"/>
      <c r="FUI55" s="712"/>
      <c r="FUJ55" s="712"/>
      <c r="FUK55" s="712"/>
      <c r="FUL55" s="712"/>
      <c r="FUM55" s="712"/>
      <c r="FUN55" s="712"/>
      <c r="FUO55" s="712"/>
      <c r="FUP55" s="712"/>
      <c r="FUQ55" s="712"/>
      <c r="FUR55" s="712"/>
      <c r="FUS55" s="712"/>
      <c r="FUT55" s="712"/>
      <c r="FUU55" s="712"/>
      <c r="FUV55" s="712"/>
      <c r="FUW55" s="712"/>
      <c r="FUX55" s="712"/>
      <c r="FUY55" s="712"/>
      <c r="FUZ55" s="712"/>
      <c r="FVA55" s="712"/>
      <c r="FVB55" s="712"/>
      <c r="FVC55" s="712"/>
      <c r="FVD55" s="712"/>
      <c r="FVE55" s="712"/>
      <c r="FVF55" s="712"/>
      <c r="FVG55" s="712"/>
      <c r="FVH55" s="712"/>
      <c r="FVI55" s="712"/>
      <c r="FVJ55" s="712"/>
      <c r="FVK55" s="712"/>
      <c r="FVL55" s="712"/>
      <c r="FVM55" s="712"/>
      <c r="FVN55" s="712"/>
      <c r="FVO55" s="712"/>
      <c r="FVP55" s="712"/>
      <c r="FVQ55" s="712"/>
      <c r="FVR55" s="712"/>
      <c r="FVS55" s="712"/>
      <c r="FVT55" s="712"/>
      <c r="FVU55" s="712"/>
      <c r="FVV55" s="712"/>
      <c r="FVW55" s="712"/>
      <c r="FVX55" s="712"/>
      <c r="FVY55" s="712"/>
      <c r="FVZ55" s="712"/>
      <c r="FWA55" s="712"/>
      <c r="FWB55" s="712"/>
      <c r="FWC55" s="712"/>
      <c r="FWD55" s="712"/>
      <c r="FWE55" s="712"/>
      <c r="FWF55" s="712"/>
      <c r="FWG55" s="712"/>
      <c r="FWH55" s="712"/>
      <c r="FWI55" s="712"/>
      <c r="FWJ55" s="712"/>
      <c r="FWK55" s="712"/>
      <c r="FWL55" s="712"/>
      <c r="FWM55" s="712"/>
      <c r="FWN55" s="712"/>
      <c r="FWO55" s="712"/>
      <c r="FWP55" s="712"/>
      <c r="FWQ55" s="712"/>
      <c r="FWR55" s="712"/>
      <c r="FWS55" s="712"/>
      <c r="FWT55" s="712"/>
      <c r="FWU55" s="712"/>
      <c r="FWV55" s="712"/>
      <c r="FWW55" s="712"/>
      <c r="FWX55" s="712"/>
      <c r="FWY55" s="712"/>
      <c r="FWZ55" s="712"/>
      <c r="FXA55" s="712"/>
      <c r="FXB55" s="712"/>
      <c r="FXC55" s="712"/>
      <c r="FXD55" s="712"/>
      <c r="FXE55" s="712"/>
      <c r="FXF55" s="712"/>
      <c r="FXG55" s="712"/>
      <c r="FXH55" s="712"/>
      <c r="FXI55" s="712"/>
      <c r="FXJ55" s="712"/>
      <c r="FXK55" s="712"/>
      <c r="FXL55" s="712"/>
      <c r="FXM55" s="712"/>
      <c r="FXN55" s="712"/>
      <c r="FXO55" s="712"/>
      <c r="FXP55" s="712"/>
      <c r="FXQ55" s="712"/>
      <c r="FXR55" s="712"/>
      <c r="FXS55" s="712"/>
      <c r="FXT55" s="712"/>
      <c r="FXU55" s="712"/>
      <c r="FXV55" s="712"/>
      <c r="FXW55" s="712"/>
      <c r="FXX55" s="712"/>
      <c r="FXY55" s="712"/>
      <c r="FXZ55" s="712"/>
      <c r="FYA55" s="712"/>
      <c r="FYB55" s="712"/>
      <c r="FYC55" s="712"/>
      <c r="FYD55" s="712"/>
      <c r="FYE55" s="712"/>
      <c r="FYF55" s="712"/>
      <c r="FYG55" s="712"/>
      <c r="FYH55" s="712"/>
      <c r="FYI55" s="712"/>
      <c r="FYJ55" s="712"/>
      <c r="FYK55" s="712"/>
      <c r="FYL55" s="712"/>
      <c r="FYM55" s="712"/>
      <c r="FYN55" s="712"/>
      <c r="FYO55" s="712"/>
      <c r="FYP55" s="712"/>
      <c r="FYQ55" s="712"/>
      <c r="FYR55" s="712"/>
      <c r="FYS55" s="712"/>
      <c r="FYT55" s="712"/>
      <c r="FYU55" s="712"/>
      <c r="FYV55" s="712"/>
      <c r="FYW55" s="712"/>
      <c r="FYX55" s="712"/>
      <c r="FYY55" s="712"/>
      <c r="FYZ55" s="712"/>
      <c r="FZA55" s="712"/>
      <c r="FZB55" s="712"/>
      <c r="FZC55" s="712"/>
      <c r="FZD55" s="712"/>
      <c r="FZE55" s="712"/>
      <c r="FZF55" s="712"/>
      <c r="FZG55" s="712"/>
      <c r="FZH55" s="712"/>
      <c r="FZI55" s="712"/>
      <c r="FZJ55" s="712"/>
      <c r="FZK55" s="712"/>
      <c r="FZL55" s="712"/>
      <c r="FZM55" s="712"/>
      <c r="FZN55" s="712"/>
      <c r="FZO55" s="712"/>
      <c r="FZP55" s="712"/>
      <c r="FZQ55" s="712"/>
      <c r="FZR55" s="712"/>
      <c r="FZS55" s="712"/>
      <c r="FZT55" s="712"/>
      <c r="FZU55" s="712"/>
      <c r="FZV55" s="712"/>
      <c r="FZW55" s="712"/>
      <c r="FZX55" s="712"/>
      <c r="FZY55" s="712"/>
      <c r="FZZ55" s="712"/>
      <c r="GAA55" s="712"/>
      <c r="GAB55" s="712"/>
      <c r="GAC55" s="712"/>
      <c r="GAD55" s="712"/>
      <c r="GAE55" s="712"/>
      <c r="GAF55" s="712"/>
      <c r="GAG55" s="712"/>
      <c r="GAH55" s="712"/>
      <c r="GAI55" s="712"/>
      <c r="GAJ55" s="712"/>
      <c r="GAK55" s="712"/>
      <c r="GAL55" s="712"/>
      <c r="GAM55" s="712"/>
      <c r="GAN55" s="712"/>
      <c r="GAO55" s="712"/>
      <c r="GAP55" s="712"/>
      <c r="GAQ55" s="712"/>
      <c r="GAR55" s="712"/>
      <c r="GAS55" s="712"/>
      <c r="GAT55" s="712"/>
      <c r="GAU55" s="712"/>
      <c r="GAV55" s="712"/>
      <c r="GAW55" s="712"/>
      <c r="GAX55" s="712"/>
      <c r="GAY55" s="712"/>
      <c r="GAZ55" s="712"/>
      <c r="GBA55" s="712"/>
      <c r="GBB55" s="712"/>
      <c r="GBC55" s="712"/>
      <c r="GBD55" s="712"/>
      <c r="GBE55" s="712"/>
      <c r="GBF55" s="712"/>
      <c r="GBG55" s="712"/>
      <c r="GBH55" s="712"/>
      <c r="GBI55" s="712"/>
      <c r="GBJ55" s="712"/>
      <c r="GBK55" s="712"/>
      <c r="GBL55" s="712"/>
      <c r="GBM55" s="712"/>
      <c r="GBN55" s="712"/>
      <c r="GBO55" s="712"/>
      <c r="GBP55" s="712"/>
      <c r="GBQ55" s="712"/>
      <c r="GBR55" s="712"/>
      <c r="GBS55" s="712"/>
      <c r="GBT55" s="712"/>
      <c r="GBU55" s="712"/>
      <c r="GBV55" s="712"/>
      <c r="GBW55" s="712"/>
      <c r="GBX55" s="712"/>
      <c r="GBY55" s="712"/>
      <c r="GBZ55" s="712"/>
      <c r="GCA55" s="712"/>
      <c r="GCB55" s="712"/>
      <c r="GCC55" s="712"/>
      <c r="GCD55" s="712"/>
      <c r="GCE55" s="712"/>
      <c r="GCF55" s="712"/>
      <c r="GCG55" s="712"/>
      <c r="GCH55" s="712"/>
      <c r="GCI55" s="712"/>
      <c r="GCJ55" s="712"/>
      <c r="GCK55" s="712"/>
      <c r="GCL55" s="712"/>
      <c r="GCM55" s="712"/>
      <c r="GCN55" s="712"/>
      <c r="GCO55" s="712"/>
      <c r="GCP55" s="712"/>
      <c r="GCQ55" s="712"/>
      <c r="GCR55" s="712"/>
      <c r="GCS55" s="712"/>
      <c r="GCT55" s="712"/>
      <c r="GCU55" s="712"/>
      <c r="GCV55" s="712"/>
      <c r="GCW55" s="712"/>
      <c r="GCX55" s="712"/>
      <c r="GCY55" s="712"/>
      <c r="GCZ55" s="712"/>
      <c r="GDA55" s="712"/>
      <c r="GDB55" s="712"/>
      <c r="GDC55" s="712"/>
      <c r="GDD55" s="712"/>
      <c r="GDE55" s="712"/>
      <c r="GDF55" s="712"/>
      <c r="GDG55" s="712"/>
      <c r="GDH55" s="712"/>
      <c r="GDI55" s="712"/>
      <c r="GDJ55" s="712"/>
      <c r="GDK55" s="712"/>
      <c r="GDL55" s="712"/>
      <c r="GDM55" s="712"/>
      <c r="GDN55" s="712"/>
      <c r="GDO55" s="712"/>
      <c r="GDP55" s="712"/>
      <c r="GDQ55" s="712"/>
      <c r="GDR55" s="712"/>
      <c r="GDS55" s="712"/>
      <c r="GDT55" s="712"/>
      <c r="GDU55" s="712"/>
      <c r="GDV55" s="712"/>
      <c r="GDW55" s="712"/>
      <c r="GDX55" s="712"/>
      <c r="GDY55" s="712"/>
      <c r="GDZ55" s="712"/>
      <c r="GEA55" s="712"/>
      <c r="GEB55" s="712"/>
      <c r="GEC55" s="712"/>
      <c r="GED55" s="712"/>
      <c r="GEE55" s="712"/>
      <c r="GEF55" s="712"/>
      <c r="GEG55" s="712"/>
      <c r="GEH55" s="712"/>
      <c r="GEI55" s="712"/>
      <c r="GEJ55" s="712"/>
      <c r="GEK55" s="712"/>
      <c r="GEL55" s="712"/>
      <c r="GEM55" s="712"/>
      <c r="GEN55" s="712"/>
      <c r="GEO55" s="712"/>
      <c r="GEP55" s="712"/>
      <c r="GEQ55" s="712"/>
      <c r="GER55" s="712"/>
      <c r="GES55" s="712"/>
      <c r="GET55" s="712"/>
      <c r="GEU55" s="712"/>
      <c r="GEV55" s="712"/>
      <c r="GEW55" s="712"/>
      <c r="GEX55" s="712"/>
      <c r="GEY55" s="712"/>
      <c r="GEZ55" s="712"/>
      <c r="GFA55" s="712"/>
      <c r="GFB55" s="712"/>
      <c r="GFC55" s="712"/>
      <c r="GFD55" s="712"/>
      <c r="GFE55" s="712"/>
      <c r="GFF55" s="712"/>
      <c r="GFG55" s="712"/>
      <c r="GFH55" s="712"/>
      <c r="GFI55" s="712"/>
      <c r="GFJ55" s="712"/>
      <c r="GFK55" s="712"/>
      <c r="GFL55" s="712"/>
      <c r="GFM55" s="712"/>
      <c r="GFN55" s="712"/>
      <c r="GFO55" s="712"/>
      <c r="GFP55" s="712"/>
      <c r="GFQ55" s="712"/>
      <c r="GFR55" s="712"/>
      <c r="GFS55" s="712"/>
      <c r="GFT55" s="712"/>
      <c r="GFU55" s="712"/>
      <c r="GFV55" s="712"/>
      <c r="GFW55" s="712"/>
      <c r="GFX55" s="712"/>
      <c r="GFY55" s="712"/>
      <c r="GFZ55" s="712"/>
      <c r="GGA55" s="712"/>
      <c r="GGB55" s="712"/>
      <c r="GGC55" s="712"/>
      <c r="GGD55" s="712"/>
      <c r="GGE55" s="712"/>
      <c r="GGF55" s="712"/>
      <c r="GGG55" s="712"/>
      <c r="GGH55" s="712"/>
      <c r="GGI55" s="712"/>
      <c r="GGJ55" s="712"/>
      <c r="GGK55" s="712"/>
      <c r="GGL55" s="712"/>
      <c r="GGM55" s="712"/>
      <c r="GGN55" s="712"/>
      <c r="GGO55" s="712"/>
      <c r="GGP55" s="712"/>
      <c r="GGQ55" s="712"/>
      <c r="GGR55" s="712"/>
      <c r="GGS55" s="712"/>
      <c r="GGT55" s="712"/>
      <c r="GGU55" s="712"/>
      <c r="GGV55" s="712"/>
      <c r="GGW55" s="712"/>
      <c r="GGX55" s="712"/>
      <c r="GGY55" s="712"/>
      <c r="GGZ55" s="712"/>
      <c r="GHA55" s="712"/>
      <c r="GHB55" s="712"/>
      <c r="GHC55" s="712"/>
      <c r="GHD55" s="712"/>
      <c r="GHE55" s="712"/>
      <c r="GHF55" s="712"/>
      <c r="GHG55" s="712"/>
      <c r="GHH55" s="712"/>
      <c r="GHI55" s="712"/>
      <c r="GHJ55" s="712"/>
      <c r="GHK55" s="712"/>
      <c r="GHL55" s="712"/>
      <c r="GHM55" s="712"/>
      <c r="GHN55" s="712"/>
      <c r="GHO55" s="712"/>
      <c r="GHP55" s="712"/>
      <c r="GHQ55" s="712"/>
      <c r="GHR55" s="712"/>
      <c r="GHS55" s="712"/>
      <c r="GHT55" s="712"/>
      <c r="GHU55" s="712"/>
      <c r="GHV55" s="712"/>
      <c r="GHW55" s="712"/>
      <c r="GHX55" s="712"/>
      <c r="GHY55" s="712"/>
      <c r="GHZ55" s="712"/>
      <c r="GIA55" s="712"/>
      <c r="GIB55" s="712"/>
      <c r="GIC55" s="712"/>
      <c r="GID55" s="712"/>
      <c r="GIE55" s="712"/>
      <c r="GIF55" s="712"/>
      <c r="GIG55" s="712"/>
      <c r="GIH55" s="712"/>
      <c r="GII55" s="712"/>
      <c r="GIJ55" s="712"/>
      <c r="GIK55" s="712"/>
      <c r="GIL55" s="712"/>
      <c r="GIM55" s="712"/>
      <c r="GIN55" s="712"/>
      <c r="GIO55" s="712"/>
      <c r="GIP55" s="712"/>
      <c r="GIQ55" s="712"/>
      <c r="GIR55" s="712"/>
      <c r="GIS55" s="712"/>
      <c r="GIT55" s="712"/>
      <c r="GIU55" s="712"/>
      <c r="GIV55" s="712"/>
      <c r="GIW55" s="712"/>
      <c r="GIX55" s="712"/>
      <c r="GIY55" s="712"/>
      <c r="GIZ55" s="712"/>
      <c r="GJA55" s="712"/>
      <c r="GJB55" s="712"/>
      <c r="GJC55" s="712"/>
      <c r="GJD55" s="712"/>
      <c r="GJE55" s="712"/>
      <c r="GJF55" s="712"/>
      <c r="GJG55" s="712"/>
      <c r="GJH55" s="712"/>
      <c r="GJI55" s="712"/>
      <c r="GJJ55" s="712"/>
      <c r="GJK55" s="712"/>
      <c r="GJL55" s="712"/>
      <c r="GJM55" s="712"/>
      <c r="GJN55" s="712"/>
      <c r="GJO55" s="712"/>
      <c r="GJP55" s="712"/>
      <c r="GJQ55" s="712"/>
      <c r="GJR55" s="712"/>
      <c r="GJS55" s="712"/>
      <c r="GJT55" s="712"/>
      <c r="GJU55" s="712"/>
      <c r="GJV55" s="712"/>
      <c r="GJW55" s="712"/>
      <c r="GJX55" s="712"/>
      <c r="GJY55" s="712"/>
      <c r="GJZ55" s="712"/>
      <c r="GKA55" s="712"/>
      <c r="GKB55" s="712"/>
      <c r="GKC55" s="712"/>
      <c r="GKD55" s="712"/>
      <c r="GKE55" s="712"/>
      <c r="GKF55" s="712"/>
      <c r="GKG55" s="712"/>
      <c r="GKH55" s="712"/>
      <c r="GKI55" s="712"/>
      <c r="GKJ55" s="712"/>
      <c r="GKK55" s="712"/>
      <c r="GKL55" s="712"/>
      <c r="GKM55" s="712"/>
      <c r="GKN55" s="712"/>
      <c r="GKO55" s="712"/>
      <c r="GKP55" s="712"/>
      <c r="GKQ55" s="712"/>
      <c r="GKR55" s="712"/>
      <c r="GKS55" s="712"/>
      <c r="GKT55" s="712"/>
      <c r="GKU55" s="712"/>
      <c r="GKV55" s="712"/>
      <c r="GKW55" s="712"/>
      <c r="GKX55" s="712"/>
      <c r="GKY55" s="712"/>
      <c r="GKZ55" s="712"/>
      <c r="GLA55" s="712"/>
      <c r="GLB55" s="712"/>
      <c r="GLC55" s="712"/>
      <c r="GLD55" s="712"/>
      <c r="GLE55" s="712"/>
      <c r="GLF55" s="712"/>
      <c r="GLG55" s="712"/>
      <c r="GLH55" s="712"/>
      <c r="GLI55" s="712"/>
      <c r="GLJ55" s="712"/>
      <c r="GLK55" s="712"/>
      <c r="GLL55" s="712"/>
      <c r="GLM55" s="712"/>
      <c r="GLN55" s="712"/>
      <c r="GLO55" s="712"/>
      <c r="GLP55" s="712"/>
      <c r="GLQ55" s="712"/>
      <c r="GLR55" s="712"/>
      <c r="GLS55" s="712"/>
      <c r="GLT55" s="712"/>
      <c r="GLU55" s="712"/>
      <c r="GLV55" s="712"/>
      <c r="GLW55" s="712"/>
      <c r="GLX55" s="712"/>
      <c r="GLY55" s="712"/>
      <c r="GLZ55" s="712"/>
      <c r="GMA55" s="712"/>
      <c r="GMB55" s="712"/>
      <c r="GMC55" s="712"/>
      <c r="GMD55" s="712"/>
      <c r="GME55" s="712"/>
      <c r="GMF55" s="712"/>
      <c r="GMG55" s="712"/>
      <c r="GMH55" s="712"/>
      <c r="GMI55" s="712"/>
      <c r="GMJ55" s="712"/>
      <c r="GMK55" s="712"/>
      <c r="GML55" s="712"/>
      <c r="GMM55" s="712"/>
      <c r="GMN55" s="712"/>
      <c r="GMO55" s="712"/>
      <c r="GMP55" s="712"/>
      <c r="GMQ55" s="712"/>
      <c r="GMR55" s="712"/>
      <c r="GMS55" s="712"/>
      <c r="GMT55" s="712"/>
      <c r="GMU55" s="712"/>
      <c r="GMV55" s="712"/>
      <c r="GMW55" s="712"/>
      <c r="GMX55" s="712"/>
      <c r="GMY55" s="712"/>
      <c r="GMZ55" s="712"/>
      <c r="GNA55" s="712"/>
      <c r="GNB55" s="712"/>
      <c r="GNC55" s="712"/>
      <c r="GND55" s="712"/>
      <c r="GNE55" s="712"/>
      <c r="GNF55" s="712"/>
      <c r="GNG55" s="712"/>
      <c r="GNH55" s="712"/>
      <c r="GNI55" s="712"/>
      <c r="GNJ55" s="712"/>
      <c r="GNK55" s="712"/>
      <c r="GNL55" s="712"/>
      <c r="GNM55" s="712"/>
      <c r="GNN55" s="712"/>
      <c r="GNO55" s="712"/>
      <c r="GNP55" s="712"/>
      <c r="GNQ55" s="712"/>
      <c r="GNR55" s="712"/>
      <c r="GNS55" s="712"/>
      <c r="GNT55" s="712"/>
      <c r="GNU55" s="712"/>
      <c r="GNV55" s="712"/>
      <c r="GNW55" s="712"/>
      <c r="GNX55" s="712"/>
      <c r="GNY55" s="712"/>
      <c r="GNZ55" s="712"/>
      <c r="GOA55" s="712"/>
      <c r="GOB55" s="712"/>
      <c r="GOC55" s="712"/>
      <c r="GOD55" s="712"/>
      <c r="GOE55" s="712"/>
      <c r="GOF55" s="712"/>
      <c r="GOG55" s="712"/>
      <c r="GOH55" s="712"/>
      <c r="GOI55" s="712"/>
      <c r="GOJ55" s="712"/>
      <c r="GOK55" s="712"/>
      <c r="GOL55" s="712"/>
      <c r="GOM55" s="712"/>
      <c r="GON55" s="712"/>
      <c r="GOO55" s="712"/>
      <c r="GOP55" s="712"/>
      <c r="GOQ55" s="712"/>
      <c r="GOR55" s="712"/>
      <c r="GOS55" s="712"/>
      <c r="GOT55" s="712"/>
      <c r="GOU55" s="712"/>
      <c r="GOV55" s="712"/>
      <c r="GOW55" s="712"/>
      <c r="GOX55" s="712"/>
      <c r="GOY55" s="712"/>
      <c r="GOZ55" s="712"/>
      <c r="GPA55" s="712"/>
      <c r="GPB55" s="712"/>
      <c r="GPC55" s="712"/>
      <c r="GPD55" s="712"/>
      <c r="GPE55" s="712"/>
      <c r="GPF55" s="712"/>
      <c r="GPG55" s="712"/>
      <c r="GPH55" s="712"/>
      <c r="GPI55" s="712"/>
      <c r="GPJ55" s="712"/>
      <c r="GPK55" s="712"/>
      <c r="GPL55" s="712"/>
      <c r="GPM55" s="712"/>
      <c r="GPN55" s="712"/>
      <c r="GPO55" s="712"/>
      <c r="GPP55" s="712"/>
      <c r="GPQ55" s="712"/>
      <c r="GPR55" s="712"/>
      <c r="GPS55" s="712"/>
      <c r="GPT55" s="712"/>
      <c r="GPU55" s="712"/>
      <c r="GPV55" s="712"/>
      <c r="GPW55" s="712"/>
      <c r="GPX55" s="712"/>
      <c r="GPY55" s="712"/>
      <c r="GPZ55" s="712"/>
      <c r="GQA55" s="712"/>
      <c r="GQB55" s="712"/>
      <c r="GQC55" s="712"/>
      <c r="GQD55" s="712"/>
      <c r="GQE55" s="712"/>
      <c r="GQF55" s="712"/>
      <c r="GQG55" s="712"/>
      <c r="GQH55" s="712"/>
      <c r="GQI55" s="712"/>
      <c r="GQJ55" s="712"/>
      <c r="GQK55" s="712"/>
      <c r="GQL55" s="712"/>
      <c r="GQM55" s="712"/>
      <c r="GQN55" s="712"/>
      <c r="GQO55" s="712"/>
      <c r="GQP55" s="712"/>
      <c r="GQQ55" s="712"/>
      <c r="GQR55" s="712"/>
      <c r="GQS55" s="712"/>
      <c r="GQT55" s="712"/>
      <c r="GQU55" s="712"/>
      <c r="GQV55" s="712"/>
      <c r="GQW55" s="712"/>
      <c r="GQX55" s="712"/>
      <c r="GQY55" s="712"/>
      <c r="GQZ55" s="712"/>
      <c r="GRA55" s="712"/>
      <c r="GRB55" s="712"/>
      <c r="GRC55" s="712"/>
      <c r="GRD55" s="712"/>
      <c r="GRE55" s="712"/>
      <c r="GRF55" s="712"/>
      <c r="GRG55" s="712"/>
      <c r="GRH55" s="712"/>
      <c r="GRI55" s="712"/>
      <c r="GRJ55" s="712"/>
      <c r="GRK55" s="712"/>
      <c r="GRL55" s="712"/>
      <c r="GRM55" s="712"/>
      <c r="GRN55" s="712"/>
      <c r="GRO55" s="712"/>
      <c r="GRP55" s="712"/>
      <c r="GRQ55" s="712"/>
      <c r="GRR55" s="712"/>
      <c r="GRS55" s="712"/>
      <c r="GRT55" s="712"/>
      <c r="GRU55" s="712"/>
      <c r="GRV55" s="712"/>
      <c r="GRW55" s="712"/>
      <c r="GRX55" s="712"/>
      <c r="GRY55" s="712"/>
      <c r="GRZ55" s="712"/>
      <c r="GSA55" s="712"/>
      <c r="GSB55" s="712"/>
      <c r="GSC55" s="712"/>
      <c r="GSD55" s="712"/>
      <c r="GSE55" s="712"/>
      <c r="GSF55" s="712"/>
      <c r="GSG55" s="712"/>
      <c r="GSH55" s="712"/>
      <c r="GSI55" s="712"/>
      <c r="GSJ55" s="712"/>
      <c r="GSK55" s="712"/>
      <c r="GSL55" s="712"/>
      <c r="GSM55" s="712"/>
      <c r="GSN55" s="712"/>
      <c r="GSO55" s="712"/>
      <c r="GSP55" s="712"/>
      <c r="GSQ55" s="712"/>
      <c r="GSR55" s="712"/>
      <c r="GSS55" s="712"/>
      <c r="GST55" s="712"/>
      <c r="GSU55" s="712"/>
      <c r="GSV55" s="712"/>
      <c r="GSW55" s="712"/>
      <c r="GSX55" s="712"/>
      <c r="GSY55" s="712"/>
      <c r="GSZ55" s="712"/>
      <c r="GTA55" s="712"/>
      <c r="GTB55" s="712"/>
      <c r="GTC55" s="712"/>
      <c r="GTD55" s="712"/>
      <c r="GTE55" s="712"/>
      <c r="GTF55" s="712"/>
      <c r="GTG55" s="712"/>
      <c r="GTH55" s="712"/>
      <c r="GTI55" s="712"/>
      <c r="GTJ55" s="712"/>
      <c r="GTK55" s="712"/>
      <c r="GTL55" s="712"/>
      <c r="GTM55" s="712"/>
      <c r="GTN55" s="712"/>
      <c r="GTO55" s="712"/>
      <c r="GTP55" s="712"/>
      <c r="GTQ55" s="712"/>
      <c r="GTR55" s="712"/>
      <c r="GTS55" s="712"/>
      <c r="GTT55" s="712"/>
      <c r="GTU55" s="712"/>
      <c r="GTV55" s="712"/>
      <c r="GTW55" s="712"/>
      <c r="GTX55" s="712"/>
      <c r="GTY55" s="712"/>
      <c r="GTZ55" s="712"/>
      <c r="GUA55" s="712"/>
      <c r="GUB55" s="712"/>
      <c r="GUC55" s="712"/>
      <c r="GUD55" s="712"/>
      <c r="GUE55" s="712"/>
      <c r="GUF55" s="712"/>
      <c r="GUG55" s="712"/>
      <c r="GUH55" s="712"/>
      <c r="GUI55" s="712"/>
      <c r="GUJ55" s="712"/>
      <c r="GUK55" s="712"/>
      <c r="GUL55" s="712"/>
      <c r="GUM55" s="712"/>
      <c r="GUN55" s="712"/>
      <c r="GUO55" s="712"/>
      <c r="GUP55" s="712"/>
      <c r="GUQ55" s="712"/>
      <c r="GUR55" s="712"/>
      <c r="GUS55" s="712"/>
      <c r="GUT55" s="712"/>
      <c r="GUU55" s="712"/>
      <c r="GUV55" s="712"/>
      <c r="GUW55" s="712"/>
      <c r="GUX55" s="712"/>
      <c r="GUY55" s="712"/>
      <c r="GUZ55" s="712"/>
      <c r="GVA55" s="712"/>
      <c r="GVB55" s="712"/>
      <c r="GVC55" s="712"/>
      <c r="GVD55" s="712"/>
      <c r="GVE55" s="712"/>
      <c r="GVF55" s="712"/>
      <c r="GVG55" s="712"/>
      <c r="GVH55" s="712"/>
      <c r="GVI55" s="712"/>
      <c r="GVJ55" s="712"/>
      <c r="GVK55" s="712"/>
      <c r="GVL55" s="712"/>
      <c r="GVM55" s="712"/>
      <c r="GVN55" s="712"/>
      <c r="GVO55" s="712"/>
      <c r="GVP55" s="712"/>
      <c r="GVQ55" s="712"/>
      <c r="GVR55" s="712"/>
      <c r="GVS55" s="712"/>
      <c r="GVT55" s="712"/>
      <c r="GVU55" s="712"/>
      <c r="GVV55" s="712"/>
      <c r="GVW55" s="712"/>
      <c r="GVX55" s="712"/>
      <c r="GVY55" s="712"/>
      <c r="GVZ55" s="712"/>
      <c r="GWA55" s="712"/>
      <c r="GWB55" s="712"/>
      <c r="GWC55" s="712"/>
      <c r="GWD55" s="712"/>
      <c r="GWE55" s="712"/>
      <c r="GWF55" s="712"/>
      <c r="GWG55" s="712"/>
      <c r="GWH55" s="712"/>
      <c r="GWI55" s="712"/>
      <c r="GWJ55" s="712"/>
      <c r="GWK55" s="712"/>
      <c r="GWL55" s="712"/>
      <c r="GWM55" s="712"/>
      <c r="GWN55" s="712"/>
      <c r="GWO55" s="712"/>
      <c r="GWP55" s="712"/>
      <c r="GWQ55" s="712"/>
      <c r="GWR55" s="712"/>
      <c r="GWS55" s="712"/>
      <c r="GWT55" s="712"/>
      <c r="GWU55" s="712"/>
      <c r="GWV55" s="712"/>
      <c r="GWW55" s="712"/>
      <c r="GWX55" s="712"/>
      <c r="GWY55" s="712"/>
      <c r="GWZ55" s="712"/>
      <c r="GXA55" s="712"/>
      <c r="GXB55" s="712"/>
      <c r="GXC55" s="712"/>
      <c r="GXD55" s="712"/>
      <c r="GXE55" s="712"/>
      <c r="GXF55" s="712"/>
      <c r="GXG55" s="712"/>
      <c r="GXH55" s="712"/>
      <c r="GXI55" s="712"/>
      <c r="GXJ55" s="712"/>
      <c r="GXK55" s="712"/>
      <c r="GXL55" s="712"/>
      <c r="GXM55" s="712"/>
      <c r="GXN55" s="712"/>
      <c r="GXO55" s="712"/>
      <c r="GXP55" s="712"/>
      <c r="GXQ55" s="712"/>
      <c r="GXR55" s="712"/>
      <c r="GXS55" s="712"/>
      <c r="GXT55" s="712"/>
      <c r="GXU55" s="712"/>
      <c r="GXV55" s="712"/>
      <c r="GXW55" s="712"/>
      <c r="GXX55" s="712"/>
      <c r="GXY55" s="712"/>
      <c r="GXZ55" s="712"/>
      <c r="GYA55" s="712"/>
      <c r="GYB55" s="712"/>
      <c r="GYC55" s="712"/>
      <c r="GYD55" s="712"/>
      <c r="GYE55" s="712"/>
      <c r="GYF55" s="712"/>
      <c r="GYG55" s="712"/>
      <c r="GYH55" s="712"/>
      <c r="GYI55" s="712"/>
      <c r="GYJ55" s="712"/>
      <c r="GYK55" s="712"/>
      <c r="GYL55" s="712"/>
      <c r="GYM55" s="712"/>
      <c r="GYN55" s="712"/>
      <c r="GYO55" s="712"/>
      <c r="GYP55" s="712"/>
      <c r="GYQ55" s="712"/>
      <c r="GYR55" s="712"/>
      <c r="GYS55" s="712"/>
      <c r="GYT55" s="712"/>
      <c r="GYU55" s="712"/>
      <c r="GYV55" s="712"/>
      <c r="GYW55" s="712"/>
      <c r="GYX55" s="712"/>
      <c r="GYY55" s="712"/>
      <c r="GYZ55" s="712"/>
      <c r="GZA55" s="712"/>
      <c r="GZB55" s="712"/>
      <c r="GZC55" s="712"/>
      <c r="GZD55" s="712"/>
      <c r="GZE55" s="712"/>
      <c r="GZF55" s="712"/>
      <c r="GZG55" s="712"/>
      <c r="GZH55" s="712"/>
      <c r="GZI55" s="712"/>
      <c r="GZJ55" s="712"/>
      <c r="GZK55" s="712"/>
      <c r="GZL55" s="712"/>
      <c r="GZM55" s="712"/>
      <c r="GZN55" s="712"/>
      <c r="GZO55" s="712"/>
      <c r="GZP55" s="712"/>
      <c r="GZQ55" s="712"/>
      <c r="GZR55" s="712"/>
      <c r="GZS55" s="712"/>
      <c r="GZT55" s="712"/>
      <c r="GZU55" s="712"/>
      <c r="GZV55" s="712"/>
      <c r="GZW55" s="712"/>
      <c r="GZX55" s="712"/>
      <c r="GZY55" s="712"/>
      <c r="GZZ55" s="712"/>
      <c r="HAA55" s="712"/>
      <c r="HAB55" s="712"/>
      <c r="HAC55" s="712"/>
      <c r="HAD55" s="712"/>
      <c r="HAE55" s="712"/>
      <c r="HAF55" s="712"/>
      <c r="HAG55" s="712"/>
      <c r="HAH55" s="712"/>
      <c r="HAI55" s="712"/>
      <c r="HAJ55" s="712"/>
      <c r="HAK55" s="712"/>
      <c r="HAL55" s="712"/>
      <c r="HAM55" s="712"/>
      <c r="HAN55" s="712"/>
      <c r="HAO55" s="712"/>
      <c r="HAP55" s="712"/>
      <c r="HAQ55" s="712"/>
      <c r="HAR55" s="712"/>
      <c r="HAS55" s="712"/>
      <c r="HAT55" s="712"/>
      <c r="HAU55" s="712"/>
      <c r="HAV55" s="712"/>
      <c r="HAW55" s="712"/>
      <c r="HAX55" s="712"/>
      <c r="HAY55" s="712"/>
      <c r="HAZ55" s="712"/>
      <c r="HBA55" s="712"/>
      <c r="HBB55" s="712"/>
      <c r="HBC55" s="712"/>
      <c r="HBD55" s="712"/>
      <c r="HBE55" s="712"/>
      <c r="HBF55" s="712"/>
      <c r="HBG55" s="712"/>
      <c r="HBH55" s="712"/>
      <c r="HBI55" s="712"/>
      <c r="HBJ55" s="712"/>
      <c r="HBK55" s="712"/>
      <c r="HBL55" s="712"/>
      <c r="HBM55" s="712"/>
      <c r="HBN55" s="712"/>
      <c r="HBO55" s="712"/>
      <c r="HBP55" s="712"/>
      <c r="HBQ55" s="712"/>
      <c r="HBR55" s="712"/>
      <c r="HBS55" s="712"/>
      <c r="HBT55" s="712"/>
      <c r="HBU55" s="712"/>
      <c r="HBV55" s="712"/>
      <c r="HBW55" s="712"/>
      <c r="HBX55" s="712"/>
      <c r="HBY55" s="712"/>
      <c r="HBZ55" s="712"/>
      <c r="HCA55" s="712"/>
      <c r="HCB55" s="712"/>
      <c r="HCC55" s="712"/>
      <c r="HCD55" s="712"/>
      <c r="HCE55" s="712"/>
      <c r="HCF55" s="712"/>
      <c r="HCG55" s="712"/>
      <c r="HCH55" s="712"/>
      <c r="HCI55" s="712"/>
      <c r="HCJ55" s="712"/>
      <c r="HCK55" s="712"/>
      <c r="HCL55" s="712"/>
      <c r="HCM55" s="712"/>
      <c r="HCN55" s="712"/>
      <c r="HCO55" s="712"/>
      <c r="HCP55" s="712"/>
      <c r="HCQ55" s="712"/>
      <c r="HCR55" s="712"/>
      <c r="HCS55" s="712"/>
      <c r="HCT55" s="712"/>
      <c r="HCU55" s="712"/>
      <c r="HCV55" s="712"/>
      <c r="HCW55" s="712"/>
      <c r="HCX55" s="712"/>
      <c r="HCY55" s="712"/>
      <c r="HCZ55" s="712"/>
      <c r="HDA55" s="712"/>
      <c r="HDB55" s="712"/>
      <c r="HDC55" s="712"/>
      <c r="HDD55" s="712"/>
      <c r="HDE55" s="712"/>
      <c r="HDF55" s="712"/>
      <c r="HDG55" s="712"/>
      <c r="HDH55" s="712"/>
      <c r="HDI55" s="712"/>
      <c r="HDJ55" s="712"/>
      <c r="HDK55" s="712"/>
      <c r="HDL55" s="712"/>
      <c r="HDM55" s="712"/>
      <c r="HDN55" s="712"/>
      <c r="HDO55" s="712"/>
      <c r="HDP55" s="712"/>
      <c r="HDQ55" s="712"/>
      <c r="HDR55" s="712"/>
      <c r="HDS55" s="712"/>
      <c r="HDT55" s="712"/>
      <c r="HDU55" s="712"/>
      <c r="HDV55" s="712"/>
      <c r="HDW55" s="712"/>
      <c r="HDX55" s="712"/>
      <c r="HDY55" s="712"/>
      <c r="HDZ55" s="712"/>
      <c r="HEA55" s="712"/>
      <c r="HEB55" s="712"/>
      <c r="HEC55" s="712"/>
      <c r="HED55" s="712"/>
      <c r="HEE55" s="712"/>
      <c r="HEF55" s="712"/>
      <c r="HEG55" s="712"/>
      <c r="HEH55" s="712"/>
      <c r="HEI55" s="712"/>
      <c r="HEJ55" s="712"/>
      <c r="HEK55" s="712"/>
      <c r="HEL55" s="712"/>
      <c r="HEM55" s="712"/>
      <c r="HEN55" s="712"/>
      <c r="HEO55" s="712"/>
      <c r="HEP55" s="712"/>
      <c r="HEQ55" s="712"/>
      <c r="HER55" s="712"/>
      <c r="HES55" s="712"/>
      <c r="HET55" s="712"/>
      <c r="HEU55" s="712"/>
      <c r="HEV55" s="712"/>
      <c r="HEW55" s="712"/>
      <c r="HEX55" s="712"/>
      <c r="HEY55" s="712"/>
      <c r="HEZ55" s="712"/>
      <c r="HFA55" s="712"/>
      <c r="HFB55" s="712"/>
      <c r="HFC55" s="712"/>
      <c r="HFD55" s="712"/>
      <c r="HFE55" s="712"/>
      <c r="HFF55" s="712"/>
      <c r="HFG55" s="712"/>
      <c r="HFH55" s="712"/>
      <c r="HFI55" s="712"/>
      <c r="HFJ55" s="712"/>
      <c r="HFK55" s="712"/>
      <c r="HFL55" s="712"/>
      <c r="HFM55" s="712"/>
      <c r="HFN55" s="712"/>
      <c r="HFO55" s="712"/>
      <c r="HFP55" s="712"/>
      <c r="HFQ55" s="712"/>
      <c r="HFR55" s="712"/>
      <c r="HFS55" s="712"/>
      <c r="HFT55" s="712"/>
      <c r="HFU55" s="712"/>
      <c r="HFV55" s="712"/>
      <c r="HFW55" s="712"/>
      <c r="HFX55" s="712"/>
      <c r="HFY55" s="712"/>
      <c r="HFZ55" s="712"/>
      <c r="HGA55" s="712"/>
      <c r="HGB55" s="712"/>
      <c r="HGC55" s="712"/>
      <c r="HGD55" s="712"/>
      <c r="HGE55" s="712"/>
      <c r="HGF55" s="712"/>
      <c r="HGG55" s="712"/>
      <c r="HGH55" s="712"/>
      <c r="HGI55" s="712"/>
      <c r="HGJ55" s="712"/>
      <c r="HGK55" s="712"/>
      <c r="HGL55" s="712"/>
      <c r="HGM55" s="712"/>
      <c r="HGN55" s="712"/>
      <c r="HGO55" s="712"/>
      <c r="HGP55" s="712"/>
      <c r="HGQ55" s="712"/>
      <c r="HGR55" s="712"/>
      <c r="HGS55" s="712"/>
      <c r="HGT55" s="712"/>
      <c r="HGU55" s="712"/>
      <c r="HGV55" s="712"/>
      <c r="HGW55" s="712"/>
      <c r="HGX55" s="712"/>
      <c r="HGY55" s="712"/>
      <c r="HGZ55" s="712"/>
      <c r="HHA55" s="712"/>
      <c r="HHB55" s="712"/>
      <c r="HHC55" s="712"/>
      <c r="HHD55" s="712"/>
      <c r="HHE55" s="712"/>
      <c r="HHF55" s="712"/>
      <c r="HHG55" s="712"/>
      <c r="HHH55" s="712"/>
      <c r="HHI55" s="712"/>
      <c r="HHJ55" s="712"/>
      <c r="HHK55" s="712"/>
      <c r="HHL55" s="712"/>
      <c r="HHM55" s="712"/>
      <c r="HHN55" s="712"/>
      <c r="HHO55" s="712"/>
      <c r="HHP55" s="712"/>
      <c r="HHQ55" s="712"/>
      <c r="HHR55" s="712"/>
      <c r="HHS55" s="712"/>
      <c r="HHT55" s="712"/>
      <c r="HHU55" s="712"/>
      <c r="HHV55" s="712"/>
      <c r="HHW55" s="712"/>
      <c r="HHX55" s="712"/>
      <c r="HHY55" s="712"/>
      <c r="HHZ55" s="712"/>
      <c r="HIA55" s="712"/>
      <c r="HIB55" s="712"/>
      <c r="HIC55" s="712"/>
      <c r="HID55" s="712"/>
      <c r="HIE55" s="712"/>
      <c r="HIF55" s="712"/>
      <c r="HIG55" s="712"/>
      <c r="HIH55" s="712"/>
      <c r="HII55" s="712"/>
      <c r="HIJ55" s="712"/>
      <c r="HIK55" s="712"/>
      <c r="HIL55" s="712"/>
      <c r="HIM55" s="712"/>
      <c r="HIN55" s="712"/>
      <c r="HIO55" s="712"/>
      <c r="HIP55" s="712"/>
      <c r="HIQ55" s="712"/>
      <c r="HIR55" s="712"/>
      <c r="HIS55" s="712"/>
      <c r="HIT55" s="712"/>
      <c r="HIU55" s="712"/>
      <c r="HIV55" s="712"/>
      <c r="HIW55" s="712"/>
      <c r="HIX55" s="712"/>
      <c r="HIY55" s="712"/>
      <c r="HIZ55" s="712"/>
      <c r="HJA55" s="712"/>
      <c r="HJB55" s="712"/>
      <c r="HJC55" s="712"/>
      <c r="HJD55" s="712"/>
      <c r="HJE55" s="712"/>
      <c r="HJF55" s="712"/>
      <c r="HJG55" s="712"/>
      <c r="HJH55" s="712"/>
      <c r="HJI55" s="712"/>
      <c r="HJJ55" s="712"/>
      <c r="HJK55" s="712"/>
      <c r="HJL55" s="712"/>
      <c r="HJM55" s="712"/>
      <c r="HJN55" s="712"/>
      <c r="HJO55" s="712"/>
      <c r="HJP55" s="712"/>
      <c r="HJQ55" s="712"/>
      <c r="HJR55" s="712"/>
      <c r="HJS55" s="712"/>
      <c r="HJT55" s="712"/>
      <c r="HJU55" s="712"/>
      <c r="HJV55" s="712"/>
      <c r="HJW55" s="712"/>
      <c r="HJX55" s="712"/>
      <c r="HJY55" s="712"/>
      <c r="HJZ55" s="712"/>
      <c r="HKA55" s="712"/>
      <c r="HKB55" s="712"/>
      <c r="HKC55" s="712"/>
      <c r="HKD55" s="712"/>
      <c r="HKE55" s="712"/>
      <c r="HKF55" s="712"/>
      <c r="HKG55" s="712"/>
      <c r="HKH55" s="712"/>
      <c r="HKI55" s="712"/>
      <c r="HKJ55" s="712"/>
      <c r="HKK55" s="712"/>
      <c r="HKL55" s="712"/>
      <c r="HKM55" s="712"/>
      <c r="HKN55" s="712"/>
      <c r="HKO55" s="712"/>
      <c r="HKP55" s="712"/>
      <c r="HKQ55" s="712"/>
      <c r="HKR55" s="712"/>
      <c r="HKS55" s="712"/>
      <c r="HKT55" s="712"/>
      <c r="HKU55" s="712"/>
      <c r="HKV55" s="712"/>
      <c r="HKW55" s="712"/>
      <c r="HKX55" s="712"/>
      <c r="HKY55" s="712"/>
      <c r="HKZ55" s="712"/>
      <c r="HLA55" s="712"/>
      <c r="HLB55" s="712"/>
      <c r="HLC55" s="712"/>
      <c r="HLD55" s="712"/>
      <c r="HLE55" s="712"/>
      <c r="HLF55" s="712"/>
      <c r="HLG55" s="712"/>
      <c r="HLH55" s="712"/>
      <c r="HLI55" s="712"/>
      <c r="HLJ55" s="712"/>
      <c r="HLK55" s="712"/>
      <c r="HLL55" s="712"/>
      <c r="HLM55" s="712"/>
      <c r="HLN55" s="712"/>
      <c r="HLO55" s="712"/>
      <c r="HLP55" s="712"/>
      <c r="HLQ55" s="712"/>
      <c r="HLR55" s="712"/>
      <c r="HLS55" s="712"/>
      <c r="HLT55" s="712"/>
      <c r="HLU55" s="712"/>
      <c r="HLV55" s="712"/>
      <c r="HLW55" s="712"/>
      <c r="HLX55" s="712"/>
      <c r="HLY55" s="712"/>
      <c r="HLZ55" s="712"/>
      <c r="HMA55" s="712"/>
      <c r="HMB55" s="712"/>
      <c r="HMC55" s="712"/>
      <c r="HMD55" s="712"/>
      <c r="HME55" s="712"/>
      <c r="HMF55" s="712"/>
      <c r="HMG55" s="712"/>
      <c r="HMH55" s="712"/>
      <c r="HMI55" s="712"/>
      <c r="HMJ55" s="712"/>
      <c r="HMK55" s="712"/>
      <c r="HML55" s="712"/>
      <c r="HMM55" s="712"/>
      <c r="HMN55" s="712"/>
      <c r="HMO55" s="712"/>
      <c r="HMP55" s="712"/>
      <c r="HMQ55" s="712"/>
      <c r="HMR55" s="712"/>
      <c r="HMS55" s="712"/>
      <c r="HMT55" s="712"/>
      <c r="HMU55" s="712"/>
      <c r="HMV55" s="712"/>
      <c r="HMW55" s="712"/>
      <c r="HMX55" s="712"/>
      <c r="HMY55" s="712"/>
      <c r="HMZ55" s="712"/>
      <c r="HNA55" s="712"/>
      <c r="HNB55" s="712"/>
      <c r="HNC55" s="712"/>
      <c r="HND55" s="712"/>
      <c r="HNE55" s="712"/>
      <c r="HNF55" s="712"/>
      <c r="HNG55" s="712"/>
      <c r="HNH55" s="712"/>
      <c r="HNI55" s="712"/>
      <c r="HNJ55" s="712"/>
      <c r="HNK55" s="712"/>
      <c r="HNL55" s="712"/>
      <c r="HNM55" s="712"/>
      <c r="HNN55" s="712"/>
      <c r="HNO55" s="712"/>
      <c r="HNP55" s="712"/>
      <c r="HNQ55" s="712"/>
      <c r="HNR55" s="712"/>
      <c r="HNS55" s="712"/>
      <c r="HNT55" s="712"/>
      <c r="HNU55" s="712"/>
      <c r="HNV55" s="712"/>
      <c r="HNW55" s="712"/>
      <c r="HNX55" s="712"/>
      <c r="HNY55" s="712"/>
      <c r="HNZ55" s="712"/>
      <c r="HOA55" s="712"/>
      <c r="HOB55" s="712"/>
      <c r="HOC55" s="712"/>
      <c r="HOD55" s="712"/>
      <c r="HOE55" s="712"/>
      <c r="HOF55" s="712"/>
      <c r="HOG55" s="712"/>
      <c r="HOH55" s="712"/>
      <c r="HOI55" s="712"/>
      <c r="HOJ55" s="712"/>
      <c r="HOK55" s="712"/>
      <c r="HOL55" s="712"/>
      <c r="HOM55" s="712"/>
      <c r="HON55" s="712"/>
      <c r="HOO55" s="712"/>
      <c r="HOP55" s="712"/>
      <c r="HOQ55" s="712"/>
      <c r="HOR55" s="712"/>
      <c r="HOS55" s="712"/>
      <c r="HOT55" s="712"/>
      <c r="HOU55" s="712"/>
      <c r="HOV55" s="712"/>
      <c r="HOW55" s="712"/>
      <c r="HOX55" s="712"/>
      <c r="HOY55" s="712"/>
      <c r="HOZ55" s="712"/>
      <c r="HPA55" s="712"/>
      <c r="HPB55" s="712"/>
      <c r="HPC55" s="712"/>
      <c r="HPD55" s="712"/>
      <c r="HPE55" s="712"/>
      <c r="HPF55" s="712"/>
      <c r="HPG55" s="712"/>
      <c r="HPH55" s="712"/>
      <c r="HPI55" s="712"/>
      <c r="HPJ55" s="712"/>
      <c r="HPK55" s="712"/>
      <c r="HPL55" s="712"/>
      <c r="HPM55" s="712"/>
      <c r="HPN55" s="712"/>
      <c r="HPO55" s="712"/>
      <c r="HPP55" s="712"/>
      <c r="HPQ55" s="712"/>
      <c r="HPR55" s="712"/>
      <c r="HPS55" s="712"/>
      <c r="HPT55" s="712"/>
      <c r="HPU55" s="712"/>
      <c r="HPV55" s="712"/>
      <c r="HPW55" s="712"/>
      <c r="HPX55" s="712"/>
      <c r="HPY55" s="712"/>
      <c r="HPZ55" s="712"/>
      <c r="HQA55" s="712"/>
      <c r="HQB55" s="712"/>
      <c r="HQC55" s="712"/>
      <c r="HQD55" s="712"/>
      <c r="HQE55" s="712"/>
      <c r="HQF55" s="712"/>
      <c r="HQG55" s="712"/>
      <c r="HQH55" s="712"/>
      <c r="HQI55" s="712"/>
      <c r="HQJ55" s="712"/>
      <c r="HQK55" s="712"/>
      <c r="HQL55" s="712"/>
      <c r="HQM55" s="712"/>
      <c r="HQN55" s="712"/>
      <c r="HQO55" s="712"/>
      <c r="HQP55" s="712"/>
      <c r="HQQ55" s="712"/>
      <c r="HQR55" s="712"/>
      <c r="HQS55" s="712"/>
      <c r="HQT55" s="712"/>
      <c r="HQU55" s="712"/>
      <c r="HQV55" s="712"/>
      <c r="HQW55" s="712"/>
      <c r="HQX55" s="712"/>
      <c r="HQY55" s="712"/>
      <c r="HQZ55" s="712"/>
      <c r="HRA55" s="712"/>
      <c r="HRB55" s="712"/>
      <c r="HRC55" s="712"/>
      <c r="HRD55" s="712"/>
      <c r="HRE55" s="712"/>
      <c r="HRF55" s="712"/>
      <c r="HRG55" s="712"/>
      <c r="HRH55" s="712"/>
      <c r="HRI55" s="712"/>
      <c r="HRJ55" s="712"/>
      <c r="HRK55" s="712"/>
      <c r="HRL55" s="712"/>
      <c r="HRM55" s="712"/>
      <c r="HRN55" s="712"/>
      <c r="HRO55" s="712"/>
      <c r="HRP55" s="712"/>
      <c r="HRQ55" s="712"/>
      <c r="HRR55" s="712"/>
      <c r="HRS55" s="712"/>
      <c r="HRT55" s="712"/>
      <c r="HRU55" s="712"/>
      <c r="HRV55" s="712"/>
      <c r="HRW55" s="712"/>
      <c r="HRX55" s="712"/>
      <c r="HRY55" s="712"/>
      <c r="HRZ55" s="712"/>
      <c r="HSA55" s="712"/>
      <c r="HSB55" s="712"/>
      <c r="HSC55" s="712"/>
      <c r="HSD55" s="712"/>
      <c r="HSE55" s="712"/>
      <c r="HSF55" s="712"/>
      <c r="HSG55" s="712"/>
      <c r="HSH55" s="712"/>
      <c r="HSI55" s="712"/>
      <c r="HSJ55" s="712"/>
      <c r="HSK55" s="712"/>
      <c r="HSL55" s="712"/>
      <c r="HSM55" s="712"/>
      <c r="HSN55" s="712"/>
      <c r="HSO55" s="712"/>
      <c r="HSP55" s="712"/>
      <c r="HSQ55" s="712"/>
      <c r="HSR55" s="712"/>
      <c r="HSS55" s="712"/>
      <c r="HST55" s="712"/>
      <c r="HSU55" s="712"/>
      <c r="HSV55" s="712"/>
      <c r="HSW55" s="712"/>
      <c r="HSX55" s="712"/>
      <c r="HSY55" s="712"/>
      <c r="HSZ55" s="712"/>
      <c r="HTA55" s="712"/>
      <c r="HTB55" s="712"/>
      <c r="HTC55" s="712"/>
      <c r="HTD55" s="712"/>
      <c r="HTE55" s="712"/>
      <c r="HTF55" s="712"/>
      <c r="HTG55" s="712"/>
      <c r="HTH55" s="712"/>
      <c r="HTI55" s="712"/>
      <c r="HTJ55" s="712"/>
      <c r="HTK55" s="712"/>
      <c r="HTL55" s="712"/>
      <c r="HTM55" s="712"/>
      <c r="HTN55" s="712"/>
      <c r="HTO55" s="712"/>
      <c r="HTP55" s="712"/>
      <c r="HTQ55" s="712"/>
      <c r="HTR55" s="712"/>
      <c r="HTS55" s="712"/>
      <c r="HTT55" s="712"/>
      <c r="HTU55" s="712"/>
      <c r="HTV55" s="712"/>
      <c r="HTW55" s="712"/>
      <c r="HTX55" s="712"/>
      <c r="HTY55" s="712"/>
      <c r="HTZ55" s="712"/>
      <c r="HUA55" s="712"/>
      <c r="HUB55" s="712"/>
      <c r="HUC55" s="712"/>
      <c r="HUD55" s="712"/>
      <c r="HUE55" s="712"/>
      <c r="HUF55" s="712"/>
      <c r="HUG55" s="712"/>
      <c r="HUH55" s="712"/>
      <c r="HUI55" s="712"/>
      <c r="HUJ55" s="712"/>
      <c r="HUK55" s="712"/>
      <c r="HUL55" s="712"/>
      <c r="HUM55" s="712"/>
      <c r="HUN55" s="712"/>
      <c r="HUO55" s="712"/>
      <c r="HUP55" s="712"/>
      <c r="HUQ55" s="712"/>
      <c r="HUR55" s="712"/>
      <c r="HUS55" s="712"/>
      <c r="HUT55" s="712"/>
      <c r="HUU55" s="712"/>
      <c r="HUV55" s="712"/>
      <c r="HUW55" s="712"/>
      <c r="HUX55" s="712"/>
      <c r="HUY55" s="712"/>
      <c r="HUZ55" s="712"/>
      <c r="HVA55" s="712"/>
      <c r="HVB55" s="712"/>
      <c r="HVC55" s="712"/>
      <c r="HVD55" s="712"/>
      <c r="HVE55" s="712"/>
      <c r="HVF55" s="712"/>
      <c r="HVG55" s="712"/>
      <c r="HVH55" s="712"/>
      <c r="HVI55" s="712"/>
      <c r="HVJ55" s="712"/>
      <c r="HVK55" s="712"/>
      <c r="HVL55" s="712"/>
      <c r="HVM55" s="712"/>
      <c r="HVN55" s="712"/>
      <c r="HVO55" s="712"/>
      <c r="HVP55" s="712"/>
      <c r="HVQ55" s="712"/>
      <c r="HVR55" s="712"/>
      <c r="HVS55" s="712"/>
      <c r="HVT55" s="712"/>
      <c r="HVU55" s="712"/>
      <c r="HVV55" s="712"/>
      <c r="HVW55" s="712"/>
      <c r="HVX55" s="712"/>
      <c r="HVY55" s="712"/>
      <c r="HVZ55" s="712"/>
      <c r="HWA55" s="712"/>
      <c r="HWB55" s="712"/>
      <c r="HWC55" s="712"/>
      <c r="HWD55" s="712"/>
      <c r="HWE55" s="712"/>
      <c r="HWF55" s="712"/>
      <c r="HWG55" s="712"/>
      <c r="HWH55" s="712"/>
      <c r="HWI55" s="712"/>
      <c r="HWJ55" s="712"/>
      <c r="HWK55" s="712"/>
      <c r="HWL55" s="712"/>
      <c r="HWM55" s="712"/>
      <c r="HWN55" s="712"/>
      <c r="HWO55" s="712"/>
      <c r="HWP55" s="712"/>
      <c r="HWQ55" s="712"/>
      <c r="HWR55" s="712"/>
      <c r="HWS55" s="712"/>
      <c r="HWT55" s="712"/>
      <c r="HWU55" s="712"/>
      <c r="HWV55" s="712"/>
      <c r="HWW55" s="712"/>
      <c r="HWX55" s="712"/>
      <c r="HWY55" s="712"/>
      <c r="HWZ55" s="712"/>
      <c r="HXA55" s="712"/>
      <c r="HXB55" s="712"/>
      <c r="HXC55" s="712"/>
      <c r="HXD55" s="712"/>
      <c r="HXE55" s="712"/>
      <c r="HXF55" s="712"/>
      <c r="HXG55" s="712"/>
      <c r="HXH55" s="712"/>
      <c r="HXI55" s="712"/>
      <c r="HXJ55" s="712"/>
      <c r="HXK55" s="712"/>
      <c r="HXL55" s="712"/>
      <c r="HXM55" s="712"/>
      <c r="HXN55" s="712"/>
      <c r="HXO55" s="712"/>
      <c r="HXP55" s="712"/>
      <c r="HXQ55" s="712"/>
      <c r="HXR55" s="712"/>
      <c r="HXS55" s="712"/>
      <c r="HXT55" s="712"/>
      <c r="HXU55" s="712"/>
      <c r="HXV55" s="712"/>
      <c r="HXW55" s="712"/>
      <c r="HXX55" s="712"/>
      <c r="HXY55" s="712"/>
      <c r="HXZ55" s="712"/>
      <c r="HYA55" s="712"/>
      <c r="HYB55" s="712"/>
      <c r="HYC55" s="712"/>
      <c r="HYD55" s="712"/>
      <c r="HYE55" s="712"/>
      <c r="HYF55" s="712"/>
      <c r="HYG55" s="712"/>
      <c r="HYH55" s="712"/>
      <c r="HYI55" s="712"/>
      <c r="HYJ55" s="712"/>
      <c r="HYK55" s="712"/>
      <c r="HYL55" s="712"/>
      <c r="HYM55" s="712"/>
      <c r="HYN55" s="712"/>
      <c r="HYO55" s="712"/>
      <c r="HYP55" s="712"/>
      <c r="HYQ55" s="712"/>
      <c r="HYR55" s="712"/>
      <c r="HYS55" s="712"/>
      <c r="HYT55" s="712"/>
      <c r="HYU55" s="712"/>
      <c r="HYV55" s="712"/>
      <c r="HYW55" s="712"/>
      <c r="HYX55" s="712"/>
      <c r="HYY55" s="712"/>
      <c r="HYZ55" s="712"/>
      <c r="HZA55" s="712"/>
      <c r="HZB55" s="712"/>
      <c r="HZC55" s="712"/>
      <c r="HZD55" s="712"/>
      <c r="HZE55" s="712"/>
      <c r="HZF55" s="712"/>
      <c r="HZG55" s="712"/>
      <c r="HZH55" s="712"/>
      <c r="HZI55" s="712"/>
      <c r="HZJ55" s="712"/>
      <c r="HZK55" s="712"/>
      <c r="HZL55" s="712"/>
      <c r="HZM55" s="712"/>
      <c r="HZN55" s="712"/>
      <c r="HZO55" s="712"/>
      <c r="HZP55" s="712"/>
      <c r="HZQ55" s="712"/>
      <c r="HZR55" s="712"/>
      <c r="HZS55" s="712"/>
      <c r="HZT55" s="712"/>
      <c r="HZU55" s="712"/>
      <c r="HZV55" s="712"/>
      <c r="HZW55" s="712"/>
      <c r="HZX55" s="712"/>
      <c r="HZY55" s="712"/>
      <c r="HZZ55" s="712"/>
      <c r="IAA55" s="712"/>
      <c r="IAB55" s="712"/>
      <c r="IAC55" s="712"/>
      <c r="IAD55" s="712"/>
      <c r="IAE55" s="712"/>
      <c r="IAF55" s="712"/>
      <c r="IAG55" s="712"/>
      <c r="IAH55" s="712"/>
      <c r="IAI55" s="712"/>
      <c r="IAJ55" s="712"/>
      <c r="IAK55" s="712"/>
      <c r="IAL55" s="712"/>
      <c r="IAM55" s="712"/>
      <c r="IAN55" s="712"/>
      <c r="IAO55" s="712"/>
      <c r="IAP55" s="712"/>
      <c r="IAQ55" s="712"/>
      <c r="IAR55" s="712"/>
      <c r="IAS55" s="712"/>
      <c r="IAT55" s="712"/>
      <c r="IAU55" s="712"/>
      <c r="IAV55" s="712"/>
      <c r="IAW55" s="712"/>
      <c r="IAX55" s="712"/>
      <c r="IAY55" s="712"/>
      <c r="IAZ55" s="712"/>
      <c r="IBA55" s="712"/>
      <c r="IBB55" s="712"/>
      <c r="IBC55" s="712"/>
      <c r="IBD55" s="712"/>
      <c r="IBE55" s="712"/>
      <c r="IBF55" s="712"/>
      <c r="IBG55" s="712"/>
      <c r="IBH55" s="712"/>
      <c r="IBI55" s="712"/>
      <c r="IBJ55" s="712"/>
      <c r="IBK55" s="712"/>
      <c r="IBL55" s="712"/>
      <c r="IBM55" s="712"/>
      <c r="IBN55" s="712"/>
      <c r="IBO55" s="712"/>
      <c r="IBP55" s="712"/>
      <c r="IBQ55" s="712"/>
      <c r="IBR55" s="712"/>
      <c r="IBS55" s="712"/>
      <c r="IBT55" s="712"/>
      <c r="IBU55" s="712"/>
      <c r="IBV55" s="712"/>
      <c r="IBW55" s="712"/>
      <c r="IBX55" s="712"/>
      <c r="IBY55" s="712"/>
      <c r="IBZ55" s="712"/>
      <c r="ICA55" s="712"/>
      <c r="ICB55" s="712"/>
      <c r="ICC55" s="712"/>
      <c r="ICD55" s="712"/>
      <c r="ICE55" s="712"/>
      <c r="ICF55" s="712"/>
      <c r="ICG55" s="712"/>
      <c r="ICH55" s="712"/>
      <c r="ICI55" s="712"/>
      <c r="ICJ55" s="712"/>
      <c r="ICK55" s="712"/>
      <c r="ICL55" s="712"/>
      <c r="ICM55" s="712"/>
      <c r="ICN55" s="712"/>
      <c r="ICO55" s="712"/>
      <c r="ICP55" s="712"/>
      <c r="ICQ55" s="712"/>
      <c r="ICR55" s="712"/>
      <c r="ICS55" s="712"/>
      <c r="ICT55" s="712"/>
      <c r="ICU55" s="712"/>
      <c r="ICV55" s="712"/>
      <c r="ICW55" s="712"/>
      <c r="ICX55" s="712"/>
      <c r="ICY55" s="712"/>
      <c r="ICZ55" s="712"/>
      <c r="IDA55" s="712"/>
      <c r="IDB55" s="712"/>
      <c r="IDC55" s="712"/>
      <c r="IDD55" s="712"/>
      <c r="IDE55" s="712"/>
      <c r="IDF55" s="712"/>
      <c r="IDG55" s="712"/>
      <c r="IDH55" s="712"/>
      <c r="IDI55" s="712"/>
      <c r="IDJ55" s="712"/>
      <c r="IDK55" s="712"/>
      <c r="IDL55" s="712"/>
      <c r="IDM55" s="712"/>
      <c r="IDN55" s="712"/>
      <c r="IDO55" s="712"/>
      <c r="IDP55" s="712"/>
      <c r="IDQ55" s="712"/>
      <c r="IDR55" s="712"/>
      <c r="IDS55" s="712"/>
      <c r="IDT55" s="712"/>
      <c r="IDU55" s="712"/>
      <c r="IDV55" s="712"/>
      <c r="IDW55" s="712"/>
      <c r="IDX55" s="712"/>
      <c r="IDY55" s="712"/>
      <c r="IDZ55" s="712"/>
      <c r="IEA55" s="712"/>
      <c r="IEB55" s="712"/>
      <c r="IEC55" s="712"/>
      <c r="IED55" s="712"/>
      <c r="IEE55" s="712"/>
      <c r="IEF55" s="712"/>
      <c r="IEG55" s="712"/>
      <c r="IEH55" s="712"/>
      <c r="IEI55" s="712"/>
      <c r="IEJ55" s="712"/>
      <c r="IEK55" s="712"/>
      <c r="IEL55" s="712"/>
      <c r="IEM55" s="712"/>
      <c r="IEN55" s="712"/>
      <c r="IEO55" s="712"/>
      <c r="IEP55" s="712"/>
      <c r="IEQ55" s="712"/>
      <c r="IER55" s="712"/>
      <c r="IES55" s="712"/>
      <c r="IET55" s="712"/>
      <c r="IEU55" s="712"/>
      <c r="IEV55" s="712"/>
      <c r="IEW55" s="712"/>
      <c r="IEX55" s="712"/>
      <c r="IEY55" s="712"/>
      <c r="IEZ55" s="712"/>
      <c r="IFA55" s="712"/>
      <c r="IFB55" s="712"/>
      <c r="IFC55" s="712"/>
      <c r="IFD55" s="712"/>
      <c r="IFE55" s="712"/>
      <c r="IFF55" s="712"/>
      <c r="IFG55" s="712"/>
      <c r="IFH55" s="712"/>
      <c r="IFI55" s="712"/>
      <c r="IFJ55" s="712"/>
      <c r="IFK55" s="712"/>
      <c r="IFL55" s="712"/>
      <c r="IFM55" s="712"/>
      <c r="IFN55" s="712"/>
      <c r="IFO55" s="712"/>
      <c r="IFP55" s="712"/>
      <c r="IFQ55" s="712"/>
      <c r="IFR55" s="712"/>
      <c r="IFS55" s="712"/>
      <c r="IFT55" s="712"/>
      <c r="IFU55" s="712"/>
      <c r="IFV55" s="712"/>
      <c r="IFW55" s="712"/>
      <c r="IFX55" s="712"/>
      <c r="IFY55" s="712"/>
      <c r="IFZ55" s="712"/>
      <c r="IGA55" s="712"/>
      <c r="IGB55" s="712"/>
      <c r="IGC55" s="712"/>
      <c r="IGD55" s="712"/>
      <c r="IGE55" s="712"/>
      <c r="IGF55" s="712"/>
      <c r="IGG55" s="712"/>
      <c r="IGH55" s="712"/>
      <c r="IGI55" s="712"/>
      <c r="IGJ55" s="712"/>
      <c r="IGK55" s="712"/>
      <c r="IGL55" s="712"/>
      <c r="IGM55" s="712"/>
      <c r="IGN55" s="712"/>
      <c r="IGO55" s="712"/>
      <c r="IGP55" s="712"/>
      <c r="IGQ55" s="712"/>
      <c r="IGR55" s="712"/>
      <c r="IGS55" s="712"/>
      <c r="IGT55" s="712"/>
      <c r="IGU55" s="712"/>
      <c r="IGV55" s="712"/>
      <c r="IGW55" s="712"/>
      <c r="IGX55" s="712"/>
      <c r="IGY55" s="712"/>
      <c r="IGZ55" s="712"/>
      <c r="IHA55" s="712"/>
      <c r="IHB55" s="712"/>
      <c r="IHC55" s="712"/>
      <c r="IHD55" s="712"/>
      <c r="IHE55" s="712"/>
      <c r="IHF55" s="712"/>
      <c r="IHG55" s="712"/>
      <c r="IHH55" s="712"/>
      <c r="IHI55" s="712"/>
      <c r="IHJ55" s="712"/>
      <c r="IHK55" s="712"/>
      <c r="IHL55" s="712"/>
      <c r="IHM55" s="712"/>
      <c r="IHN55" s="712"/>
      <c r="IHO55" s="712"/>
      <c r="IHP55" s="712"/>
      <c r="IHQ55" s="712"/>
      <c r="IHR55" s="712"/>
      <c r="IHS55" s="712"/>
      <c r="IHT55" s="712"/>
      <c r="IHU55" s="712"/>
      <c r="IHV55" s="712"/>
      <c r="IHW55" s="712"/>
      <c r="IHX55" s="712"/>
      <c r="IHY55" s="712"/>
      <c r="IHZ55" s="712"/>
      <c r="IIA55" s="712"/>
      <c r="IIB55" s="712"/>
      <c r="IIC55" s="712"/>
      <c r="IID55" s="712"/>
      <c r="IIE55" s="712"/>
      <c r="IIF55" s="712"/>
      <c r="IIG55" s="712"/>
      <c r="IIH55" s="712"/>
      <c r="III55" s="712"/>
      <c r="IIJ55" s="712"/>
      <c r="IIK55" s="712"/>
      <c r="IIL55" s="712"/>
      <c r="IIM55" s="712"/>
      <c r="IIN55" s="712"/>
      <c r="IIO55" s="712"/>
      <c r="IIP55" s="712"/>
      <c r="IIQ55" s="712"/>
      <c r="IIR55" s="712"/>
      <c r="IIS55" s="712"/>
      <c r="IIT55" s="712"/>
      <c r="IIU55" s="712"/>
      <c r="IIV55" s="712"/>
      <c r="IIW55" s="712"/>
      <c r="IIX55" s="712"/>
      <c r="IIY55" s="712"/>
      <c r="IIZ55" s="712"/>
      <c r="IJA55" s="712"/>
      <c r="IJB55" s="712"/>
      <c r="IJC55" s="712"/>
      <c r="IJD55" s="712"/>
      <c r="IJE55" s="712"/>
      <c r="IJF55" s="712"/>
      <c r="IJG55" s="712"/>
      <c r="IJH55" s="712"/>
      <c r="IJI55" s="712"/>
      <c r="IJJ55" s="712"/>
      <c r="IJK55" s="712"/>
      <c r="IJL55" s="712"/>
      <c r="IJM55" s="712"/>
      <c r="IJN55" s="712"/>
      <c r="IJO55" s="712"/>
      <c r="IJP55" s="712"/>
      <c r="IJQ55" s="712"/>
      <c r="IJR55" s="712"/>
      <c r="IJS55" s="712"/>
      <c r="IJT55" s="712"/>
      <c r="IJU55" s="712"/>
      <c r="IJV55" s="712"/>
      <c r="IJW55" s="712"/>
      <c r="IJX55" s="712"/>
      <c r="IJY55" s="712"/>
      <c r="IJZ55" s="712"/>
      <c r="IKA55" s="712"/>
      <c r="IKB55" s="712"/>
      <c r="IKC55" s="712"/>
      <c r="IKD55" s="712"/>
      <c r="IKE55" s="712"/>
      <c r="IKF55" s="712"/>
      <c r="IKG55" s="712"/>
      <c r="IKH55" s="712"/>
      <c r="IKI55" s="712"/>
      <c r="IKJ55" s="712"/>
      <c r="IKK55" s="712"/>
      <c r="IKL55" s="712"/>
      <c r="IKM55" s="712"/>
      <c r="IKN55" s="712"/>
      <c r="IKO55" s="712"/>
      <c r="IKP55" s="712"/>
      <c r="IKQ55" s="712"/>
      <c r="IKR55" s="712"/>
      <c r="IKS55" s="712"/>
      <c r="IKT55" s="712"/>
      <c r="IKU55" s="712"/>
      <c r="IKV55" s="712"/>
      <c r="IKW55" s="712"/>
      <c r="IKX55" s="712"/>
      <c r="IKY55" s="712"/>
      <c r="IKZ55" s="712"/>
      <c r="ILA55" s="712"/>
      <c r="ILB55" s="712"/>
      <c r="ILC55" s="712"/>
      <c r="ILD55" s="712"/>
      <c r="ILE55" s="712"/>
      <c r="ILF55" s="712"/>
      <c r="ILG55" s="712"/>
      <c r="ILH55" s="712"/>
      <c r="ILI55" s="712"/>
      <c r="ILJ55" s="712"/>
      <c r="ILK55" s="712"/>
      <c r="ILL55" s="712"/>
      <c r="ILM55" s="712"/>
      <c r="ILN55" s="712"/>
      <c r="ILO55" s="712"/>
      <c r="ILP55" s="712"/>
      <c r="ILQ55" s="712"/>
      <c r="ILR55" s="712"/>
      <c r="ILS55" s="712"/>
      <c r="ILT55" s="712"/>
      <c r="ILU55" s="712"/>
      <c r="ILV55" s="712"/>
      <c r="ILW55" s="712"/>
      <c r="ILX55" s="712"/>
      <c r="ILY55" s="712"/>
      <c r="ILZ55" s="712"/>
      <c r="IMA55" s="712"/>
      <c r="IMB55" s="712"/>
      <c r="IMC55" s="712"/>
      <c r="IMD55" s="712"/>
      <c r="IME55" s="712"/>
      <c r="IMF55" s="712"/>
      <c r="IMG55" s="712"/>
      <c r="IMH55" s="712"/>
      <c r="IMI55" s="712"/>
      <c r="IMJ55" s="712"/>
      <c r="IMK55" s="712"/>
      <c r="IML55" s="712"/>
      <c r="IMM55" s="712"/>
      <c r="IMN55" s="712"/>
      <c r="IMO55" s="712"/>
      <c r="IMP55" s="712"/>
      <c r="IMQ55" s="712"/>
      <c r="IMR55" s="712"/>
      <c r="IMS55" s="712"/>
      <c r="IMT55" s="712"/>
      <c r="IMU55" s="712"/>
      <c r="IMV55" s="712"/>
      <c r="IMW55" s="712"/>
      <c r="IMX55" s="712"/>
      <c r="IMY55" s="712"/>
      <c r="IMZ55" s="712"/>
      <c r="INA55" s="712"/>
      <c r="INB55" s="712"/>
      <c r="INC55" s="712"/>
      <c r="IND55" s="712"/>
      <c r="INE55" s="712"/>
      <c r="INF55" s="712"/>
      <c r="ING55" s="712"/>
      <c r="INH55" s="712"/>
      <c r="INI55" s="712"/>
      <c r="INJ55" s="712"/>
      <c r="INK55" s="712"/>
      <c r="INL55" s="712"/>
      <c r="INM55" s="712"/>
      <c r="INN55" s="712"/>
      <c r="INO55" s="712"/>
      <c r="INP55" s="712"/>
      <c r="INQ55" s="712"/>
      <c r="INR55" s="712"/>
      <c r="INS55" s="712"/>
      <c r="INT55" s="712"/>
      <c r="INU55" s="712"/>
      <c r="INV55" s="712"/>
      <c r="INW55" s="712"/>
      <c r="INX55" s="712"/>
      <c r="INY55" s="712"/>
      <c r="INZ55" s="712"/>
      <c r="IOA55" s="712"/>
      <c r="IOB55" s="712"/>
      <c r="IOC55" s="712"/>
      <c r="IOD55" s="712"/>
      <c r="IOE55" s="712"/>
      <c r="IOF55" s="712"/>
      <c r="IOG55" s="712"/>
      <c r="IOH55" s="712"/>
      <c r="IOI55" s="712"/>
      <c r="IOJ55" s="712"/>
      <c r="IOK55" s="712"/>
      <c r="IOL55" s="712"/>
      <c r="IOM55" s="712"/>
      <c r="ION55" s="712"/>
      <c r="IOO55" s="712"/>
      <c r="IOP55" s="712"/>
      <c r="IOQ55" s="712"/>
      <c r="IOR55" s="712"/>
      <c r="IOS55" s="712"/>
      <c r="IOT55" s="712"/>
      <c r="IOU55" s="712"/>
      <c r="IOV55" s="712"/>
      <c r="IOW55" s="712"/>
      <c r="IOX55" s="712"/>
      <c r="IOY55" s="712"/>
      <c r="IOZ55" s="712"/>
      <c r="IPA55" s="712"/>
      <c r="IPB55" s="712"/>
      <c r="IPC55" s="712"/>
      <c r="IPD55" s="712"/>
      <c r="IPE55" s="712"/>
      <c r="IPF55" s="712"/>
      <c r="IPG55" s="712"/>
      <c r="IPH55" s="712"/>
      <c r="IPI55" s="712"/>
      <c r="IPJ55" s="712"/>
      <c r="IPK55" s="712"/>
      <c r="IPL55" s="712"/>
      <c r="IPM55" s="712"/>
      <c r="IPN55" s="712"/>
      <c r="IPO55" s="712"/>
      <c r="IPP55" s="712"/>
      <c r="IPQ55" s="712"/>
      <c r="IPR55" s="712"/>
      <c r="IPS55" s="712"/>
      <c r="IPT55" s="712"/>
      <c r="IPU55" s="712"/>
      <c r="IPV55" s="712"/>
      <c r="IPW55" s="712"/>
      <c r="IPX55" s="712"/>
      <c r="IPY55" s="712"/>
      <c r="IPZ55" s="712"/>
      <c r="IQA55" s="712"/>
      <c r="IQB55" s="712"/>
      <c r="IQC55" s="712"/>
      <c r="IQD55" s="712"/>
      <c r="IQE55" s="712"/>
      <c r="IQF55" s="712"/>
      <c r="IQG55" s="712"/>
      <c r="IQH55" s="712"/>
      <c r="IQI55" s="712"/>
      <c r="IQJ55" s="712"/>
      <c r="IQK55" s="712"/>
      <c r="IQL55" s="712"/>
      <c r="IQM55" s="712"/>
      <c r="IQN55" s="712"/>
      <c r="IQO55" s="712"/>
      <c r="IQP55" s="712"/>
      <c r="IQQ55" s="712"/>
      <c r="IQR55" s="712"/>
      <c r="IQS55" s="712"/>
      <c r="IQT55" s="712"/>
      <c r="IQU55" s="712"/>
      <c r="IQV55" s="712"/>
      <c r="IQW55" s="712"/>
      <c r="IQX55" s="712"/>
      <c r="IQY55" s="712"/>
      <c r="IQZ55" s="712"/>
      <c r="IRA55" s="712"/>
      <c r="IRB55" s="712"/>
      <c r="IRC55" s="712"/>
      <c r="IRD55" s="712"/>
      <c r="IRE55" s="712"/>
      <c r="IRF55" s="712"/>
      <c r="IRG55" s="712"/>
      <c r="IRH55" s="712"/>
      <c r="IRI55" s="712"/>
      <c r="IRJ55" s="712"/>
      <c r="IRK55" s="712"/>
      <c r="IRL55" s="712"/>
      <c r="IRM55" s="712"/>
      <c r="IRN55" s="712"/>
      <c r="IRO55" s="712"/>
      <c r="IRP55" s="712"/>
      <c r="IRQ55" s="712"/>
      <c r="IRR55" s="712"/>
      <c r="IRS55" s="712"/>
      <c r="IRT55" s="712"/>
      <c r="IRU55" s="712"/>
      <c r="IRV55" s="712"/>
      <c r="IRW55" s="712"/>
      <c r="IRX55" s="712"/>
      <c r="IRY55" s="712"/>
      <c r="IRZ55" s="712"/>
      <c r="ISA55" s="712"/>
      <c r="ISB55" s="712"/>
      <c r="ISC55" s="712"/>
      <c r="ISD55" s="712"/>
      <c r="ISE55" s="712"/>
      <c r="ISF55" s="712"/>
      <c r="ISG55" s="712"/>
      <c r="ISH55" s="712"/>
      <c r="ISI55" s="712"/>
      <c r="ISJ55" s="712"/>
      <c r="ISK55" s="712"/>
      <c r="ISL55" s="712"/>
      <c r="ISM55" s="712"/>
      <c r="ISN55" s="712"/>
      <c r="ISO55" s="712"/>
      <c r="ISP55" s="712"/>
      <c r="ISQ55" s="712"/>
      <c r="ISR55" s="712"/>
      <c r="ISS55" s="712"/>
      <c r="IST55" s="712"/>
      <c r="ISU55" s="712"/>
      <c r="ISV55" s="712"/>
      <c r="ISW55" s="712"/>
      <c r="ISX55" s="712"/>
      <c r="ISY55" s="712"/>
      <c r="ISZ55" s="712"/>
      <c r="ITA55" s="712"/>
      <c r="ITB55" s="712"/>
      <c r="ITC55" s="712"/>
      <c r="ITD55" s="712"/>
      <c r="ITE55" s="712"/>
      <c r="ITF55" s="712"/>
      <c r="ITG55" s="712"/>
      <c r="ITH55" s="712"/>
      <c r="ITI55" s="712"/>
      <c r="ITJ55" s="712"/>
      <c r="ITK55" s="712"/>
      <c r="ITL55" s="712"/>
      <c r="ITM55" s="712"/>
      <c r="ITN55" s="712"/>
      <c r="ITO55" s="712"/>
      <c r="ITP55" s="712"/>
      <c r="ITQ55" s="712"/>
      <c r="ITR55" s="712"/>
      <c r="ITS55" s="712"/>
      <c r="ITT55" s="712"/>
      <c r="ITU55" s="712"/>
      <c r="ITV55" s="712"/>
      <c r="ITW55" s="712"/>
      <c r="ITX55" s="712"/>
      <c r="ITY55" s="712"/>
      <c r="ITZ55" s="712"/>
      <c r="IUA55" s="712"/>
      <c r="IUB55" s="712"/>
      <c r="IUC55" s="712"/>
      <c r="IUD55" s="712"/>
      <c r="IUE55" s="712"/>
      <c r="IUF55" s="712"/>
      <c r="IUG55" s="712"/>
      <c r="IUH55" s="712"/>
      <c r="IUI55" s="712"/>
      <c r="IUJ55" s="712"/>
      <c r="IUK55" s="712"/>
      <c r="IUL55" s="712"/>
      <c r="IUM55" s="712"/>
      <c r="IUN55" s="712"/>
      <c r="IUO55" s="712"/>
      <c r="IUP55" s="712"/>
      <c r="IUQ55" s="712"/>
      <c r="IUR55" s="712"/>
      <c r="IUS55" s="712"/>
      <c r="IUT55" s="712"/>
      <c r="IUU55" s="712"/>
      <c r="IUV55" s="712"/>
      <c r="IUW55" s="712"/>
      <c r="IUX55" s="712"/>
      <c r="IUY55" s="712"/>
      <c r="IUZ55" s="712"/>
      <c r="IVA55" s="712"/>
      <c r="IVB55" s="712"/>
      <c r="IVC55" s="712"/>
      <c r="IVD55" s="712"/>
      <c r="IVE55" s="712"/>
      <c r="IVF55" s="712"/>
      <c r="IVG55" s="712"/>
      <c r="IVH55" s="712"/>
      <c r="IVI55" s="712"/>
      <c r="IVJ55" s="712"/>
      <c r="IVK55" s="712"/>
      <c r="IVL55" s="712"/>
      <c r="IVM55" s="712"/>
      <c r="IVN55" s="712"/>
      <c r="IVO55" s="712"/>
      <c r="IVP55" s="712"/>
      <c r="IVQ55" s="712"/>
      <c r="IVR55" s="712"/>
      <c r="IVS55" s="712"/>
      <c r="IVT55" s="712"/>
      <c r="IVU55" s="712"/>
      <c r="IVV55" s="712"/>
      <c r="IVW55" s="712"/>
      <c r="IVX55" s="712"/>
      <c r="IVY55" s="712"/>
      <c r="IVZ55" s="712"/>
      <c r="IWA55" s="712"/>
      <c r="IWB55" s="712"/>
      <c r="IWC55" s="712"/>
      <c r="IWD55" s="712"/>
      <c r="IWE55" s="712"/>
      <c r="IWF55" s="712"/>
      <c r="IWG55" s="712"/>
      <c r="IWH55" s="712"/>
      <c r="IWI55" s="712"/>
      <c r="IWJ55" s="712"/>
      <c r="IWK55" s="712"/>
      <c r="IWL55" s="712"/>
      <c r="IWM55" s="712"/>
      <c r="IWN55" s="712"/>
      <c r="IWO55" s="712"/>
      <c r="IWP55" s="712"/>
      <c r="IWQ55" s="712"/>
      <c r="IWR55" s="712"/>
      <c r="IWS55" s="712"/>
      <c r="IWT55" s="712"/>
      <c r="IWU55" s="712"/>
      <c r="IWV55" s="712"/>
      <c r="IWW55" s="712"/>
      <c r="IWX55" s="712"/>
      <c r="IWY55" s="712"/>
      <c r="IWZ55" s="712"/>
      <c r="IXA55" s="712"/>
      <c r="IXB55" s="712"/>
      <c r="IXC55" s="712"/>
      <c r="IXD55" s="712"/>
      <c r="IXE55" s="712"/>
      <c r="IXF55" s="712"/>
      <c r="IXG55" s="712"/>
      <c r="IXH55" s="712"/>
      <c r="IXI55" s="712"/>
      <c r="IXJ55" s="712"/>
      <c r="IXK55" s="712"/>
      <c r="IXL55" s="712"/>
      <c r="IXM55" s="712"/>
      <c r="IXN55" s="712"/>
      <c r="IXO55" s="712"/>
      <c r="IXP55" s="712"/>
      <c r="IXQ55" s="712"/>
      <c r="IXR55" s="712"/>
      <c r="IXS55" s="712"/>
      <c r="IXT55" s="712"/>
      <c r="IXU55" s="712"/>
      <c r="IXV55" s="712"/>
      <c r="IXW55" s="712"/>
      <c r="IXX55" s="712"/>
      <c r="IXY55" s="712"/>
      <c r="IXZ55" s="712"/>
      <c r="IYA55" s="712"/>
      <c r="IYB55" s="712"/>
      <c r="IYC55" s="712"/>
      <c r="IYD55" s="712"/>
      <c r="IYE55" s="712"/>
      <c r="IYF55" s="712"/>
      <c r="IYG55" s="712"/>
      <c r="IYH55" s="712"/>
      <c r="IYI55" s="712"/>
      <c r="IYJ55" s="712"/>
      <c r="IYK55" s="712"/>
      <c r="IYL55" s="712"/>
      <c r="IYM55" s="712"/>
      <c r="IYN55" s="712"/>
      <c r="IYO55" s="712"/>
      <c r="IYP55" s="712"/>
      <c r="IYQ55" s="712"/>
      <c r="IYR55" s="712"/>
      <c r="IYS55" s="712"/>
      <c r="IYT55" s="712"/>
      <c r="IYU55" s="712"/>
      <c r="IYV55" s="712"/>
      <c r="IYW55" s="712"/>
      <c r="IYX55" s="712"/>
      <c r="IYY55" s="712"/>
      <c r="IYZ55" s="712"/>
      <c r="IZA55" s="712"/>
      <c r="IZB55" s="712"/>
      <c r="IZC55" s="712"/>
      <c r="IZD55" s="712"/>
      <c r="IZE55" s="712"/>
      <c r="IZF55" s="712"/>
      <c r="IZG55" s="712"/>
      <c r="IZH55" s="712"/>
      <c r="IZI55" s="712"/>
      <c r="IZJ55" s="712"/>
      <c r="IZK55" s="712"/>
      <c r="IZL55" s="712"/>
      <c r="IZM55" s="712"/>
      <c r="IZN55" s="712"/>
      <c r="IZO55" s="712"/>
      <c r="IZP55" s="712"/>
      <c r="IZQ55" s="712"/>
      <c r="IZR55" s="712"/>
      <c r="IZS55" s="712"/>
      <c r="IZT55" s="712"/>
      <c r="IZU55" s="712"/>
      <c r="IZV55" s="712"/>
      <c r="IZW55" s="712"/>
      <c r="IZX55" s="712"/>
      <c r="IZY55" s="712"/>
      <c r="IZZ55" s="712"/>
      <c r="JAA55" s="712"/>
      <c r="JAB55" s="712"/>
      <c r="JAC55" s="712"/>
      <c r="JAD55" s="712"/>
      <c r="JAE55" s="712"/>
      <c r="JAF55" s="712"/>
      <c r="JAG55" s="712"/>
      <c r="JAH55" s="712"/>
      <c r="JAI55" s="712"/>
      <c r="JAJ55" s="712"/>
      <c r="JAK55" s="712"/>
      <c r="JAL55" s="712"/>
      <c r="JAM55" s="712"/>
      <c r="JAN55" s="712"/>
      <c r="JAO55" s="712"/>
      <c r="JAP55" s="712"/>
      <c r="JAQ55" s="712"/>
      <c r="JAR55" s="712"/>
      <c r="JAS55" s="712"/>
      <c r="JAT55" s="712"/>
      <c r="JAU55" s="712"/>
      <c r="JAV55" s="712"/>
      <c r="JAW55" s="712"/>
      <c r="JAX55" s="712"/>
      <c r="JAY55" s="712"/>
      <c r="JAZ55" s="712"/>
      <c r="JBA55" s="712"/>
      <c r="JBB55" s="712"/>
      <c r="JBC55" s="712"/>
      <c r="JBD55" s="712"/>
      <c r="JBE55" s="712"/>
      <c r="JBF55" s="712"/>
      <c r="JBG55" s="712"/>
      <c r="JBH55" s="712"/>
      <c r="JBI55" s="712"/>
      <c r="JBJ55" s="712"/>
      <c r="JBK55" s="712"/>
      <c r="JBL55" s="712"/>
      <c r="JBM55" s="712"/>
      <c r="JBN55" s="712"/>
      <c r="JBO55" s="712"/>
      <c r="JBP55" s="712"/>
      <c r="JBQ55" s="712"/>
      <c r="JBR55" s="712"/>
      <c r="JBS55" s="712"/>
      <c r="JBT55" s="712"/>
      <c r="JBU55" s="712"/>
      <c r="JBV55" s="712"/>
      <c r="JBW55" s="712"/>
      <c r="JBX55" s="712"/>
      <c r="JBY55" s="712"/>
      <c r="JBZ55" s="712"/>
      <c r="JCA55" s="712"/>
      <c r="JCB55" s="712"/>
      <c r="JCC55" s="712"/>
      <c r="JCD55" s="712"/>
      <c r="JCE55" s="712"/>
      <c r="JCF55" s="712"/>
      <c r="JCG55" s="712"/>
      <c r="JCH55" s="712"/>
      <c r="JCI55" s="712"/>
      <c r="JCJ55" s="712"/>
      <c r="JCK55" s="712"/>
      <c r="JCL55" s="712"/>
      <c r="JCM55" s="712"/>
      <c r="JCN55" s="712"/>
      <c r="JCO55" s="712"/>
      <c r="JCP55" s="712"/>
      <c r="JCQ55" s="712"/>
      <c r="JCR55" s="712"/>
      <c r="JCS55" s="712"/>
      <c r="JCT55" s="712"/>
      <c r="JCU55" s="712"/>
      <c r="JCV55" s="712"/>
      <c r="JCW55" s="712"/>
      <c r="JCX55" s="712"/>
      <c r="JCY55" s="712"/>
      <c r="JCZ55" s="712"/>
      <c r="JDA55" s="712"/>
      <c r="JDB55" s="712"/>
      <c r="JDC55" s="712"/>
      <c r="JDD55" s="712"/>
      <c r="JDE55" s="712"/>
      <c r="JDF55" s="712"/>
      <c r="JDG55" s="712"/>
      <c r="JDH55" s="712"/>
      <c r="JDI55" s="712"/>
      <c r="JDJ55" s="712"/>
      <c r="JDK55" s="712"/>
      <c r="JDL55" s="712"/>
      <c r="JDM55" s="712"/>
      <c r="JDN55" s="712"/>
      <c r="JDO55" s="712"/>
      <c r="JDP55" s="712"/>
      <c r="JDQ55" s="712"/>
      <c r="JDR55" s="712"/>
      <c r="JDS55" s="712"/>
      <c r="JDT55" s="712"/>
      <c r="JDU55" s="712"/>
      <c r="JDV55" s="712"/>
      <c r="JDW55" s="712"/>
      <c r="JDX55" s="712"/>
      <c r="JDY55" s="712"/>
      <c r="JDZ55" s="712"/>
      <c r="JEA55" s="712"/>
      <c r="JEB55" s="712"/>
      <c r="JEC55" s="712"/>
      <c r="JED55" s="712"/>
      <c r="JEE55" s="712"/>
      <c r="JEF55" s="712"/>
      <c r="JEG55" s="712"/>
      <c r="JEH55" s="712"/>
      <c r="JEI55" s="712"/>
      <c r="JEJ55" s="712"/>
      <c r="JEK55" s="712"/>
      <c r="JEL55" s="712"/>
      <c r="JEM55" s="712"/>
      <c r="JEN55" s="712"/>
      <c r="JEO55" s="712"/>
      <c r="JEP55" s="712"/>
      <c r="JEQ55" s="712"/>
      <c r="JER55" s="712"/>
      <c r="JES55" s="712"/>
      <c r="JET55" s="712"/>
      <c r="JEU55" s="712"/>
      <c r="JEV55" s="712"/>
      <c r="JEW55" s="712"/>
      <c r="JEX55" s="712"/>
      <c r="JEY55" s="712"/>
      <c r="JEZ55" s="712"/>
      <c r="JFA55" s="712"/>
      <c r="JFB55" s="712"/>
      <c r="JFC55" s="712"/>
      <c r="JFD55" s="712"/>
      <c r="JFE55" s="712"/>
      <c r="JFF55" s="712"/>
      <c r="JFG55" s="712"/>
      <c r="JFH55" s="712"/>
      <c r="JFI55" s="712"/>
      <c r="JFJ55" s="712"/>
      <c r="JFK55" s="712"/>
      <c r="JFL55" s="712"/>
      <c r="JFM55" s="712"/>
      <c r="JFN55" s="712"/>
      <c r="JFO55" s="712"/>
      <c r="JFP55" s="712"/>
      <c r="JFQ55" s="712"/>
      <c r="JFR55" s="712"/>
      <c r="JFS55" s="712"/>
      <c r="JFT55" s="712"/>
      <c r="JFU55" s="712"/>
      <c r="JFV55" s="712"/>
      <c r="JFW55" s="712"/>
      <c r="JFX55" s="712"/>
      <c r="JFY55" s="712"/>
      <c r="JFZ55" s="712"/>
      <c r="JGA55" s="712"/>
      <c r="JGB55" s="712"/>
      <c r="JGC55" s="712"/>
      <c r="JGD55" s="712"/>
      <c r="JGE55" s="712"/>
      <c r="JGF55" s="712"/>
      <c r="JGG55" s="712"/>
      <c r="JGH55" s="712"/>
      <c r="JGI55" s="712"/>
      <c r="JGJ55" s="712"/>
      <c r="JGK55" s="712"/>
      <c r="JGL55" s="712"/>
      <c r="JGM55" s="712"/>
      <c r="JGN55" s="712"/>
      <c r="JGO55" s="712"/>
      <c r="JGP55" s="712"/>
      <c r="JGQ55" s="712"/>
      <c r="JGR55" s="712"/>
      <c r="JGS55" s="712"/>
      <c r="JGT55" s="712"/>
      <c r="JGU55" s="712"/>
      <c r="JGV55" s="712"/>
      <c r="JGW55" s="712"/>
      <c r="JGX55" s="712"/>
      <c r="JGY55" s="712"/>
      <c r="JGZ55" s="712"/>
      <c r="JHA55" s="712"/>
      <c r="JHB55" s="712"/>
      <c r="JHC55" s="712"/>
      <c r="JHD55" s="712"/>
      <c r="JHE55" s="712"/>
      <c r="JHF55" s="712"/>
      <c r="JHG55" s="712"/>
      <c r="JHH55" s="712"/>
      <c r="JHI55" s="712"/>
      <c r="JHJ55" s="712"/>
      <c r="JHK55" s="712"/>
      <c r="JHL55" s="712"/>
      <c r="JHM55" s="712"/>
      <c r="JHN55" s="712"/>
      <c r="JHO55" s="712"/>
      <c r="JHP55" s="712"/>
      <c r="JHQ55" s="712"/>
      <c r="JHR55" s="712"/>
      <c r="JHS55" s="712"/>
      <c r="JHT55" s="712"/>
      <c r="JHU55" s="712"/>
      <c r="JHV55" s="712"/>
      <c r="JHW55" s="712"/>
      <c r="JHX55" s="712"/>
      <c r="JHY55" s="712"/>
      <c r="JHZ55" s="712"/>
      <c r="JIA55" s="712"/>
      <c r="JIB55" s="712"/>
      <c r="JIC55" s="712"/>
      <c r="JID55" s="712"/>
      <c r="JIE55" s="712"/>
      <c r="JIF55" s="712"/>
      <c r="JIG55" s="712"/>
      <c r="JIH55" s="712"/>
      <c r="JII55" s="712"/>
      <c r="JIJ55" s="712"/>
      <c r="JIK55" s="712"/>
      <c r="JIL55" s="712"/>
      <c r="JIM55" s="712"/>
      <c r="JIN55" s="712"/>
      <c r="JIO55" s="712"/>
      <c r="JIP55" s="712"/>
      <c r="JIQ55" s="712"/>
      <c r="JIR55" s="712"/>
      <c r="JIS55" s="712"/>
      <c r="JIT55" s="712"/>
      <c r="JIU55" s="712"/>
      <c r="JIV55" s="712"/>
      <c r="JIW55" s="712"/>
      <c r="JIX55" s="712"/>
      <c r="JIY55" s="712"/>
      <c r="JIZ55" s="712"/>
      <c r="JJA55" s="712"/>
      <c r="JJB55" s="712"/>
      <c r="JJC55" s="712"/>
      <c r="JJD55" s="712"/>
      <c r="JJE55" s="712"/>
      <c r="JJF55" s="712"/>
      <c r="JJG55" s="712"/>
      <c r="JJH55" s="712"/>
      <c r="JJI55" s="712"/>
      <c r="JJJ55" s="712"/>
      <c r="JJK55" s="712"/>
      <c r="JJL55" s="712"/>
      <c r="JJM55" s="712"/>
      <c r="JJN55" s="712"/>
      <c r="JJO55" s="712"/>
      <c r="JJP55" s="712"/>
      <c r="JJQ55" s="712"/>
      <c r="JJR55" s="712"/>
      <c r="JJS55" s="712"/>
      <c r="JJT55" s="712"/>
      <c r="JJU55" s="712"/>
      <c r="JJV55" s="712"/>
      <c r="JJW55" s="712"/>
      <c r="JJX55" s="712"/>
      <c r="JJY55" s="712"/>
      <c r="JJZ55" s="712"/>
      <c r="JKA55" s="712"/>
      <c r="JKB55" s="712"/>
      <c r="JKC55" s="712"/>
      <c r="JKD55" s="712"/>
      <c r="JKE55" s="712"/>
      <c r="JKF55" s="712"/>
      <c r="JKG55" s="712"/>
      <c r="JKH55" s="712"/>
      <c r="JKI55" s="712"/>
      <c r="JKJ55" s="712"/>
      <c r="JKK55" s="712"/>
      <c r="JKL55" s="712"/>
      <c r="JKM55" s="712"/>
      <c r="JKN55" s="712"/>
      <c r="JKO55" s="712"/>
      <c r="JKP55" s="712"/>
      <c r="JKQ55" s="712"/>
      <c r="JKR55" s="712"/>
      <c r="JKS55" s="712"/>
      <c r="JKT55" s="712"/>
      <c r="JKU55" s="712"/>
      <c r="JKV55" s="712"/>
      <c r="JKW55" s="712"/>
      <c r="JKX55" s="712"/>
      <c r="JKY55" s="712"/>
      <c r="JKZ55" s="712"/>
      <c r="JLA55" s="712"/>
      <c r="JLB55" s="712"/>
      <c r="JLC55" s="712"/>
      <c r="JLD55" s="712"/>
      <c r="JLE55" s="712"/>
      <c r="JLF55" s="712"/>
      <c r="JLG55" s="712"/>
      <c r="JLH55" s="712"/>
      <c r="JLI55" s="712"/>
      <c r="JLJ55" s="712"/>
      <c r="JLK55" s="712"/>
      <c r="JLL55" s="712"/>
      <c r="JLM55" s="712"/>
      <c r="JLN55" s="712"/>
      <c r="JLO55" s="712"/>
      <c r="JLP55" s="712"/>
      <c r="JLQ55" s="712"/>
      <c r="JLR55" s="712"/>
      <c r="JLS55" s="712"/>
      <c r="JLT55" s="712"/>
      <c r="JLU55" s="712"/>
      <c r="JLV55" s="712"/>
      <c r="JLW55" s="712"/>
      <c r="JLX55" s="712"/>
      <c r="JLY55" s="712"/>
      <c r="JLZ55" s="712"/>
      <c r="JMA55" s="712"/>
      <c r="JMB55" s="712"/>
      <c r="JMC55" s="712"/>
      <c r="JMD55" s="712"/>
      <c r="JME55" s="712"/>
      <c r="JMF55" s="712"/>
      <c r="JMG55" s="712"/>
      <c r="JMH55" s="712"/>
      <c r="JMI55" s="712"/>
      <c r="JMJ55" s="712"/>
      <c r="JMK55" s="712"/>
      <c r="JML55" s="712"/>
      <c r="JMM55" s="712"/>
      <c r="JMN55" s="712"/>
      <c r="JMO55" s="712"/>
      <c r="JMP55" s="712"/>
      <c r="JMQ55" s="712"/>
      <c r="JMR55" s="712"/>
      <c r="JMS55" s="712"/>
      <c r="JMT55" s="712"/>
      <c r="JMU55" s="712"/>
      <c r="JMV55" s="712"/>
      <c r="JMW55" s="712"/>
      <c r="JMX55" s="712"/>
      <c r="JMY55" s="712"/>
      <c r="JMZ55" s="712"/>
      <c r="JNA55" s="712"/>
      <c r="JNB55" s="712"/>
      <c r="JNC55" s="712"/>
      <c r="JND55" s="712"/>
      <c r="JNE55" s="712"/>
      <c r="JNF55" s="712"/>
      <c r="JNG55" s="712"/>
      <c r="JNH55" s="712"/>
      <c r="JNI55" s="712"/>
      <c r="JNJ55" s="712"/>
      <c r="JNK55" s="712"/>
      <c r="JNL55" s="712"/>
      <c r="JNM55" s="712"/>
      <c r="JNN55" s="712"/>
      <c r="JNO55" s="712"/>
      <c r="JNP55" s="712"/>
      <c r="JNQ55" s="712"/>
      <c r="JNR55" s="712"/>
      <c r="JNS55" s="712"/>
      <c r="JNT55" s="712"/>
      <c r="JNU55" s="712"/>
      <c r="JNV55" s="712"/>
      <c r="JNW55" s="712"/>
      <c r="JNX55" s="712"/>
      <c r="JNY55" s="712"/>
      <c r="JNZ55" s="712"/>
      <c r="JOA55" s="712"/>
      <c r="JOB55" s="712"/>
      <c r="JOC55" s="712"/>
      <c r="JOD55" s="712"/>
      <c r="JOE55" s="712"/>
      <c r="JOF55" s="712"/>
      <c r="JOG55" s="712"/>
      <c r="JOH55" s="712"/>
      <c r="JOI55" s="712"/>
      <c r="JOJ55" s="712"/>
      <c r="JOK55" s="712"/>
      <c r="JOL55" s="712"/>
      <c r="JOM55" s="712"/>
      <c r="JON55" s="712"/>
      <c r="JOO55" s="712"/>
      <c r="JOP55" s="712"/>
      <c r="JOQ55" s="712"/>
      <c r="JOR55" s="712"/>
      <c r="JOS55" s="712"/>
      <c r="JOT55" s="712"/>
      <c r="JOU55" s="712"/>
      <c r="JOV55" s="712"/>
      <c r="JOW55" s="712"/>
      <c r="JOX55" s="712"/>
      <c r="JOY55" s="712"/>
      <c r="JOZ55" s="712"/>
      <c r="JPA55" s="712"/>
      <c r="JPB55" s="712"/>
      <c r="JPC55" s="712"/>
      <c r="JPD55" s="712"/>
      <c r="JPE55" s="712"/>
      <c r="JPF55" s="712"/>
      <c r="JPG55" s="712"/>
      <c r="JPH55" s="712"/>
      <c r="JPI55" s="712"/>
      <c r="JPJ55" s="712"/>
      <c r="JPK55" s="712"/>
      <c r="JPL55" s="712"/>
      <c r="JPM55" s="712"/>
      <c r="JPN55" s="712"/>
      <c r="JPO55" s="712"/>
      <c r="JPP55" s="712"/>
      <c r="JPQ55" s="712"/>
      <c r="JPR55" s="712"/>
      <c r="JPS55" s="712"/>
      <c r="JPT55" s="712"/>
      <c r="JPU55" s="712"/>
      <c r="JPV55" s="712"/>
      <c r="JPW55" s="712"/>
      <c r="JPX55" s="712"/>
      <c r="JPY55" s="712"/>
      <c r="JPZ55" s="712"/>
      <c r="JQA55" s="712"/>
      <c r="JQB55" s="712"/>
      <c r="JQC55" s="712"/>
      <c r="JQD55" s="712"/>
      <c r="JQE55" s="712"/>
      <c r="JQF55" s="712"/>
      <c r="JQG55" s="712"/>
      <c r="JQH55" s="712"/>
      <c r="JQI55" s="712"/>
      <c r="JQJ55" s="712"/>
      <c r="JQK55" s="712"/>
      <c r="JQL55" s="712"/>
      <c r="JQM55" s="712"/>
      <c r="JQN55" s="712"/>
      <c r="JQO55" s="712"/>
      <c r="JQP55" s="712"/>
      <c r="JQQ55" s="712"/>
      <c r="JQR55" s="712"/>
      <c r="JQS55" s="712"/>
      <c r="JQT55" s="712"/>
      <c r="JQU55" s="712"/>
      <c r="JQV55" s="712"/>
      <c r="JQW55" s="712"/>
      <c r="JQX55" s="712"/>
      <c r="JQY55" s="712"/>
      <c r="JQZ55" s="712"/>
      <c r="JRA55" s="712"/>
      <c r="JRB55" s="712"/>
      <c r="JRC55" s="712"/>
      <c r="JRD55" s="712"/>
      <c r="JRE55" s="712"/>
      <c r="JRF55" s="712"/>
      <c r="JRG55" s="712"/>
      <c r="JRH55" s="712"/>
      <c r="JRI55" s="712"/>
      <c r="JRJ55" s="712"/>
      <c r="JRK55" s="712"/>
      <c r="JRL55" s="712"/>
      <c r="JRM55" s="712"/>
      <c r="JRN55" s="712"/>
      <c r="JRO55" s="712"/>
      <c r="JRP55" s="712"/>
      <c r="JRQ55" s="712"/>
      <c r="JRR55" s="712"/>
      <c r="JRS55" s="712"/>
      <c r="JRT55" s="712"/>
      <c r="JRU55" s="712"/>
      <c r="JRV55" s="712"/>
      <c r="JRW55" s="712"/>
      <c r="JRX55" s="712"/>
      <c r="JRY55" s="712"/>
      <c r="JRZ55" s="712"/>
      <c r="JSA55" s="712"/>
      <c r="JSB55" s="712"/>
      <c r="JSC55" s="712"/>
      <c r="JSD55" s="712"/>
      <c r="JSE55" s="712"/>
      <c r="JSF55" s="712"/>
      <c r="JSG55" s="712"/>
      <c r="JSH55" s="712"/>
      <c r="JSI55" s="712"/>
      <c r="JSJ55" s="712"/>
      <c r="JSK55" s="712"/>
      <c r="JSL55" s="712"/>
      <c r="JSM55" s="712"/>
      <c r="JSN55" s="712"/>
      <c r="JSO55" s="712"/>
      <c r="JSP55" s="712"/>
      <c r="JSQ55" s="712"/>
      <c r="JSR55" s="712"/>
      <c r="JSS55" s="712"/>
      <c r="JST55" s="712"/>
      <c r="JSU55" s="712"/>
      <c r="JSV55" s="712"/>
      <c r="JSW55" s="712"/>
      <c r="JSX55" s="712"/>
      <c r="JSY55" s="712"/>
      <c r="JSZ55" s="712"/>
      <c r="JTA55" s="712"/>
      <c r="JTB55" s="712"/>
      <c r="JTC55" s="712"/>
      <c r="JTD55" s="712"/>
      <c r="JTE55" s="712"/>
      <c r="JTF55" s="712"/>
      <c r="JTG55" s="712"/>
      <c r="JTH55" s="712"/>
      <c r="JTI55" s="712"/>
      <c r="JTJ55" s="712"/>
      <c r="JTK55" s="712"/>
      <c r="JTL55" s="712"/>
      <c r="JTM55" s="712"/>
      <c r="JTN55" s="712"/>
      <c r="JTO55" s="712"/>
      <c r="JTP55" s="712"/>
      <c r="JTQ55" s="712"/>
      <c r="JTR55" s="712"/>
      <c r="JTS55" s="712"/>
      <c r="JTT55" s="712"/>
      <c r="JTU55" s="712"/>
      <c r="JTV55" s="712"/>
      <c r="JTW55" s="712"/>
      <c r="JTX55" s="712"/>
      <c r="JTY55" s="712"/>
      <c r="JTZ55" s="712"/>
      <c r="JUA55" s="712"/>
      <c r="JUB55" s="712"/>
      <c r="JUC55" s="712"/>
      <c r="JUD55" s="712"/>
      <c r="JUE55" s="712"/>
      <c r="JUF55" s="712"/>
      <c r="JUG55" s="712"/>
      <c r="JUH55" s="712"/>
      <c r="JUI55" s="712"/>
      <c r="JUJ55" s="712"/>
      <c r="JUK55" s="712"/>
      <c r="JUL55" s="712"/>
      <c r="JUM55" s="712"/>
      <c r="JUN55" s="712"/>
      <c r="JUO55" s="712"/>
      <c r="JUP55" s="712"/>
      <c r="JUQ55" s="712"/>
      <c r="JUR55" s="712"/>
      <c r="JUS55" s="712"/>
      <c r="JUT55" s="712"/>
      <c r="JUU55" s="712"/>
      <c r="JUV55" s="712"/>
      <c r="JUW55" s="712"/>
      <c r="JUX55" s="712"/>
      <c r="JUY55" s="712"/>
      <c r="JUZ55" s="712"/>
      <c r="JVA55" s="712"/>
      <c r="JVB55" s="712"/>
      <c r="JVC55" s="712"/>
      <c r="JVD55" s="712"/>
      <c r="JVE55" s="712"/>
      <c r="JVF55" s="712"/>
      <c r="JVG55" s="712"/>
      <c r="JVH55" s="712"/>
      <c r="JVI55" s="712"/>
      <c r="JVJ55" s="712"/>
      <c r="JVK55" s="712"/>
      <c r="JVL55" s="712"/>
      <c r="JVM55" s="712"/>
      <c r="JVN55" s="712"/>
      <c r="JVO55" s="712"/>
      <c r="JVP55" s="712"/>
      <c r="JVQ55" s="712"/>
      <c r="JVR55" s="712"/>
      <c r="JVS55" s="712"/>
      <c r="JVT55" s="712"/>
      <c r="JVU55" s="712"/>
      <c r="JVV55" s="712"/>
      <c r="JVW55" s="712"/>
      <c r="JVX55" s="712"/>
      <c r="JVY55" s="712"/>
      <c r="JVZ55" s="712"/>
      <c r="JWA55" s="712"/>
      <c r="JWB55" s="712"/>
      <c r="JWC55" s="712"/>
      <c r="JWD55" s="712"/>
      <c r="JWE55" s="712"/>
      <c r="JWF55" s="712"/>
      <c r="JWG55" s="712"/>
      <c r="JWH55" s="712"/>
      <c r="JWI55" s="712"/>
      <c r="JWJ55" s="712"/>
      <c r="JWK55" s="712"/>
      <c r="JWL55" s="712"/>
      <c r="JWM55" s="712"/>
      <c r="JWN55" s="712"/>
      <c r="JWO55" s="712"/>
      <c r="JWP55" s="712"/>
      <c r="JWQ55" s="712"/>
      <c r="JWR55" s="712"/>
      <c r="JWS55" s="712"/>
      <c r="JWT55" s="712"/>
      <c r="JWU55" s="712"/>
      <c r="JWV55" s="712"/>
      <c r="JWW55" s="712"/>
      <c r="JWX55" s="712"/>
      <c r="JWY55" s="712"/>
      <c r="JWZ55" s="712"/>
      <c r="JXA55" s="712"/>
      <c r="JXB55" s="712"/>
      <c r="JXC55" s="712"/>
      <c r="JXD55" s="712"/>
      <c r="JXE55" s="712"/>
      <c r="JXF55" s="712"/>
      <c r="JXG55" s="712"/>
      <c r="JXH55" s="712"/>
      <c r="JXI55" s="712"/>
      <c r="JXJ55" s="712"/>
      <c r="JXK55" s="712"/>
      <c r="JXL55" s="712"/>
      <c r="JXM55" s="712"/>
      <c r="JXN55" s="712"/>
      <c r="JXO55" s="712"/>
      <c r="JXP55" s="712"/>
      <c r="JXQ55" s="712"/>
      <c r="JXR55" s="712"/>
      <c r="JXS55" s="712"/>
      <c r="JXT55" s="712"/>
      <c r="JXU55" s="712"/>
      <c r="JXV55" s="712"/>
      <c r="JXW55" s="712"/>
      <c r="JXX55" s="712"/>
      <c r="JXY55" s="712"/>
      <c r="JXZ55" s="712"/>
      <c r="JYA55" s="712"/>
      <c r="JYB55" s="712"/>
      <c r="JYC55" s="712"/>
      <c r="JYD55" s="712"/>
      <c r="JYE55" s="712"/>
      <c r="JYF55" s="712"/>
      <c r="JYG55" s="712"/>
      <c r="JYH55" s="712"/>
      <c r="JYI55" s="712"/>
      <c r="JYJ55" s="712"/>
      <c r="JYK55" s="712"/>
      <c r="JYL55" s="712"/>
      <c r="JYM55" s="712"/>
      <c r="JYN55" s="712"/>
      <c r="JYO55" s="712"/>
      <c r="JYP55" s="712"/>
      <c r="JYQ55" s="712"/>
      <c r="JYR55" s="712"/>
      <c r="JYS55" s="712"/>
      <c r="JYT55" s="712"/>
      <c r="JYU55" s="712"/>
      <c r="JYV55" s="712"/>
      <c r="JYW55" s="712"/>
      <c r="JYX55" s="712"/>
      <c r="JYY55" s="712"/>
      <c r="JYZ55" s="712"/>
      <c r="JZA55" s="712"/>
      <c r="JZB55" s="712"/>
      <c r="JZC55" s="712"/>
      <c r="JZD55" s="712"/>
      <c r="JZE55" s="712"/>
      <c r="JZF55" s="712"/>
      <c r="JZG55" s="712"/>
      <c r="JZH55" s="712"/>
      <c r="JZI55" s="712"/>
      <c r="JZJ55" s="712"/>
      <c r="JZK55" s="712"/>
      <c r="JZL55" s="712"/>
      <c r="JZM55" s="712"/>
      <c r="JZN55" s="712"/>
      <c r="JZO55" s="712"/>
      <c r="JZP55" s="712"/>
      <c r="JZQ55" s="712"/>
      <c r="JZR55" s="712"/>
      <c r="JZS55" s="712"/>
      <c r="JZT55" s="712"/>
      <c r="JZU55" s="712"/>
      <c r="JZV55" s="712"/>
      <c r="JZW55" s="712"/>
      <c r="JZX55" s="712"/>
      <c r="JZY55" s="712"/>
      <c r="JZZ55" s="712"/>
      <c r="KAA55" s="712"/>
      <c r="KAB55" s="712"/>
      <c r="KAC55" s="712"/>
      <c r="KAD55" s="712"/>
      <c r="KAE55" s="712"/>
      <c r="KAF55" s="712"/>
      <c r="KAG55" s="712"/>
      <c r="KAH55" s="712"/>
      <c r="KAI55" s="712"/>
      <c r="KAJ55" s="712"/>
      <c r="KAK55" s="712"/>
      <c r="KAL55" s="712"/>
      <c r="KAM55" s="712"/>
      <c r="KAN55" s="712"/>
      <c r="KAO55" s="712"/>
      <c r="KAP55" s="712"/>
      <c r="KAQ55" s="712"/>
      <c r="KAR55" s="712"/>
      <c r="KAS55" s="712"/>
      <c r="KAT55" s="712"/>
      <c r="KAU55" s="712"/>
      <c r="KAV55" s="712"/>
      <c r="KAW55" s="712"/>
      <c r="KAX55" s="712"/>
      <c r="KAY55" s="712"/>
      <c r="KAZ55" s="712"/>
      <c r="KBA55" s="712"/>
      <c r="KBB55" s="712"/>
      <c r="KBC55" s="712"/>
      <c r="KBD55" s="712"/>
      <c r="KBE55" s="712"/>
      <c r="KBF55" s="712"/>
      <c r="KBG55" s="712"/>
      <c r="KBH55" s="712"/>
      <c r="KBI55" s="712"/>
      <c r="KBJ55" s="712"/>
      <c r="KBK55" s="712"/>
      <c r="KBL55" s="712"/>
      <c r="KBM55" s="712"/>
      <c r="KBN55" s="712"/>
      <c r="KBO55" s="712"/>
      <c r="KBP55" s="712"/>
      <c r="KBQ55" s="712"/>
      <c r="KBR55" s="712"/>
      <c r="KBS55" s="712"/>
      <c r="KBT55" s="712"/>
      <c r="KBU55" s="712"/>
      <c r="KBV55" s="712"/>
      <c r="KBW55" s="712"/>
      <c r="KBX55" s="712"/>
      <c r="KBY55" s="712"/>
      <c r="KBZ55" s="712"/>
      <c r="KCA55" s="712"/>
      <c r="KCB55" s="712"/>
      <c r="KCC55" s="712"/>
      <c r="KCD55" s="712"/>
      <c r="KCE55" s="712"/>
      <c r="KCF55" s="712"/>
      <c r="KCG55" s="712"/>
      <c r="KCH55" s="712"/>
      <c r="KCI55" s="712"/>
      <c r="KCJ55" s="712"/>
      <c r="KCK55" s="712"/>
      <c r="KCL55" s="712"/>
      <c r="KCM55" s="712"/>
      <c r="KCN55" s="712"/>
      <c r="KCO55" s="712"/>
      <c r="KCP55" s="712"/>
      <c r="KCQ55" s="712"/>
      <c r="KCR55" s="712"/>
      <c r="KCS55" s="712"/>
      <c r="KCT55" s="712"/>
      <c r="KCU55" s="712"/>
      <c r="KCV55" s="712"/>
      <c r="KCW55" s="712"/>
      <c r="KCX55" s="712"/>
      <c r="KCY55" s="712"/>
      <c r="KCZ55" s="712"/>
      <c r="KDA55" s="712"/>
      <c r="KDB55" s="712"/>
      <c r="KDC55" s="712"/>
      <c r="KDD55" s="712"/>
      <c r="KDE55" s="712"/>
      <c r="KDF55" s="712"/>
      <c r="KDG55" s="712"/>
      <c r="KDH55" s="712"/>
      <c r="KDI55" s="712"/>
      <c r="KDJ55" s="712"/>
      <c r="KDK55" s="712"/>
      <c r="KDL55" s="712"/>
      <c r="KDM55" s="712"/>
      <c r="KDN55" s="712"/>
      <c r="KDO55" s="712"/>
      <c r="KDP55" s="712"/>
      <c r="KDQ55" s="712"/>
      <c r="KDR55" s="712"/>
      <c r="KDS55" s="712"/>
      <c r="KDT55" s="712"/>
      <c r="KDU55" s="712"/>
      <c r="KDV55" s="712"/>
      <c r="KDW55" s="712"/>
      <c r="KDX55" s="712"/>
      <c r="KDY55" s="712"/>
      <c r="KDZ55" s="712"/>
      <c r="KEA55" s="712"/>
      <c r="KEB55" s="712"/>
      <c r="KEC55" s="712"/>
      <c r="KED55" s="712"/>
      <c r="KEE55" s="712"/>
      <c r="KEF55" s="712"/>
      <c r="KEG55" s="712"/>
      <c r="KEH55" s="712"/>
      <c r="KEI55" s="712"/>
      <c r="KEJ55" s="712"/>
      <c r="KEK55" s="712"/>
      <c r="KEL55" s="712"/>
      <c r="KEM55" s="712"/>
      <c r="KEN55" s="712"/>
      <c r="KEO55" s="712"/>
      <c r="KEP55" s="712"/>
      <c r="KEQ55" s="712"/>
      <c r="KER55" s="712"/>
      <c r="KES55" s="712"/>
      <c r="KET55" s="712"/>
      <c r="KEU55" s="712"/>
      <c r="KEV55" s="712"/>
      <c r="KEW55" s="712"/>
      <c r="KEX55" s="712"/>
      <c r="KEY55" s="712"/>
      <c r="KEZ55" s="712"/>
      <c r="KFA55" s="712"/>
      <c r="KFB55" s="712"/>
      <c r="KFC55" s="712"/>
      <c r="KFD55" s="712"/>
      <c r="KFE55" s="712"/>
      <c r="KFF55" s="712"/>
      <c r="KFG55" s="712"/>
      <c r="KFH55" s="712"/>
      <c r="KFI55" s="712"/>
      <c r="KFJ55" s="712"/>
      <c r="KFK55" s="712"/>
      <c r="KFL55" s="712"/>
      <c r="KFM55" s="712"/>
      <c r="KFN55" s="712"/>
      <c r="KFO55" s="712"/>
      <c r="KFP55" s="712"/>
      <c r="KFQ55" s="712"/>
      <c r="KFR55" s="712"/>
      <c r="KFS55" s="712"/>
      <c r="KFT55" s="712"/>
      <c r="KFU55" s="712"/>
      <c r="KFV55" s="712"/>
      <c r="KFW55" s="712"/>
      <c r="KFX55" s="712"/>
      <c r="KFY55" s="712"/>
      <c r="KFZ55" s="712"/>
      <c r="KGA55" s="712"/>
      <c r="KGB55" s="712"/>
      <c r="KGC55" s="712"/>
      <c r="KGD55" s="712"/>
      <c r="KGE55" s="712"/>
      <c r="KGF55" s="712"/>
      <c r="KGG55" s="712"/>
      <c r="KGH55" s="712"/>
      <c r="KGI55" s="712"/>
      <c r="KGJ55" s="712"/>
      <c r="KGK55" s="712"/>
      <c r="KGL55" s="712"/>
      <c r="KGM55" s="712"/>
      <c r="KGN55" s="712"/>
      <c r="KGO55" s="712"/>
      <c r="KGP55" s="712"/>
      <c r="KGQ55" s="712"/>
      <c r="KGR55" s="712"/>
      <c r="KGS55" s="712"/>
      <c r="KGT55" s="712"/>
      <c r="KGU55" s="712"/>
      <c r="KGV55" s="712"/>
      <c r="KGW55" s="712"/>
      <c r="KGX55" s="712"/>
      <c r="KGY55" s="712"/>
      <c r="KGZ55" s="712"/>
      <c r="KHA55" s="712"/>
      <c r="KHB55" s="712"/>
      <c r="KHC55" s="712"/>
      <c r="KHD55" s="712"/>
      <c r="KHE55" s="712"/>
      <c r="KHF55" s="712"/>
      <c r="KHG55" s="712"/>
      <c r="KHH55" s="712"/>
      <c r="KHI55" s="712"/>
      <c r="KHJ55" s="712"/>
      <c r="KHK55" s="712"/>
      <c r="KHL55" s="712"/>
      <c r="KHM55" s="712"/>
      <c r="KHN55" s="712"/>
      <c r="KHO55" s="712"/>
      <c r="KHP55" s="712"/>
      <c r="KHQ55" s="712"/>
      <c r="KHR55" s="712"/>
      <c r="KHS55" s="712"/>
      <c r="KHT55" s="712"/>
      <c r="KHU55" s="712"/>
      <c r="KHV55" s="712"/>
      <c r="KHW55" s="712"/>
      <c r="KHX55" s="712"/>
      <c r="KHY55" s="712"/>
      <c r="KHZ55" s="712"/>
      <c r="KIA55" s="712"/>
      <c r="KIB55" s="712"/>
      <c r="KIC55" s="712"/>
      <c r="KID55" s="712"/>
      <c r="KIE55" s="712"/>
      <c r="KIF55" s="712"/>
      <c r="KIG55" s="712"/>
      <c r="KIH55" s="712"/>
      <c r="KII55" s="712"/>
      <c r="KIJ55" s="712"/>
      <c r="KIK55" s="712"/>
      <c r="KIL55" s="712"/>
      <c r="KIM55" s="712"/>
      <c r="KIN55" s="712"/>
      <c r="KIO55" s="712"/>
      <c r="KIP55" s="712"/>
      <c r="KIQ55" s="712"/>
      <c r="KIR55" s="712"/>
      <c r="KIS55" s="712"/>
      <c r="KIT55" s="712"/>
      <c r="KIU55" s="712"/>
      <c r="KIV55" s="712"/>
      <c r="KIW55" s="712"/>
      <c r="KIX55" s="712"/>
      <c r="KIY55" s="712"/>
      <c r="KIZ55" s="712"/>
      <c r="KJA55" s="712"/>
      <c r="KJB55" s="712"/>
      <c r="KJC55" s="712"/>
      <c r="KJD55" s="712"/>
      <c r="KJE55" s="712"/>
      <c r="KJF55" s="712"/>
      <c r="KJG55" s="712"/>
      <c r="KJH55" s="712"/>
      <c r="KJI55" s="712"/>
      <c r="KJJ55" s="712"/>
      <c r="KJK55" s="712"/>
      <c r="KJL55" s="712"/>
      <c r="KJM55" s="712"/>
      <c r="KJN55" s="712"/>
      <c r="KJO55" s="712"/>
      <c r="KJP55" s="712"/>
      <c r="KJQ55" s="712"/>
      <c r="KJR55" s="712"/>
      <c r="KJS55" s="712"/>
      <c r="KJT55" s="712"/>
      <c r="KJU55" s="712"/>
      <c r="KJV55" s="712"/>
      <c r="KJW55" s="712"/>
      <c r="KJX55" s="712"/>
      <c r="KJY55" s="712"/>
      <c r="KJZ55" s="712"/>
      <c r="KKA55" s="712"/>
      <c r="KKB55" s="712"/>
      <c r="KKC55" s="712"/>
      <c r="KKD55" s="712"/>
      <c r="KKE55" s="712"/>
      <c r="KKF55" s="712"/>
      <c r="KKG55" s="712"/>
      <c r="KKH55" s="712"/>
      <c r="KKI55" s="712"/>
      <c r="KKJ55" s="712"/>
      <c r="KKK55" s="712"/>
      <c r="KKL55" s="712"/>
      <c r="KKM55" s="712"/>
      <c r="KKN55" s="712"/>
      <c r="KKO55" s="712"/>
      <c r="KKP55" s="712"/>
      <c r="KKQ55" s="712"/>
      <c r="KKR55" s="712"/>
      <c r="KKS55" s="712"/>
      <c r="KKT55" s="712"/>
      <c r="KKU55" s="712"/>
      <c r="KKV55" s="712"/>
      <c r="KKW55" s="712"/>
      <c r="KKX55" s="712"/>
      <c r="KKY55" s="712"/>
      <c r="KKZ55" s="712"/>
      <c r="KLA55" s="712"/>
      <c r="KLB55" s="712"/>
      <c r="KLC55" s="712"/>
      <c r="KLD55" s="712"/>
      <c r="KLE55" s="712"/>
      <c r="KLF55" s="712"/>
      <c r="KLG55" s="712"/>
      <c r="KLH55" s="712"/>
      <c r="KLI55" s="712"/>
      <c r="KLJ55" s="712"/>
      <c r="KLK55" s="712"/>
      <c r="KLL55" s="712"/>
      <c r="KLM55" s="712"/>
      <c r="KLN55" s="712"/>
      <c r="KLO55" s="712"/>
      <c r="KLP55" s="712"/>
      <c r="KLQ55" s="712"/>
      <c r="KLR55" s="712"/>
      <c r="KLS55" s="712"/>
      <c r="KLT55" s="712"/>
      <c r="KLU55" s="712"/>
      <c r="KLV55" s="712"/>
      <c r="KLW55" s="712"/>
      <c r="KLX55" s="712"/>
      <c r="KLY55" s="712"/>
      <c r="KLZ55" s="712"/>
      <c r="KMA55" s="712"/>
      <c r="KMB55" s="712"/>
      <c r="KMC55" s="712"/>
      <c r="KMD55" s="712"/>
      <c r="KME55" s="712"/>
      <c r="KMF55" s="712"/>
      <c r="KMG55" s="712"/>
      <c r="KMH55" s="712"/>
      <c r="KMI55" s="712"/>
      <c r="KMJ55" s="712"/>
      <c r="KMK55" s="712"/>
      <c r="KML55" s="712"/>
      <c r="KMM55" s="712"/>
      <c r="KMN55" s="712"/>
      <c r="KMO55" s="712"/>
      <c r="KMP55" s="712"/>
      <c r="KMQ55" s="712"/>
      <c r="KMR55" s="712"/>
      <c r="KMS55" s="712"/>
      <c r="KMT55" s="712"/>
      <c r="KMU55" s="712"/>
      <c r="KMV55" s="712"/>
      <c r="KMW55" s="712"/>
      <c r="KMX55" s="712"/>
      <c r="KMY55" s="712"/>
      <c r="KMZ55" s="712"/>
      <c r="KNA55" s="712"/>
      <c r="KNB55" s="712"/>
      <c r="KNC55" s="712"/>
      <c r="KND55" s="712"/>
      <c r="KNE55" s="712"/>
      <c r="KNF55" s="712"/>
      <c r="KNG55" s="712"/>
      <c r="KNH55" s="712"/>
      <c r="KNI55" s="712"/>
      <c r="KNJ55" s="712"/>
      <c r="KNK55" s="712"/>
      <c r="KNL55" s="712"/>
      <c r="KNM55" s="712"/>
      <c r="KNN55" s="712"/>
      <c r="KNO55" s="712"/>
      <c r="KNP55" s="712"/>
      <c r="KNQ55" s="712"/>
      <c r="KNR55" s="712"/>
      <c r="KNS55" s="712"/>
      <c r="KNT55" s="712"/>
      <c r="KNU55" s="712"/>
      <c r="KNV55" s="712"/>
      <c r="KNW55" s="712"/>
      <c r="KNX55" s="712"/>
      <c r="KNY55" s="712"/>
      <c r="KNZ55" s="712"/>
      <c r="KOA55" s="712"/>
      <c r="KOB55" s="712"/>
      <c r="KOC55" s="712"/>
      <c r="KOD55" s="712"/>
      <c r="KOE55" s="712"/>
      <c r="KOF55" s="712"/>
      <c r="KOG55" s="712"/>
      <c r="KOH55" s="712"/>
      <c r="KOI55" s="712"/>
      <c r="KOJ55" s="712"/>
      <c r="KOK55" s="712"/>
      <c r="KOL55" s="712"/>
      <c r="KOM55" s="712"/>
      <c r="KON55" s="712"/>
      <c r="KOO55" s="712"/>
      <c r="KOP55" s="712"/>
      <c r="KOQ55" s="712"/>
      <c r="KOR55" s="712"/>
      <c r="KOS55" s="712"/>
      <c r="KOT55" s="712"/>
      <c r="KOU55" s="712"/>
      <c r="KOV55" s="712"/>
      <c r="KOW55" s="712"/>
      <c r="KOX55" s="712"/>
      <c r="KOY55" s="712"/>
      <c r="KOZ55" s="712"/>
      <c r="KPA55" s="712"/>
      <c r="KPB55" s="712"/>
      <c r="KPC55" s="712"/>
      <c r="KPD55" s="712"/>
      <c r="KPE55" s="712"/>
      <c r="KPF55" s="712"/>
      <c r="KPG55" s="712"/>
      <c r="KPH55" s="712"/>
      <c r="KPI55" s="712"/>
      <c r="KPJ55" s="712"/>
      <c r="KPK55" s="712"/>
      <c r="KPL55" s="712"/>
      <c r="KPM55" s="712"/>
      <c r="KPN55" s="712"/>
      <c r="KPO55" s="712"/>
      <c r="KPP55" s="712"/>
      <c r="KPQ55" s="712"/>
      <c r="KPR55" s="712"/>
      <c r="KPS55" s="712"/>
      <c r="KPT55" s="712"/>
      <c r="KPU55" s="712"/>
      <c r="KPV55" s="712"/>
      <c r="KPW55" s="712"/>
      <c r="KPX55" s="712"/>
      <c r="KPY55" s="712"/>
      <c r="KPZ55" s="712"/>
      <c r="KQA55" s="712"/>
      <c r="KQB55" s="712"/>
      <c r="KQC55" s="712"/>
      <c r="KQD55" s="712"/>
      <c r="KQE55" s="712"/>
      <c r="KQF55" s="712"/>
      <c r="KQG55" s="712"/>
      <c r="KQH55" s="712"/>
      <c r="KQI55" s="712"/>
      <c r="KQJ55" s="712"/>
      <c r="KQK55" s="712"/>
      <c r="KQL55" s="712"/>
      <c r="KQM55" s="712"/>
      <c r="KQN55" s="712"/>
      <c r="KQO55" s="712"/>
      <c r="KQP55" s="712"/>
      <c r="KQQ55" s="712"/>
      <c r="KQR55" s="712"/>
      <c r="KQS55" s="712"/>
      <c r="KQT55" s="712"/>
      <c r="KQU55" s="712"/>
      <c r="KQV55" s="712"/>
      <c r="KQW55" s="712"/>
      <c r="KQX55" s="712"/>
      <c r="KQY55" s="712"/>
      <c r="KQZ55" s="712"/>
      <c r="KRA55" s="712"/>
      <c r="KRB55" s="712"/>
      <c r="KRC55" s="712"/>
      <c r="KRD55" s="712"/>
      <c r="KRE55" s="712"/>
      <c r="KRF55" s="712"/>
      <c r="KRG55" s="712"/>
      <c r="KRH55" s="712"/>
      <c r="KRI55" s="712"/>
      <c r="KRJ55" s="712"/>
      <c r="KRK55" s="712"/>
      <c r="KRL55" s="712"/>
      <c r="KRM55" s="712"/>
      <c r="KRN55" s="712"/>
      <c r="KRO55" s="712"/>
      <c r="KRP55" s="712"/>
      <c r="KRQ55" s="712"/>
      <c r="KRR55" s="712"/>
      <c r="KRS55" s="712"/>
      <c r="KRT55" s="712"/>
      <c r="KRU55" s="712"/>
      <c r="KRV55" s="712"/>
      <c r="KRW55" s="712"/>
      <c r="KRX55" s="712"/>
      <c r="KRY55" s="712"/>
      <c r="KRZ55" s="712"/>
      <c r="KSA55" s="712"/>
      <c r="KSB55" s="712"/>
      <c r="KSC55" s="712"/>
      <c r="KSD55" s="712"/>
      <c r="KSE55" s="712"/>
      <c r="KSF55" s="712"/>
      <c r="KSG55" s="712"/>
      <c r="KSH55" s="712"/>
      <c r="KSI55" s="712"/>
      <c r="KSJ55" s="712"/>
      <c r="KSK55" s="712"/>
      <c r="KSL55" s="712"/>
      <c r="KSM55" s="712"/>
      <c r="KSN55" s="712"/>
      <c r="KSO55" s="712"/>
      <c r="KSP55" s="712"/>
      <c r="KSQ55" s="712"/>
      <c r="KSR55" s="712"/>
      <c r="KSS55" s="712"/>
      <c r="KST55" s="712"/>
      <c r="KSU55" s="712"/>
      <c r="KSV55" s="712"/>
      <c r="KSW55" s="712"/>
      <c r="KSX55" s="712"/>
      <c r="KSY55" s="712"/>
      <c r="KSZ55" s="712"/>
      <c r="KTA55" s="712"/>
      <c r="KTB55" s="712"/>
      <c r="KTC55" s="712"/>
      <c r="KTD55" s="712"/>
      <c r="KTE55" s="712"/>
      <c r="KTF55" s="712"/>
      <c r="KTG55" s="712"/>
      <c r="KTH55" s="712"/>
      <c r="KTI55" s="712"/>
      <c r="KTJ55" s="712"/>
      <c r="KTK55" s="712"/>
      <c r="KTL55" s="712"/>
      <c r="KTM55" s="712"/>
      <c r="KTN55" s="712"/>
      <c r="KTO55" s="712"/>
      <c r="KTP55" s="712"/>
      <c r="KTQ55" s="712"/>
      <c r="KTR55" s="712"/>
      <c r="KTS55" s="712"/>
      <c r="KTT55" s="712"/>
      <c r="KTU55" s="712"/>
      <c r="KTV55" s="712"/>
      <c r="KTW55" s="712"/>
      <c r="KTX55" s="712"/>
      <c r="KTY55" s="712"/>
      <c r="KTZ55" s="712"/>
      <c r="KUA55" s="712"/>
      <c r="KUB55" s="712"/>
      <c r="KUC55" s="712"/>
      <c r="KUD55" s="712"/>
      <c r="KUE55" s="712"/>
      <c r="KUF55" s="712"/>
      <c r="KUG55" s="712"/>
      <c r="KUH55" s="712"/>
      <c r="KUI55" s="712"/>
      <c r="KUJ55" s="712"/>
      <c r="KUK55" s="712"/>
      <c r="KUL55" s="712"/>
      <c r="KUM55" s="712"/>
      <c r="KUN55" s="712"/>
      <c r="KUO55" s="712"/>
      <c r="KUP55" s="712"/>
      <c r="KUQ55" s="712"/>
      <c r="KUR55" s="712"/>
      <c r="KUS55" s="712"/>
      <c r="KUT55" s="712"/>
      <c r="KUU55" s="712"/>
      <c r="KUV55" s="712"/>
      <c r="KUW55" s="712"/>
      <c r="KUX55" s="712"/>
      <c r="KUY55" s="712"/>
      <c r="KUZ55" s="712"/>
      <c r="KVA55" s="712"/>
      <c r="KVB55" s="712"/>
      <c r="KVC55" s="712"/>
      <c r="KVD55" s="712"/>
      <c r="KVE55" s="712"/>
      <c r="KVF55" s="712"/>
      <c r="KVG55" s="712"/>
      <c r="KVH55" s="712"/>
      <c r="KVI55" s="712"/>
      <c r="KVJ55" s="712"/>
      <c r="KVK55" s="712"/>
      <c r="KVL55" s="712"/>
      <c r="KVM55" s="712"/>
      <c r="KVN55" s="712"/>
      <c r="KVO55" s="712"/>
      <c r="KVP55" s="712"/>
      <c r="KVQ55" s="712"/>
      <c r="KVR55" s="712"/>
      <c r="KVS55" s="712"/>
      <c r="KVT55" s="712"/>
      <c r="KVU55" s="712"/>
      <c r="KVV55" s="712"/>
      <c r="KVW55" s="712"/>
      <c r="KVX55" s="712"/>
      <c r="KVY55" s="712"/>
      <c r="KVZ55" s="712"/>
      <c r="KWA55" s="712"/>
      <c r="KWB55" s="712"/>
      <c r="KWC55" s="712"/>
      <c r="KWD55" s="712"/>
      <c r="KWE55" s="712"/>
      <c r="KWF55" s="712"/>
      <c r="KWG55" s="712"/>
      <c r="KWH55" s="712"/>
      <c r="KWI55" s="712"/>
      <c r="KWJ55" s="712"/>
      <c r="KWK55" s="712"/>
      <c r="KWL55" s="712"/>
      <c r="KWM55" s="712"/>
      <c r="KWN55" s="712"/>
      <c r="KWO55" s="712"/>
      <c r="KWP55" s="712"/>
      <c r="KWQ55" s="712"/>
      <c r="KWR55" s="712"/>
      <c r="KWS55" s="712"/>
      <c r="KWT55" s="712"/>
      <c r="KWU55" s="712"/>
      <c r="KWV55" s="712"/>
      <c r="KWW55" s="712"/>
      <c r="KWX55" s="712"/>
      <c r="KWY55" s="712"/>
      <c r="KWZ55" s="712"/>
      <c r="KXA55" s="712"/>
      <c r="KXB55" s="712"/>
      <c r="KXC55" s="712"/>
      <c r="KXD55" s="712"/>
      <c r="KXE55" s="712"/>
      <c r="KXF55" s="712"/>
      <c r="KXG55" s="712"/>
      <c r="KXH55" s="712"/>
      <c r="KXI55" s="712"/>
      <c r="KXJ55" s="712"/>
      <c r="KXK55" s="712"/>
      <c r="KXL55" s="712"/>
      <c r="KXM55" s="712"/>
      <c r="KXN55" s="712"/>
      <c r="KXO55" s="712"/>
      <c r="KXP55" s="712"/>
      <c r="KXQ55" s="712"/>
      <c r="KXR55" s="712"/>
      <c r="KXS55" s="712"/>
      <c r="KXT55" s="712"/>
      <c r="KXU55" s="712"/>
      <c r="KXV55" s="712"/>
      <c r="KXW55" s="712"/>
      <c r="KXX55" s="712"/>
      <c r="KXY55" s="712"/>
      <c r="KXZ55" s="712"/>
      <c r="KYA55" s="712"/>
      <c r="KYB55" s="712"/>
      <c r="KYC55" s="712"/>
      <c r="KYD55" s="712"/>
      <c r="KYE55" s="712"/>
      <c r="KYF55" s="712"/>
      <c r="KYG55" s="712"/>
      <c r="KYH55" s="712"/>
      <c r="KYI55" s="712"/>
      <c r="KYJ55" s="712"/>
      <c r="KYK55" s="712"/>
      <c r="KYL55" s="712"/>
      <c r="KYM55" s="712"/>
      <c r="KYN55" s="712"/>
      <c r="KYO55" s="712"/>
      <c r="KYP55" s="712"/>
      <c r="KYQ55" s="712"/>
      <c r="KYR55" s="712"/>
      <c r="KYS55" s="712"/>
      <c r="KYT55" s="712"/>
      <c r="KYU55" s="712"/>
      <c r="KYV55" s="712"/>
      <c r="KYW55" s="712"/>
      <c r="KYX55" s="712"/>
      <c r="KYY55" s="712"/>
      <c r="KYZ55" s="712"/>
      <c r="KZA55" s="712"/>
      <c r="KZB55" s="712"/>
      <c r="KZC55" s="712"/>
      <c r="KZD55" s="712"/>
      <c r="KZE55" s="712"/>
      <c r="KZF55" s="712"/>
      <c r="KZG55" s="712"/>
      <c r="KZH55" s="712"/>
      <c r="KZI55" s="712"/>
      <c r="KZJ55" s="712"/>
      <c r="KZK55" s="712"/>
      <c r="KZL55" s="712"/>
      <c r="KZM55" s="712"/>
      <c r="KZN55" s="712"/>
      <c r="KZO55" s="712"/>
      <c r="KZP55" s="712"/>
      <c r="KZQ55" s="712"/>
      <c r="KZR55" s="712"/>
      <c r="KZS55" s="712"/>
      <c r="KZT55" s="712"/>
      <c r="KZU55" s="712"/>
      <c r="KZV55" s="712"/>
      <c r="KZW55" s="712"/>
      <c r="KZX55" s="712"/>
      <c r="KZY55" s="712"/>
      <c r="KZZ55" s="712"/>
      <c r="LAA55" s="712"/>
      <c r="LAB55" s="712"/>
      <c r="LAC55" s="712"/>
      <c r="LAD55" s="712"/>
      <c r="LAE55" s="712"/>
      <c r="LAF55" s="712"/>
      <c r="LAG55" s="712"/>
      <c r="LAH55" s="712"/>
      <c r="LAI55" s="712"/>
      <c r="LAJ55" s="712"/>
      <c r="LAK55" s="712"/>
      <c r="LAL55" s="712"/>
      <c r="LAM55" s="712"/>
      <c r="LAN55" s="712"/>
      <c r="LAO55" s="712"/>
      <c r="LAP55" s="712"/>
      <c r="LAQ55" s="712"/>
      <c r="LAR55" s="712"/>
      <c r="LAS55" s="712"/>
      <c r="LAT55" s="712"/>
      <c r="LAU55" s="712"/>
      <c r="LAV55" s="712"/>
      <c r="LAW55" s="712"/>
      <c r="LAX55" s="712"/>
      <c r="LAY55" s="712"/>
      <c r="LAZ55" s="712"/>
      <c r="LBA55" s="712"/>
      <c r="LBB55" s="712"/>
      <c r="LBC55" s="712"/>
      <c r="LBD55" s="712"/>
      <c r="LBE55" s="712"/>
      <c r="LBF55" s="712"/>
      <c r="LBG55" s="712"/>
      <c r="LBH55" s="712"/>
      <c r="LBI55" s="712"/>
      <c r="LBJ55" s="712"/>
      <c r="LBK55" s="712"/>
      <c r="LBL55" s="712"/>
      <c r="LBM55" s="712"/>
      <c r="LBN55" s="712"/>
      <c r="LBO55" s="712"/>
      <c r="LBP55" s="712"/>
      <c r="LBQ55" s="712"/>
      <c r="LBR55" s="712"/>
      <c r="LBS55" s="712"/>
      <c r="LBT55" s="712"/>
      <c r="LBU55" s="712"/>
      <c r="LBV55" s="712"/>
      <c r="LBW55" s="712"/>
      <c r="LBX55" s="712"/>
      <c r="LBY55" s="712"/>
      <c r="LBZ55" s="712"/>
      <c r="LCA55" s="712"/>
      <c r="LCB55" s="712"/>
      <c r="LCC55" s="712"/>
      <c r="LCD55" s="712"/>
      <c r="LCE55" s="712"/>
      <c r="LCF55" s="712"/>
      <c r="LCG55" s="712"/>
      <c r="LCH55" s="712"/>
      <c r="LCI55" s="712"/>
      <c r="LCJ55" s="712"/>
      <c r="LCK55" s="712"/>
      <c r="LCL55" s="712"/>
      <c r="LCM55" s="712"/>
      <c r="LCN55" s="712"/>
      <c r="LCO55" s="712"/>
      <c r="LCP55" s="712"/>
      <c r="LCQ55" s="712"/>
      <c r="LCR55" s="712"/>
      <c r="LCS55" s="712"/>
      <c r="LCT55" s="712"/>
      <c r="LCU55" s="712"/>
      <c r="LCV55" s="712"/>
      <c r="LCW55" s="712"/>
      <c r="LCX55" s="712"/>
      <c r="LCY55" s="712"/>
      <c r="LCZ55" s="712"/>
      <c r="LDA55" s="712"/>
      <c r="LDB55" s="712"/>
      <c r="LDC55" s="712"/>
      <c r="LDD55" s="712"/>
      <c r="LDE55" s="712"/>
      <c r="LDF55" s="712"/>
      <c r="LDG55" s="712"/>
      <c r="LDH55" s="712"/>
      <c r="LDI55" s="712"/>
      <c r="LDJ55" s="712"/>
      <c r="LDK55" s="712"/>
      <c r="LDL55" s="712"/>
      <c r="LDM55" s="712"/>
      <c r="LDN55" s="712"/>
      <c r="LDO55" s="712"/>
      <c r="LDP55" s="712"/>
      <c r="LDQ55" s="712"/>
      <c r="LDR55" s="712"/>
      <c r="LDS55" s="712"/>
      <c r="LDT55" s="712"/>
      <c r="LDU55" s="712"/>
      <c r="LDV55" s="712"/>
      <c r="LDW55" s="712"/>
      <c r="LDX55" s="712"/>
      <c r="LDY55" s="712"/>
      <c r="LDZ55" s="712"/>
      <c r="LEA55" s="712"/>
      <c r="LEB55" s="712"/>
      <c r="LEC55" s="712"/>
      <c r="LED55" s="712"/>
      <c r="LEE55" s="712"/>
      <c r="LEF55" s="712"/>
      <c r="LEG55" s="712"/>
      <c r="LEH55" s="712"/>
      <c r="LEI55" s="712"/>
      <c r="LEJ55" s="712"/>
      <c r="LEK55" s="712"/>
      <c r="LEL55" s="712"/>
      <c r="LEM55" s="712"/>
      <c r="LEN55" s="712"/>
      <c r="LEO55" s="712"/>
      <c r="LEP55" s="712"/>
      <c r="LEQ55" s="712"/>
      <c r="LER55" s="712"/>
      <c r="LES55" s="712"/>
      <c r="LET55" s="712"/>
      <c r="LEU55" s="712"/>
      <c r="LEV55" s="712"/>
      <c r="LEW55" s="712"/>
      <c r="LEX55" s="712"/>
      <c r="LEY55" s="712"/>
      <c r="LEZ55" s="712"/>
      <c r="LFA55" s="712"/>
      <c r="LFB55" s="712"/>
      <c r="LFC55" s="712"/>
      <c r="LFD55" s="712"/>
      <c r="LFE55" s="712"/>
      <c r="LFF55" s="712"/>
      <c r="LFG55" s="712"/>
      <c r="LFH55" s="712"/>
      <c r="LFI55" s="712"/>
      <c r="LFJ55" s="712"/>
      <c r="LFK55" s="712"/>
      <c r="LFL55" s="712"/>
      <c r="LFM55" s="712"/>
      <c r="LFN55" s="712"/>
      <c r="LFO55" s="712"/>
      <c r="LFP55" s="712"/>
      <c r="LFQ55" s="712"/>
      <c r="LFR55" s="712"/>
      <c r="LFS55" s="712"/>
      <c r="LFT55" s="712"/>
      <c r="LFU55" s="712"/>
      <c r="LFV55" s="712"/>
      <c r="LFW55" s="712"/>
      <c r="LFX55" s="712"/>
      <c r="LFY55" s="712"/>
      <c r="LFZ55" s="712"/>
      <c r="LGA55" s="712"/>
      <c r="LGB55" s="712"/>
      <c r="LGC55" s="712"/>
      <c r="LGD55" s="712"/>
      <c r="LGE55" s="712"/>
      <c r="LGF55" s="712"/>
      <c r="LGG55" s="712"/>
      <c r="LGH55" s="712"/>
      <c r="LGI55" s="712"/>
      <c r="LGJ55" s="712"/>
      <c r="LGK55" s="712"/>
      <c r="LGL55" s="712"/>
      <c r="LGM55" s="712"/>
      <c r="LGN55" s="712"/>
      <c r="LGO55" s="712"/>
      <c r="LGP55" s="712"/>
      <c r="LGQ55" s="712"/>
      <c r="LGR55" s="712"/>
      <c r="LGS55" s="712"/>
      <c r="LGT55" s="712"/>
      <c r="LGU55" s="712"/>
      <c r="LGV55" s="712"/>
      <c r="LGW55" s="712"/>
      <c r="LGX55" s="712"/>
      <c r="LGY55" s="712"/>
      <c r="LGZ55" s="712"/>
      <c r="LHA55" s="712"/>
      <c r="LHB55" s="712"/>
      <c r="LHC55" s="712"/>
      <c r="LHD55" s="712"/>
      <c r="LHE55" s="712"/>
      <c r="LHF55" s="712"/>
      <c r="LHG55" s="712"/>
      <c r="LHH55" s="712"/>
      <c r="LHI55" s="712"/>
      <c r="LHJ55" s="712"/>
      <c r="LHK55" s="712"/>
      <c r="LHL55" s="712"/>
      <c r="LHM55" s="712"/>
      <c r="LHN55" s="712"/>
      <c r="LHO55" s="712"/>
      <c r="LHP55" s="712"/>
      <c r="LHQ55" s="712"/>
      <c r="LHR55" s="712"/>
      <c r="LHS55" s="712"/>
      <c r="LHT55" s="712"/>
      <c r="LHU55" s="712"/>
      <c r="LHV55" s="712"/>
      <c r="LHW55" s="712"/>
      <c r="LHX55" s="712"/>
      <c r="LHY55" s="712"/>
      <c r="LHZ55" s="712"/>
      <c r="LIA55" s="712"/>
      <c r="LIB55" s="712"/>
      <c r="LIC55" s="712"/>
      <c r="LID55" s="712"/>
      <c r="LIE55" s="712"/>
      <c r="LIF55" s="712"/>
      <c r="LIG55" s="712"/>
      <c r="LIH55" s="712"/>
      <c r="LII55" s="712"/>
      <c r="LIJ55" s="712"/>
      <c r="LIK55" s="712"/>
      <c r="LIL55" s="712"/>
      <c r="LIM55" s="712"/>
      <c r="LIN55" s="712"/>
      <c r="LIO55" s="712"/>
      <c r="LIP55" s="712"/>
      <c r="LIQ55" s="712"/>
      <c r="LIR55" s="712"/>
      <c r="LIS55" s="712"/>
      <c r="LIT55" s="712"/>
      <c r="LIU55" s="712"/>
      <c r="LIV55" s="712"/>
      <c r="LIW55" s="712"/>
      <c r="LIX55" s="712"/>
      <c r="LIY55" s="712"/>
      <c r="LIZ55" s="712"/>
      <c r="LJA55" s="712"/>
      <c r="LJB55" s="712"/>
      <c r="LJC55" s="712"/>
      <c r="LJD55" s="712"/>
      <c r="LJE55" s="712"/>
      <c r="LJF55" s="712"/>
      <c r="LJG55" s="712"/>
      <c r="LJH55" s="712"/>
      <c r="LJI55" s="712"/>
      <c r="LJJ55" s="712"/>
      <c r="LJK55" s="712"/>
      <c r="LJL55" s="712"/>
      <c r="LJM55" s="712"/>
      <c r="LJN55" s="712"/>
      <c r="LJO55" s="712"/>
      <c r="LJP55" s="712"/>
      <c r="LJQ55" s="712"/>
      <c r="LJR55" s="712"/>
      <c r="LJS55" s="712"/>
      <c r="LJT55" s="712"/>
      <c r="LJU55" s="712"/>
      <c r="LJV55" s="712"/>
      <c r="LJW55" s="712"/>
      <c r="LJX55" s="712"/>
      <c r="LJY55" s="712"/>
      <c r="LJZ55" s="712"/>
      <c r="LKA55" s="712"/>
      <c r="LKB55" s="712"/>
      <c r="LKC55" s="712"/>
      <c r="LKD55" s="712"/>
      <c r="LKE55" s="712"/>
      <c r="LKF55" s="712"/>
      <c r="LKG55" s="712"/>
      <c r="LKH55" s="712"/>
      <c r="LKI55" s="712"/>
      <c r="LKJ55" s="712"/>
      <c r="LKK55" s="712"/>
      <c r="LKL55" s="712"/>
      <c r="LKM55" s="712"/>
      <c r="LKN55" s="712"/>
      <c r="LKO55" s="712"/>
      <c r="LKP55" s="712"/>
      <c r="LKQ55" s="712"/>
      <c r="LKR55" s="712"/>
      <c r="LKS55" s="712"/>
      <c r="LKT55" s="712"/>
      <c r="LKU55" s="712"/>
      <c r="LKV55" s="712"/>
      <c r="LKW55" s="712"/>
      <c r="LKX55" s="712"/>
      <c r="LKY55" s="712"/>
      <c r="LKZ55" s="712"/>
      <c r="LLA55" s="712"/>
      <c r="LLB55" s="712"/>
      <c r="LLC55" s="712"/>
      <c r="LLD55" s="712"/>
      <c r="LLE55" s="712"/>
      <c r="LLF55" s="712"/>
      <c r="LLG55" s="712"/>
      <c r="LLH55" s="712"/>
      <c r="LLI55" s="712"/>
      <c r="LLJ55" s="712"/>
      <c r="LLK55" s="712"/>
      <c r="LLL55" s="712"/>
      <c r="LLM55" s="712"/>
      <c r="LLN55" s="712"/>
      <c r="LLO55" s="712"/>
      <c r="LLP55" s="712"/>
      <c r="LLQ55" s="712"/>
      <c r="LLR55" s="712"/>
      <c r="LLS55" s="712"/>
      <c r="LLT55" s="712"/>
      <c r="LLU55" s="712"/>
      <c r="LLV55" s="712"/>
      <c r="LLW55" s="712"/>
      <c r="LLX55" s="712"/>
      <c r="LLY55" s="712"/>
      <c r="LLZ55" s="712"/>
      <c r="LMA55" s="712"/>
      <c r="LMB55" s="712"/>
      <c r="LMC55" s="712"/>
      <c r="LMD55" s="712"/>
      <c r="LME55" s="712"/>
      <c r="LMF55" s="712"/>
      <c r="LMG55" s="712"/>
      <c r="LMH55" s="712"/>
      <c r="LMI55" s="712"/>
      <c r="LMJ55" s="712"/>
      <c r="LMK55" s="712"/>
      <c r="LML55" s="712"/>
      <c r="LMM55" s="712"/>
      <c r="LMN55" s="712"/>
      <c r="LMO55" s="712"/>
      <c r="LMP55" s="712"/>
      <c r="LMQ55" s="712"/>
      <c r="LMR55" s="712"/>
      <c r="LMS55" s="712"/>
      <c r="LMT55" s="712"/>
      <c r="LMU55" s="712"/>
      <c r="LMV55" s="712"/>
      <c r="LMW55" s="712"/>
      <c r="LMX55" s="712"/>
      <c r="LMY55" s="712"/>
      <c r="LMZ55" s="712"/>
      <c r="LNA55" s="712"/>
      <c r="LNB55" s="712"/>
      <c r="LNC55" s="712"/>
      <c r="LND55" s="712"/>
      <c r="LNE55" s="712"/>
      <c r="LNF55" s="712"/>
      <c r="LNG55" s="712"/>
      <c r="LNH55" s="712"/>
      <c r="LNI55" s="712"/>
      <c r="LNJ55" s="712"/>
      <c r="LNK55" s="712"/>
      <c r="LNL55" s="712"/>
      <c r="LNM55" s="712"/>
      <c r="LNN55" s="712"/>
      <c r="LNO55" s="712"/>
      <c r="LNP55" s="712"/>
      <c r="LNQ55" s="712"/>
      <c r="LNR55" s="712"/>
      <c r="LNS55" s="712"/>
      <c r="LNT55" s="712"/>
      <c r="LNU55" s="712"/>
      <c r="LNV55" s="712"/>
      <c r="LNW55" s="712"/>
      <c r="LNX55" s="712"/>
      <c r="LNY55" s="712"/>
      <c r="LNZ55" s="712"/>
      <c r="LOA55" s="712"/>
      <c r="LOB55" s="712"/>
      <c r="LOC55" s="712"/>
      <c r="LOD55" s="712"/>
      <c r="LOE55" s="712"/>
      <c r="LOF55" s="712"/>
      <c r="LOG55" s="712"/>
      <c r="LOH55" s="712"/>
      <c r="LOI55" s="712"/>
      <c r="LOJ55" s="712"/>
      <c r="LOK55" s="712"/>
      <c r="LOL55" s="712"/>
      <c r="LOM55" s="712"/>
      <c r="LON55" s="712"/>
      <c r="LOO55" s="712"/>
      <c r="LOP55" s="712"/>
      <c r="LOQ55" s="712"/>
      <c r="LOR55" s="712"/>
      <c r="LOS55" s="712"/>
      <c r="LOT55" s="712"/>
      <c r="LOU55" s="712"/>
      <c r="LOV55" s="712"/>
      <c r="LOW55" s="712"/>
      <c r="LOX55" s="712"/>
      <c r="LOY55" s="712"/>
      <c r="LOZ55" s="712"/>
      <c r="LPA55" s="712"/>
      <c r="LPB55" s="712"/>
      <c r="LPC55" s="712"/>
      <c r="LPD55" s="712"/>
      <c r="LPE55" s="712"/>
      <c r="LPF55" s="712"/>
      <c r="LPG55" s="712"/>
      <c r="LPH55" s="712"/>
      <c r="LPI55" s="712"/>
      <c r="LPJ55" s="712"/>
      <c r="LPK55" s="712"/>
      <c r="LPL55" s="712"/>
      <c r="LPM55" s="712"/>
      <c r="LPN55" s="712"/>
      <c r="LPO55" s="712"/>
      <c r="LPP55" s="712"/>
      <c r="LPQ55" s="712"/>
      <c r="LPR55" s="712"/>
      <c r="LPS55" s="712"/>
      <c r="LPT55" s="712"/>
      <c r="LPU55" s="712"/>
      <c r="LPV55" s="712"/>
      <c r="LPW55" s="712"/>
      <c r="LPX55" s="712"/>
      <c r="LPY55" s="712"/>
      <c r="LPZ55" s="712"/>
      <c r="LQA55" s="712"/>
      <c r="LQB55" s="712"/>
      <c r="LQC55" s="712"/>
      <c r="LQD55" s="712"/>
      <c r="LQE55" s="712"/>
      <c r="LQF55" s="712"/>
      <c r="LQG55" s="712"/>
      <c r="LQH55" s="712"/>
      <c r="LQI55" s="712"/>
      <c r="LQJ55" s="712"/>
      <c r="LQK55" s="712"/>
      <c r="LQL55" s="712"/>
      <c r="LQM55" s="712"/>
      <c r="LQN55" s="712"/>
      <c r="LQO55" s="712"/>
      <c r="LQP55" s="712"/>
      <c r="LQQ55" s="712"/>
      <c r="LQR55" s="712"/>
      <c r="LQS55" s="712"/>
      <c r="LQT55" s="712"/>
      <c r="LQU55" s="712"/>
      <c r="LQV55" s="712"/>
      <c r="LQW55" s="712"/>
      <c r="LQX55" s="712"/>
      <c r="LQY55" s="712"/>
      <c r="LQZ55" s="712"/>
      <c r="LRA55" s="712"/>
      <c r="LRB55" s="712"/>
      <c r="LRC55" s="712"/>
      <c r="LRD55" s="712"/>
      <c r="LRE55" s="712"/>
      <c r="LRF55" s="712"/>
      <c r="LRG55" s="712"/>
      <c r="LRH55" s="712"/>
      <c r="LRI55" s="712"/>
      <c r="LRJ55" s="712"/>
      <c r="LRK55" s="712"/>
      <c r="LRL55" s="712"/>
      <c r="LRM55" s="712"/>
      <c r="LRN55" s="712"/>
      <c r="LRO55" s="712"/>
      <c r="LRP55" s="712"/>
      <c r="LRQ55" s="712"/>
      <c r="LRR55" s="712"/>
      <c r="LRS55" s="712"/>
      <c r="LRT55" s="712"/>
      <c r="LRU55" s="712"/>
      <c r="LRV55" s="712"/>
      <c r="LRW55" s="712"/>
      <c r="LRX55" s="712"/>
      <c r="LRY55" s="712"/>
      <c r="LRZ55" s="712"/>
      <c r="LSA55" s="712"/>
      <c r="LSB55" s="712"/>
      <c r="LSC55" s="712"/>
      <c r="LSD55" s="712"/>
      <c r="LSE55" s="712"/>
      <c r="LSF55" s="712"/>
      <c r="LSG55" s="712"/>
      <c r="LSH55" s="712"/>
      <c r="LSI55" s="712"/>
      <c r="LSJ55" s="712"/>
      <c r="LSK55" s="712"/>
      <c r="LSL55" s="712"/>
      <c r="LSM55" s="712"/>
      <c r="LSN55" s="712"/>
      <c r="LSO55" s="712"/>
      <c r="LSP55" s="712"/>
      <c r="LSQ55" s="712"/>
      <c r="LSR55" s="712"/>
      <c r="LSS55" s="712"/>
      <c r="LST55" s="712"/>
      <c r="LSU55" s="712"/>
      <c r="LSV55" s="712"/>
      <c r="LSW55" s="712"/>
      <c r="LSX55" s="712"/>
      <c r="LSY55" s="712"/>
      <c r="LSZ55" s="712"/>
      <c r="LTA55" s="712"/>
      <c r="LTB55" s="712"/>
      <c r="LTC55" s="712"/>
      <c r="LTD55" s="712"/>
      <c r="LTE55" s="712"/>
      <c r="LTF55" s="712"/>
      <c r="LTG55" s="712"/>
      <c r="LTH55" s="712"/>
      <c r="LTI55" s="712"/>
      <c r="LTJ55" s="712"/>
      <c r="LTK55" s="712"/>
      <c r="LTL55" s="712"/>
      <c r="LTM55" s="712"/>
      <c r="LTN55" s="712"/>
      <c r="LTO55" s="712"/>
      <c r="LTP55" s="712"/>
      <c r="LTQ55" s="712"/>
      <c r="LTR55" s="712"/>
      <c r="LTS55" s="712"/>
      <c r="LTT55" s="712"/>
      <c r="LTU55" s="712"/>
      <c r="LTV55" s="712"/>
      <c r="LTW55" s="712"/>
      <c r="LTX55" s="712"/>
      <c r="LTY55" s="712"/>
      <c r="LTZ55" s="712"/>
      <c r="LUA55" s="712"/>
      <c r="LUB55" s="712"/>
      <c r="LUC55" s="712"/>
      <c r="LUD55" s="712"/>
      <c r="LUE55" s="712"/>
      <c r="LUF55" s="712"/>
      <c r="LUG55" s="712"/>
      <c r="LUH55" s="712"/>
      <c r="LUI55" s="712"/>
      <c r="LUJ55" s="712"/>
      <c r="LUK55" s="712"/>
      <c r="LUL55" s="712"/>
      <c r="LUM55" s="712"/>
      <c r="LUN55" s="712"/>
      <c r="LUO55" s="712"/>
      <c r="LUP55" s="712"/>
      <c r="LUQ55" s="712"/>
      <c r="LUR55" s="712"/>
      <c r="LUS55" s="712"/>
      <c r="LUT55" s="712"/>
      <c r="LUU55" s="712"/>
      <c r="LUV55" s="712"/>
      <c r="LUW55" s="712"/>
      <c r="LUX55" s="712"/>
      <c r="LUY55" s="712"/>
      <c r="LUZ55" s="712"/>
      <c r="LVA55" s="712"/>
      <c r="LVB55" s="712"/>
      <c r="LVC55" s="712"/>
      <c r="LVD55" s="712"/>
      <c r="LVE55" s="712"/>
      <c r="LVF55" s="712"/>
      <c r="LVG55" s="712"/>
      <c r="LVH55" s="712"/>
      <c r="LVI55" s="712"/>
      <c r="LVJ55" s="712"/>
      <c r="LVK55" s="712"/>
      <c r="LVL55" s="712"/>
      <c r="LVM55" s="712"/>
      <c r="LVN55" s="712"/>
      <c r="LVO55" s="712"/>
      <c r="LVP55" s="712"/>
      <c r="LVQ55" s="712"/>
      <c r="LVR55" s="712"/>
      <c r="LVS55" s="712"/>
      <c r="LVT55" s="712"/>
      <c r="LVU55" s="712"/>
      <c r="LVV55" s="712"/>
      <c r="LVW55" s="712"/>
      <c r="LVX55" s="712"/>
      <c r="LVY55" s="712"/>
      <c r="LVZ55" s="712"/>
      <c r="LWA55" s="712"/>
      <c r="LWB55" s="712"/>
      <c r="LWC55" s="712"/>
      <c r="LWD55" s="712"/>
      <c r="LWE55" s="712"/>
      <c r="LWF55" s="712"/>
      <c r="LWG55" s="712"/>
      <c r="LWH55" s="712"/>
      <c r="LWI55" s="712"/>
      <c r="LWJ55" s="712"/>
      <c r="LWK55" s="712"/>
      <c r="LWL55" s="712"/>
      <c r="LWM55" s="712"/>
      <c r="LWN55" s="712"/>
      <c r="LWO55" s="712"/>
      <c r="LWP55" s="712"/>
      <c r="LWQ55" s="712"/>
      <c r="LWR55" s="712"/>
      <c r="LWS55" s="712"/>
      <c r="LWT55" s="712"/>
      <c r="LWU55" s="712"/>
      <c r="LWV55" s="712"/>
      <c r="LWW55" s="712"/>
      <c r="LWX55" s="712"/>
      <c r="LWY55" s="712"/>
      <c r="LWZ55" s="712"/>
      <c r="LXA55" s="712"/>
      <c r="LXB55" s="712"/>
      <c r="LXC55" s="712"/>
      <c r="LXD55" s="712"/>
      <c r="LXE55" s="712"/>
      <c r="LXF55" s="712"/>
      <c r="LXG55" s="712"/>
      <c r="LXH55" s="712"/>
      <c r="LXI55" s="712"/>
      <c r="LXJ55" s="712"/>
      <c r="LXK55" s="712"/>
      <c r="LXL55" s="712"/>
      <c r="LXM55" s="712"/>
      <c r="LXN55" s="712"/>
      <c r="LXO55" s="712"/>
      <c r="LXP55" s="712"/>
      <c r="LXQ55" s="712"/>
      <c r="LXR55" s="712"/>
      <c r="LXS55" s="712"/>
      <c r="LXT55" s="712"/>
      <c r="LXU55" s="712"/>
      <c r="LXV55" s="712"/>
      <c r="LXW55" s="712"/>
      <c r="LXX55" s="712"/>
      <c r="LXY55" s="712"/>
      <c r="LXZ55" s="712"/>
      <c r="LYA55" s="712"/>
      <c r="LYB55" s="712"/>
      <c r="LYC55" s="712"/>
      <c r="LYD55" s="712"/>
      <c r="LYE55" s="712"/>
      <c r="LYF55" s="712"/>
      <c r="LYG55" s="712"/>
      <c r="LYH55" s="712"/>
      <c r="LYI55" s="712"/>
      <c r="LYJ55" s="712"/>
      <c r="LYK55" s="712"/>
      <c r="LYL55" s="712"/>
      <c r="LYM55" s="712"/>
      <c r="LYN55" s="712"/>
      <c r="LYO55" s="712"/>
      <c r="LYP55" s="712"/>
      <c r="LYQ55" s="712"/>
      <c r="LYR55" s="712"/>
      <c r="LYS55" s="712"/>
      <c r="LYT55" s="712"/>
      <c r="LYU55" s="712"/>
      <c r="LYV55" s="712"/>
      <c r="LYW55" s="712"/>
      <c r="LYX55" s="712"/>
      <c r="LYY55" s="712"/>
      <c r="LYZ55" s="712"/>
      <c r="LZA55" s="712"/>
      <c r="LZB55" s="712"/>
      <c r="LZC55" s="712"/>
      <c r="LZD55" s="712"/>
      <c r="LZE55" s="712"/>
      <c r="LZF55" s="712"/>
      <c r="LZG55" s="712"/>
      <c r="LZH55" s="712"/>
      <c r="LZI55" s="712"/>
      <c r="LZJ55" s="712"/>
      <c r="LZK55" s="712"/>
      <c r="LZL55" s="712"/>
      <c r="LZM55" s="712"/>
      <c r="LZN55" s="712"/>
      <c r="LZO55" s="712"/>
      <c r="LZP55" s="712"/>
      <c r="LZQ55" s="712"/>
      <c r="LZR55" s="712"/>
      <c r="LZS55" s="712"/>
      <c r="LZT55" s="712"/>
      <c r="LZU55" s="712"/>
      <c r="LZV55" s="712"/>
      <c r="LZW55" s="712"/>
      <c r="LZX55" s="712"/>
      <c r="LZY55" s="712"/>
      <c r="LZZ55" s="712"/>
      <c r="MAA55" s="712"/>
      <c r="MAB55" s="712"/>
      <c r="MAC55" s="712"/>
      <c r="MAD55" s="712"/>
      <c r="MAE55" s="712"/>
      <c r="MAF55" s="712"/>
      <c r="MAG55" s="712"/>
      <c r="MAH55" s="712"/>
      <c r="MAI55" s="712"/>
      <c r="MAJ55" s="712"/>
      <c r="MAK55" s="712"/>
      <c r="MAL55" s="712"/>
      <c r="MAM55" s="712"/>
      <c r="MAN55" s="712"/>
      <c r="MAO55" s="712"/>
      <c r="MAP55" s="712"/>
      <c r="MAQ55" s="712"/>
      <c r="MAR55" s="712"/>
      <c r="MAS55" s="712"/>
      <c r="MAT55" s="712"/>
      <c r="MAU55" s="712"/>
      <c r="MAV55" s="712"/>
      <c r="MAW55" s="712"/>
      <c r="MAX55" s="712"/>
      <c r="MAY55" s="712"/>
      <c r="MAZ55" s="712"/>
      <c r="MBA55" s="712"/>
      <c r="MBB55" s="712"/>
      <c r="MBC55" s="712"/>
      <c r="MBD55" s="712"/>
      <c r="MBE55" s="712"/>
      <c r="MBF55" s="712"/>
      <c r="MBG55" s="712"/>
      <c r="MBH55" s="712"/>
      <c r="MBI55" s="712"/>
      <c r="MBJ55" s="712"/>
      <c r="MBK55" s="712"/>
      <c r="MBL55" s="712"/>
      <c r="MBM55" s="712"/>
      <c r="MBN55" s="712"/>
      <c r="MBO55" s="712"/>
      <c r="MBP55" s="712"/>
      <c r="MBQ55" s="712"/>
      <c r="MBR55" s="712"/>
      <c r="MBS55" s="712"/>
      <c r="MBT55" s="712"/>
      <c r="MBU55" s="712"/>
      <c r="MBV55" s="712"/>
      <c r="MBW55" s="712"/>
      <c r="MBX55" s="712"/>
      <c r="MBY55" s="712"/>
      <c r="MBZ55" s="712"/>
      <c r="MCA55" s="712"/>
      <c r="MCB55" s="712"/>
      <c r="MCC55" s="712"/>
      <c r="MCD55" s="712"/>
      <c r="MCE55" s="712"/>
      <c r="MCF55" s="712"/>
      <c r="MCG55" s="712"/>
      <c r="MCH55" s="712"/>
      <c r="MCI55" s="712"/>
      <c r="MCJ55" s="712"/>
      <c r="MCK55" s="712"/>
      <c r="MCL55" s="712"/>
      <c r="MCM55" s="712"/>
      <c r="MCN55" s="712"/>
      <c r="MCO55" s="712"/>
      <c r="MCP55" s="712"/>
      <c r="MCQ55" s="712"/>
      <c r="MCR55" s="712"/>
      <c r="MCS55" s="712"/>
      <c r="MCT55" s="712"/>
      <c r="MCU55" s="712"/>
      <c r="MCV55" s="712"/>
      <c r="MCW55" s="712"/>
      <c r="MCX55" s="712"/>
      <c r="MCY55" s="712"/>
      <c r="MCZ55" s="712"/>
      <c r="MDA55" s="712"/>
      <c r="MDB55" s="712"/>
      <c r="MDC55" s="712"/>
      <c r="MDD55" s="712"/>
      <c r="MDE55" s="712"/>
      <c r="MDF55" s="712"/>
      <c r="MDG55" s="712"/>
      <c r="MDH55" s="712"/>
      <c r="MDI55" s="712"/>
      <c r="MDJ55" s="712"/>
      <c r="MDK55" s="712"/>
      <c r="MDL55" s="712"/>
      <c r="MDM55" s="712"/>
      <c r="MDN55" s="712"/>
      <c r="MDO55" s="712"/>
      <c r="MDP55" s="712"/>
      <c r="MDQ55" s="712"/>
      <c r="MDR55" s="712"/>
      <c r="MDS55" s="712"/>
      <c r="MDT55" s="712"/>
      <c r="MDU55" s="712"/>
      <c r="MDV55" s="712"/>
      <c r="MDW55" s="712"/>
      <c r="MDX55" s="712"/>
      <c r="MDY55" s="712"/>
      <c r="MDZ55" s="712"/>
      <c r="MEA55" s="712"/>
      <c r="MEB55" s="712"/>
      <c r="MEC55" s="712"/>
      <c r="MED55" s="712"/>
      <c r="MEE55" s="712"/>
      <c r="MEF55" s="712"/>
      <c r="MEG55" s="712"/>
      <c r="MEH55" s="712"/>
      <c r="MEI55" s="712"/>
      <c r="MEJ55" s="712"/>
      <c r="MEK55" s="712"/>
      <c r="MEL55" s="712"/>
      <c r="MEM55" s="712"/>
      <c r="MEN55" s="712"/>
      <c r="MEO55" s="712"/>
      <c r="MEP55" s="712"/>
      <c r="MEQ55" s="712"/>
      <c r="MER55" s="712"/>
      <c r="MES55" s="712"/>
      <c r="MET55" s="712"/>
      <c r="MEU55" s="712"/>
      <c r="MEV55" s="712"/>
      <c r="MEW55" s="712"/>
      <c r="MEX55" s="712"/>
      <c r="MEY55" s="712"/>
      <c r="MEZ55" s="712"/>
      <c r="MFA55" s="712"/>
      <c r="MFB55" s="712"/>
      <c r="MFC55" s="712"/>
      <c r="MFD55" s="712"/>
      <c r="MFE55" s="712"/>
      <c r="MFF55" s="712"/>
      <c r="MFG55" s="712"/>
      <c r="MFH55" s="712"/>
      <c r="MFI55" s="712"/>
      <c r="MFJ55" s="712"/>
      <c r="MFK55" s="712"/>
      <c r="MFL55" s="712"/>
      <c r="MFM55" s="712"/>
      <c r="MFN55" s="712"/>
      <c r="MFO55" s="712"/>
      <c r="MFP55" s="712"/>
      <c r="MFQ55" s="712"/>
      <c r="MFR55" s="712"/>
      <c r="MFS55" s="712"/>
      <c r="MFT55" s="712"/>
      <c r="MFU55" s="712"/>
      <c r="MFV55" s="712"/>
      <c r="MFW55" s="712"/>
      <c r="MFX55" s="712"/>
      <c r="MFY55" s="712"/>
      <c r="MFZ55" s="712"/>
      <c r="MGA55" s="712"/>
      <c r="MGB55" s="712"/>
      <c r="MGC55" s="712"/>
      <c r="MGD55" s="712"/>
      <c r="MGE55" s="712"/>
      <c r="MGF55" s="712"/>
      <c r="MGG55" s="712"/>
      <c r="MGH55" s="712"/>
      <c r="MGI55" s="712"/>
      <c r="MGJ55" s="712"/>
      <c r="MGK55" s="712"/>
      <c r="MGL55" s="712"/>
      <c r="MGM55" s="712"/>
      <c r="MGN55" s="712"/>
      <c r="MGO55" s="712"/>
      <c r="MGP55" s="712"/>
      <c r="MGQ55" s="712"/>
      <c r="MGR55" s="712"/>
      <c r="MGS55" s="712"/>
      <c r="MGT55" s="712"/>
      <c r="MGU55" s="712"/>
      <c r="MGV55" s="712"/>
      <c r="MGW55" s="712"/>
      <c r="MGX55" s="712"/>
      <c r="MGY55" s="712"/>
      <c r="MGZ55" s="712"/>
      <c r="MHA55" s="712"/>
      <c r="MHB55" s="712"/>
      <c r="MHC55" s="712"/>
      <c r="MHD55" s="712"/>
      <c r="MHE55" s="712"/>
      <c r="MHF55" s="712"/>
      <c r="MHG55" s="712"/>
      <c r="MHH55" s="712"/>
      <c r="MHI55" s="712"/>
      <c r="MHJ55" s="712"/>
      <c r="MHK55" s="712"/>
      <c r="MHL55" s="712"/>
      <c r="MHM55" s="712"/>
      <c r="MHN55" s="712"/>
      <c r="MHO55" s="712"/>
      <c r="MHP55" s="712"/>
      <c r="MHQ55" s="712"/>
      <c r="MHR55" s="712"/>
      <c r="MHS55" s="712"/>
      <c r="MHT55" s="712"/>
      <c r="MHU55" s="712"/>
      <c r="MHV55" s="712"/>
      <c r="MHW55" s="712"/>
      <c r="MHX55" s="712"/>
      <c r="MHY55" s="712"/>
      <c r="MHZ55" s="712"/>
      <c r="MIA55" s="712"/>
      <c r="MIB55" s="712"/>
      <c r="MIC55" s="712"/>
      <c r="MID55" s="712"/>
      <c r="MIE55" s="712"/>
      <c r="MIF55" s="712"/>
      <c r="MIG55" s="712"/>
      <c r="MIH55" s="712"/>
      <c r="MII55" s="712"/>
      <c r="MIJ55" s="712"/>
      <c r="MIK55" s="712"/>
      <c r="MIL55" s="712"/>
      <c r="MIM55" s="712"/>
      <c r="MIN55" s="712"/>
      <c r="MIO55" s="712"/>
      <c r="MIP55" s="712"/>
      <c r="MIQ55" s="712"/>
      <c r="MIR55" s="712"/>
      <c r="MIS55" s="712"/>
      <c r="MIT55" s="712"/>
      <c r="MIU55" s="712"/>
      <c r="MIV55" s="712"/>
      <c r="MIW55" s="712"/>
      <c r="MIX55" s="712"/>
      <c r="MIY55" s="712"/>
      <c r="MIZ55" s="712"/>
      <c r="MJA55" s="712"/>
      <c r="MJB55" s="712"/>
      <c r="MJC55" s="712"/>
      <c r="MJD55" s="712"/>
      <c r="MJE55" s="712"/>
      <c r="MJF55" s="712"/>
      <c r="MJG55" s="712"/>
      <c r="MJH55" s="712"/>
      <c r="MJI55" s="712"/>
      <c r="MJJ55" s="712"/>
      <c r="MJK55" s="712"/>
      <c r="MJL55" s="712"/>
      <c r="MJM55" s="712"/>
      <c r="MJN55" s="712"/>
      <c r="MJO55" s="712"/>
      <c r="MJP55" s="712"/>
      <c r="MJQ55" s="712"/>
      <c r="MJR55" s="712"/>
      <c r="MJS55" s="712"/>
      <c r="MJT55" s="712"/>
      <c r="MJU55" s="712"/>
      <c r="MJV55" s="712"/>
      <c r="MJW55" s="712"/>
      <c r="MJX55" s="712"/>
      <c r="MJY55" s="712"/>
      <c r="MJZ55" s="712"/>
      <c r="MKA55" s="712"/>
      <c r="MKB55" s="712"/>
      <c r="MKC55" s="712"/>
      <c r="MKD55" s="712"/>
      <c r="MKE55" s="712"/>
      <c r="MKF55" s="712"/>
      <c r="MKG55" s="712"/>
      <c r="MKH55" s="712"/>
      <c r="MKI55" s="712"/>
      <c r="MKJ55" s="712"/>
      <c r="MKK55" s="712"/>
      <c r="MKL55" s="712"/>
      <c r="MKM55" s="712"/>
      <c r="MKN55" s="712"/>
      <c r="MKO55" s="712"/>
      <c r="MKP55" s="712"/>
      <c r="MKQ55" s="712"/>
      <c r="MKR55" s="712"/>
      <c r="MKS55" s="712"/>
      <c r="MKT55" s="712"/>
      <c r="MKU55" s="712"/>
      <c r="MKV55" s="712"/>
      <c r="MKW55" s="712"/>
      <c r="MKX55" s="712"/>
      <c r="MKY55" s="712"/>
      <c r="MKZ55" s="712"/>
      <c r="MLA55" s="712"/>
      <c r="MLB55" s="712"/>
      <c r="MLC55" s="712"/>
      <c r="MLD55" s="712"/>
      <c r="MLE55" s="712"/>
      <c r="MLF55" s="712"/>
      <c r="MLG55" s="712"/>
      <c r="MLH55" s="712"/>
      <c r="MLI55" s="712"/>
      <c r="MLJ55" s="712"/>
      <c r="MLK55" s="712"/>
      <c r="MLL55" s="712"/>
      <c r="MLM55" s="712"/>
      <c r="MLN55" s="712"/>
      <c r="MLO55" s="712"/>
      <c r="MLP55" s="712"/>
      <c r="MLQ55" s="712"/>
      <c r="MLR55" s="712"/>
      <c r="MLS55" s="712"/>
      <c r="MLT55" s="712"/>
      <c r="MLU55" s="712"/>
      <c r="MLV55" s="712"/>
      <c r="MLW55" s="712"/>
      <c r="MLX55" s="712"/>
      <c r="MLY55" s="712"/>
      <c r="MLZ55" s="712"/>
      <c r="MMA55" s="712"/>
      <c r="MMB55" s="712"/>
      <c r="MMC55" s="712"/>
      <c r="MMD55" s="712"/>
      <c r="MME55" s="712"/>
      <c r="MMF55" s="712"/>
      <c r="MMG55" s="712"/>
      <c r="MMH55" s="712"/>
      <c r="MMI55" s="712"/>
      <c r="MMJ55" s="712"/>
      <c r="MMK55" s="712"/>
      <c r="MML55" s="712"/>
      <c r="MMM55" s="712"/>
      <c r="MMN55" s="712"/>
      <c r="MMO55" s="712"/>
      <c r="MMP55" s="712"/>
      <c r="MMQ55" s="712"/>
      <c r="MMR55" s="712"/>
      <c r="MMS55" s="712"/>
      <c r="MMT55" s="712"/>
      <c r="MMU55" s="712"/>
      <c r="MMV55" s="712"/>
      <c r="MMW55" s="712"/>
      <c r="MMX55" s="712"/>
      <c r="MMY55" s="712"/>
      <c r="MMZ55" s="712"/>
      <c r="MNA55" s="712"/>
      <c r="MNB55" s="712"/>
      <c r="MNC55" s="712"/>
      <c r="MND55" s="712"/>
      <c r="MNE55" s="712"/>
      <c r="MNF55" s="712"/>
      <c r="MNG55" s="712"/>
      <c r="MNH55" s="712"/>
      <c r="MNI55" s="712"/>
      <c r="MNJ55" s="712"/>
      <c r="MNK55" s="712"/>
      <c r="MNL55" s="712"/>
      <c r="MNM55" s="712"/>
      <c r="MNN55" s="712"/>
      <c r="MNO55" s="712"/>
      <c r="MNP55" s="712"/>
      <c r="MNQ55" s="712"/>
      <c r="MNR55" s="712"/>
      <c r="MNS55" s="712"/>
      <c r="MNT55" s="712"/>
      <c r="MNU55" s="712"/>
      <c r="MNV55" s="712"/>
      <c r="MNW55" s="712"/>
      <c r="MNX55" s="712"/>
      <c r="MNY55" s="712"/>
      <c r="MNZ55" s="712"/>
      <c r="MOA55" s="712"/>
      <c r="MOB55" s="712"/>
      <c r="MOC55" s="712"/>
      <c r="MOD55" s="712"/>
      <c r="MOE55" s="712"/>
      <c r="MOF55" s="712"/>
      <c r="MOG55" s="712"/>
      <c r="MOH55" s="712"/>
      <c r="MOI55" s="712"/>
      <c r="MOJ55" s="712"/>
      <c r="MOK55" s="712"/>
      <c r="MOL55" s="712"/>
      <c r="MOM55" s="712"/>
      <c r="MON55" s="712"/>
      <c r="MOO55" s="712"/>
      <c r="MOP55" s="712"/>
      <c r="MOQ55" s="712"/>
      <c r="MOR55" s="712"/>
      <c r="MOS55" s="712"/>
      <c r="MOT55" s="712"/>
      <c r="MOU55" s="712"/>
      <c r="MOV55" s="712"/>
      <c r="MOW55" s="712"/>
      <c r="MOX55" s="712"/>
      <c r="MOY55" s="712"/>
      <c r="MOZ55" s="712"/>
      <c r="MPA55" s="712"/>
      <c r="MPB55" s="712"/>
      <c r="MPC55" s="712"/>
      <c r="MPD55" s="712"/>
      <c r="MPE55" s="712"/>
      <c r="MPF55" s="712"/>
      <c r="MPG55" s="712"/>
      <c r="MPH55" s="712"/>
      <c r="MPI55" s="712"/>
      <c r="MPJ55" s="712"/>
      <c r="MPK55" s="712"/>
      <c r="MPL55" s="712"/>
      <c r="MPM55" s="712"/>
      <c r="MPN55" s="712"/>
      <c r="MPO55" s="712"/>
      <c r="MPP55" s="712"/>
      <c r="MPQ55" s="712"/>
      <c r="MPR55" s="712"/>
      <c r="MPS55" s="712"/>
      <c r="MPT55" s="712"/>
      <c r="MPU55" s="712"/>
      <c r="MPV55" s="712"/>
      <c r="MPW55" s="712"/>
      <c r="MPX55" s="712"/>
      <c r="MPY55" s="712"/>
      <c r="MPZ55" s="712"/>
      <c r="MQA55" s="712"/>
      <c r="MQB55" s="712"/>
      <c r="MQC55" s="712"/>
      <c r="MQD55" s="712"/>
      <c r="MQE55" s="712"/>
      <c r="MQF55" s="712"/>
      <c r="MQG55" s="712"/>
      <c r="MQH55" s="712"/>
      <c r="MQI55" s="712"/>
      <c r="MQJ55" s="712"/>
      <c r="MQK55" s="712"/>
      <c r="MQL55" s="712"/>
      <c r="MQM55" s="712"/>
      <c r="MQN55" s="712"/>
      <c r="MQO55" s="712"/>
      <c r="MQP55" s="712"/>
      <c r="MQQ55" s="712"/>
      <c r="MQR55" s="712"/>
      <c r="MQS55" s="712"/>
      <c r="MQT55" s="712"/>
      <c r="MQU55" s="712"/>
      <c r="MQV55" s="712"/>
      <c r="MQW55" s="712"/>
      <c r="MQX55" s="712"/>
      <c r="MQY55" s="712"/>
      <c r="MQZ55" s="712"/>
      <c r="MRA55" s="712"/>
      <c r="MRB55" s="712"/>
      <c r="MRC55" s="712"/>
      <c r="MRD55" s="712"/>
      <c r="MRE55" s="712"/>
      <c r="MRF55" s="712"/>
      <c r="MRG55" s="712"/>
      <c r="MRH55" s="712"/>
      <c r="MRI55" s="712"/>
      <c r="MRJ55" s="712"/>
      <c r="MRK55" s="712"/>
      <c r="MRL55" s="712"/>
      <c r="MRM55" s="712"/>
      <c r="MRN55" s="712"/>
      <c r="MRO55" s="712"/>
      <c r="MRP55" s="712"/>
      <c r="MRQ55" s="712"/>
      <c r="MRR55" s="712"/>
      <c r="MRS55" s="712"/>
      <c r="MRT55" s="712"/>
      <c r="MRU55" s="712"/>
      <c r="MRV55" s="712"/>
      <c r="MRW55" s="712"/>
      <c r="MRX55" s="712"/>
      <c r="MRY55" s="712"/>
      <c r="MRZ55" s="712"/>
      <c r="MSA55" s="712"/>
      <c r="MSB55" s="712"/>
      <c r="MSC55" s="712"/>
      <c r="MSD55" s="712"/>
      <c r="MSE55" s="712"/>
      <c r="MSF55" s="712"/>
      <c r="MSG55" s="712"/>
      <c r="MSH55" s="712"/>
      <c r="MSI55" s="712"/>
      <c r="MSJ55" s="712"/>
      <c r="MSK55" s="712"/>
      <c r="MSL55" s="712"/>
      <c r="MSM55" s="712"/>
      <c r="MSN55" s="712"/>
      <c r="MSO55" s="712"/>
      <c r="MSP55" s="712"/>
      <c r="MSQ55" s="712"/>
      <c r="MSR55" s="712"/>
      <c r="MSS55" s="712"/>
      <c r="MST55" s="712"/>
      <c r="MSU55" s="712"/>
      <c r="MSV55" s="712"/>
      <c r="MSW55" s="712"/>
      <c r="MSX55" s="712"/>
      <c r="MSY55" s="712"/>
      <c r="MSZ55" s="712"/>
      <c r="MTA55" s="712"/>
      <c r="MTB55" s="712"/>
      <c r="MTC55" s="712"/>
      <c r="MTD55" s="712"/>
      <c r="MTE55" s="712"/>
      <c r="MTF55" s="712"/>
      <c r="MTG55" s="712"/>
      <c r="MTH55" s="712"/>
      <c r="MTI55" s="712"/>
      <c r="MTJ55" s="712"/>
      <c r="MTK55" s="712"/>
      <c r="MTL55" s="712"/>
      <c r="MTM55" s="712"/>
      <c r="MTN55" s="712"/>
      <c r="MTO55" s="712"/>
      <c r="MTP55" s="712"/>
      <c r="MTQ55" s="712"/>
      <c r="MTR55" s="712"/>
      <c r="MTS55" s="712"/>
      <c r="MTT55" s="712"/>
      <c r="MTU55" s="712"/>
      <c r="MTV55" s="712"/>
      <c r="MTW55" s="712"/>
      <c r="MTX55" s="712"/>
      <c r="MTY55" s="712"/>
      <c r="MTZ55" s="712"/>
      <c r="MUA55" s="712"/>
      <c r="MUB55" s="712"/>
      <c r="MUC55" s="712"/>
      <c r="MUD55" s="712"/>
      <c r="MUE55" s="712"/>
      <c r="MUF55" s="712"/>
      <c r="MUG55" s="712"/>
      <c r="MUH55" s="712"/>
      <c r="MUI55" s="712"/>
      <c r="MUJ55" s="712"/>
      <c r="MUK55" s="712"/>
      <c r="MUL55" s="712"/>
      <c r="MUM55" s="712"/>
      <c r="MUN55" s="712"/>
      <c r="MUO55" s="712"/>
      <c r="MUP55" s="712"/>
      <c r="MUQ55" s="712"/>
      <c r="MUR55" s="712"/>
      <c r="MUS55" s="712"/>
      <c r="MUT55" s="712"/>
      <c r="MUU55" s="712"/>
      <c r="MUV55" s="712"/>
      <c r="MUW55" s="712"/>
      <c r="MUX55" s="712"/>
      <c r="MUY55" s="712"/>
      <c r="MUZ55" s="712"/>
      <c r="MVA55" s="712"/>
      <c r="MVB55" s="712"/>
      <c r="MVC55" s="712"/>
      <c r="MVD55" s="712"/>
      <c r="MVE55" s="712"/>
      <c r="MVF55" s="712"/>
      <c r="MVG55" s="712"/>
      <c r="MVH55" s="712"/>
      <c r="MVI55" s="712"/>
      <c r="MVJ55" s="712"/>
      <c r="MVK55" s="712"/>
      <c r="MVL55" s="712"/>
      <c r="MVM55" s="712"/>
      <c r="MVN55" s="712"/>
      <c r="MVO55" s="712"/>
      <c r="MVP55" s="712"/>
      <c r="MVQ55" s="712"/>
      <c r="MVR55" s="712"/>
      <c r="MVS55" s="712"/>
      <c r="MVT55" s="712"/>
      <c r="MVU55" s="712"/>
      <c r="MVV55" s="712"/>
      <c r="MVW55" s="712"/>
      <c r="MVX55" s="712"/>
      <c r="MVY55" s="712"/>
      <c r="MVZ55" s="712"/>
      <c r="MWA55" s="712"/>
      <c r="MWB55" s="712"/>
      <c r="MWC55" s="712"/>
      <c r="MWD55" s="712"/>
      <c r="MWE55" s="712"/>
      <c r="MWF55" s="712"/>
      <c r="MWG55" s="712"/>
      <c r="MWH55" s="712"/>
      <c r="MWI55" s="712"/>
      <c r="MWJ55" s="712"/>
      <c r="MWK55" s="712"/>
      <c r="MWL55" s="712"/>
      <c r="MWM55" s="712"/>
      <c r="MWN55" s="712"/>
      <c r="MWO55" s="712"/>
      <c r="MWP55" s="712"/>
      <c r="MWQ55" s="712"/>
      <c r="MWR55" s="712"/>
      <c r="MWS55" s="712"/>
      <c r="MWT55" s="712"/>
      <c r="MWU55" s="712"/>
      <c r="MWV55" s="712"/>
      <c r="MWW55" s="712"/>
      <c r="MWX55" s="712"/>
      <c r="MWY55" s="712"/>
      <c r="MWZ55" s="712"/>
      <c r="MXA55" s="712"/>
      <c r="MXB55" s="712"/>
      <c r="MXC55" s="712"/>
      <c r="MXD55" s="712"/>
      <c r="MXE55" s="712"/>
      <c r="MXF55" s="712"/>
      <c r="MXG55" s="712"/>
      <c r="MXH55" s="712"/>
      <c r="MXI55" s="712"/>
      <c r="MXJ55" s="712"/>
      <c r="MXK55" s="712"/>
      <c r="MXL55" s="712"/>
      <c r="MXM55" s="712"/>
      <c r="MXN55" s="712"/>
      <c r="MXO55" s="712"/>
      <c r="MXP55" s="712"/>
      <c r="MXQ55" s="712"/>
      <c r="MXR55" s="712"/>
      <c r="MXS55" s="712"/>
      <c r="MXT55" s="712"/>
      <c r="MXU55" s="712"/>
      <c r="MXV55" s="712"/>
      <c r="MXW55" s="712"/>
      <c r="MXX55" s="712"/>
      <c r="MXY55" s="712"/>
      <c r="MXZ55" s="712"/>
      <c r="MYA55" s="712"/>
      <c r="MYB55" s="712"/>
      <c r="MYC55" s="712"/>
      <c r="MYD55" s="712"/>
      <c r="MYE55" s="712"/>
      <c r="MYF55" s="712"/>
      <c r="MYG55" s="712"/>
      <c r="MYH55" s="712"/>
      <c r="MYI55" s="712"/>
      <c r="MYJ55" s="712"/>
      <c r="MYK55" s="712"/>
      <c r="MYL55" s="712"/>
      <c r="MYM55" s="712"/>
      <c r="MYN55" s="712"/>
      <c r="MYO55" s="712"/>
      <c r="MYP55" s="712"/>
      <c r="MYQ55" s="712"/>
      <c r="MYR55" s="712"/>
      <c r="MYS55" s="712"/>
      <c r="MYT55" s="712"/>
      <c r="MYU55" s="712"/>
      <c r="MYV55" s="712"/>
      <c r="MYW55" s="712"/>
      <c r="MYX55" s="712"/>
      <c r="MYY55" s="712"/>
      <c r="MYZ55" s="712"/>
      <c r="MZA55" s="712"/>
      <c r="MZB55" s="712"/>
      <c r="MZC55" s="712"/>
      <c r="MZD55" s="712"/>
      <c r="MZE55" s="712"/>
      <c r="MZF55" s="712"/>
      <c r="MZG55" s="712"/>
      <c r="MZH55" s="712"/>
      <c r="MZI55" s="712"/>
      <c r="MZJ55" s="712"/>
      <c r="MZK55" s="712"/>
      <c r="MZL55" s="712"/>
      <c r="MZM55" s="712"/>
      <c r="MZN55" s="712"/>
      <c r="MZO55" s="712"/>
      <c r="MZP55" s="712"/>
      <c r="MZQ55" s="712"/>
      <c r="MZR55" s="712"/>
      <c r="MZS55" s="712"/>
      <c r="MZT55" s="712"/>
      <c r="MZU55" s="712"/>
      <c r="MZV55" s="712"/>
      <c r="MZW55" s="712"/>
      <c r="MZX55" s="712"/>
      <c r="MZY55" s="712"/>
      <c r="MZZ55" s="712"/>
      <c r="NAA55" s="712"/>
      <c r="NAB55" s="712"/>
      <c r="NAC55" s="712"/>
      <c r="NAD55" s="712"/>
      <c r="NAE55" s="712"/>
      <c r="NAF55" s="712"/>
      <c r="NAG55" s="712"/>
      <c r="NAH55" s="712"/>
      <c r="NAI55" s="712"/>
      <c r="NAJ55" s="712"/>
      <c r="NAK55" s="712"/>
      <c r="NAL55" s="712"/>
      <c r="NAM55" s="712"/>
      <c r="NAN55" s="712"/>
      <c r="NAO55" s="712"/>
      <c r="NAP55" s="712"/>
      <c r="NAQ55" s="712"/>
      <c r="NAR55" s="712"/>
      <c r="NAS55" s="712"/>
      <c r="NAT55" s="712"/>
      <c r="NAU55" s="712"/>
      <c r="NAV55" s="712"/>
      <c r="NAW55" s="712"/>
      <c r="NAX55" s="712"/>
      <c r="NAY55" s="712"/>
      <c r="NAZ55" s="712"/>
      <c r="NBA55" s="712"/>
      <c r="NBB55" s="712"/>
      <c r="NBC55" s="712"/>
      <c r="NBD55" s="712"/>
      <c r="NBE55" s="712"/>
      <c r="NBF55" s="712"/>
      <c r="NBG55" s="712"/>
      <c r="NBH55" s="712"/>
      <c r="NBI55" s="712"/>
      <c r="NBJ55" s="712"/>
      <c r="NBK55" s="712"/>
      <c r="NBL55" s="712"/>
      <c r="NBM55" s="712"/>
      <c r="NBN55" s="712"/>
      <c r="NBO55" s="712"/>
      <c r="NBP55" s="712"/>
      <c r="NBQ55" s="712"/>
      <c r="NBR55" s="712"/>
      <c r="NBS55" s="712"/>
      <c r="NBT55" s="712"/>
      <c r="NBU55" s="712"/>
      <c r="NBV55" s="712"/>
      <c r="NBW55" s="712"/>
      <c r="NBX55" s="712"/>
      <c r="NBY55" s="712"/>
      <c r="NBZ55" s="712"/>
      <c r="NCA55" s="712"/>
      <c r="NCB55" s="712"/>
      <c r="NCC55" s="712"/>
      <c r="NCD55" s="712"/>
      <c r="NCE55" s="712"/>
      <c r="NCF55" s="712"/>
      <c r="NCG55" s="712"/>
      <c r="NCH55" s="712"/>
      <c r="NCI55" s="712"/>
      <c r="NCJ55" s="712"/>
      <c r="NCK55" s="712"/>
      <c r="NCL55" s="712"/>
      <c r="NCM55" s="712"/>
      <c r="NCN55" s="712"/>
      <c r="NCO55" s="712"/>
      <c r="NCP55" s="712"/>
      <c r="NCQ55" s="712"/>
      <c r="NCR55" s="712"/>
      <c r="NCS55" s="712"/>
      <c r="NCT55" s="712"/>
      <c r="NCU55" s="712"/>
      <c r="NCV55" s="712"/>
      <c r="NCW55" s="712"/>
      <c r="NCX55" s="712"/>
      <c r="NCY55" s="712"/>
      <c r="NCZ55" s="712"/>
      <c r="NDA55" s="712"/>
      <c r="NDB55" s="712"/>
      <c r="NDC55" s="712"/>
      <c r="NDD55" s="712"/>
      <c r="NDE55" s="712"/>
      <c r="NDF55" s="712"/>
      <c r="NDG55" s="712"/>
      <c r="NDH55" s="712"/>
      <c r="NDI55" s="712"/>
      <c r="NDJ55" s="712"/>
      <c r="NDK55" s="712"/>
      <c r="NDL55" s="712"/>
      <c r="NDM55" s="712"/>
      <c r="NDN55" s="712"/>
      <c r="NDO55" s="712"/>
      <c r="NDP55" s="712"/>
      <c r="NDQ55" s="712"/>
      <c r="NDR55" s="712"/>
      <c r="NDS55" s="712"/>
      <c r="NDT55" s="712"/>
      <c r="NDU55" s="712"/>
      <c r="NDV55" s="712"/>
      <c r="NDW55" s="712"/>
      <c r="NDX55" s="712"/>
      <c r="NDY55" s="712"/>
      <c r="NDZ55" s="712"/>
      <c r="NEA55" s="712"/>
      <c r="NEB55" s="712"/>
      <c r="NEC55" s="712"/>
      <c r="NED55" s="712"/>
      <c r="NEE55" s="712"/>
      <c r="NEF55" s="712"/>
      <c r="NEG55" s="712"/>
      <c r="NEH55" s="712"/>
      <c r="NEI55" s="712"/>
      <c r="NEJ55" s="712"/>
      <c r="NEK55" s="712"/>
      <c r="NEL55" s="712"/>
      <c r="NEM55" s="712"/>
      <c r="NEN55" s="712"/>
      <c r="NEO55" s="712"/>
      <c r="NEP55" s="712"/>
      <c r="NEQ55" s="712"/>
      <c r="NER55" s="712"/>
      <c r="NES55" s="712"/>
      <c r="NET55" s="712"/>
      <c r="NEU55" s="712"/>
      <c r="NEV55" s="712"/>
      <c r="NEW55" s="712"/>
      <c r="NEX55" s="712"/>
      <c r="NEY55" s="712"/>
      <c r="NEZ55" s="712"/>
      <c r="NFA55" s="712"/>
      <c r="NFB55" s="712"/>
      <c r="NFC55" s="712"/>
      <c r="NFD55" s="712"/>
      <c r="NFE55" s="712"/>
      <c r="NFF55" s="712"/>
      <c r="NFG55" s="712"/>
      <c r="NFH55" s="712"/>
      <c r="NFI55" s="712"/>
      <c r="NFJ55" s="712"/>
      <c r="NFK55" s="712"/>
      <c r="NFL55" s="712"/>
      <c r="NFM55" s="712"/>
      <c r="NFN55" s="712"/>
      <c r="NFO55" s="712"/>
      <c r="NFP55" s="712"/>
      <c r="NFQ55" s="712"/>
      <c r="NFR55" s="712"/>
      <c r="NFS55" s="712"/>
      <c r="NFT55" s="712"/>
      <c r="NFU55" s="712"/>
      <c r="NFV55" s="712"/>
      <c r="NFW55" s="712"/>
      <c r="NFX55" s="712"/>
      <c r="NFY55" s="712"/>
      <c r="NFZ55" s="712"/>
      <c r="NGA55" s="712"/>
      <c r="NGB55" s="712"/>
      <c r="NGC55" s="712"/>
      <c r="NGD55" s="712"/>
      <c r="NGE55" s="712"/>
      <c r="NGF55" s="712"/>
      <c r="NGG55" s="712"/>
      <c r="NGH55" s="712"/>
      <c r="NGI55" s="712"/>
      <c r="NGJ55" s="712"/>
      <c r="NGK55" s="712"/>
      <c r="NGL55" s="712"/>
      <c r="NGM55" s="712"/>
      <c r="NGN55" s="712"/>
      <c r="NGO55" s="712"/>
      <c r="NGP55" s="712"/>
      <c r="NGQ55" s="712"/>
      <c r="NGR55" s="712"/>
      <c r="NGS55" s="712"/>
      <c r="NGT55" s="712"/>
      <c r="NGU55" s="712"/>
      <c r="NGV55" s="712"/>
      <c r="NGW55" s="712"/>
      <c r="NGX55" s="712"/>
      <c r="NGY55" s="712"/>
      <c r="NGZ55" s="712"/>
      <c r="NHA55" s="712"/>
      <c r="NHB55" s="712"/>
      <c r="NHC55" s="712"/>
      <c r="NHD55" s="712"/>
      <c r="NHE55" s="712"/>
      <c r="NHF55" s="712"/>
      <c r="NHG55" s="712"/>
      <c r="NHH55" s="712"/>
      <c r="NHI55" s="712"/>
      <c r="NHJ55" s="712"/>
      <c r="NHK55" s="712"/>
      <c r="NHL55" s="712"/>
      <c r="NHM55" s="712"/>
      <c r="NHN55" s="712"/>
      <c r="NHO55" s="712"/>
      <c r="NHP55" s="712"/>
      <c r="NHQ55" s="712"/>
      <c r="NHR55" s="712"/>
      <c r="NHS55" s="712"/>
      <c r="NHT55" s="712"/>
      <c r="NHU55" s="712"/>
      <c r="NHV55" s="712"/>
      <c r="NHW55" s="712"/>
      <c r="NHX55" s="712"/>
      <c r="NHY55" s="712"/>
      <c r="NHZ55" s="712"/>
      <c r="NIA55" s="712"/>
      <c r="NIB55" s="712"/>
      <c r="NIC55" s="712"/>
      <c r="NID55" s="712"/>
      <c r="NIE55" s="712"/>
      <c r="NIF55" s="712"/>
      <c r="NIG55" s="712"/>
      <c r="NIH55" s="712"/>
      <c r="NII55" s="712"/>
      <c r="NIJ55" s="712"/>
      <c r="NIK55" s="712"/>
      <c r="NIL55" s="712"/>
      <c r="NIM55" s="712"/>
      <c r="NIN55" s="712"/>
      <c r="NIO55" s="712"/>
      <c r="NIP55" s="712"/>
      <c r="NIQ55" s="712"/>
      <c r="NIR55" s="712"/>
      <c r="NIS55" s="712"/>
      <c r="NIT55" s="712"/>
      <c r="NIU55" s="712"/>
      <c r="NIV55" s="712"/>
      <c r="NIW55" s="712"/>
      <c r="NIX55" s="712"/>
      <c r="NIY55" s="712"/>
      <c r="NIZ55" s="712"/>
      <c r="NJA55" s="712"/>
      <c r="NJB55" s="712"/>
      <c r="NJC55" s="712"/>
      <c r="NJD55" s="712"/>
      <c r="NJE55" s="712"/>
      <c r="NJF55" s="712"/>
      <c r="NJG55" s="712"/>
      <c r="NJH55" s="712"/>
      <c r="NJI55" s="712"/>
      <c r="NJJ55" s="712"/>
      <c r="NJK55" s="712"/>
      <c r="NJL55" s="712"/>
      <c r="NJM55" s="712"/>
      <c r="NJN55" s="712"/>
      <c r="NJO55" s="712"/>
      <c r="NJP55" s="712"/>
      <c r="NJQ55" s="712"/>
      <c r="NJR55" s="712"/>
      <c r="NJS55" s="712"/>
      <c r="NJT55" s="712"/>
      <c r="NJU55" s="712"/>
      <c r="NJV55" s="712"/>
      <c r="NJW55" s="712"/>
      <c r="NJX55" s="712"/>
      <c r="NJY55" s="712"/>
      <c r="NJZ55" s="712"/>
      <c r="NKA55" s="712"/>
      <c r="NKB55" s="712"/>
      <c r="NKC55" s="712"/>
      <c r="NKD55" s="712"/>
      <c r="NKE55" s="712"/>
      <c r="NKF55" s="712"/>
      <c r="NKG55" s="712"/>
      <c r="NKH55" s="712"/>
      <c r="NKI55" s="712"/>
      <c r="NKJ55" s="712"/>
      <c r="NKK55" s="712"/>
      <c r="NKL55" s="712"/>
      <c r="NKM55" s="712"/>
      <c r="NKN55" s="712"/>
      <c r="NKO55" s="712"/>
      <c r="NKP55" s="712"/>
      <c r="NKQ55" s="712"/>
      <c r="NKR55" s="712"/>
      <c r="NKS55" s="712"/>
      <c r="NKT55" s="712"/>
      <c r="NKU55" s="712"/>
      <c r="NKV55" s="712"/>
      <c r="NKW55" s="712"/>
      <c r="NKX55" s="712"/>
      <c r="NKY55" s="712"/>
      <c r="NKZ55" s="712"/>
      <c r="NLA55" s="712"/>
      <c r="NLB55" s="712"/>
      <c r="NLC55" s="712"/>
      <c r="NLD55" s="712"/>
      <c r="NLE55" s="712"/>
      <c r="NLF55" s="712"/>
      <c r="NLG55" s="712"/>
      <c r="NLH55" s="712"/>
      <c r="NLI55" s="712"/>
      <c r="NLJ55" s="712"/>
      <c r="NLK55" s="712"/>
      <c r="NLL55" s="712"/>
      <c r="NLM55" s="712"/>
      <c r="NLN55" s="712"/>
      <c r="NLO55" s="712"/>
      <c r="NLP55" s="712"/>
      <c r="NLQ55" s="712"/>
      <c r="NLR55" s="712"/>
      <c r="NLS55" s="712"/>
      <c r="NLT55" s="712"/>
      <c r="NLU55" s="712"/>
      <c r="NLV55" s="712"/>
      <c r="NLW55" s="712"/>
      <c r="NLX55" s="712"/>
      <c r="NLY55" s="712"/>
      <c r="NLZ55" s="712"/>
      <c r="NMA55" s="712"/>
      <c r="NMB55" s="712"/>
      <c r="NMC55" s="712"/>
      <c r="NMD55" s="712"/>
      <c r="NME55" s="712"/>
      <c r="NMF55" s="712"/>
      <c r="NMG55" s="712"/>
      <c r="NMH55" s="712"/>
      <c r="NMI55" s="712"/>
      <c r="NMJ55" s="712"/>
      <c r="NMK55" s="712"/>
      <c r="NML55" s="712"/>
      <c r="NMM55" s="712"/>
      <c r="NMN55" s="712"/>
      <c r="NMO55" s="712"/>
      <c r="NMP55" s="712"/>
      <c r="NMQ55" s="712"/>
      <c r="NMR55" s="712"/>
      <c r="NMS55" s="712"/>
      <c r="NMT55" s="712"/>
      <c r="NMU55" s="712"/>
      <c r="NMV55" s="712"/>
      <c r="NMW55" s="712"/>
      <c r="NMX55" s="712"/>
      <c r="NMY55" s="712"/>
      <c r="NMZ55" s="712"/>
      <c r="NNA55" s="712"/>
      <c r="NNB55" s="712"/>
      <c r="NNC55" s="712"/>
      <c r="NND55" s="712"/>
      <c r="NNE55" s="712"/>
      <c r="NNF55" s="712"/>
      <c r="NNG55" s="712"/>
      <c r="NNH55" s="712"/>
      <c r="NNI55" s="712"/>
      <c r="NNJ55" s="712"/>
      <c r="NNK55" s="712"/>
      <c r="NNL55" s="712"/>
      <c r="NNM55" s="712"/>
      <c r="NNN55" s="712"/>
      <c r="NNO55" s="712"/>
      <c r="NNP55" s="712"/>
      <c r="NNQ55" s="712"/>
      <c r="NNR55" s="712"/>
      <c r="NNS55" s="712"/>
      <c r="NNT55" s="712"/>
      <c r="NNU55" s="712"/>
      <c r="NNV55" s="712"/>
      <c r="NNW55" s="712"/>
      <c r="NNX55" s="712"/>
      <c r="NNY55" s="712"/>
      <c r="NNZ55" s="712"/>
      <c r="NOA55" s="712"/>
      <c r="NOB55" s="712"/>
      <c r="NOC55" s="712"/>
      <c r="NOD55" s="712"/>
      <c r="NOE55" s="712"/>
      <c r="NOF55" s="712"/>
      <c r="NOG55" s="712"/>
      <c r="NOH55" s="712"/>
      <c r="NOI55" s="712"/>
      <c r="NOJ55" s="712"/>
      <c r="NOK55" s="712"/>
      <c r="NOL55" s="712"/>
      <c r="NOM55" s="712"/>
      <c r="NON55" s="712"/>
      <c r="NOO55" s="712"/>
      <c r="NOP55" s="712"/>
      <c r="NOQ55" s="712"/>
      <c r="NOR55" s="712"/>
      <c r="NOS55" s="712"/>
      <c r="NOT55" s="712"/>
      <c r="NOU55" s="712"/>
      <c r="NOV55" s="712"/>
      <c r="NOW55" s="712"/>
      <c r="NOX55" s="712"/>
      <c r="NOY55" s="712"/>
      <c r="NOZ55" s="712"/>
      <c r="NPA55" s="712"/>
      <c r="NPB55" s="712"/>
      <c r="NPC55" s="712"/>
      <c r="NPD55" s="712"/>
      <c r="NPE55" s="712"/>
      <c r="NPF55" s="712"/>
      <c r="NPG55" s="712"/>
      <c r="NPH55" s="712"/>
      <c r="NPI55" s="712"/>
      <c r="NPJ55" s="712"/>
      <c r="NPK55" s="712"/>
      <c r="NPL55" s="712"/>
      <c r="NPM55" s="712"/>
      <c r="NPN55" s="712"/>
      <c r="NPO55" s="712"/>
      <c r="NPP55" s="712"/>
      <c r="NPQ55" s="712"/>
      <c r="NPR55" s="712"/>
      <c r="NPS55" s="712"/>
      <c r="NPT55" s="712"/>
      <c r="NPU55" s="712"/>
      <c r="NPV55" s="712"/>
      <c r="NPW55" s="712"/>
      <c r="NPX55" s="712"/>
      <c r="NPY55" s="712"/>
      <c r="NPZ55" s="712"/>
      <c r="NQA55" s="712"/>
      <c r="NQB55" s="712"/>
      <c r="NQC55" s="712"/>
      <c r="NQD55" s="712"/>
      <c r="NQE55" s="712"/>
      <c r="NQF55" s="712"/>
      <c r="NQG55" s="712"/>
      <c r="NQH55" s="712"/>
      <c r="NQI55" s="712"/>
      <c r="NQJ55" s="712"/>
      <c r="NQK55" s="712"/>
      <c r="NQL55" s="712"/>
      <c r="NQM55" s="712"/>
      <c r="NQN55" s="712"/>
      <c r="NQO55" s="712"/>
      <c r="NQP55" s="712"/>
      <c r="NQQ55" s="712"/>
      <c r="NQR55" s="712"/>
      <c r="NQS55" s="712"/>
      <c r="NQT55" s="712"/>
      <c r="NQU55" s="712"/>
      <c r="NQV55" s="712"/>
      <c r="NQW55" s="712"/>
      <c r="NQX55" s="712"/>
      <c r="NQY55" s="712"/>
      <c r="NQZ55" s="712"/>
      <c r="NRA55" s="712"/>
      <c r="NRB55" s="712"/>
      <c r="NRC55" s="712"/>
      <c r="NRD55" s="712"/>
      <c r="NRE55" s="712"/>
      <c r="NRF55" s="712"/>
      <c r="NRG55" s="712"/>
      <c r="NRH55" s="712"/>
      <c r="NRI55" s="712"/>
      <c r="NRJ55" s="712"/>
      <c r="NRK55" s="712"/>
      <c r="NRL55" s="712"/>
      <c r="NRM55" s="712"/>
      <c r="NRN55" s="712"/>
      <c r="NRO55" s="712"/>
      <c r="NRP55" s="712"/>
      <c r="NRQ55" s="712"/>
      <c r="NRR55" s="712"/>
      <c r="NRS55" s="712"/>
      <c r="NRT55" s="712"/>
      <c r="NRU55" s="712"/>
      <c r="NRV55" s="712"/>
      <c r="NRW55" s="712"/>
      <c r="NRX55" s="712"/>
      <c r="NRY55" s="712"/>
      <c r="NRZ55" s="712"/>
      <c r="NSA55" s="712"/>
      <c r="NSB55" s="712"/>
      <c r="NSC55" s="712"/>
      <c r="NSD55" s="712"/>
      <c r="NSE55" s="712"/>
      <c r="NSF55" s="712"/>
      <c r="NSG55" s="712"/>
      <c r="NSH55" s="712"/>
      <c r="NSI55" s="712"/>
      <c r="NSJ55" s="712"/>
      <c r="NSK55" s="712"/>
      <c r="NSL55" s="712"/>
      <c r="NSM55" s="712"/>
      <c r="NSN55" s="712"/>
      <c r="NSO55" s="712"/>
      <c r="NSP55" s="712"/>
      <c r="NSQ55" s="712"/>
      <c r="NSR55" s="712"/>
      <c r="NSS55" s="712"/>
      <c r="NST55" s="712"/>
      <c r="NSU55" s="712"/>
      <c r="NSV55" s="712"/>
      <c r="NSW55" s="712"/>
      <c r="NSX55" s="712"/>
      <c r="NSY55" s="712"/>
      <c r="NSZ55" s="712"/>
      <c r="NTA55" s="712"/>
      <c r="NTB55" s="712"/>
      <c r="NTC55" s="712"/>
      <c r="NTD55" s="712"/>
      <c r="NTE55" s="712"/>
      <c r="NTF55" s="712"/>
      <c r="NTG55" s="712"/>
      <c r="NTH55" s="712"/>
      <c r="NTI55" s="712"/>
      <c r="NTJ55" s="712"/>
      <c r="NTK55" s="712"/>
      <c r="NTL55" s="712"/>
      <c r="NTM55" s="712"/>
      <c r="NTN55" s="712"/>
      <c r="NTO55" s="712"/>
      <c r="NTP55" s="712"/>
      <c r="NTQ55" s="712"/>
      <c r="NTR55" s="712"/>
      <c r="NTS55" s="712"/>
      <c r="NTT55" s="712"/>
      <c r="NTU55" s="712"/>
      <c r="NTV55" s="712"/>
      <c r="NTW55" s="712"/>
      <c r="NTX55" s="712"/>
      <c r="NTY55" s="712"/>
      <c r="NTZ55" s="712"/>
      <c r="NUA55" s="712"/>
      <c r="NUB55" s="712"/>
      <c r="NUC55" s="712"/>
      <c r="NUD55" s="712"/>
      <c r="NUE55" s="712"/>
      <c r="NUF55" s="712"/>
      <c r="NUG55" s="712"/>
      <c r="NUH55" s="712"/>
      <c r="NUI55" s="712"/>
      <c r="NUJ55" s="712"/>
      <c r="NUK55" s="712"/>
      <c r="NUL55" s="712"/>
      <c r="NUM55" s="712"/>
      <c r="NUN55" s="712"/>
      <c r="NUO55" s="712"/>
      <c r="NUP55" s="712"/>
      <c r="NUQ55" s="712"/>
      <c r="NUR55" s="712"/>
      <c r="NUS55" s="712"/>
      <c r="NUT55" s="712"/>
      <c r="NUU55" s="712"/>
      <c r="NUV55" s="712"/>
      <c r="NUW55" s="712"/>
      <c r="NUX55" s="712"/>
      <c r="NUY55" s="712"/>
      <c r="NUZ55" s="712"/>
      <c r="NVA55" s="712"/>
      <c r="NVB55" s="712"/>
      <c r="NVC55" s="712"/>
      <c r="NVD55" s="712"/>
      <c r="NVE55" s="712"/>
      <c r="NVF55" s="712"/>
      <c r="NVG55" s="712"/>
      <c r="NVH55" s="712"/>
      <c r="NVI55" s="712"/>
      <c r="NVJ55" s="712"/>
      <c r="NVK55" s="712"/>
      <c r="NVL55" s="712"/>
      <c r="NVM55" s="712"/>
      <c r="NVN55" s="712"/>
      <c r="NVO55" s="712"/>
      <c r="NVP55" s="712"/>
      <c r="NVQ55" s="712"/>
      <c r="NVR55" s="712"/>
      <c r="NVS55" s="712"/>
      <c r="NVT55" s="712"/>
      <c r="NVU55" s="712"/>
      <c r="NVV55" s="712"/>
      <c r="NVW55" s="712"/>
      <c r="NVX55" s="712"/>
      <c r="NVY55" s="712"/>
      <c r="NVZ55" s="712"/>
      <c r="NWA55" s="712"/>
      <c r="NWB55" s="712"/>
      <c r="NWC55" s="712"/>
      <c r="NWD55" s="712"/>
      <c r="NWE55" s="712"/>
      <c r="NWF55" s="712"/>
      <c r="NWG55" s="712"/>
      <c r="NWH55" s="712"/>
      <c r="NWI55" s="712"/>
      <c r="NWJ55" s="712"/>
      <c r="NWK55" s="712"/>
      <c r="NWL55" s="712"/>
      <c r="NWM55" s="712"/>
      <c r="NWN55" s="712"/>
      <c r="NWO55" s="712"/>
      <c r="NWP55" s="712"/>
      <c r="NWQ55" s="712"/>
      <c r="NWR55" s="712"/>
      <c r="NWS55" s="712"/>
      <c r="NWT55" s="712"/>
      <c r="NWU55" s="712"/>
      <c r="NWV55" s="712"/>
      <c r="NWW55" s="712"/>
      <c r="NWX55" s="712"/>
      <c r="NWY55" s="712"/>
      <c r="NWZ55" s="712"/>
      <c r="NXA55" s="712"/>
      <c r="NXB55" s="712"/>
      <c r="NXC55" s="712"/>
      <c r="NXD55" s="712"/>
      <c r="NXE55" s="712"/>
      <c r="NXF55" s="712"/>
      <c r="NXG55" s="712"/>
      <c r="NXH55" s="712"/>
      <c r="NXI55" s="712"/>
      <c r="NXJ55" s="712"/>
      <c r="NXK55" s="712"/>
      <c r="NXL55" s="712"/>
      <c r="NXM55" s="712"/>
      <c r="NXN55" s="712"/>
      <c r="NXO55" s="712"/>
      <c r="NXP55" s="712"/>
      <c r="NXQ55" s="712"/>
      <c r="NXR55" s="712"/>
      <c r="NXS55" s="712"/>
      <c r="NXT55" s="712"/>
      <c r="NXU55" s="712"/>
      <c r="NXV55" s="712"/>
      <c r="NXW55" s="712"/>
      <c r="NXX55" s="712"/>
      <c r="NXY55" s="712"/>
      <c r="NXZ55" s="712"/>
      <c r="NYA55" s="712"/>
      <c r="NYB55" s="712"/>
      <c r="NYC55" s="712"/>
      <c r="NYD55" s="712"/>
      <c r="NYE55" s="712"/>
      <c r="NYF55" s="712"/>
      <c r="NYG55" s="712"/>
      <c r="NYH55" s="712"/>
      <c r="NYI55" s="712"/>
      <c r="NYJ55" s="712"/>
      <c r="NYK55" s="712"/>
      <c r="NYL55" s="712"/>
      <c r="NYM55" s="712"/>
      <c r="NYN55" s="712"/>
      <c r="NYO55" s="712"/>
      <c r="NYP55" s="712"/>
      <c r="NYQ55" s="712"/>
      <c r="NYR55" s="712"/>
      <c r="NYS55" s="712"/>
      <c r="NYT55" s="712"/>
      <c r="NYU55" s="712"/>
      <c r="NYV55" s="712"/>
      <c r="NYW55" s="712"/>
      <c r="NYX55" s="712"/>
      <c r="NYY55" s="712"/>
      <c r="NYZ55" s="712"/>
      <c r="NZA55" s="712"/>
      <c r="NZB55" s="712"/>
      <c r="NZC55" s="712"/>
      <c r="NZD55" s="712"/>
      <c r="NZE55" s="712"/>
      <c r="NZF55" s="712"/>
      <c r="NZG55" s="712"/>
      <c r="NZH55" s="712"/>
      <c r="NZI55" s="712"/>
      <c r="NZJ55" s="712"/>
      <c r="NZK55" s="712"/>
      <c r="NZL55" s="712"/>
      <c r="NZM55" s="712"/>
      <c r="NZN55" s="712"/>
      <c r="NZO55" s="712"/>
      <c r="NZP55" s="712"/>
      <c r="NZQ55" s="712"/>
      <c r="NZR55" s="712"/>
      <c r="NZS55" s="712"/>
      <c r="NZT55" s="712"/>
      <c r="NZU55" s="712"/>
      <c r="NZV55" s="712"/>
      <c r="NZW55" s="712"/>
      <c r="NZX55" s="712"/>
      <c r="NZY55" s="712"/>
      <c r="NZZ55" s="712"/>
      <c r="OAA55" s="712"/>
      <c r="OAB55" s="712"/>
      <c r="OAC55" s="712"/>
      <c r="OAD55" s="712"/>
      <c r="OAE55" s="712"/>
      <c r="OAF55" s="712"/>
      <c r="OAG55" s="712"/>
      <c r="OAH55" s="712"/>
      <c r="OAI55" s="712"/>
      <c r="OAJ55" s="712"/>
      <c r="OAK55" s="712"/>
      <c r="OAL55" s="712"/>
      <c r="OAM55" s="712"/>
      <c r="OAN55" s="712"/>
      <c r="OAO55" s="712"/>
      <c r="OAP55" s="712"/>
      <c r="OAQ55" s="712"/>
      <c r="OAR55" s="712"/>
      <c r="OAS55" s="712"/>
      <c r="OAT55" s="712"/>
      <c r="OAU55" s="712"/>
      <c r="OAV55" s="712"/>
      <c r="OAW55" s="712"/>
      <c r="OAX55" s="712"/>
      <c r="OAY55" s="712"/>
      <c r="OAZ55" s="712"/>
      <c r="OBA55" s="712"/>
      <c r="OBB55" s="712"/>
      <c r="OBC55" s="712"/>
      <c r="OBD55" s="712"/>
      <c r="OBE55" s="712"/>
      <c r="OBF55" s="712"/>
      <c r="OBG55" s="712"/>
      <c r="OBH55" s="712"/>
      <c r="OBI55" s="712"/>
      <c r="OBJ55" s="712"/>
      <c r="OBK55" s="712"/>
      <c r="OBL55" s="712"/>
      <c r="OBM55" s="712"/>
      <c r="OBN55" s="712"/>
      <c r="OBO55" s="712"/>
      <c r="OBP55" s="712"/>
      <c r="OBQ55" s="712"/>
      <c r="OBR55" s="712"/>
      <c r="OBS55" s="712"/>
      <c r="OBT55" s="712"/>
      <c r="OBU55" s="712"/>
      <c r="OBV55" s="712"/>
      <c r="OBW55" s="712"/>
      <c r="OBX55" s="712"/>
      <c r="OBY55" s="712"/>
      <c r="OBZ55" s="712"/>
      <c r="OCA55" s="712"/>
      <c r="OCB55" s="712"/>
      <c r="OCC55" s="712"/>
      <c r="OCD55" s="712"/>
      <c r="OCE55" s="712"/>
      <c r="OCF55" s="712"/>
      <c r="OCG55" s="712"/>
      <c r="OCH55" s="712"/>
      <c r="OCI55" s="712"/>
      <c r="OCJ55" s="712"/>
      <c r="OCK55" s="712"/>
      <c r="OCL55" s="712"/>
      <c r="OCM55" s="712"/>
      <c r="OCN55" s="712"/>
      <c r="OCO55" s="712"/>
      <c r="OCP55" s="712"/>
      <c r="OCQ55" s="712"/>
      <c r="OCR55" s="712"/>
      <c r="OCS55" s="712"/>
      <c r="OCT55" s="712"/>
      <c r="OCU55" s="712"/>
      <c r="OCV55" s="712"/>
      <c r="OCW55" s="712"/>
      <c r="OCX55" s="712"/>
      <c r="OCY55" s="712"/>
      <c r="OCZ55" s="712"/>
      <c r="ODA55" s="712"/>
      <c r="ODB55" s="712"/>
      <c r="ODC55" s="712"/>
      <c r="ODD55" s="712"/>
      <c r="ODE55" s="712"/>
      <c r="ODF55" s="712"/>
      <c r="ODG55" s="712"/>
      <c r="ODH55" s="712"/>
      <c r="ODI55" s="712"/>
      <c r="ODJ55" s="712"/>
      <c r="ODK55" s="712"/>
      <c r="ODL55" s="712"/>
      <c r="ODM55" s="712"/>
      <c r="ODN55" s="712"/>
      <c r="ODO55" s="712"/>
      <c r="ODP55" s="712"/>
      <c r="ODQ55" s="712"/>
      <c r="ODR55" s="712"/>
      <c r="ODS55" s="712"/>
      <c r="ODT55" s="712"/>
      <c r="ODU55" s="712"/>
      <c r="ODV55" s="712"/>
      <c r="ODW55" s="712"/>
      <c r="ODX55" s="712"/>
      <c r="ODY55" s="712"/>
      <c r="ODZ55" s="712"/>
      <c r="OEA55" s="712"/>
      <c r="OEB55" s="712"/>
      <c r="OEC55" s="712"/>
      <c r="OED55" s="712"/>
      <c r="OEE55" s="712"/>
      <c r="OEF55" s="712"/>
      <c r="OEG55" s="712"/>
      <c r="OEH55" s="712"/>
      <c r="OEI55" s="712"/>
      <c r="OEJ55" s="712"/>
      <c r="OEK55" s="712"/>
      <c r="OEL55" s="712"/>
      <c r="OEM55" s="712"/>
      <c r="OEN55" s="712"/>
      <c r="OEO55" s="712"/>
      <c r="OEP55" s="712"/>
      <c r="OEQ55" s="712"/>
      <c r="OER55" s="712"/>
      <c r="OES55" s="712"/>
      <c r="OET55" s="712"/>
      <c r="OEU55" s="712"/>
      <c r="OEV55" s="712"/>
      <c r="OEW55" s="712"/>
      <c r="OEX55" s="712"/>
      <c r="OEY55" s="712"/>
      <c r="OEZ55" s="712"/>
      <c r="OFA55" s="712"/>
      <c r="OFB55" s="712"/>
      <c r="OFC55" s="712"/>
      <c r="OFD55" s="712"/>
      <c r="OFE55" s="712"/>
      <c r="OFF55" s="712"/>
      <c r="OFG55" s="712"/>
      <c r="OFH55" s="712"/>
      <c r="OFI55" s="712"/>
      <c r="OFJ55" s="712"/>
      <c r="OFK55" s="712"/>
      <c r="OFL55" s="712"/>
      <c r="OFM55" s="712"/>
      <c r="OFN55" s="712"/>
      <c r="OFO55" s="712"/>
      <c r="OFP55" s="712"/>
      <c r="OFQ55" s="712"/>
      <c r="OFR55" s="712"/>
      <c r="OFS55" s="712"/>
      <c r="OFT55" s="712"/>
      <c r="OFU55" s="712"/>
      <c r="OFV55" s="712"/>
      <c r="OFW55" s="712"/>
      <c r="OFX55" s="712"/>
      <c r="OFY55" s="712"/>
      <c r="OFZ55" s="712"/>
      <c r="OGA55" s="712"/>
      <c r="OGB55" s="712"/>
      <c r="OGC55" s="712"/>
      <c r="OGD55" s="712"/>
      <c r="OGE55" s="712"/>
      <c r="OGF55" s="712"/>
      <c r="OGG55" s="712"/>
      <c r="OGH55" s="712"/>
      <c r="OGI55" s="712"/>
      <c r="OGJ55" s="712"/>
      <c r="OGK55" s="712"/>
      <c r="OGL55" s="712"/>
      <c r="OGM55" s="712"/>
      <c r="OGN55" s="712"/>
      <c r="OGO55" s="712"/>
      <c r="OGP55" s="712"/>
      <c r="OGQ55" s="712"/>
      <c r="OGR55" s="712"/>
      <c r="OGS55" s="712"/>
      <c r="OGT55" s="712"/>
      <c r="OGU55" s="712"/>
      <c r="OGV55" s="712"/>
      <c r="OGW55" s="712"/>
      <c r="OGX55" s="712"/>
      <c r="OGY55" s="712"/>
      <c r="OGZ55" s="712"/>
      <c r="OHA55" s="712"/>
      <c r="OHB55" s="712"/>
      <c r="OHC55" s="712"/>
      <c r="OHD55" s="712"/>
      <c r="OHE55" s="712"/>
      <c r="OHF55" s="712"/>
      <c r="OHG55" s="712"/>
      <c r="OHH55" s="712"/>
      <c r="OHI55" s="712"/>
      <c r="OHJ55" s="712"/>
      <c r="OHK55" s="712"/>
      <c r="OHL55" s="712"/>
      <c r="OHM55" s="712"/>
      <c r="OHN55" s="712"/>
      <c r="OHO55" s="712"/>
      <c r="OHP55" s="712"/>
      <c r="OHQ55" s="712"/>
      <c r="OHR55" s="712"/>
      <c r="OHS55" s="712"/>
      <c r="OHT55" s="712"/>
      <c r="OHU55" s="712"/>
      <c r="OHV55" s="712"/>
      <c r="OHW55" s="712"/>
      <c r="OHX55" s="712"/>
      <c r="OHY55" s="712"/>
      <c r="OHZ55" s="712"/>
      <c r="OIA55" s="712"/>
      <c r="OIB55" s="712"/>
      <c r="OIC55" s="712"/>
      <c r="OID55" s="712"/>
      <c r="OIE55" s="712"/>
      <c r="OIF55" s="712"/>
      <c r="OIG55" s="712"/>
      <c r="OIH55" s="712"/>
      <c r="OII55" s="712"/>
      <c r="OIJ55" s="712"/>
      <c r="OIK55" s="712"/>
      <c r="OIL55" s="712"/>
      <c r="OIM55" s="712"/>
      <c r="OIN55" s="712"/>
      <c r="OIO55" s="712"/>
      <c r="OIP55" s="712"/>
      <c r="OIQ55" s="712"/>
      <c r="OIR55" s="712"/>
      <c r="OIS55" s="712"/>
      <c r="OIT55" s="712"/>
      <c r="OIU55" s="712"/>
      <c r="OIV55" s="712"/>
      <c r="OIW55" s="712"/>
      <c r="OIX55" s="712"/>
      <c r="OIY55" s="712"/>
      <c r="OIZ55" s="712"/>
      <c r="OJA55" s="712"/>
      <c r="OJB55" s="712"/>
      <c r="OJC55" s="712"/>
      <c r="OJD55" s="712"/>
      <c r="OJE55" s="712"/>
      <c r="OJF55" s="712"/>
      <c r="OJG55" s="712"/>
      <c r="OJH55" s="712"/>
      <c r="OJI55" s="712"/>
      <c r="OJJ55" s="712"/>
      <c r="OJK55" s="712"/>
      <c r="OJL55" s="712"/>
      <c r="OJM55" s="712"/>
      <c r="OJN55" s="712"/>
      <c r="OJO55" s="712"/>
      <c r="OJP55" s="712"/>
      <c r="OJQ55" s="712"/>
      <c r="OJR55" s="712"/>
      <c r="OJS55" s="712"/>
      <c r="OJT55" s="712"/>
      <c r="OJU55" s="712"/>
      <c r="OJV55" s="712"/>
      <c r="OJW55" s="712"/>
      <c r="OJX55" s="712"/>
      <c r="OJY55" s="712"/>
      <c r="OJZ55" s="712"/>
      <c r="OKA55" s="712"/>
      <c r="OKB55" s="712"/>
      <c r="OKC55" s="712"/>
      <c r="OKD55" s="712"/>
      <c r="OKE55" s="712"/>
      <c r="OKF55" s="712"/>
      <c r="OKG55" s="712"/>
      <c r="OKH55" s="712"/>
      <c r="OKI55" s="712"/>
      <c r="OKJ55" s="712"/>
      <c r="OKK55" s="712"/>
      <c r="OKL55" s="712"/>
      <c r="OKM55" s="712"/>
      <c r="OKN55" s="712"/>
      <c r="OKO55" s="712"/>
      <c r="OKP55" s="712"/>
      <c r="OKQ55" s="712"/>
      <c r="OKR55" s="712"/>
      <c r="OKS55" s="712"/>
      <c r="OKT55" s="712"/>
      <c r="OKU55" s="712"/>
      <c r="OKV55" s="712"/>
      <c r="OKW55" s="712"/>
      <c r="OKX55" s="712"/>
      <c r="OKY55" s="712"/>
      <c r="OKZ55" s="712"/>
      <c r="OLA55" s="712"/>
      <c r="OLB55" s="712"/>
      <c r="OLC55" s="712"/>
      <c r="OLD55" s="712"/>
      <c r="OLE55" s="712"/>
      <c r="OLF55" s="712"/>
      <c r="OLG55" s="712"/>
      <c r="OLH55" s="712"/>
      <c r="OLI55" s="712"/>
      <c r="OLJ55" s="712"/>
      <c r="OLK55" s="712"/>
      <c r="OLL55" s="712"/>
      <c r="OLM55" s="712"/>
      <c r="OLN55" s="712"/>
      <c r="OLO55" s="712"/>
      <c r="OLP55" s="712"/>
      <c r="OLQ55" s="712"/>
      <c r="OLR55" s="712"/>
      <c r="OLS55" s="712"/>
      <c r="OLT55" s="712"/>
      <c r="OLU55" s="712"/>
      <c r="OLV55" s="712"/>
      <c r="OLW55" s="712"/>
      <c r="OLX55" s="712"/>
      <c r="OLY55" s="712"/>
      <c r="OLZ55" s="712"/>
      <c r="OMA55" s="712"/>
      <c r="OMB55" s="712"/>
      <c r="OMC55" s="712"/>
      <c r="OMD55" s="712"/>
      <c r="OME55" s="712"/>
      <c r="OMF55" s="712"/>
      <c r="OMG55" s="712"/>
      <c r="OMH55" s="712"/>
      <c r="OMI55" s="712"/>
      <c r="OMJ55" s="712"/>
      <c r="OMK55" s="712"/>
      <c r="OML55" s="712"/>
      <c r="OMM55" s="712"/>
      <c r="OMN55" s="712"/>
      <c r="OMO55" s="712"/>
      <c r="OMP55" s="712"/>
      <c r="OMQ55" s="712"/>
      <c r="OMR55" s="712"/>
      <c r="OMS55" s="712"/>
      <c r="OMT55" s="712"/>
      <c r="OMU55" s="712"/>
      <c r="OMV55" s="712"/>
      <c r="OMW55" s="712"/>
      <c r="OMX55" s="712"/>
      <c r="OMY55" s="712"/>
      <c r="OMZ55" s="712"/>
      <c r="ONA55" s="712"/>
      <c r="ONB55" s="712"/>
      <c r="ONC55" s="712"/>
      <c r="OND55" s="712"/>
      <c r="ONE55" s="712"/>
      <c r="ONF55" s="712"/>
      <c r="ONG55" s="712"/>
      <c r="ONH55" s="712"/>
      <c r="ONI55" s="712"/>
      <c r="ONJ55" s="712"/>
      <c r="ONK55" s="712"/>
      <c r="ONL55" s="712"/>
      <c r="ONM55" s="712"/>
      <c r="ONN55" s="712"/>
      <c r="ONO55" s="712"/>
      <c r="ONP55" s="712"/>
      <c r="ONQ55" s="712"/>
      <c r="ONR55" s="712"/>
      <c r="ONS55" s="712"/>
      <c r="ONT55" s="712"/>
      <c r="ONU55" s="712"/>
      <c r="ONV55" s="712"/>
      <c r="ONW55" s="712"/>
      <c r="ONX55" s="712"/>
      <c r="ONY55" s="712"/>
      <c r="ONZ55" s="712"/>
      <c r="OOA55" s="712"/>
      <c r="OOB55" s="712"/>
      <c r="OOC55" s="712"/>
      <c r="OOD55" s="712"/>
      <c r="OOE55" s="712"/>
      <c r="OOF55" s="712"/>
      <c r="OOG55" s="712"/>
      <c r="OOH55" s="712"/>
      <c r="OOI55" s="712"/>
      <c r="OOJ55" s="712"/>
      <c r="OOK55" s="712"/>
      <c r="OOL55" s="712"/>
      <c r="OOM55" s="712"/>
      <c r="OON55" s="712"/>
      <c r="OOO55" s="712"/>
      <c r="OOP55" s="712"/>
      <c r="OOQ55" s="712"/>
      <c r="OOR55" s="712"/>
      <c r="OOS55" s="712"/>
      <c r="OOT55" s="712"/>
      <c r="OOU55" s="712"/>
      <c r="OOV55" s="712"/>
      <c r="OOW55" s="712"/>
      <c r="OOX55" s="712"/>
      <c r="OOY55" s="712"/>
      <c r="OOZ55" s="712"/>
      <c r="OPA55" s="712"/>
      <c r="OPB55" s="712"/>
      <c r="OPC55" s="712"/>
      <c r="OPD55" s="712"/>
      <c r="OPE55" s="712"/>
      <c r="OPF55" s="712"/>
      <c r="OPG55" s="712"/>
      <c r="OPH55" s="712"/>
      <c r="OPI55" s="712"/>
      <c r="OPJ55" s="712"/>
      <c r="OPK55" s="712"/>
      <c r="OPL55" s="712"/>
      <c r="OPM55" s="712"/>
      <c r="OPN55" s="712"/>
      <c r="OPO55" s="712"/>
      <c r="OPP55" s="712"/>
      <c r="OPQ55" s="712"/>
      <c r="OPR55" s="712"/>
      <c r="OPS55" s="712"/>
      <c r="OPT55" s="712"/>
      <c r="OPU55" s="712"/>
      <c r="OPV55" s="712"/>
      <c r="OPW55" s="712"/>
      <c r="OPX55" s="712"/>
      <c r="OPY55" s="712"/>
      <c r="OPZ55" s="712"/>
      <c r="OQA55" s="712"/>
      <c r="OQB55" s="712"/>
      <c r="OQC55" s="712"/>
      <c r="OQD55" s="712"/>
      <c r="OQE55" s="712"/>
      <c r="OQF55" s="712"/>
      <c r="OQG55" s="712"/>
      <c r="OQH55" s="712"/>
      <c r="OQI55" s="712"/>
      <c r="OQJ55" s="712"/>
      <c r="OQK55" s="712"/>
      <c r="OQL55" s="712"/>
      <c r="OQM55" s="712"/>
      <c r="OQN55" s="712"/>
      <c r="OQO55" s="712"/>
      <c r="OQP55" s="712"/>
      <c r="OQQ55" s="712"/>
      <c r="OQR55" s="712"/>
      <c r="OQS55" s="712"/>
      <c r="OQT55" s="712"/>
      <c r="OQU55" s="712"/>
      <c r="OQV55" s="712"/>
      <c r="OQW55" s="712"/>
      <c r="OQX55" s="712"/>
      <c r="OQY55" s="712"/>
      <c r="OQZ55" s="712"/>
      <c r="ORA55" s="712"/>
      <c r="ORB55" s="712"/>
      <c r="ORC55" s="712"/>
      <c r="ORD55" s="712"/>
      <c r="ORE55" s="712"/>
      <c r="ORF55" s="712"/>
      <c r="ORG55" s="712"/>
      <c r="ORH55" s="712"/>
      <c r="ORI55" s="712"/>
      <c r="ORJ55" s="712"/>
      <c r="ORK55" s="712"/>
      <c r="ORL55" s="712"/>
      <c r="ORM55" s="712"/>
      <c r="ORN55" s="712"/>
      <c r="ORO55" s="712"/>
      <c r="ORP55" s="712"/>
      <c r="ORQ55" s="712"/>
      <c r="ORR55" s="712"/>
      <c r="ORS55" s="712"/>
      <c r="ORT55" s="712"/>
      <c r="ORU55" s="712"/>
      <c r="ORV55" s="712"/>
      <c r="ORW55" s="712"/>
      <c r="ORX55" s="712"/>
      <c r="ORY55" s="712"/>
      <c r="ORZ55" s="712"/>
      <c r="OSA55" s="712"/>
      <c r="OSB55" s="712"/>
      <c r="OSC55" s="712"/>
      <c r="OSD55" s="712"/>
      <c r="OSE55" s="712"/>
      <c r="OSF55" s="712"/>
      <c r="OSG55" s="712"/>
      <c r="OSH55" s="712"/>
      <c r="OSI55" s="712"/>
      <c r="OSJ55" s="712"/>
      <c r="OSK55" s="712"/>
      <c r="OSL55" s="712"/>
      <c r="OSM55" s="712"/>
      <c r="OSN55" s="712"/>
      <c r="OSO55" s="712"/>
      <c r="OSP55" s="712"/>
      <c r="OSQ55" s="712"/>
      <c r="OSR55" s="712"/>
      <c r="OSS55" s="712"/>
      <c r="OST55" s="712"/>
      <c r="OSU55" s="712"/>
      <c r="OSV55" s="712"/>
      <c r="OSW55" s="712"/>
      <c r="OSX55" s="712"/>
      <c r="OSY55" s="712"/>
      <c r="OSZ55" s="712"/>
      <c r="OTA55" s="712"/>
      <c r="OTB55" s="712"/>
      <c r="OTC55" s="712"/>
      <c r="OTD55" s="712"/>
      <c r="OTE55" s="712"/>
      <c r="OTF55" s="712"/>
      <c r="OTG55" s="712"/>
      <c r="OTH55" s="712"/>
      <c r="OTI55" s="712"/>
      <c r="OTJ55" s="712"/>
      <c r="OTK55" s="712"/>
      <c r="OTL55" s="712"/>
      <c r="OTM55" s="712"/>
      <c r="OTN55" s="712"/>
      <c r="OTO55" s="712"/>
      <c r="OTP55" s="712"/>
      <c r="OTQ55" s="712"/>
      <c r="OTR55" s="712"/>
      <c r="OTS55" s="712"/>
      <c r="OTT55" s="712"/>
      <c r="OTU55" s="712"/>
      <c r="OTV55" s="712"/>
      <c r="OTW55" s="712"/>
      <c r="OTX55" s="712"/>
      <c r="OTY55" s="712"/>
      <c r="OTZ55" s="712"/>
      <c r="OUA55" s="712"/>
      <c r="OUB55" s="712"/>
      <c r="OUC55" s="712"/>
      <c r="OUD55" s="712"/>
      <c r="OUE55" s="712"/>
      <c r="OUF55" s="712"/>
      <c r="OUG55" s="712"/>
      <c r="OUH55" s="712"/>
      <c r="OUI55" s="712"/>
      <c r="OUJ55" s="712"/>
      <c r="OUK55" s="712"/>
      <c r="OUL55" s="712"/>
      <c r="OUM55" s="712"/>
      <c r="OUN55" s="712"/>
      <c r="OUO55" s="712"/>
      <c r="OUP55" s="712"/>
      <c r="OUQ55" s="712"/>
      <c r="OUR55" s="712"/>
      <c r="OUS55" s="712"/>
      <c r="OUT55" s="712"/>
      <c r="OUU55" s="712"/>
      <c r="OUV55" s="712"/>
      <c r="OUW55" s="712"/>
      <c r="OUX55" s="712"/>
      <c r="OUY55" s="712"/>
      <c r="OUZ55" s="712"/>
      <c r="OVA55" s="712"/>
      <c r="OVB55" s="712"/>
      <c r="OVC55" s="712"/>
      <c r="OVD55" s="712"/>
      <c r="OVE55" s="712"/>
      <c r="OVF55" s="712"/>
      <c r="OVG55" s="712"/>
      <c r="OVH55" s="712"/>
      <c r="OVI55" s="712"/>
      <c r="OVJ55" s="712"/>
      <c r="OVK55" s="712"/>
      <c r="OVL55" s="712"/>
      <c r="OVM55" s="712"/>
      <c r="OVN55" s="712"/>
      <c r="OVO55" s="712"/>
      <c r="OVP55" s="712"/>
      <c r="OVQ55" s="712"/>
      <c r="OVR55" s="712"/>
      <c r="OVS55" s="712"/>
      <c r="OVT55" s="712"/>
      <c r="OVU55" s="712"/>
      <c r="OVV55" s="712"/>
      <c r="OVW55" s="712"/>
      <c r="OVX55" s="712"/>
      <c r="OVY55" s="712"/>
      <c r="OVZ55" s="712"/>
      <c r="OWA55" s="712"/>
      <c r="OWB55" s="712"/>
      <c r="OWC55" s="712"/>
      <c r="OWD55" s="712"/>
      <c r="OWE55" s="712"/>
      <c r="OWF55" s="712"/>
      <c r="OWG55" s="712"/>
      <c r="OWH55" s="712"/>
      <c r="OWI55" s="712"/>
      <c r="OWJ55" s="712"/>
      <c r="OWK55" s="712"/>
      <c r="OWL55" s="712"/>
      <c r="OWM55" s="712"/>
      <c r="OWN55" s="712"/>
      <c r="OWO55" s="712"/>
      <c r="OWP55" s="712"/>
      <c r="OWQ55" s="712"/>
      <c r="OWR55" s="712"/>
      <c r="OWS55" s="712"/>
      <c r="OWT55" s="712"/>
      <c r="OWU55" s="712"/>
      <c r="OWV55" s="712"/>
      <c r="OWW55" s="712"/>
      <c r="OWX55" s="712"/>
      <c r="OWY55" s="712"/>
      <c r="OWZ55" s="712"/>
      <c r="OXA55" s="712"/>
      <c r="OXB55" s="712"/>
      <c r="OXC55" s="712"/>
      <c r="OXD55" s="712"/>
      <c r="OXE55" s="712"/>
      <c r="OXF55" s="712"/>
      <c r="OXG55" s="712"/>
      <c r="OXH55" s="712"/>
      <c r="OXI55" s="712"/>
      <c r="OXJ55" s="712"/>
      <c r="OXK55" s="712"/>
      <c r="OXL55" s="712"/>
      <c r="OXM55" s="712"/>
      <c r="OXN55" s="712"/>
      <c r="OXO55" s="712"/>
      <c r="OXP55" s="712"/>
      <c r="OXQ55" s="712"/>
      <c r="OXR55" s="712"/>
      <c r="OXS55" s="712"/>
      <c r="OXT55" s="712"/>
      <c r="OXU55" s="712"/>
      <c r="OXV55" s="712"/>
      <c r="OXW55" s="712"/>
      <c r="OXX55" s="712"/>
      <c r="OXY55" s="712"/>
      <c r="OXZ55" s="712"/>
      <c r="OYA55" s="712"/>
      <c r="OYB55" s="712"/>
      <c r="OYC55" s="712"/>
      <c r="OYD55" s="712"/>
      <c r="OYE55" s="712"/>
      <c r="OYF55" s="712"/>
      <c r="OYG55" s="712"/>
      <c r="OYH55" s="712"/>
      <c r="OYI55" s="712"/>
      <c r="OYJ55" s="712"/>
      <c r="OYK55" s="712"/>
      <c r="OYL55" s="712"/>
      <c r="OYM55" s="712"/>
      <c r="OYN55" s="712"/>
      <c r="OYO55" s="712"/>
      <c r="OYP55" s="712"/>
      <c r="OYQ55" s="712"/>
      <c r="OYR55" s="712"/>
      <c r="OYS55" s="712"/>
      <c r="OYT55" s="712"/>
      <c r="OYU55" s="712"/>
      <c r="OYV55" s="712"/>
      <c r="OYW55" s="712"/>
      <c r="OYX55" s="712"/>
      <c r="OYY55" s="712"/>
      <c r="OYZ55" s="712"/>
      <c r="OZA55" s="712"/>
      <c r="OZB55" s="712"/>
      <c r="OZC55" s="712"/>
      <c r="OZD55" s="712"/>
      <c r="OZE55" s="712"/>
      <c r="OZF55" s="712"/>
      <c r="OZG55" s="712"/>
      <c r="OZH55" s="712"/>
      <c r="OZI55" s="712"/>
      <c r="OZJ55" s="712"/>
      <c r="OZK55" s="712"/>
      <c r="OZL55" s="712"/>
      <c r="OZM55" s="712"/>
      <c r="OZN55" s="712"/>
      <c r="OZO55" s="712"/>
      <c r="OZP55" s="712"/>
      <c r="OZQ55" s="712"/>
      <c r="OZR55" s="712"/>
      <c r="OZS55" s="712"/>
      <c r="OZT55" s="712"/>
      <c r="OZU55" s="712"/>
      <c r="OZV55" s="712"/>
      <c r="OZW55" s="712"/>
      <c r="OZX55" s="712"/>
      <c r="OZY55" s="712"/>
      <c r="OZZ55" s="712"/>
      <c r="PAA55" s="712"/>
      <c r="PAB55" s="712"/>
      <c r="PAC55" s="712"/>
      <c r="PAD55" s="712"/>
      <c r="PAE55" s="712"/>
      <c r="PAF55" s="712"/>
      <c r="PAG55" s="712"/>
      <c r="PAH55" s="712"/>
      <c r="PAI55" s="712"/>
      <c r="PAJ55" s="712"/>
      <c r="PAK55" s="712"/>
      <c r="PAL55" s="712"/>
      <c r="PAM55" s="712"/>
      <c r="PAN55" s="712"/>
      <c r="PAO55" s="712"/>
      <c r="PAP55" s="712"/>
      <c r="PAQ55" s="712"/>
      <c r="PAR55" s="712"/>
      <c r="PAS55" s="712"/>
      <c r="PAT55" s="712"/>
      <c r="PAU55" s="712"/>
      <c r="PAV55" s="712"/>
      <c r="PAW55" s="712"/>
      <c r="PAX55" s="712"/>
      <c r="PAY55" s="712"/>
      <c r="PAZ55" s="712"/>
      <c r="PBA55" s="712"/>
      <c r="PBB55" s="712"/>
      <c r="PBC55" s="712"/>
      <c r="PBD55" s="712"/>
      <c r="PBE55" s="712"/>
      <c r="PBF55" s="712"/>
      <c r="PBG55" s="712"/>
      <c r="PBH55" s="712"/>
      <c r="PBI55" s="712"/>
      <c r="PBJ55" s="712"/>
      <c r="PBK55" s="712"/>
      <c r="PBL55" s="712"/>
      <c r="PBM55" s="712"/>
      <c r="PBN55" s="712"/>
      <c r="PBO55" s="712"/>
      <c r="PBP55" s="712"/>
      <c r="PBQ55" s="712"/>
      <c r="PBR55" s="712"/>
      <c r="PBS55" s="712"/>
      <c r="PBT55" s="712"/>
      <c r="PBU55" s="712"/>
      <c r="PBV55" s="712"/>
      <c r="PBW55" s="712"/>
      <c r="PBX55" s="712"/>
      <c r="PBY55" s="712"/>
      <c r="PBZ55" s="712"/>
      <c r="PCA55" s="712"/>
      <c r="PCB55" s="712"/>
      <c r="PCC55" s="712"/>
      <c r="PCD55" s="712"/>
      <c r="PCE55" s="712"/>
      <c r="PCF55" s="712"/>
      <c r="PCG55" s="712"/>
      <c r="PCH55" s="712"/>
      <c r="PCI55" s="712"/>
      <c r="PCJ55" s="712"/>
      <c r="PCK55" s="712"/>
      <c r="PCL55" s="712"/>
      <c r="PCM55" s="712"/>
      <c r="PCN55" s="712"/>
      <c r="PCO55" s="712"/>
      <c r="PCP55" s="712"/>
      <c r="PCQ55" s="712"/>
      <c r="PCR55" s="712"/>
      <c r="PCS55" s="712"/>
      <c r="PCT55" s="712"/>
      <c r="PCU55" s="712"/>
      <c r="PCV55" s="712"/>
      <c r="PCW55" s="712"/>
      <c r="PCX55" s="712"/>
      <c r="PCY55" s="712"/>
      <c r="PCZ55" s="712"/>
      <c r="PDA55" s="712"/>
      <c r="PDB55" s="712"/>
      <c r="PDC55" s="712"/>
      <c r="PDD55" s="712"/>
      <c r="PDE55" s="712"/>
      <c r="PDF55" s="712"/>
      <c r="PDG55" s="712"/>
      <c r="PDH55" s="712"/>
      <c r="PDI55" s="712"/>
      <c r="PDJ55" s="712"/>
      <c r="PDK55" s="712"/>
      <c r="PDL55" s="712"/>
      <c r="PDM55" s="712"/>
      <c r="PDN55" s="712"/>
      <c r="PDO55" s="712"/>
      <c r="PDP55" s="712"/>
      <c r="PDQ55" s="712"/>
      <c r="PDR55" s="712"/>
      <c r="PDS55" s="712"/>
      <c r="PDT55" s="712"/>
      <c r="PDU55" s="712"/>
      <c r="PDV55" s="712"/>
      <c r="PDW55" s="712"/>
      <c r="PDX55" s="712"/>
      <c r="PDY55" s="712"/>
      <c r="PDZ55" s="712"/>
      <c r="PEA55" s="712"/>
      <c r="PEB55" s="712"/>
      <c r="PEC55" s="712"/>
      <c r="PED55" s="712"/>
      <c r="PEE55" s="712"/>
      <c r="PEF55" s="712"/>
      <c r="PEG55" s="712"/>
      <c r="PEH55" s="712"/>
      <c r="PEI55" s="712"/>
      <c r="PEJ55" s="712"/>
      <c r="PEK55" s="712"/>
      <c r="PEL55" s="712"/>
      <c r="PEM55" s="712"/>
      <c r="PEN55" s="712"/>
      <c r="PEO55" s="712"/>
      <c r="PEP55" s="712"/>
      <c r="PEQ55" s="712"/>
      <c r="PER55" s="712"/>
      <c r="PES55" s="712"/>
      <c r="PET55" s="712"/>
      <c r="PEU55" s="712"/>
      <c r="PEV55" s="712"/>
      <c r="PEW55" s="712"/>
      <c r="PEX55" s="712"/>
      <c r="PEY55" s="712"/>
      <c r="PEZ55" s="712"/>
      <c r="PFA55" s="712"/>
      <c r="PFB55" s="712"/>
      <c r="PFC55" s="712"/>
      <c r="PFD55" s="712"/>
      <c r="PFE55" s="712"/>
      <c r="PFF55" s="712"/>
      <c r="PFG55" s="712"/>
      <c r="PFH55" s="712"/>
      <c r="PFI55" s="712"/>
      <c r="PFJ55" s="712"/>
      <c r="PFK55" s="712"/>
      <c r="PFL55" s="712"/>
      <c r="PFM55" s="712"/>
      <c r="PFN55" s="712"/>
      <c r="PFO55" s="712"/>
      <c r="PFP55" s="712"/>
      <c r="PFQ55" s="712"/>
      <c r="PFR55" s="712"/>
      <c r="PFS55" s="712"/>
      <c r="PFT55" s="712"/>
      <c r="PFU55" s="712"/>
      <c r="PFV55" s="712"/>
      <c r="PFW55" s="712"/>
      <c r="PFX55" s="712"/>
      <c r="PFY55" s="712"/>
      <c r="PFZ55" s="712"/>
      <c r="PGA55" s="712"/>
      <c r="PGB55" s="712"/>
      <c r="PGC55" s="712"/>
      <c r="PGD55" s="712"/>
      <c r="PGE55" s="712"/>
      <c r="PGF55" s="712"/>
      <c r="PGG55" s="712"/>
      <c r="PGH55" s="712"/>
      <c r="PGI55" s="712"/>
      <c r="PGJ55" s="712"/>
      <c r="PGK55" s="712"/>
      <c r="PGL55" s="712"/>
      <c r="PGM55" s="712"/>
      <c r="PGN55" s="712"/>
      <c r="PGO55" s="712"/>
      <c r="PGP55" s="712"/>
      <c r="PGQ55" s="712"/>
      <c r="PGR55" s="712"/>
      <c r="PGS55" s="712"/>
      <c r="PGT55" s="712"/>
      <c r="PGU55" s="712"/>
      <c r="PGV55" s="712"/>
      <c r="PGW55" s="712"/>
      <c r="PGX55" s="712"/>
      <c r="PGY55" s="712"/>
      <c r="PGZ55" s="712"/>
      <c r="PHA55" s="712"/>
      <c r="PHB55" s="712"/>
      <c r="PHC55" s="712"/>
      <c r="PHD55" s="712"/>
      <c r="PHE55" s="712"/>
      <c r="PHF55" s="712"/>
      <c r="PHG55" s="712"/>
      <c r="PHH55" s="712"/>
      <c r="PHI55" s="712"/>
      <c r="PHJ55" s="712"/>
      <c r="PHK55" s="712"/>
      <c r="PHL55" s="712"/>
      <c r="PHM55" s="712"/>
      <c r="PHN55" s="712"/>
      <c r="PHO55" s="712"/>
      <c r="PHP55" s="712"/>
      <c r="PHQ55" s="712"/>
      <c r="PHR55" s="712"/>
      <c r="PHS55" s="712"/>
      <c r="PHT55" s="712"/>
      <c r="PHU55" s="712"/>
      <c r="PHV55" s="712"/>
      <c r="PHW55" s="712"/>
      <c r="PHX55" s="712"/>
      <c r="PHY55" s="712"/>
      <c r="PHZ55" s="712"/>
      <c r="PIA55" s="712"/>
      <c r="PIB55" s="712"/>
      <c r="PIC55" s="712"/>
      <c r="PID55" s="712"/>
      <c r="PIE55" s="712"/>
      <c r="PIF55" s="712"/>
      <c r="PIG55" s="712"/>
      <c r="PIH55" s="712"/>
      <c r="PII55" s="712"/>
      <c r="PIJ55" s="712"/>
      <c r="PIK55" s="712"/>
      <c r="PIL55" s="712"/>
      <c r="PIM55" s="712"/>
      <c r="PIN55" s="712"/>
      <c r="PIO55" s="712"/>
      <c r="PIP55" s="712"/>
      <c r="PIQ55" s="712"/>
      <c r="PIR55" s="712"/>
      <c r="PIS55" s="712"/>
      <c r="PIT55" s="712"/>
      <c r="PIU55" s="712"/>
      <c r="PIV55" s="712"/>
      <c r="PIW55" s="712"/>
      <c r="PIX55" s="712"/>
      <c r="PIY55" s="712"/>
      <c r="PIZ55" s="712"/>
      <c r="PJA55" s="712"/>
      <c r="PJB55" s="712"/>
      <c r="PJC55" s="712"/>
      <c r="PJD55" s="712"/>
      <c r="PJE55" s="712"/>
      <c r="PJF55" s="712"/>
      <c r="PJG55" s="712"/>
      <c r="PJH55" s="712"/>
      <c r="PJI55" s="712"/>
      <c r="PJJ55" s="712"/>
      <c r="PJK55" s="712"/>
      <c r="PJL55" s="712"/>
      <c r="PJM55" s="712"/>
      <c r="PJN55" s="712"/>
      <c r="PJO55" s="712"/>
      <c r="PJP55" s="712"/>
      <c r="PJQ55" s="712"/>
      <c r="PJR55" s="712"/>
      <c r="PJS55" s="712"/>
      <c r="PJT55" s="712"/>
      <c r="PJU55" s="712"/>
      <c r="PJV55" s="712"/>
      <c r="PJW55" s="712"/>
      <c r="PJX55" s="712"/>
      <c r="PJY55" s="712"/>
      <c r="PJZ55" s="712"/>
      <c r="PKA55" s="712"/>
      <c r="PKB55" s="712"/>
      <c r="PKC55" s="712"/>
      <c r="PKD55" s="712"/>
      <c r="PKE55" s="712"/>
      <c r="PKF55" s="712"/>
      <c r="PKG55" s="712"/>
      <c r="PKH55" s="712"/>
      <c r="PKI55" s="712"/>
      <c r="PKJ55" s="712"/>
      <c r="PKK55" s="712"/>
      <c r="PKL55" s="712"/>
      <c r="PKM55" s="712"/>
      <c r="PKN55" s="712"/>
      <c r="PKO55" s="712"/>
      <c r="PKP55" s="712"/>
      <c r="PKQ55" s="712"/>
      <c r="PKR55" s="712"/>
      <c r="PKS55" s="712"/>
      <c r="PKT55" s="712"/>
      <c r="PKU55" s="712"/>
      <c r="PKV55" s="712"/>
      <c r="PKW55" s="712"/>
      <c r="PKX55" s="712"/>
      <c r="PKY55" s="712"/>
      <c r="PKZ55" s="712"/>
      <c r="PLA55" s="712"/>
      <c r="PLB55" s="712"/>
      <c r="PLC55" s="712"/>
      <c r="PLD55" s="712"/>
      <c r="PLE55" s="712"/>
      <c r="PLF55" s="712"/>
      <c r="PLG55" s="712"/>
      <c r="PLH55" s="712"/>
      <c r="PLI55" s="712"/>
      <c r="PLJ55" s="712"/>
      <c r="PLK55" s="712"/>
      <c r="PLL55" s="712"/>
      <c r="PLM55" s="712"/>
      <c r="PLN55" s="712"/>
      <c r="PLO55" s="712"/>
      <c r="PLP55" s="712"/>
      <c r="PLQ55" s="712"/>
      <c r="PLR55" s="712"/>
      <c r="PLS55" s="712"/>
      <c r="PLT55" s="712"/>
      <c r="PLU55" s="712"/>
      <c r="PLV55" s="712"/>
      <c r="PLW55" s="712"/>
      <c r="PLX55" s="712"/>
      <c r="PLY55" s="712"/>
      <c r="PLZ55" s="712"/>
      <c r="PMA55" s="712"/>
      <c r="PMB55" s="712"/>
      <c r="PMC55" s="712"/>
      <c r="PMD55" s="712"/>
      <c r="PME55" s="712"/>
      <c r="PMF55" s="712"/>
      <c r="PMG55" s="712"/>
      <c r="PMH55" s="712"/>
      <c r="PMI55" s="712"/>
      <c r="PMJ55" s="712"/>
      <c r="PMK55" s="712"/>
      <c r="PML55" s="712"/>
      <c r="PMM55" s="712"/>
      <c r="PMN55" s="712"/>
      <c r="PMO55" s="712"/>
      <c r="PMP55" s="712"/>
      <c r="PMQ55" s="712"/>
      <c r="PMR55" s="712"/>
      <c r="PMS55" s="712"/>
      <c r="PMT55" s="712"/>
      <c r="PMU55" s="712"/>
      <c r="PMV55" s="712"/>
      <c r="PMW55" s="712"/>
      <c r="PMX55" s="712"/>
      <c r="PMY55" s="712"/>
      <c r="PMZ55" s="712"/>
      <c r="PNA55" s="712"/>
      <c r="PNB55" s="712"/>
      <c r="PNC55" s="712"/>
      <c r="PND55" s="712"/>
      <c r="PNE55" s="712"/>
      <c r="PNF55" s="712"/>
      <c r="PNG55" s="712"/>
      <c r="PNH55" s="712"/>
      <c r="PNI55" s="712"/>
      <c r="PNJ55" s="712"/>
      <c r="PNK55" s="712"/>
      <c r="PNL55" s="712"/>
      <c r="PNM55" s="712"/>
      <c r="PNN55" s="712"/>
      <c r="PNO55" s="712"/>
      <c r="PNP55" s="712"/>
      <c r="PNQ55" s="712"/>
      <c r="PNR55" s="712"/>
      <c r="PNS55" s="712"/>
      <c r="PNT55" s="712"/>
      <c r="PNU55" s="712"/>
      <c r="PNV55" s="712"/>
      <c r="PNW55" s="712"/>
      <c r="PNX55" s="712"/>
      <c r="PNY55" s="712"/>
      <c r="PNZ55" s="712"/>
      <c r="POA55" s="712"/>
      <c r="POB55" s="712"/>
      <c r="POC55" s="712"/>
      <c r="POD55" s="712"/>
      <c r="POE55" s="712"/>
      <c r="POF55" s="712"/>
      <c r="POG55" s="712"/>
      <c r="POH55" s="712"/>
      <c r="POI55" s="712"/>
      <c r="POJ55" s="712"/>
      <c r="POK55" s="712"/>
      <c r="POL55" s="712"/>
      <c r="POM55" s="712"/>
      <c r="PON55" s="712"/>
      <c r="POO55" s="712"/>
      <c r="POP55" s="712"/>
      <c r="POQ55" s="712"/>
      <c r="POR55" s="712"/>
      <c r="POS55" s="712"/>
      <c r="POT55" s="712"/>
      <c r="POU55" s="712"/>
      <c r="POV55" s="712"/>
      <c r="POW55" s="712"/>
      <c r="POX55" s="712"/>
      <c r="POY55" s="712"/>
      <c r="POZ55" s="712"/>
      <c r="PPA55" s="712"/>
      <c r="PPB55" s="712"/>
      <c r="PPC55" s="712"/>
      <c r="PPD55" s="712"/>
      <c r="PPE55" s="712"/>
      <c r="PPF55" s="712"/>
      <c r="PPG55" s="712"/>
      <c r="PPH55" s="712"/>
      <c r="PPI55" s="712"/>
      <c r="PPJ55" s="712"/>
      <c r="PPK55" s="712"/>
      <c r="PPL55" s="712"/>
      <c r="PPM55" s="712"/>
      <c r="PPN55" s="712"/>
      <c r="PPO55" s="712"/>
      <c r="PPP55" s="712"/>
      <c r="PPQ55" s="712"/>
      <c r="PPR55" s="712"/>
      <c r="PPS55" s="712"/>
      <c r="PPT55" s="712"/>
      <c r="PPU55" s="712"/>
      <c r="PPV55" s="712"/>
      <c r="PPW55" s="712"/>
      <c r="PPX55" s="712"/>
      <c r="PPY55" s="712"/>
      <c r="PPZ55" s="712"/>
      <c r="PQA55" s="712"/>
      <c r="PQB55" s="712"/>
      <c r="PQC55" s="712"/>
      <c r="PQD55" s="712"/>
      <c r="PQE55" s="712"/>
      <c r="PQF55" s="712"/>
      <c r="PQG55" s="712"/>
      <c r="PQH55" s="712"/>
      <c r="PQI55" s="712"/>
      <c r="PQJ55" s="712"/>
      <c r="PQK55" s="712"/>
      <c r="PQL55" s="712"/>
      <c r="PQM55" s="712"/>
      <c r="PQN55" s="712"/>
      <c r="PQO55" s="712"/>
      <c r="PQP55" s="712"/>
      <c r="PQQ55" s="712"/>
      <c r="PQR55" s="712"/>
      <c r="PQS55" s="712"/>
      <c r="PQT55" s="712"/>
      <c r="PQU55" s="712"/>
      <c r="PQV55" s="712"/>
      <c r="PQW55" s="712"/>
      <c r="PQX55" s="712"/>
      <c r="PQY55" s="712"/>
      <c r="PQZ55" s="712"/>
      <c r="PRA55" s="712"/>
      <c r="PRB55" s="712"/>
      <c r="PRC55" s="712"/>
      <c r="PRD55" s="712"/>
      <c r="PRE55" s="712"/>
      <c r="PRF55" s="712"/>
      <c r="PRG55" s="712"/>
      <c r="PRH55" s="712"/>
      <c r="PRI55" s="712"/>
      <c r="PRJ55" s="712"/>
      <c r="PRK55" s="712"/>
      <c r="PRL55" s="712"/>
      <c r="PRM55" s="712"/>
      <c r="PRN55" s="712"/>
      <c r="PRO55" s="712"/>
      <c r="PRP55" s="712"/>
      <c r="PRQ55" s="712"/>
      <c r="PRR55" s="712"/>
      <c r="PRS55" s="712"/>
      <c r="PRT55" s="712"/>
      <c r="PRU55" s="712"/>
      <c r="PRV55" s="712"/>
      <c r="PRW55" s="712"/>
      <c r="PRX55" s="712"/>
      <c r="PRY55" s="712"/>
      <c r="PRZ55" s="712"/>
      <c r="PSA55" s="712"/>
      <c r="PSB55" s="712"/>
      <c r="PSC55" s="712"/>
      <c r="PSD55" s="712"/>
      <c r="PSE55" s="712"/>
      <c r="PSF55" s="712"/>
      <c r="PSG55" s="712"/>
      <c r="PSH55" s="712"/>
      <c r="PSI55" s="712"/>
      <c r="PSJ55" s="712"/>
      <c r="PSK55" s="712"/>
      <c r="PSL55" s="712"/>
      <c r="PSM55" s="712"/>
      <c r="PSN55" s="712"/>
      <c r="PSO55" s="712"/>
      <c r="PSP55" s="712"/>
      <c r="PSQ55" s="712"/>
      <c r="PSR55" s="712"/>
      <c r="PSS55" s="712"/>
      <c r="PST55" s="712"/>
      <c r="PSU55" s="712"/>
      <c r="PSV55" s="712"/>
      <c r="PSW55" s="712"/>
      <c r="PSX55" s="712"/>
      <c r="PSY55" s="712"/>
      <c r="PSZ55" s="712"/>
      <c r="PTA55" s="712"/>
      <c r="PTB55" s="712"/>
      <c r="PTC55" s="712"/>
      <c r="PTD55" s="712"/>
      <c r="PTE55" s="712"/>
      <c r="PTF55" s="712"/>
      <c r="PTG55" s="712"/>
      <c r="PTH55" s="712"/>
      <c r="PTI55" s="712"/>
      <c r="PTJ55" s="712"/>
      <c r="PTK55" s="712"/>
      <c r="PTL55" s="712"/>
      <c r="PTM55" s="712"/>
      <c r="PTN55" s="712"/>
      <c r="PTO55" s="712"/>
      <c r="PTP55" s="712"/>
      <c r="PTQ55" s="712"/>
      <c r="PTR55" s="712"/>
      <c r="PTS55" s="712"/>
      <c r="PTT55" s="712"/>
      <c r="PTU55" s="712"/>
      <c r="PTV55" s="712"/>
      <c r="PTW55" s="712"/>
      <c r="PTX55" s="712"/>
      <c r="PTY55" s="712"/>
      <c r="PTZ55" s="712"/>
      <c r="PUA55" s="712"/>
      <c r="PUB55" s="712"/>
      <c r="PUC55" s="712"/>
      <c r="PUD55" s="712"/>
      <c r="PUE55" s="712"/>
      <c r="PUF55" s="712"/>
      <c r="PUG55" s="712"/>
      <c r="PUH55" s="712"/>
      <c r="PUI55" s="712"/>
      <c r="PUJ55" s="712"/>
      <c r="PUK55" s="712"/>
      <c r="PUL55" s="712"/>
      <c r="PUM55" s="712"/>
      <c r="PUN55" s="712"/>
      <c r="PUO55" s="712"/>
      <c r="PUP55" s="712"/>
      <c r="PUQ55" s="712"/>
      <c r="PUR55" s="712"/>
      <c r="PUS55" s="712"/>
      <c r="PUT55" s="712"/>
      <c r="PUU55" s="712"/>
      <c r="PUV55" s="712"/>
      <c r="PUW55" s="712"/>
      <c r="PUX55" s="712"/>
      <c r="PUY55" s="712"/>
      <c r="PUZ55" s="712"/>
      <c r="PVA55" s="712"/>
      <c r="PVB55" s="712"/>
      <c r="PVC55" s="712"/>
      <c r="PVD55" s="712"/>
      <c r="PVE55" s="712"/>
      <c r="PVF55" s="712"/>
      <c r="PVG55" s="712"/>
      <c r="PVH55" s="712"/>
      <c r="PVI55" s="712"/>
      <c r="PVJ55" s="712"/>
      <c r="PVK55" s="712"/>
      <c r="PVL55" s="712"/>
      <c r="PVM55" s="712"/>
      <c r="PVN55" s="712"/>
      <c r="PVO55" s="712"/>
      <c r="PVP55" s="712"/>
      <c r="PVQ55" s="712"/>
      <c r="PVR55" s="712"/>
      <c r="PVS55" s="712"/>
      <c r="PVT55" s="712"/>
      <c r="PVU55" s="712"/>
      <c r="PVV55" s="712"/>
      <c r="PVW55" s="712"/>
      <c r="PVX55" s="712"/>
      <c r="PVY55" s="712"/>
      <c r="PVZ55" s="712"/>
      <c r="PWA55" s="712"/>
      <c r="PWB55" s="712"/>
      <c r="PWC55" s="712"/>
      <c r="PWD55" s="712"/>
      <c r="PWE55" s="712"/>
      <c r="PWF55" s="712"/>
      <c r="PWG55" s="712"/>
      <c r="PWH55" s="712"/>
      <c r="PWI55" s="712"/>
      <c r="PWJ55" s="712"/>
      <c r="PWK55" s="712"/>
      <c r="PWL55" s="712"/>
      <c r="PWM55" s="712"/>
      <c r="PWN55" s="712"/>
      <c r="PWO55" s="712"/>
      <c r="PWP55" s="712"/>
      <c r="PWQ55" s="712"/>
      <c r="PWR55" s="712"/>
      <c r="PWS55" s="712"/>
      <c r="PWT55" s="712"/>
      <c r="PWU55" s="712"/>
      <c r="PWV55" s="712"/>
      <c r="PWW55" s="712"/>
      <c r="PWX55" s="712"/>
      <c r="PWY55" s="712"/>
      <c r="PWZ55" s="712"/>
      <c r="PXA55" s="712"/>
      <c r="PXB55" s="712"/>
      <c r="PXC55" s="712"/>
      <c r="PXD55" s="712"/>
      <c r="PXE55" s="712"/>
      <c r="PXF55" s="712"/>
      <c r="PXG55" s="712"/>
      <c r="PXH55" s="712"/>
      <c r="PXI55" s="712"/>
      <c r="PXJ55" s="712"/>
      <c r="PXK55" s="712"/>
      <c r="PXL55" s="712"/>
      <c r="PXM55" s="712"/>
      <c r="PXN55" s="712"/>
      <c r="PXO55" s="712"/>
      <c r="PXP55" s="712"/>
      <c r="PXQ55" s="712"/>
      <c r="PXR55" s="712"/>
      <c r="PXS55" s="712"/>
      <c r="PXT55" s="712"/>
      <c r="PXU55" s="712"/>
      <c r="PXV55" s="712"/>
      <c r="PXW55" s="712"/>
      <c r="PXX55" s="712"/>
      <c r="PXY55" s="712"/>
      <c r="PXZ55" s="712"/>
      <c r="PYA55" s="712"/>
      <c r="PYB55" s="712"/>
      <c r="PYC55" s="712"/>
      <c r="PYD55" s="712"/>
      <c r="PYE55" s="712"/>
      <c r="PYF55" s="712"/>
      <c r="PYG55" s="712"/>
      <c r="PYH55" s="712"/>
      <c r="PYI55" s="712"/>
      <c r="PYJ55" s="712"/>
      <c r="PYK55" s="712"/>
      <c r="PYL55" s="712"/>
      <c r="PYM55" s="712"/>
      <c r="PYN55" s="712"/>
      <c r="PYO55" s="712"/>
      <c r="PYP55" s="712"/>
      <c r="PYQ55" s="712"/>
      <c r="PYR55" s="712"/>
      <c r="PYS55" s="712"/>
      <c r="PYT55" s="712"/>
      <c r="PYU55" s="712"/>
      <c r="PYV55" s="712"/>
      <c r="PYW55" s="712"/>
      <c r="PYX55" s="712"/>
      <c r="PYY55" s="712"/>
      <c r="PYZ55" s="712"/>
      <c r="PZA55" s="712"/>
      <c r="PZB55" s="712"/>
      <c r="PZC55" s="712"/>
      <c r="PZD55" s="712"/>
      <c r="PZE55" s="712"/>
      <c r="PZF55" s="712"/>
      <c r="PZG55" s="712"/>
      <c r="PZH55" s="712"/>
      <c r="PZI55" s="712"/>
      <c r="PZJ55" s="712"/>
      <c r="PZK55" s="712"/>
      <c r="PZL55" s="712"/>
      <c r="PZM55" s="712"/>
      <c r="PZN55" s="712"/>
      <c r="PZO55" s="712"/>
      <c r="PZP55" s="712"/>
      <c r="PZQ55" s="712"/>
      <c r="PZR55" s="712"/>
      <c r="PZS55" s="712"/>
      <c r="PZT55" s="712"/>
      <c r="PZU55" s="712"/>
      <c r="PZV55" s="712"/>
      <c r="PZW55" s="712"/>
      <c r="PZX55" s="712"/>
      <c r="PZY55" s="712"/>
      <c r="PZZ55" s="712"/>
      <c r="QAA55" s="712"/>
      <c r="QAB55" s="712"/>
      <c r="QAC55" s="712"/>
      <c r="QAD55" s="712"/>
      <c r="QAE55" s="712"/>
      <c r="QAF55" s="712"/>
      <c r="QAG55" s="712"/>
      <c r="QAH55" s="712"/>
      <c r="QAI55" s="712"/>
      <c r="QAJ55" s="712"/>
      <c r="QAK55" s="712"/>
      <c r="QAL55" s="712"/>
      <c r="QAM55" s="712"/>
      <c r="QAN55" s="712"/>
      <c r="QAO55" s="712"/>
      <c r="QAP55" s="712"/>
      <c r="QAQ55" s="712"/>
      <c r="QAR55" s="712"/>
      <c r="QAS55" s="712"/>
      <c r="QAT55" s="712"/>
      <c r="QAU55" s="712"/>
      <c r="QAV55" s="712"/>
      <c r="QAW55" s="712"/>
      <c r="QAX55" s="712"/>
      <c r="QAY55" s="712"/>
      <c r="QAZ55" s="712"/>
      <c r="QBA55" s="712"/>
      <c r="QBB55" s="712"/>
      <c r="QBC55" s="712"/>
      <c r="QBD55" s="712"/>
      <c r="QBE55" s="712"/>
      <c r="QBF55" s="712"/>
      <c r="QBG55" s="712"/>
      <c r="QBH55" s="712"/>
      <c r="QBI55" s="712"/>
      <c r="QBJ55" s="712"/>
      <c r="QBK55" s="712"/>
      <c r="QBL55" s="712"/>
      <c r="QBM55" s="712"/>
      <c r="QBN55" s="712"/>
      <c r="QBO55" s="712"/>
      <c r="QBP55" s="712"/>
      <c r="QBQ55" s="712"/>
      <c r="QBR55" s="712"/>
      <c r="QBS55" s="712"/>
      <c r="QBT55" s="712"/>
      <c r="QBU55" s="712"/>
      <c r="QBV55" s="712"/>
      <c r="QBW55" s="712"/>
      <c r="QBX55" s="712"/>
      <c r="QBY55" s="712"/>
      <c r="QBZ55" s="712"/>
      <c r="QCA55" s="712"/>
      <c r="QCB55" s="712"/>
      <c r="QCC55" s="712"/>
      <c r="QCD55" s="712"/>
      <c r="QCE55" s="712"/>
      <c r="QCF55" s="712"/>
      <c r="QCG55" s="712"/>
      <c r="QCH55" s="712"/>
      <c r="QCI55" s="712"/>
      <c r="QCJ55" s="712"/>
      <c r="QCK55" s="712"/>
      <c r="QCL55" s="712"/>
      <c r="QCM55" s="712"/>
      <c r="QCN55" s="712"/>
      <c r="QCO55" s="712"/>
      <c r="QCP55" s="712"/>
      <c r="QCQ55" s="712"/>
      <c r="QCR55" s="712"/>
      <c r="QCS55" s="712"/>
      <c r="QCT55" s="712"/>
      <c r="QCU55" s="712"/>
      <c r="QCV55" s="712"/>
      <c r="QCW55" s="712"/>
      <c r="QCX55" s="712"/>
      <c r="QCY55" s="712"/>
      <c r="QCZ55" s="712"/>
      <c r="QDA55" s="712"/>
      <c r="QDB55" s="712"/>
      <c r="QDC55" s="712"/>
      <c r="QDD55" s="712"/>
      <c r="QDE55" s="712"/>
      <c r="QDF55" s="712"/>
      <c r="QDG55" s="712"/>
      <c r="QDH55" s="712"/>
      <c r="QDI55" s="712"/>
      <c r="QDJ55" s="712"/>
      <c r="QDK55" s="712"/>
      <c r="QDL55" s="712"/>
      <c r="QDM55" s="712"/>
      <c r="QDN55" s="712"/>
      <c r="QDO55" s="712"/>
      <c r="QDP55" s="712"/>
      <c r="QDQ55" s="712"/>
      <c r="QDR55" s="712"/>
      <c r="QDS55" s="712"/>
      <c r="QDT55" s="712"/>
      <c r="QDU55" s="712"/>
      <c r="QDV55" s="712"/>
      <c r="QDW55" s="712"/>
      <c r="QDX55" s="712"/>
      <c r="QDY55" s="712"/>
      <c r="QDZ55" s="712"/>
      <c r="QEA55" s="712"/>
      <c r="QEB55" s="712"/>
      <c r="QEC55" s="712"/>
      <c r="QED55" s="712"/>
      <c r="QEE55" s="712"/>
      <c r="QEF55" s="712"/>
      <c r="QEG55" s="712"/>
      <c r="QEH55" s="712"/>
      <c r="QEI55" s="712"/>
      <c r="QEJ55" s="712"/>
      <c r="QEK55" s="712"/>
      <c r="QEL55" s="712"/>
      <c r="QEM55" s="712"/>
      <c r="QEN55" s="712"/>
      <c r="QEO55" s="712"/>
      <c r="QEP55" s="712"/>
      <c r="QEQ55" s="712"/>
      <c r="QER55" s="712"/>
      <c r="QES55" s="712"/>
      <c r="QET55" s="712"/>
      <c r="QEU55" s="712"/>
      <c r="QEV55" s="712"/>
      <c r="QEW55" s="712"/>
      <c r="QEX55" s="712"/>
      <c r="QEY55" s="712"/>
      <c r="QEZ55" s="712"/>
      <c r="QFA55" s="712"/>
      <c r="QFB55" s="712"/>
      <c r="QFC55" s="712"/>
      <c r="QFD55" s="712"/>
      <c r="QFE55" s="712"/>
      <c r="QFF55" s="712"/>
      <c r="QFG55" s="712"/>
      <c r="QFH55" s="712"/>
      <c r="QFI55" s="712"/>
      <c r="QFJ55" s="712"/>
      <c r="QFK55" s="712"/>
      <c r="QFL55" s="712"/>
      <c r="QFM55" s="712"/>
      <c r="QFN55" s="712"/>
      <c r="QFO55" s="712"/>
      <c r="QFP55" s="712"/>
      <c r="QFQ55" s="712"/>
      <c r="QFR55" s="712"/>
      <c r="QFS55" s="712"/>
      <c r="QFT55" s="712"/>
      <c r="QFU55" s="712"/>
      <c r="QFV55" s="712"/>
      <c r="QFW55" s="712"/>
      <c r="QFX55" s="712"/>
      <c r="QFY55" s="712"/>
      <c r="QFZ55" s="712"/>
      <c r="QGA55" s="712"/>
      <c r="QGB55" s="712"/>
      <c r="QGC55" s="712"/>
      <c r="QGD55" s="712"/>
      <c r="QGE55" s="712"/>
      <c r="QGF55" s="712"/>
      <c r="QGG55" s="712"/>
      <c r="QGH55" s="712"/>
      <c r="QGI55" s="712"/>
      <c r="QGJ55" s="712"/>
      <c r="QGK55" s="712"/>
      <c r="QGL55" s="712"/>
      <c r="QGM55" s="712"/>
      <c r="QGN55" s="712"/>
      <c r="QGO55" s="712"/>
      <c r="QGP55" s="712"/>
      <c r="QGQ55" s="712"/>
      <c r="QGR55" s="712"/>
      <c r="QGS55" s="712"/>
      <c r="QGT55" s="712"/>
      <c r="QGU55" s="712"/>
      <c r="QGV55" s="712"/>
      <c r="QGW55" s="712"/>
      <c r="QGX55" s="712"/>
      <c r="QGY55" s="712"/>
      <c r="QGZ55" s="712"/>
      <c r="QHA55" s="712"/>
      <c r="QHB55" s="712"/>
      <c r="QHC55" s="712"/>
      <c r="QHD55" s="712"/>
      <c r="QHE55" s="712"/>
      <c r="QHF55" s="712"/>
      <c r="QHG55" s="712"/>
      <c r="QHH55" s="712"/>
      <c r="QHI55" s="712"/>
      <c r="QHJ55" s="712"/>
      <c r="QHK55" s="712"/>
      <c r="QHL55" s="712"/>
      <c r="QHM55" s="712"/>
      <c r="QHN55" s="712"/>
      <c r="QHO55" s="712"/>
      <c r="QHP55" s="712"/>
      <c r="QHQ55" s="712"/>
      <c r="QHR55" s="712"/>
      <c r="QHS55" s="712"/>
      <c r="QHT55" s="712"/>
      <c r="QHU55" s="712"/>
      <c r="QHV55" s="712"/>
      <c r="QHW55" s="712"/>
      <c r="QHX55" s="712"/>
      <c r="QHY55" s="712"/>
      <c r="QHZ55" s="712"/>
      <c r="QIA55" s="712"/>
      <c r="QIB55" s="712"/>
      <c r="QIC55" s="712"/>
      <c r="QID55" s="712"/>
      <c r="QIE55" s="712"/>
      <c r="QIF55" s="712"/>
      <c r="QIG55" s="712"/>
      <c r="QIH55" s="712"/>
      <c r="QII55" s="712"/>
      <c r="QIJ55" s="712"/>
      <c r="QIK55" s="712"/>
      <c r="QIL55" s="712"/>
      <c r="QIM55" s="712"/>
      <c r="QIN55" s="712"/>
      <c r="QIO55" s="712"/>
      <c r="QIP55" s="712"/>
      <c r="QIQ55" s="712"/>
      <c r="QIR55" s="712"/>
      <c r="QIS55" s="712"/>
      <c r="QIT55" s="712"/>
      <c r="QIU55" s="712"/>
      <c r="QIV55" s="712"/>
      <c r="QIW55" s="712"/>
      <c r="QIX55" s="712"/>
      <c r="QIY55" s="712"/>
      <c r="QIZ55" s="712"/>
      <c r="QJA55" s="712"/>
      <c r="QJB55" s="712"/>
      <c r="QJC55" s="712"/>
      <c r="QJD55" s="712"/>
      <c r="QJE55" s="712"/>
      <c r="QJF55" s="712"/>
      <c r="QJG55" s="712"/>
      <c r="QJH55" s="712"/>
      <c r="QJI55" s="712"/>
      <c r="QJJ55" s="712"/>
      <c r="QJK55" s="712"/>
      <c r="QJL55" s="712"/>
      <c r="QJM55" s="712"/>
      <c r="QJN55" s="712"/>
      <c r="QJO55" s="712"/>
      <c r="QJP55" s="712"/>
      <c r="QJQ55" s="712"/>
      <c r="QJR55" s="712"/>
      <c r="QJS55" s="712"/>
      <c r="QJT55" s="712"/>
      <c r="QJU55" s="712"/>
      <c r="QJV55" s="712"/>
      <c r="QJW55" s="712"/>
      <c r="QJX55" s="712"/>
      <c r="QJY55" s="712"/>
      <c r="QJZ55" s="712"/>
      <c r="QKA55" s="712"/>
      <c r="QKB55" s="712"/>
      <c r="QKC55" s="712"/>
      <c r="QKD55" s="712"/>
      <c r="QKE55" s="712"/>
      <c r="QKF55" s="712"/>
      <c r="QKG55" s="712"/>
      <c r="QKH55" s="712"/>
      <c r="QKI55" s="712"/>
      <c r="QKJ55" s="712"/>
      <c r="QKK55" s="712"/>
      <c r="QKL55" s="712"/>
      <c r="QKM55" s="712"/>
      <c r="QKN55" s="712"/>
      <c r="QKO55" s="712"/>
      <c r="QKP55" s="712"/>
      <c r="QKQ55" s="712"/>
      <c r="QKR55" s="712"/>
      <c r="QKS55" s="712"/>
      <c r="QKT55" s="712"/>
      <c r="QKU55" s="712"/>
      <c r="QKV55" s="712"/>
      <c r="QKW55" s="712"/>
      <c r="QKX55" s="712"/>
      <c r="QKY55" s="712"/>
      <c r="QKZ55" s="712"/>
      <c r="QLA55" s="712"/>
      <c r="QLB55" s="712"/>
      <c r="QLC55" s="712"/>
      <c r="QLD55" s="712"/>
      <c r="QLE55" s="712"/>
      <c r="QLF55" s="712"/>
      <c r="QLG55" s="712"/>
      <c r="QLH55" s="712"/>
      <c r="QLI55" s="712"/>
      <c r="QLJ55" s="712"/>
      <c r="QLK55" s="712"/>
      <c r="QLL55" s="712"/>
      <c r="QLM55" s="712"/>
      <c r="QLN55" s="712"/>
      <c r="QLO55" s="712"/>
      <c r="QLP55" s="712"/>
      <c r="QLQ55" s="712"/>
      <c r="QLR55" s="712"/>
      <c r="QLS55" s="712"/>
      <c r="QLT55" s="712"/>
      <c r="QLU55" s="712"/>
      <c r="QLV55" s="712"/>
      <c r="QLW55" s="712"/>
      <c r="QLX55" s="712"/>
      <c r="QLY55" s="712"/>
      <c r="QLZ55" s="712"/>
      <c r="QMA55" s="712"/>
      <c r="QMB55" s="712"/>
      <c r="QMC55" s="712"/>
      <c r="QMD55" s="712"/>
      <c r="QME55" s="712"/>
      <c r="QMF55" s="712"/>
      <c r="QMG55" s="712"/>
      <c r="QMH55" s="712"/>
      <c r="QMI55" s="712"/>
      <c r="QMJ55" s="712"/>
      <c r="QMK55" s="712"/>
      <c r="QML55" s="712"/>
      <c r="QMM55" s="712"/>
      <c r="QMN55" s="712"/>
      <c r="QMO55" s="712"/>
      <c r="QMP55" s="712"/>
      <c r="QMQ55" s="712"/>
      <c r="QMR55" s="712"/>
      <c r="QMS55" s="712"/>
      <c r="QMT55" s="712"/>
      <c r="QMU55" s="712"/>
      <c r="QMV55" s="712"/>
      <c r="QMW55" s="712"/>
      <c r="QMX55" s="712"/>
      <c r="QMY55" s="712"/>
      <c r="QMZ55" s="712"/>
      <c r="QNA55" s="712"/>
      <c r="QNB55" s="712"/>
      <c r="QNC55" s="712"/>
      <c r="QND55" s="712"/>
      <c r="QNE55" s="712"/>
      <c r="QNF55" s="712"/>
      <c r="QNG55" s="712"/>
      <c r="QNH55" s="712"/>
      <c r="QNI55" s="712"/>
      <c r="QNJ55" s="712"/>
      <c r="QNK55" s="712"/>
      <c r="QNL55" s="712"/>
      <c r="QNM55" s="712"/>
      <c r="QNN55" s="712"/>
      <c r="QNO55" s="712"/>
      <c r="QNP55" s="712"/>
      <c r="QNQ55" s="712"/>
      <c r="QNR55" s="712"/>
      <c r="QNS55" s="712"/>
      <c r="QNT55" s="712"/>
      <c r="QNU55" s="712"/>
      <c r="QNV55" s="712"/>
      <c r="QNW55" s="712"/>
      <c r="QNX55" s="712"/>
      <c r="QNY55" s="712"/>
      <c r="QNZ55" s="712"/>
      <c r="QOA55" s="712"/>
      <c r="QOB55" s="712"/>
      <c r="QOC55" s="712"/>
      <c r="QOD55" s="712"/>
      <c r="QOE55" s="712"/>
      <c r="QOF55" s="712"/>
      <c r="QOG55" s="712"/>
      <c r="QOH55" s="712"/>
      <c r="QOI55" s="712"/>
      <c r="QOJ55" s="712"/>
      <c r="QOK55" s="712"/>
      <c r="QOL55" s="712"/>
      <c r="QOM55" s="712"/>
      <c r="QON55" s="712"/>
      <c r="QOO55" s="712"/>
      <c r="QOP55" s="712"/>
      <c r="QOQ55" s="712"/>
      <c r="QOR55" s="712"/>
      <c r="QOS55" s="712"/>
      <c r="QOT55" s="712"/>
      <c r="QOU55" s="712"/>
      <c r="QOV55" s="712"/>
      <c r="QOW55" s="712"/>
      <c r="QOX55" s="712"/>
      <c r="QOY55" s="712"/>
      <c r="QOZ55" s="712"/>
      <c r="QPA55" s="712"/>
      <c r="QPB55" s="712"/>
      <c r="QPC55" s="712"/>
      <c r="QPD55" s="712"/>
      <c r="QPE55" s="712"/>
      <c r="QPF55" s="712"/>
      <c r="QPG55" s="712"/>
      <c r="QPH55" s="712"/>
      <c r="QPI55" s="712"/>
      <c r="QPJ55" s="712"/>
      <c r="QPK55" s="712"/>
      <c r="QPL55" s="712"/>
      <c r="QPM55" s="712"/>
      <c r="QPN55" s="712"/>
      <c r="QPO55" s="712"/>
      <c r="QPP55" s="712"/>
      <c r="QPQ55" s="712"/>
      <c r="QPR55" s="712"/>
      <c r="QPS55" s="712"/>
      <c r="QPT55" s="712"/>
      <c r="QPU55" s="712"/>
      <c r="QPV55" s="712"/>
      <c r="QPW55" s="712"/>
      <c r="QPX55" s="712"/>
      <c r="QPY55" s="712"/>
      <c r="QPZ55" s="712"/>
      <c r="QQA55" s="712"/>
      <c r="QQB55" s="712"/>
      <c r="QQC55" s="712"/>
      <c r="QQD55" s="712"/>
      <c r="QQE55" s="712"/>
      <c r="QQF55" s="712"/>
      <c r="QQG55" s="712"/>
      <c r="QQH55" s="712"/>
      <c r="QQI55" s="712"/>
      <c r="QQJ55" s="712"/>
      <c r="QQK55" s="712"/>
      <c r="QQL55" s="712"/>
      <c r="QQM55" s="712"/>
      <c r="QQN55" s="712"/>
      <c r="QQO55" s="712"/>
      <c r="QQP55" s="712"/>
      <c r="QQQ55" s="712"/>
      <c r="QQR55" s="712"/>
      <c r="QQS55" s="712"/>
      <c r="QQT55" s="712"/>
      <c r="QQU55" s="712"/>
      <c r="QQV55" s="712"/>
      <c r="QQW55" s="712"/>
      <c r="QQX55" s="712"/>
      <c r="QQY55" s="712"/>
      <c r="QQZ55" s="712"/>
      <c r="QRA55" s="712"/>
      <c r="QRB55" s="712"/>
      <c r="QRC55" s="712"/>
      <c r="QRD55" s="712"/>
      <c r="QRE55" s="712"/>
      <c r="QRF55" s="712"/>
      <c r="QRG55" s="712"/>
      <c r="QRH55" s="712"/>
      <c r="QRI55" s="712"/>
      <c r="QRJ55" s="712"/>
      <c r="QRK55" s="712"/>
      <c r="QRL55" s="712"/>
      <c r="QRM55" s="712"/>
      <c r="QRN55" s="712"/>
      <c r="QRO55" s="712"/>
      <c r="QRP55" s="712"/>
      <c r="QRQ55" s="712"/>
      <c r="QRR55" s="712"/>
      <c r="QRS55" s="712"/>
      <c r="QRT55" s="712"/>
      <c r="QRU55" s="712"/>
      <c r="QRV55" s="712"/>
      <c r="QRW55" s="712"/>
      <c r="QRX55" s="712"/>
      <c r="QRY55" s="712"/>
      <c r="QRZ55" s="712"/>
      <c r="QSA55" s="712"/>
      <c r="QSB55" s="712"/>
      <c r="QSC55" s="712"/>
      <c r="QSD55" s="712"/>
      <c r="QSE55" s="712"/>
      <c r="QSF55" s="712"/>
      <c r="QSG55" s="712"/>
      <c r="QSH55" s="712"/>
      <c r="QSI55" s="712"/>
      <c r="QSJ55" s="712"/>
      <c r="QSK55" s="712"/>
      <c r="QSL55" s="712"/>
      <c r="QSM55" s="712"/>
      <c r="QSN55" s="712"/>
      <c r="QSO55" s="712"/>
      <c r="QSP55" s="712"/>
      <c r="QSQ55" s="712"/>
      <c r="QSR55" s="712"/>
      <c r="QSS55" s="712"/>
      <c r="QST55" s="712"/>
      <c r="QSU55" s="712"/>
      <c r="QSV55" s="712"/>
      <c r="QSW55" s="712"/>
      <c r="QSX55" s="712"/>
      <c r="QSY55" s="712"/>
      <c r="QSZ55" s="712"/>
      <c r="QTA55" s="712"/>
      <c r="QTB55" s="712"/>
      <c r="QTC55" s="712"/>
      <c r="QTD55" s="712"/>
      <c r="QTE55" s="712"/>
      <c r="QTF55" s="712"/>
      <c r="QTG55" s="712"/>
      <c r="QTH55" s="712"/>
      <c r="QTI55" s="712"/>
      <c r="QTJ55" s="712"/>
      <c r="QTK55" s="712"/>
      <c r="QTL55" s="712"/>
      <c r="QTM55" s="712"/>
      <c r="QTN55" s="712"/>
      <c r="QTO55" s="712"/>
      <c r="QTP55" s="712"/>
      <c r="QTQ55" s="712"/>
      <c r="QTR55" s="712"/>
      <c r="QTS55" s="712"/>
      <c r="QTT55" s="712"/>
      <c r="QTU55" s="712"/>
      <c r="QTV55" s="712"/>
      <c r="QTW55" s="712"/>
      <c r="QTX55" s="712"/>
      <c r="QTY55" s="712"/>
      <c r="QTZ55" s="712"/>
      <c r="QUA55" s="712"/>
      <c r="QUB55" s="712"/>
      <c r="QUC55" s="712"/>
      <c r="QUD55" s="712"/>
      <c r="QUE55" s="712"/>
      <c r="QUF55" s="712"/>
      <c r="QUG55" s="712"/>
      <c r="QUH55" s="712"/>
      <c r="QUI55" s="712"/>
      <c r="QUJ55" s="712"/>
      <c r="QUK55" s="712"/>
      <c r="QUL55" s="712"/>
      <c r="QUM55" s="712"/>
      <c r="QUN55" s="712"/>
      <c r="QUO55" s="712"/>
      <c r="QUP55" s="712"/>
      <c r="QUQ55" s="712"/>
      <c r="QUR55" s="712"/>
      <c r="QUS55" s="712"/>
      <c r="QUT55" s="712"/>
      <c r="QUU55" s="712"/>
      <c r="QUV55" s="712"/>
      <c r="QUW55" s="712"/>
      <c r="QUX55" s="712"/>
      <c r="QUY55" s="712"/>
      <c r="QUZ55" s="712"/>
      <c r="QVA55" s="712"/>
      <c r="QVB55" s="712"/>
      <c r="QVC55" s="712"/>
      <c r="QVD55" s="712"/>
      <c r="QVE55" s="712"/>
      <c r="QVF55" s="712"/>
      <c r="QVG55" s="712"/>
      <c r="QVH55" s="712"/>
      <c r="QVI55" s="712"/>
      <c r="QVJ55" s="712"/>
      <c r="QVK55" s="712"/>
      <c r="QVL55" s="712"/>
      <c r="QVM55" s="712"/>
      <c r="QVN55" s="712"/>
      <c r="QVO55" s="712"/>
      <c r="QVP55" s="712"/>
      <c r="QVQ55" s="712"/>
      <c r="QVR55" s="712"/>
      <c r="QVS55" s="712"/>
      <c r="QVT55" s="712"/>
      <c r="QVU55" s="712"/>
      <c r="QVV55" s="712"/>
      <c r="QVW55" s="712"/>
      <c r="QVX55" s="712"/>
      <c r="QVY55" s="712"/>
      <c r="QVZ55" s="712"/>
      <c r="QWA55" s="712"/>
      <c r="QWB55" s="712"/>
      <c r="QWC55" s="712"/>
      <c r="QWD55" s="712"/>
      <c r="QWE55" s="712"/>
      <c r="QWF55" s="712"/>
      <c r="QWG55" s="712"/>
      <c r="QWH55" s="712"/>
      <c r="QWI55" s="712"/>
      <c r="QWJ55" s="712"/>
      <c r="QWK55" s="712"/>
      <c r="QWL55" s="712"/>
      <c r="QWM55" s="712"/>
      <c r="QWN55" s="712"/>
      <c r="QWO55" s="712"/>
      <c r="QWP55" s="712"/>
      <c r="QWQ55" s="712"/>
      <c r="QWR55" s="712"/>
      <c r="QWS55" s="712"/>
      <c r="QWT55" s="712"/>
      <c r="QWU55" s="712"/>
      <c r="QWV55" s="712"/>
      <c r="QWW55" s="712"/>
      <c r="QWX55" s="712"/>
      <c r="QWY55" s="712"/>
      <c r="QWZ55" s="712"/>
      <c r="QXA55" s="712"/>
      <c r="QXB55" s="712"/>
      <c r="QXC55" s="712"/>
      <c r="QXD55" s="712"/>
      <c r="QXE55" s="712"/>
      <c r="QXF55" s="712"/>
      <c r="QXG55" s="712"/>
      <c r="QXH55" s="712"/>
      <c r="QXI55" s="712"/>
      <c r="QXJ55" s="712"/>
      <c r="QXK55" s="712"/>
      <c r="QXL55" s="712"/>
      <c r="QXM55" s="712"/>
      <c r="QXN55" s="712"/>
      <c r="QXO55" s="712"/>
      <c r="QXP55" s="712"/>
      <c r="QXQ55" s="712"/>
      <c r="QXR55" s="712"/>
      <c r="QXS55" s="712"/>
      <c r="QXT55" s="712"/>
      <c r="QXU55" s="712"/>
      <c r="QXV55" s="712"/>
      <c r="QXW55" s="712"/>
      <c r="QXX55" s="712"/>
      <c r="QXY55" s="712"/>
      <c r="QXZ55" s="712"/>
      <c r="QYA55" s="712"/>
      <c r="QYB55" s="712"/>
      <c r="QYC55" s="712"/>
      <c r="QYD55" s="712"/>
      <c r="QYE55" s="712"/>
      <c r="QYF55" s="712"/>
      <c r="QYG55" s="712"/>
      <c r="QYH55" s="712"/>
      <c r="QYI55" s="712"/>
      <c r="QYJ55" s="712"/>
      <c r="QYK55" s="712"/>
      <c r="QYL55" s="712"/>
      <c r="QYM55" s="712"/>
      <c r="QYN55" s="712"/>
      <c r="QYO55" s="712"/>
      <c r="QYP55" s="712"/>
      <c r="QYQ55" s="712"/>
      <c r="QYR55" s="712"/>
      <c r="QYS55" s="712"/>
      <c r="QYT55" s="712"/>
      <c r="QYU55" s="712"/>
      <c r="QYV55" s="712"/>
      <c r="QYW55" s="712"/>
      <c r="QYX55" s="712"/>
      <c r="QYY55" s="712"/>
      <c r="QYZ55" s="712"/>
      <c r="QZA55" s="712"/>
      <c r="QZB55" s="712"/>
      <c r="QZC55" s="712"/>
      <c r="QZD55" s="712"/>
      <c r="QZE55" s="712"/>
      <c r="QZF55" s="712"/>
      <c r="QZG55" s="712"/>
      <c r="QZH55" s="712"/>
      <c r="QZI55" s="712"/>
      <c r="QZJ55" s="712"/>
      <c r="QZK55" s="712"/>
      <c r="QZL55" s="712"/>
      <c r="QZM55" s="712"/>
      <c r="QZN55" s="712"/>
      <c r="QZO55" s="712"/>
      <c r="QZP55" s="712"/>
      <c r="QZQ55" s="712"/>
      <c r="QZR55" s="712"/>
      <c r="QZS55" s="712"/>
      <c r="QZT55" s="712"/>
      <c r="QZU55" s="712"/>
      <c r="QZV55" s="712"/>
      <c r="QZW55" s="712"/>
      <c r="QZX55" s="712"/>
      <c r="QZY55" s="712"/>
      <c r="QZZ55" s="712"/>
      <c r="RAA55" s="712"/>
      <c r="RAB55" s="712"/>
      <c r="RAC55" s="712"/>
      <c r="RAD55" s="712"/>
      <c r="RAE55" s="712"/>
      <c r="RAF55" s="712"/>
      <c r="RAG55" s="712"/>
      <c r="RAH55" s="712"/>
      <c r="RAI55" s="712"/>
      <c r="RAJ55" s="712"/>
      <c r="RAK55" s="712"/>
      <c r="RAL55" s="712"/>
      <c r="RAM55" s="712"/>
      <c r="RAN55" s="712"/>
      <c r="RAO55" s="712"/>
      <c r="RAP55" s="712"/>
      <c r="RAQ55" s="712"/>
      <c r="RAR55" s="712"/>
      <c r="RAS55" s="712"/>
      <c r="RAT55" s="712"/>
      <c r="RAU55" s="712"/>
      <c r="RAV55" s="712"/>
      <c r="RAW55" s="712"/>
      <c r="RAX55" s="712"/>
      <c r="RAY55" s="712"/>
      <c r="RAZ55" s="712"/>
      <c r="RBA55" s="712"/>
      <c r="RBB55" s="712"/>
      <c r="RBC55" s="712"/>
      <c r="RBD55" s="712"/>
      <c r="RBE55" s="712"/>
      <c r="RBF55" s="712"/>
      <c r="RBG55" s="712"/>
      <c r="RBH55" s="712"/>
      <c r="RBI55" s="712"/>
      <c r="RBJ55" s="712"/>
      <c r="RBK55" s="712"/>
      <c r="RBL55" s="712"/>
      <c r="RBM55" s="712"/>
      <c r="RBN55" s="712"/>
      <c r="RBO55" s="712"/>
      <c r="RBP55" s="712"/>
      <c r="RBQ55" s="712"/>
      <c r="RBR55" s="712"/>
      <c r="RBS55" s="712"/>
      <c r="RBT55" s="712"/>
      <c r="RBU55" s="712"/>
      <c r="RBV55" s="712"/>
      <c r="RBW55" s="712"/>
      <c r="RBX55" s="712"/>
      <c r="RBY55" s="712"/>
      <c r="RBZ55" s="712"/>
      <c r="RCA55" s="712"/>
      <c r="RCB55" s="712"/>
      <c r="RCC55" s="712"/>
      <c r="RCD55" s="712"/>
      <c r="RCE55" s="712"/>
      <c r="RCF55" s="712"/>
      <c r="RCG55" s="712"/>
      <c r="RCH55" s="712"/>
      <c r="RCI55" s="712"/>
      <c r="RCJ55" s="712"/>
      <c r="RCK55" s="712"/>
      <c r="RCL55" s="712"/>
      <c r="RCM55" s="712"/>
      <c r="RCN55" s="712"/>
      <c r="RCO55" s="712"/>
      <c r="RCP55" s="712"/>
      <c r="RCQ55" s="712"/>
      <c r="RCR55" s="712"/>
      <c r="RCS55" s="712"/>
      <c r="RCT55" s="712"/>
      <c r="RCU55" s="712"/>
      <c r="RCV55" s="712"/>
      <c r="RCW55" s="712"/>
      <c r="RCX55" s="712"/>
      <c r="RCY55" s="712"/>
      <c r="RCZ55" s="712"/>
      <c r="RDA55" s="712"/>
      <c r="RDB55" s="712"/>
      <c r="RDC55" s="712"/>
      <c r="RDD55" s="712"/>
      <c r="RDE55" s="712"/>
      <c r="RDF55" s="712"/>
      <c r="RDG55" s="712"/>
      <c r="RDH55" s="712"/>
      <c r="RDI55" s="712"/>
      <c r="RDJ55" s="712"/>
      <c r="RDK55" s="712"/>
      <c r="RDL55" s="712"/>
      <c r="RDM55" s="712"/>
      <c r="RDN55" s="712"/>
      <c r="RDO55" s="712"/>
      <c r="RDP55" s="712"/>
      <c r="RDQ55" s="712"/>
      <c r="RDR55" s="712"/>
      <c r="RDS55" s="712"/>
      <c r="RDT55" s="712"/>
      <c r="RDU55" s="712"/>
      <c r="RDV55" s="712"/>
      <c r="RDW55" s="712"/>
      <c r="RDX55" s="712"/>
      <c r="RDY55" s="712"/>
      <c r="RDZ55" s="712"/>
      <c r="REA55" s="712"/>
      <c r="REB55" s="712"/>
      <c r="REC55" s="712"/>
      <c r="RED55" s="712"/>
      <c r="REE55" s="712"/>
      <c r="REF55" s="712"/>
      <c r="REG55" s="712"/>
      <c r="REH55" s="712"/>
      <c r="REI55" s="712"/>
      <c r="REJ55" s="712"/>
      <c r="REK55" s="712"/>
      <c r="REL55" s="712"/>
      <c r="REM55" s="712"/>
      <c r="REN55" s="712"/>
      <c r="REO55" s="712"/>
      <c r="REP55" s="712"/>
      <c r="REQ55" s="712"/>
      <c r="RER55" s="712"/>
      <c r="RES55" s="712"/>
      <c r="RET55" s="712"/>
      <c r="REU55" s="712"/>
      <c r="REV55" s="712"/>
      <c r="REW55" s="712"/>
      <c r="REX55" s="712"/>
      <c r="REY55" s="712"/>
      <c r="REZ55" s="712"/>
      <c r="RFA55" s="712"/>
      <c r="RFB55" s="712"/>
      <c r="RFC55" s="712"/>
      <c r="RFD55" s="712"/>
      <c r="RFE55" s="712"/>
      <c r="RFF55" s="712"/>
      <c r="RFG55" s="712"/>
      <c r="RFH55" s="712"/>
      <c r="RFI55" s="712"/>
      <c r="RFJ55" s="712"/>
      <c r="RFK55" s="712"/>
      <c r="RFL55" s="712"/>
      <c r="RFM55" s="712"/>
      <c r="RFN55" s="712"/>
      <c r="RFO55" s="712"/>
      <c r="RFP55" s="712"/>
      <c r="RFQ55" s="712"/>
      <c r="RFR55" s="712"/>
      <c r="RFS55" s="712"/>
      <c r="RFT55" s="712"/>
      <c r="RFU55" s="712"/>
      <c r="RFV55" s="712"/>
      <c r="RFW55" s="712"/>
      <c r="RFX55" s="712"/>
      <c r="RFY55" s="712"/>
      <c r="RFZ55" s="712"/>
      <c r="RGA55" s="712"/>
      <c r="RGB55" s="712"/>
      <c r="RGC55" s="712"/>
      <c r="RGD55" s="712"/>
      <c r="RGE55" s="712"/>
      <c r="RGF55" s="712"/>
      <c r="RGG55" s="712"/>
      <c r="RGH55" s="712"/>
      <c r="RGI55" s="712"/>
      <c r="RGJ55" s="712"/>
      <c r="RGK55" s="712"/>
      <c r="RGL55" s="712"/>
      <c r="RGM55" s="712"/>
      <c r="RGN55" s="712"/>
      <c r="RGO55" s="712"/>
      <c r="RGP55" s="712"/>
      <c r="RGQ55" s="712"/>
      <c r="RGR55" s="712"/>
      <c r="RGS55" s="712"/>
      <c r="RGT55" s="712"/>
      <c r="RGU55" s="712"/>
      <c r="RGV55" s="712"/>
      <c r="RGW55" s="712"/>
      <c r="RGX55" s="712"/>
      <c r="RGY55" s="712"/>
      <c r="RGZ55" s="712"/>
      <c r="RHA55" s="712"/>
      <c r="RHB55" s="712"/>
      <c r="RHC55" s="712"/>
      <c r="RHD55" s="712"/>
      <c r="RHE55" s="712"/>
      <c r="RHF55" s="712"/>
      <c r="RHG55" s="712"/>
      <c r="RHH55" s="712"/>
      <c r="RHI55" s="712"/>
      <c r="RHJ55" s="712"/>
      <c r="RHK55" s="712"/>
      <c r="RHL55" s="712"/>
      <c r="RHM55" s="712"/>
      <c r="RHN55" s="712"/>
      <c r="RHO55" s="712"/>
      <c r="RHP55" s="712"/>
      <c r="RHQ55" s="712"/>
      <c r="RHR55" s="712"/>
      <c r="RHS55" s="712"/>
      <c r="RHT55" s="712"/>
      <c r="RHU55" s="712"/>
      <c r="RHV55" s="712"/>
      <c r="RHW55" s="712"/>
      <c r="RHX55" s="712"/>
      <c r="RHY55" s="712"/>
      <c r="RHZ55" s="712"/>
      <c r="RIA55" s="712"/>
      <c r="RIB55" s="712"/>
      <c r="RIC55" s="712"/>
      <c r="RID55" s="712"/>
      <c r="RIE55" s="712"/>
      <c r="RIF55" s="712"/>
      <c r="RIG55" s="712"/>
      <c r="RIH55" s="712"/>
      <c r="RII55" s="712"/>
      <c r="RIJ55" s="712"/>
      <c r="RIK55" s="712"/>
      <c r="RIL55" s="712"/>
      <c r="RIM55" s="712"/>
      <c r="RIN55" s="712"/>
      <c r="RIO55" s="712"/>
      <c r="RIP55" s="712"/>
      <c r="RIQ55" s="712"/>
      <c r="RIR55" s="712"/>
      <c r="RIS55" s="712"/>
      <c r="RIT55" s="712"/>
      <c r="RIU55" s="712"/>
      <c r="RIV55" s="712"/>
      <c r="RIW55" s="712"/>
      <c r="RIX55" s="712"/>
      <c r="RIY55" s="712"/>
      <c r="RIZ55" s="712"/>
      <c r="RJA55" s="712"/>
      <c r="RJB55" s="712"/>
      <c r="RJC55" s="712"/>
      <c r="RJD55" s="712"/>
      <c r="RJE55" s="712"/>
      <c r="RJF55" s="712"/>
      <c r="RJG55" s="712"/>
      <c r="RJH55" s="712"/>
      <c r="RJI55" s="712"/>
      <c r="RJJ55" s="712"/>
      <c r="RJK55" s="712"/>
      <c r="RJL55" s="712"/>
      <c r="RJM55" s="712"/>
      <c r="RJN55" s="712"/>
      <c r="RJO55" s="712"/>
      <c r="RJP55" s="712"/>
      <c r="RJQ55" s="712"/>
      <c r="RJR55" s="712"/>
      <c r="RJS55" s="712"/>
      <c r="RJT55" s="712"/>
      <c r="RJU55" s="712"/>
      <c r="RJV55" s="712"/>
      <c r="RJW55" s="712"/>
      <c r="RJX55" s="712"/>
      <c r="RJY55" s="712"/>
      <c r="RJZ55" s="712"/>
      <c r="RKA55" s="712"/>
      <c r="RKB55" s="712"/>
      <c r="RKC55" s="712"/>
      <c r="RKD55" s="712"/>
      <c r="RKE55" s="712"/>
      <c r="RKF55" s="712"/>
      <c r="RKG55" s="712"/>
      <c r="RKH55" s="712"/>
      <c r="RKI55" s="712"/>
      <c r="RKJ55" s="712"/>
      <c r="RKK55" s="712"/>
      <c r="RKL55" s="712"/>
      <c r="RKM55" s="712"/>
      <c r="RKN55" s="712"/>
      <c r="RKO55" s="712"/>
      <c r="RKP55" s="712"/>
      <c r="RKQ55" s="712"/>
      <c r="RKR55" s="712"/>
      <c r="RKS55" s="712"/>
      <c r="RKT55" s="712"/>
      <c r="RKU55" s="712"/>
      <c r="RKV55" s="712"/>
      <c r="RKW55" s="712"/>
      <c r="RKX55" s="712"/>
      <c r="RKY55" s="712"/>
      <c r="RKZ55" s="712"/>
      <c r="RLA55" s="712"/>
      <c r="RLB55" s="712"/>
      <c r="RLC55" s="712"/>
      <c r="RLD55" s="712"/>
      <c r="RLE55" s="712"/>
      <c r="RLF55" s="712"/>
      <c r="RLG55" s="712"/>
      <c r="RLH55" s="712"/>
      <c r="RLI55" s="712"/>
      <c r="RLJ55" s="712"/>
      <c r="RLK55" s="712"/>
      <c r="RLL55" s="712"/>
      <c r="RLM55" s="712"/>
      <c r="RLN55" s="712"/>
      <c r="RLO55" s="712"/>
      <c r="RLP55" s="712"/>
      <c r="RLQ55" s="712"/>
      <c r="RLR55" s="712"/>
      <c r="RLS55" s="712"/>
      <c r="RLT55" s="712"/>
      <c r="RLU55" s="712"/>
      <c r="RLV55" s="712"/>
      <c r="RLW55" s="712"/>
      <c r="RLX55" s="712"/>
      <c r="RLY55" s="712"/>
      <c r="RLZ55" s="712"/>
      <c r="RMA55" s="712"/>
      <c r="RMB55" s="712"/>
      <c r="RMC55" s="712"/>
      <c r="RMD55" s="712"/>
      <c r="RME55" s="712"/>
      <c r="RMF55" s="712"/>
      <c r="RMG55" s="712"/>
      <c r="RMH55" s="712"/>
      <c r="RMI55" s="712"/>
      <c r="RMJ55" s="712"/>
      <c r="RMK55" s="712"/>
      <c r="RML55" s="712"/>
      <c r="RMM55" s="712"/>
      <c r="RMN55" s="712"/>
      <c r="RMO55" s="712"/>
      <c r="RMP55" s="712"/>
      <c r="RMQ55" s="712"/>
      <c r="RMR55" s="712"/>
      <c r="RMS55" s="712"/>
      <c r="RMT55" s="712"/>
      <c r="RMU55" s="712"/>
      <c r="RMV55" s="712"/>
      <c r="RMW55" s="712"/>
      <c r="RMX55" s="712"/>
      <c r="RMY55" s="712"/>
      <c r="RMZ55" s="712"/>
      <c r="RNA55" s="712"/>
      <c r="RNB55" s="712"/>
      <c r="RNC55" s="712"/>
      <c r="RND55" s="712"/>
      <c r="RNE55" s="712"/>
      <c r="RNF55" s="712"/>
      <c r="RNG55" s="712"/>
      <c r="RNH55" s="712"/>
      <c r="RNI55" s="712"/>
      <c r="RNJ55" s="712"/>
      <c r="RNK55" s="712"/>
      <c r="RNL55" s="712"/>
      <c r="RNM55" s="712"/>
      <c r="RNN55" s="712"/>
      <c r="RNO55" s="712"/>
      <c r="RNP55" s="712"/>
      <c r="RNQ55" s="712"/>
      <c r="RNR55" s="712"/>
      <c r="RNS55" s="712"/>
      <c r="RNT55" s="712"/>
      <c r="RNU55" s="712"/>
      <c r="RNV55" s="712"/>
      <c r="RNW55" s="712"/>
      <c r="RNX55" s="712"/>
      <c r="RNY55" s="712"/>
      <c r="RNZ55" s="712"/>
      <c r="ROA55" s="712"/>
      <c r="ROB55" s="712"/>
      <c r="ROC55" s="712"/>
      <c r="ROD55" s="712"/>
      <c r="ROE55" s="712"/>
      <c r="ROF55" s="712"/>
      <c r="ROG55" s="712"/>
      <c r="ROH55" s="712"/>
      <c r="ROI55" s="712"/>
      <c r="ROJ55" s="712"/>
      <c r="ROK55" s="712"/>
      <c r="ROL55" s="712"/>
      <c r="ROM55" s="712"/>
      <c r="RON55" s="712"/>
      <c r="ROO55" s="712"/>
      <c r="ROP55" s="712"/>
      <c r="ROQ55" s="712"/>
      <c r="ROR55" s="712"/>
      <c r="ROS55" s="712"/>
      <c r="ROT55" s="712"/>
      <c r="ROU55" s="712"/>
      <c r="ROV55" s="712"/>
      <c r="ROW55" s="712"/>
      <c r="ROX55" s="712"/>
      <c r="ROY55" s="712"/>
      <c r="ROZ55" s="712"/>
      <c r="RPA55" s="712"/>
      <c r="RPB55" s="712"/>
      <c r="RPC55" s="712"/>
      <c r="RPD55" s="712"/>
      <c r="RPE55" s="712"/>
      <c r="RPF55" s="712"/>
      <c r="RPG55" s="712"/>
      <c r="RPH55" s="712"/>
      <c r="RPI55" s="712"/>
      <c r="RPJ55" s="712"/>
      <c r="RPK55" s="712"/>
      <c r="RPL55" s="712"/>
      <c r="RPM55" s="712"/>
      <c r="RPN55" s="712"/>
      <c r="RPO55" s="712"/>
      <c r="RPP55" s="712"/>
      <c r="RPQ55" s="712"/>
      <c r="RPR55" s="712"/>
      <c r="RPS55" s="712"/>
      <c r="RPT55" s="712"/>
      <c r="RPU55" s="712"/>
      <c r="RPV55" s="712"/>
      <c r="RPW55" s="712"/>
      <c r="RPX55" s="712"/>
      <c r="RPY55" s="712"/>
      <c r="RPZ55" s="712"/>
      <c r="RQA55" s="712"/>
      <c r="RQB55" s="712"/>
      <c r="RQC55" s="712"/>
      <c r="RQD55" s="712"/>
      <c r="RQE55" s="712"/>
      <c r="RQF55" s="712"/>
      <c r="RQG55" s="712"/>
      <c r="RQH55" s="712"/>
      <c r="RQI55" s="712"/>
      <c r="RQJ55" s="712"/>
      <c r="RQK55" s="712"/>
      <c r="RQL55" s="712"/>
      <c r="RQM55" s="712"/>
      <c r="RQN55" s="712"/>
      <c r="RQO55" s="712"/>
      <c r="RQP55" s="712"/>
      <c r="RQQ55" s="712"/>
      <c r="RQR55" s="712"/>
      <c r="RQS55" s="712"/>
      <c r="RQT55" s="712"/>
      <c r="RQU55" s="712"/>
      <c r="RQV55" s="712"/>
      <c r="RQW55" s="712"/>
      <c r="RQX55" s="712"/>
      <c r="RQY55" s="712"/>
      <c r="RQZ55" s="712"/>
      <c r="RRA55" s="712"/>
      <c r="RRB55" s="712"/>
      <c r="RRC55" s="712"/>
      <c r="RRD55" s="712"/>
      <c r="RRE55" s="712"/>
      <c r="RRF55" s="712"/>
      <c r="RRG55" s="712"/>
      <c r="RRH55" s="712"/>
      <c r="RRI55" s="712"/>
      <c r="RRJ55" s="712"/>
      <c r="RRK55" s="712"/>
      <c r="RRL55" s="712"/>
      <c r="RRM55" s="712"/>
      <c r="RRN55" s="712"/>
      <c r="RRO55" s="712"/>
      <c r="RRP55" s="712"/>
      <c r="RRQ55" s="712"/>
      <c r="RRR55" s="712"/>
      <c r="RRS55" s="712"/>
      <c r="RRT55" s="712"/>
      <c r="RRU55" s="712"/>
      <c r="RRV55" s="712"/>
      <c r="RRW55" s="712"/>
      <c r="RRX55" s="712"/>
      <c r="RRY55" s="712"/>
      <c r="RRZ55" s="712"/>
      <c r="RSA55" s="712"/>
      <c r="RSB55" s="712"/>
      <c r="RSC55" s="712"/>
      <c r="RSD55" s="712"/>
      <c r="RSE55" s="712"/>
      <c r="RSF55" s="712"/>
      <c r="RSG55" s="712"/>
      <c r="RSH55" s="712"/>
      <c r="RSI55" s="712"/>
      <c r="RSJ55" s="712"/>
      <c r="RSK55" s="712"/>
      <c r="RSL55" s="712"/>
      <c r="RSM55" s="712"/>
      <c r="RSN55" s="712"/>
      <c r="RSO55" s="712"/>
      <c r="RSP55" s="712"/>
      <c r="RSQ55" s="712"/>
      <c r="RSR55" s="712"/>
      <c r="RSS55" s="712"/>
      <c r="RST55" s="712"/>
      <c r="RSU55" s="712"/>
      <c r="RSV55" s="712"/>
      <c r="RSW55" s="712"/>
      <c r="RSX55" s="712"/>
      <c r="RSY55" s="712"/>
      <c r="RSZ55" s="712"/>
      <c r="RTA55" s="712"/>
      <c r="RTB55" s="712"/>
      <c r="RTC55" s="712"/>
      <c r="RTD55" s="712"/>
      <c r="RTE55" s="712"/>
      <c r="RTF55" s="712"/>
      <c r="RTG55" s="712"/>
      <c r="RTH55" s="712"/>
      <c r="RTI55" s="712"/>
      <c r="RTJ55" s="712"/>
      <c r="RTK55" s="712"/>
      <c r="RTL55" s="712"/>
      <c r="RTM55" s="712"/>
      <c r="RTN55" s="712"/>
      <c r="RTO55" s="712"/>
      <c r="RTP55" s="712"/>
      <c r="RTQ55" s="712"/>
      <c r="RTR55" s="712"/>
      <c r="RTS55" s="712"/>
      <c r="RTT55" s="712"/>
      <c r="RTU55" s="712"/>
      <c r="RTV55" s="712"/>
      <c r="RTW55" s="712"/>
      <c r="RTX55" s="712"/>
      <c r="RTY55" s="712"/>
      <c r="RTZ55" s="712"/>
      <c r="RUA55" s="712"/>
      <c r="RUB55" s="712"/>
      <c r="RUC55" s="712"/>
      <c r="RUD55" s="712"/>
      <c r="RUE55" s="712"/>
      <c r="RUF55" s="712"/>
      <c r="RUG55" s="712"/>
      <c r="RUH55" s="712"/>
      <c r="RUI55" s="712"/>
      <c r="RUJ55" s="712"/>
      <c r="RUK55" s="712"/>
      <c r="RUL55" s="712"/>
      <c r="RUM55" s="712"/>
      <c r="RUN55" s="712"/>
      <c r="RUO55" s="712"/>
      <c r="RUP55" s="712"/>
      <c r="RUQ55" s="712"/>
      <c r="RUR55" s="712"/>
      <c r="RUS55" s="712"/>
      <c r="RUT55" s="712"/>
      <c r="RUU55" s="712"/>
      <c r="RUV55" s="712"/>
      <c r="RUW55" s="712"/>
      <c r="RUX55" s="712"/>
      <c r="RUY55" s="712"/>
      <c r="RUZ55" s="712"/>
      <c r="RVA55" s="712"/>
      <c r="RVB55" s="712"/>
      <c r="RVC55" s="712"/>
      <c r="RVD55" s="712"/>
      <c r="RVE55" s="712"/>
      <c r="RVF55" s="712"/>
      <c r="RVG55" s="712"/>
      <c r="RVH55" s="712"/>
      <c r="RVI55" s="712"/>
      <c r="RVJ55" s="712"/>
      <c r="RVK55" s="712"/>
      <c r="RVL55" s="712"/>
      <c r="RVM55" s="712"/>
      <c r="RVN55" s="712"/>
      <c r="RVO55" s="712"/>
      <c r="RVP55" s="712"/>
      <c r="RVQ55" s="712"/>
      <c r="RVR55" s="712"/>
      <c r="RVS55" s="712"/>
      <c r="RVT55" s="712"/>
      <c r="RVU55" s="712"/>
      <c r="RVV55" s="712"/>
      <c r="RVW55" s="712"/>
      <c r="RVX55" s="712"/>
      <c r="RVY55" s="712"/>
      <c r="RVZ55" s="712"/>
      <c r="RWA55" s="712"/>
      <c r="RWB55" s="712"/>
      <c r="RWC55" s="712"/>
      <c r="RWD55" s="712"/>
      <c r="RWE55" s="712"/>
      <c r="RWF55" s="712"/>
      <c r="RWG55" s="712"/>
      <c r="RWH55" s="712"/>
      <c r="RWI55" s="712"/>
      <c r="RWJ55" s="712"/>
      <c r="RWK55" s="712"/>
      <c r="RWL55" s="712"/>
      <c r="RWM55" s="712"/>
      <c r="RWN55" s="712"/>
      <c r="RWO55" s="712"/>
      <c r="RWP55" s="712"/>
      <c r="RWQ55" s="712"/>
      <c r="RWR55" s="712"/>
      <c r="RWS55" s="712"/>
      <c r="RWT55" s="712"/>
      <c r="RWU55" s="712"/>
      <c r="RWV55" s="712"/>
      <c r="RWW55" s="712"/>
      <c r="RWX55" s="712"/>
      <c r="RWY55" s="712"/>
      <c r="RWZ55" s="712"/>
      <c r="RXA55" s="712"/>
      <c r="RXB55" s="712"/>
      <c r="RXC55" s="712"/>
      <c r="RXD55" s="712"/>
      <c r="RXE55" s="712"/>
      <c r="RXF55" s="712"/>
      <c r="RXG55" s="712"/>
      <c r="RXH55" s="712"/>
      <c r="RXI55" s="712"/>
      <c r="RXJ55" s="712"/>
      <c r="RXK55" s="712"/>
      <c r="RXL55" s="712"/>
      <c r="RXM55" s="712"/>
      <c r="RXN55" s="712"/>
      <c r="RXO55" s="712"/>
      <c r="RXP55" s="712"/>
      <c r="RXQ55" s="712"/>
      <c r="RXR55" s="712"/>
      <c r="RXS55" s="712"/>
      <c r="RXT55" s="712"/>
      <c r="RXU55" s="712"/>
      <c r="RXV55" s="712"/>
      <c r="RXW55" s="712"/>
      <c r="RXX55" s="712"/>
      <c r="RXY55" s="712"/>
      <c r="RXZ55" s="712"/>
      <c r="RYA55" s="712"/>
      <c r="RYB55" s="712"/>
      <c r="RYC55" s="712"/>
      <c r="RYD55" s="712"/>
      <c r="RYE55" s="712"/>
      <c r="RYF55" s="712"/>
      <c r="RYG55" s="712"/>
      <c r="RYH55" s="712"/>
      <c r="RYI55" s="712"/>
      <c r="RYJ55" s="712"/>
      <c r="RYK55" s="712"/>
      <c r="RYL55" s="712"/>
      <c r="RYM55" s="712"/>
      <c r="RYN55" s="712"/>
      <c r="RYO55" s="712"/>
      <c r="RYP55" s="712"/>
      <c r="RYQ55" s="712"/>
      <c r="RYR55" s="712"/>
      <c r="RYS55" s="712"/>
      <c r="RYT55" s="712"/>
      <c r="RYU55" s="712"/>
      <c r="RYV55" s="712"/>
      <c r="RYW55" s="712"/>
      <c r="RYX55" s="712"/>
      <c r="RYY55" s="712"/>
      <c r="RYZ55" s="712"/>
      <c r="RZA55" s="712"/>
      <c r="RZB55" s="712"/>
      <c r="RZC55" s="712"/>
      <c r="RZD55" s="712"/>
      <c r="RZE55" s="712"/>
      <c r="RZF55" s="712"/>
      <c r="RZG55" s="712"/>
      <c r="RZH55" s="712"/>
      <c r="RZI55" s="712"/>
      <c r="RZJ55" s="712"/>
      <c r="RZK55" s="712"/>
      <c r="RZL55" s="712"/>
      <c r="RZM55" s="712"/>
      <c r="RZN55" s="712"/>
      <c r="RZO55" s="712"/>
      <c r="RZP55" s="712"/>
      <c r="RZQ55" s="712"/>
      <c r="RZR55" s="712"/>
      <c r="RZS55" s="712"/>
      <c r="RZT55" s="712"/>
      <c r="RZU55" s="712"/>
      <c r="RZV55" s="712"/>
      <c r="RZW55" s="712"/>
      <c r="RZX55" s="712"/>
      <c r="RZY55" s="712"/>
      <c r="RZZ55" s="712"/>
      <c r="SAA55" s="712"/>
      <c r="SAB55" s="712"/>
      <c r="SAC55" s="712"/>
      <c r="SAD55" s="712"/>
      <c r="SAE55" s="712"/>
      <c r="SAF55" s="712"/>
      <c r="SAG55" s="712"/>
      <c r="SAH55" s="712"/>
      <c r="SAI55" s="712"/>
      <c r="SAJ55" s="712"/>
      <c r="SAK55" s="712"/>
      <c r="SAL55" s="712"/>
      <c r="SAM55" s="712"/>
      <c r="SAN55" s="712"/>
      <c r="SAO55" s="712"/>
      <c r="SAP55" s="712"/>
      <c r="SAQ55" s="712"/>
      <c r="SAR55" s="712"/>
      <c r="SAS55" s="712"/>
      <c r="SAT55" s="712"/>
      <c r="SAU55" s="712"/>
      <c r="SAV55" s="712"/>
      <c r="SAW55" s="712"/>
      <c r="SAX55" s="712"/>
      <c r="SAY55" s="712"/>
      <c r="SAZ55" s="712"/>
      <c r="SBA55" s="712"/>
      <c r="SBB55" s="712"/>
      <c r="SBC55" s="712"/>
      <c r="SBD55" s="712"/>
      <c r="SBE55" s="712"/>
      <c r="SBF55" s="712"/>
      <c r="SBG55" s="712"/>
      <c r="SBH55" s="712"/>
      <c r="SBI55" s="712"/>
      <c r="SBJ55" s="712"/>
      <c r="SBK55" s="712"/>
      <c r="SBL55" s="712"/>
      <c r="SBM55" s="712"/>
      <c r="SBN55" s="712"/>
      <c r="SBO55" s="712"/>
      <c r="SBP55" s="712"/>
      <c r="SBQ55" s="712"/>
      <c r="SBR55" s="712"/>
      <c r="SBS55" s="712"/>
      <c r="SBT55" s="712"/>
      <c r="SBU55" s="712"/>
      <c r="SBV55" s="712"/>
      <c r="SBW55" s="712"/>
      <c r="SBX55" s="712"/>
      <c r="SBY55" s="712"/>
      <c r="SBZ55" s="712"/>
      <c r="SCA55" s="712"/>
      <c r="SCB55" s="712"/>
      <c r="SCC55" s="712"/>
      <c r="SCD55" s="712"/>
      <c r="SCE55" s="712"/>
      <c r="SCF55" s="712"/>
      <c r="SCG55" s="712"/>
      <c r="SCH55" s="712"/>
      <c r="SCI55" s="712"/>
      <c r="SCJ55" s="712"/>
      <c r="SCK55" s="712"/>
      <c r="SCL55" s="712"/>
      <c r="SCM55" s="712"/>
      <c r="SCN55" s="712"/>
      <c r="SCO55" s="712"/>
      <c r="SCP55" s="712"/>
      <c r="SCQ55" s="712"/>
      <c r="SCR55" s="712"/>
      <c r="SCS55" s="712"/>
      <c r="SCT55" s="712"/>
      <c r="SCU55" s="712"/>
      <c r="SCV55" s="712"/>
      <c r="SCW55" s="712"/>
      <c r="SCX55" s="712"/>
      <c r="SCY55" s="712"/>
      <c r="SCZ55" s="712"/>
      <c r="SDA55" s="712"/>
      <c r="SDB55" s="712"/>
      <c r="SDC55" s="712"/>
      <c r="SDD55" s="712"/>
      <c r="SDE55" s="712"/>
      <c r="SDF55" s="712"/>
      <c r="SDG55" s="712"/>
      <c r="SDH55" s="712"/>
      <c r="SDI55" s="712"/>
      <c r="SDJ55" s="712"/>
      <c r="SDK55" s="712"/>
      <c r="SDL55" s="712"/>
      <c r="SDM55" s="712"/>
      <c r="SDN55" s="712"/>
      <c r="SDO55" s="712"/>
      <c r="SDP55" s="712"/>
      <c r="SDQ55" s="712"/>
      <c r="SDR55" s="712"/>
      <c r="SDS55" s="712"/>
      <c r="SDT55" s="712"/>
      <c r="SDU55" s="712"/>
      <c r="SDV55" s="712"/>
      <c r="SDW55" s="712"/>
      <c r="SDX55" s="712"/>
      <c r="SDY55" s="712"/>
      <c r="SDZ55" s="712"/>
      <c r="SEA55" s="712"/>
      <c r="SEB55" s="712"/>
      <c r="SEC55" s="712"/>
      <c r="SED55" s="712"/>
      <c r="SEE55" s="712"/>
      <c r="SEF55" s="712"/>
      <c r="SEG55" s="712"/>
      <c r="SEH55" s="712"/>
      <c r="SEI55" s="712"/>
      <c r="SEJ55" s="712"/>
      <c r="SEK55" s="712"/>
      <c r="SEL55" s="712"/>
      <c r="SEM55" s="712"/>
      <c r="SEN55" s="712"/>
      <c r="SEO55" s="712"/>
      <c r="SEP55" s="712"/>
      <c r="SEQ55" s="712"/>
      <c r="SER55" s="712"/>
      <c r="SES55" s="712"/>
      <c r="SET55" s="712"/>
      <c r="SEU55" s="712"/>
      <c r="SEV55" s="712"/>
      <c r="SEW55" s="712"/>
      <c r="SEX55" s="712"/>
      <c r="SEY55" s="712"/>
      <c r="SEZ55" s="712"/>
      <c r="SFA55" s="712"/>
      <c r="SFB55" s="712"/>
      <c r="SFC55" s="712"/>
      <c r="SFD55" s="712"/>
      <c r="SFE55" s="712"/>
      <c r="SFF55" s="712"/>
      <c r="SFG55" s="712"/>
      <c r="SFH55" s="712"/>
      <c r="SFI55" s="712"/>
      <c r="SFJ55" s="712"/>
      <c r="SFK55" s="712"/>
      <c r="SFL55" s="712"/>
      <c r="SFM55" s="712"/>
      <c r="SFN55" s="712"/>
      <c r="SFO55" s="712"/>
      <c r="SFP55" s="712"/>
      <c r="SFQ55" s="712"/>
      <c r="SFR55" s="712"/>
      <c r="SFS55" s="712"/>
      <c r="SFT55" s="712"/>
      <c r="SFU55" s="712"/>
      <c r="SFV55" s="712"/>
      <c r="SFW55" s="712"/>
      <c r="SFX55" s="712"/>
      <c r="SFY55" s="712"/>
      <c r="SFZ55" s="712"/>
      <c r="SGA55" s="712"/>
      <c r="SGB55" s="712"/>
      <c r="SGC55" s="712"/>
      <c r="SGD55" s="712"/>
      <c r="SGE55" s="712"/>
      <c r="SGF55" s="712"/>
      <c r="SGG55" s="712"/>
      <c r="SGH55" s="712"/>
      <c r="SGI55" s="712"/>
      <c r="SGJ55" s="712"/>
      <c r="SGK55" s="712"/>
      <c r="SGL55" s="712"/>
      <c r="SGM55" s="712"/>
      <c r="SGN55" s="712"/>
      <c r="SGO55" s="712"/>
      <c r="SGP55" s="712"/>
      <c r="SGQ55" s="712"/>
      <c r="SGR55" s="712"/>
      <c r="SGS55" s="712"/>
      <c r="SGT55" s="712"/>
      <c r="SGU55" s="712"/>
      <c r="SGV55" s="712"/>
      <c r="SGW55" s="712"/>
      <c r="SGX55" s="712"/>
      <c r="SGY55" s="712"/>
      <c r="SGZ55" s="712"/>
      <c r="SHA55" s="712"/>
      <c r="SHB55" s="712"/>
      <c r="SHC55" s="712"/>
      <c r="SHD55" s="712"/>
      <c r="SHE55" s="712"/>
      <c r="SHF55" s="712"/>
      <c r="SHG55" s="712"/>
      <c r="SHH55" s="712"/>
      <c r="SHI55" s="712"/>
      <c r="SHJ55" s="712"/>
      <c r="SHK55" s="712"/>
      <c r="SHL55" s="712"/>
      <c r="SHM55" s="712"/>
      <c r="SHN55" s="712"/>
      <c r="SHO55" s="712"/>
      <c r="SHP55" s="712"/>
      <c r="SHQ55" s="712"/>
      <c r="SHR55" s="712"/>
      <c r="SHS55" s="712"/>
      <c r="SHT55" s="712"/>
      <c r="SHU55" s="712"/>
      <c r="SHV55" s="712"/>
      <c r="SHW55" s="712"/>
      <c r="SHX55" s="712"/>
      <c r="SHY55" s="712"/>
      <c r="SHZ55" s="712"/>
      <c r="SIA55" s="712"/>
      <c r="SIB55" s="712"/>
      <c r="SIC55" s="712"/>
      <c r="SID55" s="712"/>
      <c r="SIE55" s="712"/>
      <c r="SIF55" s="712"/>
      <c r="SIG55" s="712"/>
      <c r="SIH55" s="712"/>
      <c r="SII55" s="712"/>
      <c r="SIJ55" s="712"/>
      <c r="SIK55" s="712"/>
      <c r="SIL55" s="712"/>
      <c r="SIM55" s="712"/>
      <c r="SIN55" s="712"/>
      <c r="SIO55" s="712"/>
      <c r="SIP55" s="712"/>
      <c r="SIQ55" s="712"/>
      <c r="SIR55" s="712"/>
      <c r="SIS55" s="712"/>
      <c r="SIT55" s="712"/>
      <c r="SIU55" s="712"/>
      <c r="SIV55" s="712"/>
      <c r="SIW55" s="712"/>
      <c r="SIX55" s="712"/>
      <c r="SIY55" s="712"/>
      <c r="SIZ55" s="712"/>
      <c r="SJA55" s="712"/>
      <c r="SJB55" s="712"/>
      <c r="SJC55" s="712"/>
      <c r="SJD55" s="712"/>
      <c r="SJE55" s="712"/>
      <c r="SJF55" s="712"/>
      <c r="SJG55" s="712"/>
      <c r="SJH55" s="712"/>
      <c r="SJI55" s="712"/>
      <c r="SJJ55" s="712"/>
      <c r="SJK55" s="712"/>
      <c r="SJL55" s="712"/>
      <c r="SJM55" s="712"/>
      <c r="SJN55" s="712"/>
      <c r="SJO55" s="712"/>
      <c r="SJP55" s="712"/>
      <c r="SJQ55" s="712"/>
      <c r="SJR55" s="712"/>
      <c r="SJS55" s="712"/>
      <c r="SJT55" s="712"/>
      <c r="SJU55" s="712"/>
      <c r="SJV55" s="712"/>
      <c r="SJW55" s="712"/>
      <c r="SJX55" s="712"/>
      <c r="SJY55" s="712"/>
      <c r="SJZ55" s="712"/>
      <c r="SKA55" s="712"/>
      <c r="SKB55" s="712"/>
      <c r="SKC55" s="712"/>
      <c r="SKD55" s="712"/>
      <c r="SKE55" s="712"/>
      <c r="SKF55" s="712"/>
      <c r="SKG55" s="712"/>
      <c r="SKH55" s="712"/>
      <c r="SKI55" s="712"/>
      <c r="SKJ55" s="712"/>
      <c r="SKK55" s="712"/>
      <c r="SKL55" s="712"/>
      <c r="SKM55" s="712"/>
      <c r="SKN55" s="712"/>
      <c r="SKO55" s="712"/>
      <c r="SKP55" s="712"/>
      <c r="SKQ55" s="712"/>
      <c r="SKR55" s="712"/>
      <c r="SKS55" s="712"/>
      <c r="SKT55" s="712"/>
      <c r="SKU55" s="712"/>
      <c r="SKV55" s="712"/>
      <c r="SKW55" s="712"/>
      <c r="SKX55" s="712"/>
      <c r="SKY55" s="712"/>
      <c r="SKZ55" s="712"/>
      <c r="SLA55" s="712"/>
      <c r="SLB55" s="712"/>
      <c r="SLC55" s="712"/>
      <c r="SLD55" s="712"/>
      <c r="SLE55" s="712"/>
      <c r="SLF55" s="712"/>
      <c r="SLG55" s="712"/>
      <c r="SLH55" s="712"/>
      <c r="SLI55" s="712"/>
      <c r="SLJ55" s="712"/>
      <c r="SLK55" s="712"/>
      <c r="SLL55" s="712"/>
      <c r="SLM55" s="712"/>
      <c r="SLN55" s="712"/>
      <c r="SLO55" s="712"/>
      <c r="SLP55" s="712"/>
      <c r="SLQ55" s="712"/>
      <c r="SLR55" s="712"/>
      <c r="SLS55" s="712"/>
      <c r="SLT55" s="712"/>
      <c r="SLU55" s="712"/>
      <c r="SLV55" s="712"/>
      <c r="SLW55" s="712"/>
      <c r="SLX55" s="712"/>
      <c r="SLY55" s="712"/>
      <c r="SLZ55" s="712"/>
      <c r="SMA55" s="712"/>
      <c r="SMB55" s="712"/>
      <c r="SMC55" s="712"/>
      <c r="SMD55" s="712"/>
      <c r="SME55" s="712"/>
      <c r="SMF55" s="712"/>
      <c r="SMG55" s="712"/>
      <c r="SMH55" s="712"/>
      <c r="SMI55" s="712"/>
      <c r="SMJ55" s="712"/>
      <c r="SMK55" s="712"/>
      <c r="SML55" s="712"/>
      <c r="SMM55" s="712"/>
      <c r="SMN55" s="712"/>
      <c r="SMO55" s="712"/>
      <c r="SMP55" s="712"/>
      <c r="SMQ55" s="712"/>
      <c r="SMR55" s="712"/>
      <c r="SMS55" s="712"/>
      <c r="SMT55" s="712"/>
      <c r="SMU55" s="712"/>
      <c r="SMV55" s="712"/>
      <c r="SMW55" s="712"/>
      <c r="SMX55" s="712"/>
      <c r="SMY55" s="712"/>
      <c r="SMZ55" s="712"/>
      <c r="SNA55" s="712"/>
      <c r="SNB55" s="712"/>
      <c r="SNC55" s="712"/>
      <c r="SND55" s="712"/>
      <c r="SNE55" s="712"/>
      <c r="SNF55" s="712"/>
      <c r="SNG55" s="712"/>
      <c r="SNH55" s="712"/>
      <c r="SNI55" s="712"/>
      <c r="SNJ55" s="712"/>
      <c r="SNK55" s="712"/>
      <c r="SNL55" s="712"/>
      <c r="SNM55" s="712"/>
      <c r="SNN55" s="712"/>
      <c r="SNO55" s="712"/>
      <c r="SNP55" s="712"/>
      <c r="SNQ55" s="712"/>
      <c r="SNR55" s="712"/>
      <c r="SNS55" s="712"/>
      <c r="SNT55" s="712"/>
      <c r="SNU55" s="712"/>
      <c r="SNV55" s="712"/>
      <c r="SNW55" s="712"/>
      <c r="SNX55" s="712"/>
      <c r="SNY55" s="712"/>
      <c r="SNZ55" s="712"/>
      <c r="SOA55" s="712"/>
      <c r="SOB55" s="712"/>
      <c r="SOC55" s="712"/>
      <c r="SOD55" s="712"/>
      <c r="SOE55" s="712"/>
      <c r="SOF55" s="712"/>
      <c r="SOG55" s="712"/>
      <c r="SOH55" s="712"/>
      <c r="SOI55" s="712"/>
      <c r="SOJ55" s="712"/>
      <c r="SOK55" s="712"/>
      <c r="SOL55" s="712"/>
      <c r="SOM55" s="712"/>
      <c r="SON55" s="712"/>
      <c r="SOO55" s="712"/>
      <c r="SOP55" s="712"/>
      <c r="SOQ55" s="712"/>
      <c r="SOR55" s="712"/>
      <c r="SOS55" s="712"/>
      <c r="SOT55" s="712"/>
      <c r="SOU55" s="712"/>
      <c r="SOV55" s="712"/>
      <c r="SOW55" s="712"/>
      <c r="SOX55" s="712"/>
      <c r="SOY55" s="712"/>
      <c r="SOZ55" s="712"/>
      <c r="SPA55" s="712"/>
      <c r="SPB55" s="712"/>
      <c r="SPC55" s="712"/>
      <c r="SPD55" s="712"/>
      <c r="SPE55" s="712"/>
      <c r="SPF55" s="712"/>
      <c r="SPG55" s="712"/>
      <c r="SPH55" s="712"/>
      <c r="SPI55" s="712"/>
      <c r="SPJ55" s="712"/>
      <c r="SPK55" s="712"/>
      <c r="SPL55" s="712"/>
      <c r="SPM55" s="712"/>
      <c r="SPN55" s="712"/>
      <c r="SPO55" s="712"/>
      <c r="SPP55" s="712"/>
      <c r="SPQ55" s="712"/>
      <c r="SPR55" s="712"/>
      <c r="SPS55" s="712"/>
      <c r="SPT55" s="712"/>
      <c r="SPU55" s="712"/>
      <c r="SPV55" s="712"/>
      <c r="SPW55" s="712"/>
      <c r="SPX55" s="712"/>
      <c r="SPY55" s="712"/>
      <c r="SPZ55" s="712"/>
      <c r="SQA55" s="712"/>
      <c r="SQB55" s="712"/>
      <c r="SQC55" s="712"/>
      <c r="SQD55" s="712"/>
      <c r="SQE55" s="712"/>
      <c r="SQF55" s="712"/>
      <c r="SQG55" s="712"/>
      <c r="SQH55" s="712"/>
      <c r="SQI55" s="712"/>
      <c r="SQJ55" s="712"/>
      <c r="SQK55" s="712"/>
      <c r="SQL55" s="712"/>
      <c r="SQM55" s="712"/>
      <c r="SQN55" s="712"/>
      <c r="SQO55" s="712"/>
      <c r="SQP55" s="712"/>
      <c r="SQQ55" s="712"/>
      <c r="SQR55" s="712"/>
      <c r="SQS55" s="712"/>
      <c r="SQT55" s="712"/>
      <c r="SQU55" s="712"/>
      <c r="SQV55" s="712"/>
      <c r="SQW55" s="712"/>
      <c r="SQX55" s="712"/>
      <c r="SQY55" s="712"/>
      <c r="SQZ55" s="712"/>
      <c r="SRA55" s="712"/>
      <c r="SRB55" s="712"/>
      <c r="SRC55" s="712"/>
      <c r="SRD55" s="712"/>
      <c r="SRE55" s="712"/>
      <c r="SRF55" s="712"/>
      <c r="SRG55" s="712"/>
      <c r="SRH55" s="712"/>
      <c r="SRI55" s="712"/>
      <c r="SRJ55" s="712"/>
      <c r="SRK55" s="712"/>
      <c r="SRL55" s="712"/>
      <c r="SRM55" s="712"/>
      <c r="SRN55" s="712"/>
      <c r="SRO55" s="712"/>
      <c r="SRP55" s="712"/>
      <c r="SRQ55" s="712"/>
      <c r="SRR55" s="712"/>
      <c r="SRS55" s="712"/>
      <c r="SRT55" s="712"/>
      <c r="SRU55" s="712"/>
      <c r="SRV55" s="712"/>
      <c r="SRW55" s="712"/>
      <c r="SRX55" s="712"/>
      <c r="SRY55" s="712"/>
      <c r="SRZ55" s="712"/>
      <c r="SSA55" s="712"/>
      <c r="SSB55" s="712"/>
      <c r="SSC55" s="712"/>
      <c r="SSD55" s="712"/>
      <c r="SSE55" s="712"/>
      <c r="SSF55" s="712"/>
      <c r="SSG55" s="712"/>
      <c r="SSH55" s="712"/>
      <c r="SSI55" s="712"/>
      <c r="SSJ55" s="712"/>
      <c r="SSK55" s="712"/>
      <c r="SSL55" s="712"/>
      <c r="SSM55" s="712"/>
      <c r="SSN55" s="712"/>
      <c r="SSO55" s="712"/>
      <c r="SSP55" s="712"/>
      <c r="SSQ55" s="712"/>
      <c r="SSR55" s="712"/>
      <c r="SSS55" s="712"/>
      <c r="SST55" s="712"/>
      <c r="SSU55" s="712"/>
      <c r="SSV55" s="712"/>
      <c r="SSW55" s="712"/>
      <c r="SSX55" s="712"/>
      <c r="SSY55" s="712"/>
      <c r="SSZ55" s="712"/>
      <c r="STA55" s="712"/>
      <c r="STB55" s="712"/>
      <c r="STC55" s="712"/>
      <c r="STD55" s="712"/>
      <c r="STE55" s="712"/>
      <c r="STF55" s="712"/>
      <c r="STG55" s="712"/>
      <c r="STH55" s="712"/>
      <c r="STI55" s="712"/>
      <c r="STJ55" s="712"/>
      <c r="STK55" s="712"/>
      <c r="STL55" s="712"/>
      <c r="STM55" s="712"/>
      <c r="STN55" s="712"/>
      <c r="STO55" s="712"/>
      <c r="STP55" s="712"/>
      <c r="STQ55" s="712"/>
      <c r="STR55" s="712"/>
      <c r="STS55" s="712"/>
      <c r="STT55" s="712"/>
      <c r="STU55" s="712"/>
      <c r="STV55" s="712"/>
      <c r="STW55" s="712"/>
      <c r="STX55" s="712"/>
      <c r="STY55" s="712"/>
      <c r="STZ55" s="712"/>
      <c r="SUA55" s="712"/>
      <c r="SUB55" s="712"/>
      <c r="SUC55" s="712"/>
      <c r="SUD55" s="712"/>
      <c r="SUE55" s="712"/>
      <c r="SUF55" s="712"/>
      <c r="SUG55" s="712"/>
      <c r="SUH55" s="712"/>
      <c r="SUI55" s="712"/>
      <c r="SUJ55" s="712"/>
      <c r="SUK55" s="712"/>
      <c r="SUL55" s="712"/>
      <c r="SUM55" s="712"/>
      <c r="SUN55" s="712"/>
      <c r="SUO55" s="712"/>
      <c r="SUP55" s="712"/>
      <c r="SUQ55" s="712"/>
      <c r="SUR55" s="712"/>
      <c r="SUS55" s="712"/>
      <c r="SUT55" s="712"/>
      <c r="SUU55" s="712"/>
      <c r="SUV55" s="712"/>
      <c r="SUW55" s="712"/>
      <c r="SUX55" s="712"/>
      <c r="SUY55" s="712"/>
      <c r="SUZ55" s="712"/>
      <c r="SVA55" s="712"/>
      <c r="SVB55" s="712"/>
      <c r="SVC55" s="712"/>
      <c r="SVD55" s="712"/>
      <c r="SVE55" s="712"/>
      <c r="SVF55" s="712"/>
      <c r="SVG55" s="712"/>
      <c r="SVH55" s="712"/>
      <c r="SVI55" s="712"/>
      <c r="SVJ55" s="712"/>
      <c r="SVK55" s="712"/>
      <c r="SVL55" s="712"/>
      <c r="SVM55" s="712"/>
      <c r="SVN55" s="712"/>
      <c r="SVO55" s="712"/>
      <c r="SVP55" s="712"/>
      <c r="SVQ55" s="712"/>
      <c r="SVR55" s="712"/>
      <c r="SVS55" s="712"/>
      <c r="SVT55" s="712"/>
      <c r="SVU55" s="712"/>
      <c r="SVV55" s="712"/>
      <c r="SVW55" s="712"/>
      <c r="SVX55" s="712"/>
      <c r="SVY55" s="712"/>
      <c r="SVZ55" s="712"/>
      <c r="SWA55" s="712"/>
      <c r="SWB55" s="712"/>
      <c r="SWC55" s="712"/>
      <c r="SWD55" s="712"/>
      <c r="SWE55" s="712"/>
      <c r="SWF55" s="712"/>
      <c r="SWG55" s="712"/>
      <c r="SWH55" s="712"/>
      <c r="SWI55" s="712"/>
      <c r="SWJ55" s="712"/>
      <c r="SWK55" s="712"/>
      <c r="SWL55" s="712"/>
      <c r="SWM55" s="712"/>
      <c r="SWN55" s="712"/>
      <c r="SWO55" s="712"/>
      <c r="SWP55" s="712"/>
      <c r="SWQ55" s="712"/>
      <c r="SWR55" s="712"/>
      <c r="SWS55" s="712"/>
      <c r="SWT55" s="712"/>
      <c r="SWU55" s="712"/>
      <c r="SWV55" s="712"/>
      <c r="SWW55" s="712"/>
      <c r="SWX55" s="712"/>
      <c r="SWY55" s="712"/>
      <c r="SWZ55" s="712"/>
      <c r="SXA55" s="712"/>
      <c r="SXB55" s="712"/>
      <c r="SXC55" s="712"/>
      <c r="SXD55" s="712"/>
      <c r="SXE55" s="712"/>
      <c r="SXF55" s="712"/>
      <c r="SXG55" s="712"/>
      <c r="SXH55" s="712"/>
      <c r="SXI55" s="712"/>
      <c r="SXJ55" s="712"/>
      <c r="SXK55" s="712"/>
      <c r="SXL55" s="712"/>
      <c r="SXM55" s="712"/>
      <c r="SXN55" s="712"/>
      <c r="SXO55" s="712"/>
      <c r="SXP55" s="712"/>
      <c r="SXQ55" s="712"/>
      <c r="SXR55" s="712"/>
      <c r="SXS55" s="712"/>
      <c r="SXT55" s="712"/>
      <c r="SXU55" s="712"/>
      <c r="SXV55" s="712"/>
      <c r="SXW55" s="712"/>
      <c r="SXX55" s="712"/>
      <c r="SXY55" s="712"/>
      <c r="SXZ55" s="712"/>
      <c r="SYA55" s="712"/>
      <c r="SYB55" s="712"/>
      <c r="SYC55" s="712"/>
      <c r="SYD55" s="712"/>
      <c r="SYE55" s="712"/>
      <c r="SYF55" s="712"/>
      <c r="SYG55" s="712"/>
      <c r="SYH55" s="712"/>
      <c r="SYI55" s="712"/>
      <c r="SYJ55" s="712"/>
      <c r="SYK55" s="712"/>
      <c r="SYL55" s="712"/>
      <c r="SYM55" s="712"/>
      <c r="SYN55" s="712"/>
      <c r="SYO55" s="712"/>
      <c r="SYP55" s="712"/>
      <c r="SYQ55" s="712"/>
      <c r="SYR55" s="712"/>
      <c r="SYS55" s="712"/>
      <c r="SYT55" s="712"/>
      <c r="SYU55" s="712"/>
      <c r="SYV55" s="712"/>
      <c r="SYW55" s="712"/>
      <c r="SYX55" s="712"/>
      <c r="SYY55" s="712"/>
      <c r="SYZ55" s="712"/>
      <c r="SZA55" s="712"/>
      <c r="SZB55" s="712"/>
      <c r="SZC55" s="712"/>
      <c r="SZD55" s="712"/>
      <c r="SZE55" s="712"/>
      <c r="SZF55" s="712"/>
      <c r="SZG55" s="712"/>
      <c r="SZH55" s="712"/>
      <c r="SZI55" s="712"/>
      <c r="SZJ55" s="712"/>
      <c r="SZK55" s="712"/>
      <c r="SZL55" s="712"/>
      <c r="SZM55" s="712"/>
      <c r="SZN55" s="712"/>
      <c r="SZO55" s="712"/>
      <c r="SZP55" s="712"/>
      <c r="SZQ55" s="712"/>
      <c r="SZR55" s="712"/>
      <c r="SZS55" s="712"/>
      <c r="SZT55" s="712"/>
      <c r="SZU55" s="712"/>
      <c r="SZV55" s="712"/>
      <c r="SZW55" s="712"/>
      <c r="SZX55" s="712"/>
      <c r="SZY55" s="712"/>
      <c r="SZZ55" s="712"/>
      <c r="TAA55" s="712"/>
      <c r="TAB55" s="712"/>
      <c r="TAC55" s="712"/>
      <c r="TAD55" s="712"/>
      <c r="TAE55" s="712"/>
      <c r="TAF55" s="712"/>
      <c r="TAG55" s="712"/>
      <c r="TAH55" s="712"/>
      <c r="TAI55" s="712"/>
      <c r="TAJ55" s="712"/>
      <c r="TAK55" s="712"/>
      <c r="TAL55" s="712"/>
      <c r="TAM55" s="712"/>
      <c r="TAN55" s="712"/>
      <c r="TAO55" s="712"/>
      <c r="TAP55" s="712"/>
      <c r="TAQ55" s="712"/>
      <c r="TAR55" s="712"/>
      <c r="TAS55" s="712"/>
      <c r="TAT55" s="712"/>
      <c r="TAU55" s="712"/>
      <c r="TAV55" s="712"/>
      <c r="TAW55" s="712"/>
      <c r="TAX55" s="712"/>
      <c r="TAY55" s="712"/>
      <c r="TAZ55" s="712"/>
      <c r="TBA55" s="712"/>
      <c r="TBB55" s="712"/>
      <c r="TBC55" s="712"/>
      <c r="TBD55" s="712"/>
      <c r="TBE55" s="712"/>
      <c r="TBF55" s="712"/>
      <c r="TBG55" s="712"/>
      <c r="TBH55" s="712"/>
      <c r="TBI55" s="712"/>
      <c r="TBJ55" s="712"/>
      <c r="TBK55" s="712"/>
      <c r="TBL55" s="712"/>
      <c r="TBM55" s="712"/>
      <c r="TBN55" s="712"/>
      <c r="TBO55" s="712"/>
      <c r="TBP55" s="712"/>
      <c r="TBQ55" s="712"/>
      <c r="TBR55" s="712"/>
      <c r="TBS55" s="712"/>
      <c r="TBT55" s="712"/>
      <c r="TBU55" s="712"/>
      <c r="TBV55" s="712"/>
      <c r="TBW55" s="712"/>
      <c r="TBX55" s="712"/>
      <c r="TBY55" s="712"/>
      <c r="TBZ55" s="712"/>
      <c r="TCA55" s="712"/>
      <c r="TCB55" s="712"/>
      <c r="TCC55" s="712"/>
      <c r="TCD55" s="712"/>
      <c r="TCE55" s="712"/>
      <c r="TCF55" s="712"/>
      <c r="TCG55" s="712"/>
      <c r="TCH55" s="712"/>
      <c r="TCI55" s="712"/>
      <c r="TCJ55" s="712"/>
      <c r="TCK55" s="712"/>
      <c r="TCL55" s="712"/>
      <c r="TCM55" s="712"/>
      <c r="TCN55" s="712"/>
      <c r="TCO55" s="712"/>
      <c r="TCP55" s="712"/>
      <c r="TCQ55" s="712"/>
      <c r="TCR55" s="712"/>
      <c r="TCS55" s="712"/>
      <c r="TCT55" s="712"/>
      <c r="TCU55" s="712"/>
      <c r="TCV55" s="712"/>
      <c r="TCW55" s="712"/>
      <c r="TCX55" s="712"/>
      <c r="TCY55" s="712"/>
      <c r="TCZ55" s="712"/>
      <c r="TDA55" s="712"/>
      <c r="TDB55" s="712"/>
      <c r="TDC55" s="712"/>
      <c r="TDD55" s="712"/>
      <c r="TDE55" s="712"/>
      <c r="TDF55" s="712"/>
      <c r="TDG55" s="712"/>
      <c r="TDH55" s="712"/>
      <c r="TDI55" s="712"/>
      <c r="TDJ55" s="712"/>
      <c r="TDK55" s="712"/>
      <c r="TDL55" s="712"/>
      <c r="TDM55" s="712"/>
      <c r="TDN55" s="712"/>
      <c r="TDO55" s="712"/>
      <c r="TDP55" s="712"/>
      <c r="TDQ55" s="712"/>
      <c r="TDR55" s="712"/>
      <c r="TDS55" s="712"/>
      <c r="TDT55" s="712"/>
      <c r="TDU55" s="712"/>
      <c r="TDV55" s="712"/>
      <c r="TDW55" s="712"/>
      <c r="TDX55" s="712"/>
      <c r="TDY55" s="712"/>
      <c r="TDZ55" s="712"/>
      <c r="TEA55" s="712"/>
      <c r="TEB55" s="712"/>
      <c r="TEC55" s="712"/>
      <c r="TED55" s="712"/>
      <c r="TEE55" s="712"/>
      <c r="TEF55" s="712"/>
      <c r="TEG55" s="712"/>
      <c r="TEH55" s="712"/>
      <c r="TEI55" s="712"/>
      <c r="TEJ55" s="712"/>
      <c r="TEK55" s="712"/>
      <c r="TEL55" s="712"/>
      <c r="TEM55" s="712"/>
      <c r="TEN55" s="712"/>
      <c r="TEO55" s="712"/>
      <c r="TEP55" s="712"/>
      <c r="TEQ55" s="712"/>
      <c r="TER55" s="712"/>
      <c r="TES55" s="712"/>
      <c r="TET55" s="712"/>
      <c r="TEU55" s="712"/>
      <c r="TEV55" s="712"/>
      <c r="TEW55" s="712"/>
      <c r="TEX55" s="712"/>
      <c r="TEY55" s="712"/>
      <c r="TEZ55" s="712"/>
      <c r="TFA55" s="712"/>
      <c r="TFB55" s="712"/>
      <c r="TFC55" s="712"/>
      <c r="TFD55" s="712"/>
      <c r="TFE55" s="712"/>
      <c r="TFF55" s="712"/>
      <c r="TFG55" s="712"/>
      <c r="TFH55" s="712"/>
      <c r="TFI55" s="712"/>
      <c r="TFJ55" s="712"/>
      <c r="TFK55" s="712"/>
      <c r="TFL55" s="712"/>
      <c r="TFM55" s="712"/>
      <c r="TFN55" s="712"/>
      <c r="TFO55" s="712"/>
      <c r="TFP55" s="712"/>
      <c r="TFQ55" s="712"/>
      <c r="TFR55" s="712"/>
      <c r="TFS55" s="712"/>
      <c r="TFT55" s="712"/>
      <c r="TFU55" s="712"/>
      <c r="TFV55" s="712"/>
      <c r="TFW55" s="712"/>
      <c r="TFX55" s="712"/>
      <c r="TFY55" s="712"/>
      <c r="TFZ55" s="712"/>
      <c r="TGA55" s="712"/>
      <c r="TGB55" s="712"/>
      <c r="TGC55" s="712"/>
      <c r="TGD55" s="712"/>
      <c r="TGE55" s="712"/>
      <c r="TGF55" s="712"/>
      <c r="TGG55" s="712"/>
      <c r="TGH55" s="712"/>
      <c r="TGI55" s="712"/>
      <c r="TGJ55" s="712"/>
      <c r="TGK55" s="712"/>
      <c r="TGL55" s="712"/>
      <c r="TGM55" s="712"/>
      <c r="TGN55" s="712"/>
      <c r="TGO55" s="712"/>
      <c r="TGP55" s="712"/>
      <c r="TGQ55" s="712"/>
      <c r="TGR55" s="712"/>
      <c r="TGS55" s="712"/>
      <c r="TGT55" s="712"/>
      <c r="TGU55" s="712"/>
      <c r="TGV55" s="712"/>
      <c r="TGW55" s="712"/>
      <c r="TGX55" s="712"/>
      <c r="TGY55" s="712"/>
      <c r="TGZ55" s="712"/>
      <c r="THA55" s="712"/>
      <c r="THB55" s="712"/>
      <c r="THC55" s="712"/>
      <c r="THD55" s="712"/>
      <c r="THE55" s="712"/>
      <c r="THF55" s="712"/>
      <c r="THG55" s="712"/>
      <c r="THH55" s="712"/>
      <c r="THI55" s="712"/>
      <c r="THJ55" s="712"/>
      <c r="THK55" s="712"/>
      <c r="THL55" s="712"/>
      <c r="THM55" s="712"/>
      <c r="THN55" s="712"/>
      <c r="THO55" s="712"/>
      <c r="THP55" s="712"/>
      <c r="THQ55" s="712"/>
      <c r="THR55" s="712"/>
      <c r="THS55" s="712"/>
      <c r="THT55" s="712"/>
      <c r="THU55" s="712"/>
      <c r="THV55" s="712"/>
      <c r="THW55" s="712"/>
      <c r="THX55" s="712"/>
      <c r="THY55" s="712"/>
      <c r="THZ55" s="712"/>
      <c r="TIA55" s="712"/>
      <c r="TIB55" s="712"/>
      <c r="TIC55" s="712"/>
      <c r="TID55" s="712"/>
      <c r="TIE55" s="712"/>
      <c r="TIF55" s="712"/>
      <c r="TIG55" s="712"/>
      <c r="TIH55" s="712"/>
      <c r="TII55" s="712"/>
      <c r="TIJ55" s="712"/>
      <c r="TIK55" s="712"/>
      <c r="TIL55" s="712"/>
      <c r="TIM55" s="712"/>
      <c r="TIN55" s="712"/>
      <c r="TIO55" s="712"/>
      <c r="TIP55" s="712"/>
      <c r="TIQ55" s="712"/>
      <c r="TIR55" s="712"/>
      <c r="TIS55" s="712"/>
      <c r="TIT55" s="712"/>
      <c r="TIU55" s="712"/>
      <c r="TIV55" s="712"/>
      <c r="TIW55" s="712"/>
      <c r="TIX55" s="712"/>
      <c r="TIY55" s="712"/>
      <c r="TIZ55" s="712"/>
      <c r="TJA55" s="712"/>
      <c r="TJB55" s="712"/>
      <c r="TJC55" s="712"/>
      <c r="TJD55" s="712"/>
      <c r="TJE55" s="712"/>
      <c r="TJF55" s="712"/>
      <c r="TJG55" s="712"/>
      <c r="TJH55" s="712"/>
      <c r="TJI55" s="712"/>
      <c r="TJJ55" s="712"/>
      <c r="TJK55" s="712"/>
      <c r="TJL55" s="712"/>
      <c r="TJM55" s="712"/>
      <c r="TJN55" s="712"/>
      <c r="TJO55" s="712"/>
      <c r="TJP55" s="712"/>
      <c r="TJQ55" s="712"/>
      <c r="TJR55" s="712"/>
      <c r="TJS55" s="712"/>
      <c r="TJT55" s="712"/>
      <c r="TJU55" s="712"/>
      <c r="TJV55" s="712"/>
      <c r="TJW55" s="712"/>
      <c r="TJX55" s="712"/>
      <c r="TJY55" s="712"/>
      <c r="TJZ55" s="712"/>
      <c r="TKA55" s="712"/>
      <c r="TKB55" s="712"/>
      <c r="TKC55" s="712"/>
      <c r="TKD55" s="712"/>
      <c r="TKE55" s="712"/>
      <c r="TKF55" s="712"/>
      <c r="TKG55" s="712"/>
      <c r="TKH55" s="712"/>
      <c r="TKI55" s="712"/>
      <c r="TKJ55" s="712"/>
      <c r="TKK55" s="712"/>
      <c r="TKL55" s="712"/>
      <c r="TKM55" s="712"/>
      <c r="TKN55" s="712"/>
      <c r="TKO55" s="712"/>
      <c r="TKP55" s="712"/>
      <c r="TKQ55" s="712"/>
      <c r="TKR55" s="712"/>
      <c r="TKS55" s="712"/>
      <c r="TKT55" s="712"/>
      <c r="TKU55" s="712"/>
      <c r="TKV55" s="712"/>
      <c r="TKW55" s="712"/>
      <c r="TKX55" s="712"/>
      <c r="TKY55" s="712"/>
      <c r="TKZ55" s="712"/>
      <c r="TLA55" s="712"/>
      <c r="TLB55" s="712"/>
      <c r="TLC55" s="712"/>
      <c r="TLD55" s="712"/>
      <c r="TLE55" s="712"/>
      <c r="TLF55" s="712"/>
      <c r="TLG55" s="712"/>
      <c r="TLH55" s="712"/>
      <c r="TLI55" s="712"/>
      <c r="TLJ55" s="712"/>
      <c r="TLK55" s="712"/>
      <c r="TLL55" s="712"/>
      <c r="TLM55" s="712"/>
      <c r="TLN55" s="712"/>
      <c r="TLO55" s="712"/>
      <c r="TLP55" s="712"/>
      <c r="TLQ55" s="712"/>
      <c r="TLR55" s="712"/>
      <c r="TLS55" s="712"/>
      <c r="TLT55" s="712"/>
      <c r="TLU55" s="712"/>
      <c r="TLV55" s="712"/>
      <c r="TLW55" s="712"/>
      <c r="TLX55" s="712"/>
      <c r="TLY55" s="712"/>
      <c r="TLZ55" s="712"/>
      <c r="TMA55" s="712"/>
      <c r="TMB55" s="712"/>
      <c r="TMC55" s="712"/>
      <c r="TMD55" s="712"/>
      <c r="TME55" s="712"/>
      <c r="TMF55" s="712"/>
      <c r="TMG55" s="712"/>
      <c r="TMH55" s="712"/>
      <c r="TMI55" s="712"/>
      <c r="TMJ55" s="712"/>
      <c r="TMK55" s="712"/>
      <c r="TML55" s="712"/>
      <c r="TMM55" s="712"/>
      <c r="TMN55" s="712"/>
      <c r="TMO55" s="712"/>
      <c r="TMP55" s="712"/>
      <c r="TMQ55" s="712"/>
      <c r="TMR55" s="712"/>
      <c r="TMS55" s="712"/>
      <c r="TMT55" s="712"/>
      <c r="TMU55" s="712"/>
      <c r="TMV55" s="712"/>
      <c r="TMW55" s="712"/>
      <c r="TMX55" s="712"/>
      <c r="TMY55" s="712"/>
      <c r="TMZ55" s="712"/>
      <c r="TNA55" s="712"/>
      <c r="TNB55" s="712"/>
      <c r="TNC55" s="712"/>
      <c r="TND55" s="712"/>
      <c r="TNE55" s="712"/>
      <c r="TNF55" s="712"/>
      <c r="TNG55" s="712"/>
      <c r="TNH55" s="712"/>
      <c r="TNI55" s="712"/>
      <c r="TNJ55" s="712"/>
      <c r="TNK55" s="712"/>
      <c r="TNL55" s="712"/>
      <c r="TNM55" s="712"/>
      <c r="TNN55" s="712"/>
      <c r="TNO55" s="712"/>
      <c r="TNP55" s="712"/>
      <c r="TNQ55" s="712"/>
      <c r="TNR55" s="712"/>
      <c r="TNS55" s="712"/>
      <c r="TNT55" s="712"/>
      <c r="TNU55" s="712"/>
      <c r="TNV55" s="712"/>
      <c r="TNW55" s="712"/>
      <c r="TNX55" s="712"/>
      <c r="TNY55" s="712"/>
      <c r="TNZ55" s="712"/>
      <c r="TOA55" s="712"/>
      <c r="TOB55" s="712"/>
      <c r="TOC55" s="712"/>
      <c r="TOD55" s="712"/>
      <c r="TOE55" s="712"/>
      <c r="TOF55" s="712"/>
      <c r="TOG55" s="712"/>
      <c r="TOH55" s="712"/>
      <c r="TOI55" s="712"/>
      <c r="TOJ55" s="712"/>
      <c r="TOK55" s="712"/>
      <c r="TOL55" s="712"/>
      <c r="TOM55" s="712"/>
      <c r="TON55" s="712"/>
      <c r="TOO55" s="712"/>
      <c r="TOP55" s="712"/>
      <c r="TOQ55" s="712"/>
      <c r="TOR55" s="712"/>
      <c r="TOS55" s="712"/>
      <c r="TOT55" s="712"/>
      <c r="TOU55" s="712"/>
      <c r="TOV55" s="712"/>
      <c r="TOW55" s="712"/>
      <c r="TOX55" s="712"/>
      <c r="TOY55" s="712"/>
      <c r="TOZ55" s="712"/>
      <c r="TPA55" s="712"/>
      <c r="TPB55" s="712"/>
      <c r="TPC55" s="712"/>
      <c r="TPD55" s="712"/>
      <c r="TPE55" s="712"/>
      <c r="TPF55" s="712"/>
      <c r="TPG55" s="712"/>
      <c r="TPH55" s="712"/>
      <c r="TPI55" s="712"/>
      <c r="TPJ55" s="712"/>
      <c r="TPK55" s="712"/>
      <c r="TPL55" s="712"/>
      <c r="TPM55" s="712"/>
      <c r="TPN55" s="712"/>
      <c r="TPO55" s="712"/>
      <c r="TPP55" s="712"/>
      <c r="TPQ55" s="712"/>
      <c r="TPR55" s="712"/>
      <c r="TPS55" s="712"/>
      <c r="TPT55" s="712"/>
      <c r="TPU55" s="712"/>
      <c r="TPV55" s="712"/>
      <c r="TPW55" s="712"/>
      <c r="TPX55" s="712"/>
      <c r="TPY55" s="712"/>
      <c r="TPZ55" s="712"/>
      <c r="TQA55" s="712"/>
      <c r="TQB55" s="712"/>
      <c r="TQC55" s="712"/>
      <c r="TQD55" s="712"/>
      <c r="TQE55" s="712"/>
      <c r="TQF55" s="712"/>
      <c r="TQG55" s="712"/>
      <c r="TQH55" s="712"/>
      <c r="TQI55" s="712"/>
      <c r="TQJ55" s="712"/>
      <c r="TQK55" s="712"/>
      <c r="TQL55" s="712"/>
      <c r="TQM55" s="712"/>
      <c r="TQN55" s="712"/>
      <c r="TQO55" s="712"/>
      <c r="TQP55" s="712"/>
      <c r="TQQ55" s="712"/>
      <c r="TQR55" s="712"/>
      <c r="TQS55" s="712"/>
      <c r="TQT55" s="712"/>
      <c r="TQU55" s="712"/>
      <c r="TQV55" s="712"/>
      <c r="TQW55" s="712"/>
      <c r="TQX55" s="712"/>
      <c r="TQY55" s="712"/>
      <c r="TQZ55" s="712"/>
      <c r="TRA55" s="712"/>
      <c r="TRB55" s="712"/>
      <c r="TRC55" s="712"/>
      <c r="TRD55" s="712"/>
      <c r="TRE55" s="712"/>
      <c r="TRF55" s="712"/>
      <c r="TRG55" s="712"/>
      <c r="TRH55" s="712"/>
      <c r="TRI55" s="712"/>
      <c r="TRJ55" s="712"/>
      <c r="TRK55" s="712"/>
      <c r="TRL55" s="712"/>
      <c r="TRM55" s="712"/>
      <c r="TRN55" s="712"/>
      <c r="TRO55" s="712"/>
      <c r="TRP55" s="712"/>
      <c r="TRQ55" s="712"/>
      <c r="TRR55" s="712"/>
      <c r="TRS55" s="712"/>
      <c r="TRT55" s="712"/>
      <c r="TRU55" s="712"/>
      <c r="TRV55" s="712"/>
      <c r="TRW55" s="712"/>
      <c r="TRX55" s="712"/>
      <c r="TRY55" s="712"/>
      <c r="TRZ55" s="712"/>
      <c r="TSA55" s="712"/>
      <c r="TSB55" s="712"/>
      <c r="TSC55" s="712"/>
      <c r="TSD55" s="712"/>
      <c r="TSE55" s="712"/>
      <c r="TSF55" s="712"/>
      <c r="TSG55" s="712"/>
      <c r="TSH55" s="712"/>
      <c r="TSI55" s="712"/>
      <c r="TSJ55" s="712"/>
      <c r="TSK55" s="712"/>
      <c r="TSL55" s="712"/>
      <c r="TSM55" s="712"/>
      <c r="TSN55" s="712"/>
      <c r="TSO55" s="712"/>
      <c r="TSP55" s="712"/>
      <c r="TSQ55" s="712"/>
      <c r="TSR55" s="712"/>
      <c r="TSS55" s="712"/>
      <c r="TST55" s="712"/>
      <c r="TSU55" s="712"/>
      <c r="TSV55" s="712"/>
      <c r="TSW55" s="712"/>
      <c r="TSX55" s="712"/>
      <c r="TSY55" s="712"/>
      <c r="TSZ55" s="712"/>
      <c r="TTA55" s="712"/>
      <c r="TTB55" s="712"/>
      <c r="TTC55" s="712"/>
      <c r="TTD55" s="712"/>
      <c r="TTE55" s="712"/>
      <c r="TTF55" s="712"/>
      <c r="TTG55" s="712"/>
      <c r="TTH55" s="712"/>
      <c r="TTI55" s="712"/>
      <c r="TTJ55" s="712"/>
      <c r="TTK55" s="712"/>
      <c r="TTL55" s="712"/>
      <c r="TTM55" s="712"/>
      <c r="TTN55" s="712"/>
      <c r="TTO55" s="712"/>
      <c r="TTP55" s="712"/>
      <c r="TTQ55" s="712"/>
      <c r="TTR55" s="712"/>
      <c r="TTS55" s="712"/>
      <c r="TTT55" s="712"/>
      <c r="TTU55" s="712"/>
      <c r="TTV55" s="712"/>
      <c r="TTW55" s="712"/>
      <c r="TTX55" s="712"/>
      <c r="TTY55" s="712"/>
      <c r="TTZ55" s="712"/>
      <c r="TUA55" s="712"/>
      <c r="TUB55" s="712"/>
      <c r="TUC55" s="712"/>
      <c r="TUD55" s="712"/>
      <c r="TUE55" s="712"/>
      <c r="TUF55" s="712"/>
      <c r="TUG55" s="712"/>
      <c r="TUH55" s="712"/>
      <c r="TUI55" s="712"/>
      <c r="TUJ55" s="712"/>
      <c r="TUK55" s="712"/>
      <c r="TUL55" s="712"/>
      <c r="TUM55" s="712"/>
      <c r="TUN55" s="712"/>
      <c r="TUO55" s="712"/>
      <c r="TUP55" s="712"/>
      <c r="TUQ55" s="712"/>
      <c r="TUR55" s="712"/>
      <c r="TUS55" s="712"/>
      <c r="TUT55" s="712"/>
      <c r="TUU55" s="712"/>
      <c r="TUV55" s="712"/>
      <c r="TUW55" s="712"/>
      <c r="TUX55" s="712"/>
      <c r="TUY55" s="712"/>
      <c r="TUZ55" s="712"/>
      <c r="TVA55" s="712"/>
      <c r="TVB55" s="712"/>
      <c r="TVC55" s="712"/>
      <c r="TVD55" s="712"/>
      <c r="TVE55" s="712"/>
      <c r="TVF55" s="712"/>
      <c r="TVG55" s="712"/>
      <c r="TVH55" s="712"/>
      <c r="TVI55" s="712"/>
      <c r="TVJ55" s="712"/>
      <c r="TVK55" s="712"/>
      <c r="TVL55" s="712"/>
      <c r="TVM55" s="712"/>
      <c r="TVN55" s="712"/>
      <c r="TVO55" s="712"/>
      <c r="TVP55" s="712"/>
      <c r="TVQ55" s="712"/>
      <c r="TVR55" s="712"/>
      <c r="TVS55" s="712"/>
      <c r="TVT55" s="712"/>
      <c r="TVU55" s="712"/>
      <c r="TVV55" s="712"/>
      <c r="TVW55" s="712"/>
      <c r="TVX55" s="712"/>
      <c r="TVY55" s="712"/>
      <c r="TVZ55" s="712"/>
      <c r="TWA55" s="712"/>
      <c r="TWB55" s="712"/>
      <c r="TWC55" s="712"/>
      <c r="TWD55" s="712"/>
      <c r="TWE55" s="712"/>
      <c r="TWF55" s="712"/>
      <c r="TWG55" s="712"/>
      <c r="TWH55" s="712"/>
      <c r="TWI55" s="712"/>
      <c r="TWJ55" s="712"/>
      <c r="TWK55" s="712"/>
      <c r="TWL55" s="712"/>
      <c r="TWM55" s="712"/>
      <c r="TWN55" s="712"/>
      <c r="TWO55" s="712"/>
      <c r="TWP55" s="712"/>
      <c r="TWQ55" s="712"/>
      <c r="TWR55" s="712"/>
      <c r="TWS55" s="712"/>
      <c r="TWT55" s="712"/>
      <c r="TWU55" s="712"/>
      <c r="TWV55" s="712"/>
      <c r="TWW55" s="712"/>
      <c r="TWX55" s="712"/>
      <c r="TWY55" s="712"/>
      <c r="TWZ55" s="712"/>
      <c r="TXA55" s="712"/>
      <c r="TXB55" s="712"/>
      <c r="TXC55" s="712"/>
      <c r="TXD55" s="712"/>
      <c r="TXE55" s="712"/>
      <c r="TXF55" s="712"/>
      <c r="TXG55" s="712"/>
      <c r="TXH55" s="712"/>
      <c r="TXI55" s="712"/>
      <c r="TXJ55" s="712"/>
      <c r="TXK55" s="712"/>
      <c r="TXL55" s="712"/>
      <c r="TXM55" s="712"/>
      <c r="TXN55" s="712"/>
      <c r="TXO55" s="712"/>
      <c r="TXP55" s="712"/>
      <c r="TXQ55" s="712"/>
      <c r="TXR55" s="712"/>
      <c r="TXS55" s="712"/>
      <c r="TXT55" s="712"/>
      <c r="TXU55" s="712"/>
      <c r="TXV55" s="712"/>
      <c r="TXW55" s="712"/>
      <c r="TXX55" s="712"/>
      <c r="TXY55" s="712"/>
      <c r="TXZ55" s="712"/>
      <c r="TYA55" s="712"/>
      <c r="TYB55" s="712"/>
      <c r="TYC55" s="712"/>
      <c r="TYD55" s="712"/>
      <c r="TYE55" s="712"/>
      <c r="TYF55" s="712"/>
      <c r="TYG55" s="712"/>
      <c r="TYH55" s="712"/>
      <c r="TYI55" s="712"/>
      <c r="TYJ55" s="712"/>
      <c r="TYK55" s="712"/>
      <c r="TYL55" s="712"/>
      <c r="TYM55" s="712"/>
      <c r="TYN55" s="712"/>
      <c r="TYO55" s="712"/>
      <c r="TYP55" s="712"/>
      <c r="TYQ55" s="712"/>
      <c r="TYR55" s="712"/>
      <c r="TYS55" s="712"/>
      <c r="TYT55" s="712"/>
      <c r="TYU55" s="712"/>
      <c r="TYV55" s="712"/>
      <c r="TYW55" s="712"/>
      <c r="TYX55" s="712"/>
      <c r="TYY55" s="712"/>
      <c r="TYZ55" s="712"/>
      <c r="TZA55" s="712"/>
      <c r="TZB55" s="712"/>
      <c r="TZC55" s="712"/>
      <c r="TZD55" s="712"/>
      <c r="TZE55" s="712"/>
      <c r="TZF55" s="712"/>
      <c r="TZG55" s="712"/>
      <c r="TZH55" s="712"/>
      <c r="TZI55" s="712"/>
      <c r="TZJ55" s="712"/>
      <c r="TZK55" s="712"/>
      <c r="TZL55" s="712"/>
      <c r="TZM55" s="712"/>
      <c r="TZN55" s="712"/>
      <c r="TZO55" s="712"/>
      <c r="TZP55" s="712"/>
      <c r="TZQ55" s="712"/>
      <c r="TZR55" s="712"/>
      <c r="TZS55" s="712"/>
      <c r="TZT55" s="712"/>
      <c r="TZU55" s="712"/>
      <c r="TZV55" s="712"/>
      <c r="TZW55" s="712"/>
      <c r="TZX55" s="712"/>
      <c r="TZY55" s="712"/>
      <c r="TZZ55" s="712"/>
      <c r="UAA55" s="712"/>
      <c r="UAB55" s="712"/>
      <c r="UAC55" s="712"/>
      <c r="UAD55" s="712"/>
      <c r="UAE55" s="712"/>
      <c r="UAF55" s="712"/>
      <c r="UAG55" s="712"/>
      <c r="UAH55" s="712"/>
      <c r="UAI55" s="712"/>
      <c r="UAJ55" s="712"/>
      <c r="UAK55" s="712"/>
      <c r="UAL55" s="712"/>
      <c r="UAM55" s="712"/>
      <c r="UAN55" s="712"/>
      <c r="UAO55" s="712"/>
      <c r="UAP55" s="712"/>
      <c r="UAQ55" s="712"/>
      <c r="UAR55" s="712"/>
      <c r="UAS55" s="712"/>
      <c r="UAT55" s="712"/>
      <c r="UAU55" s="712"/>
      <c r="UAV55" s="712"/>
      <c r="UAW55" s="712"/>
      <c r="UAX55" s="712"/>
      <c r="UAY55" s="712"/>
      <c r="UAZ55" s="712"/>
      <c r="UBA55" s="712"/>
      <c r="UBB55" s="712"/>
      <c r="UBC55" s="712"/>
      <c r="UBD55" s="712"/>
      <c r="UBE55" s="712"/>
      <c r="UBF55" s="712"/>
      <c r="UBG55" s="712"/>
      <c r="UBH55" s="712"/>
      <c r="UBI55" s="712"/>
      <c r="UBJ55" s="712"/>
      <c r="UBK55" s="712"/>
      <c r="UBL55" s="712"/>
      <c r="UBM55" s="712"/>
      <c r="UBN55" s="712"/>
      <c r="UBO55" s="712"/>
      <c r="UBP55" s="712"/>
      <c r="UBQ55" s="712"/>
      <c r="UBR55" s="712"/>
      <c r="UBS55" s="712"/>
      <c r="UBT55" s="712"/>
      <c r="UBU55" s="712"/>
      <c r="UBV55" s="712"/>
      <c r="UBW55" s="712"/>
      <c r="UBX55" s="712"/>
      <c r="UBY55" s="712"/>
      <c r="UBZ55" s="712"/>
      <c r="UCA55" s="712"/>
      <c r="UCB55" s="712"/>
      <c r="UCC55" s="712"/>
      <c r="UCD55" s="712"/>
      <c r="UCE55" s="712"/>
      <c r="UCF55" s="712"/>
      <c r="UCG55" s="712"/>
      <c r="UCH55" s="712"/>
      <c r="UCI55" s="712"/>
      <c r="UCJ55" s="712"/>
      <c r="UCK55" s="712"/>
      <c r="UCL55" s="712"/>
      <c r="UCM55" s="712"/>
      <c r="UCN55" s="712"/>
      <c r="UCO55" s="712"/>
      <c r="UCP55" s="712"/>
      <c r="UCQ55" s="712"/>
      <c r="UCR55" s="712"/>
      <c r="UCS55" s="712"/>
      <c r="UCT55" s="712"/>
      <c r="UCU55" s="712"/>
      <c r="UCV55" s="712"/>
      <c r="UCW55" s="712"/>
      <c r="UCX55" s="712"/>
      <c r="UCY55" s="712"/>
      <c r="UCZ55" s="712"/>
      <c r="UDA55" s="712"/>
      <c r="UDB55" s="712"/>
      <c r="UDC55" s="712"/>
      <c r="UDD55" s="712"/>
      <c r="UDE55" s="712"/>
      <c r="UDF55" s="712"/>
      <c r="UDG55" s="712"/>
      <c r="UDH55" s="712"/>
      <c r="UDI55" s="712"/>
      <c r="UDJ55" s="712"/>
      <c r="UDK55" s="712"/>
      <c r="UDL55" s="712"/>
      <c r="UDM55" s="712"/>
      <c r="UDN55" s="712"/>
      <c r="UDO55" s="712"/>
      <c r="UDP55" s="712"/>
      <c r="UDQ55" s="712"/>
      <c r="UDR55" s="712"/>
      <c r="UDS55" s="712"/>
      <c r="UDT55" s="712"/>
      <c r="UDU55" s="712"/>
      <c r="UDV55" s="712"/>
      <c r="UDW55" s="712"/>
      <c r="UDX55" s="712"/>
      <c r="UDY55" s="712"/>
      <c r="UDZ55" s="712"/>
      <c r="UEA55" s="712"/>
      <c r="UEB55" s="712"/>
      <c r="UEC55" s="712"/>
      <c r="UED55" s="712"/>
      <c r="UEE55" s="712"/>
      <c r="UEF55" s="712"/>
      <c r="UEG55" s="712"/>
      <c r="UEH55" s="712"/>
      <c r="UEI55" s="712"/>
      <c r="UEJ55" s="712"/>
      <c r="UEK55" s="712"/>
      <c r="UEL55" s="712"/>
      <c r="UEM55" s="712"/>
      <c r="UEN55" s="712"/>
      <c r="UEO55" s="712"/>
      <c r="UEP55" s="712"/>
      <c r="UEQ55" s="712"/>
      <c r="UER55" s="712"/>
      <c r="UES55" s="712"/>
      <c r="UET55" s="712"/>
      <c r="UEU55" s="712"/>
      <c r="UEV55" s="712"/>
      <c r="UEW55" s="712"/>
      <c r="UEX55" s="712"/>
      <c r="UEY55" s="712"/>
      <c r="UEZ55" s="712"/>
      <c r="UFA55" s="712"/>
      <c r="UFB55" s="712"/>
      <c r="UFC55" s="712"/>
      <c r="UFD55" s="712"/>
      <c r="UFE55" s="712"/>
      <c r="UFF55" s="712"/>
      <c r="UFG55" s="712"/>
      <c r="UFH55" s="712"/>
      <c r="UFI55" s="712"/>
      <c r="UFJ55" s="712"/>
      <c r="UFK55" s="712"/>
      <c r="UFL55" s="712"/>
      <c r="UFM55" s="712"/>
      <c r="UFN55" s="712"/>
      <c r="UFO55" s="712"/>
      <c r="UFP55" s="712"/>
      <c r="UFQ55" s="712"/>
      <c r="UFR55" s="712"/>
      <c r="UFS55" s="712"/>
      <c r="UFT55" s="712"/>
      <c r="UFU55" s="712"/>
      <c r="UFV55" s="712"/>
      <c r="UFW55" s="712"/>
      <c r="UFX55" s="712"/>
      <c r="UFY55" s="712"/>
      <c r="UFZ55" s="712"/>
      <c r="UGA55" s="712"/>
      <c r="UGB55" s="712"/>
      <c r="UGC55" s="712"/>
      <c r="UGD55" s="712"/>
      <c r="UGE55" s="712"/>
      <c r="UGF55" s="712"/>
      <c r="UGG55" s="712"/>
      <c r="UGH55" s="712"/>
      <c r="UGI55" s="712"/>
      <c r="UGJ55" s="712"/>
      <c r="UGK55" s="712"/>
      <c r="UGL55" s="712"/>
      <c r="UGM55" s="712"/>
      <c r="UGN55" s="712"/>
      <c r="UGO55" s="712"/>
      <c r="UGP55" s="712"/>
      <c r="UGQ55" s="712"/>
      <c r="UGR55" s="712"/>
      <c r="UGS55" s="712"/>
      <c r="UGT55" s="712"/>
      <c r="UGU55" s="712"/>
      <c r="UGV55" s="712"/>
      <c r="UGW55" s="712"/>
      <c r="UGX55" s="712"/>
      <c r="UGY55" s="712"/>
      <c r="UGZ55" s="712"/>
      <c r="UHA55" s="712"/>
      <c r="UHB55" s="712"/>
      <c r="UHC55" s="712"/>
      <c r="UHD55" s="712"/>
      <c r="UHE55" s="712"/>
      <c r="UHF55" s="712"/>
      <c r="UHG55" s="712"/>
      <c r="UHH55" s="712"/>
      <c r="UHI55" s="712"/>
      <c r="UHJ55" s="712"/>
      <c r="UHK55" s="712"/>
      <c r="UHL55" s="712"/>
      <c r="UHM55" s="712"/>
      <c r="UHN55" s="712"/>
      <c r="UHO55" s="712"/>
      <c r="UHP55" s="712"/>
      <c r="UHQ55" s="712"/>
      <c r="UHR55" s="712"/>
      <c r="UHS55" s="712"/>
      <c r="UHT55" s="712"/>
      <c r="UHU55" s="712"/>
      <c r="UHV55" s="712"/>
      <c r="UHW55" s="712"/>
      <c r="UHX55" s="712"/>
      <c r="UHY55" s="712"/>
      <c r="UHZ55" s="712"/>
      <c r="UIA55" s="712"/>
      <c r="UIB55" s="712"/>
      <c r="UIC55" s="712"/>
      <c r="UID55" s="712"/>
      <c r="UIE55" s="712"/>
      <c r="UIF55" s="712"/>
      <c r="UIG55" s="712"/>
      <c r="UIH55" s="712"/>
      <c r="UII55" s="712"/>
      <c r="UIJ55" s="712"/>
      <c r="UIK55" s="712"/>
      <c r="UIL55" s="712"/>
      <c r="UIM55" s="712"/>
      <c r="UIN55" s="712"/>
      <c r="UIO55" s="712"/>
      <c r="UIP55" s="712"/>
      <c r="UIQ55" s="712"/>
      <c r="UIR55" s="712"/>
      <c r="UIS55" s="712"/>
      <c r="UIT55" s="712"/>
      <c r="UIU55" s="712"/>
      <c r="UIV55" s="712"/>
      <c r="UIW55" s="712"/>
      <c r="UIX55" s="712"/>
      <c r="UIY55" s="712"/>
      <c r="UIZ55" s="712"/>
      <c r="UJA55" s="712"/>
      <c r="UJB55" s="712"/>
      <c r="UJC55" s="712"/>
      <c r="UJD55" s="712"/>
      <c r="UJE55" s="712"/>
      <c r="UJF55" s="712"/>
      <c r="UJG55" s="712"/>
      <c r="UJH55" s="712"/>
      <c r="UJI55" s="712"/>
      <c r="UJJ55" s="712"/>
      <c r="UJK55" s="712"/>
      <c r="UJL55" s="712"/>
      <c r="UJM55" s="712"/>
      <c r="UJN55" s="712"/>
      <c r="UJO55" s="712"/>
      <c r="UJP55" s="712"/>
      <c r="UJQ55" s="712"/>
      <c r="UJR55" s="712"/>
      <c r="UJS55" s="712"/>
      <c r="UJT55" s="712"/>
      <c r="UJU55" s="712"/>
      <c r="UJV55" s="712"/>
      <c r="UJW55" s="712"/>
      <c r="UJX55" s="712"/>
      <c r="UJY55" s="712"/>
      <c r="UJZ55" s="712"/>
      <c r="UKA55" s="712"/>
      <c r="UKB55" s="712"/>
      <c r="UKC55" s="712"/>
      <c r="UKD55" s="712"/>
      <c r="UKE55" s="712"/>
      <c r="UKF55" s="712"/>
      <c r="UKG55" s="712"/>
      <c r="UKH55" s="712"/>
      <c r="UKI55" s="712"/>
      <c r="UKJ55" s="712"/>
      <c r="UKK55" s="712"/>
      <c r="UKL55" s="712"/>
      <c r="UKM55" s="712"/>
      <c r="UKN55" s="712"/>
      <c r="UKO55" s="712"/>
      <c r="UKP55" s="712"/>
      <c r="UKQ55" s="712"/>
      <c r="UKR55" s="712"/>
      <c r="UKS55" s="712"/>
      <c r="UKT55" s="712"/>
      <c r="UKU55" s="712"/>
      <c r="UKV55" s="712"/>
      <c r="UKW55" s="712"/>
      <c r="UKX55" s="712"/>
      <c r="UKY55" s="712"/>
      <c r="UKZ55" s="712"/>
      <c r="ULA55" s="712"/>
      <c r="ULB55" s="712"/>
      <c r="ULC55" s="712"/>
      <c r="ULD55" s="712"/>
      <c r="ULE55" s="712"/>
      <c r="ULF55" s="712"/>
      <c r="ULG55" s="712"/>
      <c r="ULH55" s="712"/>
      <c r="ULI55" s="712"/>
      <c r="ULJ55" s="712"/>
      <c r="ULK55" s="712"/>
      <c r="ULL55" s="712"/>
      <c r="ULM55" s="712"/>
      <c r="ULN55" s="712"/>
      <c r="ULO55" s="712"/>
      <c r="ULP55" s="712"/>
      <c r="ULQ55" s="712"/>
      <c r="ULR55" s="712"/>
      <c r="ULS55" s="712"/>
      <c r="ULT55" s="712"/>
      <c r="ULU55" s="712"/>
      <c r="ULV55" s="712"/>
      <c r="ULW55" s="712"/>
      <c r="ULX55" s="712"/>
      <c r="ULY55" s="712"/>
      <c r="ULZ55" s="712"/>
      <c r="UMA55" s="712"/>
      <c r="UMB55" s="712"/>
      <c r="UMC55" s="712"/>
      <c r="UMD55" s="712"/>
      <c r="UME55" s="712"/>
      <c r="UMF55" s="712"/>
      <c r="UMG55" s="712"/>
      <c r="UMH55" s="712"/>
      <c r="UMI55" s="712"/>
      <c r="UMJ55" s="712"/>
      <c r="UMK55" s="712"/>
      <c r="UML55" s="712"/>
      <c r="UMM55" s="712"/>
      <c r="UMN55" s="712"/>
      <c r="UMO55" s="712"/>
      <c r="UMP55" s="712"/>
      <c r="UMQ55" s="712"/>
      <c r="UMR55" s="712"/>
      <c r="UMS55" s="712"/>
      <c r="UMT55" s="712"/>
      <c r="UMU55" s="712"/>
      <c r="UMV55" s="712"/>
      <c r="UMW55" s="712"/>
      <c r="UMX55" s="712"/>
      <c r="UMY55" s="712"/>
      <c r="UMZ55" s="712"/>
      <c r="UNA55" s="712"/>
      <c r="UNB55" s="712"/>
      <c r="UNC55" s="712"/>
      <c r="UND55" s="712"/>
      <c r="UNE55" s="712"/>
      <c r="UNF55" s="712"/>
      <c r="UNG55" s="712"/>
      <c r="UNH55" s="712"/>
      <c r="UNI55" s="712"/>
      <c r="UNJ55" s="712"/>
      <c r="UNK55" s="712"/>
      <c r="UNL55" s="712"/>
      <c r="UNM55" s="712"/>
      <c r="UNN55" s="712"/>
      <c r="UNO55" s="712"/>
      <c r="UNP55" s="712"/>
      <c r="UNQ55" s="712"/>
      <c r="UNR55" s="712"/>
      <c r="UNS55" s="712"/>
      <c r="UNT55" s="712"/>
      <c r="UNU55" s="712"/>
      <c r="UNV55" s="712"/>
      <c r="UNW55" s="712"/>
      <c r="UNX55" s="712"/>
      <c r="UNY55" s="712"/>
      <c r="UNZ55" s="712"/>
      <c r="UOA55" s="712"/>
      <c r="UOB55" s="712"/>
      <c r="UOC55" s="712"/>
      <c r="UOD55" s="712"/>
      <c r="UOE55" s="712"/>
      <c r="UOF55" s="712"/>
      <c r="UOG55" s="712"/>
      <c r="UOH55" s="712"/>
      <c r="UOI55" s="712"/>
      <c r="UOJ55" s="712"/>
      <c r="UOK55" s="712"/>
      <c r="UOL55" s="712"/>
      <c r="UOM55" s="712"/>
      <c r="UON55" s="712"/>
      <c r="UOO55" s="712"/>
      <c r="UOP55" s="712"/>
      <c r="UOQ55" s="712"/>
      <c r="UOR55" s="712"/>
      <c r="UOS55" s="712"/>
      <c r="UOT55" s="712"/>
      <c r="UOU55" s="712"/>
      <c r="UOV55" s="712"/>
      <c r="UOW55" s="712"/>
      <c r="UOX55" s="712"/>
      <c r="UOY55" s="712"/>
      <c r="UOZ55" s="712"/>
      <c r="UPA55" s="712"/>
      <c r="UPB55" s="712"/>
      <c r="UPC55" s="712"/>
      <c r="UPD55" s="712"/>
      <c r="UPE55" s="712"/>
      <c r="UPF55" s="712"/>
      <c r="UPG55" s="712"/>
      <c r="UPH55" s="712"/>
      <c r="UPI55" s="712"/>
      <c r="UPJ55" s="712"/>
      <c r="UPK55" s="712"/>
      <c r="UPL55" s="712"/>
      <c r="UPM55" s="712"/>
      <c r="UPN55" s="712"/>
      <c r="UPO55" s="712"/>
      <c r="UPP55" s="712"/>
      <c r="UPQ55" s="712"/>
      <c r="UPR55" s="712"/>
      <c r="UPS55" s="712"/>
      <c r="UPT55" s="712"/>
      <c r="UPU55" s="712"/>
      <c r="UPV55" s="712"/>
      <c r="UPW55" s="712"/>
      <c r="UPX55" s="712"/>
      <c r="UPY55" s="712"/>
      <c r="UPZ55" s="712"/>
      <c r="UQA55" s="712"/>
      <c r="UQB55" s="712"/>
      <c r="UQC55" s="712"/>
      <c r="UQD55" s="712"/>
      <c r="UQE55" s="712"/>
      <c r="UQF55" s="712"/>
      <c r="UQG55" s="712"/>
      <c r="UQH55" s="712"/>
      <c r="UQI55" s="712"/>
      <c r="UQJ55" s="712"/>
      <c r="UQK55" s="712"/>
      <c r="UQL55" s="712"/>
      <c r="UQM55" s="712"/>
      <c r="UQN55" s="712"/>
      <c r="UQO55" s="712"/>
      <c r="UQP55" s="712"/>
      <c r="UQQ55" s="712"/>
      <c r="UQR55" s="712"/>
      <c r="UQS55" s="712"/>
      <c r="UQT55" s="712"/>
      <c r="UQU55" s="712"/>
      <c r="UQV55" s="712"/>
      <c r="UQW55" s="712"/>
      <c r="UQX55" s="712"/>
      <c r="UQY55" s="712"/>
      <c r="UQZ55" s="712"/>
      <c r="URA55" s="712"/>
      <c r="URB55" s="712"/>
      <c r="URC55" s="712"/>
      <c r="URD55" s="712"/>
      <c r="URE55" s="712"/>
      <c r="URF55" s="712"/>
      <c r="URG55" s="712"/>
      <c r="URH55" s="712"/>
      <c r="URI55" s="712"/>
      <c r="URJ55" s="712"/>
      <c r="URK55" s="712"/>
      <c r="URL55" s="712"/>
      <c r="URM55" s="712"/>
      <c r="URN55" s="712"/>
      <c r="URO55" s="712"/>
      <c r="URP55" s="712"/>
      <c r="URQ55" s="712"/>
      <c r="URR55" s="712"/>
      <c r="URS55" s="712"/>
      <c r="URT55" s="712"/>
      <c r="URU55" s="712"/>
      <c r="URV55" s="712"/>
      <c r="URW55" s="712"/>
      <c r="URX55" s="712"/>
      <c r="URY55" s="712"/>
      <c r="URZ55" s="712"/>
      <c r="USA55" s="712"/>
      <c r="USB55" s="712"/>
      <c r="USC55" s="712"/>
      <c r="USD55" s="712"/>
      <c r="USE55" s="712"/>
      <c r="USF55" s="712"/>
      <c r="USG55" s="712"/>
      <c r="USH55" s="712"/>
      <c r="USI55" s="712"/>
      <c r="USJ55" s="712"/>
      <c r="USK55" s="712"/>
      <c r="USL55" s="712"/>
      <c r="USM55" s="712"/>
      <c r="USN55" s="712"/>
      <c r="USO55" s="712"/>
      <c r="USP55" s="712"/>
      <c r="USQ55" s="712"/>
      <c r="USR55" s="712"/>
      <c r="USS55" s="712"/>
      <c r="UST55" s="712"/>
      <c r="USU55" s="712"/>
      <c r="USV55" s="712"/>
      <c r="USW55" s="712"/>
      <c r="USX55" s="712"/>
      <c r="USY55" s="712"/>
      <c r="USZ55" s="712"/>
      <c r="UTA55" s="712"/>
      <c r="UTB55" s="712"/>
      <c r="UTC55" s="712"/>
      <c r="UTD55" s="712"/>
      <c r="UTE55" s="712"/>
      <c r="UTF55" s="712"/>
      <c r="UTG55" s="712"/>
      <c r="UTH55" s="712"/>
      <c r="UTI55" s="712"/>
      <c r="UTJ55" s="712"/>
      <c r="UTK55" s="712"/>
      <c r="UTL55" s="712"/>
      <c r="UTM55" s="712"/>
      <c r="UTN55" s="712"/>
      <c r="UTO55" s="712"/>
      <c r="UTP55" s="712"/>
      <c r="UTQ55" s="712"/>
      <c r="UTR55" s="712"/>
      <c r="UTS55" s="712"/>
      <c r="UTT55" s="712"/>
      <c r="UTU55" s="712"/>
      <c r="UTV55" s="712"/>
      <c r="UTW55" s="712"/>
      <c r="UTX55" s="712"/>
      <c r="UTY55" s="712"/>
      <c r="UTZ55" s="712"/>
      <c r="UUA55" s="712"/>
      <c r="UUB55" s="712"/>
      <c r="UUC55" s="712"/>
      <c r="UUD55" s="712"/>
      <c r="UUE55" s="712"/>
      <c r="UUF55" s="712"/>
      <c r="UUG55" s="712"/>
      <c r="UUH55" s="712"/>
      <c r="UUI55" s="712"/>
      <c r="UUJ55" s="712"/>
      <c r="UUK55" s="712"/>
      <c r="UUL55" s="712"/>
      <c r="UUM55" s="712"/>
      <c r="UUN55" s="712"/>
      <c r="UUO55" s="712"/>
      <c r="UUP55" s="712"/>
      <c r="UUQ55" s="712"/>
      <c r="UUR55" s="712"/>
      <c r="UUS55" s="712"/>
      <c r="UUT55" s="712"/>
      <c r="UUU55" s="712"/>
      <c r="UUV55" s="712"/>
      <c r="UUW55" s="712"/>
      <c r="UUX55" s="712"/>
      <c r="UUY55" s="712"/>
      <c r="UUZ55" s="712"/>
      <c r="UVA55" s="712"/>
      <c r="UVB55" s="712"/>
      <c r="UVC55" s="712"/>
      <c r="UVD55" s="712"/>
      <c r="UVE55" s="712"/>
      <c r="UVF55" s="712"/>
      <c r="UVG55" s="712"/>
      <c r="UVH55" s="712"/>
      <c r="UVI55" s="712"/>
      <c r="UVJ55" s="712"/>
      <c r="UVK55" s="712"/>
      <c r="UVL55" s="712"/>
      <c r="UVM55" s="712"/>
      <c r="UVN55" s="712"/>
      <c r="UVO55" s="712"/>
      <c r="UVP55" s="712"/>
      <c r="UVQ55" s="712"/>
      <c r="UVR55" s="712"/>
      <c r="UVS55" s="712"/>
      <c r="UVT55" s="712"/>
      <c r="UVU55" s="712"/>
      <c r="UVV55" s="712"/>
      <c r="UVW55" s="712"/>
      <c r="UVX55" s="712"/>
      <c r="UVY55" s="712"/>
      <c r="UVZ55" s="712"/>
      <c r="UWA55" s="712"/>
      <c r="UWB55" s="712"/>
      <c r="UWC55" s="712"/>
      <c r="UWD55" s="712"/>
      <c r="UWE55" s="712"/>
      <c r="UWF55" s="712"/>
      <c r="UWG55" s="712"/>
      <c r="UWH55" s="712"/>
      <c r="UWI55" s="712"/>
      <c r="UWJ55" s="712"/>
      <c r="UWK55" s="712"/>
      <c r="UWL55" s="712"/>
      <c r="UWM55" s="712"/>
      <c r="UWN55" s="712"/>
      <c r="UWO55" s="712"/>
      <c r="UWP55" s="712"/>
      <c r="UWQ55" s="712"/>
      <c r="UWR55" s="712"/>
      <c r="UWS55" s="712"/>
      <c r="UWT55" s="712"/>
      <c r="UWU55" s="712"/>
      <c r="UWV55" s="712"/>
      <c r="UWW55" s="712"/>
      <c r="UWX55" s="712"/>
      <c r="UWY55" s="712"/>
      <c r="UWZ55" s="712"/>
      <c r="UXA55" s="712"/>
      <c r="UXB55" s="712"/>
      <c r="UXC55" s="712"/>
      <c r="UXD55" s="712"/>
      <c r="UXE55" s="712"/>
      <c r="UXF55" s="712"/>
      <c r="UXG55" s="712"/>
      <c r="UXH55" s="712"/>
      <c r="UXI55" s="712"/>
      <c r="UXJ55" s="712"/>
      <c r="UXK55" s="712"/>
      <c r="UXL55" s="712"/>
      <c r="UXM55" s="712"/>
      <c r="UXN55" s="712"/>
      <c r="UXO55" s="712"/>
      <c r="UXP55" s="712"/>
      <c r="UXQ55" s="712"/>
      <c r="UXR55" s="712"/>
      <c r="UXS55" s="712"/>
      <c r="UXT55" s="712"/>
      <c r="UXU55" s="712"/>
      <c r="UXV55" s="712"/>
      <c r="UXW55" s="712"/>
      <c r="UXX55" s="712"/>
      <c r="UXY55" s="712"/>
      <c r="UXZ55" s="712"/>
      <c r="UYA55" s="712"/>
      <c r="UYB55" s="712"/>
      <c r="UYC55" s="712"/>
      <c r="UYD55" s="712"/>
      <c r="UYE55" s="712"/>
      <c r="UYF55" s="712"/>
      <c r="UYG55" s="712"/>
      <c r="UYH55" s="712"/>
      <c r="UYI55" s="712"/>
      <c r="UYJ55" s="712"/>
      <c r="UYK55" s="712"/>
      <c r="UYL55" s="712"/>
      <c r="UYM55" s="712"/>
      <c r="UYN55" s="712"/>
      <c r="UYO55" s="712"/>
      <c r="UYP55" s="712"/>
      <c r="UYQ55" s="712"/>
      <c r="UYR55" s="712"/>
      <c r="UYS55" s="712"/>
      <c r="UYT55" s="712"/>
      <c r="UYU55" s="712"/>
      <c r="UYV55" s="712"/>
      <c r="UYW55" s="712"/>
      <c r="UYX55" s="712"/>
      <c r="UYY55" s="712"/>
      <c r="UYZ55" s="712"/>
      <c r="UZA55" s="712"/>
      <c r="UZB55" s="712"/>
      <c r="UZC55" s="712"/>
      <c r="UZD55" s="712"/>
      <c r="UZE55" s="712"/>
      <c r="UZF55" s="712"/>
      <c r="UZG55" s="712"/>
      <c r="UZH55" s="712"/>
      <c r="UZI55" s="712"/>
      <c r="UZJ55" s="712"/>
      <c r="UZK55" s="712"/>
      <c r="UZL55" s="712"/>
      <c r="UZM55" s="712"/>
      <c r="UZN55" s="712"/>
      <c r="UZO55" s="712"/>
      <c r="UZP55" s="712"/>
      <c r="UZQ55" s="712"/>
      <c r="UZR55" s="712"/>
      <c r="UZS55" s="712"/>
      <c r="UZT55" s="712"/>
      <c r="UZU55" s="712"/>
      <c r="UZV55" s="712"/>
      <c r="UZW55" s="712"/>
      <c r="UZX55" s="712"/>
      <c r="UZY55" s="712"/>
      <c r="UZZ55" s="712"/>
      <c r="VAA55" s="712"/>
      <c r="VAB55" s="712"/>
      <c r="VAC55" s="712"/>
      <c r="VAD55" s="712"/>
      <c r="VAE55" s="712"/>
      <c r="VAF55" s="712"/>
      <c r="VAG55" s="712"/>
      <c r="VAH55" s="712"/>
      <c r="VAI55" s="712"/>
      <c r="VAJ55" s="712"/>
      <c r="VAK55" s="712"/>
      <c r="VAL55" s="712"/>
      <c r="VAM55" s="712"/>
      <c r="VAN55" s="712"/>
      <c r="VAO55" s="712"/>
      <c r="VAP55" s="712"/>
      <c r="VAQ55" s="712"/>
      <c r="VAR55" s="712"/>
      <c r="VAS55" s="712"/>
      <c r="VAT55" s="712"/>
      <c r="VAU55" s="712"/>
      <c r="VAV55" s="712"/>
      <c r="VAW55" s="712"/>
      <c r="VAX55" s="712"/>
      <c r="VAY55" s="712"/>
      <c r="VAZ55" s="712"/>
      <c r="VBA55" s="712"/>
      <c r="VBB55" s="712"/>
      <c r="VBC55" s="712"/>
      <c r="VBD55" s="712"/>
      <c r="VBE55" s="712"/>
      <c r="VBF55" s="712"/>
      <c r="VBG55" s="712"/>
      <c r="VBH55" s="712"/>
      <c r="VBI55" s="712"/>
      <c r="VBJ55" s="712"/>
      <c r="VBK55" s="712"/>
      <c r="VBL55" s="712"/>
      <c r="VBM55" s="712"/>
      <c r="VBN55" s="712"/>
      <c r="VBO55" s="712"/>
      <c r="VBP55" s="712"/>
      <c r="VBQ55" s="712"/>
      <c r="VBR55" s="712"/>
      <c r="VBS55" s="712"/>
      <c r="VBT55" s="712"/>
      <c r="VBU55" s="712"/>
      <c r="VBV55" s="712"/>
      <c r="VBW55" s="712"/>
      <c r="VBX55" s="712"/>
      <c r="VBY55" s="712"/>
      <c r="VBZ55" s="712"/>
      <c r="VCA55" s="712"/>
      <c r="VCB55" s="712"/>
      <c r="VCC55" s="712"/>
      <c r="VCD55" s="712"/>
      <c r="VCE55" s="712"/>
      <c r="VCF55" s="712"/>
      <c r="VCG55" s="712"/>
      <c r="VCH55" s="712"/>
      <c r="VCI55" s="712"/>
      <c r="VCJ55" s="712"/>
      <c r="VCK55" s="712"/>
      <c r="VCL55" s="712"/>
      <c r="VCM55" s="712"/>
      <c r="VCN55" s="712"/>
      <c r="VCO55" s="712"/>
      <c r="VCP55" s="712"/>
      <c r="VCQ55" s="712"/>
      <c r="VCR55" s="712"/>
      <c r="VCS55" s="712"/>
      <c r="VCT55" s="712"/>
      <c r="VCU55" s="712"/>
      <c r="VCV55" s="712"/>
      <c r="VCW55" s="712"/>
      <c r="VCX55" s="712"/>
      <c r="VCY55" s="712"/>
      <c r="VCZ55" s="712"/>
      <c r="VDA55" s="712"/>
      <c r="VDB55" s="712"/>
      <c r="VDC55" s="712"/>
      <c r="VDD55" s="712"/>
      <c r="VDE55" s="712"/>
      <c r="VDF55" s="712"/>
      <c r="VDG55" s="712"/>
      <c r="VDH55" s="712"/>
      <c r="VDI55" s="712"/>
      <c r="VDJ55" s="712"/>
      <c r="VDK55" s="712"/>
      <c r="VDL55" s="712"/>
      <c r="VDM55" s="712"/>
      <c r="VDN55" s="712"/>
      <c r="VDO55" s="712"/>
      <c r="VDP55" s="712"/>
      <c r="VDQ55" s="712"/>
      <c r="VDR55" s="712"/>
      <c r="VDS55" s="712"/>
      <c r="VDT55" s="712"/>
      <c r="VDU55" s="712"/>
      <c r="VDV55" s="712"/>
      <c r="VDW55" s="712"/>
      <c r="VDX55" s="712"/>
      <c r="VDY55" s="712"/>
      <c r="VDZ55" s="712"/>
      <c r="VEA55" s="712"/>
      <c r="VEB55" s="712"/>
      <c r="VEC55" s="712"/>
      <c r="VED55" s="712"/>
      <c r="VEE55" s="712"/>
      <c r="VEF55" s="712"/>
      <c r="VEG55" s="712"/>
      <c r="VEH55" s="712"/>
      <c r="VEI55" s="712"/>
      <c r="VEJ55" s="712"/>
      <c r="VEK55" s="712"/>
      <c r="VEL55" s="712"/>
      <c r="VEM55" s="712"/>
      <c r="VEN55" s="712"/>
      <c r="VEO55" s="712"/>
      <c r="VEP55" s="712"/>
      <c r="VEQ55" s="712"/>
      <c r="VER55" s="712"/>
      <c r="VES55" s="712"/>
      <c r="VET55" s="712"/>
      <c r="VEU55" s="712"/>
      <c r="VEV55" s="712"/>
      <c r="VEW55" s="712"/>
      <c r="VEX55" s="712"/>
      <c r="VEY55" s="712"/>
      <c r="VEZ55" s="712"/>
      <c r="VFA55" s="712"/>
      <c r="VFB55" s="712"/>
      <c r="VFC55" s="712"/>
      <c r="VFD55" s="712"/>
      <c r="VFE55" s="712"/>
      <c r="VFF55" s="712"/>
      <c r="VFG55" s="712"/>
      <c r="VFH55" s="712"/>
      <c r="VFI55" s="712"/>
      <c r="VFJ55" s="712"/>
      <c r="VFK55" s="712"/>
      <c r="VFL55" s="712"/>
      <c r="VFM55" s="712"/>
      <c r="VFN55" s="712"/>
      <c r="VFO55" s="712"/>
      <c r="VFP55" s="712"/>
      <c r="VFQ55" s="712"/>
      <c r="VFR55" s="712"/>
      <c r="VFS55" s="712"/>
      <c r="VFT55" s="712"/>
      <c r="VFU55" s="712"/>
      <c r="VFV55" s="712"/>
      <c r="VFW55" s="712"/>
      <c r="VFX55" s="712"/>
      <c r="VFY55" s="712"/>
      <c r="VFZ55" s="712"/>
      <c r="VGA55" s="712"/>
      <c r="VGB55" s="712"/>
      <c r="VGC55" s="712"/>
      <c r="VGD55" s="712"/>
      <c r="VGE55" s="712"/>
      <c r="VGF55" s="712"/>
      <c r="VGG55" s="712"/>
      <c r="VGH55" s="712"/>
      <c r="VGI55" s="712"/>
      <c r="VGJ55" s="712"/>
      <c r="VGK55" s="712"/>
      <c r="VGL55" s="712"/>
      <c r="VGM55" s="712"/>
      <c r="VGN55" s="712"/>
      <c r="VGO55" s="712"/>
      <c r="VGP55" s="712"/>
      <c r="VGQ55" s="712"/>
      <c r="VGR55" s="712"/>
      <c r="VGS55" s="712"/>
      <c r="VGT55" s="712"/>
      <c r="VGU55" s="712"/>
      <c r="VGV55" s="712"/>
      <c r="VGW55" s="712"/>
      <c r="VGX55" s="712"/>
      <c r="VGY55" s="712"/>
      <c r="VGZ55" s="712"/>
      <c r="VHA55" s="712"/>
      <c r="VHB55" s="712"/>
      <c r="VHC55" s="712"/>
      <c r="VHD55" s="712"/>
      <c r="VHE55" s="712"/>
      <c r="VHF55" s="712"/>
      <c r="VHG55" s="712"/>
      <c r="VHH55" s="712"/>
      <c r="VHI55" s="712"/>
      <c r="VHJ55" s="712"/>
      <c r="VHK55" s="712"/>
      <c r="VHL55" s="712"/>
      <c r="VHM55" s="712"/>
      <c r="VHN55" s="712"/>
      <c r="VHO55" s="712"/>
      <c r="VHP55" s="712"/>
      <c r="VHQ55" s="712"/>
      <c r="VHR55" s="712"/>
      <c r="VHS55" s="712"/>
      <c r="VHT55" s="712"/>
      <c r="VHU55" s="712"/>
      <c r="VHV55" s="712"/>
      <c r="VHW55" s="712"/>
      <c r="VHX55" s="712"/>
      <c r="VHY55" s="712"/>
      <c r="VHZ55" s="712"/>
      <c r="VIA55" s="712"/>
      <c r="VIB55" s="712"/>
      <c r="VIC55" s="712"/>
      <c r="VID55" s="712"/>
      <c r="VIE55" s="712"/>
      <c r="VIF55" s="712"/>
      <c r="VIG55" s="712"/>
      <c r="VIH55" s="712"/>
      <c r="VII55" s="712"/>
      <c r="VIJ55" s="712"/>
      <c r="VIK55" s="712"/>
      <c r="VIL55" s="712"/>
      <c r="VIM55" s="712"/>
      <c r="VIN55" s="712"/>
      <c r="VIO55" s="712"/>
      <c r="VIP55" s="712"/>
      <c r="VIQ55" s="712"/>
      <c r="VIR55" s="712"/>
      <c r="VIS55" s="712"/>
      <c r="VIT55" s="712"/>
      <c r="VIU55" s="712"/>
      <c r="VIV55" s="712"/>
      <c r="VIW55" s="712"/>
      <c r="VIX55" s="712"/>
      <c r="VIY55" s="712"/>
      <c r="VIZ55" s="712"/>
      <c r="VJA55" s="712"/>
      <c r="VJB55" s="712"/>
      <c r="VJC55" s="712"/>
      <c r="VJD55" s="712"/>
      <c r="VJE55" s="712"/>
      <c r="VJF55" s="712"/>
      <c r="VJG55" s="712"/>
      <c r="VJH55" s="712"/>
      <c r="VJI55" s="712"/>
      <c r="VJJ55" s="712"/>
      <c r="VJK55" s="712"/>
      <c r="VJL55" s="712"/>
      <c r="VJM55" s="712"/>
      <c r="VJN55" s="712"/>
      <c r="VJO55" s="712"/>
      <c r="VJP55" s="712"/>
      <c r="VJQ55" s="712"/>
      <c r="VJR55" s="712"/>
      <c r="VJS55" s="712"/>
      <c r="VJT55" s="712"/>
      <c r="VJU55" s="712"/>
      <c r="VJV55" s="712"/>
      <c r="VJW55" s="712"/>
      <c r="VJX55" s="712"/>
      <c r="VJY55" s="712"/>
      <c r="VJZ55" s="712"/>
      <c r="VKA55" s="712"/>
      <c r="VKB55" s="712"/>
      <c r="VKC55" s="712"/>
      <c r="VKD55" s="712"/>
      <c r="VKE55" s="712"/>
      <c r="VKF55" s="712"/>
      <c r="VKG55" s="712"/>
      <c r="VKH55" s="712"/>
      <c r="VKI55" s="712"/>
      <c r="VKJ55" s="712"/>
      <c r="VKK55" s="712"/>
      <c r="VKL55" s="712"/>
      <c r="VKM55" s="712"/>
      <c r="VKN55" s="712"/>
      <c r="VKO55" s="712"/>
      <c r="VKP55" s="712"/>
      <c r="VKQ55" s="712"/>
      <c r="VKR55" s="712"/>
      <c r="VKS55" s="712"/>
      <c r="VKT55" s="712"/>
      <c r="VKU55" s="712"/>
      <c r="VKV55" s="712"/>
      <c r="VKW55" s="712"/>
      <c r="VKX55" s="712"/>
      <c r="VKY55" s="712"/>
      <c r="VKZ55" s="712"/>
      <c r="VLA55" s="712"/>
      <c r="VLB55" s="712"/>
      <c r="VLC55" s="712"/>
      <c r="VLD55" s="712"/>
      <c r="VLE55" s="712"/>
      <c r="VLF55" s="712"/>
      <c r="VLG55" s="712"/>
      <c r="VLH55" s="712"/>
      <c r="VLI55" s="712"/>
      <c r="VLJ55" s="712"/>
      <c r="VLK55" s="712"/>
      <c r="VLL55" s="712"/>
      <c r="VLM55" s="712"/>
      <c r="VLN55" s="712"/>
      <c r="VLO55" s="712"/>
      <c r="VLP55" s="712"/>
      <c r="VLQ55" s="712"/>
      <c r="VLR55" s="712"/>
      <c r="VLS55" s="712"/>
      <c r="VLT55" s="712"/>
      <c r="VLU55" s="712"/>
      <c r="VLV55" s="712"/>
      <c r="VLW55" s="712"/>
      <c r="VLX55" s="712"/>
      <c r="VLY55" s="712"/>
      <c r="VLZ55" s="712"/>
      <c r="VMA55" s="712"/>
      <c r="VMB55" s="712"/>
      <c r="VMC55" s="712"/>
      <c r="VMD55" s="712"/>
      <c r="VME55" s="712"/>
      <c r="VMF55" s="712"/>
      <c r="VMG55" s="712"/>
      <c r="VMH55" s="712"/>
      <c r="VMI55" s="712"/>
      <c r="VMJ55" s="712"/>
      <c r="VMK55" s="712"/>
      <c r="VML55" s="712"/>
      <c r="VMM55" s="712"/>
      <c r="VMN55" s="712"/>
      <c r="VMO55" s="712"/>
      <c r="VMP55" s="712"/>
      <c r="VMQ55" s="712"/>
      <c r="VMR55" s="712"/>
      <c r="VMS55" s="712"/>
      <c r="VMT55" s="712"/>
      <c r="VMU55" s="712"/>
      <c r="VMV55" s="712"/>
      <c r="VMW55" s="712"/>
      <c r="VMX55" s="712"/>
      <c r="VMY55" s="712"/>
      <c r="VMZ55" s="712"/>
      <c r="VNA55" s="712"/>
      <c r="VNB55" s="712"/>
      <c r="VNC55" s="712"/>
      <c r="VND55" s="712"/>
      <c r="VNE55" s="712"/>
      <c r="VNF55" s="712"/>
      <c r="VNG55" s="712"/>
      <c r="VNH55" s="712"/>
      <c r="VNI55" s="712"/>
      <c r="VNJ55" s="712"/>
      <c r="VNK55" s="712"/>
      <c r="VNL55" s="712"/>
      <c r="VNM55" s="712"/>
      <c r="VNN55" s="712"/>
      <c r="VNO55" s="712"/>
      <c r="VNP55" s="712"/>
      <c r="VNQ55" s="712"/>
      <c r="VNR55" s="712"/>
      <c r="VNS55" s="712"/>
      <c r="VNT55" s="712"/>
      <c r="VNU55" s="712"/>
      <c r="VNV55" s="712"/>
      <c r="VNW55" s="712"/>
      <c r="VNX55" s="712"/>
      <c r="VNY55" s="712"/>
      <c r="VNZ55" s="712"/>
      <c r="VOA55" s="712"/>
      <c r="VOB55" s="712"/>
      <c r="VOC55" s="712"/>
      <c r="VOD55" s="712"/>
      <c r="VOE55" s="712"/>
      <c r="VOF55" s="712"/>
      <c r="VOG55" s="712"/>
      <c r="VOH55" s="712"/>
      <c r="VOI55" s="712"/>
      <c r="VOJ55" s="712"/>
      <c r="VOK55" s="712"/>
      <c r="VOL55" s="712"/>
      <c r="VOM55" s="712"/>
      <c r="VON55" s="712"/>
      <c r="VOO55" s="712"/>
      <c r="VOP55" s="712"/>
      <c r="VOQ55" s="712"/>
      <c r="VOR55" s="712"/>
      <c r="VOS55" s="712"/>
      <c r="VOT55" s="712"/>
      <c r="VOU55" s="712"/>
      <c r="VOV55" s="712"/>
      <c r="VOW55" s="712"/>
      <c r="VOX55" s="712"/>
      <c r="VOY55" s="712"/>
      <c r="VOZ55" s="712"/>
      <c r="VPA55" s="712"/>
      <c r="VPB55" s="712"/>
      <c r="VPC55" s="712"/>
      <c r="VPD55" s="712"/>
      <c r="VPE55" s="712"/>
      <c r="VPF55" s="712"/>
      <c r="VPG55" s="712"/>
      <c r="VPH55" s="712"/>
      <c r="VPI55" s="712"/>
      <c r="VPJ55" s="712"/>
      <c r="VPK55" s="712"/>
      <c r="VPL55" s="712"/>
      <c r="VPM55" s="712"/>
      <c r="VPN55" s="712"/>
      <c r="VPO55" s="712"/>
      <c r="VPP55" s="712"/>
      <c r="VPQ55" s="712"/>
      <c r="VPR55" s="712"/>
      <c r="VPS55" s="712"/>
      <c r="VPT55" s="712"/>
      <c r="VPU55" s="712"/>
      <c r="VPV55" s="712"/>
      <c r="VPW55" s="712"/>
      <c r="VPX55" s="712"/>
      <c r="VPY55" s="712"/>
      <c r="VPZ55" s="712"/>
      <c r="VQA55" s="712"/>
      <c r="VQB55" s="712"/>
      <c r="VQC55" s="712"/>
      <c r="VQD55" s="712"/>
      <c r="VQE55" s="712"/>
      <c r="VQF55" s="712"/>
      <c r="VQG55" s="712"/>
      <c r="VQH55" s="712"/>
      <c r="VQI55" s="712"/>
      <c r="VQJ55" s="712"/>
      <c r="VQK55" s="712"/>
      <c r="VQL55" s="712"/>
      <c r="VQM55" s="712"/>
      <c r="VQN55" s="712"/>
      <c r="VQO55" s="712"/>
      <c r="VQP55" s="712"/>
      <c r="VQQ55" s="712"/>
      <c r="VQR55" s="712"/>
      <c r="VQS55" s="712"/>
      <c r="VQT55" s="712"/>
      <c r="VQU55" s="712"/>
      <c r="VQV55" s="712"/>
      <c r="VQW55" s="712"/>
      <c r="VQX55" s="712"/>
      <c r="VQY55" s="712"/>
      <c r="VQZ55" s="712"/>
      <c r="VRA55" s="712"/>
      <c r="VRB55" s="712"/>
      <c r="VRC55" s="712"/>
      <c r="VRD55" s="712"/>
      <c r="VRE55" s="712"/>
      <c r="VRF55" s="712"/>
      <c r="VRG55" s="712"/>
      <c r="VRH55" s="712"/>
      <c r="VRI55" s="712"/>
      <c r="VRJ55" s="712"/>
      <c r="VRK55" s="712"/>
      <c r="VRL55" s="712"/>
      <c r="VRM55" s="712"/>
      <c r="VRN55" s="712"/>
      <c r="VRO55" s="712"/>
      <c r="VRP55" s="712"/>
      <c r="VRQ55" s="712"/>
      <c r="VRR55" s="712"/>
      <c r="VRS55" s="712"/>
      <c r="VRT55" s="712"/>
      <c r="VRU55" s="712"/>
      <c r="VRV55" s="712"/>
      <c r="VRW55" s="712"/>
      <c r="VRX55" s="712"/>
      <c r="VRY55" s="712"/>
      <c r="VRZ55" s="712"/>
      <c r="VSA55" s="712"/>
      <c r="VSB55" s="712"/>
      <c r="VSC55" s="712"/>
      <c r="VSD55" s="712"/>
      <c r="VSE55" s="712"/>
      <c r="VSF55" s="712"/>
      <c r="VSG55" s="712"/>
      <c r="VSH55" s="712"/>
      <c r="VSI55" s="712"/>
      <c r="VSJ55" s="712"/>
      <c r="VSK55" s="712"/>
      <c r="VSL55" s="712"/>
      <c r="VSM55" s="712"/>
      <c r="VSN55" s="712"/>
      <c r="VSO55" s="712"/>
      <c r="VSP55" s="712"/>
      <c r="VSQ55" s="712"/>
      <c r="VSR55" s="712"/>
      <c r="VSS55" s="712"/>
      <c r="VST55" s="712"/>
      <c r="VSU55" s="712"/>
      <c r="VSV55" s="712"/>
      <c r="VSW55" s="712"/>
      <c r="VSX55" s="712"/>
      <c r="VSY55" s="712"/>
      <c r="VSZ55" s="712"/>
      <c r="VTA55" s="712"/>
      <c r="VTB55" s="712"/>
      <c r="VTC55" s="712"/>
      <c r="VTD55" s="712"/>
      <c r="VTE55" s="712"/>
      <c r="VTF55" s="712"/>
      <c r="VTG55" s="712"/>
      <c r="VTH55" s="712"/>
      <c r="VTI55" s="712"/>
      <c r="VTJ55" s="712"/>
      <c r="VTK55" s="712"/>
      <c r="VTL55" s="712"/>
      <c r="VTM55" s="712"/>
      <c r="VTN55" s="712"/>
      <c r="VTO55" s="712"/>
      <c r="VTP55" s="712"/>
      <c r="VTQ55" s="712"/>
      <c r="VTR55" s="712"/>
      <c r="VTS55" s="712"/>
      <c r="VTT55" s="712"/>
      <c r="VTU55" s="712"/>
      <c r="VTV55" s="712"/>
      <c r="VTW55" s="712"/>
      <c r="VTX55" s="712"/>
      <c r="VTY55" s="712"/>
      <c r="VTZ55" s="712"/>
      <c r="VUA55" s="712"/>
      <c r="VUB55" s="712"/>
      <c r="VUC55" s="712"/>
      <c r="VUD55" s="712"/>
      <c r="VUE55" s="712"/>
      <c r="VUF55" s="712"/>
      <c r="VUG55" s="712"/>
      <c r="VUH55" s="712"/>
      <c r="VUI55" s="712"/>
      <c r="VUJ55" s="712"/>
      <c r="VUK55" s="712"/>
      <c r="VUL55" s="712"/>
      <c r="VUM55" s="712"/>
      <c r="VUN55" s="712"/>
      <c r="VUO55" s="712"/>
      <c r="VUP55" s="712"/>
      <c r="VUQ55" s="712"/>
      <c r="VUR55" s="712"/>
      <c r="VUS55" s="712"/>
      <c r="VUT55" s="712"/>
      <c r="VUU55" s="712"/>
      <c r="VUV55" s="712"/>
      <c r="VUW55" s="712"/>
      <c r="VUX55" s="712"/>
      <c r="VUY55" s="712"/>
      <c r="VUZ55" s="712"/>
      <c r="VVA55" s="712"/>
      <c r="VVB55" s="712"/>
      <c r="VVC55" s="712"/>
      <c r="VVD55" s="712"/>
      <c r="VVE55" s="712"/>
      <c r="VVF55" s="712"/>
      <c r="VVG55" s="712"/>
      <c r="VVH55" s="712"/>
      <c r="VVI55" s="712"/>
      <c r="VVJ55" s="712"/>
      <c r="VVK55" s="712"/>
      <c r="VVL55" s="712"/>
      <c r="VVM55" s="712"/>
      <c r="VVN55" s="712"/>
      <c r="VVO55" s="712"/>
      <c r="VVP55" s="712"/>
      <c r="VVQ55" s="712"/>
      <c r="VVR55" s="712"/>
      <c r="VVS55" s="712"/>
      <c r="VVT55" s="712"/>
      <c r="VVU55" s="712"/>
      <c r="VVV55" s="712"/>
      <c r="VVW55" s="712"/>
      <c r="VVX55" s="712"/>
      <c r="VVY55" s="712"/>
      <c r="VVZ55" s="712"/>
      <c r="VWA55" s="712"/>
      <c r="VWB55" s="712"/>
      <c r="VWC55" s="712"/>
      <c r="VWD55" s="712"/>
      <c r="VWE55" s="712"/>
      <c r="VWF55" s="712"/>
      <c r="VWG55" s="712"/>
      <c r="VWH55" s="712"/>
      <c r="VWI55" s="712"/>
      <c r="VWJ55" s="712"/>
      <c r="VWK55" s="712"/>
      <c r="VWL55" s="712"/>
      <c r="VWM55" s="712"/>
      <c r="VWN55" s="712"/>
      <c r="VWO55" s="712"/>
      <c r="VWP55" s="712"/>
      <c r="VWQ55" s="712"/>
      <c r="VWR55" s="712"/>
      <c r="VWS55" s="712"/>
      <c r="VWT55" s="712"/>
      <c r="VWU55" s="712"/>
      <c r="VWV55" s="712"/>
      <c r="VWW55" s="712"/>
      <c r="VWX55" s="712"/>
      <c r="VWY55" s="712"/>
      <c r="VWZ55" s="712"/>
      <c r="VXA55" s="712"/>
      <c r="VXB55" s="712"/>
      <c r="VXC55" s="712"/>
      <c r="VXD55" s="712"/>
      <c r="VXE55" s="712"/>
      <c r="VXF55" s="712"/>
      <c r="VXG55" s="712"/>
      <c r="VXH55" s="712"/>
      <c r="VXI55" s="712"/>
      <c r="VXJ55" s="712"/>
      <c r="VXK55" s="712"/>
      <c r="VXL55" s="712"/>
      <c r="VXM55" s="712"/>
      <c r="VXN55" s="712"/>
      <c r="VXO55" s="712"/>
      <c r="VXP55" s="712"/>
      <c r="VXQ55" s="712"/>
      <c r="VXR55" s="712"/>
      <c r="VXS55" s="712"/>
      <c r="VXT55" s="712"/>
      <c r="VXU55" s="712"/>
      <c r="VXV55" s="712"/>
      <c r="VXW55" s="712"/>
      <c r="VXX55" s="712"/>
      <c r="VXY55" s="712"/>
      <c r="VXZ55" s="712"/>
      <c r="VYA55" s="712"/>
      <c r="VYB55" s="712"/>
      <c r="VYC55" s="712"/>
      <c r="VYD55" s="712"/>
      <c r="VYE55" s="712"/>
      <c r="VYF55" s="712"/>
      <c r="VYG55" s="712"/>
      <c r="VYH55" s="712"/>
      <c r="VYI55" s="712"/>
      <c r="VYJ55" s="712"/>
      <c r="VYK55" s="712"/>
      <c r="VYL55" s="712"/>
      <c r="VYM55" s="712"/>
      <c r="VYN55" s="712"/>
      <c r="VYO55" s="712"/>
      <c r="VYP55" s="712"/>
      <c r="VYQ55" s="712"/>
      <c r="VYR55" s="712"/>
      <c r="VYS55" s="712"/>
      <c r="VYT55" s="712"/>
      <c r="VYU55" s="712"/>
      <c r="VYV55" s="712"/>
      <c r="VYW55" s="712"/>
      <c r="VYX55" s="712"/>
      <c r="VYY55" s="712"/>
      <c r="VYZ55" s="712"/>
      <c r="VZA55" s="712"/>
      <c r="VZB55" s="712"/>
      <c r="VZC55" s="712"/>
      <c r="VZD55" s="712"/>
      <c r="VZE55" s="712"/>
      <c r="VZF55" s="712"/>
      <c r="VZG55" s="712"/>
      <c r="VZH55" s="712"/>
      <c r="VZI55" s="712"/>
      <c r="VZJ55" s="712"/>
      <c r="VZK55" s="712"/>
      <c r="VZL55" s="712"/>
      <c r="VZM55" s="712"/>
      <c r="VZN55" s="712"/>
      <c r="VZO55" s="712"/>
      <c r="VZP55" s="712"/>
      <c r="VZQ55" s="712"/>
      <c r="VZR55" s="712"/>
      <c r="VZS55" s="712"/>
      <c r="VZT55" s="712"/>
      <c r="VZU55" s="712"/>
      <c r="VZV55" s="712"/>
      <c r="VZW55" s="712"/>
      <c r="VZX55" s="712"/>
      <c r="VZY55" s="712"/>
      <c r="VZZ55" s="712"/>
      <c r="WAA55" s="712"/>
      <c r="WAB55" s="712"/>
      <c r="WAC55" s="712"/>
      <c r="WAD55" s="712"/>
      <c r="WAE55" s="712"/>
      <c r="WAF55" s="712"/>
      <c r="WAG55" s="712"/>
      <c r="WAH55" s="712"/>
      <c r="WAI55" s="712"/>
      <c r="WAJ55" s="712"/>
      <c r="WAK55" s="712"/>
      <c r="WAL55" s="712"/>
      <c r="WAM55" s="712"/>
      <c r="WAN55" s="712"/>
      <c r="WAO55" s="712"/>
      <c r="WAP55" s="712"/>
      <c r="WAQ55" s="712"/>
      <c r="WAR55" s="712"/>
      <c r="WAS55" s="712"/>
      <c r="WAT55" s="712"/>
      <c r="WAU55" s="712"/>
      <c r="WAV55" s="712"/>
      <c r="WAW55" s="712"/>
      <c r="WAX55" s="712"/>
      <c r="WAY55" s="712"/>
      <c r="WAZ55" s="712"/>
      <c r="WBA55" s="712"/>
      <c r="WBB55" s="712"/>
      <c r="WBC55" s="712"/>
      <c r="WBD55" s="712"/>
      <c r="WBE55" s="712"/>
      <c r="WBF55" s="712"/>
      <c r="WBG55" s="712"/>
      <c r="WBH55" s="712"/>
      <c r="WBI55" s="712"/>
      <c r="WBJ55" s="712"/>
      <c r="WBK55" s="712"/>
      <c r="WBL55" s="712"/>
      <c r="WBM55" s="712"/>
      <c r="WBN55" s="712"/>
      <c r="WBO55" s="712"/>
      <c r="WBP55" s="712"/>
      <c r="WBQ55" s="712"/>
      <c r="WBR55" s="712"/>
      <c r="WBS55" s="712"/>
      <c r="WBT55" s="712"/>
      <c r="WBU55" s="712"/>
      <c r="WBV55" s="712"/>
      <c r="WBW55" s="712"/>
      <c r="WBX55" s="712"/>
      <c r="WBY55" s="712"/>
      <c r="WBZ55" s="712"/>
      <c r="WCA55" s="712"/>
      <c r="WCB55" s="712"/>
      <c r="WCC55" s="712"/>
      <c r="WCD55" s="712"/>
      <c r="WCE55" s="712"/>
      <c r="WCF55" s="712"/>
      <c r="WCG55" s="712"/>
      <c r="WCH55" s="712"/>
      <c r="WCI55" s="712"/>
      <c r="WCJ55" s="712"/>
      <c r="WCK55" s="712"/>
      <c r="WCL55" s="712"/>
      <c r="WCM55" s="712"/>
      <c r="WCN55" s="712"/>
      <c r="WCO55" s="712"/>
      <c r="WCP55" s="712"/>
      <c r="WCQ55" s="712"/>
      <c r="WCR55" s="712"/>
      <c r="WCS55" s="712"/>
      <c r="WCT55" s="712"/>
      <c r="WCU55" s="712"/>
      <c r="WCV55" s="712"/>
      <c r="WCW55" s="712"/>
      <c r="WCX55" s="712"/>
      <c r="WCY55" s="712"/>
      <c r="WCZ55" s="712"/>
      <c r="WDA55" s="712"/>
      <c r="WDB55" s="712"/>
      <c r="WDC55" s="712"/>
      <c r="WDD55" s="712"/>
      <c r="WDE55" s="712"/>
      <c r="WDF55" s="712"/>
      <c r="WDG55" s="712"/>
      <c r="WDH55" s="712"/>
      <c r="WDI55" s="712"/>
      <c r="WDJ55" s="712"/>
      <c r="WDK55" s="712"/>
      <c r="WDL55" s="712"/>
      <c r="WDM55" s="712"/>
      <c r="WDN55" s="712"/>
      <c r="WDO55" s="712"/>
      <c r="WDP55" s="712"/>
      <c r="WDQ55" s="712"/>
      <c r="WDR55" s="712"/>
      <c r="WDS55" s="712"/>
      <c r="WDT55" s="712"/>
      <c r="WDU55" s="712"/>
      <c r="WDV55" s="712"/>
      <c r="WDW55" s="712"/>
      <c r="WDX55" s="712"/>
      <c r="WDY55" s="712"/>
      <c r="WDZ55" s="712"/>
      <c r="WEA55" s="712"/>
      <c r="WEB55" s="712"/>
      <c r="WEC55" s="712"/>
      <c r="WED55" s="712"/>
      <c r="WEE55" s="712"/>
      <c r="WEF55" s="712"/>
      <c r="WEG55" s="712"/>
      <c r="WEH55" s="712"/>
      <c r="WEI55" s="712"/>
      <c r="WEJ55" s="712"/>
      <c r="WEK55" s="712"/>
      <c r="WEL55" s="712"/>
      <c r="WEM55" s="712"/>
      <c r="WEN55" s="712"/>
      <c r="WEO55" s="712"/>
      <c r="WEP55" s="712"/>
      <c r="WEQ55" s="712"/>
      <c r="WER55" s="712"/>
      <c r="WES55" s="712"/>
      <c r="WET55" s="712"/>
      <c r="WEU55" s="712"/>
      <c r="WEV55" s="712"/>
      <c r="WEW55" s="712"/>
      <c r="WEX55" s="712"/>
      <c r="WEY55" s="712"/>
      <c r="WEZ55" s="712"/>
      <c r="WFA55" s="712"/>
      <c r="WFB55" s="712"/>
      <c r="WFC55" s="712"/>
      <c r="WFD55" s="712"/>
      <c r="WFE55" s="712"/>
      <c r="WFF55" s="712"/>
      <c r="WFG55" s="712"/>
      <c r="WFH55" s="712"/>
      <c r="WFI55" s="712"/>
      <c r="WFJ55" s="712"/>
      <c r="WFK55" s="712"/>
      <c r="WFL55" s="712"/>
      <c r="WFM55" s="712"/>
      <c r="WFN55" s="712"/>
      <c r="WFO55" s="712"/>
      <c r="WFP55" s="712"/>
      <c r="WFQ55" s="712"/>
      <c r="WFR55" s="712"/>
      <c r="WFS55" s="712"/>
      <c r="WFT55" s="712"/>
      <c r="WFU55" s="712"/>
      <c r="WFV55" s="712"/>
      <c r="WFW55" s="712"/>
      <c r="WFX55" s="712"/>
      <c r="WFY55" s="712"/>
      <c r="WFZ55" s="712"/>
      <c r="WGA55" s="712"/>
      <c r="WGB55" s="712"/>
      <c r="WGC55" s="712"/>
      <c r="WGD55" s="712"/>
      <c r="WGE55" s="712"/>
      <c r="WGF55" s="712"/>
      <c r="WGG55" s="712"/>
      <c r="WGH55" s="712"/>
      <c r="WGI55" s="712"/>
      <c r="WGJ55" s="712"/>
      <c r="WGK55" s="712"/>
      <c r="WGL55" s="712"/>
      <c r="WGM55" s="712"/>
      <c r="WGN55" s="712"/>
      <c r="WGO55" s="712"/>
      <c r="WGP55" s="712"/>
      <c r="WGQ55" s="712"/>
      <c r="WGR55" s="712"/>
      <c r="WGS55" s="712"/>
      <c r="WGT55" s="712"/>
      <c r="WGU55" s="712"/>
      <c r="WGV55" s="712"/>
      <c r="WGW55" s="712"/>
      <c r="WGX55" s="712"/>
      <c r="WGY55" s="712"/>
      <c r="WGZ55" s="712"/>
      <c r="WHA55" s="712"/>
      <c r="WHB55" s="712"/>
      <c r="WHC55" s="712"/>
      <c r="WHD55" s="712"/>
      <c r="WHE55" s="712"/>
      <c r="WHF55" s="712"/>
      <c r="WHG55" s="712"/>
      <c r="WHH55" s="712"/>
      <c r="WHI55" s="712"/>
      <c r="WHJ55" s="712"/>
      <c r="WHK55" s="712"/>
      <c r="WHL55" s="712"/>
      <c r="WHM55" s="712"/>
      <c r="WHN55" s="712"/>
      <c r="WHO55" s="712"/>
      <c r="WHP55" s="712"/>
      <c r="WHQ55" s="712"/>
      <c r="WHR55" s="712"/>
      <c r="WHS55" s="712"/>
      <c r="WHT55" s="712"/>
      <c r="WHU55" s="712"/>
      <c r="WHV55" s="712"/>
      <c r="WHW55" s="712"/>
      <c r="WHX55" s="712"/>
      <c r="WHY55" s="712"/>
      <c r="WHZ55" s="712"/>
      <c r="WIA55" s="712"/>
      <c r="WIB55" s="712"/>
      <c r="WIC55" s="712"/>
      <c r="WID55" s="712"/>
      <c r="WIE55" s="712"/>
      <c r="WIF55" s="712"/>
      <c r="WIG55" s="712"/>
      <c r="WIH55" s="712"/>
      <c r="WII55" s="712"/>
      <c r="WIJ55" s="712"/>
      <c r="WIK55" s="712"/>
      <c r="WIL55" s="712"/>
      <c r="WIM55" s="712"/>
      <c r="WIN55" s="712"/>
      <c r="WIO55" s="712"/>
      <c r="WIP55" s="712"/>
      <c r="WIQ55" s="712"/>
      <c r="WIR55" s="712"/>
      <c r="WIS55" s="712"/>
      <c r="WIT55" s="712"/>
      <c r="WIU55" s="712"/>
      <c r="WIV55" s="712"/>
      <c r="WIW55" s="712"/>
      <c r="WIX55" s="712"/>
      <c r="WIY55" s="712"/>
      <c r="WIZ55" s="712"/>
      <c r="WJA55" s="712"/>
      <c r="WJB55" s="712"/>
      <c r="WJC55" s="712"/>
      <c r="WJD55" s="712"/>
      <c r="WJE55" s="712"/>
      <c r="WJF55" s="712"/>
      <c r="WJG55" s="712"/>
      <c r="WJH55" s="712"/>
      <c r="WJI55" s="712"/>
      <c r="WJJ55" s="712"/>
      <c r="WJK55" s="712"/>
      <c r="WJL55" s="712"/>
      <c r="WJM55" s="712"/>
      <c r="WJN55" s="712"/>
      <c r="WJO55" s="712"/>
      <c r="WJP55" s="712"/>
      <c r="WJQ55" s="712"/>
      <c r="WJR55" s="712"/>
      <c r="WJS55" s="712"/>
      <c r="WJT55" s="712"/>
      <c r="WJU55" s="712"/>
      <c r="WJV55" s="712"/>
      <c r="WJW55" s="712"/>
      <c r="WJX55" s="712"/>
      <c r="WJY55" s="712"/>
      <c r="WJZ55" s="712"/>
      <c r="WKA55" s="712"/>
      <c r="WKB55" s="712"/>
      <c r="WKC55" s="712"/>
      <c r="WKD55" s="712"/>
      <c r="WKE55" s="712"/>
      <c r="WKF55" s="712"/>
      <c r="WKG55" s="712"/>
      <c r="WKH55" s="712"/>
      <c r="WKI55" s="712"/>
      <c r="WKJ55" s="712"/>
      <c r="WKK55" s="712"/>
      <c r="WKL55" s="712"/>
      <c r="WKM55" s="712"/>
      <c r="WKN55" s="712"/>
      <c r="WKO55" s="712"/>
      <c r="WKP55" s="712"/>
      <c r="WKQ55" s="712"/>
      <c r="WKR55" s="712"/>
      <c r="WKS55" s="712"/>
      <c r="WKT55" s="712"/>
      <c r="WKU55" s="712"/>
      <c r="WKV55" s="712"/>
      <c r="WKW55" s="712"/>
      <c r="WKX55" s="712"/>
      <c r="WKY55" s="712"/>
      <c r="WKZ55" s="712"/>
      <c r="WLA55" s="712"/>
      <c r="WLB55" s="712"/>
      <c r="WLC55" s="712"/>
      <c r="WLD55" s="712"/>
      <c r="WLE55" s="712"/>
      <c r="WLF55" s="712"/>
      <c r="WLG55" s="712"/>
      <c r="WLH55" s="712"/>
      <c r="WLI55" s="712"/>
      <c r="WLJ55" s="712"/>
      <c r="WLK55" s="712"/>
      <c r="WLL55" s="712"/>
      <c r="WLM55" s="712"/>
      <c r="WLN55" s="712"/>
      <c r="WLO55" s="712"/>
      <c r="WLP55" s="712"/>
      <c r="WLQ55" s="712"/>
      <c r="WLR55" s="712"/>
      <c r="WLS55" s="712"/>
      <c r="WLT55" s="712"/>
      <c r="WLU55" s="712"/>
      <c r="WLV55" s="712"/>
      <c r="WLW55" s="712"/>
      <c r="WLX55" s="712"/>
      <c r="WLY55" s="712"/>
      <c r="WLZ55" s="712"/>
      <c r="WMA55" s="712"/>
      <c r="WMB55" s="712"/>
      <c r="WMC55" s="712"/>
      <c r="WMD55" s="712"/>
      <c r="WME55" s="712"/>
      <c r="WMF55" s="712"/>
      <c r="WMG55" s="712"/>
      <c r="WMH55" s="712"/>
      <c r="WMI55" s="712"/>
      <c r="WMJ55" s="712"/>
      <c r="WMK55" s="712"/>
      <c r="WML55" s="712"/>
      <c r="WMM55" s="712"/>
      <c r="WMN55" s="712"/>
      <c r="WMO55" s="712"/>
      <c r="WMP55" s="712"/>
      <c r="WMQ55" s="712"/>
      <c r="WMR55" s="712"/>
      <c r="WMS55" s="712"/>
      <c r="WMT55" s="712"/>
      <c r="WMU55" s="712"/>
      <c r="WMV55" s="712"/>
      <c r="WMW55" s="712"/>
      <c r="WMX55" s="712"/>
      <c r="WMY55" s="712"/>
      <c r="WMZ55" s="712"/>
      <c r="WNA55" s="712"/>
      <c r="WNB55" s="712"/>
      <c r="WNC55" s="712"/>
      <c r="WND55" s="712"/>
      <c r="WNE55" s="712"/>
      <c r="WNF55" s="712"/>
      <c r="WNG55" s="712"/>
      <c r="WNH55" s="712"/>
      <c r="WNI55" s="712"/>
      <c r="WNJ55" s="712"/>
      <c r="WNK55" s="712"/>
      <c r="WNL55" s="712"/>
      <c r="WNM55" s="712"/>
      <c r="WNN55" s="712"/>
      <c r="WNO55" s="712"/>
      <c r="WNP55" s="712"/>
      <c r="WNQ55" s="712"/>
      <c r="WNR55" s="712"/>
      <c r="WNS55" s="712"/>
      <c r="WNT55" s="712"/>
      <c r="WNU55" s="712"/>
      <c r="WNV55" s="712"/>
      <c r="WNW55" s="712"/>
      <c r="WNX55" s="712"/>
      <c r="WNY55" s="712"/>
      <c r="WNZ55" s="712"/>
      <c r="WOA55" s="712"/>
      <c r="WOB55" s="712"/>
      <c r="WOC55" s="712"/>
      <c r="WOD55" s="712"/>
      <c r="WOE55" s="712"/>
      <c r="WOF55" s="712"/>
      <c r="WOG55" s="712"/>
      <c r="WOH55" s="712"/>
      <c r="WOI55" s="712"/>
      <c r="WOJ55" s="712"/>
      <c r="WOK55" s="712"/>
      <c r="WOL55" s="712"/>
      <c r="WOM55" s="712"/>
      <c r="WON55" s="712"/>
      <c r="WOO55" s="712"/>
      <c r="WOP55" s="712"/>
      <c r="WOQ55" s="712"/>
      <c r="WOR55" s="712"/>
      <c r="WOS55" s="712"/>
      <c r="WOT55" s="712"/>
      <c r="WOU55" s="712"/>
      <c r="WOV55" s="712"/>
      <c r="WOW55" s="712"/>
      <c r="WOX55" s="712"/>
      <c r="WOY55" s="712"/>
      <c r="WOZ55" s="712"/>
      <c r="WPA55" s="712"/>
      <c r="WPB55" s="712"/>
      <c r="WPC55" s="712"/>
      <c r="WPD55" s="712"/>
      <c r="WPE55" s="712"/>
      <c r="WPF55" s="712"/>
      <c r="WPG55" s="712"/>
      <c r="WPH55" s="712"/>
      <c r="WPI55" s="712"/>
      <c r="WPJ55" s="712"/>
      <c r="WPK55" s="712"/>
      <c r="WPL55" s="712"/>
      <c r="WPM55" s="712"/>
      <c r="WPN55" s="712"/>
      <c r="WPO55" s="712"/>
      <c r="WPP55" s="712"/>
      <c r="WPQ55" s="712"/>
      <c r="WPR55" s="712"/>
      <c r="WPS55" s="712"/>
      <c r="WPT55" s="712"/>
      <c r="WPU55" s="712"/>
      <c r="WPV55" s="712"/>
      <c r="WPW55" s="712"/>
      <c r="WPX55" s="712"/>
      <c r="WPY55" s="712"/>
      <c r="WPZ55" s="712"/>
      <c r="WQA55" s="712"/>
      <c r="WQB55" s="712"/>
      <c r="WQC55" s="712"/>
      <c r="WQD55" s="712"/>
      <c r="WQE55" s="712"/>
      <c r="WQF55" s="712"/>
      <c r="WQG55" s="712"/>
      <c r="WQH55" s="712"/>
      <c r="WQI55" s="712"/>
      <c r="WQJ55" s="712"/>
      <c r="WQK55" s="712"/>
      <c r="WQL55" s="712"/>
      <c r="WQM55" s="712"/>
      <c r="WQN55" s="712"/>
      <c r="WQO55" s="712"/>
      <c r="WQP55" s="712"/>
      <c r="WQQ55" s="712"/>
      <c r="WQR55" s="712"/>
      <c r="WQS55" s="712"/>
      <c r="WQT55" s="712"/>
      <c r="WQU55" s="712"/>
      <c r="WQV55" s="712"/>
      <c r="WQW55" s="712"/>
      <c r="WQX55" s="712"/>
      <c r="WQY55" s="712"/>
      <c r="WQZ55" s="712"/>
      <c r="WRA55" s="712"/>
      <c r="WRB55" s="712"/>
      <c r="WRC55" s="712"/>
      <c r="WRD55" s="712"/>
      <c r="WRE55" s="712"/>
      <c r="WRF55" s="712"/>
      <c r="WRG55" s="712"/>
      <c r="WRH55" s="712"/>
      <c r="WRI55" s="712"/>
      <c r="WRJ55" s="712"/>
      <c r="WRK55" s="712"/>
      <c r="WRL55" s="712"/>
      <c r="WRM55" s="712"/>
      <c r="WRN55" s="712"/>
      <c r="WRO55" s="712"/>
      <c r="WRP55" s="712"/>
      <c r="WRQ55" s="712"/>
      <c r="WRR55" s="712"/>
      <c r="WRS55" s="712"/>
      <c r="WRT55" s="712"/>
      <c r="WRU55" s="712"/>
      <c r="WRV55" s="712"/>
      <c r="WRW55" s="712"/>
      <c r="WRX55" s="712"/>
      <c r="WRY55" s="712"/>
      <c r="WRZ55" s="712"/>
      <c r="WSA55" s="712"/>
      <c r="WSB55" s="712"/>
      <c r="WSC55" s="712"/>
      <c r="WSD55" s="712"/>
      <c r="WSE55" s="712"/>
      <c r="WSF55" s="712"/>
      <c r="WSG55" s="712"/>
      <c r="WSH55" s="712"/>
      <c r="WSI55" s="712"/>
      <c r="WSJ55" s="712"/>
      <c r="WSK55" s="712"/>
      <c r="WSL55" s="712"/>
      <c r="WSM55" s="712"/>
      <c r="WSN55" s="712"/>
      <c r="WSO55" s="712"/>
      <c r="WSP55" s="712"/>
      <c r="WSQ55" s="712"/>
      <c r="WSR55" s="712"/>
      <c r="WSS55" s="712"/>
      <c r="WST55" s="712"/>
      <c r="WSU55" s="712"/>
      <c r="WSV55" s="712"/>
      <c r="WSW55" s="712"/>
      <c r="WSX55" s="712"/>
      <c r="WSY55" s="712"/>
      <c r="WSZ55" s="712"/>
      <c r="WTA55" s="712"/>
      <c r="WTB55" s="712"/>
      <c r="WTC55" s="712"/>
      <c r="WTD55" s="712"/>
      <c r="WTE55" s="712"/>
      <c r="WTF55" s="712"/>
      <c r="WTG55" s="712"/>
      <c r="WTH55" s="712"/>
      <c r="WTI55" s="712"/>
      <c r="WTJ55" s="712"/>
      <c r="WTK55" s="712"/>
      <c r="WTL55" s="712"/>
      <c r="WTM55" s="712"/>
      <c r="WTN55" s="712"/>
      <c r="WTO55" s="712"/>
      <c r="WTP55" s="712"/>
      <c r="WTQ55" s="712"/>
      <c r="WTR55" s="712"/>
      <c r="WTS55" s="712"/>
      <c r="WTT55" s="712"/>
      <c r="WTU55" s="712"/>
      <c r="WTV55" s="712"/>
      <c r="WTW55" s="712"/>
      <c r="WTX55" s="712"/>
      <c r="WTY55" s="712"/>
      <c r="WTZ55" s="712"/>
      <c r="WUA55" s="712"/>
      <c r="WUB55" s="712"/>
      <c r="WUC55" s="712"/>
      <c r="WUD55" s="712"/>
      <c r="WUE55" s="712"/>
      <c r="WUF55" s="712"/>
      <c r="WUG55" s="712"/>
      <c r="WUH55" s="712"/>
      <c r="WUI55" s="712"/>
      <c r="WUJ55" s="712"/>
      <c r="WUK55" s="712"/>
      <c r="WUL55" s="712"/>
      <c r="WUM55" s="712"/>
      <c r="WUN55" s="712"/>
      <c r="WUO55" s="712"/>
      <c r="WUP55" s="712"/>
      <c r="WUQ55" s="712"/>
      <c r="WUR55" s="712"/>
      <c r="WUS55" s="712"/>
      <c r="WUT55" s="712"/>
      <c r="WUU55" s="712"/>
      <c r="WUV55" s="712"/>
      <c r="WUW55" s="712"/>
      <c r="WUX55" s="712"/>
      <c r="WUY55" s="712"/>
      <c r="WUZ55" s="712"/>
      <c r="WVA55" s="712"/>
      <c r="WVB55" s="712"/>
      <c r="WVC55" s="712"/>
      <c r="WVD55" s="712"/>
      <c r="WVE55" s="712"/>
      <c r="WVF55" s="712"/>
      <c r="WVG55" s="712"/>
      <c r="WVH55" s="712"/>
      <c r="WVI55" s="712"/>
      <c r="WVJ55" s="712"/>
      <c r="WVK55" s="712"/>
      <c r="WVL55" s="712"/>
      <c r="WVM55" s="712"/>
      <c r="WVN55" s="712"/>
      <c r="WVO55" s="712"/>
      <c r="WVP55" s="712"/>
      <c r="WVQ55" s="712"/>
      <c r="WVR55" s="712"/>
      <c r="WVS55" s="712"/>
      <c r="WVT55" s="712"/>
      <c r="WVU55" s="712"/>
      <c r="WVV55" s="712"/>
      <c r="WVW55" s="712"/>
      <c r="WVX55" s="712"/>
      <c r="WVY55" s="712"/>
      <c r="WVZ55" s="712"/>
      <c r="WWA55" s="712"/>
      <c r="WWB55" s="712"/>
      <c r="WWC55" s="712"/>
      <c r="WWD55" s="712"/>
      <c r="WWE55" s="712"/>
      <c r="WWF55" s="712"/>
      <c r="WWG55" s="712"/>
      <c r="WWH55" s="712"/>
      <c r="WWI55" s="712"/>
      <c r="WWJ55" s="712"/>
      <c r="WWK55" s="712"/>
      <c r="WWL55" s="712"/>
      <c r="WWM55" s="712"/>
      <c r="WWN55" s="712"/>
      <c r="WWO55" s="712"/>
      <c r="WWP55" s="712"/>
      <c r="WWQ55" s="712"/>
      <c r="WWR55" s="712"/>
      <c r="WWS55" s="712"/>
      <c r="WWT55" s="712"/>
      <c r="WWU55" s="712"/>
      <c r="WWV55" s="712"/>
      <c r="WWW55" s="712"/>
      <c r="WWX55" s="712"/>
      <c r="WWY55" s="712"/>
      <c r="WWZ55" s="712"/>
      <c r="WXA55" s="712"/>
      <c r="WXB55" s="712"/>
      <c r="WXC55" s="712"/>
      <c r="WXD55" s="712"/>
      <c r="WXE55" s="712"/>
      <c r="WXF55" s="712"/>
      <c r="WXG55" s="712"/>
      <c r="WXH55" s="712"/>
      <c r="WXI55" s="712"/>
      <c r="WXJ55" s="712"/>
      <c r="WXK55" s="712"/>
      <c r="WXL55" s="712"/>
      <c r="WXM55" s="712"/>
      <c r="WXN55" s="712"/>
      <c r="WXO55" s="712"/>
      <c r="WXP55" s="712"/>
      <c r="WXQ55" s="712"/>
      <c r="WXR55" s="712"/>
      <c r="WXS55" s="712"/>
      <c r="WXT55" s="712"/>
      <c r="WXU55" s="712"/>
      <c r="WXV55" s="712"/>
      <c r="WXW55" s="712"/>
      <c r="WXX55" s="712"/>
      <c r="WXY55" s="712"/>
      <c r="WXZ55" s="712"/>
      <c r="WYA55" s="712"/>
      <c r="WYB55" s="712"/>
      <c r="WYC55" s="712"/>
      <c r="WYD55" s="712"/>
      <c r="WYE55" s="712"/>
      <c r="WYF55" s="712"/>
      <c r="WYG55" s="712"/>
      <c r="WYH55" s="712"/>
      <c r="WYI55" s="712"/>
      <c r="WYJ55" s="712"/>
      <c r="WYK55" s="712"/>
      <c r="WYL55" s="712"/>
      <c r="WYM55" s="712"/>
      <c r="WYN55" s="712"/>
      <c r="WYO55" s="712"/>
      <c r="WYP55" s="712"/>
      <c r="WYQ55" s="712"/>
      <c r="WYR55" s="712"/>
      <c r="WYS55" s="712"/>
      <c r="WYT55" s="712"/>
      <c r="WYU55" s="712"/>
      <c r="WYV55" s="712"/>
      <c r="WYW55" s="712"/>
      <c r="WYX55" s="712"/>
      <c r="WYY55" s="712"/>
      <c r="WYZ55" s="712"/>
      <c r="WZA55" s="712"/>
      <c r="WZB55" s="712"/>
      <c r="WZC55" s="712"/>
      <c r="WZD55" s="712"/>
      <c r="WZE55" s="712"/>
      <c r="WZF55" s="712"/>
      <c r="WZG55" s="712"/>
      <c r="WZH55" s="712"/>
      <c r="WZI55" s="712"/>
      <c r="WZJ55" s="712"/>
      <c r="WZK55" s="712"/>
      <c r="WZL55" s="712"/>
      <c r="WZM55" s="712"/>
      <c r="WZN55" s="712"/>
      <c r="WZO55" s="712"/>
      <c r="WZP55" s="712"/>
      <c r="WZQ55" s="712"/>
      <c r="WZR55" s="712"/>
      <c r="WZS55" s="712"/>
      <c r="WZT55" s="712"/>
      <c r="WZU55" s="712"/>
      <c r="WZV55" s="712"/>
      <c r="WZW55" s="712"/>
      <c r="WZX55" s="712"/>
      <c r="WZY55" s="712"/>
      <c r="WZZ55" s="712"/>
      <c r="XAA55" s="712"/>
      <c r="XAB55" s="712"/>
      <c r="XAC55" s="712"/>
      <c r="XAD55" s="712"/>
      <c r="XAE55" s="712"/>
      <c r="XAF55" s="712"/>
      <c r="XAG55" s="712"/>
      <c r="XAH55" s="712"/>
      <c r="XAI55" s="712"/>
      <c r="XAJ55" s="712"/>
      <c r="XAK55" s="712"/>
      <c r="XAL55" s="712"/>
      <c r="XAM55" s="712"/>
      <c r="XAN55" s="712"/>
      <c r="XAO55" s="712"/>
      <c r="XAP55" s="712"/>
      <c r="XAQ55" s="712"/>
      <c r="XAR55" s="712"/>
      <c r="XAS55" s="712"/>
      <c r="XAT55" s="712"/>
      <c r="XAU55" s="712"/>
      <c r="XAV55" s="712"/>
      <c r="XAW55" s="712"/>
      <c r="XAX55" s="712"/>
      <c r="XAY55" s="712"/>
      <c r="XAZ55" s="712"/>
      <c r="XBA55" s="712"/>
      <c r="XBB55" s="712"/>
      <c r="XBC55" s="712"/>
      <c r="XBD55" s="712"/>
      <c r="XBE55" s="712"/>
      <c r="XBF55" s="712"/>
      <c r="XBG55" s="712"/>
      <c r="XBH55" s="712"/>
      <c r="XBI55" s="712"/>
      <c r="XBJ55" s="712"/>
      <c r="XBK55" s="712"/>
      <c r="XBL55" s="712"/>
      <c r="XBM55" s="712"/>
      <c r="XBN55" s="712"/>
      <c r="XBO55" s="712"/>
      <c r="XBP55" s="712"/>
      <c r="XBQ55" s="712"/>
      <c r="XBR55" s="712"/>
      <c r="XBS55" s="712"/>
      <c r="XBT55" s="712"/>
      <c r="XBU55" s="712"/>
      <c r="XBV55" s="712"/>
      <c r="XBW55" s="712"/>
      <c r="XBX55" s="712"/>
      <c r="XBY55" s="712"/>
      <c r="XBZ55" s="712"/>
      <c r="XCA55" s="712"/>
      <c r="XCB55" s="712"/>
      <c r="XCC55" s="712"/>
      <c r="XCD55" s="712"/>
      <c r="XCE55" s="712"/>
      <c r="XCF55" s="712"/>
      <c r="XCG55" s="712"/>
      <c r="XCH55" s="712"/>
      <c r="XCI55" s="712"/>
      <c r="XCJ55" s="712"/>
      <c r="XCK55" s="712"/>
      <c r="XCL55" s="712"/>
      <c r="XCM55" s="712"/>
      <c r="XCN55" s="712"/>
      <c r="XCO55" s="712"/>
      <c r="XCP55" s="712"/>
      <c r="XCQ55" s="712"/>
      <c r="XCR55" s="712"/>
      <c r="XCS55" s="712"/>
      <c r="XCT55" s="712"/>
      <c r="XCU55" s="712"/>
      <c r="XCV55" s="712"/>
      <c r="XCW55" s="712"/>
      <c r="XCX55" s="712"/>
      <c r="XCY55" s="712"/>
      <c r="XCZ55" s="712"/>
      <c r="XDA55" s="712"/>
      <c r="XDB55" s="712"/>
      <c r="XDC55" s="712"/>
      <c r="XDD55" s="712"/>
      <c r="XDE55" s="712"/>
      <c r="XDF55" s="712"/>
      <c r="XDG55" s="712"/>
      <c r="XDH55" s="712"/>
      <c r="XDI55" s="712"/>
      <c r="XDJ55" s="712"/>
      <c r="XDK55" s="712"/>
      <c r="XDL55" s="712"/>
      <c r="XDM55" s="712"/>
      <c r="XDN55" s="712"/>
      <c r="XDO55" s="712"/>
      <c r="XDP55" s="712"/>
      <c r="XDQ55" s="712"/>
      <c r="XDR55" s="712"/>
      <c r="XDS55" s="712"/>
      <c r="XDT55" s="712"/>
      <c r="XDU55" s="712"/>
      <c r="XDV55" s="712"/>
      <c r="XDW55" s="712"/>
      <c r="XDX55" s="712"/>
      <c r="XDY55" s="712"/>
      <c r="XDZ55" s="712"/>
      <c r="XEA55" s="712"/>
      <c r="XEB55" s="712"/>
      <c r="XEC55" s="712"/>
      <c r="XED55" s="712"/>
      <c r="XEE55" s="712"/>
      <c r="XEF55" s="712"/>
      <c r="XEG55" s="712"/>
      <c r="XEH55" s="712"/>
      <c r="XEI55" s="712"/>
      <c r="XEJ55" s="712"/>
      <c r="XEK55" s="712"/>
      <c r="XEL55" s="712"/>
      <c r="XEM55" s="712"/>
      <c r="XEN55" s="712"/>
      <c r="XEO55" s="712"/>
      <c r="XEP55" s="712"/>
      <c r="XEQ55" s="712"/>
      <c r="XER55" s="712"/>
      <c r="XES55" s="712"/>
      <c r="XET55" s="712"/>
    </row>
    <row r="56" spans="1:16374" s="749" customFormat="1">
      <c r="A56" s="747"/>
      <c r="B56" s="677"/>
      <c r="C56" s="677"/>
      <c r="D56" s="748"/>
      <c r="G56" s="712"/>
      <c r="H56" s="712"/>
      <c r="I56" s="712"/>
      <c r="J56" s="712"/>
      <c r="K56" s="712"/>
      <c r="L56" s="712"/>
      <c r="M56" s="712"/>
      <c r="N56" s="712"/>
      <c r="O56" s="712"/>
      <c r="P56" s="712"/>
      <c r="Q56" s="712"/>
      <c r="R56" s="712"/>
      <c r="S56" s="712"/>
      <c r="T56" s="712"/>
      <c r="U56" s="712"/>
      <c r="W56" s="712"/>
      <c r="Y56" s="712"/>
      <c r="Z56" s="712"/>
      <c r="AA56" s="712"/>
      <c r="AB56" s="712"/>
      <c r="AC56" s="712"/>
      <c r="AD56" s="712"/>
      <c r="AE56" s="712"/>
      <c r="AF56" s="712"/>
      <c r="AG56" s="712"/>
      <c r="AH56" s="712"/>
      <c r="AI56" s="712"/>
      <c r="AJ56" s="712"/>
      <c r="AK56" s="712"/>
      <c r="AL56" s="712"/>
      <c r="AM56" s="712"/>
      <c r="AN56" s="712"/>
      <c r="AO56" s="712"/>
      <c r="AP56" s="712"/>
      <c r="AQ56" s="712"/>
      <c r="AR56" s="712"/>
      <c r="AS56" s="712"/>
      <c r="AT56" s="712"/>
      <c r="AU56" s="712"/>
      <c r="AV56" s="712"/>
      <c r="AW56" s="712"/>
      <c r="AX56" s="712"/>
      <c r="AY56" s="712"/>
      <c r="AZ56" s="712"/>
      <c r="BA56" s="712"/>
      <c r="BB56" s="712"/>
      <c r="BC56" s="712"/>
      <c r="BD56" s="712"/>
      <c r="BE56" s="712"/>
      <c r="BF56" s="712"/>
      <c r="BG56" s="712"/>
      <c r="BH56" s="712"/>
      <c r="BI56" s="712"/>
      <c r="BJ56" s="712"/>
      <c r="BK56" s="712"/>
      <c r="BL56" s="712"/>
      <c r="BM56" s="712"/>
      <c r="BN56" s="712"/>
      <c r="BO56" s="712"/>
      <c r="BP56" s="712"/>
      <c r="BQ56" s="712"/>
      <c r="BR56" s="712"/>
      <c r="BS56" s="712"/>
      <c r="BT56" s="712"/>
      <c r="BU56" s="712"/>
      <c r="BV56" s="712"/>
      <c r="BW56" s="712"/>
      <c r="BX56" s="712"/>
      <c r="BY56" s="712"/>
      <c r="BZ56" s="712"/>
      <c r="CA56" s="712"/>
      <c r="CB56" s="712"/>
      <c r="CC56" s="712"/>
      <c r="CD56" s="712"/>
      <c r="CE56" s="712"/>
      <c r="CF56" s="712"/>
      <c r="CG56" s="712"/>
      <c r="CH56" s="712"/>
      <c r="CI56" s="712"/>
      <c r="CJ56" s="712"/>
      <c r="CK56" s="712"/>
      <c r="CL56" s="712"/>
      <c r="CM56" s="712"/>
      <c r="CN56" s="712"/>
      <c r="CO56" s="712"/>
      <c r="CP56" s="712"/>
      <c r="CQ56" s="712"/>
      <c r="CR56" s="712"/>
      <c r="CS56" s="712"/>
      <c r="CT56" s="712"/>
      <c r="CU56" s="712"/>
      <c r="CV56" s="712"/>
      <c r="CW56" s="712"/>
      <c r="CX56" s="712"/>
      <c r="CY56" s="712"/>
      <c r="CZ56" s="712"/>
      <c r="DA56" s="712"/>
      <c r="DB56" s="712"/>
      <c r="DC56" s="712"/>
      <c r="DD56" s="712"/>
      <c r="DE56" s="712"/>
      <c r="DF56" s="712"/>
      <c r="DG56" s="712"/>
      <c r="DH56" s="712"/>
      <c r="DI56" s="712"/>
      <c r="DJ56" s="712"/>
      <c r="DK56" s="712"/>
      <c r="DL56" s="712"/>
      <c r="DM56" s="712"/>
      <c r="DN56" s="712"/>
      <c r="DO56" s="712"/>
      <c r="DP56" s="712"/>
      <c r="DQ56" s="712"/>
      <c r="DR56" s="712"/>
      <c r="DS56" s="712"/>
      <c r="DT56" s="712"/>
      <c r="DU56" s="712"/>
      <c r="DV56" s="712"/>
      <c r="DW56" s="712"/>
      <c r="DX56" s="712"/>
      <c r="DY56" s="712"/>
      <c r="DZ56" s="712"/>
      <c r="EA56" s="712"/>
      <c r="EB56" s="712"/>
      <c r="EC56" s="712"/>
      <c r="ED56" s="712"/>
      <c r="EE56" s="712"/>
      <c r="EF56" s="712"/>
      <c r="EG56" s="712"/>
      <c r="EH56" s="712"/>
      <c r="EI56" s="712"/>
      <c r="EJ56" s="712"/>
      <c r="EK56" s="712"/>
      <c r="EL56" s="712"/>
      <c r="EM56" s="712"/>
      <c r="EN56" s="712"/>
      <c r="EO56" s="712"/>
      <c r="EP56" s="712"/>
      <c r="EQ56" s="712"/>
      <c r="ER56" s="712"/>
      <c r="ES56" s="712"/>
      <c r="ET56" s="712"/>
      <c r="EU56" s="712"/>
      <c r="EV56" s="712"/>
      <c r="EW56" s="712"/>
      <c r="EX56" s="712"/>
      <c r="EY56" s="712"/>
      <c r="EZ56" s="712"/>
      <c r="FA56" s="712"/>
      <c r="FB56" s="712"/>
      <c r="FC56" s="712"/>
      <c r="FD56" s="712"/>
      <c r="FE56" s="712"/>
      <c r="FF56" s="712"/>
      <c r="FG56" s="712"/>
      <c r="FH56" s="712"/>
      <c r="FI56" s="712"/>
      <c r="FJ56" s="712"/>
      <c r="FK56" s="712"/>
      <c r="FL56" s="712"/>
      <c r="FM56" s="712"/>
      <c r="FN56" s="712"/>
      <c r="FO56" s="712"/>
      <c r="FP56" s="712"/>
      <c r="FQ56" s="712"/>
      <c r="FR56" s="712"/>
      <c r="FS56" s="712"/>
      <c r="FT56" s="712"/>
      <c r="FU56" s="712"/>
      <c r="FV56" s="712"/>
      <c r="FW56" s="712"/>
      <c r="FX56" s="712"/>
      <c r="FY56" s="712"/>
      <c r="FZ56" s="712"/>
      <c r="GA56" s="712"/>
      <c r="GB56" s="712"/>
      <c r="GC56" s="712"/>
      <c r="GD56" s="712"/>
      <c r="GE56" s="712"/>
      <c r="GF56" s="712"/>
      <c r="GG56" s="712"/>
      <c r="GH56" s="712"/>
      <c r="GI56" s="712"/>
      <c r="GJ56" s="712"/>
      <c r="GK56" s="712"/>
      <c r="GL56" s="712"/>
      <c r="GM56" s="712"/>
      <c r="GN56" s="712"/>
      <c r="GO56" s="712"/>
      <c r="GP56" s="712"/>
      <c r="GQ56" s="712"/>
      <c r="GR56" s="712"/>
      <c r="GS56" s="712"/>
      <c r="GT56" s="712"/>
      <c r="GU56" s="712"/>
      <c r="GV56" s="712"/>
      <c r="GW56" s="712"/>
      <c r="GX56" s="712"/>
      <c r="GY56" s="712"/>
      <c r="GZ56" s="712"/>
      <c r="HA56" s="712"/>
      <c r="HB56" s="712"/>
      <c r="HC56" s="712"/>
      <c r="HD56" s="712"/>
      <c r="HE56" s="712"/>
      <c r="HF56" s="712"/>
      <c r="HG56" s="712"/>
      <c r="HH56" s="712"/>
      <c r="HI56" s="712"/>
      <c r="HJ56" s="712"/>
      <c r="HK56" s="712"/>
      <c r="HL56" s="712"/>
      <c r="HM56" s="712"/>
      <c r="HN56" s="712"/>
      <c r="HO56" s="712"/>
      <c r="HP56" s="712"/>
      <c r="HQ56" s="712"/>
      <c r="HR56" s="712"/>
      <c r="HS56" s="712"/>
      <c r="HT56" s="712"/>
      <c r="HU56" s="712"/>
      <c r="HV56" s="712"/>
      <c r="HW56" s="712"/>
      <c r="HX56" s="712"/>
      <c r="HY56" s="712"/>
      <c r="HZ56" s="712"/>
      <c r="IA56" s="712"/>
      <c r="IB56" s="712"/>
      <c r="IC56" s="712"/>
      <c r="ID56" s="712"/>
      <c r="IE56" s="712"/>
      <c r="IF56" s="712"/>
      <c r="IG56" s="712"/>
      <c r="IH56" s="712"/>
      <c r="II56" s="712"/>
      <c r="IJ56" s="712"/>
      <c r="IK56" s="712"/>
      <c r="IL56" s="712"/>
      <c r="IM56" s="712"/>
      <c r="IN56" s="712"/>
      <c r="IO56" s="712"/>
      <c r="IP56" s="712"/>
      <c r="IQ56" s="712"/>
      <c r="IR56" s="712"/>
      <c r="IS56" s="712"/>
      <c r="IT56" s="712"/>
      <c r="IU56" s="712"/>
      <c r="IV56" s="712"/>
      <c r="IW56" s="712"/>
      <c r="IX56" s="712"/>
      <c r="IY56" s="712"/>
      <c r="IZ56" s="712"/>
      <c r="JA56" s="712"/>
      <c r="JB56" s="712"/>
      <c r="JC56" s="712"/>
      <c r="JD56" s="712"/>
      <c r="JE56" s="712"/>
      <c r="JF56" s="712"/>
      <c r="JG56" s="712"/>
      <c r="JH56" s="712"/>
      <c r="JI56" s="712"/>
      <c r="JJ56" s="712"/>
      <c r="JK56" s="712"/>
      <c r="JL56" s="712"/>
      <c r="JM56" s="712"/>
      <c r="JN56" s="712"/>
      <c r="JO56" s="712"/>
      <c r="JP56" s="712"/>
      <c r="JQ56" s="712"/>
      <c r="JR56" s="712"/>
      <c r="JS56" s="712"/>
      <c r="JT56" s="712"/>
      <c r="JU56" s="712"/>
      <c r="JV56" s="712"/>
      <c r="JW56" s="712"/>
      <c r="JX56" s="712"/>
      <c r="JY56" s="712"/>
      <c r="JZ56" s="712"/>
      <c r="KA56" s="712"/>
      <c r="KB56" s="712"/>
      <c r="KC56" s="712"/>
      <c r="KD56" s="712"/>
      <c r="KE56" s="712"/>
      <c r="KF56" s="712"/>
      <c r="KG56" s="712"/>
      <c r="KH56" s="712"/>
      <c r="KI56" s="712"/>
      <c r="KJ56" s="712"/>
      <c r="KK56" s="712"/>
      <c r="KL56" s="712"/>
      <c r="KM56" s="712"/>
      <c r="KN56" s="712"/>
      <c r="KO56" s="712"/>
      <c r="KP56" s="712"/>
      <c r="KQ56" s="712"/>
      <c r="KR56" s="712"/>
      <c r="KS56" s="712"/>
      <c r="KT56" s="712"/>
      <c r="KU56" s="712"/>
      <c r="KV56" s="712"/>
      <c r="KW56" s="712"/>
      <c r="KX56" s="712"/>
      <c r="KY56" s="712"/>
      <c r="KZ56" s="712"/>
      <c r="LA56" s="712"/>
      <c r="LB56" s="712"/>
      <c r="LC56" s="712"/>
      <c r="LD56" s="712"/>
      <c r="LE56" s="712"/>
      <c r="LF56" s="712"/>
      <c r="LG56" s="712"/>
      <c r="LH56" s="712"/>
      <c r="LI56" s="712"/>
      <c r="LJ56" s="712"/>
      <c r="LK56" s="712"/>
      <c r="LL56" s="712"/>
      <c r="LM56" s="712"/>
      <c r="LN56" s="712"/>
      <c r="LO56" s="712"/>
      <c r="LP56" s="712"/>
      <c r="LQ56" s="712"/>
      <c r="LR56" s="712"/>
      <c r="LS56" s="712"/>
      <c r="LT56" s="712"/>
      <c r="LU56" s="712"/>
      <c r="LV56" s="712"/>
      <c r="LW56" s="712"/>
      <c r="LX56" s="712"/>
      <c r="LY56" s="712"/>
      <c r="LZ56" s="712"/>
      <c r="MA56" s="712"/>
      <c r="MB56" s="712"/>
      <c r="MC56" s="712"/>
      <c r="MD56" s="712"/>
      <c r="ME56" s="712"/>
      <c r="MF56" s="712"/>
      <c r="MG56" s="712"/>
      <c r="MH56" s="712"/>
      <c r="MI56" s="712"/>
      <c r="MJ56" s="712"/>
      <c r="MK56" s="712"/>
      <c r="ML56" s="712"/>
      <c r="MM56" s="712"/>
      <c r="MN56" s="712"/>
      <c r="MO56" s="712"/>
      <c r="MP56" s="712"/>
      <c r="MQ56" s="712"/>
      <c r="MR56" s="712"/>
      <c r="MS56" s="712"/>
      <c r="MT56" s="712"/>
      <c r="MU56" s="712"/>
      <c r="MV56" s="712"/>
      <c r="MW56" s="712"/>
      <c r="MX56" s="712"/>
      <c r="MY56" s="712"/>
      <c r="MZ56" s="712"/>
      <c r="NA56" s="712"/>
      <c r="NB56" s="712"/>
      <c r="NC56" s="712"/>
      <c r="ND56" s="712"/>
      <c r="NE56" s="712"/>
      <c r="NF56" s="712"/>
      <c r="NG56" s="712"/>
      <c r="NH56" s="712"/>
      <c r="NI56" s="712"/>
      <c r="NJ56" s="712"/>
      <c r="NK56" s="712"/>
      <c r="NL56" s="712"/>
      <c r="NM56" s="712"/>
      <c r="NN56" s="712"/>
      <c r="NO56" s="712"/>
      <c r="NP56" s="712"/>
      <c r="NQ56" s="712"/>
      <c r="NR56" s="712"/>
      <c r="NS56" s="712"/>
      <c r="NT56" s="712"/>
      <c r="NU56" s="712"/>
      <c r="NV56" s="712"/>
      <c r="NW56" s="712"/>
      <c r="NX56" s="712"/>
      <c r="NY56" s="712"/>
      <c r="NZ56" s="712"/>
      <c r="OA56" s="712"/>
      <c r="OB56" s="712"/>
      <c r="OC56" s="712"/>
      <c r="OD56" s="712"/>
      <c r="OE56" s="712"/>
      <c r="OF56" s="712"/>
      <c r="OG56" s="712"/>
      <c r="OH56" s="712"/>
      <c r="OI56" s="712"/>
      <c r="OJ56" s="712"/>
      <c r="OK56" s="712"/>
      <c r="OL56" s="712"/>
      <c r="OM56" s="712"/>
      <c r="ON56" s="712"/>
      <c r="OO56" s="712"/>
      <c r="OP56" s="712"/>
      <c r="OQ56" s="712"/>
      <c r="OR56" s="712"/>
      <c r="OS56" s="712"/>
      <c r="OT56" s="712"/>
      <c r="OU56" s="712"/>
      <c r="OV56" s="712"/>
      <c r="OW56" s="712"/>
      <c r="OX56" s="712"/>
      <c r="OY56" s="712"/>
      <c r="OZ56" s="712"/>
      <c r="PA56" s="712"/>
      <c r="PB56" s="712"/>
      <c r="PC56" s="712"/>
      <c r="PD56" s="712"/>
      <c r="PE56" s="712"/>
      <c r="PF56" s="712"/>
      <c r="PG56" s="712"/>
      <c r="PH56" s="712"/>
      <c r="PI56" s="712"/>
      <c r="PJ56" s="712"/>
      <c r="PK56" s="712"/>
      <c r="PL56" s="712"/>
      <c r="PM56" s="712"/>
      <c r="PN56" s="712"/>
      <c r="PO56" s="712"/>
      <c r="PP56" s="712"/>
      <c r="PQ56" s="712"/>
      <c r="PR56" s="712"/>
      <c r="PS56" s="712"/>
      <c r="PT56" s="712"/>
      <c r="PU56" s="712"/>
      <c r="PV56" s="712"/>
      <c r="PW56" s="712"/>
      <c r="PX56" s="712"/>
      <c r="PY56" s="712"/>
      <c r="PZ56" s="712"/>
      <c r="QA56" s="712"/>
      <c r="QB56" s="712"/>
      <c r="QC56" s="712"/>
      <c r="QD56" s="712"/>
      <c r="QE56" s="712"/>
      <c r="QF56" s="712"/>
      <c r="QG56" s="712"/>
      <c r="QH56" s="712"/>
      <c r="QI56" s="712"/>
      <c r="QJ56" s="712"/>
      <c r="QK56" s="712"/>
      <c r="QL56" s="712"/>
      <c r="QM56" s="712"/>
      <c r="QN56" s="712"/>
      <c r="QO56" s="712"/>
      <c r="QP56" s="712"/>
      <c r="QQ56" s="712"/>
      <c r="QR56" s="712"/>
      <c r="QS56" s="712"/>
      <c r="QT56" s="712"/>
      <c r="QU56" s="712"/>
      <c r="QV56" s="712"/>
      <c r="QW56" s="712"/>
      <c r="QX56" s="712"/>
      <c r="QY56" s="712"/>
      <c r="QZ56" s="712"/>
      <c r="RA56" s="712"/>
      <c r="RB56" s="712"/>
      <c r="RC56" s="712"/>
      <c r="RD56" s="712"/>
      <c r="RE56" s="712"/>
      <c r="RF56" s="712"/>
      <c r="RG56" s="712"/>
      <c r="RH56" s="712"/>
      <c r="RI56" s="712"/>
      <c r="RJ56" s="712"/>
      <c r="RK56" s="712"/>
      <c r="RL56" s="712"/>
      <c r="RM56" s="712"/>
      <c r="RN56" s="712"/>
      <c r="RO56" s="712"/>
      <c r="RP56" s="712"/>
      <c r="RQ56" s="712"/>
      <c r="RR56" s="712"/>
      <c r="RS56" s="712"/>
      <c r="RT56" s="712"/>
      <c r="RU56" s="712"/>
      <c r="RV56" s="712"/>
      <c r="RW56" s="712"/>
      <c r="RX56" s="712"/>
      <c r="RY56" s="712"/>
      <c r="RZ56" s="712"/>
      <c r="SA56" s="712"/>
      <c r="SB56" s="712"/>
      <c r="SC56" s="712"/>
      <c r="SD56" s="712"/>
      <c r="SE56" s="712"/>
      <c r="SF56" s="712"/>
      <c r="SG56" s="712"/>
      <c r="SH56" s="712"/>
      <c r="SI56" s="712"/>
      <c r="SJ56" s="712"/>
      <c r="SK56" s="712"/>
      <c r="SL56" s="712"/>
      <c r="SM56" s="712"/>
      <c r="SN56" s="712"/>
      <c r="SO56" s="712"/>
      <c r="SP56" s="712"/>
      <c r="SQ56" s="712"/>
      <c r="SR56" s="712"/>
      <c r="SS56" s="712"/>
      <c r="ST56" s="712"/>
      <c r="SU56" s="712"/>
      <c r="SV56" s="712"/>
      <c r="SW56" s="712"/>
      <c r="SX56" s="712"/>
      <c r="SY56" s="712"/>
      <c r="SZ56" s="712"/>
      <c r="TA56" s="712"/>
      <c r="TB56" s="712"/>
      <c r="TC56" s="712"/>
      <c r="TD56" s="712"/>
      <c r="TE56" s="712"/>
      <c r="TF56" s="712"/>
      <c r="TG56" s="712"/>
      <c r="TH56" s="712"/>
      <c r="TI56" s="712"/>
      <c r="TJ56" s="712"/>
      <c r="TK56" s="712"/>
      <c r="TL56" s="712"/>
      <c r="TM56" s="712"/>
      <c r="TN56" s="712"/>
      <c r="TO56" s="712"/>
      <c r="TP56" s="712"/>
      <c r="TQ56" s="712"/>
      <c r="TR56" s="712"/>
      <c r="TS56" s="712"/>
      <c r="TT56" s="712"/>
      <c r="TU56" s="712"/>
      <c r="TV56" s="712"/>
      <c r="TW56" s="712"/>
      <c r="TX56" s="712"/>
      <c r="TY56" s="712"/>
      <c r="TZ56" s="712"/>
      <c r="UA56" s="712"/>
      <c r="UB56" s="712"/>
      <c r="UC56" s="712"/>
      <c r="UD56" s="712"/>
      <c r="UE56" s="712"/>
      <c r="UF56" s="712"/>
      <c r="UG56" s="712"/>
      <c r="UH56" s="712"/>
      <c r="UI56" s="712"/>
      <c r="UJ56" s="712"/>
      <c r="UK56" s="712"/>
      <c r="UL56" s="712"/>
      <c r="UM56" s="712"/>
      <c r="UN56" s="712"/>
      <c r="UO56" s="712"/>
      <c r="UP56" s="712"/>
      <c r="UQ56" s="712"/>
      <c r="UR56" s="712"/>
      <c r="US56" s="712"/>
      <c r="UT56" s="712"/>
      <c r="UU56" s="712"/>
      <c r="UV56" s="712"/>
      <c r="UW56" s="712"/>
      <c r="UX56" s="712"/>
      <c r="UY56" s="712"/>
      <c r="UZ56" s="712"/>
      <c r="VA56" s="712"/>
      <c r="VB56" s="712"/>
      <c r="VC56" s="712"/>
      <c r="VD56" s="712"/>
      <c r="VE56" s="712"/>
      <c r="VF56" s="712"/>
      <c r="VG56" s="712"/>
      <c r="VH56" s="712"/>
      <c r="VI56" s="712"/>
      <c r="VJ56" s="712"/>
      <c r="VK56" s="712"/>
      <c r="VL56" s="712"/>
      <c r="VM56" s="712"/>
      <c r="VN56" s="712"/>
      <c r="VO56" s="712"/>
      <c r="VP56" s="712"/>
      <c r="VQ56" s="712"/>
      <c r="VR56" s="712"/>
      <c r="VS56" s="712"/>
      <c r="VT56" s="712"/>
      <c r="VU56" s="712"/>
      <c r="VV56" s="712"/>
      <c r="VW56" s="712"/>
      <c r="VX56" s="712"/>
      <c r="VY56" s="712"/>
      <c r="VZ56" s="712"/>
      <c r="WA56" s="712"/>
      <c r="WB56" s="712"/>
      <c r="WC56" s="712"/>
      <c r="WD56" s="712"/>
      <c r="WE56" s="712"/>
      <c r="WF56" s="712"/>
      <c r="WG56" s="712"/>
      <c r="WH56" s="712"/>
      <c r="WI56" s="712"/>
      <c r="WJ56" s="712"/>
      <c r="WK56" s="712"/>
      <c r="WL56" s="712"/>
      <c r="WM56" s="712"/>
      <c r="WN56" s="712"/>
      <c r="WO56" s="712"/>
      <c r="WP56" s="712"/>
      <c r="WQ56" s="712"/>
      <c r="WR56" s="712"/>
      <c r="WS56" s="712"/>
      <c r="WT56" s="712"/>
      <c r="WU56" s="712"/>
      <c r="WV56" s="712"/>
      <c r="WW56" s="712"/>
      <c r="WX56" s="712"/>
      <c r="WY56" s="712"/>
      <c r="WZ56" s="712"/>
      <c r="XA56" s="712"/>
      <c r="XB56" s="712"/>
      <c r="XC56" s="712"/>
      <c r="XD56" s="712"/>
      <c r="XE56" s="712"/>
      <c r="XF56" s="712"/>
      <c r="XG56" s="712"/>
      <c r="XH56" s="712"/>
      <c r="XI56" s="712"/>
      <c r="XJ56" s="712"/>
      <c r="XK56" s="712"/>
      <c r="XL56" s="712"/>
      <c r="XM56" s="712"/>
      <c r="XN56" s="712"/>
      <c r="XO56" s="712"/>
      <c r="XP56" s="712"/>
      <c r="XQ56" s="712"/>
      <c r="XR56" s="712"/>
      <c r="XS56" s="712"/>
      <c r="XT56" s="712"/>
      <c r="XU56" s="712"/>
      <c r="XV56" s="712"/>
      <c r="XW56" s="712"/>
      <c r="XX56" s="712"/>
      <c r="XY56" s="712"/>
      <c r="XZ56" s="712"/>
      <c r="YA56" s="712"/>
      <c r="YB56" s="712"/>
      <c r="YC56" s="712"/>
      <c r="YD56" s="712"/>
      <c r="YE56" s="712"/>
      <c r="YF56" s="712"/>
      <c r="YG56" s="712"/>
      <c r="YH56" s="712"/>
      <c r="YI56" s="712"/>
      <c r="YJ56" s="712"/>
      <c r="YK56" s="712"/>
      <c r="YL56" s="712"/>
      <c r="YM56" s="712"/>
      <c r="YN56" s="712"/>
      <c r="YO56" s="712"/>
      <c r="YP56" s="712"/>
      <c r="YQ56" s="712"/>
      <c r="YR56" s="712"/>
      <c r="YS56" s="712"/>
      <c r="YT56" s="712"/>
      <c r="YU56" s="712"/>
      <c r="YV56" s="712"/>
      <c r="YW56" s="712"/>
      <c r="YX56" s="712"/>
      <c r="YY56" s="712"/>
      <c r="YZ56" s="712"/>
      <c r="ZA56" s="712"/>
      <c r="ZB56" s="712"/>
      <c r="ZC56" s="712"/>
      <c r="ZD56" s="712"/>
      <c r="ZE56" s="712"/>
      <c r="ZF56" s="712"/>
      <c r="ZG56" s="712"/>
      <c r="ZH56" s="712"/>
      <c r="ZI56" s="712"/>
      <c r="ZJ56" s="712"/>
      <c r="ZK56" s="712"/>
      <c r="ZL56" s="712"/>
      <c r="ZM56" s="712"/>
      <c r="ZN56" s="712"/>
      <c r="ZO56" s="712"/>
      <c r="ZP56" s="712"/>
      <c r="ZQ56" s="712"/>
      <c r="ZR56" s="712"/>
      <c r="ZS56" s="712"/>
      <c r="ZT56" s="712"/>
      <c r="ZU56" s="712"/>
      <c r="ZV56" s="712"/>
      <c r="ZW56" s="712"/>
      <c r="ZX56" s="712"/>
      <c r="ZY56" s="712"/>
      <c r="ZZ56" s="712"/>
      <c r="AAA56" s="712"/>
      <c r="AAB56" s="712"/>
      <c r="AAC56" s="712"/>
      <c r="AAD56" s="712"/>
      <c r="AAE56" s="712"/>
      <c r="AAF56" s="712"/>
      <c r="AAG56" s="712"/>
      <c r="AAH56" s="712"/>
      <c r="AAI56" s="712"/>
      <c r="AAJ56" s="712"/>
      <c r="AAK56" s="712"/>
      <c r="AAL56" s="712"/>
      <c r="AAM56" s="712"/>
      <c r="AAN56" s="712"/>
      <c r="AAO56" s="712"/>
      <c r="AAP56" s="712"/>
      <c r="AAQ56" s="712"/>
      <c r="AAR56" s="712"/>
      <c r="AAS56" s="712"/>
      <c r="AAT56" s="712"/>
      <c r="AAU56" s="712"/>
      <c r="AAV56" s="712"/>
      <c r="AAW56" s="712"/>
      <c r="AAX56" s="712"/>
      <c r="AAY56" s="712"/>
      <c r="AAZ56" s="712"/>
      <c r="ABA56" s="712"/>
      <c r="ABB56" s="712"/>
      <c r="ABC56" s="712"/>
      <c r="ABD56" s="712"/>
      <c r="ABE56" s="712"/>
      <c r="ABF56" s="712"/>
      <c r="ABG56" s="712"/>
      <c r="ABH56" s="712"/>
      <c r="ABI56" s="712"/>
      <c r="ABJ56" s="712"/>
      <c r="ABK56" s="712"/>
      <c r="ABL56" s="712"/>
      <c r="ABM56" s="712"/>
      <c r="ABN56" s="712"/>
      <c r="ABO56" s="712"/>
      <c r="ABP56" s="712"/>
      <c r="ABQ56" s="712"/>
      <c r="ABR56" s="712"/>
      <c r="ABS56" s="712"/>
      <c r="ABT56" s="712"/>
      <c r="ABU56" s="712"/>
      <c r="ABV56" s="712"/>
      <c r="ABW56" s="712"/>
      <c r="ABX56" s="712"/>
      <c r="ABY56" s="712"/>
      <c r="ABZ56" s="712"/>
      <c r="ACA56" s="712"/>
      <c r="ACB56" s="712"/>
      <c r="ACC56" s="712"/>
      <c r="ACD56" s="712"/>
      <c r="ACE56" s="712"/>
      <c r="ACF56" s="712"/>
      <c r="ACG56" s="712"/>
      <c r="ACH56" s="712"/>
      <c r="ACI56" s="712"/>
      <c r="ACJ56" s="712"/>
      <c r="ACK56" s="712"/>
      <c r="ACL56" s="712"/>
      <c r="ACM56" s="712"/>
      <c r="ACN56" s="712"/>
      <c r="ACO56" s="712"/>
      <c r="ACP56" s="712"/>
      <c r="ACQ56" s="712"/>
      <c r="ACR56" s="712"/>
      <c r="ACS56" s="712"/>
      <c r="ACT56" s="712"/>
      <c r="ACU56" s="712"/>
      <c r="ACV56" s="712"/>
      <c r="ACW56" s="712"/>
      <c r="ACX56" s="712"/>
      <c r="ACY56" s="712"/>
      <c r="ACZ56" s="712"/>
      <c r="ADA56" s="712"/>
      <c r="ADB56" s="712"/>
      <c r="ADC56" s="712"/>
      <c r="ADD56" s="712"/>
      <c r="ADE56" s="712"/>
      <c r="ADF56" s="712"/>
      <c r="ADG56" s="712"/>
      <c r="ADH56" s="712"/>
      <c r="ADI56" s="712"/>
      <c r="ADJ56" s="712"/>
      <c r="ADK56" s="712"/>
      <c r="ADL56" s="712"/>
      <c r="ADM56" s="712"/>
      <c r="ADN56" s="712"/>
      <c r="ADO56" s="712"/>
      <c r="ADP56" s="712"/>
      <c r="ADQ56" s="712"/>
      <c r="ADR56" s="712"/>
      <c r="ADS56" s="712"/>
      <c r="ADT56" s="712"/>
      <c r="ADU56" s="712"/>
      <c r="ADV56" s="712"/>
      <c r="ADW56" s="712"/>
      <c r="ADX56" s="712"/>
      <c r="ADY56" s="712"/>
      <c r="ADZ56" s="712"/>
      <c r="AEA56" s="712"/>
      <c r="AEB56" s="712"/>
      <c r="AEC56" s="712"/>
      <c r="AED56" s="712"/>
      <c r="AEE56" s="712"/>
      <c r="AEF56" s="712"/>
      <c r="AEG56" s="712"/>
      <c r="AEH56" s="712"/>
      <c r="AEI56" s="712"/>
      <c r="AEJ56" s="712"/>
      <c r="AEK56" s="712"/>
      <c r="AEL56" s="712"/>
      <c r="AEM56" s="712"/>
      <c r="AEN56" s="712"/>
      <c r="AEO56" s="712"/>
      <c r="AEP56" s="712"/>
      <c r="AEQ56" s="712"/>
      <c r="AER56" s="712"/>
      <c r="AES56" s="712"/>
      <c r="AET56" s="712"/>
      <c r="AEU56" s="712"/>
      <c r="AEV56" s="712"/>
      <c r="AEW56" s="712"/>
      <c r="AEX56" s="712"/>
      <c r="AEY56" s="712"/>
      <c r="AEZ56" s="712"/>
      <c r="AFA56" s="712"/>
      <c r="AFB56" s="712"/>
      <c r="AFC56" s="712"/>
      <c r="AFD56" s="712"/>
      <c r="AFE56" s="712"/>
      <c r="AFF56" s="712"/>
      <c r="AFG56" s="712"/>
      <c r="AFH56" s="712"/>
      <c r="AFI56" s="712"/>
      <c r="AFJ56" s="712"/>
      <c r="AFK56" s="712"/>
      <c r="AFL56" s="712"/>
      <c r="AFM56" s="712"/>
      <c r="AFN56" s="712"/>
      <c r="AFO56" s="712"/>
      <c r="AFP56" s="712"/>
      <c r="AFQ56" s="712"/>
      <c r="AFR56" s="712"/>
      <c r="AFS56" s="712"/>
      <c r="AFT56" s="712"/>
      <c r="AFU56" s="712"/>
      <c r="AFV56" s="712"/>
      <c r="AFW56" s="712"/>
      <c r="AFX56" s="712"/>
      <c r="AFY56" s="712"/>
      <c r="AFZ56" s="712"/>
      <c r="AGA56" s="712"/>
      <c r="AGB56" s="712"/>
      <c r="AGC56" s="712"/>
      <c r="AGD56" s="712"/>
      <c r="AGE56" s="712"/>
      <c r="AGF56" s="712"/>
      <c r="AGG56" s="712"/>
      <c r="AGH56" s="712"/>
      <c r="AGI56" s="712"/>
      <c r="AGJ56" s="712"/>
      <c r="AGK56" s="712"/>
      <c r="AGL56" s="712"/>
      <c r="AGM56" s="712"/>
      <c r="AGN56" s="712"/>
      <c r="AGO56" s="712"/>
      <c r="AGP56" s="712"/>
      <c r="AGQ56" s="712"/>
      <c r="AGR56" s="712"/>
      <c r="AGS56" s="712"/>
      <c r="AGT56" s="712"/>
      <c r="AGU56" s="712"/>
      <c r="AGV56" s="712"/>
      <c r="AGW56" s="712"/>
      <c r="AGX56" s="712"/>
      <c r="AGY56" s="712"/>
      <c r="AGZ56" s="712"/>
      <c r="AHA56" s="712"/>
      <c r="AHB56" s="712"/>
      <c r="AHC56" s="712"/>
      <c r="AHD56" s="712"/>
      <c r="AHE56" s="712"/>
      <c r="AHF56" s="712"/>
      <c r="AHG56" s="712"/>
      <c r="AHH56" s="712"/>
      <c r="AHI56" s="712"/>
      <c r="AHJ56" s="712"/>
      <c r="AHK56" s="712"/>
      <c r="AHL56" s="712"/>
      <c r="AHM56" s="712"/>
      <c r="AHN56" s="712"/>
      <c r="AHO56" s="712"/>
      <c r="AHP56" s="712"/>
      <c r="AHQ56" s="712"/>
      <c r="AHR56" s="712"/>
      <c r="AHS56" s="712"/>
      <c r="AHT56" s="712"/>
      <c r="AHU56" s="712"/>
      <c r="AHV56" s="712"/>
      <c r="AHW56" s="712"/>
      <c r="AHX56" s="712"/>
      <c r="AHY56" s="712"/>
      <c r="AHZ56" s="712"/>
      <c r="AIA56" s="712"/>
      <c r="AIB56" s="712"/>
      <c r="AIC56" s="712"/>
      <c r="AID56" s="712"/>
      <c r="AIE56" s="712"/>
      <c r="AIF56" s="712"/>
      <c r="AIG56" s="712"/>
      <c r="AIH56" s="712"/>
      <c r="AII56" s="712"/>
      <c r="AIJ56" s="712"/>
      <c r="AIK56" s="712"/>
      <c r="AIL56" s="712"/>
      <c r="AIM56" s="712"/>
      <c r="AIN56" s="712"/>
      <c r="AIO56" s="712"/>
      <c r="AIP56" s="712"/>
      <c r="AIQ56" s="712"/>
      <c r="AIR56" s="712"/>
      <c r="AIS56" s="712"/>
      <c r="AIT56" s="712"/>
      <c r="AIU56" s="712"/>
      <c r="AIV56" s="712"/>
      <c r="AIW56" s="712"/>
      <c r="AIX56" s="712"/>
      <c r="AIY56" s="712"/>
      <c r="AIZ56" s="712"/>
      <c r="AJA56" s="712"/>
      <c r="AJB56" s="712"/>
      <c r="AJC56" s="712"/>
      <c r="AJD56" s="712"/>
      <c r="AJE56" s="712"/>
      <c r="AJF56" s="712"/>
      <c r="AJG56" s="712"/>
      <c r="AJH56" s="712"/>
      <c r="AJI56" s="712"/>
      <c r="AJJ56" s="712"/>
      <c r="AJK56" s="712"/>
      <c r="AJL56" s="712"/>
      <c r="AJM56" s="712"/>
      <c r="AJN56" s="712"/>
      <c r="AJO56" s="712"/>
      <c r="AJP56" s="712"/>
      <c r="AJQ56" s="712"/>
      <c r="AJR56" s="712"/>
      <c r="AJS56" s="712"/>
      <c r="AJT56" s="712"/>
      <c r="AJU56" s="712"/>
      <c r="AJV56" s="712"/>
      <c r="AJW56" s="712"/>
      <c r="AJX56" s="712"/>
      <c r="AJY56" s="712"/>
      <c r="AJZ56" s="712"/>
      <c r="AKA56" s="712"/>
      <c r="AKB56" s="712"/>
      <c r="AKC56" s="712"/>
      <c r="AKD56" s="712"/>
      <c r="AKE56" s="712"/>
      <c r="AKF56" s="712"/>
      <c r="AKG56" s="712"/>
      <c r="AKH56" s="712"/>
      <c r="AKI56" s="712"/>
      <c r="AKJ56" s="712"/>
      <c r="AKK56" s="712"/>
      <c r="AKL56" s="712"/>
      <c r="AKM56" s="712"/>
      <c r="AKN56" s="712"/>
      <c r="AKO56" s="712"/>
      <c r="AKP56" s="712"/>
      <c r="AKQ56" s="712"/>
      <c r="AKR56" s="712"/>
      <c r="AKS56" s="712"/>
      <c r="AKT56" s="712"/>
      <c r="AKU56" s="712"/>
      <c r="AKV56" s="712"/>
      <c r="AKW56" s="712"/>
      <c r="AKX56" s="712"/>
      <c r="AKY56" s="712"/>
      <c r="AKZ56" s="712"/>
      <c r="ALA56" s="712"/>
      <c r="ALB56" s="712"/>
      <c r="ALC56" s="712"/>
      <c r="ALD56" s="712"/>
      <c r="ALE56" s="712"/>
      <c r="ALF56" s="712"/>
      <c r="ALG56" s="712"/>
      <c r="ALH56" s="712"/>
      <c r="ALI56" s="712"/>
      <c r="ALJ56" s="712"/>
      <c r="ALK56" s="712"/>
      <c r="ALL56" s="712"/>
      <c r="ALM56" s="712"/>
      <c r="ALN56" s="712"/>
      <c r="ALO56" s="712"/>
      <c r="ALP56" s="712"/>
      <c r="ALQ56" s="712"/>
      <c r="ALR56" s="712"/>
      <c r="ALS56" s="712"/>
      <c r="ALT56" s="712"/>
      <c r="ALU56" s="712"/>
      <c r="ALV56" s="712"/>
      <c r="ALW56" s="712"/>
      <c r="ALX56" s="712"/>
      <c r="ALY56" s="712"/>
      <c r="ALZ56" s="712"/>
      <c r="AMA56" s="712"/>
      <c r="AMB56" s="712"/>
      <c r="AMC56" s="712"/>
      <c r="AMD56" s="712"/>
      <c r="AME56" s="712"/>
      <c r="AMF56" s="712"/>
      <c r="AMG56" s="712"/>
      <c r="AMH56" s="712"/>
      <c r="AMI56" s="712"/>
      <c r="AMJ56" s="712"/>
      <c r="AMK56" s="712"/>
      <c r="AML56" s="712"/>
      <c r="AMM56" s="712"/>
      <c r="AMN56" s="712"/>
      <c r="AMO56" s="712"/>
      <c r="AMP56" s="712"/>
      <c r="AMQ56" s="712"/>
      <c r="AMR56" s="712"/>
      <c r="AMS56" s="712"/>
      <c r="AMT56" s="712"/>
      <c r="AMU56" s="712"/>
      <c r="AMV56" s="712"/>
      <c r="AMW56" s="712"/>
      <c r="AMX56" s="712"/>
      <c r="AMY56" s="712"/>
      <c r="AMZ56" s="712"/>
      <c r="ANA56" s="712"/>
      <c r="ANB56" s="712"/>
      <c r="ANC56" s="712"/>
      <c r="AND56" s="712"/>
      <c r="ANE56" s="712"/>
      <c r="ANF56" s="712"/>
      <c r="ANG56" s="712"/>
      <c r="ANH56" s="712"/>
      <c r="ANI56" s="712"/>
      <c r="ANJ56" s="712"/>
      <c r="ANK56" s="712"/>
      <c r="ANL56" s="712"/>
      <c r="ANM56" s="712"/>
      <c r="ANN56" s="712"/>
      <c r="ANO56" s="712"/>
      <c r="ANP56" s="712"/>
      <c r="ANQ56" s="712"/>
      <c r="ANR56" s="712"/>
      <c r="ANS56" s="712"/>
      <c r="ANT56" s="712"/>
      <c r="ANU56" s="712"/>
      <c r="ANV56" s="712"/>
      <c r="ANW56" s="712"/>
      <c r="ANX56" s="712"/>
      <c r="ANY56" s="712"/>
      <c r="ANZ56" s="712"/>
      <c r="AOA56" s="712"/>
      <c r="AOB56" s="712"/>
      <c r="AOC56" s="712"/>
      <c r="AOD56" s="712"/>
      <c r="AOE56" s="712"/>
      <c r="AOF56" s="712"/>
      <c r="AOG56" s="712"/>
      <c r="AOH56" s="712"/>
      <c r="AOI56" s="712"/>
      <c r="AOJ56" s="712"/>
      <c r="AOK56" s="712"/>
      <c r="AOL56" s="712"/>
      <c r="AOM56" s="712"/>
      <c r="AON56" s="712"/>
      <c r="AOO56" s="712"/>
      <c r="AOP56" s="712"/>
      <c r="AOQ56" s="712"/>
      <c r="AOR56" s="712"/>
      <c r="AOS56" s="712"/>
      <c r="AOT56" s="712"/>
      <c r="AOU56" s="712"/>
      <c r="AOV56" s="712"/>
      <c r="AOW56" s="712"/>
      <c r="AOX56" s="712"/>
      <c r="AOY56" s="712"/>
      <c r="AOZ56" s="712"/>
      <c r="APA56" s="712"/>
      <c r="APB56" s="712"/>
      <c r="APC56" s="712"/>
      <c r="APD56" s="712"/>
      <c r="APE56" s="712"/>
      <c r="APF56" s="712"/>
      <c r="APG56" s="712"/>
      <c r="APH56" s="712"/>
      <c r="API56" s="712"/>
      <c r="APJ56" s="712"/>
      <c r="APK56" s="712"/>
      <c r="APL56" s="712"/>
      <c r="APM56" s="712"/>
      <c r="APN56" s="712"/>
      <c r="APO56" s="712"/>
      <c r="APP56" s="712"/>
      <c r="APQ56" s="712"/>
      <c r="APR56" s="712"/>
      <c r="APS56" s="712"/>
      <c r="APT56" s="712"/>
      <c r="APU56" s="712"/>
      <c r="APV56" s="712"/>
      <c r="APW56" s="712"/>
      <c r="APX56" s="712"/>
      <c r="APY56" s="712"/>
      <c r="APZ56" s="712"/>
      <c r="AQA56" s="712"/>
      <c r="AQB56" s="712"/>
      <c r="AQC56" s="712"/>
      <c r="AQD56" s="712"/>
      <c r="AQE56" s="712"/>
      <c r="AQF56" s="712"/>
      <c r="AQG56" s="712"/>
      <c r="AQH56" s="712"/>
      <c r="AQI56" s="712"/>
      <c r="AQJ56" s="712"/>
      <c r="AQK56" s="712"/>
      <c r="AQL56" s="712"/>
      <c r="AQM56" s="712"/>
      <c r="AQN56" s="712"/>
      <c r="AQO56" s="712"/>
      <c r="AQP56" s="712"/>
      <c r="AQQ56" s="712"/>
      <c r="AQR56" s="712"/>
      <c r="AQS56" s="712"/>
      <c r="AQT56" s="712"/>
      <c r="AQU56" s="712"/>
      <c r="AQV56" s="712"/>
      <c r="AQW56" s="712"/>
      <c r="AQX56" s="712"/>
      <c r="AQY56" s="712"/>
      <c r="AQZ56" s="712"/>
      <c r="ARA56" s="712"/>
      <c r="ARB56" s="712"/>
      <c r="ARC56" s="712"/>
      <c r="ARD56" s="712"/>
      <c r="ARE56" s="712"/>
      <c r="ARF56" s="712"/>
      <c r="ARG56" s="712"/>
      <c r="ARH56" s="712"/>
      <c r="ARI56" s="712"/>
      <c r="ARJ56" s="712"/>
      <c r="ARK56" s="712"/>
      <c r="ARL56" s="712"/>
      <c r="ARM56" s="712"/>
      <c r="ARN56" s="712"/>
      <c r="ARO56" s="712"/>
      <c r="ARP56" s="712"/>
      <c r="ARQ56" s="712"/>
      <c r="ARR56" s="712"/>
      <c r="ARS56" s="712"/>
      <c r="ART56" s="712"/>
      <c r="ARU56" s="712"/>
      <c r="ARV56" s="712"/>
      <c r="ARW56" s="712"/>
      <c r="ARX56" s="712"/>
      <c r="ARY56" s="712"/>
      <c r="ARZ56" s="712"/>
      <c r="ASA56" s="712"/>
      <c r="ASB56" s="712"/>
      <c r="ASC56" s="712"/>
      <c r="ASD56" s="712"/>
      <c r="ASE56" s="712"/>
      <c r="ASF56" s="712"/>
      <c r="ASG56" s="712"/>
      <c r="ASH56" s="712"/>
      <c r="ASI56" s="712"/>
      <c r="ASJ56" s="712"/>
      <c r="ASK56" s="712"/>
      <c r="ASL56" s="712"/>
      <c r="ASM56" s="712"/>
      <c r="ASN56" s="712"/>
      <c r="ASO56" s="712"/>
      <c r="ASP56" s="712"/>
      <c r="ASQ56" s="712"/>
      <c r="ASR56" s="712"/>
      <c r="ASS56" s="712"/>
      <c r="AST56" s="712"/>
      <c r="ASU56" s="712"/>
      <c r="ASV56" s="712"/>
      <c r="ASW56" s="712"/>
      <c r="ASX56" s="712"/>
      <c r="ASY56" s="712"/>
      <c r="ASZ56" s="712"/>
      <c r="ATA56" s="712"/>
      <c r="ATB56" s="712"/>
      <c r="ATC56" s="712"/>
      <c r="ATD56" s="712"/>
      <c r="ATE56" s="712"/>
      <c r="ATF56" s="712"/>
      <c r="ATG56" s="712"/>
      <c r="ATH56" s="712"/>
      <c r="ATI56" s="712"/>
      <c r="ATJ56" s="712"/>
      <c r="ATK56" s="712"/>
      <c r="ATL56" s="712"/>
      <c r="ATM56" s="712"/>
      <c r="ATN56" s="712"/>
      <c r="ATO56" s="712"/>
      <c r="ATP56" s="712"/>
      <c r="ATQ56" s="712"/>
      <c r="ATR56" s="712"/>
      <c r="ATS56" s="712"/>
      <c r="ATT56" s="712"/>
      <c r="ATU56" s="712"/>
      <c r="ATV56" s="712"/>
      <c r="ATW56" s="712"/>
      <c r="ATX56" s="712"/>
      <c r="ATY56" s="712"/>
      <c r="ATZ56" s="712"/>
      <c r="AUA56" s="712"/>
      <c r="AUB56" s="712"/>
      <c r="AUC56" s="712"/>
      <c r="AUD56" s="712"/>
      <c r="AUE56" s="712"/>
      <c r="AUF56" s="712"/>
      <c r="AUG56" s="712"/>
      <c r="AUH56" s="712"/>
      <c r="AUI56" s="712"/>
      <c r="AUJ56" s="712"/>
      <c r="AUK56" s="712"/>
      <c r="AUL56" s="712"/>
      <c r="AUM56" s="712"/>
      <c r="AUN56" s="712"/>
      <c r="AUO56" s="712"/>
      <c r="AUP56" s="712"/>
      <c r="AUQ56" s="712"/>
      <c r="AUR56" s="712"/>
      <c r="AUS56" s="712"/>
      <c r="AUT56" s="712"/>
      <c r="AUU56" s="712"/>
      <c r="AUV56" s="712"/>
      <c r="AUW56" s="712"/>
      <c r="AUX56" s="712"/>
      <c r="AUY56" s="712"/>
      <c r="AUZ56" s="712"/>
      <c r="AVA56" s="712"/>
      <c r="AVB56" s="712"/>
      <c r="AVC56" s="712"/>
      <c r="AVD56" s="712"/>
      <c r="AVE56" s="712"/>
      <c r="AVF56" s="712"/>
      <c r="AVG56" s="712"/>
      <c r="AVH56" s="712"/>
      <c r="AVI56" s="712"/>
      <c r="AVJ56" s="712"/>
      <c r="AVK56" s="712"/>
      <c r="AVL56" s="712"/>
      <c r="AVM56" s="712"/>
      <c r="AVN56" s="712"/>
      <c r="AVO56" s="712"/>
      <c r="AVP56" s="712"/>
      <c r="AVQ56" s="712"/>
      <c r="AVR56" s="712"/>
      <c r="AVS56" s="712"/>
      <c r="AVT56" s="712"/>
      <c r="AVU56" s="712"/>
      <c r="AVV56" s="712"/>
      <c r="AVW56" s="712"/>
      <c r="AVX56" s="712"/>
      <c r="AVY56" s="712"/>
      <c r="AVZ56" s="712"/>
      <c r="AWA56" s="712"/>
      <c r="AWB56" s="712"/>
      <c r="AWC56" s="712"/>
      <c r="AWD56" s="712"/>
      <c r="AWE56" s="712"/>
      <c r="AWF56" s="712"/>
      <c r="AWG56" s="712"/>
      <c r="AWH56" s="712"/>
      <c r="AWI56" s="712"/>
      <c r="AWJ56" s="712"/>
      <c r="AWK56" s="712"/>
      <c r="AWL56" s="712"/>
      <c r="AWM56" s="712"/>
      <c r="AWN56" s="712"/>
      <c r="AWO56" s="712"/>
      <c r="AWP56" s="712"/>
      <c r="AWQ56" s="712"/>
      <c r="AWR56" s="712"/>
      <c r="AWS56" s="712"/>
      <c r="AWT56" s="712"/>
      <c r="AWU56" s="712"/>
      <c r="AWV56" s="712"/>
      <c r="AWW56" s="712"/>
      <c r="AWX56" s="712"/>
      <c r="AWY56" s="712"/>
      <c r="AWZ56" s="712"/>
      <c r="AXA56" s="712"/>
      <c r="AXB56" s="712"/>
      <c r="AXC56" s="712"/>
      <c r="AXD56" s="712"/>
      <c r="AXE56" s="712"/>
      <c r="AXF56" s="712"/>
      <c r="AXG56" s="712"/>
      <c r="AXH56" s="712"/>
      <c r="AXI56" s="712"/>
      <c r="AXJ56" s="712"/>
      <c r="AXK56" s="712"/>
      <c r="AXL56" s="712"/>
      <c r="AXM56" s="712"/>
      <c r="AXN56" s="712"/>
      <c r="AXO56" s="712"/>
      <c r="AXP56" s="712"/>
      <c r="AXQ56" s="712"/>
      <c r="AXR56" s="712"/>
      <c r="AXS56" s="712"/>
      <c r="AXT56" s="712"/>
      <c r="AXU56" s="712"/>
      <c r="AXV56" s="712"/>
      <c r="AXW56" s="712"/>
      <c r="AXX56" s="712"/>
      <c r="AXY56" s="712"/>
      <c r="AXZ56" s="712"/>
      <c r="AYA56" s="712"/>
      <c r="AYB56" s="712"/>
      <c r="AYC56" s="712"/>
      <c r="AYD56" s="712"/>
      <c r="AYE56" s="712"/>
      <c r="AYF56" s="712"/>
      <c r="AYG56" s="712"/>
      <c r="AYH56" s="712"/>
      <c r="AYI56" s="712"/>
      <c r="AYJ56" s="712"/>
      <c r="AYK56" s="712"/>
      <c r="AYL56" s="712"/>
      <c r="AYM56" s="712"/>
      <c r="AYN56" s="712"/>
      <c r="AYO56" s="712"/>
      <c r="AYP56" s="712"/>
      <c r="AYQ56" s="712"/>
      <c r="AYR56" s="712"/>
      <c r="AYS56" s="712"/>
      <c r="AYT56" s="712"/>
      <c r="AYU56" s="712"/>
      <c r="AYV56" s="712"/>
      <c r="AYW56" s="712"/>
      <c r="AYX56" s="712"/>
      <c r="AYY56" s="712"/>
      <c r="AYZ56" s="712"/>
      <c r="AZA56" s="712"/>
      <c r="AZB56" s="712"/>
      <c r="AZC56" s="712"/>
      <c r="AZD56" s="712"/>
      <c r="AZE56" s="712"/>
      <c r="AZF56" s="712"/>
      <c r="AZG56" s="712"/>
      <c r="AZH56" s="712"/>
      <c r="AZI56" s="712"/>
      <c r="AZJ56" s="712"/>
      <c r="AZK56" s="712"/>
      <c r="AZL56" s="712"/>
      <c r="AZM56" s="712"/>
      <c r="AZN56" s="712"/>
      <c r="AZO56" s="712"/>
      <c r="AZP56" s="712"/>
      <c r="AZQ56" s="712"/>
      <c r="AZR56" s="712"/>
      <c r="AZS56" s="712"/>
      <c r="AZT56" s="712"/>
      <c r="AZU56" s="712"/>
      <c r="AZV56" s="712"/>
      <c r="AZW56" s="712"/>
      <c r="AZX56" s="712"/>
      <c r="AZY56" s="712"/>
      <c r="AZZ56" s="712"/>
      <c r="BAA56" s="712"/>
      <c r="BAB56" s="712"/>
      <c r="BAC56" s="712"/>
      <c r="BAD56" s="712"/>
      <c r="BAE56" s="712"/>
      <c r="BAF56" s="712"/>
      <c r="BAG56" s="712"/>
      <c r="BAH56" s="712"/>
      <c r="BAI56" s="712"/>
      <c r="BAJ56" s="712"/>
      <c r="BAK56" s="712"/>
      <c r="BAL56" s="712"/>
      <c r="BAM56" s="712"/>
      <c r="BAN56" s="712"/>
      <c r="BAO56" s="712"/>
      <c r="BAP56" s="712"/>
      <c r="BAQ56" s="712"/>
      <c r="BAR56" s="712"/>
      <c r="BAS56" s="712"/>
      <c r="BAT56" s="712"/>
      <c r="BAU56" s="712"/>
      <c r="BAV56" s="712"/>
      <c r="BAW56" s="712"/>
      <c r="BAX56" s="712"/>
      <c r="BAY56" s="712"/>
      <c r="BAZ56" s="712"/>
      <c r="BBA56" s="712"/>
      <c r="BBB56" s="712"/>
      <c r="BBC56" s="712"/>
      <c r="BBD56" s="712"/>
      <c r="BBE56" s="712"/>
      <c r="BBF56" s="712"/>
      <c r="BBG56" s="712"/>
      <c r="BBH56" s="712"/>
      <c r="BBI56" s="712"/>
      <c r="BBJ56" s="712"/>
      <c r="BBK56" s="712"/>
      <c r="BBL56" s="712"/>
      <c r="BBM56" s="712"/>
      <c r="BBN56" s="712"/>
      <c r="BBO56" s="712"/>
      <c r="BBP56" s="712"/>
      <c r="BBQ56" s="712"/>
      <c r="BBR56" s="712"/>
      <c r="BBS56" s="712"/>
      <c r="BBT56" s="712"/>
      <c r="BBU56" s="712"/>
      <c r="BBV56" s="712"/>
      <c r="BBW56" s="712"/>
      <c r="BBX56" s="712"/>
      <c r="BBY56" s="712"/>
      <c r="BBZ56" s="712"/>
      <c r="BCA56" s="712"/>
      <c r="BCB56" s="712"/>
      <c r="BCC56" s="712"/>
      <c r="BCD56" s="712"/>
      <c r="BCE56" s="712"/>
      <c r="BCF56" s="712"/>
      <c r="BCG56" s="712"/>
      <c r="BCH56" s="712"/>
      <c r="BCI56" s="712"/>
      <c r="BCJ56" s="712"/>
      <c r="BCK56" s="712"/>
      <c r="BCL56" s="712"/>
      <c r="BCM56" s="712"/>
      <c r="BCN56" s="712"/>
      <c r="BCO56" s="712"/>
      <c r="BCP56" s="712"/>
      <c r="BCQ56" s="712"/>
      <c r="BCR56" s="712"/>
      <c r="BCS56" s="712"/>
      <c r="BCT56" s="712"/>
      <c r="BCU56" s="712"/>
      <c r="BCV56" s="712"/>
      <c r="BCW56" s="712"/>
      <c r="BCX56" s="712"/>
      <c r="BCY56" s="712"/>
      <c r="BCZ56" s="712"/>
      <c r="BDA56" s="712"/>
      <c r="BDB56" s="712"/>
      <c r="BDC56" s="712"/>
      <c r="BDD56" s="712"/>
      <c r="BDE56" s="712"/>
      <c r="BDF56" s="712"/>
      <c r="BDG56" s="712"/>
      <c r="BDH56" s="712"/>
      <c r="BDI56" s="712"/>
      <c r="BDJ56" s="712"/>
      <c r="BDK56" s="712"/>
      <c r="BDL56" s="712"/>
      <c r="BDM56" s="712"/>
      <c r="BDN56" s="712"/>
      <c r="BDO56" s="712"/>
      <c r="BDP56" s="712"/>
      <c r="BDQ56" s="712"/>
      <c r="BDR56" s="712"/>
      <c r="BDS56" s="712"/>
      <c r="BDT56" s="712"/>
      <c r="BDU56" s="712"/>
      <c r="BDV56" s="712"/>
      <c r="BDW56" s="712"/>
      <c r="BDX56" s="712"/>
      <c r="BDY56" s="712"/>
      <c r="BDZ56" s="712"/>
      <c r="BEA56" s="712"/>
      <c r="BEB56" s="712"/>
      <c r="BEC56" s="712"/>
      <c r="BED56" s="712"/>
      <c r="BEE56" s="712"/>
      <c r="BEF56" s="712"/>
      <c r="BEG56" s="712"/>
      <c r="BEH56" s="712"/>
      <c r="BEI56" s="712"/>
      <c r="BEJ56" s="712"/>
      <c r="BEK56" s="712"/>
      <c r="BEL56" s="712"/>
      <c r="BEM56" s="712"/>
      <c r="BEN56" s="712"/>
      <c r="BEO56" s="712"/>
      <c r="BEP56" s="712"/>
      <c r="BEQ56" s="712"/>
      <c r="BER56" s="712"/>
      <c r="BES56" s="712"/>
      <c r="BET56" s="712"/>
      <c r="BEU56" s="712"/>
      <c r="BEV56" s="712"/>
      <c r="BEW56" s="712"/>
      <c r="BEX56" s="712"/>
      <c r="BEY56" s="712"/>
      <c r="BEZ56" s="712"/>
      <c r="BFA56" s="712"/>
      <c r="BFB56" s="712"/>
      <c r="BFC56" s="712"/>
      <c r="BFD56" s="712"/>
      <c r="BFE56" s="712"/>
      <c r="BFF56" s="712"/>
      <c r="BFG56" s="712"/>
      <c r="BFH56" s="712"/>
      <c r="BFI56" s="712"/>
      <c r="BFJ56" s="712"/>
      <c r="BFK56" s="712"/>
      <c r="BFL56" s="712"/>
      <c r="BFM56" s="712"/>
      <c r="BFN56" s="712"/>
      <c r="BFO56" s="712"/>
      <c r="BFP56" s="712"/>
      <c r="BFQ56" s="712"/>
      <c r="BFR56" s="712"/>
      <c r="BFS56" s="712"/>
      <c r="BFT56" s="712"/>
      <c r="BFU56" s="712"/>
      <c r="BFV56" s="712"/>
      <c r="BFW56" s="712"/>
      <c r="BFX56" s="712"/>
      <c r="BFY56" s="712"/>
      <c r="BFZ56" s="712"/>
      <c r="BGA56" s="712"/>
      <c r="BGB56" s="712"/>
      <c r="BGC56" s="712"/>
      <c r="BGD56" s="712"/>
      <c r="BGE56" s="712"/>
      <c r="BGF56" s="712"/>
      <c r="BGG56" s="712"/>
      <c r="BGH56" s="712"/>
      <c r="BGI56" s="712"/>
      <c r="BGJ56" s="712"/>
      <c r="BGK56" s="712"/>
      <c r="BGL56" s="712"/>
      <c r="BGM56" s="712"/>
      <c r="BGN56" s="712"/>
      <c r="BGO56" s="712"/>
      <c r="BGP56" s="712"/>
      <c r="BGQ56" s="712"/>
      <c r="BGR56" s="712"/>
      <c r="BGS56" s="712"/>
      <c r="BGT56" s="712"/>
      <c r="BGU56" s="712"/>
      <c r="BGV56" s="712"/>
      <c r="BGW56" s="712"/>
      <c r="BGX56" s="712"/>
      <c r="BGY56" s="712"/>
      <c r="BGZ56" s="712"/>
      <c r="BHA56" s="712"/>
      <c r="BHB56" s="712"/>
      <c r="BHC56" s="712"/>
      <c r="BHD56" s="712"/>
      <c r="BHE56" s="712"/>
      <c r="BHF56" s="712"/>
      <c r="BHG56" s="712"/>
      <c r="BHH56" s="712"/>
      <c r="BHI56" s="712"/>
      <c r="BHJ56" s="712"/>
      <c r="BHK56" s="712"/>
      <c r="BHL56" s="712"/>
      <c r="BHM56" s="712"/>
      <c r="BHN56" s="712"/>
      <c r="BHO56" s="712"/>
      <c r="BHP56" s="712"/>
      <c r="BHQ56" s="712"/>
      <c r="BHR56" s="712"/>
      <c r="BHS56" s="712"/>
      <c r="BHT56" s="712"/>
      <c r="BHU56" s="712"/>
      <c r="BHV56" s="712"/>
      <c r="BHW56" s="712"/>
      <c r="BHX56" s="712"/>
      <c r="BHY56" s="712"/>
      <c r="BHZ56" s="712"/>
      <c r="BIA56" s="712"/>
      <c r="BIB56" s="712"/>
      <c r="BIC56" s="712"/>
      <c r="BID56" s="712"/>
      <c r="BIE56" s="712"/>
      <c r="BIF56" s="712"/>
      <c r="BIG56" s="712"/>
      <c r="BIH56" s="712"/>
      <c r="BII56" s="712"/>
      <c r="BIJ56" s="712"/>
      <c r="BIK56" s="712"/>
      <c r="BIL56" s="712"/>
      <c r="BIM56" s="712"/>
      <c r="BIN56" s="712"/>
      <c r="BIO56" s="712"/>
      <c r="BIP56" s="712"/>
      <c r="BIQ56" s="712"/>
      <c r="BIR56" s="712"/>
      <c r="BIS56" s="712"/>
      <c r="BIT56" s="712"/>
      <c r="BIU56" s="712"/>
      <c r="BIV56" s="712"/>
      <c r="BIW56" s="712"/>
      <c r="BIX56" s="712"/>
      <c r="BIY56" s="712"/>
      <c r="BIZ56" s="712"/>
      <c r="BJA56" s="712"/>
      <c r="BJB56" s="712"/>
      <c r="BJC56" s="712"/>
      <c r="BJD56" s="712"/>
      <c r="BJE56" s="712"/>
      <c r="BJF56" s="712"/>
      <c r="BJG56" s="712"/>
      <c r="BJH56" s="712"/>
      <c r="BJI56" s="712"/>
      <c r="BJJ56" s="712"/>
      <c r="BJK56" s="712"/>
      <c r="BJL56" s="712"/>
      <c r="BJM56" s="712"/>
      <c r="BJN56" s="712"/>
      <c r="BJO56" s="712"/>
      <c r="BJP56" s="712"/>
      <c r="BJQ56" s="712"/>
      <c r="BJR56" s="712"/>
      <c r="BJS56" s="712"/>
      <c r="BJT56" s="712"/>
      <c r="BJU56" s="712"/>
      <c r="BJV56" s="712"/>
      <c r="BJW56" s="712"/>
      <c r="BJX56" s="712"/>
      <c r="BJY56" s="712"/>
      <c r="BJZ56" s="712"/>
      <c r="BKA56" s="712"/>
      <c r="BKB56" s="712"/>
      <c r="BKC56" s="712"/>
      <c r="BKD56" s="712"/>
      <c r="BKE56" s="712"/>
      <c r="BKF56" s="712"/>
      <c r="BKG56" s="712"/>
      <c r="BKH56" s="712"/>
      <c r="BKI56" s="712"/>
      <c r="BKJ56" s="712"/>
      <c r="BKK56" s="712"/>
      <c r="BKL56" s="712"/>
      <c r="BKM56" s="712"/>
      <c r="BKN56" s="712"/>
      <c r="BKO56" s="712"/>
      <c r="BKP56" s="712"/>
      <c r="BKQ56" s="712"/>
      <c r="BKR56" s="712"/>
      <c r="BKS56" s="712"/>
      <c r="BKT56" s="712"/>
      <c r="BKU56" s="712"/>
      <c r="BKV56" s="712"/>
      <c r="BKW56" s="712"/>
      <c r="BKX56" s="712"/>
      <c r="BKY56" s="712"/>
      <c r="BKZ56" s="712"/>
      <c r="BLA56" s="712"/>
      <c r="BLB56" s="712"/>
      <c r="BLC56" s="712"/>
      <c r="BLD56" s="712"/>
      <c r="BLE56" s="712"/>
      <c r="BLF56" s="712"/>
      <c r="BLG56" s="712"/>
      <c r="BLH56" s="712"/>
      <c r="BLI56" s="712"/>
      <c r="BLJ56" s="712"/>
      <c r="BLK56" s="712"/>
      <c r="BLL56" s="712"/>
      <c r="BLM56" s="712"/>
      <c r="BLN56" s="712"/>
      <c r="BLO56" s="712"/>
      <c r="BLP56" s="712"/>
      <c r="BLQ56" s="712"/>
      <c r="BLR56" s="712"/>
      <c r="BLS56" s="712"/>
      <c r="BLT56" s="712"/>
      <c r="BLU56" s="712"/>
      <c r="BLV56" s="712"/>
      <c r="BLW56" s="712"/>
      <c r="BLX56" s="712"/>
      <c r="BLY56" s="712"/>
      <c r="BLZ56" s="712"/>
      <c r="BMA56" s="712"/>
      <c r="BMB56" s="712"/>
      <c r="BMC56" s="712"/>
      <c r="BMD56" s="712"/>
      <c r="BME56" s="712"/>
      <c r="BMF56" s="712"/>
      <c r="BMG56" s="712"/>
      <c r="BMH56" s="712"/>
      <c r="BMI56" s="712"/>
      <c r="BMJ56" s="712"/>
      <c r="BMK56" s="712"/>
      <c r="BML56" s="712"/>
      <c r="BMM56" s="712"/>
      <c r="BMN56" s="712"/>
      <c r="BMO56" s="712"/>
      <c r="BMP56" s="712"/>
      <c r="BMQ56" s="712"/>
      <c r="BMR56" s="712"/>
      <c r="BMS56" s="712"/>
      <c r="BMT56" s="712"/>
      <c r="BMU56" s="712"/>
      <c r="BMV56" s="712"/>
      <c r="BMW56" s="712"/>
      <c r="BMX56" s="712"/>
      <c r="BMY56" s="712"/>
      <c r="BMZ56" s="712"/>
      <c r="BNA56" s="712"/>
      <c r="BNB56" s="712"/>
      <c r="BNC56" s="712"/>
      <c r="BND56" s="712"/>
      <c r="BNE56" s="712"/>
      <c r="BNF56" s="712"/>
      <c r="BNG56" s="712"/>
      <c r="BNH56" s="712"/>
      <c r="BNI56" s="712"/>
      <c r="BNJ56" s="712"/>
      <c r="BNK56" s="712"/>
      <c r="BNL56" s="712"/>
      <c r="BNM56" s="712"/>
      <c r="BNN56" s="712"/>
      <c r="BNO56" s="712"/>
      <c r="BNP56" s="712"/>
      <c r="BNQ56" s="712"/>
      <c r="BNR56" s="712"/>
      <c r="BNS56" s="712"/>
      <c r="BNT56" s="712"/>
      <c r="BNU56" s="712"/>
      <c r="BNV56" s="712"/>
      <c r="BNW56" s="712"/>
      <c r="BNX56" s="712"/>
      <c r="BNY56" s="712"/>
      <c r="BNZ56" s="712"/>
      <c r="BOA56" s="712"/>
      <c r="BOB56" s="712"/>
      <c r="BOC56" s="712"/>
      <c r="BOD56" s="712"/>
      <c r="BOE56" s="712"/>
      <c r="BOF56" s="712"/>
      <c r="BOG56" s="712"/>
      <c r="BOH56" s="712"/>
      <c r="BOI56" s="712"/>
      <c r="BOJ56" s="712"/>
      <c r="BOK56" s="712"/>
      <c r="BOL56" s="712"/>
      <c r="BOM56" s="712"/>
      <c r="BON56" s="712"/>
      <c r="BOO56" s="712"/>
      <c r="BOP56" s="712"/>
      <c r="BOQ56" s="712"/>
      <c r="BOR56" s="712"/>
      <c r="BOS56" s="712"/>
      <c r="BOT56" s="712"/>
      <c r="BOU56" s="712"/>
      <c r="BOV56" s="712"/>
      <c r="BOW56" s="712"/>
      <c r="BOX56" s="712"/>
      <c r="BOY56" s="712"/>
      <c r="BOZ56" s="712"/>
      <c r="BPA56" s="712"/>
      <c r="BPB56" s="712"/>
      <c r="BPC56" s="712"/>
      <c r="BPD56" s="712"/>
      <c r="BPE56" s="712"/>
      <c r="BPF56" s="712"/>
      <c r="BPG56" s="712"/>
      <c r="BPH56" s="712"/>
      <c r="BPI56" s="712"/>
      <c r="BPJ56" s="712"/>
      <c r="BPK56" s="712"/>
      <c r="BPL56" s="712"/>
      <c r="BPM56" s="712"/>
      <c r="BPN56" s="712"/>
      <c r="BPO56" s="712"/>
      <c r="BPP56" s="712"/>
      <c r="BPQ56" s="712"/>
      <c r="BPR56" s="712"/>
      <c r="BPS56" s="712"/>
      <c r="BPT56" s="712"/>
      <c r="BPU56" s="712"/>
      <c r="BPV56" s="712"/>
      <c r="BPW56" s="712"/>
      <c r="BPX56" s="712"/>
      <c r="BPY56" s="712"/>
      <c r="BPZ56" s="712"/>
      <c r="BQA56" s="712"/>
      <c r="BQB56" s="712"/>
      <c r="BQC56" s="712"/>
      <c r="BQD56" s="712"/>
      <c r="BQE56" s="712"/>
      <c r="BQF56" s="712"/>
      <c r="BQG56" s="712"/>
      <c r="BQH56" s="712"/>
      <c r="BQI56" s="712"/>
      <c r="BQJ56" s="712"/>
      <c r="BQK56" s="712"/>
      <c r="BQL56" s="712"/>
      <c r="BQM56" s="712"/>
      <c r="BQN56" s="712"/>
      <c r="BQO56" s="712"/>
      <c r="BQP56" s="712"/>
      <c r="BQQ56" s="712"/>
      <c r="BQR56" s="712"/>
      <c r="BQS56" s="712"/>
      <c r="BQT56" s="712"/>
      <c r="BQU56" s="712"/>
      <c r="BQV56" s="712"/>
      <c r="BQW56" s="712"/>
      <c r="BQX56" s="712"/>
      <c r="BQY56" s="712"/>
      <c r="BQZ56" s="712"/>
      <c r="BRA56" s="712"/>
      <c r="BRB56" s="712"/>
      <c r="BRC56" s="712"/>
      <c r="BRD56" s="712"/>
      <c r="BRE56" s="712"/>
      <c r="BRF56" s="712"/>
      <c r="BRG56" s="712"/>
      <c r="BRH56" s="712"/>
      <c r="BRI56" s="712"/>
      <c r="BRJ56" s="712"/>
      <c r="BRK56" s="712"/>
      <c r="BRL56" s="712"/>
      <c r="BRM56" s="712"/>
      <c r="BRN56" s="712"/>
      <c r="BRO56" s="712"/>
      <c r="BRP56" s="712"/>
      <c r="BRQ56" s="712"/>
      <c r="BRR56" s="712"/>
      <c r="BRS56" s="712"/>
      <c r="BRT56" s="712"/>
      <c r="BRU56" s="712"/>
      <c r="BRV56" s="712"/>
      <c r="BRW56" s="712"/>
      <c r="BRX56" s="712"/>
      <c r="BRY56" s="712"/>
      <c r="BRZ56" s="712"/>
      <c r="BSA56" s="712"/>
      <c r="BSB56" s="712"/>
      <c r="BSC56" s="712"/>
      <c r="BSD56" s="712"/>
      <c r="BSE56" s="712"/>
      <c r="BSF56" s="712"/>
      <c r="BSG56" s="712"/>
      <c r="BSH56" s="712"/>
      <c r="BSI56" s="712"/>
      <c r="BSJ56" s="712"/>
      <c r="BSK56" s="712"/>
      <c r="BSL56" s="712"/>
      <c r="BSM56" s="712"/>
      <c r="BSN56" s="712"/>
      <c r="BSO56" s="712"/>
      <c r="BSP56" s="712"/>
      <c r="BSQ56" s="712"/>
      <c r="BSR56" s="712"/>
      <c r="BSS56" s="712"/>
      <c r="BST56" s="712"/>
      <c r="BSU56" s="712"/>
      <c r="BSV56" s="712"/>
      <c r="BSW56" s="712"/>
      <c r="BSX56" s="712"/>
      <c r="BSY56" s="712"/>
      <c r="BSZ56" s="712"/>
      <c r="BTA56" s="712"/>
      <c r="BTB56" s="712"/>
      <c r="BTC56" s="712"/>
      <c r="BTD56" s="712"/>
      <c r="BTE56" s="712"/>
      <c r="BTF56" s="712"/>
      <c r="BTG56" s="712"/>
      <c r="BTH56" s="712"/>
      <c r="BTI56" s="712"/>
      <c r="BTJ56" s="712"/>
      <c r="BTK56" s="712"/>
      <c r="BTL56" s="712"/>
      <c r="BTM56" s="712"/>
      <c r="BTN56" s="712"/>
      <c r="BTO56" s="712"/>
      <c r="BTP56" s="712"/>
      <c r="BTQ56" s="712"/>
      <c r="BTR56" s="712"/>
      <c r="BTS56" s="712"/>
      <c r="BTT56" s="712"/>
      <c r="BTU56" s="712"/>
      <c r="BTV56" s="712"/>
      <c r="BTW56" s="712"/>
      <c r="BTX56" s="712"/>
      <c r="BTY56" s="712"/>
      <c r="BTZ56" s="712"/>
      <c r="BUA56" s="712"/>
      <c r="BUB56" s="712"/>
      <c r="BUC56" s="712"/>
      <c r="BUD56" s="712"/>
      <c r="BUE56" s="712"/>
      <c r="BUF56" s="712"/>
      <c r="BUG56" s="712"/>
      <c r="BUH56" s="712"/>
      <c r="BUI56" s="712"/>
      <c r="BUJ56" s="712"/>
      <c r="BUK56" s="712"/>
      <c r="BUL56" s="712"/>
      <c r="BUM56" s="712"/>
      <c r="BUN56" s="712"/>
      <c r="BUO56" s="712"/>
      <c r="BUP56" s="712"/>
      <c r="BUQ56" s="712"/>
      <c r="BUR56" s="712"/>
      <c r="BUS56" s="712"/>
      <c r="BUT56" s="712"/>
      <c r="BUU56" s="712"/>
      <c r="BUV56" s="712"/>
      <c r="BUW56" s="712"/>
      <c r="BUX56" s="712"/>
      <c r="BUY56" s="712"/>
      <c r="BUZ56" s="712"/>
      <c r="BVA56" s="712"/>
      <c r="BVB56" s="712"/>
      <c r="BVC56" s="712"/>
      <c r="BVD56" s="712"/>
      <c r="BVE56" s="712"/>
      <c r="BVF56" s="712"/>
      <c r="BVG56" s="712"/>
      <c r="BVH56" s="712"/>
      <c r="BVI56" s="712"/>
      <c r="BVJ56" s="712"/>
      <c r="BVK56" s="712"/>
      <c r="BVL56" s="712"/>
      <c r="BVM56" s="712"/>
      <c r="BVN56" s="712"/>
      <c r="BVO56" s="712"/>
      <c r="BVP56" s="712"/>
      <c r="BVQ56" s="712"/>
      <c r="BVR56" s="712"/>
      <c r="BVS56" s="712"/>
      <c r="BVT56" s="712"/>
      <c r="BVU56" s="712"/>
      <c r="BVV56" s="712"/>
      <c r="BVW56" s="712"/>
      <c r="BVX56" s="712"/>
      <c r="BVY56" s="712"/>
      <c r="BVZ56" s="712"/>
      <c r="BWA56" s="712"/>
      <c r="BWB56" s="712"/>
      <c r="BWC56" s="712"/>
      <c r="BWD56" s="712"/>
      <c r="BWE56" s="712"/>
      <c r="BWF56" s="712"/>
      <c r="BWG56" s="712"/>
      <c r="BWH56" s="712"/>
      <c r="BWI56" s="712"/>
      <c r="BWJ56" s="712"/>
      <c r="BWK56" s="712"/>
      <c r="BWL56" s="712"/>
      <c r="BWM56" s="712"/>
      <c r="BWN56" s="712"/>
      <c r="BWO56" s="712"/>
      <c r="BWP56" s="712"/>
      <c r="BWQ56" s="712"/>
      <c r="BWR56" s="712"/>
      <c r="BWS56" s="712"/>
      <c r="BWT56" s="712"/>
      <c r="BWU56" s="712"/>
      <c r="BWV56" s="712"/>
      <c r="BWW56" s="712"/>
      <c r="BWX56" s="712"/>
      <c r="BWY56" s="712"/>
      <c r="BWZ56" s="712"/>
      <c r="BXA56" s="712"/>
      <c r="BXB56" s="712"/>
      <c r="BXC56" s="712"/>
      <c r="BXD56" s="712"/>
      <c r="BXE56" s="712"/>
      <c r="BXF56" s="712"/>
      <c r="BXG56" s="712"/>
      <c r="BXH56" s="712"/>
      <c r="BXI56" s="712"/>
      <c r="BXJ56" s="712"/>
      <c r="BXK56" s="712"/>
      <c r="BXL56" s="712"/>
      <c r="BXM56" s="712"/>
      <c r="BXN56" s="712"/>
      <c r="BXO56" s="712"/>
      <c r="BXP56" s="712"/>
      <c r="BXQ56" s="712"/>
      <c r="BXR56" s="712"/>
      <c r="BXS56" s="712"/>
      <c r="BXT56" s="712"/>
      <c r="BXU56" s="712"/>
      <c r="BXV56" s="712"/>
      <c r="BXW56" s="712"/>
      <c r="BXX56" s="712"/>
      <c r="BXY56" s="712"/>
      <c r="BXZ56" s="712"/>
      <c r="BYA56" s="712"/>
      <c r="BYB56" s="712"/>
      <c r="BYC56" s="712"/>
      <c r="BYD56" s="712"/>
      <c r="BYE56" s="712"/>
      <c r="BYF56" s="712"/>
      <c r="BYG56" s="712"/>
      <c r="BYH56" s="712"/>
      <c r="BYI56" s="712"/>
      <c r="BYJ56" s="712"/>
      <c r="BYK56" s="712"/>
      <c r="BYL56" s="712"/>
      <c r="BYM56" s="712"/>
      <c r="BYN56" s="712"/>
      <c r="BYO56" s="712"/>
      <c r="BYP56" s="712"/>
      <c r="BYQ56" s="712"/>
      <c r="BYR56" s="712"/>
      <c r="BYS56" s="712"/>
      <c r="BYT56" s="712"/>
      <c r="BYU56" s="712"/>
      <c r="BYV56" s="712"/>
      <c r="BYW56" s="712"/>
      <c r="BYX56" s="712"/>
      <c r="BYY56" s="712"/>
      <c r="BYZ56" s="712"/>
      <c r="BZA56" s="712"/>
      <c r="BZB56" s="712"/>
      <c r="BZC56" s="712"/>
      <c r="BZD56" s="712"/>
      <c r="BZE56" s="712"/>
      <c r="BZF56" s="712"/>
      <c r="BZG56" s="712"/>
      <c r="BZH56" s="712"/>
      <c r="BZI56" s="712"/>
      <c r="BZJ56" s="712"/>
      <c r="BZK56" s="712"/>
      <c r="BZL56" s="712"/>
      <c r="BZM56" s="712"/>
      <c r="BZN56" s="712"/>
      <c r="BZO56" s="712"/>
      <c r="BZP56" s="712"/>
      <c r="BZQ56" s="712"/>
      <c r="BZR56" s="712"/>
      <c r="BZS56" s="712"/>
      <c r="BZT56" s="712"/>
      <c r="BZU56" s="712"/>
      <c r="BZV56" s="712"/>
      <c r="BZW56" s="712"/>
      <c r="BZX56" s="712"/>
      <c r="BZY56" s="712"/>
      <c r="BZZ56" s="712"/>
      <c r="CAA56" s="712"/>
      <c r="CAB56" s="712"/>
      <c r="CAC56" s="712"/>
      <c r="CAD56" s="712"/>
      <c r="CAE56" s="712"/>
      <c r="CAF56" s="712"/>
      <c r="CAG56" s="712"/>
      <c r="CAH56" s="712"/>
      <c r="CAI56" s="712"/>
      <c r="CAJ56" s="712"/>
      <c r="CAK56" s="712"/>
      <c r="CAL56" s="712"/>
      <c r="CAM56" s="712"/>
      <c r="CAN56" s="712"/>
      <c r="CAO56" s="712"/>
      <c r="CAP56" s="712"/>
      <c r="CAQ56" s="712"/>
      <c r="CAR56" s="712"/>
      <c r="CAS56" s="712"/>
      <c r="CAT56" s="712"/>
      <c r="CAU56" s="712"/>
      <c r="CAV56" s="712"/>
      <c r="CAW56" s="712"/>
      <c r="CAX56" s="712"/>
      <c r="CAY56" s="712"/>
      <c r="CAZ56" s="712"/>
      <c r="CBA56" s="712"/>
      <c r="CBB56" s="712"/>
      <c r="CBC56" s="712"/>
      <c r="CBD56" s="712"/>
      <c r="CBE56" s="712"/>
      <c r="CBF56" s="712"/>
      <c r="CBG56" s="712"/>
      <c r="CBH56" s="712"/>
      <c r="CBI56" s="712"/>
      <c r="CBJ56" s="712"/>
      <c r="CBK56" s="712"/>
      <c r="CBL56" s="712"/>
      <c r="CBM56" s="712"/>
      <c r="CBN56" s="712"/>
      <c r="CBO56" s="712"/>
      <c r="CBP56" s="712"/>
      <c r="CBQ56" s="712"/>
      <c r="CBR56" s="712"/>
      <c r="CBS56" s="712"/>
      <c r="CBT56" s="712"/>
      <c r="CBU56" s="712"/>
      <c r="CBV56" s="712"/>
      <c r="CBW56" s="712"/>
      <c r="CBX56" s="712"/>
      <c r="CBY56" s="712"/>
      <c r="CBZ56" s="712"/>
      <c r="CCA56" s="712"/>
      <c r="CCB56" s="712"/>
      <c r="CCC56" s="712"/>
      <c r="CCD56" s="712"/>
      <c r="CCE56" s="712"/>
      <c r="CCF56" s="712"/>
      <c r="CCG56" s="712"/>
      <c r="CCH56" s="712"/>
      <c r="CCI56" s="712"/>
      <c r="CCJ56" s="712"/>
      <c r="CCK56" s="712"/>
      <c r="CCL56" s="712"/>
      <c r="CCM56" s="712"/>
      <c r="CCN56" s="712"/>
      <c r="CCO56" s="712"/>
      <c r="CCP56" s="712"/>
      <c r="CCQ56" s="712"/>
      <c r="CCR56" s="712"/>
      <c r="CCS56" s="712"/>
      <c r="CCT56" s="712"/>
      <c r="CCU56" s="712"/>
      <c r="CCV56" s="712"/>
      <c r="CCW56" s="712"/>
      <c r="CCX56" s="712"/>
      <c r="CCY56" s="712"/>
      <c r="CCZ56" s="712"/>
      <c r="CDA56" s="712"/>
      <c r="CDB56" s="712"/>
      <c r="CDC56" s="712"/>
      <c r="CDD56" s="712"/>
      <c r="CDE56" s="712"/>
      <c r="CDF56" s="712"/>
      <c r="CDG56" s="712"/>
      <c r="CDH56" s="712"/>
      <c r="CDI56" s="712"/>
      <c r="CDJ56" s="712"/>
      <c r="CDK56" s="712"/>
      <c r="CDL56" s="712"/>
      <c r="CDM56" s="712"/>
      <c r="CDN56" s="712"/>
      <c r="CDO56" s="712"/>
      <c r="CDP56" s="712"/>
      <c r="CDQ56" s="712"/>
      <c r="CDR56" s="712"/>
      <c r="CDS56" s="712"/>
      <c r="CDT56" s="712"/>
      <c r="CDU56" s="712"/>
      <c r="CDV56" s="712"/>
      <c r="CDW56" s="712"/>
      <c r="CDX56" s="712"/>
      <c r="CDY56" s="712"/>
      <c r="CDZ56" s="712"/>
      <c r="CEA56" s="712"/>
      <c r="CEB56" s="712"/>
      <c r="CEC56" s="712"/>
      <c r="CED56" s="712"/>
      <c r="CEE56" s="712"/>
      <c r="CEF56" s="712"/>
      <c r="CEG56" s="712"/>
      <c r="CEH56" s="712"/>
      <c r="CEI56" s="712"/>
      <c r="CEJ56" s="712"/>
      <c r="CEK56" s="712"/>
      <c r="CEL56" s="712"/>
      <c r="CEM56" s="712"/>
      <c r="CEN56" s="712"/>
      <c r="CEO56" s="712"/>
      <c r="CEP56" s="712"/>
      <c r="CEQ56" s="712"/>
      <c r="CER56" s="712"/>
      <c r="CES56" s="712"/>
      <c r="CET56" s="712"/>
      <c r="CEU56" s="712"/>
      <c r="CEV56" s="712"/>
      <c r="CEW56" s="712"/>
      <c r="CEX56" s="712"/>
      <c r="CEY56" s="712"/>
      <c r="CEZ56" s="712"/>
      <c r="CFA56" s="712"/>
      <c r="CFB56" s="712"/>
      <c r="CFC56" s="712"/>
      <c r="CFD56" s="712"/>
      <c r="CFE56" s="712"/>
      <c r="CFF56" s="712"/>
      <c r="CFG56" s="712"/>
      <c r="CFH56" s="712"/>
      <c r="CFI56" s="712"/>
      <c r="CFJ56" s="712"/>
      <c r="CFK56" s="712"/>
      <c r="CFL56" s="712"/>
      <c r="CFM56" s="712"/>
      <c r="CFN56" s="712"/>
      <c r="CFO56" s="712"/>
      <c r="CFP56" s="712"/>
      <c r="CFQ56" s="712"/>
      <c r="CFR56" s="712"/>
      <c r="CFS56" s="712"/>
      <c r="CFT56" s="712"/>
      <c r="CFU56" s="712"/>
      <c r="CFV56" s="712"/>
      <c r="CFW56" s="712"/>
      <c r="CFX56" s="712"/>
      <c r="CFY56" s="712"/>
      <c r="CFZ56" s="712"/>
      <c r="CGA56" s="712"/>
      <c r="CGB56" s="712"/>
      <c r="CGC56" s="712"/>
      <c r="CGD56" s="712"/>
      <c r="CGE56" s="712"/>
      <c r="CGF56" s="712"/>
      <c r="CGG56" s="712"/>
      <c r="CGH56" s="712"/>
      <c r="CGI56" s="712"/>
      <c r="CGJ56" s="712"/>
      <c r="CGK56" s="712"/>
      <c r="CGL56" s="712"/>
      <c r="CGM56" s="712"/>
      <c r="CGN56" s="712"/>
      <c r="CGO56" s="712"/>
      <c r="CGP56" s="712"/>
      <c r="CGQ56" s="712"/>
      <c r="CGR56" s="712"/>
      <c r="CGS56" s="712"/>
      <c r="CGT56" s="712"/>
      <c r="CGU56" s="712"/>
      <c r="CGV56" s="712"/>
      <c r="CGW56" s="712"/>
      <c r="CGX56" s="712"/>
      <c r="CGY56" s="712"/>
      <c r="CGZ56" s="712"/>
      <c r="CHA56" s="712"/>
      <c r="CHB56" s="712"/>
      <c r="CHC56" s="712"/>
      <c r="CHD56" s="712"/>
      <c r="CHE56" s="712"/>
      <c r="CHF56" s="712"/>
      <c r="CHG56" s="712"/>
      <c r="CHH56" s="712"/>
      <c r="CHI56" s="712"/>
      <c r="CHJ56" s="712"/>
      <c r="CHK56" s="712"/>
      <c r="CHL56" s="712"/>
      <c r="CHM56" s="712"/>
      <c r="CHN56" s="712"/>
      <c r="CHO56" s="712"/>
      <c r="CHP56" s="712"/>
      <c r="CHQ56" s="712"/>
      <c r="CHR56" s="712"/>
      <c r="CHS56" s="712"/>
      <c r="CHT56" s="712"/>
      <c r="CHU56" s="712"/>
      <c r="CHV56" s="712"/>
      <c r="CHW56" s="712"/>
      <c r="CHX56" s="712"/>
      <c r="CHY56" s="712"/>
      <c r="CHZ56" s="712"/>
      <c r="CIA56" s="712"/>
      <c r="CIB56" s="712"/>
      <c r="CIC56" s="712"/>
      <c r="CID56" s="712"/>
      <c r="CIE56" s="712"/>
      <c r="CIF56" s="712"/>
      <c r="CIG56" s="712"/>
      <c r="CIH56" s="712"/>
      <c r="CII56" s="712"/>
      <c r="CIJ56" s="712"/>
      <c r="CIK56" s="712"/>
      <c r="CIL56" s="712"/>
      <c r="CIM56" s="712"/>
      <c r="CIN56" s="712"/>
      <c r="CIO56" s="712"/>
      <c r="CIP56" s="712"/>
      <c r="CIQ56" s="712"/>
      <c r="CIR56" s="712"/>
      <c r="CIS56" s="712"/>
      <c r="CIT56" s="712"/>
      <c r="CIU56" s="712"/>
      <c r="CIV56" s="712"/>
      <c r="CIW56" s="712"/>
      <c r="CIX56" s="712"/>
      <c r="CIY56" s="712"/>
      <c r="CIZ56" s="712"/>
      <c r="CJA56" s="712"/>
      <c r="CJB56" s="712"/>
      <c r="CJC56" s="712"/>
      <c r="CJD56" s="712"/>
      <c r="CJE56" s="712"/>
      <c r="CJF56" s="712"/>
      <c r="CJG56" s="712"/>
      <c r="CJH56" s="712"/>
      <c r="CJI56" s="712"/>
      <c r="CJJ56" s="712"/>
      <c r="CJK56" s="712"/>
      <c r="CJL56" s="712"/>
      <c r="CJM56" s="712"/>
      <c r="CJN56" s="712"/>
      <c r="CJO56" s="712"/>
      <c r="CJP56" s="712"/>
      <c r="CJQ56" s="712"/>
      <c r="CJR56" s="712"/>
      <c r="CJS56" s="712"/>
      <c r="CJT56" s="712"/>
      <c r="CJU56" s="712"/>
      <c r="CJV56" s="712"/>
      <c r="CJW56" s="712"/>
      <c r="CJX56" s="712"/>
      <c r="CJY56" s="712"/>
      <c r="CJZ56" s="712"/>
      <c r="CKA56" s="712"/>
      <c r="CKB56" s="712"/>
      <c r="CKC56" s="712"/>
      <c r="CKD56" s="712"/>
      <c r="CKE56" s="712"/>
      <c r="CKF56" s="712"/>
      <c r="CKG56" s="712"/>
      <c r="CKH56" s="712"/>
      <c r="CKI56" s="712"/>
      <c r="CKJ56" s="712"/>
      <c r="CKK56" s="712"/>
      <c r="CKL56" s="712"/>
      <c r="CKM56" s="712"/>
      <c r="CKN56" s="712"/>
      <c r="CKO56" s="712"/>
      <c r="CKP56" s="712"/>
      <c r="CKQ56" s="712"/>
      <c r="CKR56" s="712"/>
      <c r="CKS56" s="712"/>
      <c r="CKT56" s="712"/>
      <c r="CKU56" s="712"/>
      <c r="CKV56" s="712"/>
      <c r="CKW56" s="712"/>
      <c r="CKX56" s="712"/>
      <c r="CKY56" s="712"/>
      <c r="CKZ56" s="712"/>
      <c r="CLA56" s="712"/>
      <c r="CLB56" s="712"/>
      <c r="CLC56" s="712"/>
      <c r="CLD56" s="712"/>
      <c r="CLE56" s="712"/>
      <c r="CLF56" s="712"/>
      <c r="CLG56" s="712"/>
      <c r="CLH56" s="712"/>
      <c r="CLI56" s="712"/>
      <c r="CLJ56" s="712"/>
      <c r="CLK56" s="712"/>
      <c r="CLL56" s="712"/>
      <c r="CLM56" s="712"/>
      <c r="CLN56" s="712"/>
      <c r="CLO56" s="712"/>
      <c r="CLP56" s="712"/>
      <c r="CLQ56" s="712"/>
      <c r="CLR56" s="712"/>
      <c r="CLS56" s="712"/>
      <c r="CLT56" s="712"/>
      <c r="CLU56" s="712"/>
      <c r="CLV56" s="712"/>
      <c r="CLW56" s="712"/>
      <c r="CLX56" s="712"/>
      <c r="CLY56" s="712"/>
      <c r="CLZ56" s="712"/>
      <c r="CMA56" s="712"/>
      <c r="CMB56" s="712"/>
      <c r="CMC56" s="712"/>
      <c r="CMD56" s="712"/>
      <c r="CME56" s="712"/>
      <c r="CMF56" s="712"/>
      <c r="CMG56" s="712"/>
      <c r="CMH56" s="712"/>
      <c r="CMI56" s="712"/>
      <c r="CMJ56" s="712"/>
      <c r="CMK56" s="712"/>
      <c r="CML56" s="712"/>
      <c r="CMM56" s="712"/>
      <c r="CMN56" s="712"/>
      <c r="CMO56" s="712"/>
      <c r="CMP56" s="712"/>
      <c r="CMQ56" s="712"/>
      <c r="CMR56" s="712"/>
      <c r="CMS56" s="712"/>
      <c r="CMT56" s="712"/>
      <c r="CMU56" s="712"/>
      <c r="CMV56" s="712"/>
      <c r="CMW56" s="712"/>
      <c r="CMX56" s="712"/>
      <c r="CMY56" s="712"/>
      <c r="CMZ56" s="712"/>
      <c r="CNA56" s="712"/>
      <c r="CNB56" s="712"/>
      <c r="CNC56" s="712"/>
      <c r="CND56" s="712"/>
      <c r="CNE56" s="712"/>
      <c r="CNF56" s="712"/>
      <c r="CNG56" s="712"/>
      <c r="CNH56" s="712"/>
      <c r="CNI56" s="712"/>
      <c r="CNJ56" s="712"/>
      <c r="CNK56" s="712"/>
      <c r="CNL56" s="712"/>
      <c r="CNM56" s="712"/>
      <c r="CNN56" s="712"/>
      <c r="CNO56" s="712"/>
      <c r="CNP56" s="712"/>
      <c r="CNQ56" s="712"/>
      <c r="CNR56" s="712"/>
      <c r="CNS56" s="712"/>
      <c r="CNT56" s="712"/>
      <c r="CNU56" s="712"/>
      <c r="CNV56" s="712"/>
      <c r="CNW56" s="712"/>
      <c r="CNX56" s="712"/>
      <c r="CNY56" s="712"/>
      <c r="CNZ56" s="712"/>
      <c r="COA56" s="712"/>
      <c r="COB56" s="712"/>
      <c r="COC56" s="712"/>
      <c r="COD56" s="712"/>
      <c r="COE56" s="712"/>
      <c r="COF56" s="712"/>
      <c r="COG56" s="712"/>
      <c r="COH56" s="712"/>
      <c r="COI56" s="712"/>
      <c r="COJ56" s="712"/>
      <c r="COK56" s="712"/>
      <c r="COL56" s="712"/>
      <c r="COM56" s="712"/>
      <c r="CON56" s="712"/>
      <c r="COO56" s="712"/>
      <c r="COP56" s="712"/>
      <c r="COQ56" s="712"/>
      <c r="COR56" s="712"/>
      <c r="COS56" s="712"/>
      <c r="COT56" s="712"/>
      <c r="COU56" s="712"/>
      <c r="COV56" s="712"/>
      <c r="COW56" s="712"/>
      <c r="COX56" s="712"/>
      <c r="COY56" s="712"/>
      <c r="COZ56" s="712"/>
      <c r="CPA56" s="712"/>
      <c r="CPB56" s="712"/>
      <c r="CPC56" s="712"/>
      <c r="CPD56" s="712"/>
      <c r="CPE56" s="712"/>
      <c r="CPF56" s="712"/>
      <c r="CPG56" s="712"/>
      <c r="CPH56" s="712"/>
      <c r="CPI56" s="712"/>
      <c r="CPJ56" s="712"/>
      <c r="CPK56" s="712"/>
      <c r="CPL56" s="712"/>
      <c r="CPM56" s="712"/>
      <c r="CPN56" s="712"/>
      <c r="CPO56" s="712"/>
      <c r="CPP56" s="712"/>
      <c r="CPQ56" s="712"/>
      <c r="CPR56" s="712"/>
      <c r="CPS56" s="712"/>
      <c r="CPT56" s="712"/>
      <c r="CPU56" s="712"/>
      <c r="CPV56" s="712"/>
      <c r="CPW56" s="712"/>
      <c r="CPX56" s="712"/>
      <c r="CPY56" s="712"/>
      <c r="CPZ56" s="712"/>
      <c r="CQA56" s="712"/>
      <c r="CQB56" s="712"/>
      <c r="CQC56" s="712"/>
      <c r="CQD56" s="712"/>
      <c r="CQE56" s="712"/>
      <c r="CQF56" s="712"/>
      <c r="CQG56" s="712"/>
      <c r="CQH56" s="712"/>
      <c r="CQI56" s="712"/>
      <c r="CQJ56" s="712"/>
      <c r="CQK56" s="712"/>
      <c r="CQL56" s="712"/>
      <c r="CQM56" s="712"/>
      <c r="CQN56" s="712"/>
      <c r="CQO56" s="712"/>
      <c r="CQP56" s="712"/>
      <c r="CQQ56" s="712"/>
      <c r="CQR56" s="712"/>
      <c r="CQS56" s="712"/>
      <c r="CQT56" s="712"/>
      <c r="CQU56" s="712"/>
      <c r="CQV56" s="712"/>
      <c r="CQW56" s="712"/>
      <c r="CQX56" s="712"/>
      <c r="CQY56" s="712"/>
      <c r="CQZ56" s="712"/>
      <c r="CRA56" s="712"/>
      <c r="CRB56" s="712"/>
      <c r="CRC56" s="712"/>
      <c r="CRD56" s="712"/>
      <c r="CRE56" s="712"/>
      <c r="CRF56" s="712"/>
      <c r="CRG56" s="712"/>
      <c r="CRH56" s="712"/>
      <c r="CRI56" s="712"/>
      <c r="CRJ56" s="712"/>
      <c r="CRK56" s="712"/>
      <c r="CRL56" s="712"/>
      <c r="CRM56" s="712"/>
      <c r="CRN56" s="712"/>
      <c r="CRO56" s="712"/>
      <c r="CRP56" s="712"/>
      <c r="CRQ56" s="712"/>
      <c r="CRR56" s="712"/>
      <c r="CRS56" s="712"/>
      <c r="CRT56" s="712"/>
      <c r="CRU56" s="712"/>
      <c r="CRV56" s="712"/>
      <c r="CRW56" s="712"/>
      <c r="CRX56" s="712"/>
      <c r="CRY56" s="712"/>
      <c r="CRZ56" s="712"/>
      <c r="CSA56" s="712"/>
      <c r="CSB56" s="712"/>
      <c r="CSC56" s="712"/>
      <c r="CSD56" s="712"/>
      <c r="CSE56" s="712"/>
      <c r="CSF56" s="712"/>
      <c r="CSG56" s="712"/>
      <c r="CSH56" s="712"/>
      <c r="CSI56" s="712"/>
      <c r="CSJ56" s="712"/>
      <c r="CSK56" s="712"/>
      <c r="CSL56" s="712"/>
      <c r="CSM56" s="712"/>
      <c r="CSN56" s="712"/>
      <c r="CSO56" s="712"/>
      <c r="CSP56" s="712"/>
      <c r="CSQ56" s="712"/>
      <c r="CSR56" s="712"/>
      <c r="CSS56" s="712"/>
      <c r="CST56" s="712"/>
      <c r="CSU56" s="712"/>
      <c r="CSV56" s="712"/>
      <c r="CSW56" s="712"/>
      <c r="CSX56" s="712"/>
      <c r="CSY56" s="712"/>
      <c r="CSZ56" s="712"/>
      <c r="CTA56" s="712"/>
      <c r="CTB56" s="712"/>
      <c r="CTC56" s="712"/>
      <c r="CTD56" s="712"/>
      <c r="CTE56" s="712"/>
      <c r="CTF56" s="712"/>
      <c r="CTG56" s="712"/>
      <c r="CTH56" s="712"/>
      <c r="CTI56" s="712"/>
      <c r="CTJ56" s="712"/>
      <c r="CTK56" s="712"/>
      <c r="CTL56" s="712"/>
      <c r="CTM56" s="712"/>
      <c r="CTN56" s="712"/>
      <c r="CTO56" s="712"/>
      <c r="CTP56" s="712"/>
      <c r="CTQ56" s="712"/>
      <c r="CTR56" s="712"/>
      <c r="CTS56" s="712"/>
      <c r="CTT56" s="712"/>
      <c r="CTU56" s="712"/>
      <c r="CTV56" s="712"/>
      <c r="CTW56" s="712"/>
      <c r="CTX56" s="712"/>
      <c r="CTY56" s="712"/>
      <c r="CTZ56" s="712"/>
      <c r="CUA56" s="712"/>
      <c r="CUB56" s="712"/>
      <c r="CUC56" s="712"/>
      <c r="CUD56" s="712"/>
      <c r="CUE56" s="712"/>
      <c r="CUF56" s="712"/>
      <c r="CUG56" s="712"/>
      <c r="CUH56" s="712"/>
      <c r="CUI56" s="712"/>
      <c r="CUJ56" s="712"/>
      <c r="CUK56" s="712"/>
      <c r="CUL56" s="712"/>
      <c r="CUM56" s="712"/>
      <c r="CUN56" s="712"/>
      <c r="CUO56" s="712"/>
      <c r="CUP56" s="712"/>
      <c r="CUQ56" s="712"/>
      <c r="CUR56" s="712"/>
      <c r="CUS56" s="712"/>
      <c r="CUT56" s="712"/>
      <c r="CUU56" s="712"/>
      <c r="CUV56" s="712"/>
      <c r="CUW56" s="712"/>
      <c r="CUX56" s="712"/>
      <c r="CUY56" s="712"/>
      <c r="CUZ56" s="712"/>
      <c r="CVA56" s="712"/>
      <c r="CVB56" s="712"/>
      <c r="CVC56" s="712"/>
      <c r="CVD56" s="712"/>
      <c r="CVE56" s="712"/>
      <c r="CVF56" s="712"/>
      <c r="CVG56" s="712"/>
      <c r="CVH56" s="712"/>
      <c r="CVI56" s="712"/>
      <c r="CVJ56" s="712"/>
      <c r="CVK56" s="712"/>
      <c r="CVL56" s="712"/>
      <c r="CVM56" s="712"/>
      <c r="CVN56" s="712"/>
      <c r="CVO56" s="712"/>
      <c r="CVP56" s="712"/>
      <c r="CVQ56" s="712"/>
      <c r="CVR56" s="712"/>
      <c r="CVS56" s="712"/>
      <c r="CVT56" s="712"/>
      <c r="CVU56" s="712"/>
      <c r="CVV56" s="712"/>
      <c r="CVW56" s="712"/>
      <c r="CVX56" s="712"/>
      <c r="CVY56" s="712"/>
      <c r="CVZ56" s="712"/>
      <c r="CWA56" s="712"/>
      <c r="CWB56" s="712"/>
      <c r="CWC56" s="712"/>
      <c r="CWD56" s="712"/>
      <c r="CWE56" s="712"/>
      <c r="CWF56" s="712"/>
      <c r="CWG56" s="712"/>
      <c r="CWH56" s="712"/>
      <c r="CWI56" s="712"/>
      <c r="CWJ56" s="712"/>
      <c r="CWK56" s="712"/>
      <c r="CWL56" s="712"/>
      <c r="CWM56" s="712"/>
      <c r="CWN56" s="712"/>
      <c r="CWO56" s="712"/>
      <c r="CWP56" s="712"/>
      <c r="CWQ56" s="712"/>
      <c r="CWR56" s="712"/>
      <c r="CWS56" s="712"/>
      <c r="CWT56" s="712"/>
      <c r="CWU56" s="712"/>
      <c r="CWV56" s="712"/>
      <c r="CWW56" s="712"/>
      <c r="CWX56" s="712"/>
      <c r="CWY56" s="712"/>
      <c r="CWZ56" s="712"/>
      <c r="CXA56" s="712"/>
      <c r="CXB56" s="712"/>
      <c r="CXC56" s="712"/>
      <c r="CXD56" s="712"/>
      <c r="CXE56" s="712"/>
      <c r="CXF56" s="712"/>
      <c r="CXG56" s="712"/>
      <c r="CXH56" s="712"/>
      <c r="CXI56" s="712"/>
      <c r="CXJ56" s="712"/>
      <c r="CXK56" s="712"/>
      <c r="CXL56" s="712"/>
      <c r="CXM56" s="712"/>
      <c r="CXN56" s="712"/>
      <c r="CXO56" s="712"/>
      <c r="CXP56" s="712"/>
      <c r="CXQ56" s="712"/>
      <c r="CXR56" s="712"/>
      <c r="CXS56" s="712"/>
      <c r="CXT56" s="712"/>
      <c r="CXU56" s="712"/>
      <c r="CXV56" s="712"/>
      <c r="CXW56" s="712"/>
      <c r="CXX56" s="712"/>
      <c r="CXY56" s="712"/>
      <c r="CXZ56" s="712"/>
      <c r="CYA56" s="712"/>
      <c r="CYB56" s="712"/>
      <c r="CYC56" s="712"/>
      <c r="CYD56" s="712"/>
      <c r="CYE56" s="712"/>
      <c r="CYF56" s="712"/>
      <c r="CYG56" s="712"/>
      <c r="CYH56" s="712"/>
      <c r="CYI56" s="712"/>
      <c r="CYJ56" s="712"/>
      <c r="CYK56" s="712"/>
      <c r="CYL56" s="712"/>
      <c r="CYM56" s="712"/>
      <c r="CYN56" s="712"/>
      <c r="CYO56" s="712"/>
      <c r="CYP56" s="712"/>
      <c r="CYQ56" s="712"/>
      <c r="CYR56" s="712"/>
      <c r="CYS56" s="712"/>
      <c r="CYT56" s="712"/>
      <c r="CYU56" s="712"/>
      <c r="CYV56" s="712"/>
      <c r="CYW56" s="712"/>
      <c r="CYX56" s="712"/>
      <c r="CYY56" s="712"/>
      <c r="CYZ56" s="712"/>
      <c r="CZA56" s="712"/>
      <c r="CZB56" s="712"/>
      <c r="CZC56" s="712"/>
      <c r="CZD56" s="712"/>
      <c r="CZE56" s="712"/>
      <c r="CZF56" s="712"/>
      <c r="CZG56" s="712"/>
      <c r="CZH56" s="712"/>
      <c r="CZI56" s="712"/>
      <c r="CZJ56" s="712"/>
      <c r="CZK56" s="712"/>
      <c r="CZL56" s="712"/>
      <c r="CZM56" s="712"/>
      <c r="CZN56" s="712"/>
      <c r="CZO56" s="712"/>
      <c r="CZP56" s="712"/>
      <c r="CZQ56" s="712"/>
      <c r="CZR56" s="712"/>
      <c r="CZS56" s="712"/>
      <c r="CZT56" s="712"/>
      <c r="CZU56" s="712"/>
      <c r="CZV56" s="712"/>
      <c r="CZW56" s="712"/>
      <c r="CZX56" s="712"/>
      <c r="CZY56" s="712"/>
      <c r="CZZ56" s="712"/>
      <c r="DAA56" s="712"/>
      <c r="DAB56" s="712"/>
      <c r="DAC56" s="712"/>
      <c r="DAD56" s="712"/>
      <c r="DAE56" s="712"/>
      <c r="DAF56" s="712"/>
      <c r="DAG56" s="712"/>
      <c r="DAH56" s="712"/>
      <c r="DAI56" s="712"/>
      <c r="DAJ56" s="712"/>
      <c r="DAK56" s="712"/>
      <c r="DAL56" s="712"/>
      <c r="DAM56" s="712"/>
      <c r="DAN56" s="712"/>
      <c r="DAO56" s="712"/>
      <c r="DAP56" s="712"/>
      <c r="DAQ56" s="712"/>
      <c r="DAR56" s="712"/>
      <c r="DAS56" s="712"/>
      <c r="DAT56" s="712"/>
      <c r="DAU56" s="712"/>
      <c r="DAV56" s="712"/>
      <c r="DAW56" s="712"/>
      <c r="DAX56" s="712"/>
      <c r="DAY56" s="712"/>
      <c r="DAZ56" s="712"/>
      <c r="DBA56" s="712"/>
      <c r="DBB56" s="712"/>
      <c r="DBC56" s="712"/>
      <c r="DBD56" s="712"/>
      <c r="DBE56" s="712"/>
      <c r="DBF56" s="712"/>
      <c r="DBG56" s="712"/>
      <c r="DBH56" s="712"/>
      <c r="DBI56" s="712"/>
      <c r="DBJ56" s="712"/>
      <c r="DBK56" s="712"/>
      <c r="DBL56" s="712"/>
      <c r="DBM56" s="712"/>
      <c r="DBN56" s="712"/>
      <c r="DBO56" s="712"/>
      <c r="DBP56" s="712"/>
      <c r="DBQ56" s="712"/>
      <c r="DBR56" s="712"/>
      <c r="DBS56" s="712"/>
      <c r="DBT56" s="712"/>
      <c r="DBU56" s="712"/>
      <c r="DBV56" s="712"/>
      <c r="DBW56" s="712"/>
      <c r="DBX56" s="712"/>
      <c r="DBY56" s="712"/>
      <c r="DBZ56" s="712"/>
      <c r="DCA56" s="712"/>
      <c r="DCB56" s="712"/>
      <c r="DCC56" s="712"/>
      <c r="DCD56" s="712"/>
      <c r="DCE56" s="712"/>
      <c r="DCF56" s="712"/>
      <c r="DCG56" s="712"/>
      <c r="DCH56" s="712"/>
      <c r="DCI56" s="712"/>
      <c r="DCJ56" s="712"/>
      <c r="DCK56" s="712"/>
      <c r="DCL56" s="712"/>
      <c r="DCM56" s="712"/>
      <c r="DCN56" s="712"/>
      <c r="DCO56" s="712"/>
      <c r="DCP56" s="712"/>
      <c r="DCQ56" s="712"/>
      <c r="DCR56" s="712"/>
      <c r="DCS56" s="712"/>
      <c r="DCT56" s="712"/>
      <c r="DCU56" s="712"/>
      <c r="DCV56" s="712"/>
      <c r="DCW56" s="712"/>
      <c r="DCX56" s="712"/>
      <c r="DCY56" s="712"/>
      <c r="DCZ56" s="712"/>
      <c r="DDA56" s="712"/>
      <c r="DDB56" s="712"/>
      <c r="DDC56" s="712"/>
      <c r="DDD56" s="712"/>
      <c r="DDE56" s="712"/>
      <c r="DDF56" s="712"/>
      <c r="DDG56" s="712"/>
      <c r="DDH56" s="712"/>
      <c r="DDI56" s="712"/>
      <c r="DDJ56" s="712"/>
      <c r="DDK56" s="712"/>
      <c r="DDL56" s="712"/>
      <c r="DDM56" s="712"/>
      <c r="DDN56" s="712"/>
      <c r="DDO56" s="712"/>
      <c r="DDP56" s="712"/>
      <c r="DDQ56" s="712"/>
      <c r="DDR56" s="712"/>
      <c r="DDS56" s="712"/>
      <c r="DDT56" s="712"/>
      <c r="DDU56" s="712"/>
      <c r="DDV56" s="712"/>
      <c r="DDW56" s="712"/>
      <c r="DDX56" s="712"/>
      <c r="DDY56" s="712"/>
      <c r="DDZ56" s="712"/>
      <c r="DEA56" s="712"/>
      <c r="DEB56" s="712"/>
      <c r="DEC56" s="712"/>
      <c r="DED56" s="712"/>
      <c r="DEE56" s="712"/>
      <c r="DEF56" s="712"/>
      <c r="DEG56" s="712"/>
      <c r="DEH56" s="712"/>
      <c r="DEI56" s="712"/>
      <c r="DEJ56" s="712"/>
      <c r="DEK56" s="712"/>
      <c r="DEL56" s="712"/>
      <c r="DEM56" s="712"/>
      <c r="DEN56" s="712"/>
      <c r="DEO56" s="712"/>
      <c r="DEP56" s="712"/>
      <c r="DEQ56" s="712"/>
      <c r="DER56" s="712"/>
      <c r="DES56" s="712"/>
      <c r="DET56" s="712"/>
      <c r="DEU56" s="712"/>
      <c r="DEV56" s="712"/>
      <c r="DEW56" s="712"/>
      <c r="DEX56" s="712"/>
      <c r="DEY56" s="712"/>
      <c r="DEZ56" s="712"/>
      <c r="DFA56" s="712"/>
      <c r="DFB56" s="712"/>
      <c r="DFC56" s="712"/>
      <c r="DFD56" s="712"/>
      <c r="DFE56" s="712"/>
      <c r="DFF56" s="712"/>
      <c r="DFG56" s="712"/>
      <c r="DFH56" s="712"/>
      <c r="DFI56" s="712"/>
      <c r="DFJ56" s="712"/>
      <c r="DFK56" s="712"/>
      <c r="DFL56" s="712"/>
      <c r="DFM56" s="712"/>
      <c r="DFN56" s="712"/>
      <c r="DFO56" s="712"/>
      <c r="DFP56" s="712"/>
      <c r="DFQ56" s="712"/>
      <c r="DFR56" s="712"/>
      <c r="DFS56" s="712"/>
      <c r="DFT56" s="712"/>
      <c r="DFU56" s="712"/>
      <c r="DFV56" s="712"/>
      <c r="DFW56" s="712"/>
      <c r="DFX56" s="712"/>
      <c r="DFY56" s="712"/>
      <c r="DFZ56" s="712"/>
      <c r="DGA56" s="712"/>
      <c r="DGB56" s="712"/>
      <c r="DGC56" s="712"/>
      <c r="DGD56" s="712"/>
      <c r="DGE56" s="712"/>
      <c r="DGF56" s="712"/>
      <c r="DGG56" s="712"/>
      <c r="DGH56" s="712"/>
      <c r="DGI56" s="712"/>
      <c r="DGJ56" s="712"/>
      <c r="DGK56" s="712"/>
      <c r="DGL56" s="712"/>
      <c r="DGM56" s="712"/>
      <c r="DGN56" s="712"/>
      <c r="DGO56" s="712"/>
      <c r="DGP56" s="712"/>
      <c r="DGQ56" s="712"/>
      <c r="DGR56" s="712"/>
      <c r="DGS56" s="712"/>
      <c r="DGT56" s="712"/>
      <c r="DGU56" s="712"/>
      <c r="DGV56" s="712"/>
      <c r="DGW56" s="712"/>
      <c r="DGX56" s="712"/>
      <c r="DGY56" s="712"/>
      <c r="DGZ56" s="712"/>
      <c r="DHA56" s="712"/>
      <c r="DHB56" s="712"/>
      <c r="DHC56" s="712"/>
      <c r="DHD56" s="712"/>
      <c r="DHE56" s="712"/>
      <c r="DHF56" s="712"/>
      <c r="DHG56" s="712"/>
      <c r="DHH56" s="712"/>
      <c r="DHI56" s="712"/>
      <c r="DHJ56" s="712"/>
      <c r="DHK56" s="712"/>
      <c r="DHL56" s="712"/>
      <c r="DHM56" s="712"/>
      <c r="DHN56" s="712"/>
      <c r="DHO56" s="712"/>
      <c r="DHP56" s="712"/>
      <c r="DHQ56" s="712"/>
      <c r="DHR56" s="712"/>
      <c r="DHS56" s="712"/>
      <c r="DHT56" s="712"/>
      <c r="DHU56" s="712"/>
      <c r="DHV56" s="712"/>
      <c r="DHW56" s="712"/>
      <c r="DHX56" s="712"/>
      <c r="DHY56" s="712"/>
      <c r="DHZ56" s="712"/>
      <c r="DIA56" s="712"/>
      <c r="DIB56" s="712"/>
      <c r="DIC56" s="712"/>
      <c r="DID56" s="712"/>
      <c r="DIE56" s="712"/>
      <c r="DIF56" s="712"/>
      <c r="DIG56" s="712"/>
      <c r="DIH56" s="712"/>
      <c r="DII56" s="712"/>
      <c r="DIJ56" s="712"/>
      <c r="DIK56" s="712"/>
      <c r="DIL56" s="712"/>
      <c r="DIM56" s="712"/>
      <c r="DIN56" s="712"/>
      <c r="DIO56" s="712"/>
      <c r="DIP56" s="712"/>
      <c r="DIQ56" s="712"/>
      <c r="DIR56" s="712"/>
      <c r="DIS56" s="712"/>
      <c r="DIT56" s="712"/>
      <c r="DIU56" s="712"/>
      <c r="DIV56" s="712"/>
      <c r="DIW56" s="712"/>
      <c r="DIX56" s="712"/>
      <c r="DIY56" s="712"/>
      <c r="DIZ56" s="712"/>
      <c r="DJA56" s="712"/>
      <c r="DJB56" s="712"/>
      <c r="DJC56" s="712"/>
      <c r="DJD56" s="712"/>
      <c r="DJE56" s="712"/>
      <c r="DJF56" s="712"/>
      <c r="DJG56" s="712"/>
      <c r="DJH56" s="712"/>
      <c r="DJI56" s="712"/>
      <c r="DJJ56" s="712"/>
      <c r="DJK56" s="712"/>
      <c r="DJL56" s="712"/>
      <c r="DJM56" s="712"/>
      <c r="DJN56" s="712"/>
      <c r="DJO56" s="712"/>
      <c r="DJP56" s="712"/>
      <c r="DJQ56" s="712"/>
      <c r="DJR56" s="712"/>
      <c r="DJS56" s="712"/>
      <c r="DJT56" s="712"/>
      <c r="DJU56" s="712"/>
      <c r="DJV56" s="712"/>
      <c r="DJW56" s="712"/>
      <c r="DJX56" s="712"/>
      <c r="DJY56" s="712"/>
      <c r="DJZ56" s="712"/>
      <c r="DKA56" s="712"/>
      <c r="DKB56" s="712"/>
      <c r="DKC56" s="712"/>
      <c r="DKD56" s="712"/>
      <c r="DKE56" s="712"/>
      <c r="DKF56" s="712"/>
      <c r="DKG56" s="712"/>
      <c r="DKH56" s="712"/>
      <c r="DKI56" s="712"/>
      <c r="DKJ56" s="712"/>
      <c r="DKK56" s="712"/>
      <c r="DKL56" s="712"/>
      <c r="DKM56" s="712"/>
      <c r="DKN56" s="712"/>
      <c r="DKO56" s="712"/>
      <c r="DKP56" s="712"/>
      <c r="DKQ56" s="712"/>
      <c r="DKR56" s="712"/>
      <c r="DKS56" s="712"/>
      <c r="DKT56" s="712"/>
      <c r="DKU56" s="712"/>
      <c r="DKV56" s="712"/>
      <c r="DKW56" s="712"/>
      <c r="DKX56" s="712"/>
      <c r="DKY56" s="712"/>
      <c r="DKZ56" s="712"/>
      <c r="DLA56" s="712"/>
      <c r="DLB56" s="712"/>
      <c r="DLC56" s="712"/>
      <c r="DLD56" s="712"/>
      <c r="DLE56" s="712"/>
      <c r="DLF56" s="712"/>
      <c r="DLG56" s="712"/>
      <c r="DLH56" s="712"/>
      <c r="DLI56" s="712"/>
      <c r="DLJ56" s="712"/>
      <c r="DLK56" s="712"/>
      <c r="DLL56" s="712"/>
      <c r="DLM56" s="712"/>
      <c r="DLN56" s="712"/>
      <c r="DLO56" s="712"/>
      <c r="DLP56" s="712"/>
      <c r="DLQ56" s="712"/>
      <c r="DLR56" s="712"/>
      <c r="DLS56" s="712"/>
      <c r="DLT56" s="712"/>
      <c r="DLU56" s="712"/>
      <c r="DLV56" s="712"/>
      <c r="DLW56" s="712"/>
      <c r="DLX56" s="712"/>
      <c r="DLY56" s="712"/>
      <c r="DLZ56" s="712"/>
      <c r="DMA56" s="712"/>
      <c r="DMB56" s="712"/>
      <c r="DMC56" s="712"/>
      <c r="DMD56" s="712"/>
      <c r="DME56" s="712"/>
      <c r="DMF56" s="712"/>
      <c r="DMG56" s="712"/>
      <c r="DMH56" s="712"/>
      <c r="DMI56" s="712"/>
      <c r="DMJ56" s="712"/>
      <c r="DMK56" s="712"/>
      <c r="DML56" s="712"/>
      <c r="DMM56" s="712"/>
      <c r="DMN56" s="712"/>
      <c r="DMO56" s="712"/>
      <c r="DMP56" s="712"/>
      <c r="DMQ56" s="712"/>
      <c r="DMR56" s="712"/>
      <c r="DMS56" s="712"/>
      <c r="DMT56" s="712"/>
      <c r="DMU56" s="712"/>
      <c r="DMV56" s="712"/>
      <c r="DMW56" s="712"/>
      <c r="DMX56" s="712"/>
      <c r="DMY56" s="712"/>
      <c r="DMZ56" s="712"/>
      <c r="DNA56" s="712"/>
      <c r="DNB56" s="712"/>
      <c r="DNC56" s="712"/>
      <c r="DND56" s="712"/>
      <c r="DNE56" s="712"/>
      <c r="DNF56" s="712"/>
      <c r="DNG56" s="712"/>
      <c r="DNH56" s="712"/>
      <c r="DNI56" s="712"/>
      <c r="DNJ56" s="712"/>
      <c r="DNK56" s="712"/>
      <c r="DNL56" s="712"/>
      <c r="DNM56" s="712"/>
      <c r="DNN56" s="712"/>
      <c r="DNO56" s="712"/>
      <c r="DNP56" s="712"/>
      <c r="DNQ56" s="712"/>
      <c r="DNR56" s="712"/>
      <c r="DNS56" s="712"/>
      <c r="DNT56" s="712"/>
      <c r="DNU56" s="712"/>
      <c r="DNV56" s="712"/>
      <c r="DNW56" s="712"/>
      <c r="DNX56" s="712"/>
      <c r="DNY56" s="712"/>
      <c r="DNZ56" s="712"/>
      <c r="DOA56" s="712"/>
      <c r="DOB56" s="712"/>
      <c r="DOC56" s="712"/>
      <c r="DOD56" s="712"/>
      <c r="DOE56" s="712"/>
      <c r="DOF56" s="712"/>
      <c r="DOG56" s="712"/>
      <c r="DOH56" s="712"/>
      <c r="DOI56" s="712"/>
      <c r="DOJ56" s="712"/>
      <c r="DOK56" s="712"/>
      <c r="DOL56" s="712"/>
      <c r="DOM56" s="712"/>
      <c r="DON56" s="712"/>
      <c r="DOO56" s="712"/>
      <c r="DOP56" s="712"/>
      <c r="DOQ56" s="712"/>
      <c r="DOR56" s="712"/>
      <c r="DOS56" s="712"/>
      <c r="DOT56" s="712"/>
      <c r="DOU56" s="712"/>
      <c r="DOV56" s="712"/>
      <c r="DOW56" s="712"/>
      <c r="DOX56" s="712"/>
      <c r="DOY56" s="712"/>
      <c r="DOZ56" s="712"/>
      <c r="DPA56" s="712"/>
      <c r="DPB56" s="712"/>
      <c r="DPC56" s="712"/>
      <c r="DPD56" s="712"/>
      <c r="DPE56" s="712"/>
      <c r="DPF56" s="712"/>
      <c r="DPG56" s="712"/>
      <c r="DPH56" s="712"/>
      <c r="DPI56" s="712"/>
      <c r="DPJ56" s="712"/>
      <c r="DPK56" s="712"/>
      <c r="DPL56" s="712"/>
      <c r="DPM56" s="712"/>
      <c r="DPN56" s="712"/>
      <c r="DPO56" s="712"/>
      <c r="DPP56" s="712"/>
      <c r="DPQ56" s="712"/>
      <c r="DPR56" s="712"/>
      <c r="DPS56" s="712"/>
      <c r="DPT56" s="712"/>
      <c r="DPU56" s="712"/>
      <c r="DPV56" s="712"/>
      <c r="DPW56" s="712"/>
      <c r="DPX56" s="712"/>
      <c r="DPY56" s="712"/>
      <c r="DPZ56" s="712"/>
      <c r="DQA56" s="712"/>
      <c r="DQB56" s="712"/>
      <c r="DQC56" s="712"/>
      <c r="DQD56" s="712"/>
      <c r="DQE56" s="712"/>
      <c r="DQF56" s="712"/>
      <c r="DQG56" s="712"/>
      <c r="DQH56" s="712"/>
      <c r="DQI56" s="712"/>
      <c r="DQJ56" s="712"/>
      <c r="DQK56" s="712"/>
      <c r="DQL56" s="712"/>
      <c r="DQM56" s="712"/>
      <c r="DQN56" s="712"/>
      <c r="DQO56" s="712"/>
      <c r="DQP56" s="712"/>
      <c r="DQQ56" s="712"/>
      <c r="DQR56" s="712"/>
      <c r="DQS56" s="712"/>
      <c r="DQT56" s="712"/>
      <c r="DQU56" s="712"/>
      <c r="DQV56" s="712"/>
      <c r="DQW56" s="712"/>
      <c r="DQX56" s="712"/>
      <c r="DQY56" s="712"/>
      <c r="DQZ56" s="712"/>
      <c r="DRA56" s="712"/>
      <c r="DRB56" s="712"/>
      <c r="DRC56" s="712"/>
      <c r="DRD56" s="712"/>
      <c r="DRE56" s="712"/>
      <c r="DRF56" s="712"/>
      <c r="DRG56" s="712"/>
      <c r="DRH56" s="712"/>
      <c r="DRI56" s="712"/>
      <c r="DRJ56" s="712"/>
      <c r="DRK56" s="712"/>
      <c r="DRL56" s="712"/>
      <c r="DRM56" s="712"/>
      <c r="DRN56" s="712"/>
      <c r="DRO56" s="712"/>
      <c r="DRP56" s="712"/>
      <c r="DRQ56" s="712"/>
      <c r="DRR56" s="712"/>
      <c r="DRS56" s="712"/>
      <c r="DRT56" s="712"/>
      <c r="DRU56" s="712"/>
      <c r="DRV56" s="712"/>
      <c r="DRW56" s="712"/>
      <c r="DRX56" s="712"/>
      <c r="DRY56" s="712"/>
      <c r="DRZ56" s="712"/>
      <c r="DSA56" s="712"/>
      <c r="DSB56" s="712"/>
      <c r="DSC56" s="712"/>
      <c r="DSD56" s="712"/>
      <c r="DSE56" s="712"/>
      <c r="DSF56" s="712"/>
      <c r="DSG56" s="712"/>
      <c r="DSH56" s="712"/>
      <c r="DSI56" s="712"/>
      <c r="DSJ56" s="712"/>
      <c r="DSK56" s="712"/>
      <c r="DSL56" s="712"/>
      <c r="DSM56" s="712"/>
      <c r="DSN56" s="712"/>
      <c r="DSO56" s="712"/>
      <c r="DSP56" s="712"/>
      <c r="DSQ56" s="712"/>
      <c r="DSR56" s="712"/>
      <c r="DSS56" s="712"/>
      <c r="DST56" s="712"/>
      <c r="DSU56" s="712"/>
      <c r="DSV56" s="712"/>
      <c r="DSW56" s="712"/>
      <c r="DSX56" s="712"/>
      <c r="DSY56" s="712"/>
      <c r="DSZ56" s="712"/>
      <c r="DTA56" s="712"/>
      <c r="DTB56" s="712"/>
      <c r="DTC56" s="712"/>
      <c r="DTD56" s="712"/>
      <c r="DTE56" s="712"/>
      <c r="DTF56" s="712"/>
      <c r="DTG56" s="712"/>
      <c r="DTH56" s="712"/>
      <c r="DTI56" s="712"/>
      <c r="DTJ56" s="712"/>
      <c r="DTK56" s="712"/>
      <c r="DTL56" s="712"/>
      <c r="DTM56" s="712"/>
      <c r="DTN56" s="712"/>
      <c r="DTO56" s="712"/>
      <c r="DTP56" s="712"/>
      <c r="DTQ56" s="712"/>
      <c r="DTR56" s="712"/>
      <c r="DTS56" s="712"/>
      <c r="DTT56" s="712"/>
      <c r="DTU56" s="712"/>
      <c r="DTV56" s="712"/>
      <c r="DTW56" s="712"/>
      <c r="DTX56" s="712"/>
      <c r="DTY56" s="712"/>
      <c r="DTZ56" s="712"/>
      <c r="DUA56" s="712"/>
      <c r="DUB56" s="712"/>
      <c r="DUC56" s="712"/>
      <c r="DUD56" s="712"/>
      <c r="DUE56" s="712"/>
      <c r="DUF56" s="712"/>
      <c r="DUG56" s="712"/>
      <c r="DUH56" s="712"/>
      <c r="DUI56" s="712"/>
      <c r="DUJ56" s="712"/>
      <c r="DUK56" s="712"/>
      <c r="DUL56" s="712"/>
      <c r="DUM56" s="712"/>
      <c r="DUN56" s="712"/>
      <c r="DUO56" s="712"/>
      <c r="DUP56" s="712"/>
      <c r="DUQ56" s="712"/>
      <c r="DUR56" s="712"/>
      <c r="DUS56" s="712"/>
      <c r="DUT56" s="712"/>
      <c r="DUU56" s="712"/>
      <c r="DUV56" s="712"/>
      <c r="DUW56" s="712"/>
      <c r="DUX56" s="712"/>
      <c r="DUY56" s="712"/>
      <c r="DUZ56" s="712"/>
      <c r="DVA56" s="712"/>
      <c r="DVB56" s="712"/>
      <c r="DVC56" s="712"/>
      <c r="DVD56" s="712"/>
      <c r="DVE56" s="712"/>
      <c r="DVF56" s="712"/>
      <c r="DVG56" s="712"/>
      <c r="DVH56" s="712"/>
      <c r="DVI56" s="712"/>
      <c r="DVJ56" s="712"/>
      <c r="DVK56" s="712"/>
      <c r="DVL56" s="712"/>
      <c r="DVM56" s="712"/>
      <c r="DVN56" s="712"/>
      <c r="DVO56" s="712"/>
      <c r="DVP56" s="712"/>
      <c r="DVQ56" s="712"/>
      <c r="DVR56" s="712"/>
      <c r="DVS56" s="712"/>
      <c r="DVT56" s="712"/>
      <c r="DVU56" s="712"/>
      <c r="DVV56" s="712"/>
      <c r="DVW56" s="712"/>
      <c r="DVX56" s="712"/>
      <c r="DVY56" s="712"/>
      <c r="DVZ56" s="712"/>
      <c r="DWA56" s="712"/>
      <c r="DWB56" s="712"/>
      <c r="DWC56" s="712"/>
      <c r="DWD56" s="712"/>
      <c r="DWE56" s="712"/>
      <c r="DWF56" s="712"/>
      <c r="DWG56" s="712"/>
      <c r="DWH56" s="712"/>
      <c r="DWI56" s="712"/>
      <c r="DWJ56" s="712"/>
      <c r="DWK56" s="712"/>
      <c r="DWL56" s="712"/>
      <c r="DWM56" s="712"/>
      <c r="DWN56" s="712"/>
      <c r="DWO56" s="712"/>
      <c r="DWP56" s="712"/>
      <c r="DWQ56" s="712"/>
      <c r="DWR56" s="712"/>
      <c r="DWS56" s="712"/>
      <c r="DWT56" s="712"/>
      <c r="DWU56" s="712"/>
      <c r="DWV56" s="712"/>
      <c r="DWW56" s="712"/>
      <c r="DWX56" s="712"/>
      <c r="DWY56" s="712"/>
      <c r="DWZ56" s="712"/>
      <c r="DXA56" s="712"/>
      <c r="DXB56" s="712"/>
      <c r="DXC56" s="712"/>
      <c r="DXD56" s="712"/>
      <c r="DXE56" s="712"/>
      <c r="DXF56" s="712"/>
      <c r="DXG56" s="712"/>
      <c r="DXH56" s="712"/>
      <c r="DXI56" s="712"/>
      <c r="DXJ56" s="712"/>
      <c r="DXK56" s="712"/>
      <c r="DXL56" s="712"/>
      <c r="DXM56" s="712"/>
      <c r="DXN56" s="712"/>
      <c r="DXO56" s="712"/>
      <c r="DXP56" s="712"/>
      <c r="DXQ56" s="712"/>
      <c r="DXR56" s="712"/>
      <c r="DXS56" s="712"/>
      <c r="DXT56" s="712"/>
      <c r="DXU56" s="712"/>
      <c r="DXV56" s="712"/>
      <c r="DXW56" s="712"/>
      <c r="DXX56" s="712"/>
      <c r="DXY56" s="712"/>
      <c r="DXZ56" s="712"/>
      <c r="DYA56" s="712"/>
      <c r="DYB56" s="712"/>
      <c r="DYC56" s="712"/>
      <c r="DYD56" s="712"/>
      <c r="DYE56" s="712"/>
      <c r="DYF56" s="712"/>
      <c r="DYG56" s="712"/>
      <c r="DYH56" s="712"/>
      <c r="DYI56" s="712"/>
      <c r="DYJ56" s="712"/>
      <c r="DYK56" s="712"/>
      <c r="DYL56" s="712"/>
      <c r="DYM56" s="712"/>
      <c r="DYN56" s="712"/>
      <c r="DYO56" s="712"/>
      <c r="DYP56" s="712"/>
      <c r="DYQ56" s="712"/>
      <c r="DYR56" s="712"/>
      <c r="DYS56" s="712"/>
      <c r="DYT56" s="712"/>
      <c r="DYU56" s="712"/>
      <c r="DYV56" s="712"/>
      <c r="DYW56" s="712"/>
      <c r="DYX56" s="712"/>
      <c r="DYY56" s="712"/>
      <c r="DYZ56" s="712"/>
      <c r="DZA56" s="712"/>
      <c r="DZB56" s="712"/>
      <c r="DZC56" s="712"/>
      <c r="DZD56" s="712"/>
      <c r="DZE56" s="712"/>
      <c r="DZF56" s="712"/>
      <c r="DZG56" s="712"/>
      <c r="DZH56" s="712"/>
      <c r="DZI56" s="712"/>
      <c r="DZJ56" s="712"/>
      <c r="DZK56" s="712"/>
      <c r="DZL56" s="712"/>
      <c r="DZM56" s="712"/>
      <c r="DZN56" s="712"/>
      <c r="DZO56" s="712"/>
      <c r="DZP56" s="712"/>
      <c r="DZQ56" s="712"/>
      <c r="DZR56" s="712"/>
      <c r="DZS56" s="712"/>
      <c r="DZT56" s="712"/>
      <c r="DZU56" s="712"/>
      <c r="DZV56" s="712"/>
      <c r="DZW56" s="712"/>
      <c r="DZX56" s="712"/>
      <c r="DZY56" s="712"/>
      <c r="DZZ56" s="712"/>
      <c r="EAA56" s="712"/>
      <c r="EAB56" s="712"/>
      <c r="EAC56" s="712"/>
      <c r="EAD56" s="712"/>
      <c r="EAE56" s="712"/>
      <c r="EAF56" s="712"/>
      <c r="EAG56" s="712"/>
      <c r="EAH56" s="712"/>
      <c r="EAI56" s="712"/>
      <c r="EAJ56" s="712"/>
      <c r="EAK56" s="712"/>
      <c r="EAL56" s="712"/>
      <c r="EAM56" s="712"/>
      <c r="EAN56" s="712"/>
      <c r="EAO56" s="712"/>
      <c r="EAP56" s="712"/>
      <c r="EAQ56" s="712"/>
      <c r="EAR56" s="712"/>
      <c r="EAS56" s="712"/>
      <c r="EAT56" s="712"/>
      <c r="EAU56" s="712"/>
      <c r="EAV56" s="712"/>
      <c r="EAW56" s="712"/>
      <c r="EAX56" s="712"/>
      <c r="EAY56" s="712"/>
      <c r="EAZ56" s="712"/>
      <c r="EBA56" s="712"/>
      <c r="EBB56" s="712"/>
      <c r="EBC56" s="712"/>
      <c r="EBD56" s="712"/>
      <c r="EBE56" s="712"/>
      <c r="EBF56" s="712"/>
      <c r="EBG56" s="712"/>
      <c r="EBH56" s="712"/>
      <c r="EBI56" s="712"/>
      <c r="EBJ56" s="712"/>
      <c r="EBK56" s="712"/>
      <c r="EBL56" s="712"/>
      <c r="EBM56" s="712"/>
      <c r="EBN56" s="712"/>
      <c r="EBO56" s="712"/>
      <c r="EBP56" s="712"/>
      <c r="EBQ56" s="712"/>
      <c r="EBR56" s="712"/>
      <c r="EBS56" s="712"/>
      <c r="EBT56" s="712"/>
      <c r="EBU56" s="712"/>
      <c r="EBV56" s="712"/>
      <c r="EBW56" s="712"/>
      <c r="EBX56" s="712"/>
      <c r="EBY56" s="712"/>
      <c r="EBZ56" s="712"/>
      <c r="ECA56" s="712"/>
      <c r="ECB56" s="712"/>
      <c r="ECC56" s="712"/>
      <c r="ECD56" s="712"/>
      <c r="ECE56" s="712"/>
      <c r="ECF56" s="712"/>
      <c r="ECG56" s="712"/>
      <c r="ECH56" s="712"/>
      <c r="ECI56" s="712"/>
      <c r="ECJ56" s="712"/>
      <c r="ECK56" s="712"/>
      <c r="ECL56" s="712"/>
      <c r="ECM56" s="712"/>
      <c r="ECN56" s="712"/>
      <c r="ECO56" s="712"/>
      <c r="ECP56" s="712"/>
      <c r="ECQ56" s="712"/>
      <c r="ECR56" s="712"/>
      <c r="ECS56" s="712"/>
      <c r="ECT56" s="712"/>
      <c r="ECU56" s="712"/>
      <c r="ECV56" s="712"/>
      <c r="ECW56" s="712"/>
      <c r="ECX56" s="712"/>
      <c r="ECY56" s="712"/>
      <c r="ECZ56" s="712"/>
      <c r="EDA56" s="712"/>
      <c r="EDB56" s="712"/>
      <c r="EDC56" s="712"/>
      <c r="EDD56" s="712"/>
      <c r="EDE56" s="712"/>
      <c r="EDF56" s="712"/>
      <c r="EDG56" s="712"/>
      <c r="EDH56" s="712"/>
      <c r="EDI56" s="712"/>
      <c r="EDJ56" s="712"/>
      <c r="EDK56" s="712"/>
      <c r="EDL56" s="712"/>
      <c r="EDM56" s="712"/>
      <c r="EDN56" s="712"/>
      <c r="EDO56" s="712"/>
      <c r="EDP56" s="712"/>
      <c r="EDQ56" s="712"/>
      <c r="EDR56" s="712"/>
      <c r="EDS56" s="712"/>
      <c r="EDT56" s="712"/>
      <c r="EDU56" s="712"/>
      <c r="EDV56" s="712"/>
      <c r="EDW56" s="712"/>
      <c r="EDX56" s="712"/>
      <c r="EDY56" s="712"/>
      <c r="EDZ56" s="712"/>
      <c r="EEA56" s="712"/>
      <c r="EEB56" s="712"/>
      <c r="EEC56" s="712"/>
      <c r="EED56" s="712"/>
      <c r="EEE56" s="712"/>
      <c r="EEF56" s="712"/>
      <c r="EEG56" s="712"/>
      <c r="EEH56" s="712"/>
      <c r="EEI56" s="712"/>
      <c r="EEJ56" s="712"/>
      <c r="EEK56" s="712"/>
      <c r="EEL56" s="712"/>
      <c r="EEM56" s="712"/>
      <c r="EEN56" s="712"/>
      <c r="EEO56" s="712"/>
      <c r="EEP56" s="712"/>
      <c r="EEQ56" s="712"/>
      <c r="EER56" s="712"/>
      <c r="EES56" s="712"/>
      <c r="EET56" s="712"/>
      <c r="EEU56" s="712"/>
      <c r="EEV56" s="712"/>
      <c r="EEW56" s="712"/>
      <c r="EEX56" s="712"/>
      <c r="EEY56" s="712"/>
      <c r="EEZ56" s="712"/>
      <c r="EFA56" s="712"/>
      <c r="EFB56" s="712"/>
      <c r="EFC56" s="712"/>
      <c r="EFD56" s="712"/>
      <c r="EFE56" s="712"/>
      <c r="EFF56" s="712"/>
      <c r="EFG56" s="712"/>
      <c r="EFH56" s="712"/>
      <c r="EFI56" s="712"/>
      <c r="EFJ56" s="712"/>
      <c r="EFK56" s="712"/>
      <c r="EFL56" s="712"/>
      <c r="EFM56" s="712"/>
      <c r="EFN56" s="712"/>
      <c r="EFO56" s="712"/>
      <c r="EFP56" s="712"/>
      <c r="EFQ56" s="712"/>
      <c r="EFR56" s="712"/>
      <c r="EFS56" s="712"/>
      <c r="EFT56" s="712"/>
      <c r="EFU56" s="712"/>
      <c r="EFV56" s="712"/>
      <c r="EFW56" s="712"/>
      <c r="EFX56" s="712"/>
      <c r="EFY56" s="712"/>
      <c r="EFZ56" s="712"/>
      <c r="EGA56" s="712"/>
      <c r="EGB56" s="712"/>
      <c r="EGC56" s="712"/>
      <c r="EGD56" s="712"/>
      <c r="EGE56" s="712"/>
      <c r="EGF56" s="712"/>
      <c r="EGG56" s="712"/>
      <c r="EGH56" s="712"/>
      <c r="EGI56" s="712"/>
      <c r="EGJ56" s="712"/>
      <c r="EGK56" s="712"/>
      <c r="EGL56" s="712"/>
      <c r="EGM56" s="712"/>
      <c r="EGN56" s="712"/>
      <c r="EGO56" s="712"/>
      <c r="EGP56" s="712"/>
      <c r="EGQ56" s="712"/>
      <c r="EGR56" s="712"/>
      <c r="EGS56" s="712"/>
      <c r="EGT56" s="712"/>
      <c r="EGU56" s="712"/>
      <c r="EGV56" s="712"/>
      <c r="EGW56" s="712"/>
      <c r="EGX56" s="712"/>
      <c r="EGY56" s="712"/>
      <c r="EGZ56" s="712"/>
      <c r="EHA56" s="712"/>
      <c r="EHB56" s="712"/>
      <c r="EHC56" s="712"/>
      <c r="EHD56" s="712"/>
      <c r="EHE56" s="712"/>
      <c r="EHF56" s="712"/>
      <c r="EHG56" s="712"/>
      <c r="EHH56" s="712"/>
      <c r="EHI56" s="712"/>
      <c r="EHJ56" s="712"/>
      <c r="EHK56" s="712"/>
      <c r="EHL56" s="712"/>
      <c r="EHM56" s="712"/>
      <c r="EHN56" s="712"/>
      <c r="EHO56" s="712"/>
      <c r="EHP56" s="712"/>
      <c r="EHQ56" s="712"/>
      <c r="EHR56" s="712"/>
      <c r="EHS56" s="712"/>
      <c r="EHT56" s="712"/>
      <c r="EHU56" s="712"/>
      <c r="EHV56" s="712"/>
      <c r="EHW56" s="712"/>
      <c r="EHX56" s="712"/>
      <c r="EHY56" s="712"/>
      <c r="EHZ56" s="712"/>
      <c r="EIA56" s="712"/>
      <c r="EIB56" s="712"/>
      <c r="EIC56" s="712"/>
      <c r="EID56" s="712"/>
      <c r="EIE56" s="712"/>
      <c r="EIF56" s="712"/>
      <c r="EIG56" s="712"/>
      <c r="EIH56" s="712"/>
      <c r="EII56" s="712"/>
      <c r="EIJ56" s="712"/>
      <c r="EIK56" s="712"/>
      <c r="EIL56" s="712"/>
      <c r="EIM56" s="712"/>
      <c r="EIN56" s="712"/>
      <c r="EIO56" s="712"/>
      <c r="EIP56" s="712"/>
      <c r="EIQ56" s="712"/>
      <c r="EIR56" s="712"/>
      <c r="EIS56" s="712"/>
      <c r="EIT56" s="712"/>
      <c r="EIU56" s="712"/>
      <c r="EIV56" s="712"/>
      <c r="EIW56" s="712"/>
      <c r="EIX56" s="712"/>
      <c r="EIY56" s="712"/>
      <c r="EIZ56" s="712"/>
      <c r="EJA56" s="712"/>
      <c r="EJB56" s="712"/>
      <c r="EJC56" s="712"/>
      <c r="EJD56" s="712"/>
      <c r="EJE56" s="712"/>
      <c r="EJF56" s="712"/>
      <c r="EJG56" s="712"/>
      <c r="EJH56" s="712"/>
      <c r="EJI56" s="712"/>
      <c r="EJJ56" s="712"/>
      <c r="EJK56" s="712"/>
      <c r="EJL56" s="712"/>
      <c r="EJM56" s="712"/>
      <c r="EJN56" s="712"/>
      <c r="EJO56" s="712"/>
      <c r="EJP56" s="712"/>
      <c r="EJQ56" s="712"/>
      <c r="EJR56" s="712"/>
      <c r="EJS56" s="712"/>
      <c r="EJT56" s="712"/>
      <c r="EJU56" s="712"/>
      <c r="EJV56" s="712"/>
      <c r="EJW56" s="712"/>
      <c r="EJX56" s="712"/>
      <c r="EJY56" s="712"/>
      <c r="EJZ56" s="712"/>
      <c r="EKA56" s="712"/>
      <c r="EKB56" s="712"/>
      <c r="EKC56" s="712"/>
      <c r="EKD56" s="712"/>
      <c r="EKE56" s="712"/>
      <c r="EKF56" s="712"/>
      <c r="EKG56" s="712"/>
      <c r="EKH56" s="712"/>
      <c r="EKI56" s="712"/>
      <c r="EKJ56" s="712"/>
      <c r="EKK56" s="712"/>
      <c r="EKL56" s="712"/>
      <c r="EKM56" s="712"/>
      <c r="EKN56" s="712"/>
      <c r="EKO56" s="712"/>
      <c r="EKP56" s="712"/>
      <c r="EKQ56" s="712"/>
      <c r="EKR56" s="712"/>
      <c r="EKS56" s="712"/>
      <c r="EKT56" s="712"/>
      <c r="EKU56" s="712"/>
      <c r="EKV56" s="712"/>
      <c r="EKW56" s="712"/>
      <c r="EKX56" s="712"/>
      <c r="EKY56" s="712"/>
      <c r="EKZ56" s="712"/>
      <c r="ELA56" s="712"/>
      <c r="ELB56" s="712"/>
      <c r="ELC56" s="712"/>
      <c r="ELD56" s="712"/>
      <c r="ELE56" s="712"/>
      <c r="ELF56" s="712"/>
      <c r="ELG56" s="712"/>
      <c r="ELH56" s="712"/>
      <c r="ELI56" s="712"/>
      <c r="ELJ56" s="712"/>
      <c r="ELK56" s="712"/>
      <c r="ELL56" s="712"/>
      <c r="ELM56" s="712"/>
      <c r="ELN56" s="712"/>
      <c r="ELO56" s="712"/>
      <c r="ELP56" s="712"/>
      <c r="ELQ56" s="712"/>
      <c r="ELR56" s="712"/>
      <c r="ELS56" s="712"/>
      <c r="ELT56" s="712"/>
      <c r="ELU56" s="712"/>
      <c r="ELV56" s="712"/>
      <c r="ELW56" s="712"/>
      <c r="ELX56" s="712"/>
      <c r="ELY56" s="712"/>
      <c r="ELZ56" s="712"/>
      <c r="EMA56" s="712"/>
      <c r="EMB56" s="712"/>
      <c r="EMC56" s="712"/>
      <c r="EMD56" s="712"/>
      <c r="EME56" s="712"/>
      <c r="EMF56" s="712"/>
      <c r="EMG56" s="712"/>
      <c r="EMH56" s="712"/>
      <c r="EMI56" s="712"/>
      <c r="EMJ56" s="712"/>
      <c r="EMK56" s="712"/>
      <c r="EML56" s="712"/>
      <c r="EMM56" s="712"/>
      <c r="EMN56" s="712"/>
      <c r="EMO56" s="712"/>
      <c r="EMP56" s="712"/>
      <c r="EMQ56" s="712"/>
      <c r="EMR56" s="712"/>
      <c r="EMS56" s="712"/>
      <c r="EMT56" s="712"/>
      <c r="EMU56" s="712"/>
      <c r="EMV56" s="712"/>
      <c r="EMW56" s="712"/>
      <c r="EMX56" s="712"/>
      <c r="EMY56" s="712"/>
      <c r="EMZ56" s="712"/>
      <c r="ENA56" s="712"/>
      <c r="ENB56" s="712"/>
      <c r="ENC56" s="712"/>
      <c r="END56" s="712"/>
      <c r="ENE56" s="712"/>
      <c r="ENF56" s="712"/>
      <c r="ENG56" s="712"/>
      <c r="ENH56" s="712"/>
      <c r="ENI56" s="712"/>
      <c r="ENJ56" s="712"/>
      <c r="ENK56" s="712"/>
      <c r="ENL56" s="712"/>
      <c r="ENM56" s="712"/>
      <c r="ENN56" s="712"/>
      <c r="ENO56" s="712"/>
      <c r="ENP56" s="712"/>
      <c r="ENQ56" s="712"/>
      <c r="ENR56" s="712"/>
      <c r="ENS56" s="712"/>
      <c r="ENT56" s="712"/>
      <c r="ENU56" s="712"/>
      <c r="ENV56" s="712"/>
      <c r="ENW56" s="712"/>
      <c r="ENX56" s="712"/>
      <c r="ENY56" s="712"/>
      <c r="ENZ56" s="712"/>
      <c r="EOA56" s="712"/>
      <c r="EOB56" s="712"/>
      <c r="EOC56" s="712"/>
      <c r="EOD56" s="712"/>
      <c r="EOE56" s="712"/>
      <c r="EOF56" s="712"/>
      <c r="EOG56" s="712"/>
      <c r="EOH56" s="712"/>
      <c r="EOI56" s="712"/>
      <c r="EOJ56" s="712"/>
      <c r="EOK56" s="712"/>
      <c r="EOL56" s="712"/>
      <c r="EOM56" s="712"/>
      <c r="EON56" s="712"/>
      <c r="EOO56" s="712"/>
      <c r="EOP56" s="712"/>
      <c r="EOQ56" s="712"/>
      <c r="EOR56" s="712"/>
      <c r="EOS56" s="712"/>
      <c r="EOT56" s="712"/>
      <c r="EOU56" s="712"/>
      <c r="EOV56" s="712"/>
      <c r="EOW56" s="712"/>
      <c r="EOX56" s="712"/>
      <c r="EOY56" s="712"/>
      <c r="EOZ56" s="712"/>
      <c r="EPA56" s="712"/>
      <c r="EPB56" s="712"/>
      <c r="EPC56" s="712"/>
      <c r="EPD56" s="712"/>
      <c r="EPE56" s="712"/>
      <c r="EPF56" s="712"/>
      <c r="EPG56" s="712"/>
      <c r="EPH56" s="712"/>
      <c r="EPI56" s="712"/>
      <c r="EPJ56" s="712"/>
      <c r="EPK56" s="712"/>
      <c r="EPL56" s="712"/>
      <c r="EPM56" s="712"/>
      <c r="EPN56" s="712"/>
      <c r="EPO56" s="712"/>
      <c r="EPP56" s="712"/>
      <c r="EPQ56" s="712"/>
      <c r="EPR56" s="712"/>
      <c r="EPS56" s="712"/>
      <c r="EPT56" s="712"/>
      <c r="EPU56" s="712"/>
      <c r="EPV56" s="712"/>
      <c r="EPW56" s="712"/>
      <c r="EPX56" s="712"/>
      <c r="EPY56" s="712"/>
      <c r="EPZ56" s="712"/>
      <c r="EQA56" s="712"/>
      <c r="EQB56" s="712"/>
      <c r="EQC56" s="712"/>
      <c r="EQD56" s="712"/>
      <c r="EQE56" s="712"/>
      <c r="EQF56" s="712"/>
      <c r="EQG56" s="712"/>
      <c r="EQH56" s="712"/>
      <c r="EQI56" s="712"/>
      <c r="EQJ56" s="712"/>
      <c r="EQK56" s="712"/>
      <c r="EQL56" s="712"/>
      <c r="EQM56" s="712"/>
      <c r="EQN56" s="712"/>
      <c r="EQO56" s="712"/>
      <c r="EQP56" s="712"/>
      <c r="EQQ56" s="712"/>
      <c r="EQR56" s="712"/>
      <c r="EQS56" s="712"/>
      <c r="EQT56" s="712"/>
      <c r="EQU56" s="712"/>
      <c r="EQV56" s="712"/>
      <c r="EQW56" s="712"/>
      <c r="EQX56" s="712"/>
      <c r="EQY56" s="712"/>
      <c r="EQZ56" s="712"/>
      <c r="ERA56" s="712"/>
      <c r="ERB56" s="712"/>
      <c r="ERC56" s="712"/>
      <c r="ERD56" s="712"/>
      <c r="ERE56" s="712"/>
      <c r="ERF56" s="712"/>
      <c r="ERG56" s="712"/>
      <c r="ERH56" s="712"/>
      <c r="ERI56" s="712"/>
      <c r="ERJ56" s="712"/>
      <c r="ERK56" s="712"/>
      <c r="ERL56" s="712"/>
      <c r="ERM56" s="712"/>
      <c r="ERN56" s="712"/>
      <c r="ERO56" s="712"/>
      <c r="ERP56" s="712"/>
      <c r="ERQ56" s="712"/>
      <c r="ERR56" s="712"/>
      <c r="ERS56" s="712"/>
      <c r="ERT56" s="712"/>
      <c r="ERU56" s="712"/>
      <c r="ERV56" s="712"/>
      <c r="ERW56" s="712"/>
      <c r="ERX56" s="712"/>
      <c r="ERY56" s="712"/>
      <c r="ERZ56" s="712"/>
      <c r="ESA56" s="712"/>
      <c r="ESB56" s="712"/>
      <c r="ESC56" s="712"/>
      <c r="ESD56" s="712"/>
      <c r="ESE56" s="712"/>
      <c r="ESF56" s="712"/>
      <c r="ESG56" s="712"/>
      <c r="ESH56" s="712"/>
      <c r="ESI56" s="712"/>
      <c r="ESJ56" s="712"/>
      <c r="ESK56" s="712"/>
      <c r="ESL56" s="712"/>
      <c r="ESM56" s="712"/>
      <c r="ESN56" s="712"/>
      <c r="ESO56" s="712"/>
      <c r="ESP56" s="712"/>
      <c r="ESQ56" s="712"/>
      <c r="ESR56" s="712"/>
      <c r="ESS56" s="712"/>
      <c r="EST56" s="712"/>
      <c r="ESU56" s="712"/>
      <c r="ESV56" s="712"/>
      <c r="ESW56" s="712"/>
      <c r="ESX56" s="712"/>
      <c r="ESY56" s="712"/>
      <c r="ESZ56" s="712"/>
      <c r="ETA56" s="712"/>
      <c r="ETB56" s="712"/>
      <c r="ETC56" s="712"/>
      <c r="ETD56" s="712"/>
      <c r="ETE56" s="712"/>
      <c r="ETF56" s="712"/>
      <c r="ETG56" s="712"/>
      <c r="ETH56" s="712"/>
      <c r="ETI56" s="712"/>
      <c r="ETJ56" s="712"/>
      <c r="ETK56" s="712"/>
      <c r="ETL56" s="712"/>
      <c r="ETM56" s="712"/>
      <c r="ETN56" s="712"/>
      <c r="ETO56" s="712"/>
      <c r="ETP56" s="712"/>
      <c r="ETQ56" s="712"/>
      <c r="ETR56" s="712"/>
      <c r="ETS56" s="712"/>
      <c r="ETT56" s="712"/>
      <c r="ETU56" s="712"/>
      <c r="ETV56" s="712"/>
      <c r="ETW56" s="712"/>
      <c r="ETX56" s="712"/>
      <c r="ETY56" s="712"/>
      <c r="ETZ56" s="712"/>
      <c r="EUA56" s="712"/>
      <c r="EUB56" s="712"/>
      <c r="EUC56" s="712"/>
      <c r="EUD56" s="712"/>
      <c r="EUE56" s="712"/>
      <c r="EUF56" s="712"/>
      <c r="EUG56" s="712"/>
      <c r="EUH56" s="712"/>
      <c r="EUI56" s="712"/>
      <c r="EUJ56" s="712"/>
      <c r="EUK56" s="712"/>
      <c r="EUL56" s="712"/>
      <c r="EUM56" s="712"/>
      <c r="EUN56" s="712"/>
      <c r="EUO56" s="712"/>
      <c r="EUP56" s="712"/>
      <c r="EUQ56" s="712"/>
      <c r="EUR56" s="712"/>
      <c r="EUS56" s="712"/>
      <c r="EUT56" s="712"/>
      <c r="EUU56" s="712"/>
      <c r="EUV56" s="712"/>
      <c r="EUW56" s="712"/>
      <c r="EUX56" s="712"/>
      <c r="EUY56" s="712"/>
      <c r="EUZ56" s="712"/>
      <c r="EVA56" s="712"/>
      <c r="EVB56" s="712"/>
      <c r="EVC56" s="712"/>
      <c r="EVD56" s="712"/>
      <c r="EVE56" s="712"/>
      <c r="EVF56" s="712"/>
      <c r="EVG56" s="712"/>
      <c r="EVH56" s="712"/>
      <c r="EVI56" s="712"/>
      <c r="EVJ56" s="712"/>
      <c r="EVK56" s="712"/>
      <c r="EVL56" s="712"/>
      <c r="EVM56" s="712"/>
      <c r="EVN56" s="712"/>
      <c r="EVO56" s="712"/>
      <c r="EVP56" s="712"/>
      <c r="EVQ56" s="712"/>
      <c r="EVR56" s="712"/>
      <c r="EVS56" s="712"/>
      <c r="EVT56" s="712"/>
      <c r="EVU56" s="712"/>
      <c r="EVV56" s="712"/>
      <c r="EVW56" s="712"/>
      <c r="EVX56" s="712"/>
      <c r="EVY56" s="712"/>
      <c r="EVZ56" s="712"/>
      <c r="EWA56" s="712"/>
      <c r="EWB56" s="712"/>
      <c r="EWC56" s="712"/>
      <c r="EWD56" s="712"/>
      <c r="EWE56" s="712"/>
      <c r="EWF56" s="712"/>
      <c r="EWG56" s="712"/>
      <c r="EWH56" s="712"/>
      <c r="EWI56" s="712"/>
      <c r="EWJ56" s="712"/>
      <c r="EWK56" s="712"/>
      <c r="EWL56" s="712"/>
      <c r="EWM56" s="712"/>
      <c r="EWN56" s="712"/>
      <c r="EWO56" s="712"/>
      <c r="EWP56" s="712"/>
      <c r="EWQ56" s="712"/>
      <c r="EWR56" s="712"/>
      <c r="EWS56" s="712"/>
      <c r="EWT56" s="712"/>
      <c r="EWU56" s="712"/>
      <c r="EWV56" s="712"/>
      <c r="EWW56" s="712"/>
      <c r="EWX56" s="712"/>
      <c r="EWY56" s="712"/>
      <c r="EWZ56" s="712"/>
      <c r="EXA56" s="712"/>
      <c r="EXB56" s="712"/>
      <c r="EXC56" s="712"/>
      <c r="EXD56" s="712"/>
      <c r="EXE56" s="712"/>
      <c r="EXF56" s="712"/>
      <c r="EXG56" s="712"/>
      <c r="EXH56" s="712"/>
      <c r="EXI56" s="712"/>
      <c r="EXJ56" s="712"/>
      <c r="EXK56" s="712"/>
      <c r="EXL56" s="712"/>
      <c r="EXM56" s="712"/>
      <c r="EXN56" s="712"/>
      <c r="EXO56" s="712"/>
      <c r="EXP56" s="712"/>
      <c r="EXQ56" s="712"/>
      <c r="EXR56" s="712"/>
      <c r="EXS56" s="712"/>
      <c r="EXT56" s="712"/>
      <c r="EXU56" s="712"/>
      <c r="EXV56" s="712"/>
      <c r="EXW56" s="712"/>
      <c r="EXX56" s="712"/>
      <c r="EXY56" s="712"/>
      <c r="EXZ56" s="712"/>
      <c r="EYA56" s="712"/>
      <c r="EYB56" s="712"/>
      <c r="EYC56" s="712"/>
      <c r="EYD56" s="712"/>
      <c r="EYE56" s="712"/>
      <c r="EYF56" s="712"/>
      <c r="EYG56" s="712"/>
      <c r="EYH56" s="712"/>
      <c r="EYI56" s="712"/>
      <c r="EYJ56" s="712"/>
      <c r="EYK56" s="712"/>
      <c r="EYL56" s="712"/>
      <c r="EYM56" s="712"/>
      <c r="EYN56" s="712"/>
      <c r="EYO56" s="712"/>
      <c r="EYP56" s="712"/>
      <c r="EYQ56" s="712"/>
      <c r="EYR56" s="712"/>
      <c r="EYS56" s="712"/>
      <c r="EYT56" s="712"/>
      <c r="EYU56" s="712"/>
      <c r="EYV56" s="712"/>
      <c r="EYW56" s="712"/>
      <c r="EYX56" s="712"/>
      <c r="EYY56" s="712"/>
      <c r="EYZ56" s="712"/>
      <c r="EZA56" s="712"/>
      <c r="EZB56" s="712"/>
      <c r="EZC56" s="712"/>
      <c r="EZD56" s="712"/>
      <c r="EZE56" s="712"/>
      <c r="EZF56" s="712"/>
      <c r="EZG56" s="712"/>
      <c r="EZH56" s="712"/>
      <c r="EZI56" s="712"/>
      <c r="EZJ56" s="712"/>
      <c r="EZK56" s="712"/>
      <c r="EZL56" s="712"/>
      <c r="EZM56" s="712"/>
      <c r="EZN56" s="712"/>
      <c r="EZO56" s="712"/>
      <c r="EZP56" s="712"/>
      <c r="EZQ56" s="712"/>
      <c r="EZR56" s="712"/>
      <c r="EZS56" s="712"/>
      <c r="EZT56" s="712"/>
      <c r="EZU56" s="712"/>
      <c r="EZV56" s="712"/>
      <c r="EZW56" s="712"/>
      <c r="EZX56" s="712"/>
      <c r="EZY56" s="712"/>
      <c r="EZZ56" s="712"/>
      <c r="FAA56" s="712"/>
      <c r="FAB56" s="712"/>
      <c r="FAC56" s="712"/>
      <c r="FAD56" s="712"/>
      <c r="FAE56" s="712"/>
      <c r="FAF56" s="712"/>
      <c r="FAG56" s="712"/>
      <c r="FAH56" s="712"/>
      <c r="FAI56" s="712"/>
      <c r="FAJ56" s="712"/>
      <c r="FAK56" s="712"/>
      <c r="FAL56" s="712"/>
      <c r="FAM56" s="712"/>
      <c r="FAN56" s="712"/>
      <c r="FAO56" s="712"/>
      <c r="FAP56" s="712"/>
      <c r="FAQ56" s="712"/>
      <c r="FAR56" s="712"/>
      <c r="FAS56" s="712"/>
      <c r="FAT56" s="712"/>
      <c r="FAU56" s="712"/>
      <c r="FAV56" s="712"/>
      <c r="FAW56" s="712"/>
      <c r="FAX56" s="712"/>
      <c r="FAY56" s="712"/>
      <c r="FAZ56" s="712"/>
      <c r="FBA56" s="712"/>
      <c r="FBB56" s="712"/>
      <c r="FBC56" s="712"/>
      <c r="FBD56" s="712"/>
      <c r="FBE56" s="712"/>
      <c r="FBF56" s="712"/>
      <c r="FBG56" s="712"/>
      <c r="FBH56" s="712"/>
      <c r="FBI56" s="712"/>
      <c r="FBJ56" s="712"/>
      <c r="FBK56" s="712"/>
      <c r="FBL56" s="712"/>
      <c r="FBM56" s="712"/>
      <c r="FBN56" s="712"/>
      <c r="FBO56" s="712"/>
      <c r="FBP56" s="712"/>
      <c r="FBQ56" s="712"/>
      <c r="FBR56" s="712"/>
      <c r="FBS56" s="712"/>
      <c r="FBT56" s="712"/>
      <c r="FBU56" s="712"/>
      <c r="FBV56" s="712"/>
      <c r="FBW56" s="712"/>
      <c r="FBX56" s="712"/>
      <c r="FBY56" s="712"/>
      <c r="FBZ56" s="712"/>
      <c r="FCA56" s="712"/>
      <c r="FCB56" s="712"/>
      <c r="FCC56" s="712"/>
      <c r="FCD56" s="712"/>
      <c r="FCE56" s="712"/>
      <c r="FCF56" s="712"/>
      <c r="FCG56" s="712"/>
      <c r="FCH56" s="712"/>
      <c r="FCI56" s="712"/>
      <c r="FCJ56" s="712"/>
      <c r="FCK56" s="712"/>
      <c r="FCL56" s="712"/>
      <c r="FCM56" s="712"/>
      <c r="FCN56" s="712"/>
      <c r="FCO56" s="712"/>
      <c r="FCP56" s="712"/>
      <c r="FCQ56" s="712"/>
      <c r="FCR56" s="712"/>
      <c r="FCS56" s="712"/>
      <c r="FCT56" s="712"/>
      <c r="FCU56" s="712"/>
      <c r="FCV56" s="712"/>
      <c r="FCW56" s="712"/>
      <c r="FCX56" s="712"/>
      <c r="FCY56" s="712"/>
      <c r="FCZ56" s="712"/>
      <c r="FDA56" s="712"/>
      <c r="FDB56" s="712"/>
      <c r="FDC56" s="712"/>
      <c r="FDD56" s="712"/>
      <c r="FDE56" s="712"/>
      <c r="FDF56" s="712"/>
      <c r="FDG56" s="712"/>
      <c r="FDH56" s="712"/>
      <c r="FDI56" s="712"/>
      <c r="FDJ56" s="712"/>
      <c r="FDK56" s="712"/>
      <c r="FDL56" s="712"/>
      <c r="FDM56" s="712"/>
      <c r="FDN56" s="712"/>
      <c r="FDO56" s="712"/>
      <c r="FDP56" s="712"/>
      <c r="FDQ56" s="712"/>
      <c r="FDR56" s="712"/>
      <c r="FDS56" s="712"/>
      <c r="FDT56" s="712"/>
      <c r="FDU56" s="712"/>
      <c r="FDV56" s="712"/>
      <c r="FDW56" s="712"/>
      <c r="FDX56" s="712"/>
      <c r="FDY56" s="712"/>
      <c r="FDZ56" s="712"/>
      <c r="FEA56" s="712"/>
      <c r="FEB56" s="712"/>
      <c r="FEC56" s="712"/>
      <c r="FED56" s="712"/>
      <c r="FEE56" s="712"/>
      <c r="FEF56" s="712"/>
      <c r="FEG56" s="712"/>
      <c r="FEH56" s="712"/>
      <c r="FEI56" s="712"/>
      <c r="FEJ56" s="712"/>
      <c r="FEK56" s="712"/>
      <c r="FEL56" s="712"/>
      <c r="FEM56" s="712"/>
      <c r="FEN56" s="712"/>
      <c r="FEO56" s="712"/>
      <c r="FEP56" s="712"/>
      <c r="FEQ56" s="712"/>
      <c r="FER56" s="712"/>
      <c r="FES56" s="712"/>
      <c r="FET56" s="712"/>
      <c r="FEU56" s="712"/>
      <c r="FEV56" s="712"/>
      <c r="FEW56" s="712"/>
      <c r="FEX56" s="712"/>
      <c r="FEY56" s="712"/>
      <c r="FEZ56" s="712"/>
      <c r="FFA56" s="712"/>
      <c r="FFB56" s="712"/>
      <c r="FFC56" s="712"/>
      <c r="FFD56" s="712"/>
      <c r="FFE56" s="712"/>
      <c r="FFF56" s="712"/>
      <c r="FFG56" s="712"/>
      <c r="FFH56" s="712"/>
      <c r="FFI56" s="712"/>
      <c r="FFJ56" s="712"/>
      <c r="FFK56" s="712"/>
      <c r="FFL56" s="712"/>
      <c r="FFM56" s="712"/>
      <c r="FFN56" s="712"/>
      <c r="FFO56" s="712"/>
      <c r="FFP56" s="712"/>
      <c r="FFQ56" s="712"/>
      <c r="FFR56" s="712"/>
      <c r="FFS56" s="712"/>
      <c r="FFT56" s="712"/>
      <c r="FFU56" s="712"/>
      <c r="FFV56" s="712"/>
      <c r="FFW56" s="712"/>
      <c r="FFX56" s="712"/>
      <c r="FFY56" s="712"/>
      <c r="FFZ56" s="712"/>
      <c r="FGA56" s="712"/>
      <c r="FGB56" s="712"/>
      <c r="FGC56" s="712"/>
      <c r="FGD56" s="712"/>
      <c r="FGE56" s="712"/>
      <c r="FGF56" s="712"/>
      <c r="FGG56" s="712"/>
      <c r="FGH56" s="712"/>
      <c r="FGI56" s="712"/>
      <c r="FGJ56" s="712"/>
      <c r="FGK56" s="712"/>
      <c r="FGL56" s="712"/>
      <c r="FGM56" s="712"/>
      <c r="FGN56" s="712"/>
      <c r="FGO56" s="712"/>
      <c r="FGP56" s="712"/>
      <c r="FGQ56" s="712"/>
      <c r="FGR56" s="712"/>
      <c r="FGS56" s="712"/>
      <c r="FGT56" s="712"/>
      <c r="FGU56" s="712"/>
      <c r="FGV56" s="712"/>
      <c r="FGW56" s="712"/>
      <c r="FGX56" s="712"/>
      <c r="FGY56" s="712"/>
      <c r="FGZ56" s="712"/>
      <c r="FHA56" s="712"/>
      <c r="FHB56" s="712"/>
      <c r="FHC56" s="712"/>
      <c r="FHD56" s="712"/>
      <c r="FHE56" s="712"/>
      <c r="FHF56" s="712"/>
      <c r="FHG56" s="712"/>
      <c r="FHH56" s="712"/>
      <c r="FHI56" s="712"/>
      <c r="FHJ56" s="712"/>
      <c r="FHK56" s="712"/>
      <c r="FHL56" s="712"/>
      <c r="FHM56" s="712"/>
      <c r="FHN56" s="712"/>
      <c r="FHO56" s="712"/>
      <c r="FHP56" s="712"/>
      <c r="FHQ56" s="712"/>
      <c r="FHR56" s="712"/>
      <c r="FHS56" s="712"/>
      <c r="FHT56" s="712"/>
      <c r="FHU56" s="712"/>
      <c r="FHV56" s="712"/>
      <c r="FHW56" s="712"/>
      <c r="FHX56" s="712"/>
      <c r="FHY56" s="712"/>
      <c r="FHZ56" s="712"/>
      <c r="FIA56" s="712"/>
      <c r="FIB56" s="712"/>
      <c r="FIC56" s="712"/>
      <c r="FID56" s="712"/>
      <c r="FIE56" s="712"/>
      <c r="FIF56" s="712"/>
      <c r="FIG56" s="712"/>
      <c r="FIH56" s="712"/>
      <c r="FII56" s="712"/>
      <c r="FIJ56" s="712"/>
      <c r="FIK56" s="712"/>
      <c r="FIL56" s="712"/>
      <c r="FIM56" s="712"/>
      <c r="FIN56" s="712"/>
      <c r="FIO56" s="712"/>
      <c r="FIP56" s="712"/>
      <c r="FIQ56" s="712"/>
      <c r="FIR56" s="712"/>
      <c r="FIS56" s="712"/>
      <c r="FIT56" s="712"/>
      <c r="FIU56" s="712"/>
      <c r="FIV56" s="712"/>
      <c r="FIW56" s="712"/>
      <c r="FIX56" s="712"/>
      <c r="FIY56" s="712"/>
      <c r="FIZ56" s="712"/>
      <c r="FJA56" s="712"/>
      <c r="FJB56" s="712"/>
      <c r="FJC56" s="712"/>
      <c r="FJD56" s="712"/>
      <c r="FJE56" s="712"/>
      <c r="FJF56" s="712"/>
      <c r="FJG56" s="712"/>
      <c r="FJH56" s="712"/>
      <c r="FJI56" s="712"/>
      <c r="FJJ56" s="712"/>
      <c r="FJK56" s="712"/>
      <c r="FJL56" s="712"/>
      <c r="FJM56" s="712"/>
      <c r="FJN56" s="712"/>
      <c r="FJO56" s="712"/>
      <c r="FJP56" s="712"/>
      <c r="FJQ56" s="712"/>
      <c r="FJR56" s="712"/>
      <c r="FJS56" s="712"/>
      <c r="FJT56" s="712"/>
      <c r="FJU56" s="712"/>
      <c r="FJV56" s="712"/>
      <c r="FJW56" s="712"/>
      <c r="FJX56" s="712"/>
      <c r="FJY56" s="712"/>
      <c r="FJZ56" s="712"/>
      <c r="FKA56" s="712"/>
      <c r="FKB56" s="712"/>
      <c r="FKC56" s="712"/>
      <c r="FKD56" s="712"/>
      <c r="FKE56" s="712"/>
      <c r="FKF56" s="712"/>
      <c r="FKG56" s="712"/>
      <c r="FKH56" s="712"/>
      <c r="FKI56" s="712"/>
      <c r="FKJ56" s="712"/>
      <c r="FKK56" s="712"/>
      <c r="FKL56" s="712"/>
      <c r="FKM56" s="712"/>
      <c r="FKN56" s="712"/>
      <c r="FKO56" s="712"/>
      <c r="FKP56" s="712"/>
      <c r="FKQ56" s="712"/>
      <c r="FKR56" s="712"/>
      <c r="FKS56" s="712"/>
      <c r="FKT56" s="712"/>
      <c r="FKU56" s="712"/>
      <c r="FKV56" s="712"/>
      <c r="FKW56" s="712"/>
      <c r="FKX56" s="712"/>
      <c r="FKY56" s="712"/>
      <c r="FKZ56" s="712"/>
      <c r="FLA56" s="712"/>
      <c r="FLB56" s="712"/>
      <c r="FLC56" s="712"/>
      <c r="FLD56" s="712"/>
      <c r="FLE56" s="712"/>
      <c r="FLF56" s="712"/>
      <c r="FLG56" s="712"/>
      <c r="FLH56" s="712"/>
      <c r="FLI56" s="712"/>
      <c r="FLJ56" s="712"/>
      <c r="FLK56" s="712"/>
      <c r="FLL56" s="712"/>
      <c r="FLM56" s="712"/>
      <c r="FLN56" s="712"/>
      <c r="FLO56" s="712"/>
      <c r="FLP56" s="712"/>
      <c r="FLQ56" s="712"/>
      <c r="FLR56" s="712"/>
      <c r="FLS56" s="712"/>
      <c r="FLT56" s="712"/>
      <c r="FLU56" s="712"/>
      <c r="FLV56" s="712"/>
      <c r="FLW56" s="712"/>
      <c r="FLX56" s="712"/>
      <c r="FLY56" s="712"/>
      <c r="FLZ56" s="712"/>
      <c r="FMA56" s="712"/>
      <c r="FMB56" s="712"/>
      <c r="FMC56" s="712"/>
      <c r="FMD56" s="712"/>
      <c r="FME56" s="712"/>
      <c r="FMF56" s="712"/>
      <c r="FMG56" s="712"/>
      <c r="FMH56" s="712"/>
      <c r="FMI56" s="712"/>
      <c r="FMJ56" s="712"/>
      <c r="FMK56" s="712"/>
      <c r="FML56" s="712"/>
      <c r="FMM56" s="712"/>
      <c r="FMN56" s="712"/>
      <c r="FMO56" s="712"/>
      <c r="FMP56" s="712"/>
      <c r="FMQ56" s="712"/>
      <c r="FMR56" s="712"/>
      <c r="FMS56" s="712"/>
      <c r="FMT56" s="712"/>
      <c r="FMU56" s="712"/>
      <c r="FMV56" s="712"/>
      <c r="FMW56" s="712"/>
      <c r="FMX56" s="712"/>
      <c r="FMY56" s="712"/>
      <c r="FMZ56" s="712"/>
      <c r="FNA56" s="712"/>
      <c r="FNB56" s="712"/>
      <c r="FNC56" s="712"/>
      <c r="FND56" s="712"/>
      <c r="FNE56" s="712"/>
      <c r="FNF56" s="712"/>
      <c r="FNG56" s="712"/>
      <c r="FNH56" s="712"/>
      <c r="FNI56" s="712"/>
      <c r="FNJ56" s="712"/>
      <c r="FNK56" s="712"/>
      <c r="FNL56" s="712"/>
      <c r="FNM56" s="712"/>
      <c r="FNN56" s="712"/>
      <c r="FNO56" s="712"/>
      <c r="FNP56" s="712"/>
      <c r="FNQ56" s="712"/>
      <c r="FNR56" s="712"/>
      <c r="FNS56" s="712"/>
      <c r="FNT56" s="712"/>
      <c r="FNU56" s="712"/>
      <c r="FNV56" s="712"/>
      <c r="FNW56" s="712"/>
      <c r="FNX56" s="712"/>
      <c r="FNY56" s="712"/>
      <c r="FNZ56" s="712"/>
      <c r="FOA56" s="712"/>
      <c r="FOB56" s="712"/>
      <c r="FOC56" s="712"/>
      <c r="FOD56" s="712"/>
      <c r="FOE56" s="712"/>
      <c r="FOF56" s="712"/>
      <c r="FOG56" s="712"/>
      <c r="FOH56" s="712"/>
      <c r="FOI56" s="712"/>
      <c r="FOJ56" s="712"/>
      <c r="FOK56" s="712"/>
      <c r="FOL56" s="712"/>
      <c r="FOM56" s="712"/>
      <c r="FON56" s="712"/>
      <c r="FOO56" s="712"/>
      <c r="FOP56" s="712"/>
      <c r="FOQ56" s="712"/>
      <c r="FOR56" s="712"/>
      <c r="FOS56" s="712"/>
      <c r="FOT56" s="712"/>
      <c r="FOU56" s="712"/>
      <c r="FOV56" s="712"/>
      <c r="FOW56" s="712"/>
      <c r="FOX56" s="712"/>
      <c r="FOY56" s="712"/>
      <c r="FOZ56" s="712"/>
      <c r="FPA56" s="712"/>
      <c r="FPB56" s="712"/>
      <c r="FPC56" s="712"/>
      <c r="FPD56" s="712"/>
      <c r="FPE56" s="712"/>
      <c r="FPF56" s="712"/>
      <c r="FPG56" s="712"/>
      <c r="FPH56" s="712"/>
      <c r="FPI56" s="712"/>
      <c r="FPJ56" s="712"/>
      <c r="FPK56" s="712"/>
      <c r="FPL56" s="712"/>
      <c r="FPM56" s="712"/>
      <c r="FPN56" s="712"/>
      <c r="FPO56" s="712"/>
      <c r="FPP56" s="712"/>
      <c r="FPQ56" s="712"/>
      <c r="FPR56" s="712"/>
      <c r="FPS56" s="712"/>
      <c r="FPT56" s="712"/>
      <c r="FPU56" s="712"/>
      <c r="FPV56" s="712"/>
      <c r="FPW56" s="712"/>
      <c r="FPX56" s="712"/>
      <c r="FPY56" s="712"/>
      <c r="FPZ56" s="712"/>
      <c r="FQA56" s="712"/>
      <c r="FQB56" s="712"/>
      <c r="FQC56" s="712"/>
      <c r="FQD56" s="712"/>
      <c r="FQE56" s="712"/>
      <c r="FQF56" s="712"/>
      <c r="FQG56" s="712"/>
      <c r="FQH56" s="712"/>
      <c r="FQI56" s="712"/>
      <c r="FQJ56" s="712"/>
      <c r="FQK56" s="712"/>
      <c r="FQL56" s="712"/>
      <c r="FQM56" s="712"/>
      <c r="FQN56" s="712"/>
      <c r="FQO56" s="712"/>
      <c r="FQP56" s="712"/>
      <c r="FQQ56" s="712"/>
      <c r="FQR56" s="712"/>
      <c r="FQS56" s="712"/>
      <c r="FQT56" s="712"/>
      <c r="FQU56" s="712"/>
      <c r="FQV56" s="712"/>
      <c r="FQW56" s="712"/>
      <c r="FQX56" s="712"/>
      <c r="FQY56" s="712"/>
      <c r="FQZ56" s="712"/>
      <c r="FRA56" s="712"/>
      <c r="FRB56" s="712"/>
      <c r="FRC56" s="712"/>
      <c r="FRD56" s="712"/>
      <c r="FRE56" s="712"/>
      <c r="FRF56" s="712"/>
      <c r="FRG56" s="712"/>
      <c r="FRH56" s="712"/>
      <c r="FRI56" s="712"/>
      <c r="FRJ56" s="712"/>
      <c r="FRK56" s="712"/>
      <c r="FRL56" s="712"/>
      <c r="FRM56" s="712"/>
      <c r="FRN56" s="712"/>
      <c r="FRO56" s="712"/>
      <c r="FRP56" s="712"/>
      <c r="FRQ56" s="712"/>
      <c r="FRR56" s="712"/>
      <c r="FRS56" s="712"/>
      <c r="FRT56" s="712"/>
      <c r="FRU56" s="712"/>
      <c r="FRV56" s="712"/>
      <c r="FRW56" s="712"/>
      <c r="FRX56" s="712"/>
      <c r="FRY56" s="712"/>
      <c r="FRZ56" s="712"/>
      <c r="FSA56" s="712"/>
      <c r="FSB56" s="712"/>
      <c r="FSC56" s="712"/>
      <c r="FSD56" s="712"/>
      <c r="FSE56" s="712"/>
      <c r="FSF56" s="712"/>
      <c r="FSG56" s="712"/>
      <c r="FSH56" s="712"/>
      <c r="FSI56" s="712"/>
      <c r="FSJ56" s="712"/>
      <c r="FSK56" s="712"/>
      <c r="FSL56" s="712"/>
      <c r="FSM56" s="712"/>
      <c r="FSN56" s="712"/>
      <c r="FSO56" s="712"/>
      <c r="FSP56" s="712"/>
      <c r="FSQ56" s="712"/>
      <c r="FSR56" s="712"/>
      <c r="FSS56" s="712"/>
      <c r="FST56" s="712"/>
      <c r="FSU56" s="712"/>
      <c r="FSV56" s="712"/>
      <c r="FSW56" s="712"/>
      <c r="FSX56" s="712"/>
      <c r="FSY56" s="712"/>
      <c r="FSZ56" s="712"/>
      <c r="FTA56" s="712"/>
      <c r="FTB56" s="712"/>
      <c r="FTC56" s="712"/>
      <c r="FTD56" s="712"/>
      <c r="FTE56" s="712"/>
      <c r="FTF56" s="712"/>
      <c r="FTG56" s="712"/>
      <c r="FTH56" s="712"/>
      <c r="FTI56" s="712"/>
      <c r="FTJ56" s="712"/>
      <c r="FTK56" s="712"/>
      <c r="FTL56" s="712"/>
      <c r="FTM56" s="712"/>
      <c r="FTN56" s="712"/>
      <c r="FTO56" s="712"/>
      <c r="FTP56" s="712"/>
      <c r="FTQ56" s="712"/>
      <c r="FTR56" s="712"/>
      <c r="FTS56" s="712"/>
      <c r="FTT56" s="712"/>
      <c r="FTU56" s="712"/>
      <c r="FTV56" s="712"/>
      <c r="FTW56" s="712"/>
      <c r="FTX56" s="712"/>
      <c r="FTY56" s="712"/>
      <c r="FTZ56" s="712"/>
      <c r="FUA56" s="712"/>
      <c r="FUB56" s="712"/>
      <c r="FUC56" s="712"/>
      <c r="FUD56" s="712"/>
      <c r="FUE56" s="712"/>
      <c r="FUF56" s="712"/>
      <c r="FUG56" s="712"/>
      <c r="FUH56" s="712"/>
      <c r="FUI56" s="712"/>
      <c r="FUJ56" s="712"/>
      <c r="FUK56" s="712"/>
      <c r="FUL56" s="712"/>
      <c r="FUM56" s="712"/>
      <c r="FUN56" s="712"/>
      <c r="FUO56" s="712"/>
      <c r="FUP56" s="712"/>
      <c r="FUQ56" s="712"/>
      <c r="FUR56" s="712"/>
      <c r="FUS56" s="712"/>
      <c r="FUT56" s="712"/>
      <c r="FUU56" s="712"/>
      <c r="FUV56" s="712"/>
      <c r="FUW56" s="712"/>
      <c r="FUX56" s="712"/>
      <c r="FUY56" s="712"/>
      <c r="FUZ56" s="712"/>
      <c r="FVA56" s="712"/>
      <c r="FVB56" s="712"/>
      <c r="FVC56" s="712"/>
      <c r="FVD56" s="712"/>
      <c r="FVE56" s="712"/>
      <c r="FVF56" s="712"/>
      <c r="FVG56" s="712"/>
      <c r="FVH56" s="712"/>
      <c r="FVI56" s="712"/>
      <c r="FVJ56" s="712"/>
      <c r="FVK56" s="712"/>
      <c r="FVL56" s="712"/>
      <c r="FVM56" s="712"/>
      <c r="FVN56" s="712"/>
      <c r="FVO56" s="712"/>
      <c r="FVP56" s="712"/>
      <c r="FVQ56" s="712"/>
      <c r="FVR56" s="712"/>
      <c r="FVS56" s="712"/>
      <c r="FVT56" s="712"/>
      <c r="FVU56" s="712"/>
      <c r="FVV56" s="712"/>
      <c r="FVW56" s="712"/>
      <c r="FVX56" s="712"/>
      <c r="FVY56" s="712"/>
      <c r="FVZ56" s="712"/>
      <c r="FWA56" s="712"/>
      <c r="FWB56" s="712"/>
      <c r="FWC56" s="712"/>
      <c r="FWD56" s="712"/>
      <c r="FWE56" s="712"/>
      <c r="FWF56" s="712"/>
      <c r="FWG56" s="712"/>
      <c r="FWH56" s="712"/>
      <c r="FWI56" s="712"/>
      <c r="FWJ56" s="712"/>
      <c r="FWK56" s="712"/>
      <c r="FWL56" s="712"/>
      <c r="FWM56" s="712"/>
      <c r="FWN56" s="712"/>
      <c r="FWO56" s="712"/>
      <c r="FWP56" s="712"/>
      <c r="FWQ56" s="712"/>
      <c r="FWR56" s="712"/>
      <c r="FWS56" s="712"/>
      <c r="FWT56" s="712"/>
      <c r="FWU56" s="712"/>
      <c r="FWV56" s="712"/>
      <c r="FWW56" s="712"/>
      <c r="FWX56" s="712"/>
      <c r="FWY56" s="712"/>
      <c r="FWZ56" s="712"/>
      <c r="FXA56" s="712"/>
      <c r="FXB56" s="712"/>
      <c r="FXC56" s="712"/>
      <c r="FXD56" s="712"/>
      <c r="FXE56" s="712"/>
      <c r="FXF56" s="712"/>
      <c r="FXG56" s="712"/>
      <c r="FXH56" s="712"/>
      <c r="FXI56" s="712"/>
      <c r="FXJ56" s="712"/>
      <c r="FXK56" s="712"/>
      <c r="FXL56" s="712"/>
      <c r="FXM56" s="712"/>
      <c r="FXN56" s="712"/>
      <c r="FXO56" s="712"/>
      <c r="FXP56" s="712"/>
      <c r="FXQ56" s="712"/>
      <c r="FXR56" s="712"/>
      <c r="FXS56" s="712"/>
      <c r="FXT56" s="712"/>
      <c r="FXU56" s="712"/>
      <c r="FXV56" s="712"/>
      <c r="FXW56" s="712"/>
      <c r="FXX56" s="712"/>
      <c r="FXY56" s="712"/>
      <c r="FXZ56" s="712"/>
      <c r="FYA56" s="712"/>
      <c r="FYB56" s="712"/>
      <c r="FYC56" s="712"/>
      <c r="FYD56" s="712"/>
      <c r="FYE56" s="712"/>
      <c r="FYF56" s="712"/>
      <c r="FYG56" s="712"/>
      <c r="FYH56" s="712"/>
      <c r="FYI56" s="712"/>
      <c r="FYJ56" s="712"/>
      <c r="FYK56" s="712"/>
      <c r="FYL56" s="712"/>
      <c r="FYM56" s="712"/>
      <c r="FYN56" s="712"/>
      <c r="FYO56" s="712"/>
      <c r="FYP56" s="712"/>
      <c r="FYQ56" s="712"/>
      <c r="FYR56" s="712"/>
      <c r="FYS56" s="712"/>
      <c r="FYT56" s="712"/>
      <c r="FYU56" s="712"/>
      <c r="FYV56" s="712"/>
      <c r="FYW56" s="712"/>
      <c r="FYX56" s="712"/>
      <c r="FYY56" s="712"/>
      <c r="FYZ56" s="712"/>
      <c r="FZA56" s="712"/>
      <c r="FZB56" s="712"/>
      <c r="FZC56" s="712"/>
      <c r="FZD56" s="712"/>
      <c r="FZE56" s="712"/>
      <c r="FZF56" s="712"/>
      <c r="FZG56" s="712"/>
      <c r="FZH56" s="712"/>
      <c r="FZI56" s="712"/>
      <c r="FZJ56" s="712"/>
      <c r="FZK56" s="712"/>
      <c r="FZL56" s="712"/>
      <c r="FZM56" s="712"/>
      <c r="FZN56" s="712"/>
      <c r="FZO56" s="712"/>
      <c r="FZP56" s="712"/>
      <c r="FZQ56" s="712"/>
      <c r="FZR56" s="712"/>
      <c r="FZS56" s="712"/>
      <c r="FZT56" s="712"/>
      <c r="FZU56" s="712"/>
      <c r="FZV56" s="712"/>
      <c r="FZW56" s="712"/>
      <c r="FZX56" s="712"/>
      <c r="FZY56" s="712"/>
      <c r="FZZ56" s="712"/>
      <c r="GAA56" s="712"/>
      <c r="GAB56" s="712"/>
      <c r="GAC56" s="712"/>
      <c r="GAD56" s="712"/>
      <c r="GAE56" s="712"/>
      <c r="GAF56" s="712"/>
      <c r="GAG56" s="712"/>
      <c r="GAH56" s="712"/>
      <c r="GAI56" s="712"/>
      <c r="GAJ56" s="712"/>
      <c r="GAK56" s="712"/>
      <c r="GAL56" s="712"/>
      <c r="GAM56" s="712"/>
      <c r="GAN56" s="712"/>
      <c r="GAO56" s="712"/>
      <c r="GAP56" s="712"/>
      <c r="GAQ56" s="712"/>
      <c r="GAR56" s="712"/>
      <c r="GAS56" s="712"/>
      <c r="GAT56" s="712"/>
      <c r="GAU56" s="712"/>
      <c r="GAV56" s="712"/>
      <c r="GAW56" s="712"/>
      <c r="GAX56" s="712"/>
      <c r="GAY56" s="712"/>
      <c r="GAZ56" s="712"/>
      <c r="GBA56" s="712"/>
      <c r="GBB56" s="712"/>
      <c r="GBC56" s="712"/>
      <c r="GBD56" s="712"/>
      <c r="GBE56" s="712"/>
      <c r="GBF56" s="712"/>
      <c r="GBG56" s="712"/>
      <c r="GBH56" s="712"/>
      <c r="GBI56" s="712"/>
      <c r="GBJ56" s="712"/>
      <c r="GBK56" s="712"/>
      <c r="GBL56" s="712"/>
      <c r="GBM56" s="712"/>
      <c r="GBN56" s="712"/>
      <c r="GBO56" s="712"/>
      <c r="GBP56" s="712"/>
      <c r="GBQ56" s="712"/>
      <c r="GBR56" s="712"/>
      <c r="GBS56" s="712"/>
      <c r="GBT56" s="712"/>
      <c r="GBU56" s="712"/>
      <c r="GBV56" s="712"/>
      <c r="GBW56" s="712"/>
      <c r="GBX56" s="712"/>
      <c r="GBY56" s="712"/>
      <c r="GBZ56" s="712"/>
      <c r="GCA56" s="712"/>
      <c r="GCB56" s="712"/>
      <c r="GCC56" s="712"/>
      <c r="GCD56" s="712"/>
      <c r="GCE56" s="712"/>
      <c r="GCF56" s="712"/>
      <c r="GCG56" s="712"/>
      <c r="GCH56" s="712"/>
      <c r="GCI56" s="712"/>
      <c r="GCJ56" s="712"/>
      <c r="GCK56" s="712"/>
      <c r="GCL56" s="712"/>
      <c r="GCM56" s="712"/>
      <c r="GCN56" s="712"/>
      <c r="GCO56" s="712"/>
      <c r="GCP56" s="712"/>
      <c r="GCQ56" s="712"/>
      <c r="GCR56" s="712"/>
      <c r="GCS56" s="712"/>
      <c r="GCT56" s="712"/>
      <c r="GCU56" s="712"/>
      <c r="GCV56" s="712"/>
      <c r="GCW56" s="712"/>
      <c r="GCX56" s="712"/>
      <c r="GCY56" s="712"/>
      <c r="GCZ56" s="712"/>
      <c r="GDA56" s="712"/>
      <c r="GDB56" s="712"/>
      <c r="GDC56" s="712"/>
      <c r="GDD56" s="712"/>
      <c r="GDE56" s="712"/>
      <c r="GDF56" s="712"/>
      <c r="GDG56" s="712"/>
      <c r="GDH56" s="712"/>
      <c r="GDI56" s="712"/>
      <c r="GDJ56" s="712"/>
      <c r="GDK56" s="712"/>
      <c r="GDL56" s="712"/>
      <c r="GDM56" s="712"/>
      <c r="GDN56" s="712"/>
      <c r="GDO56" s="712"/>
      <c r="GDP56" s="712"/>
      <c r="GDQ56" s="712"/>
      <c r="GDR56" s="712"/>
      <c r="GDS56" s="712"/>
      <c r="GDT56" s="712"/>
      <c r="GDU56" s="712"/>
      <c r="GDV56" s="712"/>
      <c r="GDW56" s="712"/>
      <c r="GDX56" s="712"/>
      <c r="GDY56" s="712"/>
      <c r="GDZ56" s="712"/>
      <c r="GEA56" s="712"/>
      <c r="GEB56" s="712"/>
      <c r="GEC56" s="712"/>
      <c r="GED56" s="712"/>
      <c r="GEE56" s="712"/>
      <c r="GEF56" s="712"/>
      <c r="GEG56" s="712"/>
      <c r="GEH56" s="712"/>
      <c r="GEI56" s="712"/>
      <c r="GEJ56" s="712"/>
      <c r="GEK56" s="712"/>
      <c r="GEL56" s="712"/>
      <c r="GEM56" s="712"/>
      <c r="GEN56" s="712"/>
      <c r="GEO56" s="712"/>
      <c r="GEP56" s="712"/>
      <c r="GEQ56" s="712"/>
      <c r="GER56" s="712"/>
      <c r="GES56" s="712"/>
      <c r="GET56" s="712"/>
      <c r="GEU56" s="712"/>
      <c r="GEV56" s="712"/>
      <c r="GEW56" s="712"/>
      <c r="GEX56" s="712"/>
      <c r="GEY56" s="712"/>
      <c r="GEZ56" s="712"/>
      <c r="GFA56" s="712"/>
      <c r="GFB56" s="712"/>
      <c r="GFC56" s="712"/>
      <c r="GFD56" s="712"/>
      <c r="GFE56" s="712"/>
      <c r="GFF56" s="712"/>
      <c r="GFG56" s="712"/>
      <c r="GFH56" s="712"/>
      <c r="GFI56" s="712"/>
      <c r="GFJ56" s="712"/>
      <c r="GFK56" s="712"/>
      <c r="GFL56" s="712"/>
      <c r="GFM56" s="712"/>
      <c r="GFN56" s="712"/>
      <c r="GFO56" s="712"/>
      <c r="GFP56" s="712"/>
      <c r="GFQ56" s="712"/>
      <c r="GFR56" s="712"/>
      <c r="GFS56" s="712"/>
      <c r="GFT56" s="712"/>
      <c r="GFU56" s="712"/>
      <c r="GFV56" s="712"/>
      <c r="GFW56" s="712"/>
      <c r="GFX56" s="712"/>
      <c r="GFY56" s="712"/>
      <c r="GFZ56" s="712"/>
      <c r="GGA56" s="712"/>
      <c r="GGB56" s="712"/>
      <c r="GGC56" s="712"/>
      <c r="GGD56" s="712"/>
      <c r="GGE56" s="712"/>
      <c r="GGF56" s="712"/>
      <c r="GGG56" s="712"/>
      <c r="GGH56" s="712"/>
      <c r="GGI56" s="712"/>
      <c r="GGJ56" s="712"/>
      <c r="GGK56" s="712"/>
      <c r="GGL56" s="712"/>
      <c r="GGM56" s="712"/>
      <c r="GGN56" s="712"/>
      <c r="GGO56" s="712"/>
      <c r="GGP56" s="712"/>
      <c r="GGQ56" s="712"/>
      <c r="GGR56" s="712"/>
      <c r="GGS56" s="712"/>
      <c r="GGT56" s="712"/>
      <c r="GGU56" s="712"/>
      <c r="GGV56" s="712"/>
      <c r="GGW56" s="712"/>
      <c r="GGX56" s="712"/>
      <c r="GGY56" s="712"/>
      <c r="GGZ56" s="712"/>
      <c r="GHA56" s="712"/>
      <c r="GHB56" s="712"/>
      <c r="GHC56" s="712"/>
      <c r="GHD56" s="712"/>
      <c r="GHE56" s="712"/>
      <c r="GHF56" s="712"/>
      <c r="GHG56" s="712"/>
      <c r="GHH56" s="712"/>
      <c r="GHI56" s="712"/>
      <c r="GHJ56" s="712"/>
      <c r="GHK56" s="712"/>
      <c r="GHL56" s="712"/>
      <c r="GHM56" s="712"/>
      <c r="GHN56" s="712"/>
      <c r="GHO56" s="712"/>
      <c r="GHP56" s="712"/>
      <c r="GHQ56" s="712"/>
      <c r="GHR56" s="712"/>
      <c r="GHS56" s="712"/>
      <c r="GHT56" s="712"/>
      <c r="GHU56" s="712"/>
      <c r="GHV56" s="712"/>
      <c r="GHW56" s="712"/>
      <c r="GHX56" s="712"/>
      <c r="GHY56" s="712"/>
      <c r="GHZ56" s="712"/>
      <c r="GIA56" s="712"/>
      <c r="GIB56" s="712"/>
      <c r="GIC56" s="712"/>
      <c r="GID56" s="712"/>
      <c r="GIE56" s="712"/>
      <c r="GIF56" s="712"/>
      <c r="GIG56" s="712"/>
      <c r="GIH56" s="712"/>
      <c r="GII56" s="712"/>
      <c r="GIJ56" s="712"/>
      <c r="GIK56" s="712"/>
      <c r="GIL56" s="712"/>
      <c r="GIM56" s="712"/>
      <c r="GIN56" s="712"/>
      <c r="GIO56" s="712"/>
      <c r="GIP56" s="712"/>
      <c r="GIQ56" s="712"/>
      <c r="GIR56" s="712"/>
      <c r="GIS56" s="712"/>
      <c r="GIT56" s="712"/>
      <c r="GIU56" s="712"/>
      <c r="GIV56" s="712"/>
      <c r="GIW56" s="712"/>
      <c r="GIX56" s="712"/>
      <c r="GIY56" s="712"/>
      <c r="GIZ56" s="712"/>
      <c r="GJA56" s="712"/>
      <c r="GJB56" s="712"/>
      <c r="GJC56" s="712"/>
      <c r="GJD56" s="712"/>
      <c r="GJE56" s="712"/>
      <c r="GJF56" s="712"/>
      <c r="GJG56" s="712"/>
      <c r="GJH56" s="712"/>
      <c r="GJI56" s="712"/>
      <c r="GJJ56" s="712"/>
      <c r="GJK56" s="712"/>
      <c r="GJL56" s="712"/>
      <c r="GJM56" s="712"/>
      <c r="GJN56" s="712"/>
      <c r="GJO56" s="712"/>
      <c r="GJP56" s="712"/>
      <c r="GJQ56" s="712"/>
      <c r="GJR56" s="712"/>
      <c r="GJS56" s="712"/>
      <c r="GJT56" s="712"/>
      <c r="GJU56" s="712"/>
      <c r="GJV56" s="712"/>
      <c r="GJW56" s="712"/>
      <c r="GJX56" s="712"/>
      <c r="GJY56" s="712"/>
      <c r="GJZ56" s="712"/>
      <c r="GKA56" s="712"/>
      <c r="GKB56" s="712"/>
      <c r="GKC56" s="712"/>
      <c r="GKD56" s="712"/>
      <c r="GKE56" s="712"/>
      <c r="GKF56" s="712"/>
      <c r="GKG56" s="712"/>
      <c r="GKH56" s="712"/>
      <c r="GKI56" s="712"/>
      <c r="GKJ56" s="712"/>
      <c r="GKK56" s="712"/>
      <c r="GKL56" s="712"/>
      <c r="GKM56" s="712"/>
      <c r="GKN56" s="712"/>
      <c r="GKO56" s="712"/>
      <c r="GKP56" s="712"/>
      <c r="GKQ56" s="712"/>
      <c r="GKR56" s="712"/>
      <c r="GKS56" s="712"/>
      <c r="GKT56" s="712"/>
      <c r="GKU56" s="712"/>
      <c r="GKV56" s="712"/>
      <c r="GKW56" s="712"/>
      <c r="GKX56" s="712"/>
      <c r="GKY56" s="712"/>
      <c r="GKZ56" s="712"/>
      <c r="GLA56" s="712"/>
      <c r="GLB56" s="712"/>
      <c r="GLC56" s="712"/>
      <c r="GLD56" s="712"/>
      <c r="GLE56" s="712"/>
      <c r="GLF56" s="712"/>
      <c r="GLG56" s="712"/>
      <c r="GLH56" s="712"/>
      <c r="GLI56" s="712"/>
      <c r="GLJ56" s="712"/>
      <c r="GLK56" s="712"/>
      <c r="GLL56" s="712"/>
      <c r="GLM56" s="712"/>
      <c r="GLN56" s="712"/>
      <c r="GLO56" s="712"/>
      <c r="GLP56" s="712"/>
      <c r="GLQ56" s="712"/>
      <c r="GLR56" s="712"/>
      <c r="GLS56" s="712"/>
      <c r="GLT56" s="712"/>
      <c r="GLU56" s="712"/>
      <c r="GLV56" s="712"/>
      <c r="GLW56" s="712"/>
      <c r="GLX56" s="712"/>
      <c r="GLY56" s="712"/>
      <c r="GLZ56" s="712"/>
      <c r="GMA56" s="712"/>
      <c r="GMB56" s="712"/>
      <c r="GMC56" s="712"/>
      <c r="GMD56" s="712"/>
      <c r="GME56" s="712"/>
      <c r="GMF56" s="712"/>
      <c r="GMG56" s="712"/>
      <c r="GMH56" s="712"/>
      <c r="GMI56" s="712"/>
      <c r="GMJ56" s="712"/>
      <c r="GMK56" s="712"/>
      <c r="GML56" s="712"/>
      <c r="GMM56" s="712"/>
      <c r="GMN56" s="712"/>
      <c r="GMO56" s="712"/>
      <c r="GMP56" s="712"/>
      <c r="GMQ56" s="712"/>
      <c r="GMR56" s="712"/>
      <c r="GMS56" s="712"/>
      <c r="GMT56" s="712"/>
      <c r="GMU56" s="712"/>
      <c r="GMV56" s="712"/>
      <c r="GMW56" s="712"/>
      <c r="GMX56" s="712"/>
      <c r="GMY56" s="712"/>
      <c r="GMZ56" s="712"/>
      <c r="GNA56" s="712"/>
      <c r="GNB56" s="712"/>
      <c r="GNC56" s="712"/>
      <c r="GND56" s="712"/>
      <c r="GNE56" s="712"/>
      <c r="GNF56" s="712"/>
      <c r="GNG56" s="712"/>
      <c r="GNH56" s="712"/>
      <c r="GNI56" s="712"/>
      <c r="GNJ56" s="712"/>
      <c r="GNK56" s="712"/>
      <c r="GNL56" s="712"/>
      <c r="GNM56" s="712"/>
      <c r="GNN56" s="712"/>
      <c r="GNO56" s="712"/>
      <c r="GNP56" s="712"/>
      <c r="GNQ56" s="712"/>
      <c r="GNR56" s="712"/>
      <c r="GNS56" s="712"/>
      <c r="GNT56" s="712"/>
      <c r="GNU56" s="712"/>
      <c r="GNV56" s="712"/>
      <c r="GNW56" s="712"/>
      <c r="GNX56" s="712"/>
      <c r="GNY56" s="712"/>
      <c r="GNZ56" s="712"/>
      <c r="GOA56" s="712"/>
      <c r="GOB56" s="712"/>
      <c r="GOC56" s="712"/>
      <c r="GOD56" s="712"/>
      <c r="GOE56" s="712"/>
      <c r="GOF56" s="712"/>
      <c r="GOG56" s="712"/>
      <c r="GOH56" s="712"/>
      <c r="GOI56" s="712"/>
      <c r="GOJ56" s="712"/>
      <c r="GOK56" s="712"/>
      <c r="GOL56" s="712"/>
      <c r="GOM56" s="712"/>
      <c r="GON56" s="712"/>
      <c r="GOO56" s="712"/>
      <c r="GOP56" s="712"/>
      <c r="GOQ56" s="712"/>
      <c r="GOR56" s="712"/>
      <c r="GOS56" s="712"/>
      <c r="GOT56" s="712"/>
      <c r="GOU56" s="712"/>
      <c r="GOV56" s="712"/>
      <c r="GOW56" s="712"/>
      <c r="GOX56" s="712"/>
      <c r="GOY56" s="712"/>
      <c r="GOZ56" s="712"/>
      <c r="GPA56" s="712"/>
      <c r="GPB56" s="712"/>
      <c r="GPC56" s="712"/>
      <c r="GPD56" s="712"/>
      <c r="GPE56" s="712"/>
      <c r="GPF56" s="712"/>
      <c r="GPG56" s="712"/>
      <c r="GPH56" s="712"/>
      <c r="GPI56" s="712"/>
      <c r="GPJ56" s="712"/>
      <c r="GPK56" s="712"/>
      <c r="GPL56" s="712"/>
      <c r="GPM56" s="712"/>
      <c r="GPN56" s="712"/>
      <c r="GPO56" s="712"/>
      <c r="GPP56" s="712"/>
      <c r="GPQ56" s="712"/>
      <c r="GPR56" s="712"/>
      <c r="GPS56" s="712"/>
      <c r="GPT56" s="712"/>
      <c r="GPU56" s="712"/>
      <c r="GPV56" s="712"/>
      <c r="GPW56" s="712"/>
      <c r="GPX56" s="712"/>
      <c r="GPY56" s="712"/>
      <c r="GPZ56" s="712"/>
      <c r="GQA56" s="712"/>
      <c r="GQB56" s="712"/>
      <c r="GQC56" s="712"/>
      <c r="GQD56" s="712"/>
      <c r="GQE56" s="712"/>
      <c r="GQF56" s="712"/>
      <c r="GQG56" s="712"/>
      <c r="GQH56" s="712"/>
      <c r="GQI56" s="712"/>
      <c r="GQJ56" s="712"/>
      <c r="GQK56" s="712"/>
      <c r="GQL56" s="712"/>
      <c r="GQM56" s="712"/>
      <c r="GQN56" s="712"/>
      <c r="GQO56" s="712"/>
      <c r="GQP56" s="712"/>
      <c r="GQQ56" s="712"/>
      <c r="GQR56" s="712"/>
      <c r="GQS56" s="712"/>
      <c r="GQT56" s="712"/>
      <c r="GQU56" s="712"/>
      <c r="GQV56" s="712"/>
      <c r="GQW56" s="712"/>
      <c r="GQX56" s="712"/>
      <c r="GQY56" s="712"/>
      <c r="GQZ56" s="712"/>
      <c r="GRA56" s="712"/>
      <c r="GRB56" s="712"/>
      <c r="GRC56" s="712"/>
      <c r="GRD56" s="712"/>
      <c r="GRE56" s="712"/>
      <c r="GRF56" s="712"/>
      <c r="GRG56" s="712"/>
      <c r="GRH56" s="712"/>
      <c r="GRI56" s="712"/>
      <c r="GRJ56" s="712"/>
      <c r="GRK56" s="712"/>
      <c r="GRL56" s="712"/>
      <c r="GRM56" s="712"/>
      <c r="GRN56" s="712"/>
      <c r="GRO56" s="712"/>
      <c r="GRP56" s="712"/>
      <c r="GRQ56" s="712"/>
      <c r="GRR56" s="712"/>
      <c r="GRS56" s="712"/>
      <c r="GRT56" s="712"/>
      <c r="GRU56" s="712"/>
      <c r="GRV56" s="712"/>
      <c r="GRW56" s="712"/>
      <c r="GRX56" s="712"/>
      <c r="GRY56" s="712"/>
      <c r="GRZ56" s="712"/>
      <c r="GSA56" s="712"/>
      <c r="GSB56" s="712"/>
      <c r="GSC56" s="712"/>
      <c r="GSD56" s="712"/>
      <c r="GSE56" s="712"/>
      <c r="GSF56" s="712"/>
      <c r="GSG56" s="712"/>
      <c r="GSH56" s="712"/>
      <c r="GSI56" s="712"/>
      <c r="GSJ56" s="712"/>
      <c r="GSK56" s="712"/>
      <c r="GSL56" s="712"/>
      <c r="GSM56" s="712"/>
      <c r="GSN56" s="712"/>
      <c r="GSO56" s="712"/>
      <c r="GSP56" s="712"/>
      <c r="GSQ56" s="712"/>
      <c r="GSR56" s="712"/>
      <c r="GSS56" s="712"/>
      <c r="GST56" s="712"/>
      <c r="GSU56" s="712"/>
      <c r="GSV56" s="712"/>
      <c r="GSW56" s="712"/>
      <c r="GSX56" s="712"/>
      <c r="GSY56" s="712"/>
      <c r="GSZ56" s="712"/>
      <c r="GTA56" s="712"/>
      <c r="GTB56" s="712"/>
      <c r="GTC56" s="712"/>
      <c r="GTD56" s="712"/>
      <c r="GTE56" s="712"/>
      <c r="GTF56" s="712"/>
      <c r="GTG56" s="712"/>
      <c r="GTH56" s="712"/>
      <c r="GTI56" s="712"/>
      <c r="GTJ56" s="712"/>
      <c r="GTK56" s="712"/>
      <c r="GTL56" s="712"/>
      <c r="GTM56" s="712"/>
      <c r="GTN56" s="712"/>
      <c r="GTO56" s="712"/>
      <c r="GTP56" s="712"/>
      <c r="GTQ56" s="712"/>
      <c r="GTR56" s="712"/>
      <c r="GTS56" s="712"/>
      <c r="GTT56" s="712"/>
      <c r="GTU56" s="712"/>
      <c r="GTV56" s="712"/>
      <c r="GTW56" s="712"/>
      <c r="GTX56" s="712"/>
      <c r="GTY56" s="712"/>
      <c r="GTZ56" s="712"/>
      <c r="GUA56" s="712"/>
      <c r="GUB56" s="712"/>
      <c r="GUC56" s="712"/>
      <c r="GUD56" s="712"/>
      <c r="GUE56" s="712"/>
      <c r="GUF56" s="712"/>
      <c r="GUG56" s="712"/>
      <c r="GUH56" s="712"/>
      <c r="GUI56" s="712"/>
      <c r="GUJ56" s="712"/>
      <c r="GUK56" s="712"/>
      <c r="GUL56" s="712"/>
      <c r="GUM56" s="712"/>
      <c r="GUN56" s="712"/>
      <c r="GUO56" s="712"/>
      <c r="GUP56" s="712"/>
      <c r="GUQ56" s="712"/>
      <c r="GUR56" s="712"/>
      <c r="GUS56" s="712"/>
      <c r="GUT56" s="712"/>
      <c r="GUU56" s="712"/>
      <c r="GUV56" s="712"/>
      <c r="GUW56" s="712"/>
      <c r="GUX56" s="712"/>
      <c r="GUY56" s="712"/>
      <c r="GUZ56" s="712"/>
      <c r="GVA56" s="712"/>
      <c r="GVB56" s="712"/>
      <c r="GVC56" s="712"/>
      <c r="GVD56" s="712"/>
      <c r="GVE56" s="712"/>
      <c r="GVF56" s="712"/>
      <c r="GVG56" s="712"/>
      <c r="GVH56" s="712"/>
      <c r="GVI56" s="712"/>
      <c r="GVJ56" s="712"/>
      <c r="GVK56" s="712"/>
      <c r="GVL56" s="712"/>
      <c r="GVM56" s="712"/>
      <c r="GVN56" s="712"/>
      <c r="GVO56" s="712"/>
      <c r="GVP56" s="712"/>
      <c r="GVQ56" s="712"/>
      <c r="GVR56" s="712"/>
      <c r="GVS56" s="712"/>
      <c r="GVT56" s="712"/>
      <c r="GVU56" s="712"/>
      <c r="GVV56" s="712"/>
      <c r="GVW56" s="712"/>
      <c r="GVX56" s="712"/>
      <c r="GVY56" s="712"/>
      <c r="GVZ56" s="712"/>
      <c r="GWA56" s="712"/>
      <c r="GWB56" s="712"/>
      <c r="GWC56" s="712"/>
      <c r="GWD56" s="712"/>
      <c r="GWE56" s="712"/>
      <c r="GWF56" s="712"/>
      <c r="GWG56" s="712"/>
      <c r="GWH56" s="712"/>
      <c r="GWI56" s="712"/>
      <c r="GWJ56" s="712"/>
      <c r="GWK56" s="712"/>
      <c r="GWL56" s="712"/>
      <c r="GWM56" s="712"/>
      <c r="GWN56" s="712"/>
      <c r="GWO56" s="712"/>
      <c r="GWP56" s="712"/>
      <c r="GWQ56" s="712"/>
      <c r="GWR56" s="712"/>
      <c r="GWS56" s="712"/>
      <c r="GWT56" s="712"/>
      <c r="GWU56" s="712"/>
      <c r="GWV56" s="712"/>
      <c r="GWW56" s="712"/>
      <c r="GWX56" s="712"/>
      <c r="GWY56" s="712"/>
      <c r="GWZ56" s="712"/>
      <c r="GXA56" s="712"/>
      <c r="GXB56" s="712"/>
      <c r="GXC56" s="712"/>
      <c r="GXD56" s="712"/>
      <c r="GXE56" s="712"/>
      <c r="GXF56" s="712"/>
      <c r="GXG56" s="712"/>
      <c r="GXH56" s="712"/>
      <c r="GXI56" s="712"/>
      <c r="GXJ56" s="712"/>
      <c r="GXK56" s="712"/>
      <c r="GXL56" s="712"/>
      <c r="GXM56" s="712"/>
      <c r="GXN56" s="712"/>
      <c r="GXO56" s="712"/>
      <c r="GXP56" s="712"/>
      <c r="GXQ56" s="712"/>
      <c r="GXR56" s="712"/>
      <c r="GXS56" s="712"/>
      <c r="GXT56" s="712"/>
      <c r="GXU56" s="712"/>
      <c r="GXV56" s="712"/>
      <c r="GXW56" s="712"/>
      <c r="GXX56" s="712"/>
      <c r="GXY56" s="712"/>
      <c r="GXZ56" s="712"/>
      <c r="GYA56" s="712"/>
      <c r="GYB56" s="712"/>
      <c r="GYC56" s="712"/>
      <c r="GYD56" s="712"/>
      <c r="GYE56" s="712"/>
      <c r="GYF56" s="712"/>
      <c r="GYG56" s="712"/>
      <c r="GYH56" s="712"/>
      <c r="GYI56" s="712"/>
      <c r="GYJ56" s="712"/>
      <c r="GYK56" s="712"/>
      <c r="GYL56" s="712"/>
      <c r="GYM56" s="712"/>
      <c r="GYN56" s="712"/>
      <c r="GYO56" s="712"/>
      <c r="GYP56" s="712"/>
      <c r="GYQ56" s="712"/>
      <c r="GYR56" s="712"/>
      <c r="GYS56" s="712"/>
      <c r="GYT56" s="712"/>
      <c r="GYU56" s="712"/>
      <c r="GYV56" s="712"/>
      <c r="GYW56" s="712"/>
      <c r="GYX56" s="712"/>
      <c r="GYY56" s="712"/>
      <c r="GYZ56" s="712"/>
      <c r="GZA56" s="712"/>
      <c r="GZB56" s="712"/>
      <c r="GZC56" s="712"/>
      <c r="GZD56" s="712"/>
      <c r="GZE56" s="712"/>
      <c r="GZF56" s="712"/>
      <c r="GZG56" s="712"/>
      <c r="GZH56" s="712"/>
      <c r="GZI56" s="712"/>
      <c r="GZJ56" s="712"/>
      <c r="GZK56" s="712"/>
      <c r="GZL56" s="712"/>
      <c r="GZM56" s="712"/>
      <c r="GZN56" s="712"/>
      <c r="GZO56" s="712"/>
      <c r="GZP56" s="712"/>
      <c r="GZQ56" s="712"/>
      <c r="GZR56" s="712"/>
      <c r="GZS56" s="712"/>
      <c r="GZT56" s="712"/>
      <c r="GZU56" s="712"/>
      <c r="GZV56" s="712"/>
      <c r="GZW56" s="712"/>
      <c r="GZX56" s="712"/>
      <c r="GZY56" s="712"/>
      <c r="GZZ56" s="712"/>
      <c r="HAA56" s="712"/>
      <c r="HAB56" s="712"/>
      <c r="HAC56" s="712"/>
      <c r="HAD56" s="712"/>
      <c r="HAE56" s="712"/>
      <c r="HAF56" s="712"/>
      <c r="HAG56" s="712"/>
      <c r="HAH56" s="712"/>
      <c r="HAI56" s="712"/>
      <c r="HAJ56" s="712"/>
      <c r="HAK56" s="712"/>
      <c r="HAL56" s="712"/>
      <c r="HAM56" s="712"/>
      <c r="HAN56" s="712"/>
      <c r="HAO56" s="712"/>
      <c r="HAP56" s="712"/>
      <c r="HAQ56" s="712"/>
      <c r="HAR56" s="712"/>
      <c r="HAS56" s="712"/>
      <c r="HAT56" s="712"/>
      <c r="HAU56" s="712"/>
      <c r="HAV56" s="712"/>
      <c r="HAW56" s="712"/>
      <c r="HAX56" s="712"/>
      <c r="HAY56" s="712"/>
      <c r="HAZ56" s="712"/>
      <c r="HBA56" s="712"/>
      <c r="HBB56" s="712"/>
      <c r="HBC56" s="712"/>
      <c r="HBD56" s="712"/>
      <c r="HBE56" s="712"/>
      <c r="HBF56" s="712"/>
      <c r="HBG56" s="712"/>
      <c r="HBH56" s="712"/>
      <c r="HBI56" s="712"/>
      <c r="HBJ56" s="712"/>
      <c r="HBK56" s="712"/>
      <c r="HBL56" s="712"/>
      <c r="HBM56" s="712"/>
      <c r="HBN56" s="712"/>
      <c r="HBO56" s="712"/>
      <c r="HBP56" s="712"/>
      <c r="HBQ56" s="712"/>
      <c r="HBR56" s="712"/>
      <c r="HBS56" s="712"/>
      <c r="HBT56" s="712"/>
      <c r="HBU56" s="712"/>
      <c r="HBV56" s="712"/>
      <c r="HBW56" s="712"/>
      <c r="HBX56" s="712"/>
      <c r="HBY56" s="712"/>
      <c r="HBZ56" s="712"/>
      <c r="HCA56" s="712"/>
      <c r="HCB56" s="712"/>
      <c r="HCC56" s="712"/>
      <c r="HCD56" s="712"/>
      <c r="HCE56" s="712"/>
      <c r="HCF56" s="712"/>
      <c r="HCG56" s="712"/>
      <c r="HCH56" s="712"/>
      <c r="HCI56" s="712"/>
      <c r="HCJ56" s="712"/>
      <c r="HCK56" s="712"/>
      <c r="HCL56" s="712"/>
      <c r="HCM56" s="712"/>
      <c r="HCN56" s="712"/>
      <c r="HCO56" s="712"/>
      <c r="HCP56" s="712"/>
      <c r="HCQ56" s="712"/>
      <c r="HCR56" s="712"/>
      <c r="HCS56" s="712"/>
      <c r="HCT56" s="712"/>
      <c r="HCU56" s="712"/>
      <c r="HCV56" s="712"/>
      <c r="HCW56" s="712"/>
      <c r="HCX56" s="712"/>
      <c r="HCY56" s="712"/>
      <c r="HCZ56" s="712"/>
      <c r="HDA56" s="712"/>
      <c r="HDB56" s="712"/>
      <c r="HDC56" s="712"/>
      <c r="HDD56" s="712"/>
      <c r="HDE56" s="712"/>
      <c r="HDF56" s="712"/>
      <c r="HDG56" s="712"/>
      <c r="HDH56" s="712"/>
      <c r="HDI56" s="712"/>
      <c r="HDJ56" s="712"/>
      <c r="HDK56" s="712"/>
      <c r="HDL56" s="712"/>
      <c r="HDM56" s="712"/>
      <c r="HDN56" s="712"/>
      <c r="HDO56" s="712"/>
      <c r="HDP56" s="712"/>
      <c r="HDQ56" s="712"/>
      <c r="HDR56" s="712"/>
      <c r="HDS56" s="712"/>
      <c r="HDT56" s="712"/>
      <c r="HDU56" s="712"/>
      <c r="HDV56" s="712"/>
      <c r="HDW56" s="712"/>
      <c r="HDX56" s="712"/>
      <c r="HDY56" s="712"/>
      <c r="HDZ56" s="712"/>
      <c r="HEA56" s="712"/>
      <c r="HEB56" s="712"/>
      <c r="HEC56" s="712"/>
      <c r="HED56" s="712"/>
      <c r="HEE56" s="712"/>
      <c r="HEF56" s="712"/>
      <c r="HEG56" s="712"/>
      <c r="HEH56" s="712"/>
      <c r="HEI56" s="712"/>
      <c r="HEJ56" s="712"/>
      <c r="HEK56" s="712"/>
      <c r="HEL56" s="712"/>
      <c r="HEM56" s="712"/>
      <c r="HEN56" s="712"/>
      <c r="HEO56" s="712"/>
      <c r="HEP56" s="712"/>
      <c r="HEQ56" s="712"/>
      <c r="HER56" s="712"/>
      <c r="HES56" s="712"/>
      <c r="HET56" s="712"/>
      <c r="HEU56" s="712"/>
      <c r="HEV56" s="712"/>
      <c r="HEW56" s="712"/>
      <c r="HEX56" s="712"/>
      <c r="HEY56" s="712"/>
      <c r="HEZ56" s="712"/>
      <c r="HFA56" s="712"/>
      <c r="HFB56" s="712"/>
      <c r="HFC56" s="712"/>
      <c r="HFD56" s="712"/>
      <c r="HFE56" s="712"/>
      <c r="HFF56" s="712"/>
      <c r="HFG56" s="712"/>
      <c r="HFH56" s="712"/>
      <c r="HFI56" s="712"/>
      <c r="HFJ56" s="712"/>
      <c r="HFK56" s="712"/>
      <c r="HFL56" s="712"/>
      <c r="HFM56" s="712"/>
      <c r="HFN56" s="712"/>
      <c r="HFO56" s="712"/>
      <c r="HFP56" s="712"/>
      <c r="HFQ56" s="712"/>
      <c r="HFR56" s="712"/>
      <c r="HFS56" s="712"/>
      <c r="HFT56" s="712"/>
      <c r="HFU56" s="712"/>
      <c r="HFV56" s="712"/>
      <c r="HFW56" s="712"/>
      <c r="HFX56" s="712"/>
      <c r="HFY56" s="712"/>
      <c r="HFZ56" s="712"/>
      <c r="HGA56" s="712"/>
      <c r="HGB56" s="712"/>
      <c r="HGC56" s="712"/>
      <c r="HGD56" s="712"/>
      <c r="HGE56" s="712"/>
      <c r="HGF56" s="712"/>
      <c r="HGG56" s="712"/>
      <c r="HGH56" s="712"/>
      <c r="HGI56" s="712"/>
      <c r="HGJ56" s="712"/>
      <c r="HGK56" s="712"/>
      <c r="HGL56" s="712"/>
      <c r="HGM56" s="712"/>
      <c r="HGN56" s="712"/>
      <c r="HGO56" s="712"/>
      <c r="HGP56" s="712"/>
      <c r="HGQ56" s="712"/>
      <c r="HGR56" s="712"/>
      <c r="HGS56" s="712"/>
      <c r="HGT56" s="712"/>
      <c r="HGU56" s="712"/>
      <c r="HGV56" s="712"/>
      <c r="HGW56" s="712"/>
      <c r="HGX56" s="712"/>
      <c r="HGY56" s="712"/>
      <c r="HGZ56" s="712"/>
      <c r="HHA56" s="712"/>
      <c r="HHB56" s="712"/>
      <c r="HHC56" s="712"/>
      <c r="HHD56" s="712"/>
      <c r="HHE56" s="712"/>
      <c r="HHF56" s="712"/>
      <c r="HHG56" s="712"/>
      <c r="HHH56" s="712"/>
      <c r="HHI56" s="712"/>
      <c r="HHJ56" s="712"/>
      <c r="HHK56" s="712"/>
      <c r="HHL56" s="712"/>
      <c r="HHM56" s="712"/>
      <c r="HHN56" s="712"/>
      <c r="HHO56" s="712"/>
      <c r="HHP56" s="712"/>
      <c r="HHQ56" s="712"/>
      <c r="HHR56" s="712"/>
      <c r="HHS56" s="712"/>
      <c r="HHT56" s="712"/>
      <c r="HHU56" s="712"/>
      <c r="HHV56" s="712"/>
      <c r="HHW56" s="712"/>
      <c r="HHX56" s="712"/>
      <c r="HHY56" s="712"/>
      <c r="HHZ56" s="712"/>
      <c r="HIA56" s="712"/>
      <c r="HIB56" s="712"/>
      <c r="HIC56" s="712"/>
      <c r="HID56" s="712"/>
      <c r="HIE56" s="712"/>
      <c r="HIF56" s="712"/>
      <c r="HIG56" s="712"/>
      <c r="HIH56" s="712"/>
      <c r="HII56" s="712"/>
      <c r="HIJ56" s="712"/>
      <c r="HIK56" s="712"/>
      <c r="HIL56" s="712"/>
      <c r="HIM56" s="712"/>
      <c r="HIN56" s="712"/>
      <c r="HIO56" s="712"/>
      <c r="HIP56" s="712"/>
      <c r="HIQ56" s="712"/>
      <c r="HIR56" s="712"/>
      <c r="HIS56" s="712"/>
      <c r="HIT56" s="712"/>
      <c r="HIU56" s="712"/>
      <c r="HIV56" s="712"/>
      <c r="HIW56" s="712"/>
      <c r="HIX56" s="712"/>
      <c r="HIY56" s="712"/>
      <c r="HIZ56" s="712"/>
      <c r="HJA56" s="712"/>
      <c r="HJB56" s="712"/>
      <c r="HJC56" s="712"/>
      <c r="HJD56" s="712"/>
      <c r="HJE56" s="712"/>
      <c r="HJF56" s="712"/>
      <c r="HJG56" s="712"/>
      <c r="HJH56" s="712"/>
      <c r="HJI56" s="712"/>
      <c r="HJJ56" s="712"/>
      <c r="HJK56" s="712"/>
      <c r="HJL56" s="712"/>
      <c r="HJM56" s="712"/>
      <c r="HJN56" s="712"/>
      <c r="HJO56" s="712"/>
      <c r="HJP56" s="712"/>
      <c r="HJQ56" s="712"/>
      <c r="HJR56" s="712"/>
      <c r="HJS56" s="712"/>
      <c r="HJT56" s="712"/>
      <c r="HJU56" s="712"/>
      <c r="HJV56" s="712"/>
      <c r="HJW56" s="712"/>
      <c r="HJX56" s="712"/>
      <c r="HJY56" s="712"/>
      <c r="HJZ56" s="712"/>
      <c r="HKA56" s="712"/>
      <c r="HKB56" s="712"/>
      <c r="HKC56" s="712"/>
      <c r="HKD56" s="712"/>
      <c r="HKE56" s="712"/>
      <c r="HKF56" s="712"/>
      <c r="HKG56" s="712"/>
      <c r="HKH56" s="712"/>
      <c r="HKI56" s="712"/>
      <c r="HKJ56" s="712"/>
      <c r="HKK56" s="712"/>
      <c r="HKL56" s="712"/>
      <c r="HKM56" s="712"/>
      <c r="HKN56" s="712"/>
      <c r="HKO56" s="712"/>
      <c r="HKP56" s="712"/>
      <c r="HKQ56" s="712"/>
      <c r="HKR56" s="712"/>
      <c r="HKS56" s="712"/>
      <c r="HKT56" s="712"/>
      <c r="HKU56" s="712"/>
      <c r="HKV56" s="712"/>
      <c r="HKW56" s="712"/>
      <c r="HKX56" s="712"/>
      <c r="HKY56" s="712"/>
      <c r="HKZ56" s="712"/>
      <c r="HLA56" s="712"/>
      <c r="HLB56" s="712"/>
      <c r="HLC56" s="712"/>
      <c r="HLD56" s="712"/>
      <c r="HLE56" s="712"/>
      <c r="HLF56" s="712"/>
      <c r="HLG56" s="712"/>
      <c r="HLH56" s="712"/>
      <c r="HLI56" s="712"/>
      <c r="HLJ56" s="712"/>
      <c r="HLK56" s="712"/>
      <c r="HLL56" s="712"/>
      <c r="HLM56" s="712"/>
      <c r="HLN56" s="712"/>
      <c r="HLO56" s="712"/>
      <c r="HLP56" s="712"/>
      <c r="HLQ56" s="712"/>
      <c r="HLR56" s="712"/>
      <c r="HLS56" s="712"/>
      <c r="HLT56" s="712"/>
      <c r="HLU56" s="712"/>
      <c r="HLV56" s="712"/>
      <c r="HLW56" s="712"/>
      <c r="HLX56" s="712"/>
      <c r="HLY56" s="712"/>
      <c r="HLZ56" s="712"/>
      <c r="HMA56" s="712"/>
      <c r="HMB56" s="712"/>
      <c r="HMC56" s="712"/>
      <c r="HMD56" s="712"/>
      <c r="HME56" s="712"/>
      <c r="HMF56" s="712"/>
      <c r="HMG56" s="712"/>
      <c r="HMH56" s="712"/>
      <c r="HMI56" s="712"/>
      <c r="HMJ56" s="712"/>
      <c r="HMK56" s="712"/>
      <c r="HML56" s="712"/>
      <c r="HMM56" s="712"/>
      <c r="HMN56" s="712"/>
      <c r="HMO56" s="712"/>
      <c r="HMP56" s="712"/>
      <c r="HMQ56" s="712"/>
      <c r="HMR56" s="712"/>
      <c r="HMS56" s="712"/>
      <c r="HMT56" s="712"/>
      <c r="HMU56" s="712"/>
      <c r="HMV56" s="712"/>
      <c r="HMW56" s="712"/>
      <c r="HMX56" s="712"/>
      <c r="HMY56" s="712"/>
      <c r="HMZ56" s="712"/>
      <c r="HNA56" s="712"/>
      <c r="HNB56" s="712"/>
      <c r="HNC56" s="712"/>
      <c r="HND56" s="712"/>
      <c r="HNE56" s="712"/>
      <c r="HNF56" s="712"/>
      <c r="HNG56" s="712"/>
      <c r="HNH56" s="712"/>
      <c r="HNI56" s="712"/>
      <c r="HNJ56" s="712"/>
      <c r="HNK56" s="712"/>
      <c r="HNL56" s="712"/>
      <c r="HNM56" s="712"/>
      <c r="HNN56" s="712"/>
      <c r="HNO56" s="712"/>
      <c r="HNP56" s="712"/>
      <c r="HNQ56" s="712"/>
      <c r="HNR56" s="712"/>
      <c r="HNS56" s="712"/>
      <c r="HNT56" s="712"/>
      <c r="HNU56" s="712"/>
      <c r="HNV56" s="712"/>
      <c r="HNW56" s="712"/>
      <c r="HNX56" s="712"/>
      <c r="HNY56" s="712"/>
      <c r="HNZ56" s="712"/>
      <c r="HOA56" s="712"/>
      <c r="HOB56" s="712"/>
      <c r="HOC56" s="712"/>
      <c r="HOD56" s="712"/>
      <c r="HOE56" s="712"/>
      <c r="HOF56" s="712"/>
      <c r="HOG56" s="712"/>
      <c r="HOH56" s="712"/>
      <c r="HOI56" s="712"/>
      <c r="HOJ56" s="712"/>
      <c r="HOK56" s="712"/>
      <c r="HOL56" s="712"/>
      <c r="HOM56" s="712"/>
      <c r="HON56" s="712"/>
      <c r="HOO56" s="712"/>
      <c r="HOP56" s="712"/>
      <c r="HOQ56" s="712"/>
      <c r="HOR56" s="712"/>
      <c r="HOS56" s="712"/>
      <c r="HOT56" s="712"/>
      <c r="HOU56" s="712"/>
      <c r="HOV56" s="712"/>
      <c r="HOW56" s="712"/>
      <c r="HOX56" s="712"/>
      <c r="HOY56" s="712"/>
      <c r="HOZ56" s="712"/>
      <c r="HPA56" s="712"/>
      <c r="HPB56" s="712"/>
      <c r="HPC56" s="712"/>
      <c r="HPD56" s="712"/>
      <c r="HPE56" s="712"/>
      <c r="HPF56" s="712"/>
      <c r="HPG56" s="712"/>
      <c r="HPH56" s="712"/>
      <c r="HPI56" s="712"/>
      <c r="HPJ56" s="712"/>
      <c r="HPK56" s="712"/>
      <c r="HPL56" s="712"/>
      <c r="HPM56" s="712"/>
      <c r="HPN56" s="712"/>
      <c r="HPO56" s="712"/>
      <c r="HPP56" s="712"/>
      <c r="HPQ56" s="712"/>
      <c r="HPR56" s="712"/>
      <c r="HPS56" s="712"/>
      <c r="HPT56" s="712"/>
      <c r="HPU56" s="712"/>
      <c r="HPV56" s="712"/>
      <c r="HPW56" s="712"/>
      <c r="HPX56" s="712"/>
      <c r="HPY56" s="712"/>
      <c r="HPZ56" s="712"/>
      <c r="HQA56" s="712"/>
      <c r="HQB56" s="712"/>
      <c r="HQC56" s="712"/>
      <c r="HQD56" s="712"/>
      <c r="HQE56" s="712"/>
      <c r="HQF56" s="712"/>
      <c r="HQG56" s="712"/>
      <c r="HQH56" s="712"/>
      <c r="HQI56" s="712"/>
      <c r="HQJ56" s="712"/>
      <c r="HQK56" s="712"/>
      <c r="HQL56" s="712"/>
      <c r="HQM56" s="712"/>
      <c r="HQN56" s="712"/>
      <c r="HQO56" s="712"/>
      <c r="HQP56" s="712"/>
      <c r="HQQ56" s="712"/>
      <c r="HQR56" s="712"/>
      <c r="HQS56" s="712"/>
      <c r="HQT56" s="712"/>
      <c r="HQU56" s="712"/>
      <c r="HQV56" s="712"/>
      <c r="HQW56" s="712"/>
      <c r="HQX56" s="712"/>
      <c r="HQY56" s="712"/>
      <c r="HQZ56" s="712"/>
      <c r="HRA56" s="712"/>
      <c r="HRB56" s="712"/>
      <c r="HRC56" s="712"/>
      <c r="HRD56" s="712"/>
      <c r="HRE56" s="712"/>
      <c r="HRF56" s="712"/>
      <c r="HRG56" s="712"/>
      <c r="HRH56" s="712"/>
      <c r="HRI56" s="712"/>
      <c r="HRJ56" s="712"/>
      <c r="HRK56" s="712"/>
      <c r="HRL56" s="712"/>
      <c r="HRM56" s="712"/>
      <c r="HRN56" s="712"/>
      <c r="HRO56" s="712"/>
      <c r="HRP56" s="712"/>
      <c r="HRQ56" s="712"/>
      <c r="HRR56" s="712"/>
      <c r="HRS56" s="712"/>
      <c r="HRT56" s="712"/>
      <c r="HRU56" s="712"/>
      <c r="HRV56" s="712"/>
      <c r="HRW56" s="712"/>
      <c r="HRX56" s="712"/>
      <c r="HRY56" s="712"/>
      <c r="HRZ56" s="712"/>
      <c r="HSA56" s="712"/>
      <c r="HSB56" s="712"/>
      <c r="HSC56" s="712"/>
      <c r="HSD56" s="712"/>
      <c r="HSE56" s="712"/>
      <c r="HSF56" s="712"/>
      <c r="HSG56" s="712"/>
      <c r="HSH56" s="712"/>
      <c r="HSI56" s="712"/>
      <c r="HSJ56" s="712"/>
      <c r="HSK56" s="712"/>
      <c r="HSL56" s="712"/>
      <c r="HSM56" s="712"/>
      <c r="HSN56" s="712"/>
      <c r="HSO56" s="712"/>
      <c r="HSP56" s="712"/>
      <c r="HSQ56" s="712"/>
      <c r="HSR56" s="712"/>
      <c r="HSS56" s="712"/>
      <c r="HST56" s="712"/>
      <c r="HSU56" s="712"/>
      <c r="HSV56" s="712"/>
      <c r="HSW56" s="712"/>
      <c r="HSX56" s="712"/>
      <c r="HSY56" s="712"/>
      <c r="HSZ56" s="712"/>
      <c r="HTA56" s="712"/>
      <c r="HTB56" s="712"/>
      <c r="HTC56" s="712"/>
      <c r="HTD56" s="712"/>
      <c r="HTE56" s="712"/>
      <c r="HTF56" s="712"/>
      <c r="HTG56" s="712"/>
      <c r="HTH56" s="712"/>
      <c r="HTI56" s="712"/>
      <c r="HTJ56" s="712"/>
      <c r="HTK56" s="712"/>
      <c r="HTL56" s="712"/>
      <c r="HTM56" s="712"/>
      <c r="HTN56" s="712"/>
      <c r="HTO56" s="712"/>
      <c r="HTP56" s="712"/>
      <c r="HTQ56" s="712"/>
      <c r="HTR56" s="712"/>
      <c r="HTS56" s="712"/>
      <c r="HTT56" s="712"/>
      <c r="HTU56" s="712"/>
      <c r="HTV56" s="712"/>
      <c r="HTW56" s="712"/>
      <c r="HTX56" s="712"/>
      <c r="HTY56" s="712"/>
      <c r="HTZ56" s="712"/>
      <c r="HUA56" s="712"/>
      <c r="HUB56" s="712"/>
      <c r="HUC56" s="712"/>
      <c r="HUD56" s="712"/>
      <c r="HUE56" s="712"/>
      <c r="HUF56" s="712"/>
      <c r="HUG56" s="712"/>
      <c r="HUH56" s="712"/>
      <c r="HUI56" s="712"/>
      <c r="HUJ56" s="712"/>
      <c r="HUK56" s="712"/>
      <c r="HUL56" s="712"/>
      <c r="HUM56" s="712"/>
      <c r="HUN56" s="712"/>
      <c r="HUO56" s="712"/>
      <c r="HUP56" s="712"/>
      <c r="HUQ56" s="712"/>
      <c r="HUR56" s="712"/>
      <c r="HUS56" s="712"/>
      <c r="HUT56" s="712"/>
      <c r="HUU56" s="712"/>
      <c r="HUV56" s="712"/>
      <c r="HUW56" s="712"/>
      <c r="HUX56" s="712"/>
      <c r="HUY56" s="712"/>
      <c r="HUZ56" s="712"/>
      <c r="HVA56" s="712"/>
      <c r="HVB56" s="712"/>
      <c r="HVC56" s="712"/>
      <c r="HVD56" s="712"/>
      <c r="HVE56" s="712"/>
      <c r="HVF56" s="712"/>
      <c r="HVG56" s="712"/>
      <c r="HVH56" s="712"/>
      <c r="HVI56" s="712"/>
      <c r="HVJ56" s="712"/>
      <c r="HVK56" s="712"/>
      <c r="HVL56" s="712"/>
      <c r="HVM56" s="712"/>
      <c r="HVN56" s="712"/>
      <c r="HVO56" s="712"/>
      <c r="HVP56" s="712"/>
      <c r="HVQ56" s="712"/>
      <c r="HVR56" s="712"/>
      <c r="HVS56" s="712"/>
      <c r="HVT56" s="712"/>
      <c r="HVU56" s="712"/>
      <c r="HVV56" s="712"/>
      <c r="HVW56" s="712"/>
      <c r="HVX56" s="712"/>
      <c r="HVY56" s="712"/>
      <c r="HVZ56" s="712"/>
      <c r="HWA56" s="712"/>
      <c r="HWB56" s="712"/>
      <c r="HWC56" s="712"/>
      <c r="HWD56" s="712"/>
      <c r="HWE56" s="712"/>
      <c r="HWF56" s="712"/>
      <c r="HWG56" s="712"/>
      <c r="HWH56" s="712"/>
      <c r="HWI56" s="712"/>
      <c r="HWJ56" s="712"/>
      <c r="HWK56" s="712"/>
      <c r="HWL56" s="712"/>
      <c r="HWM56" s="712"/>
      <c r="HWN56" s="712"/>
      <c r="HWO56" s="712"/>
      <c r="HWP56" s="712"/>
      <c r="HWQ56" s="712"/>
      <c r="HWR56" s="712"/>
      <c r="HWS56" s="712"/>
      <c r="HWT56" s="712"/>
      <c r="HWU56" s="712"/>
      <c r="HWV56" s="712"/>
      <c r="HWW56" s="712"/>
      <c r="HWX56" s="712"/>
      <c r="HWY56" s="712"/>
      <c r="HWZ56" s="712"/>
      <c r="HXA56" s="712"/>
      <c r="HXB56" s="712"/>
      <c r="HXC56" s="712"/>
      <c r="HXD56" s="712"/>
      <c r="HXE56" s="712"/>
      <c r="HXF56" s="712"/>
      <c r="HXG56" s="712"/>
      <c r="HXH56" s="712"/>
      <c r="HXI56" s="712"/>
      <c r="HXJ56" s="712"/>
      <c r="HXK56" s="712"/>
      <c r="HXL56" s="712"/>
      <c r="HXM56" s="712"/>
      <c r="HXN56" s="712"/>
      <c r="HXO56" s="712"/>
      <c r="HXP56" s="712"/>
      <c r="HXQ56" s="712"/>
      <c r="HXR56" s="712"/>
      <c r="HXS56" s="712"/>
      <c r="HXT56" s="712"/>
      <c r="HXU56" s="712"/>
      <c r="HXV56" s="712"/>
      <c r="HXW56" s="712"/>
      <c r="HXX56" s="712"/>
      <c r="HXY56" s="712"/>
      <c r="HXZ56" s="712"/>
      <c r="HYA56" s="712"/>
      <c r="HYB56" s="712"/>
      <c r="HYC56" s="712"/>
      <c r="HYD56" s="712"/>
      <c r="HYE56" s="712"/>
      <c r="HYF56" s="712"/>
      <c r="HYG56" s="712"/>
      <c r="HYH56" s="712"/>
      <c r="HYI56" s="712"/>
      <c r="HYJ56" s="712"/>
      <c r="HYK56" s="712"/>
      <c r="HYL56" s="712"/>
      <c r="HYM56" s="712"/>
      <c r="HYN56" s="712"/>
      <c r="HYO56" s="712"/>
      <c r="HYP56" s="712"/>
      <c r="HYQ56" s="712"/>
      <c r="HYR56" s="712"/>
      <c r="HYS56" s="712"/>
      <c r="HYT56" s="712"/>
      <c r="HYU56" s="712"/>
      <c r="HYV56" s="712"/>
      <c r="HYW56" s="712"/>
      <c r="HYX56" s="712"/>
      <c r="HYY56" s="712"/>
      <c r="HYZ56" s="712"/>
      <c r="HZA56" s="712"/>
      <c r="HZB56" s="712"/>
      <c r="HZC56" s="712"/>
      <c r="HZD56" s="712"/>
      <c r="HZE56" s="712"/>
      <c r="HZF56" s="712"/>
      <c r="HZG56" s="712"/>
      <c r="HZH56" s="712"/>
      <c r="HZI56" s="712"/>
      <c r="HZJ56" s="712"/>
      <c r="HZK56" s="712"/>
      <c r="HZL56" s="712"/>
      <c r="HZM56" s="712"/>
      <c r="HZN56" s="712"/>
      <c r="HZO56" s="712"/>
      <c r="HZP56" s="712"/>
      <c r="HZQ56" s="712"/>
      <c r="HZR56" s="712"/>
      <c r="HZS56" s="712"/>
      <c r="HZT56" s="712"/>
      <c r="HZU56" s="712"/>
      <c r="HZV56" s="712"/>
      <c r="HZW56" s="712"/>
      <c r="HZX56" s="712"/>
      <c r="HZY56" s="712"/>
      <c r="HZZ56" s="712"/>
      <c r="IAA56" s="712"/>
      <c r="IAB56" s="712"/>
      <c r="IAC56" s="712"/>
      <c r="IAD56" s="712"/>
      <c r="IAE56" s="712"/>
      <c r="IAF56" s="712"/>
      <c r="IAG56" s="712"/>
      <c r="IAH56" s="712"/>
      <c r="IAI56" s="712"/>
      <c r="IAJ56" s="712"/>
      <c r="IAK56" s="712"/>
      <c r="IAL56" s="712"/>
      <c r="IAM56" s="712"/>
      <c r="IAN56" s="712"/>
      <c r="IAO56" s="712"/>
      <c r="IAP56" s="712"/>
      <c r="IAQ56" s="712"/>
      <c r="IAR56" s="712"/>
      <c r="IAS56" s="712"/>
      <c r="IAT56" s="712"/>
      <c r="IAU56" s="712"/>
      <c r="IAV56" s="712"/>
      <c r="IAW56" s="712"/>
      <c r="IAX56" s="712"/>
      <c r="IAY56" s="712"/>
      <c r="IAZ56" s="712"/>
      <c r="IBA56" s="712"/>
      <c r="IBB56" s="712"/>
      <c r="IBC56" s="712"/>
      <c r="IBD56" s="712"/>
      <c r="IBE56" s="712"/>
      <c r="IBF56" s="712"/>
      <c r="IBG56" s="712"/>
      <c r="IBH56" s="712"/>
      <c r="IBI56" s="712"/>
      <c r="IBJ56" s="712"/>
      <c r="IBK56" s="712"/>
      <c r="IBL56" s="712"/>
      <c r="IBM56" s="712"/>
      <c r="IBN56" s="712"/>
      <c r="IBO56" s="712"/>
      <c r="IBP56" s="712"/>
      <c r="IBQ56" s="712"/>
      <c r="IBR56" s="712"/>
      <c r="IBS56" s="712"/>
      <c r="IBT56" s="712"/>
      <c r="IBU56" s="712"/>
      <c r="IBV56" s="712"/>
      <c r="IBW56" s="712"/>
      <c r="IBX56" s="712"/>
      <c r="IBY56" s="712"/>
      <c r="IBZ56" s="712"/>
      <c r="ICA56" s="712"/>
      <c r="ICB56" s="712"/>
      <c r="ICC56" s="712"/>
      <c r="ICD56" s="712"/>
      <c r="ICE56" s="712"/>
      <c r="ICF56" s="712"/>
      <c r="ICG56" s="712"/>
      <c r="ICH56" s="712"/>
      <c r="ICI56" s="712"/>
      <c r="ICJ56" s="712"/>
      <c r="ICK56" s="712"/>
      <c r="ICL56" s="712"/>
      <c r="ICM56" s="712"/>
      <c r="ICN56" s="712"/>
      <c r="ICO56" s="712"/>
      <c r="ICP56" s="712"/>
      <c r="ICQ56" s="712"/>
      <c r="ICR56" s="712"/>
      <c r="ICS56" s="712"/>
      <c r="ICT56" s="712"/>
      <c r="ICU56" s="712"/>
      <c r="ICV56" s="712"/>
      <c r="ICW56" s="712"/>
      <c r="ICX56" s="712"/>
      <c r="ICY56" s="712"/>
      <c r="ICZ56" s="712"/>
      <c r="IDA56" s="712"/>
      <c r="IDB56" s="712"/>
      <c r="IDC56" s="712"/>
      <c r="IDD56" s="712"/>
      <c r="IDE56" s="712"/>
      <c r="IDF56" s="712"/>
      <c r="IDG56" s="712"/>
      <c r="IDH56" s="712"/>
      <c r="IDI56" s="712"/>
      <c r="IDJ56" s="712"/>
      <c r="IDK56" s="712"/>
      <c r="IDL56" s="712"/>
      <c r="IDM56" s="712"/>
      <c r="IDN56" s="712"/>
      <c r="IDO56" s="712"/>
      <c r="IDP56" s="712"/>
      <c r="IDQ56" s="712"/>
      <c r="IDR56" s="712"/>
      <c r="IDS56" s="712"/>
      <c r="IDT56" s="712"/>
      <c r="IDU56" s="712"/>
      <c r="IDV56" s="712"/>
      <c r="IDW56" s="712"/>
      <c r="IDX56" s="712"/>
      <c r="IDY56" s="712"/>
      <c r="IDZ56" s="712"/>
      <c r="IEA56" s="712"/>
      <c r="IEB56" s="712"/>
      <c r="IEC56" s="712"/>
      <c r="IED56" s="712"/>
      <c r="IEE56" s="712"/>
      <c r="IEF56" s="712"/>
      <c r="IEG56" s="712"/>
      <c r="IEH56" s="712"/>
      <c r="IEI56" s="712"/>
      <c r="IEJ56" s="712"/>
      <c r="IEK56" s="712"/>
      <c r="IEL56" s="712"/>
      <c r="IEM56" s="712"/>
      <c r="IEN56" s="712"/>
      <c r="IEO56" s="712"/>
      <c r="IEP56" s="712"/>
      <c r="IEQ56" s="712"/>
      <c r="IER56" s="712"/>
      <c r="IES56" s="712"/>
      <c r="IET56" s="712"/>
      <c r="IEU56" s="712"/>
      <c r="IEV56" s="712"/>
      <c r="IEW56" s="712"/>
      <c r="IEX56" s="712"/>
      <c r="IEY56" s="712"/>
      <c r="IEZ56" s="712"/>
      <c r="IFA56" s="712"/>
      <c r="IFB56" s="712"/>
      <c r="IFC56" s="712"/>
      <c r="IFD56" s="712"/>
      <c r="IFE56" s="712"/>
      <c r="IFF56" s="712"/>
      <c r="IFG56" s="712"/>
      <c r="IFH56" s="712"/>
      <c r="IFI56" s="712"/>
      <c r="IFJ56" s="712"/>
      <c r="IFK56" s="712"/>
      <c r="IFL56" s="712"/>
      <c r="IFM56" s="712"/>
      <c r="IFN56" s="712"/>
      <c r="IFO56" s="712"/>
      <c r="IFP56" s="712"/>
      <c r="IFQ56" s="712"/>
      <c r="IFR56" s="712"/>
      <c r="IFS56" s="712"/>
      <c r="IFT56" s="712"/>
      <c r="IFU56" s="712"/>
      <c r="IFV56" s="712"/>
      <c r="IFW56" s="712"/>
      <c r="IFX56" s="712"/>
      <c r="IFY56" s="712"/>
      <c r="IFZ56" s="712"/>
      <c r="IGA56" s="712"/>
      <c r="IGB56" s="712"/>
      <c r="IGC56" s="712"/>
      <c r="IGD56" s="712"/>
      <c r="IGE56" s="712"/>
      <c r="IGF56" s="712"/>
      <c r="IGG56" s="712"/>
      <c r="IGH56" s="712"/>
      <c r="IGI56" s="712"/>
      <c r="IGJ56" s="712"/>
      <c r="IGK56" s="712"/>
      <c r="IGL56" s="712"/>
      <c r="IGM56" s="712"/>
      <c r="IGN56" s="712"/>
      <c r="IGO56" s="712"/>
      <c r="IGP56" s="712"/>
      <c r="IGQ56" s="712"/>
      <c r="IGR56" s="712"/>
      <c r="IGS56" s="712"/>
      <c r="IGT56" s="712"/>
      <c r="IGU56" s="712"/>
      <c r="IGV56" s="712"/>
      <c r="IGW56" s="712"/>
      <c r="IGX56" s="712"/>
      <c r="IGY56" s="712"/>
      <c r="IGZ56" s="712"/>
      <c r="IHA56" s="712"/>
      <c r="IHB56" s="712"/>
      <c r="IHC56" s="712"/>
      <c r="IHD56" s="712"/>
      <c r="IHE56" s="712"/>
      <c r="IHF56" s="712"/>
      <c r="IHG56" s="712"/>
      <c r="IHH56" s="712"/>
      <c r="IHI56" s="712"/>
      <c r="IHJ56" s="712"/>
      <c r="IHK56" s="712"/>
      <c r="IHL56" s="712"/>
      <c r="IHM56" s="712"/>
      <c r="IHN56" s="712"/>
      <c r="IHO56" s="712"/>
      <c r="IHP56" s="712"/>
      <c r="IHQ56" s="712"/>
      <c r="IHR56" s="712"/>
      <c r="IHS56" s="712"/>
      <c r="IHT56" s="712"/>
      <c r="IHU56" s="712"/>
      <c r="IHV56" s="712"/>
      <c r="IHW56" s="712"/>
      <c r="IHX56" s="712"/>
      <c r="IHY56" s="712"/>
      <c r="IHZ56" s="712"/>
      <c r="IIA56" s="712"/>
      <c r="IIB56" s="712"/>
      <c r="IIC56" s="712"/>
      <c r="IID56" s="712"/>
      <c r="IIE56" s="712"/>
      <c r="IIF56" s="712"/>
      <c r="IIG56" s="712"/>
      <c r="IIH56" s="712"/>
      <c r="III56" s="712"/>
      <c r="IIJ56" s="712"/>
      <c r="IIK56" s="712"/>
      <c r="IIL56" s="712"/>
      <c r="IIM56" s="712"/>
      <c r="IIN56" s="712"/>
      <c r="IIO56" s="712"/>
      <c r="IIP56" s="712"/>
      <c r="IIQ56" s="712"/>
      <c r="IIR56" s="712"/>
      <c r="IIS56" s="712"/>
      <c r="IIT56" s="712"/>
      <c r="IIU56" s="712"/>
      <c r="IIV56" s="712"/>
      <c r="IIW56" s="712"/>
      <c r="IIX56" s="712"/>
      <c r="IIY56" s="712"/>
      <c r="IIZ56" s="712"/>
      <c r="IJA56" s="712"/>
      <c r="IJB56" s="712"/>
      <c r="IJC56" s="712"/>
      <c r="IJD56" s="712"/>
      <c r="IJE56" s="712"/>
      <c r="IJF56" s="712"/>
      <c r="IJG56" s="712"/>
      <c r="IJH56" s="712"/>
      <c r="IJI56" s="712"/>
      <c r="IJJ56" s="712"/>
      <c r="IJK56" s="712"/>
      <c r="IJL56" s="712"/>
      <c r="IJM56" s="712"/>
      <c r="IJN56" s="712"/>
      <c r="IJO56" s="712"/>
      <c r="IJP56" s="712"/>
      <c r="IJQ56" s="712"/>
      <c r="IJR56" s="712"/>
      <c r="IJS56" s="712"/>
      <c r="IJT56" s="712"/>
      <c r="IJU56" s="712"/>
      <c r="IJV56" s="712"/>
      <c r="IJW56" s="712"/>
      <c r="IJX56" s="712"/>
      <c r="IJY56" s="712"/>
      <c r="IJZ56" s="712"/>
      <c r="IKA56" s="712"/>
      <c r="IKB56" s="712"/>
      <c r="IKC56" s="712"/>
      <c r="IKD56" s="712"/>
      <c r="IKE56" s="712"/>
      <c r="IKF56" s="712"/>
      <c r="IKG56" s="712"/>
      <c r="IKH56" s="712"/>
      <c r="IKI56" s="712"/>
      <c r="IKJ56" s="712"/>
      <c r="IKK56" s="712"/>
      <c r="IKL56" s="712"/>
      <c r="IKM56" s="712"/>
      <c r="IKN56" s="712"/>
      <c r="IKO56" s="712"/>
      <c r="IKP56" s="712"/>
      <c r="IKQ56" s="712"/>
      <c r="IKR56" s="712"/>
      <c r="IKS56" s="712"/>
      <c r="IKT56" s="712"/>
      <c r="IKU56" s="712"/>
      <c r="IKV56" s="712"/>
      <c r="IKW56" s="712"/>
      <c r="IKX56" s="712"/>
      <c r="IKY56" s="712"/>
      <c r="IKZ56" s="712"/>
      <c r="ILA56" s="712"/>
      <c r="ILB56" s="712"/>
      <c r="ILC56" s="712"/>
      <c r="ILD56" s="712"/>
      <c r="ILE56" s="712"/>
      <c r="ILF56" s="712"/>
      <c r="ILG56" s="712"/>
      <c r="ILH56" s="712"/>
      <c r="ILI56" s="712"/>
      <c r="ILJ56" s="712"/>
      <c r="ILK56" s="712"/>
      <c r="ILL56" s="712"/>
      <c r="ILM56" s="712"/>
      <c r="ILN56" s="712"/>
      <c r="ILO56" s="712"/>
      <c r="ILP56" s="712"/>
      <c r="ILQ56" s="712"/>
      <c r="ILR56" s="712"/>
      <c r="ILS56" s="712"/>
      <c r="ILT56" s="712"/>
      <c r="ILU56" s="712"/>
      <c r="ILV56" s="712"/>
      <c r="ILW56" s="712"/>
      <c r="ILX56" s="712"/>
      <c r="ILY56" s="712"/>
      <c r="ILZ56" s="712"/>
      <c r="IMA56" s="712"/>
      <c r="IMB56" s="712"/>
      <c r="IMC56" s="712"/>
      <c r="IMD56" s="712"/>
      <c r="IME56" s="712"/>
      <c r="IMF56" s="712"/>
      <c r="IMG56" s="712"/>
      <c r="IMH56" s="712"/>
      <c r="IMI56" s="712"/>
      <c r="IMJ56" s="712"/>
      <c r="IMK56" s="712"/>
      <c r="IML56" s="712"/>
      <c r="IMM56" s="712"/>
      <c r="IMN56" s="712"/>
      <c r="IMO56" s="712"/>
      <c r="IMP56" s="712"/>
      <c r="IMQ56" s="712"/>
      <c r="IMR56" s="712"/>
      <c r="IMS56" s="712"/>
      <c r="IMT56" s="712"/>
      <c r="IMU56" s="712"/>
      <c r="IMV56" s="712"/>
      <c r="IMW56" s="712"/>
      <c r="IMX56" s="712"/>
      <c r="IMY56" s="712"/>
      <c r="IMZ56" s="712"/>
      <c r="INA56" s="712"/>
      <c r="INB56" s="712"/>
      <c r="INC56" s="712"/>
      <c r="IND56" s="712"/>
      <c r="INE56" s="712"/>
      <c r="INF56" s="712"/>
      <c r="ING56" s="712"/>
      <c r="INH56" s="712"/>
      <c r="INI56" s="712"/>
      <c r="INJ56" s="712"/>
      <c r="INK56" s="712"/>
      <c r="INL56" s="712"/>
      <c r="INM56" s="712"/>
      <c r="INN56" s="712"/>
      <c r="INO56" s="712"/>
      <c r="INP56" s="712"/>
      <c r="INQ56" s="712"/>
      <c r="INR56" s="712"/>
      <c r="INS56" s="712"/>
      <c r="INT56" s="712"/>
      <c r="INU56" s="712"/>
      <c r="INV56" s="712"/>
      <c r="INW56" s="712"/>
      <c r="INX56" s="712"/>
      <c r="INY56" s="712"/>
      <c r="INZ56" s="712"/>
      <c r="IOA56" s="712"/>
      <c r="IOB56" s="712"/>
      <c r="IOC56" s="712"/>
      <c r="IOD56" s="712"/>
      <c r="IOE56" s="712"/>
      <c r="IOF56" s="712"/>
      <c r="IOG56" s="712"/>
      <c r="IOH56" s="712"/>
      <c r="IOI56" s="712"/>
      <c r="IOJ56" s="712"/>
      <c r="IOK56" s="712"/>
      <c r="IOL56" s="712"/>
      <c r="IOM56" s="712"/>
      <c r="ION56" s="712"/>
      <c r="IOO56" s="712"/>
      <c r="IOP56" s="712"/>
      <c r="IOQ56" s="712"/>
      <c r="IOR56" s="712"/>
      <c r="IOS56" s="712"/>
      <c r="IOT56" s="712"/>
      <c r="IOU56" s="712"/>
      <c r="IOV56" s="712"/>
      <c r="IOW56" s="712"/>
      <c r="IOX56" s="712"/>
      <c r="IOY56" s="712"/>
      <c r="IOZ56" s="712"/>
      <c r="IPA56" s="712"/>
      <c r="IPB56" s="712"/>
      <c r="IPC56" s="712"/>
      <c r="IPD56" s="712"/>
      <c r="IPE56" s="712"/>
      <c r="IPF56" s="712"/>
      <c r="IPG56" s="712"/>
      <c r="IPH56" s="712"/>
      <c r="IPI56" s="712"/>
      <c r="IPJ56" s="712"/>
      <c r="IPK56" s="712"/>
      <c r="IPL56" s="712"/>
      <c r="IPM56" s="712"/>
      <c r="IPN56" s="712"/>
      <c r="IPO56" s="712"/>
      <c r="IPP56" s="712"/>
      <c r="IPQ56" s="712"/>
      <c r="IPR56" s="712"/>
      <c r="IPS56" s="712"/>
      <c r="IPT56" s="712"/>
      <c r="IPU56" s="712"/>
      <c r="IPV56" s="712"/>
      <c r="IPW56" s="712"/>
      <c r="IPX56" s="712"/>
      <c r="IPY56" s="712"/>
      <c r="IPZ56" s="712"/>
      <c r="IQA56" s="712"/>
      <c r="IQB56" s="712"/>
      <c r="IQC56" s="712"/>
      <c r="IQD56" s="712"/>
      <c r="IQE56" s="712"/>
      <c r="IQF56" s="712"/>
      <c r="IQG56" s="712"/>
      <c r="IQH56" s="712"/>
      <c r="IQI56" s="712"/>
      <c r="IQJ56" s="712"/>
      <c r="IQK56" s="712"/>
      <c r="IQL56" s="712"/>
      <c r="IQM56" s="712"/>
      <c r="IQN56" s="712"/>
      <c r="IQO56" s="712"/>
      <c r="IQP56" s="712"/>
      <c r="IQQ56" s="712"/>
      <c r="IQR56" s="712"/>
      <c r="IQS56" s="712"/>
      <c r="IQT56" s="712"/>
      <c r="IQU56" s="712"/>
      <c r="IQV56" s="712"/>
      <c r="IQW56" s="712"/>
      <c r="IQX56" s="712"/>
      <c r="IQY56" s="712"/>
      <c r="IQZ56" s="712"/>
      <c r="IRA56" s="712"/>
      <c r="IRB56" s="712"/>
      <c r="IRC56" s="712"/>
      <c r="IRD56" s="712"/>
      <c r="IRE56" s="712"/>
      <c r="IRF56" s="712"/>
      <c r="IRG56" s="712"/>
      <c r="IRH56" s="712"/>
      <c r="IRI56" s="712"/>
      <c r="IRJ56" s="712"/>
      <c r="IRK56" s="712"/>
      <c r="IRL56" s="712"/>
      <c r="IRM56" s="712"/>
      <c r="IRN56" s="712"/>
      <c r="IRO56" s="712"/>
      <c r="IRP56" s="712"/>
      <c r="IRQ56" s="712"/>
      <c r="IRR56" s="712"/>
      <c r="IRS56" s="712"/>
      <c r="IRT56" s="712"/>
      <c r="IRU56" s="712"/>
      <c r="IRV56" s="712"/>
      <c r="IRW56" s="712"/>
      <c r="IRX56" s="712"/>
      <c r="IRY56" s="712"/>
      <c r="IRZ56" s="712"/>
      <c r="ISA56" s="712"/>
      <c r="ISB56" s="712"/>
      <c r="ISC56" s="712"/>
      <c r="ISD56" s="712"/>
      <c r="ISE56" s="712"/>
      <c r="ISF56" s="712"/>
      <c r="ISG56" s="712"/>
      <c r="ISH56" s="712"/>
      <c r="ISI56" s="712"/>
      <c r="ISJ56" s="712"/>
      <c r="ISK56" s="712"/>
      <c r="ISL56" s="712"/>
      <c r="ISM56" s="712"/>
      <c r="ISN56" s="712"/>
      <c r="ISO56" s="712"/>
      <c r="ISP56" s="712"/>
      <c r="ISQ56" s="712"/>
      <c r="ISR56" s="712"/>
      <c r="ISS56" s="712"/>
      <c r="IST56" s="712"/>
      <c r="ISU56" s="712"/>
      <c r="ISV56" s="712"/>
      <c r="ISW56" s="712"/>
      <c r="ISX56" s="712"/>
      <c r="ISY56" s="712"/>
      <c r="ISZ56" s="712"/>
      <c r="ITA56" s="712"/>
      <c r="ITB56" s="712"/>
      <c r="ITC56" s="712"/>
      <c r="ITD56" s="712"/>
      <c r="ITE56" s="712"/>
      <c r="ITF56" s="712"/>
      <c r="ITG56" s="712"/>
      <c r="ITH56" s="712"/>
      <c r="ITI56" s="712"/>
      <c r="ITJ56" s="712"/>
      <c r="ITK56" s="712"/>
      <c r="ITL56" s="712"/>
      <c r="ITM56" s="712"/>
      <c r="ITN56" s="712"/>
      <c r="ITO56" s="712"/>
      <c r="ITP56" s="712"/>
      <c r="ITQ56" s="712"/>
      <c r="ITR56" s="712"/>
      <c r="ITS56" s="712"/>
      <c r="ITT56" s="712"/>
      <c r="ITU56" s="712"/>
      <c r="ITV56" s="712"/>
      <c r="ITW56" s="712"/>
      <c r="ITX56" s="712"/>
      <c r="ITY56" s="712"/>
      <c r="ITZ56" s="712"/>
      <c r="IUA56" s="712"/>
      <c r="IUB56" s="712"/>
      <c r="IUC56" s="712"/>
      <c r="IUD56" s="712"/>
      <c r="IUE56" s="712"/>
      <c r="IUF56" s="712"/>
      <c r="IUG56" s="712"/>
      <c r="IUH56" s="712"/>
      <c r="IUI56" s="712"/>
      <c r="IUJ56" s="712"/>
      <c r="IUK56" s="712"/>
      <c r="IUL56" s="712"/>
      <c r="IUM56" s="712"/>
      <c r="IUN56" s="712"/>
      <c r="IUO56" s="712"/>
      <c r="IUP56" s="712"/>
      <c r="IUQ56" s="712"/>
      <c r="IUR56" s="712"/>
      <c r="IUS56" s="712"/>
      <c r="IUT56" s="712"/>
      <c r="IUU56" s="712"/>
      <c r="IUV56" s="712"/>
      <c r="IUW56" s="712"/>
      <c r="IUX56" s="712"/>
      <c r="IUY56" s="712"/>
      <c r="IUZ56" s="712"/>
      <c r="IVA56" s="712"/>
      <c r="IVB56" s="712"/>
      <c r="IVC56" s="712"/>
      <c r="IVD56" s="712"/>
      <c r="IVE56" s="712"/>
      <c r="IVF56" s="712"/>
      <c r="IVG56" s="712"/>
      <c r="IVH56" s="712"/>
      <c r="IVI56" s="712"/>
      <c r="IVJ56" s="712"/>
      <c r="IVK56" s="712"/>
      <c r="IVL56" s="712"/>
      <c r="IVM56" s="712"/>
      <c r="IVN56" s="712"/>
      <c r="IVO56" s="712"/>
      <c r="IVP56" s="712"/>
      <c r="IVQ56" s="712"/>
      <c r="IVR56" s="712"/>
      <c r="IVS56" s="712"/>
      <c r="IVT56" s="712"/>
      <c r="IVU56" s="712"/>
      <c r="IVV56" s="712"/>
      <c r="IVW56" s="712"/>
      <c r="IVX56" s="712"/>
      <c r="IVY56" s="712"/>
      <c r="IVZ56" s="712"/>
      <c r="IWA56" s="712"/>
      <c r="IWB56" s="712"/>
      <c r="IWC56" s="712"/>
      <c r="IWD56" s="712"/>
      <c r="IWE56" s="712"/>
      <c r="IWF56" s="712"/>
      <c r="IWG56" s="712"/>
      <c r="IWH56" s="712"/>
      <c r="IWI56" s="712"/>
      <c r="IWJ56" s="712"/>
      <c r="IWK56" s="712"/>
      <c r="IWL56" s="712"/>
      <c r="IWM56" s="712"/>
      <c r="IWN56" s="712"/>
      <c r="IWO56" s="712"/>
      <c r="IWP56" s="712"/>
      <c r="IWQ56" s="712"/>
      <c r="IWR56" s="712"/>
      <c r="IWS56" s="712"/>
      <c r="IWT56" s="712"/>
      <c r="IWU56" s="712"/>
      <c r="IWV56" s="712"/>
      <c r="IWW56" s="712"/>
      <c r="IWX56" s="712"/>
      <c r="IWY56" s="712"/>
      <c r="IWZ56" s="712"/>
      <c r="IXA56" s="712"/>
      <c r="IXB56" s="712"/>
      <c r="IXC56" s="712"/>
      <c r="IXD56" s="712"/>
      <c r="IXE56" s="712"/>
      <c r="IXF56" s="712"/>
      <c r="IXG56" s="712"/>
      <c r="IXH56" s="712"/>
      <c r="IXI56" s="712"/>
      <c r="IXJ56" s="712"/>
      <c r="IXK56" s="712"/>
      <c r="IXL56" s="712"/>
      <c r="IXM56" s="712"/>
      <c r="IXN56" s="712"/>
      <c r="IXO56" s="712"/>
      <c r="IXP56" s="712"/>
      <c r="IXQ56" s="712"/>
      <c r="IXR56" s="712"/>
      <c r="IXS56" s="712"/>
      <c r="IXT56" s="712"/>
      <c r="IXU56" s="712"/>
      <c r="IXV56" s="712"/>
      <c r="IXW56" s="712"/>
      <c r="IXX56" s="712"/>
      <c r="IXY56" s="712"/>
      <c r="IXZ56" s="712"/>
      <c r="IYA56" s="712"/>
      <c r="IYB56" s="712"/>
      <c r="IYC56" s="712"/>
      <c r="IYD56" s="712"/>
      <c r="IYE56" s="712"/>
      <c r="IYF56" s="712"/>
      <c r="IYG56" s="712"/>
      <c r="IYH56" s="712"/>
      <c r="IYI56" s="712"/>
      <c r="IYJ56" s="712"/>
      <c r="IYK56" s="712"/>
      <c r="IYL56" s="712"/>
      <c r="IYM56" s="712"/>
      <c r="IYN56" s="712"/>
      <c r="IYO56" s="712"/>
      <c r="IYP56" s="712"/>
      <c r="IYQ56" s="712"/>
      <c r="IYR56" s="712"/>
      <c r="IYS56" s="712"/>
      <c r="IYT56" s="712"/>
      <c r="IYU56" s="712"/>
      <c r="IYV56" s="712"/>
      <c r="IYW56" s="712"/>
      <c r="IYX56" s="712"/>
      <c r="IYY56" s="712"/>
      <c r="IYZ56" s="712"/>
      <c r="IZA56" s="712"/>
      <c r="IZB56" s="712"/>
      <c r="IZC56" s="712"/>
      <c r="IZD56" s="712"/>
      <c r="IZE56" s="712"/>
      <c r="IZF56" s="712"/>
      <c r="IZG56" s="712"/>
      <c r="IZH56" s="712"/>
      <c r="IZI56" s="712"/>
      <c r="IZJ56" s="712"/>
      <c r="IZK56" s="712"/>
      <c r="IZL56" s="712"/>
      <c r="IZM56" s="712"/>
      <c r="IZN56" s="712"/>
      <c r="IZO56" s="712"/>
      <c r="IZP56" s="712"/>
      <c r="IZQ56" s="712"/>
      <c r="IZR56" s="712"/>
      <c r="IZS56" s="712"/>
      <c r="IZT56" s="712"/>
      <c r="IZU56" s="712"/>
      <c r="IZV56" s="712"/>
      <c r="IZW56" s="712"/>
      <c r="IZX56" s="712"/>
      <c r="IZY56" s="712"/>
      <c r="IZZ56" s="712"/>
      <c r="JAA56" s="712"/>
      <c r="JAB56" s="712"/>
      <c r="JAC56" s="712"/>
      <c r="JAD56" s="712"/>
      <c r="JAE56" s="712"/>
      <c r="JAF56" s="712"/>
      <c r="JAG56" s="712"/>
      <c r="JAH56" s="712"/>
      <c r="JAI56" s="712"/>
      <c r="JAJ56" s="712"/>
      <c r="JAK56" s="712"/>
      <c r="JAL56" s="712"/>
      <c r="JAM56" s="712"/>
      <c r="JAN56" s="712"/>
      <c r="JAO56" s="712"/>
      <c r="JAP56" s="712"/>
      <c r="JAQ56" s="712"/>
      <c r="JAR56" s="712"/>
      <c r="JAS56" s="712"/>
      <c r="JAT56" s="712"/>
      <c r="JAU56" s="712"/>
      <c r="JAV56" s="712"/>
      <c r="JAW56" s="712"/>
      <c r="JAX56" s="712"/>
      <c r="JAY56" s="712"/>
      <c r="JAZ56" s="712"/>
      <c r="JBA56" s="712"/>
      <c r="JBB56" s="712"/>
      <c r="JBC56" s="712"/>
      <c r="JBD56" s="712"/>
      <c r="JBE56" s="712"/>
      <c r="JBF56" s="712"/>
      <c r="JBG56" s="712"/>
      <c r="JBH56" s="712"/>
      <c r="JBI56" s="712"/>
      <c r="JBJ56" s="712"/>
      <c r="JBK56" s="712"/>
      <c r="JBL56" s="712"/>
      <c r="JBM56" s="712"/>
      <c r="JBN56" s="712"/>
      <c r="JBO56" s="712"/>
      <c r="JBP56" s="712"/>
      <c r="JBQ56" s="712"/>
      <c r="JBR56" s="712"/>
      <c r="JBS56" s="712"/>
      <c r="JBT56" s="712"/>
      <c r="JBU56" s="712"/>
      <c r="JBV56" s="712"/>
      <c r="JBW56" s="712"/>
      <c r="JBX56" s="712"/>
      <c r="JBY56" s="712"/>
      <c r="JBZ56" s="712"/>
      <c r="JCA56" s="712"/>
      <c r="JCB56" s="712"/>
      <c r="JCC56" s="712"/>
      <c r="JCD56" s="712"/>
      <c r="JCE56" s="712"/>
      <c r="JCF56" s="712"/>
      <c r="JCG56" s="712"/>
      <c r="JCH56" s="712"/>
      <c r="JCI56" s="712"/>
      <c r="JCJ56" s="712"/>
      <c r="JCK56" s="712"/>
      <c r="JCL56" s="712"/>
      <c r="JCM56" s="712"/>
      <c r="JCN56" s="712"/>
      <c r="JCO56" s="712"/>
      <c r="JCP56" s="712"/>
      <c r="JCQ56" s="712"/>
      <c r="JCR56" s="712"/>
      <c r="JCS56" s="712"/>
      <c r="JCT56" s="712"/>
      <c r="JCU56" s="712"/>
      <c r="JCV56" s="712"/>
      <c r="JCW56" s="712"/>
      <c r="JCX56" s="712"/>
      <c r="JCY56" s="712"/>
      <c r="JCZ56" s="712"/>
      <c r="JDA56" s="712"/>
      <c r="JDB56" s="712"/>
      <c r="JDC56" s="712"/>
      <c r="JDD56" s="712"/>
      <c r="JDE56" s="712"/>
      <c r="JDF56" s="712"/>
      <c r="JDG56" s="712"/>
      <c r="JDH56" s="712"/>
      <c r="JDI56" s="712"/>
      <c r="JDJ56" s="712"/>
      <c r="JDK56" s="712"/>
      <c r="JDL56" s="712"/>
      <c r="JDM56" s="712"/>
      <c r="JDN56" s="712"/>
      <c r="JDO56" s="712"/>
      <c r="JDP56" s="712"/>
      <c r="JDQ56" s="712"/>
      <c r="JDR56" s="712"/>
      <c r="JDS56" s="712"/>
      <c r="JDT56" s="712"/>
      <c r="JDU56" s="712"/>
      <c r="JDV56" s="712"/>
      <c r="JDW56" s="712"/>
      <c r="JDX56" s="712"/>
      <c r="JDY56" s="712"/>
      <c r="JDZ56" s="712"/>
      <c r="JEA56" s="712"/>
      <c r="JEB56" s="712"/>
      <c r="JEC56" s="712"/>
      <c r="JED56" s="712"/>
      <c r="JEE56" s="712"/>
      <c r="JEF56" s="712"/>
      <c r="JEG56" s="712"/>
      <c r="JEH56" s="712"/>
      <c r="JEI56" s="712"/>
      <c r="JEJ56" s="712"/>
      <c r="JEK56" s="712"/>
      <c r="JEL56" s="712"/>
      <c r="JEM56" s="712"/>
      <c r="JEN56" s="712"/>
      <c r="JEO56" s="712"/>
      <c r="JEP56" s="712"/>
      <c r="JEQ56" s="712"/>
      <c r="JER56" s="712"/>
      <c r="JES56" s="712"/>
      <c r="JET56" s="712"/>
      <c r="JEU56" s="712"/>
      <c r="JEV56" s="712"/>
      <c r="JEW56" s="712"/>
      <c r="JEX56" s="712"/>
      <c r="JEY56" s="712"/>
      <c r="JEZ56" s="712"/>
      <c r="JFA56" s="712"/>
      <c r="JFB56" s="712"/>
      <c r="JFC56" s="712"/>
      <c r="JFD56" s="712"/>
      <c r="JFE56" s="712"/>
      <c r="JFF56" s="712"/>
      <c r="JFG56" s="712"/>
      <c r="JFH56" s="712"/>
      <c r="JFI56" s="712"/>
      <c r="JFJ56" s="712"/>
      <c r="JFK56" s="712"/>
      <c r="JFL56" s="712"/>
      <c r="JFM56" s="712"/>
      <c r="JFN56" s="712"/>
      <c r="JFO56" s="712"/>
      <c r="JFP56" s="712"/>
      <c r="JFQ56" s="712"/>
      <c r="JFR56" s="712"/>
      <c r="JFS56" s="712"/>
      <c r="JFT56" s="712"/>
      <c r="JFU56" s="712"/>
      <c r="JFV56" s="712"/>
      <c r="JFW56" s="712"/>
      <c r="JFX56" s="712"/>
      <c r="JFY56" s="712"/>
      <c r="JFZ56" s="712"/>
      <c r="JGA56" s="712"/>
      <c r="JGB56" s="712"/>
      <c r="JGC56" s="712"/>
      <c r="JGD56" s="712"/>
      <c r="JGE56" s="712"/>
      <c r="JGF56" s="712"/>
      <c r="JGG56" s="712"/>
      <c r="JGH56" s="712"/>
      <c r="JGI56" s="712"/>
      <c r="JGJ56" s="712"/>
      <c r="JGK56" s="712"/>
      <c r="JGL56" s="712"/>
      <c r="JGM56" s="712"/>
      <c r="JGN56" s="712"/>
      <c r="JGO56" s="712"/>
      <c r="JGP56" s="712"/>
      <c r="JGQ56" s="712"/>
      <c r="JGR56" s="712"/>
      <c r="JGS56" s="712"/>
      <c r="JGT56" s="712"/>
      <c r="JGU56" s="712"/>
      <c r="JGV56" s="712"/>
      <c r="JGW56" s="712"/>
      <c r="JGX56" s="712"/>
      <c r="JGY56" s="712"/>
      <c r="JGZ56" s="712"/>
      <c r="JHA56" s="712"/>
      <c r="JHB56" s="712"/>
      <c r="JHC56" s="712"/>
      <c r="JHD56" s="712"/>
      <c r="JHE56" s="712"/>
      <c r="JHF56" s="712"/>
      <c r="JHG56" s="712"/>
      <c r="JHH56" s="712"/>
      <c r="JHI56" s="712"/>
      <c r="JHJ56" s="712"/>
      <c r="JHK56" s="712"/>
      <c r="JHL56" s="712"/>
      <c r="JHM56" s="712"/>
      <c r="JHN56" s="712"/>
      <c r="JHO56" s="712"/>
      <c r="JHP56" s="712"/>
      <c r="JHQ56" s="712"/>
      <c r="JHR56" s="712"/>
      <c r="JHS56" s="712"/>
      <c r="JHT56" s="712"/>
      <c r="JHU56" s="712"/>
      <c r="JHV56" s="712"/>
      <c r="JHW56" s="712"/>
      <c r="JHX56" s="712"/>
      <c r="JHY56" s="712"/>
      <c r="JHZ56" s="712"/>
      <c r="JIA56" s="712"/>
      <c r="JIB56" s="712"/>
      <c r="JIC56" s="712"/>
      <c r="JID56" s="712"/>
      <c r="JIE56" s="712"/>
      <c r="JIF56" s="712"/>
      <c r="JIG56" s="712"/>
      <c r="JIH56" s="712"/>
      <c r="JII56" s="712"/>
      <c r="JIJ56" s="712"/>
      <c r="JIK56" s="712"/>
      <c r="JIL56" s="712"/>
      <c r="JIM56" s="712"/>
      <c r="JIN56" s="712"/>
      <c r="JIO56" s="712"/>
      <c r="JIP56" s="712"/>
      <c r="JIQ56" s="712"/>
      <c r="JIR56" s="712"/>
      <c r="JIS56" s="712"/>
      <c r="JIT56" s="712"/>
      <c r="JIU56" s="712"/>
      <c r="JIV56" s="712"/>
      <c r="JIW56" s="712"/>
      <c r="JIX56" s="712"/>
      <c r="JIY56" s="712"/>
      <c r="JIZ56" s="712"/>
      <c r="JJA56" s="712"/>
      <c r="JJB56" s="712"/>
      <c r="JJC56" s="712"/>
      <c r="JJD56" s="712"/>
      <c r="JJE56" s="712"/>
      <c r="JJF56" s="712"/>
      <c r="JJG56" s="712"/>
      <c r="JJH56" s="712"/>
      <c r="JJI56" s="712"/>
      <c r="JJJ56" s="712"/>
      <c r="JJK56" s="712"/>
      <c r="JJL56" s="712"/>
      <c r="JJM56" s="712"/>
      <c r="JJN56" s="712"/>
      <c r="JJO56" s="712"/>
      <c r="JJP56" s="712"/>
      <c r="JJQ56" s="712"/>
      <c r="JJR56" s="712"/>
      <c r="JJS56" s="712"/>
      <c r="JJT56" s="712"/>
      <c r="JJU56" s="712"/>
      <c r="JJV56" s="712"/>
      <c r="JJW56" s="712"/>
      <c r="JJX56" s="712"/>
      <c r="JJY56" s="712"/>
      <c r="JJZ56" s="712"/>
      <c r="JKA56" s="712"/>
      <c r="JKB56" s="712"/>
      <c r="JKC56" s="712"/>
      <c r="JKD56" s="712"/>
      <c r="JKE56" s="712"/>
      <c r="JKF56" s="712"/>
      <c r="JKG56" s="712"/>
      <c r="JKH56" s="712"/>
      <c r="JKI56" s="712"/>
      <c r="JKJ56" s="712"/>
      <c r="JKK56" s="712"/>
      <c r="JKL56" s="712"/>
      <c r="JKM56" s="712"/>
      <c r="JKN56" s="712"/>
      <c r="JKO56" s="712"/>
      <c r="JKP56" s="712"/>
      <c r="JKQ56" s="712"/>
      <c r="JKR56" s="712"/>
      <c r="JKS56" s="712"/>
      <c r="JKT56" s="712"/>
      <c r="JKU56" s="712"/>
      <c r="JKV56" s="712"/>
      <c r="JKW56" s="712"/>
      <c r="JKX56" s="712"/>
      <c r="JKY56" s="712"/>
      <c r="JKZ56" s="712"/>
      <c r="JLA56" s="712"/>
      <c r="JLB56" s="712"/>
      <c r="JLC56" s="712"/>
      <c r="JLD56" s="712"/>
      <c r="JLE56" s="712"/>
      <c r="JLF56" s="712"/>
      <c r="JLG56" s="712"/>
      <c r="JLH56" s="712"/>
      <c r="JLI56" s="712"/>
      <c r="JLJ56" s="712"/>
      <c r="JLK56" s="712"/>
      <c r="JLL56" s="712"/>
      <c r="JLM56" s="712"/>
      <c r="JLN56" s="712"/>
      <c r="JLO56" s="712"/>
      <c r="JLP56" s="712"/>
      <c r="JLQ56" s="712"/>
      <c r="JLR56" s="712"/>
      <c r="JLS56" s="712"/>
      <c r="JLT56" s="712"/>
      <c r="JLU56" s="712"/>
      <c r="JLV56" s="712"/>
      <c r="JLW56" s="712"/>
      <c r="JLX56" s="712"/>
      <c r="JLY56" s="712"/>
      <c r="JLZ56" s="712"/>
      <c r="JMA56" s="712"/>
      <c r="JMB56" s="712"/>
      <c r="JMC56" s="712"/>
      <c r="JMD56" s="712"/>
      <c r="JME56" s="712"/>
      <c r="JMF56" s="712"/>
      <c r="JMG56" s="712"/>
      <c r="JMH56" s="712"/>
      <c r="JMI56" s="712"/>
      <c r="JMJ56" s="712"/>
      <c r="JMK56" s="712"/>
      <c r="JML56" s="712"/>
      <c r="JMM56" s="712"/>
      <c r="JMN56" s="712"/>
      <c r="JMO56" s="712"/>
      <c r="JMP56" s="712"/>
      <c r="JMQ56" s="712"/>
      <c r="JMR56" s="712"/>
      <c r="JMS56" s="712"/>
      <c r="JMT56" s="712"/>
      <c r="JMU56" s="712"/>
      <c r="JMV56" s="712"/>
      <c r="JMW56" s="712"/>
      <c r="JMX56" s="712"/>
      <c r="JMY56" s="712"/>
      <c r="JMZ56" s="712"/>
      <c r="JNA56" s="712"/>
      <c r="JNB56" s="712"/>
      <c r="JNC56" s="712"/>
      <c r="JND56" s="712"/>
      <c r="JNE56" s="712"/>
      <c r="JNF56" s="712"/>
      <c r="JNG56" s="712"/>
      <c r="JNH56" s="712"/>
      <c r="JNI56" s="712"/>
      <c r="JNJ56" s="712"/>
      <c r="JNK56" s="712"/>
      <c r="JNL56" s="712"/>
      <c r="JNM56" s="712"/>
      <c r="JNN56" s="712"/>
      <c r="JNO56" s="712"/>
      <c r="JNP56" s="712"/>
      <c r="JNQ56" s="712"/>
      <c r="JNR56" s="712"/>
      <c r="JNS56" s="712"/>
      <c r="JNT56" s="712"/>
      <c r="JNU56" s="712"/>
      <c r="JNV56" s="712"/>
      <c r="JNW56" s="712"/>
      <c r="JNX56" s="712"/>
      <c r="JNY56" s="712"/>
      <c r="JNZ56" s="712"/>
      <c r="JOA56" s="712"/>
      <c r="JOB56" s="712"/>
      <c r="JOC56" s="712"/>
      <c r="JOD56" s="712"/>
      <c r="JOE56" s="712"/>
      <c r="JOF56" s="712"/>
      <c r="JOG56" s="712"/>
      <c r="JOH56" s="712"/>
      <c r="JOI56" s="712"/>
      <c r="JOJ56" s="712"/>
      <c r="JOK56" s="712"/>
      <c r="JOL56" s="712"/>
      <c r="JOM56" s="712"/>
      <c r="JON56" s="712"/>
      <c r="JOO56" s="712"/>
      <c r="JOP56" s="712"/>
      <c r="JOQ56" s="712"/>
      <c r="JOR56" s="712"/>
      <c r="JOS56" s="712"/>
      <c r="JOT56" s="712"/>
      <c r="JOU56" s="712"/>
      <c r="JOV56" s="712"/>
      <c r="JOW56" s="712"/>
      <c r="JOX56" s="712"/>
      <c r="JOY56" s="712"/>
      <c r="JOZ56" s="712"/>
      <c r="JPA56" s="712"/>
      <c r="JPB56" s="712"/>
      <c r="JPC56" s="712"/>
      <c r="JPD56" s="712"/>
      <c r="JPE56" s="712"/>
      <c r="JPF56" s="712"/>
      <c r="JPG56" s="712"/>
      <c r="JPH56" s="712"/>
      <c r="JPI56" s="712"/>
      <c r="JPJ56" s="712"/>
      <c r="JPK56" s="712"/>
      <c r="JPL56" s="712"/>
      <c r="JPM56" s="712"/>
      <c r="JPN56" s="712"/>
      <c r="JPO56" s="712"/>
      <c r="JPP56" s="712"/>
      <c r="JPQ56" s="712"/>
      <c r="JPR56" s="712"/>
      <c r="JPS56" s="712"/>
      <c r="JPT56" s="712"/>
      <c r="JPU56" s="712"/>
      <c r="JPV56" s="712"/>
      <c r="JPW56" s="712"/>
      <c r="JPX56" s="712"/>
      <c r="JPY56" s="712"/>
      <c r="JPZ56" s="712"/>
      <c r="JQA56" s="712"/>
      <c r="JQB56" s="712"/>
      <c r="JQC56" s="712"/>
      <c r="JQD56" s="712"/>
      <c r="JQE56" s="712"/>
      <c r="JQF56" s="712"/>
      <c r="JQG56" s="712"/>
      <c r="JQH56" s="712"/>
      <c r="JQI56" s="712"/>
      <c r="JQJ56" s="712"/>
      <c r="JQK56" s="712"/>
      <c r="JQL56" s="712"/>
      <c r="JQM56" s="712"/>
      <c r="JQN56" s="712"/>
      <c r="JQO56" s="712"/>
      <c r="JQP56" s="712"/>
      <c r="JQQ56" s="712"/>
      <c r="JQR56" s="712"/>
      <c r="JQS56" s="712"/>
      <c r="JQT56" s="712"/>
      <c r="JQU56" s="712"/>
      <c r="JQV56" s="712"/>
      <c r="JQW56" s="712"/>
      <c r="JQX56" s="712"/>
      <c r="JQY56" s="712"/>
      <c r="JQZ56" s="712"/>
      <c r="JRA56" s="712"/>
      <c r="JRB56" s="712"/>
      <c r="JRC56" s="712"/>
      <c r="JRD56" s="712"/>
      <c r="JRE56" s="712"/>
      <c r="JRF56" s="712"/>
      <c r="JRG56" s="712"/>
      <c r="JRH56" s="712"/>
      <c r="JRI56" s="712"/>
      <c r="JRJ56" s="712"/>
      <c r="JRK56" s="712"/>
      <c r="JRL56" s="712"/>
      <c r="JRM56" s="712"/>
      <c r="JRN56" s="712"/>
      <c r="JRO56" s="712"/>
      <c r="JRP56" s="712"/>
      <c r="JRQ56" s="712"/>
      <c r="JRR56" s="712"/>
      <c r="JRS56" s="712"/>
      <c r="JRT56" s="712"/>
      <c r="JRU56" s="712"/>
      <c r="JRV56" s="712"/>
      <c r="JRW56" s="712"/>
      <c r="JRX56" s="712"/>
      <c r="JRY56" s="712"/>
      <c r="JRZ56" s="712"/>
      <c r="JSA56" s="712"/>
      <c r="JSB56" s="712"/>
      <c r="JSC56" s="712"/>
      <c r="JSD56" s="712"/>
      <c r="JSE56" s="712"/>
      <c r="JSF56" s="712"/>
      <c r="JSG56" s="712"/>
      <c r="JSH56" s="712"/>
      <c r="JSI56" s="712"/>
      <c r="JSJ56" s="712"/>
      <c r="JSK56" s="712"/>
      <c r="JSL56" s="712"/>
      <c r="JSM56" s="712"/>
      <c r="JSN56" s="712"/>
      <c r="JSO56" s="712"/>
      <c r="JSP56" s="712"/>
      <c r="JSQ56" s="712"/>
      <c r="JSR56" s="712"/>
      <c r="JSS56" s="712"/>
      <c r="JST56" s="712"/>
      <c r="JSU56" s="712"/>
      <c r="JSV56" s="712"/>
      <c r="JSW56" s="712"/>
      <c r="JSX56" s="712"/>
      <c r="JSY56" s="712"/>
      <c r="JSZ56" s="712"/>
      <c r="JTA56" s="712"/>
      <c r="JTB56" s="712"/>
      <c r="JTC56" s="712"/>
      <c r="JTD56" s="712"/>
      <c r="JTE56" s="712"/>
      <c r="JTF56" s="712"/>
      <c r="JTG56" s="712"/>
      <c r="JTH56" s="712"/>
      <c r="JTI56" s="712"/>
      <c r="JTJ56" s="712"/>
      <c r="JTK56" s="712"/>
      <c r="JTL56" s="712"/>
      <c r="JTM56" s="712"/>
      <c r="JTN56" s="712"/>
      <c r="JTO56" s="712"/>
      <c r="JTP56" s="712"/>
      <c r="JTQ56" s="712"/>
      <c r="JTR56" s="712"/>
      <c r="JTS56" s="712"/>
      <c r="JTT56" s="712"/>
      <c r="JTU56" s="712"/>
      <c r="JTV56" s="712"/>
      <c r="JTW56" s="712"/>
      <c r="JTX56" s="712"/>
      <c r="JTY56" s="712"/>
      <c r="JTZ56" s="712"/>
      <c r="JUA56" s="712"/>
      <c r="JUB56" s="712"/>
      <c r="JUC56" s="712"/>
      <c r="JUD56" s="712"/>
      <c r="JUE56" s="712"/>
      <c r="JUF56" s="712"/>
      <c r="JUG56" s="712"/>
      <c r="JUH56" s="712"/>
      <c r="JUI56" s="712"/>
      <c r="JUJ56" s="712"/>
      <c r="JUK56" s="712"/>
      <c r="JUL56" s="712"/>
      <c r="JUM56" s="712"/>
      <c r="JUN56" s="712"/>
      <c r="JUO56" s="712"/>
      <c r="JUP56" s="712"/>
      <c r="JUQ56" s="712"/>
      <c r="JUR56" s="712"/>
      <c r="JUS56" s="712"/>
      <c r="JUT56" s="712"/>
      <c r="JUU56" s="712"/>
      <c r="JUV56" s="712"/>
      <c r="JUW56" s="712"/>
      <c r="JUX56" s="712"/>
      <c r="JUY56" s="712"/>
      <c r="JUZ56" s="712"/>
      <c r="JVA56" s="712"/>
      <c r="JVB56" s="712"/>
      <c r="JVC56" s="712"/>
      <c r="JVD56" s="712"/>
      <c r="JVE56" s="712"/>
      <c r="JVF56" s="712"/>
      <c r="JVG56" s="712"/>
      <c r="JVH56" s="712"/>
      <c r="JVI56" s="712"/>
      <c r="JVJ56" s="712"/>
      <c r="JVK56" s="712"/>
      <c r="JVL56" s="712"/>
      <c r="JVM56" s="712"/>
      <c r="JVN56" s="712"/>
      <c r="JVO56" s="712"/>
      <c r="JVP56" s="712"/>
      <c r="JVQ56" s="712"/>
      <c r="JVR56" s="712"/>
      <c r="JVS56" s="712"/>
      <c r="JVT56" s="712"/>
      <c r="JVU56" s="712"/>
      <c r="JVV56" s="712"/>
      <c r="JVW56" s="712"/>
      <c r="JVX56" s="712"/>
      <c r="JVY56" s="712"/>
      <c r="JVZ56" s="712"/>
      <c r="JWA56" s="712"/>
      <c r="JWB56" s="712"/>
      <c r="JWC56" s="712"/>
      <c r="JWD56" s="712"/>
      <c r="JWE56" s="712"/>
      <c r="JWF56" s="712"/>
      <c r="JWG56" s="712"/>
      <c r="JWH56" s="712"/>
      <c r="JWI56" s="712"/>
      <c r="JWJ56" s="712"/>
      <c r="JWK56" s="712"/>
      <c r="JWL56" s="712"/>
      <c r="JWM56" s="712"/>
      <c r="JWN56" s="712"/>
      <c r="JWO56" s="712"/>
      <c r="JWP56" s="712"/>
      <c r="JWQ56" s="712"/>
      <c r="JWR56" s="712"/>
      <c r="JWS56" s="712"/>
      <c r="JWT56" s="712"/>
      <c r="JWU56" s="712"/>
      <c r="JWV56" s="712"/>
      <c r="JWW56" s="712"/>
      <c r="JWX56" s="712"/>
      <c r="JWY56" s="712"/>
      <c r="JWZ56" s="712"/>
      <c r="JXA56" s="712"/>
      <c r="JXB56" s="712"/>
      <c r="JXC56" s="712"/>
      <c r="JXD56" s="712"/>
      <c r="JXE56" s="712"/>
      <c r="JXF56" s="712"/>
      <c r="JXG56" s="712"/>
      <c r="JXH56" s="712"/>
      <c r="JXI56" s="712"/>
      <c r="JXJ56" s="712"/>
      <c r="JXK56" s="712"/>
      <c r="JXL56" s="712"/>
      <c r="JXM56" s="712"/>
      <c r="JXN56" s="712"/>
      <c r="JXO56" s="712"/>
      <c r="JXP56" s="712"/>
      <c r="JXQ56" s="712"/>
      <c r="JXR56" s="712"/>
      <c r="JXS56" s="712"/>
      <c r="JXT56" s="712"/>
      <c r="JXU56" s="712"/>
      <c r="JXV56" s="712"/>
      <c r="JXW56" s="712"/>
      <c r="JXX56" s="712"/>
      <c r="JXY56" s="712"/>
      <c r="JXZ56" s="712"/>
      <c r="JYA56" s="712"/>
      <c r="JYB56" s="712"/>
      <c r="JYC56" s="712"/>
      <c r="JYD56" s="712"/>
      <c r="JYE56" s="712"/>
      <c r="JYF56" s="712"/>
      <c r="JYG56" s="712"/>
      <c r="JYH56" s="712"/>
      <c r="JYI56" s="712"/>
      <c r="JYJ56" s="712"/>
      <c r="JYK56" s="712"/>
      <c r="JYL56" s="712"/>
      <c r="JYM56" s="712"/>
      <c r="JYN56" s="712"/>
      <c r="JYO56" s="712"/>
      <c r="JYP56" s="712"/>
      <c r="JYQ56" s="712"/>
      <c r="JYR56" s="712"/>
      <c r="JYS56" s="712"/>
      <c r="JYT56" s="712"/>
      <c r="JYU56" s="712"/>
      <c r="JYV56" s="712"/>
      <c r="JYW56" s="712"/>
      <c r="JYX56" s="712"/>
      <c r="JYY56" s="712"/>
      <c r="JYZ56" s="712"/>
      <c r="JZA56" s="712"/>
      <c r="JZB56" s="712"/>
      <c r="JZC56" s="712"/>
      <c r="JZD56" s="712"/>
      <c r="JZE56" s="712"/>
      <c r="JZF56" s="712"/>
      <c r="JZG56" s="712"/>
      <c r="JZH56" s="712"/>
      <c r="JZI56" s="712"/>
      <c r="JZJ56" s="712"/>
      <c r="JZK56" s="712"/>
      <c r="JZL56" s="712"/>
      <c r="JZM56" s="712"/>
      <c r="JZN56" s="712"/>
      <c r="JZO56" s="712"/>
      <c r="JZP56" s="712"/>
      <c r="JZQ56" s="712"/>
      <c r="JZR56" s="712"/>
      <c r="JZS56" s="712"/>
      <c r="JZT56" s="712"/>
      <c r="JZU56" s="712"/>
      <c r="JZV56" s="712"/>
      <c r="JZW56" s="712"/>
      <c r="JZX56" s="712"/>
      <c r="JZY56" s="712"/>
      <c r="JZZ56" s="712"/>
      <c r="KAA56" s="712"/>
      <c r="KAB56" s="712"/>
      <c r="KAC56" s="712"/>
      <c r="KAD56" s="712"/>
      <c r="KAE56" s="712"/>
      <c r="KAF56" s="712"/>
      <c r="KAG56" s="712"/>
      <c r="KAH56" s="712"/>
      <c r="KAI56" s="712"/>
      <c r="KAJ56" s="712"/>
      <c r="KAK56" s="712"/>
      <c r="KAL56" s="712"/>
      <c r="KAM56" s="712"/>
      <c r="KAN56" s="712"/>
      <c r="KAO56" s="712"/>
      <c r="KAP56" s="712"/>
      <c r="KAQ56" s="712"/>
      <c r="KAR56" s="712"/>
      <c r="KAS56" s="712"/>
      <c r="KAT56" s="712"/>
      <c r="KAU56" s="712"/>
      <c r="KAV56" s="712"/>
      <c r="KAW56" s="712"/>
      <c r="KAX56" s="712"/>
      <c r="KAY56" s="712"/>
      <c r="KAZ56" s="712"/>
      <c r="KBA56" s="712"/>
      <c r="KBB56" s="712"/>
      <c r="KBC56" s="712"/>
      <c r="KBD56" s="712"/>
      <c r="KBE56" s="712"/>
      <c r="KBF56" s="712"/>
      <c r="KBG56" s="712"/>
      <c r="KBH56" s="712"/>
      <c r="KBI56" s="712"/>
      <c r="KBJ56" s="712"/>
      <c r="KBK56" s="712"/>
      <c r="KBL56" s="712"/>
      <c r="KBM56" s="712"/>
      <c r="KBN56" s="712"/>
      <c r="KBO56" s="712"/>
      <c r="KBP56" s="712"/>
      <c r="KBQ56" s="712"/>
      <c r="KBR56" s="712"/>
      <c r="KBS56" s="712"/>
      <c r="KBT56" s="712"/>
      <c r="KBU56" s="712"/>
      <c r="KBV56" s="712"/>
      <c r="KBW56" s="712"/>
      <c r="KBX56" s="712"/>
      <c r="KBY56" s="712"/>
      <c r="KBZ56" s="712"/>
      <c r="KCA56" s="712"/>
      <c r="KCB56" s="712"/>
      <c r="KCC56" s="712"/>
      <c r="KCD56" s="712"/>
      <c r="KCE56" s="712"/>
      <c r="KCF56" s="712"/>
      <c r="KCG56" s="712"/>
      <c r="KCH56" s="712"/>
      <c r="KCI56" s="712"/>
      <c r="KCJ56" s="712"/>
      <c r="KCK56" s="712"/>
      <c r="KCL56" s="712"/>
      <c r="KCM56" s="712"/>
      <c r="KCN56" s="712"/>
      <c r="KCO56" s="712"/>
      <c r="KCP56" s="712"/>
      <c r="KCQ56" s="712"/>
      <c r="KCR56" s="712"/>
      <c r="KCS56" s="712"/>
      <c r="KCT56" s="712"/>
      <c r="KCU56" s="712"/>
      <c r="KCV56" s="712"/>
      <c r="KCW56" s="712"/>
      <c r="KCX56" s="712"/>
      <c r="KCY56" s="712"/>
      <c r="KCZ56" s="712"/>
      <c r="KDA56" s="712"/>
      <c r="KDB56" s="712"/>
      <c r="KDC56" s="712"/>
      <c r="KDD56" s="712"/>
      <c r="KDE56" s="712"/>
      <c r="KDF56" s="712"/>
      <c r="KDG56" s="712"/>
      <c r="KDH56" s="712"/>
      <c r="KDI56" s="712"/>
      <c r="KDJ56" s="712"/>
      <c r="KDK56" s="712"/>
      <c r="KDL56" s="712"/>
      <c r="KDM56" s="712"/>
      <c r="KDN56" s="712"/>
      <c r="KDO56" s="712"/>
      <c r="KDP56" s="712"/>
      <c r="KDQ56" s="712"/>
      <c r="KDR56" s="712"/>
      <c r="KDS56" s="712"/>
      <c r="KDT56" s="712"/>
      <c r="KDU56" s="712"/>
      <c r="KDV56" s="712"/>
      <c r="KDW56" s="712"/>
      <c r="KDX56" s="712"/>
      <c r="KDY56" s="712"/>
      <c r="KDZ56" s="712"/>
      <c r="KEA56" s="712"/>
      <c r="KEB56" s="712"/>
      <c r="KEC56" s="712"/>
      <c r="KED56" s="712"/>
      <c r="KEE56" s="712"/>
      <c r="KEF56" s="712"/>
      <c r="KEG56" s="712"/>
      <c r="KEH56" s="712"/>
      <c r="KEI56" s="712"/>
      <c r="KEJ56" s="712"/>
      <c r="KEK56" s="712"/>
      <c r="KEL56" s="712"/>
      <c r="KEM56" s="712"/>
      <c r="KEN56" s="712"/>
      <c r="KEO56" s="712"/>
      <c r="KEP56" s="712"/>
      <c r="KEQ56" s="712"/>
      <c r="KER56" s="712"/>
      <c r="KES56" s="712"/>
      <c r="KET56" s="712"/>
      <c r="KEU56" s="712"/>
      <c r="KEV56" s="712"/>
      <c r="KEW56" s="712"/>
      <c r="KEX56" s="712"/>
      <c r="KEY56" s="712"/>
      <c r="KEZ56" s="712"/>
      <c r="KFA56" s="712"/>
      <c r="KFB56" s="712"/>
      <c r="KFC56" s="712"/>
      <c r="KFD56" s="712"/>
      <c r="KFE56" s="712"/>
      <c r="KFF56" s="712"/>
      <c r="KFG56" s="712"/>
      <c r="KFH56" s="712"/>
      <c r="KFI56" s="712"/>
      <c r="KFJ56" s="712"/>
      <c r="KFK56" s="712"/>
      <c r="KFL56" s="712"/>
      <c r="KFM56" s="712"/>
      <c r="KFN56" s="712"/>
      <c r="KFO56" s="712"/>
      <c r="KFP56" s="712"/>
      <c r="KFQ56" s="712"/>
      <c r="KFR56" s="712"/>
      <c r="KFS56" s="712"/>
      <c r="KFT56" s="712"/>
      <c r="KFU56" s="712"/>
      <c r="KFV56" s="712"/>
      <c r="KFW56" s="712"/>
      <c r="KFX56" s="712"/>
      <c r="KFY56" s="712"/>
      <c r="KFZ56" s="712"/>
      <c r="KGA56" s="712"/>
      <c r="KGB56" s="712"/>
      <c r="KGC56" s="712"/>
      <c r="KGD56" s="712"/>
      <c r="KGE56" s="712"/>
      <c r="KGF56" s="712"/>
      <c r="KGG56" s="712"/>
      <c r="KGH56" s="712"/>
      <c r="KGI56" s="712"/>
      <c r="KGJ56" s="712"/>
      <c r="KGK56" s="712"/>
      <c r="KGL56" s="712"/>
      <c r="KGM56" s="712"/>
      <c r="KGN56" s="712"/>
      <c r="KGO56" s="712"/>
      <c r="KGP56" s="712"/>
      <c r="KGQ56" s="712"/>
      <c r="KGR56" s="712"/>
      <c r="KGS56" s="712"/>
      <c r="KGT56" s="712"/>
      <c r="KGU56" s="712"/>
      <c r="KGV56" s="712"/>
      <c r="KGW56" s="712"/>
      <c r="KGX56" s="712"/>
      <c r="KGY56" s="712"/>
      <c r="KGZ56" s="712"/>
      <c r="KHA56" s="712"/>
      <c r="KHB56" s="712"/>
      <c r="KHC56" s="712"/>
      <c r="KHD56" s="712"/>
      <c r="KHE56" s="712"/>
      <c r="KHF56" s="712"/>
      <c r="KHG56" s="712"/>
      <c r="KHH56" s="712"/>
      <c r="KHI56" s="712"/>
      <c r="KHJ56" s="712"/>
      <c r="KHK56" s="712"/>
      <c r="KHL56" s="712"/>
      <c r="KHM56" s="712"/>
      <c r="KHN56" s="712"/>
      <c r="KHO56" s="712"/>
      <c r="KHP56" s="712"/>
      <c r="KHQ56" s="712"/>
      <c r="KHR56" s="712"/>
      <c r="KHS56" s="712"/>
      <c r="KHT56" s="712"/>
      <c r="KHU56" s="712"/>
      <c r="KHV56" s="712"/>
      <c r="KHW56" s="712"/>
      <c r="KHX56" s="712"/>
      <c r="KHY56" s="712"/>
      <c r="KHZ56" s="712"/>
      <c r="KIA56" s="712"/>
      <c r="KIB56" s="712"/>
      <c r="KIC56" s="712"/>
      <c r="KID56" s="712"/>
      <c r="KIE56" s="712"/>
      <c r="KIF56" s="712"/>
      <c r="KIG56" s="712"/>
      <c r="KIH56" s="712"/>
      <c r="KII56" s="712"/>
      <c r="KIJ56" s="712"/>
      <c r="KIK56" s="712"/>
      <c r="KIL56" s="712"/>
      <c r="KIM56" s="712"/>
      <c r="KIN56" s="712"/>
      <c r="KIO56" s="712"/>
      <c r="KIP56" s="712"/>
      <c r="KIQ56" s="712"/>
      <c r="KIR56" s="712"/>
      <c r="KIS56" s="712"/>
      <c r="KIT56" s="712"/>
      <c r="KIU56" s="712"/>
      <c r="KIV56" s="712"/>
      <c r="KIW56" s="712"/>
      <c r="KIX56" s="712"/>
      <c r="KIY56" s="712"/>
      <c r="KIZ56" s="712"/>
      <c r="KJA56" s="712"/>
      <c r="KJB56" s="712"/>
      <c r="KJC56" s="712"/>
      <c r="KJD56" s="712"/>
      <c r="KJE56" s="712"/>
      <c r="KJF56" s="712"/>
      <c r="KJG56" s="712"/>
      <c r="KJH56" s="712"/>
      <c r="KJI56" s="712"/>
      <c r="KJJ56" s="712"/>
      <c r="KJK56" s="712"/>
      <c r="KJL56" s="712"/>
      <c r="KJM56" s="712"/>
      <c r="KJN56" s="712"/>
      <c r="KJO56" s="712"/>
      <c r="KJP56" s="712"/>
      <c r="KJQ56" s="712"/>
      <c r="KJR56" s="712"/>
      <c r="KJS56" s="712"/>
      <c r="KJT56" s="712"/>
      <c r="KJU56" s="712"/>
      <c r="KJV56" s="712"/>
      <c r="KJW56" s="712"/>
      <c r="KJX56" s="712"/>
      <c r="KJY56" s="712"/>
      <c r="KJZ56" s="712"/>
      <c r="KKA56" s="712"/>
      <c r="KKB56" s="712"/>
      <c r="KKC56" s="712"/>
      <c r="KKD56" s="712"/>
      <c r="KKE56" s="712"/>
      <c r="KKF56" s="712"/>
      <c r="KKG56" s="712"/>
      <c r="KKH56" s="712"/>
      <c r="KKI56" s="712"/>
      <c r="KKJ56" s="712"/>
      <c r="KKK56" s="712"/>
      <c r="KKL56" s="712"/>
      <c r="KKM56" s="712"/>
      <c r="KKN56" s="712"/>
      <c r="KKO56" s="712"/>
      <c r="KKP56" s="712"/>
      <c r="KKQ56" s="712"/>
      <c r="KKR56" s="712"/>
      <c r="KKS56" s="712"/>
      <c r="KKT56" s="712"/>
      <c r="KKU56" s="712"/>
      <c r="KKV56" s="712"/>
      <c r="KKW56" s="712"/>
      <c r="KKX56" s="712"/>
      <c r="KKY56" s="712"/>
      <c r="KKZ56" s="712"/>
      <c r="KLA56" s="712"/>
      <c r="KLB56" s="712"/>
      <c r="KLC56" s="712"/>
      <c r="KLD56" s="712"/>
      <c r="KLE56" s="712"/>
      <c r="KLF56" s="712"/>
      <c r="KLG56" s="712"/>
      <c r="KLH56" s="712"/>
      <c r="KLI56" s="712"/>
      <c r="KLJ56" s="712"/>
      <c r="KLK56" s="712"/>
      <c r="KLL56" s="712"/>
      <c r="KLM56" s="712"/>
      <c r="KLN56" s="712"/>
      <c r="KLO56" s="712"/>
      <c r="KLP56" s="712"/>
      <c r="KLQ56" s="712"/>
      <c r="KLR56" s="712"/>
      <c r="KLS56" s="712"/>
      <c r="KLT56" s="712"/>
      <c r="KLU56" s="712"/>
      <c r="KLV56" s="712"/>
      <c r="KLW56" s="712"/>
      <c r="KLX56" s="712"/>
      <c r="KLY56" s="712"/>
      <c r="KLZ56" s="712"/>
      <c r="KMA56" s="712"/>
      <c r="KMB56" s="712"/>
      <c r="KMC56" s="712"/>
      <c r="KMD56" s="712"/>
      <c r="KME56" s="712"/>
      <c r="KMF56" s="712"/>
      <c r="KMG56" s="712"/>
      <c r="KMH56" s="712"/>
      <c r="KMI56" s="712"/>
      <c r="KMJ56" s="712"/>
      <c r="KMK56" s="712"/>
      <c r="KML56" s="712"/>
      <c r="KMM56" s="712"/>
      <c r="KMN56" s="712"/>
      <c r="KMO56" s="712"/>
      <c r="KMP56" s="712"/>
      <c r="KMQ56" s="712"/>
      <c r="KMR56" s="712"/>
      <c r="KMS56" s="712"/>
      <c r="KMT56" s="712"/>
      <c r="KMU56" s="712"/>
      <c r="KMV56" s="712"/>
      <c r="KMW56" s="712"/>
      <c r="KMX56" s="712"/>
      <c r="KMY56" s="712"/>
      <c r="KMZ56" s="712"/>
      <c r="KNA56" s="712"/>
      <c r="KNB56" s="712"/>
      <c r="KNC56" s="712"/>
      <c r="KND56" s="712"/>
      <c r="KNE56" s="712"/>
      <c r="KNF56" s="712"/>
      <c r="KNG56" s="712"/>
      <c r="KNH56" s="712"/>
      <c r="KNI56" s="712"/>
      <c r="KNJ56" s="712"/>
      <c r="KNK56" s="712"/>
      <c r="KNL56" s="712"/>
      <c r="KNM56" s="712"/>
      <c r="KNN56" s="712"/>
      <c r="KNO56" s="712"/>
      <c r="KNP56" s="712"/>
      <c r="KNQ56" s="712"/>
      <c r="KNR56" s="712"/>
      <c r="KNS56" s="712"/>
      <c r="KNT56" s="712"/>
      <c r="KNU56" s="712"/>
      <c r="KNV56" s="712"/>
      <c r="KNW56" s="712"/>
      <c r="KNX56" s="712"/>
      <c r="KNY56" s="712"/>
      <c r="KNZ56" s="712"/>
      <c r="KOA56" s="712"/>
      <c r="KOB56" s="712"/>
      <c r="KOC56" s="712"/>
      <c r="KOD56" s="712"/>
      <c r="KOE56" s="712"/>
      <c r="KOF56" s="712"/>
      <c r="KOG56" s="712"/>
      <c r="KOH56" s="712"/>
      <c r="KOI56" s="712"/>
      <c r="KOJ56" s="712"/>
      <c r="KOK56" s="712"/>
      <c r="KOL56" s="712"/>
      <c r="KOM56" s="712"/>
      <c r="KON56" s="712"/>
      <c r="KOO56" s="712"/>
      <c r="KOP56" s="712"/>
      <c r="KOQ56" s="712"/>
      <c r="KOR56" s="712"/>
      <c r="KOS56" s="712"/>
      <c r="KOT56" s="712"/>
      <c r="KOU56" s="712"/>
      <c r="KOV56" s="712"/>
      <c r="KOW56" s="712"/>
      <c r="KOX56" s="712"/>
      <c r="KOY56" s="712"/>
      <c r="KOZ56" s="712"/>
      <c r="KPA56" s="712"/>
      <c r="KPB56" s="712"/>
      <c r="KPC56" s="712"/>
      <c r="KPD56" s="712"/>
      <c r="KPE56" s="712"/>
      <c r="KPF56" s="712"/>
      <c r="KPG56" s="712"/>
      <c r="KPH56" s="712"/>
      <c r="KPI56" s="712"/>
      <c r="KPJ56" s="712"/>
      <c r="KPK56" s="712"/>
      <c r="KPL56" s="712"/>
      <c r="KPM56" s="712"/>
      <c r="KPN56" s="712"/>
      <c r="KPO56" s="712"/>
      <c r="KPP56" s="712"/>
      <c r="KPQ56" s="712"/>
      <c r="KPR56" s="712"/>
      <c r="KPS56" s="712"/>
      <c r="KPT56" s="712"/>
      <c r="KPU56" s="712"/>
      <c r="KPV56" s="712"/>
      <c r="KPW56" s="712"/>
      <c r="KPX56" s="712"/>
      <c r="KPY56" s="712"/>
      <c r="KPZ56" s="712"/>
      <c r="KQA56" s="712"/>
      <c r="KQB56" s="712"/>
      <c r="KQC56" s="712"/>
      <c r="KQD56" s="712"/>
      <c r="KQE56" s="712"/>
      <c r="KQF56" s="712"/>
      <c r="KQG56" s="712"/>
      <c r="KQH56" s="712"/>
      <c r="KQI56" s="712"/>
      <c r="KQJ56" s="712"/>
      <c r="KQK56" s="712"/>
      <c r="KQL56" s="712"/>
      <c r="KQM56" s="712"/>
      <c r="KQN56" s="712"/>
      <c r="KQO56" s="712"/>
      <c r="KQP56" s="712"/>
      <c r="KQQ56" s="712"/>
      <c r="KQR56" s="712"/>
      <c r="KQS56" s="712"/>
      <c r="KQT56" s="712"/>
      <c r="KQU56" s="712"/>
      <c r="KQV56" s="712"/>
      <c r="KQW56" s="712"/>
      <c r="KQX56" s="712"/>
      <c r="KQY56" s="712"/>
      <c r="KQZ56" s="712"/>
      <c r="KRA56" s="712"/>
      <c r="KRB56" s="712"/>
      <c r="KRC56" s="712"/>
      <c r="KRD56" s="712"/>
      <c r="KRE56" s="712"/>
      <c r="KRF56" s="712"/>
      <c r="KRG56" s="712"/>
      <c r="KRH56" s="712"/>
      <c r="KRI56" s="712"/>
      <c r="KRJ56" s="712"/>
      <c r="KRK56" s="712"/>
      <c r="KRL56" s="712"/>
      <c r="KRM56" s="712"/>
      <c r="KRN56" s="712"/>
      <c r="KRO56" s="712"/>
      <c r="KRP56" s="712"/>
      <c r="KRQ56" s="712"/>
      <c r="KRR56" s="712"/>
      <c r="KRS56" s="712"/>
      <c r="KRT56" s="712"/>
      <c r="KRU56" s="712"/>
      <c r="KRV56" s="712"/>
      <c r="KRW56" s="712"/>
      <c r="KRX56" s="712"/>
      <c r="KRY56" s="712"/>
      <c r="KRZ56" s="712"/>
      <c r="KSA56" s="712"/>
      <c r="KSB56" s="712"/>
      <c r="KSC56" s="712"/>
      <c r="KSD56" s="712"/>
      <c r="KSE56" s="712"/>
      <c r="KSF56" s="712"/>
      <c r="KSG56" s="712"/>
      <c r="KSH56" s="712"/>
      <c r="KSI56" s="712"/>
      <c r="KSJ56" s="712"/>
      <c r="KSK56" s="712"/>
      <c r="KSL56" s="712"/>
      <c r="KSM56" s="712"/>
      <c r="KSN56" s="712"/>
      <c r="KSO56" s="712"/>
      <c r="KSP56" s="712"/>
      <c r="KSQ56" s="712"/>
      <c r="KSR56" s="712"/>
      <c r="KSS56" s="712"/>
      <c r="KST56" s="712"/>
      <c r="KSU56" s="712"/>
      <c r="KSV56" s="712"/>
      <c r="KSW56" s="712"/>
      <c r="KSX56" s="712"/>
      <c r="KSY56" s="712"/>
      <c r="KSZ56" s="712"/>
      <c r="KTA56" s="712"/>
      <c r="KTB56" s="712"/>
      <c r="KTC56" s="712"/>
      <c r="KTD56" s="712"/>
      <c r="KTE56" s="712"/>
      <c r="KTF56" s="712"/>
      <c r="KTG56" s="712"/>
      <c r="KTH56" s="712"/>
      <c r="KTI56" s="712"/>
      <c r="KTJ56" s="712"/>
      <c r="KTK56" s="712"/>
      <c r="KTL56" s="712"/>
      <c r="KTM56" s="712"/>
      <c r="KTN56" s="712"/>
      <c r="KTO56" s="712"/>
      <c r="KTP56" s="712"/>
      <c r="KTQ56" s="712"/>
      <c r="KTR56" s="712"/>
      <c r="KTS56" s="712"/>
      <c r="KTT56" s="712"/>
      <c r="KTU56" s="712"/>
      <c r="KTV56" s="712"/>
      <c r="KTW56" s="712"/>
      <c r="KTX56" s="712"/>
      <c r="KTY56" s="712"/>
      <c r="KTZ56" s="712"/>
      <c r="KUA56" s="712"/>
      <c r="KUB56" s="712"/>
      <c r="KUC56" s="712"/>
      <c r="KUD56" s="712"/>
      <c r="KUE56" s="712"/>
      <c r="KUF56" s="712"/>
      <c r="KUG56" s="712"/>
      <c r="KUH56" s="712"/>
      <c r="KUI56" s="712"/>
      <c r="KUJ56" s="712"/>
      <c r="KUK56" s="712"/>
      <c r="KUL56" s="712"/>
      <c r="KUM56" s="712"/>
      <c r="KUN56" s="712"/>
      <c r="KUO56" s="712"/>
      <c r="KUP56" s="712"/>
      <c r="KUQ56" s="712"/>
      <c r="KUR56" s="712"/>
      <c r="KUS56" s="712"/>
      <c r="KUT56" s="712"/>
      <c r="KUU56" s="712"/>
      <c r="KUV56" s="712"/>
      <c r="KUW56" s="712"/>
      <c r="KUX56" s="712"/>
      <c r="KUY56" s="712"/>
      <c r="KUZ56" s="712"/>
      <c r="KVA56" s="712"/>
      <c r="KVB56" s="712"/>
      <c r="KVC56" s="712"/>
      <c r="KVD56" s="712"/>
      <c r="KVE56" s="712"/>
      <c r="KVF56" s="712"/>
      <c r="KVG56" s="712"/>
      <c r="KVH56" s="712"/>
      <c r="KVI56" s="712"/>
      <c r="KVJ56" s="712"/>
      <c r="KVK56" s="712"/>
      <c r="KVL56" s="712"/>
      <c r="KVM56" s="712"/>
      <c r="KVN56" s="712"/>
      <c r="KVO56" s="712"/>
      <c r="KVP56" s="712"/>
      <c r="KVQ56" s="712"/>
      <c r="KVR56" s="712"/>
      <c r="KVS56" s="712"/>
      <c r="KVT56" s="712"/>
      <c r="KVU56" s="712"/>
      <c r="KVV56" s="712"/>
      <c r="KVW56" s="712"/>
      <c r="KVX56" s="712"/>
      <c r="KVY56" s="712"/>
      <c r="KVZ56" s="712"/>
      <c r="KWA56" s="712"/>
      <c r="KWB56" s="712"/>
      <c r="KWC56" s="712"/>
      <c r="KWD56" s="712"/>
      <c r="KWE56" s="712"/>
      <c r="KWF56" s="712"/>
      <c r="KWG56" s="712"/>
      <c r="KWH56" s="712"/>
      <c r="KWI56" s="712"/>
      <c r="KWJ56" s="712"/>
      <c r="KWK56" s="712"/>
      <c r="KWL56" s="712"/>
      <c r="KWM56" s="712"/>
      <c r="KWN56" s="712"/>
      <c r="KWO56" s="712"/>
      <c r="KWP56" s="712"/>
      <c r="KWQ56" s="712"/>
      <c r="KWR56" s="712"/>
      <c r="KWS56" s="712"/>
      <c r="KWT56" s="712"/>
      <c r="KWU56" s="712"/>
      <c r="KWV56" s="712"/>
      <c r="KWW56" s="712"/>
      <c r="KWX56" s="712"/>
      <c r="KWY56" s="712"/>
      <c r="KWZ56" s="712"/>
      <c r="KXA56" s="712"/>
      <c r="KXB56" s="712"/>
      <c r="KXC56" s="712"/>
      <c r="KXD56" s="712"/>
      <c r="KXE56" s="712"/>
      <c r="KXF56" s="712"/>
      <c r="KXG56" s="712"/>
      <c r="KXH56" s="712"/>
      <c r="KXI56" s="712"/>
      <c r="KXJ56" s="712"/>
      <c r="KXK56" s="712"/>
      <c r="KXL56" s="712"/>
      <c r="KXM56" s="712"/>
      <c r="KXN56" s="712"/>
      <c r="KXO56" s="712"/>
      <c r="KXP56" s="712"/>
      <c r="KXQ56" s="712"/>
      <c r="KXR56" s="712"/>
      <c r="KXS56" s="712"/>
      <c r="KXT56" s="712"/>
      <c r="KXU56" s="712"/>
      <c r="KXV56" s="712"/>
      <c r="KXW56" s="712"/>
      <c r="KXX56" s="712"/>
      <c r="KXY56" s="712"/>
      <c r="KXZ56" s="712"/>
      <c r="KYA56" s="712"/>
      <c r="KYB56" s="712"/>
      <c r="KYC56" s="712"/>
      <c r="KYD56" s="712"/>
      <c r="KYE56" s="712"/>
      <c r="KYF56" s="712"/>
      <c r="KYG56" s="712"/>
      <c r="KYH56" s="712"/>
      <c r="KYI56" s="712"/>
      <c r="KYJ56" s="712"/>
      <c r="KYK56" s="712"/>
      <c r="KYL56" s="712"/>
      <c r="KYM56" s="712"/>
      <c r="KYN56" s="712"/>
      <c r="KYO56" s="712"/>
      <c r="KYP56" s="712"/>
      <c r="KYQ56" s="712"/>
      <c r="KYR56" s="712"/>
      <c r="KYS56" s="712"/>
      <c r="KYT56" s="712"/>
      <c r="KYU56" s="712"/>
      <c r="KYV56" s="712"/>
      <c r="KYW56" s="712"/>
      <c r="KYX56" s="712"/>
      <c r="KYY56" s="712"/>
      <c r="KYZ56" s="712"/>
      <c r="KZA56" s="712"/>
      <c r="KZB56" s="712"/>
      <c r="KZC56" s="712"/>
      <c r="KZD56" s="712"/>
      <c r="KZE56" s="712"/>
      <c r="KZF56" s="712"/>
      <c r="KZG56" s="712"/>
      <c r="KZH56" s="712"/>
      <c r="KZI56" s="712"/>
      <c r="KZJ56" s="712"/>
      <c r="KZK56" s="712"/>
      <c r="KZL56" s="712"/>
      <c r="KZM56" s="712"/>
      <c r="KZN56" s="712"/>
      <c r="KZO56" s="712"/>
      <c r="KZP56" s="712"/>
      <c r="KZQ56" s="712"/>
      <c r="KZR56" s="712"/>
      <c r="KZS56" s="712"/>
      <c r="KZT56" s="712"/>
      <c r="KZU56" s="712"/>
      <c r="KZV56" s="712"/>
      <c r="KZW56" s="712"/>
      <c r="KZX56" s="712"/>
      <c r="KZY56" s="712"/>
      <c r="KZZ56" s="712"/>
      <c r="LAA56" s="712"/>
      <c r="LAB56" s="712"/>
      <c r="LAC56" s="712"/>
      <c r="LAD56" s="712"/>
      <c r="LAE56" s="712"/>
      <c r="LAF56" s="712"/>
      <c r="LAG56" s="712"/>
      <c r="LAH56" s="712"/>
      <c r="LAI56" s="712"/>
      <c r="LAJ56" s="712"/>
      <c r="LAK56" s="712"/>
      <c r="LAL56" s="712"/>
      <c r="LAM56" s="712"/>
      <c r="LAN56" s="712"/>
      <c r="LAO56" s="712"/>
      <c r="LAP56" s="712"/>
      <c r="LAQ56" s="712"/>
      <c r="LAR56" s="712"/>
      <c r="LAS56" s="712"/>
      <c r="LAT56" s="712"/>
      <c r="LAU56" s="712"/>
      <c r="LAV56" s="712"/>
      <c r="LAW56" s="712"/>
      <c r="LAX56" s="712"/>
      <c r="LAY56" s="712"/>
      <c r="LAZ56" s="712"/>
      <c r="LBA56" s="712"/>
      <c r="LBB56" s="712"/>
      <c r="LBC56" s="712"/>
      <c r="LBD56" s="712"/>
      <c r="LBE56" s="712"/>
      <c r="LBF56" s="712"/>
      <c r="LBG56" s="712"/>
      <c r="LBH56" s="712"/>
      <c r="LBI56" s="712"/>
      <c r="LBJ56" s="712"/>
      <c r="LBK56" s="712"/>
      <c r="LBL56" s="712"/>
      <c r="LBM56" s="712"/>
      <c r="LBN56" s="712"/>
      <c r="LBO56" s="712"/>
      <c r="LBP56" s="712"/>
      <c r="LBQ56" s="712"/>
      <c r="LBR56" s="712"/>
      <c r="LBS56" s="712"/>
      <c r="LBT56" s="712"/>
      <c r="LBU56" s="712"/>
      <c r="LBV56" s="712"/>
      <c r="LBW56" s="712"/>
      <c r="LBX56" s="712"/>
      <c r="LBY56" s="712"/>
      <c r="LBZ56" s="712"/>
      <c r="LCA56" s="712"/>
      <c r="LCB56" s="712"/>
      <c r="LCC56" s="712"/>
      <c r="LCD56" s="712"/>
      <c r="LCE56" s="712"/>
      <c r="LCF56" s="712"/>
      <c r="LCG56" s="712"/>
      <c r="LCH56" s="712"/>
      <c r="LCI56" s="712"/>
      <c r="LCJ56" s="712"/>
      <c r="LCK56" s="712"/>
      <c r="LCL56" s="712"/>
      <c r="LCM56" s="712"/>
      <c r="LCN56" s="712"/>
      <c r="LCO56" s="712"/>
      <c r="LCP56" s="712"/>
      <c r="LCQ56" s="712"/>
      <c r="LCR56" s="712"/>
      <c r="LCS56" s="712"/>
      <c r="LCT56" s="712"/>
      <c r="LCU56" s="712"/>
      <c r="LCV56" s="712"/>
      <c r="LCW56" s="712"/>
      <c r="LCX56" s="712"/>
      <c r="LCY56" s="712"/>
      <c r="LCZ56" s="712"/>
      <c r="LDA56" s="712"/>
      <c r="LDB56" s="712"/>
      <c r="LDC56" s="712"/>
      <c r="LDD56" s="712"/>
      <c r="LDE56" s="712"/>
      <c r="LDF56" s="712"/>
      <c r="LDG56" s="712"/>
      <c r="LDH56" s="712"/>
      <c r="LDI56" s="712"/>
      <c r="LDJ56" s="712"/>
      <c r="LDK56" s="712"/>
      <c r="LDL56" s="712"/>
      <c r="LDM56" s="712"/>
      <c r="LDN56" s="712"/>
      <c r="LDO56" s="712"/>
      <c r="LDP56" s="712"/>
      <c r="LDQ56" s="712"/>
      <c r="LDR56" s="712"/>
      <c r="LDS56" s="712"/>
      <c r="LDT56" s="712"/>
      <c r="LDU56" s="712"/>
      <c r="LDV56" s="712"/>
      <c r="LDW56" s="712"/>
      <c r="LDX56" s="712"/>
      <c r="LDY56" s="712"/>
      <c r="LDZ56" s="712"/>
      <c r="LEA56" s="712"/>
      <c r="LEB56" s="712"/>
      <c r="LEC56" s="712"/>
      <c r="LED56" s="712"/>
      <c r="LEE56" s="712"/>
      <c r="LEF56" s="712"/>
      <c r="LEG56" s="712"/>
      <c r="LEH56" s="712"/>
      <c r="LEI56" s="712"/>
      <c r="LEJ56" s="712"/>
      <c r="LEK56" s="712"/>
      <c r="LEL56" s="712"/>
      <c r="LEM56" s="712"/>
      <c r="LEN56" s="712"/>
      <c r="LEO56" s="712"/>
      <c r="LEP56" s="712"/>
      <c r="LEQ56" s="712"/>
      <c r="LER56" s="712"/>
      <c r="LES56" s="712"/>
      <c r="LET56" s="712"/>
      <c r="LEU56" s="712"/>
      <c r="LEV56" s="712"/>
      <c r="LEW56" s="712"/>
      <c r="LEX56" s="712"/>
      <c r="LEY56" s="712"/>
      <c r="LEZ56" s="712"/>
      <c r="LFA56" s="712"/>
      <c r="LFB56" s="712"/>
      <c r="LFC56" s="712"/>
      <c r="LFD56" s="712"/>
      <c r="LFE56" s="712"/>
      <c r="LFF56" s="712"/>
      <c r="LFG56" s="712"/>
      <c r="LFH56" s="712"/>
      <c r="LFI56" s="712"/>
      <c r="LFJ56" s="712"/>
      <c r="LFK56" s="712"/>
      <c r="LFL56" s="712"/>
      <c r="LFM56" s="712"/>
      <c r="LFN56" s="712"/>
      <c r="LFO56" s="712"/>
      <c r="LFP56" s="712"/>
      <c r="LFQ56" s="712"/>
      <c r="LFR56" s="712"/>
      <c r="LFS56" s="712"/>
      <c r="LFT56" s="712"/>
      <c r="LFU56" s="712"/>
      <c r="LFV56" s="712"/>
      <c r="LFW56" s="712"/>
      <c r="LFX56" s="712"/>
      <c r="LFY56" s="712"/>
      <c r="LFZ56" s="712"/>
      <c r="LGA56" s="712"/>
      <c r="LGB56" s="712"/>
      <c r="LGC56" s="712"/>
      <c r="LGD56" s="712"/>
      <c r="LGE56" s="712"/>
      <c r="LGF56" s="712"/>
      <c r="LGG56" s="712"/>
      <c r="LGH56" s="712"/>
      <c r="LGI56" s="712"/>
      <c r="LGJ56" s="712"/>
      <c r="LGK56" s="712"/>
      <c r="LGL56" s="712"/>
      <c r="LGM56" s="712"/>
      <c r="LGN56" s="712"/>
      <c r="LGO56" s="712"/>
      <c r="LGP56" s="712"/>
      <c r="LGQ56" s="712"/>
      <c r="LGR56" s="712"/>
      <c r="LGS56" s="712"/>
      <c r="LGT56" s="712"/>
      <c r="LGU56" s="712"/>
      <c r="LGV56" s="712"/>
      <c r="LGW56" s="712"/>
      <c r="LGX56" s="712"/>
      <c r="LGY56" s="712"/>
      <c r="LGZ56" s="712"/>
      <c r="LHA56" s="712"/>
      <c r="LHB56" s="712"/>
      <c r="LHC56" s="712"/>
      <c r="LHD56" s="712"/>
      <c r="LHE56" s="712"/>
      <c r="LHF56" s="712"/>
      <c r="LHG56" s="712"/>
      <c r="LHH56" s="712"/>
      <c r="LHI56" s="712"/>
      <c r="LHJ56" s="712"/>
      <c r="LHK56" s="712"/>
      <c r="LHL56" s="712"/>
      <c r="LHM56" s="712"/>
      <c r="LHN56" s="712"/>
      <c r="LHO56" s="712"/>
      <c r="LHP56" s="712"/>
      <c r="LHQ56" s="712"/>
      <c r="LHR56" s="712"/>
      <c r="LHS56" s="712"/>
      <c r="LHT56" s="712"/>
      <c r="LHU56" s="712"/>
      <c r="LHV56" s="712"/>
      <c r="LHW56" s="712"/>
      <c r="LHX56" s="712"/>
      <c r="LHY56" s="712"/>
      <c r="LHZ56" s="712"/>
      <c r="LIA56" s="712"/>
      <c r="LIB56" s="712"/>
      <c r="LIC56" s="712"/>
      <c r="LID56" s="712"/>
      <c r="LIE56" s="712"/>
      <c r="LIF56" s="712"/>
      <c r="LIG56" s="712"/>
      <c r="LIH56" s="712"/>
      <c r="LII56" s="712"/>
      <c r="LIJ56" s="712"/>
      <c r="LIK56" s="712"/>
      <c r="LIL56" s="712"/>
      <c r="LIM56" s="712"/>
      <c r="LIN56" s="712"/>
      <c r="LIO56" s="712"/>
      <c r="LIP56" s="712"/>
      <c r="LIQ56" s="712"/>
      <c r="LIR56" s="712"/>
      <c r="LIS56" s="712"/>
      <c r="LIT56" s="712"/>
      <c r="LIU56" s="712"/>
      <c r="LIV56" s="712"/>
      <c r="LIW56" s="712"/>
      <c r="LIX56" s="712"/>
      <c r="LIY56" s="712"/>
      <c r="LIZ56" s="712"/>
      <c r="LJA56" s="712"/>
      <c r="LJB56" s="712"/>
      <c r="LJC56" s="712"/>
      <c r="LJD56" s="712"/>
      <c r="LJE56" s="712"/>
      <c r="LJF56" s="712"/>
      <c r="LJG56" s="712"/>
      <c r="LJH56" s="712"/>
      <c r="LJI56" s="712"/>
      <c r="LJJ56" s="712"/>
      <c r="LJK56" s="712"/>
      <c r="LJL56" s="712"/>
      <c r="LJM56" s="712"/>
      <c r="LJN56" s="712"/>
      <c r="LJO56" s="712"/>
      <c r="LJP56" s="712"/>
      <c r="LJQ56" s="712"/>
      <c r="LJR56" s="712"/>
      <c r="LJS56" s="712"/>
      <c r="LJT56" s="712"/>
      <c r="LJU56" s="712"/>
      <c r="LJV56" s="712"/>
      <c r="LJW56" s="712"/>
      <c r="LJX56" s="712"/>
      <c r="LJY56" s="712"/>
      <c r="LJZ56" s="712"/>
      <c r="LKA56" s="712"/>
      <c r="LKB56" s="712"/>
      <c r="LKC56" s="712"/>
      <c r="LKD56" s="712"/>
      <c r="LKE56" s="712"/>
      <c r="LKF56" s="712"/>
      <c r="LKG56" s="712"/>
      <c r="LKH56" s="712"/>
      <c r="LKI56" s="712"/>
      <c r="LKJ56" s="712"/>
      <c r="LKK56" s="712"/>
      <c r="LKL56" s="712"/>
      <c r="LKM56" s="712"/>
      <c r="LKN56" s="712"/>
      <c r="LKO56" s="712"/>
      <c r="LKP56" s="712"/>
      <c r="LKQ56" s="712"/>
      <c r="LKR56" s="712"/>
      <c r="LKS56" s="712"/>
      <c r="LKT56" s="712"/>
      <c r="LKU56" s="712"/>
      <c r="LKV56" s="712"/>
      <c r="LKW56" s="712"/>
      <c r="LKX56" s="712"/>
      <c r="LKY56" s="712"/>
      <c r="LKZ56" s="712"/>
      <c r="LLA56" s="712"/>
      <c r="LLB56" s="712"/>
      <c r="LLC56" s="712"/>
      <c r="LLD56" s="712"/>
      <c r="LLE56" s="712"/>
      <c r="LLF56" s="712"/>
      <c r="LLG56" s="712"/>
      <c r="LLH56" s="712"/>
      <c r="LLI56" s="712"/>
      <c r="LLJ56" s="712"/>
      <c r="LLK56" s="712"/>
      <c r="LLL56" s="712"/>
      <c r="LLM56" s="712"/>
      <c r="LLN56" s="712"/>
      <c r="LLO56" s="712"/>
      <c r="LLP56" s="712"/>
      <c r="LLQ56" s="712"/>
      <c r="LLR56" s="712"/>
      <c r="LLS56" s="712"/>
      <c r="LLT56" s="712"/>
      <c r="LLU56" s="712"/>
      <c r="LLV56" s="712"/>
      <c r="LLW56" s="712"/>
      <c r="LLX56" s="712"/>
      <c r="LLY56" s="712"/>
      <c r="LLZ56" s="712"/>
      <c r="LMA56" s="712"/>
      <c r="LMB56" s="712"/>
      <c r="LMC56" s="712"/>
      <c r="LMD56" s="712"/>
      <c r="LME56" s="712"/>
      <c r="LMF56" s="712"/>
      <c r="LMG56" s="712"/>
      <c r="LMH56" s="712"/>
      <c r="LMI56" s="712"/>
      <c r="LMJ56" s="712"/>
      <c r="LMK56" s="712"/>
      <c r="LML56" s="712"/>
      <c r="LMM56" s="712"/>
      <c r="LMN56" s="712"/>
      <c r="LMO56" s="712"/>
      <c r="LMP56" s="712"/>
      <c r="LMQ56" s="712"/>
      <c r="LMR56" s="712"/>
      <c r="LMS56" s="712"/>
      <c r="LMT56" s="712"/>
      <c r="LMU56" s="712"/>
      <c r="LMV56" s="712"/>
      <c r="LMW56" s="712"/>
      <c r="LMX56" s="712"/>
      <c r="LMY56" s="712"/>
      <c r="LMZ56" s="712"/>
      <c r="LNA56" s="712"/>
      <c r="LNB56" s="712"/>
      <c r="LNC56" s="712"/>
      <c r="LND56" s="712"/>
      <c r="LNE56" s="712"/>
      <c r="LNF56" s="712"/>
      <c r="LNG56" s="712"/>
      <c r="LNH56" s="712"/>
      <c r="LNI56" s="712"/>
      <c r="LNJ56" s="712"/>
      <c r="LNK56" s="712"/>
      <c r="LNL56" s="712"/>
      <c r="LNM56" s="712"/>
      <c r="LNN56" s="712"/>
      <c r="LNO56" s="712"/>
      <c r="LNP56" s="712"/>
      <c r="LNQ56" s="712"/>
      <c r="LNR56" s="712"/>
      <c r="LNS56" s="712"/>
      <c r="LNT56" s="712"/>
      <c r="LNU56" s="712"/>
      <c r="LNV56" s="712"/>
      <c r="LNW56" s="712"/>
      <c r="LNX56" s="712"/>
      <c r="LNY56" s="712"/>
      <c r="LNZ56" s="712"/>
      <c r="LOA56" s="712"/>
      <c r="LOB56" s="712"/>
      <c r="LOC56" s="712"/>
      <c r="LOD56" s="712"/>
      <c r="LOE56" s="712"/>
      <c r="LOF56" s="712"/>
      <c r="LOG56" s="712"/>
      <c r="LOH56" s="712"/>
      <c r="LOI56" s="712"/>
      <c r="LOJ56" s="712"/>
      <c r="LOK56" s="712"/>
      <c r="LOL56" s="712"/>
      <c r="LOM56" s="712"/>
      <c r="LON56" s="712"/>
      <c r="LOO56" s="712"/>
      <c r="LOP56" s="712"/>
      <c r="LOQ56" s="712"/>
      <c r="LOR56" s="712"/>
      <c r="LOS56" s="712"/>
      <c r="LOT56" s="712"/>
      <c r="LOU56" s="712"/>
      <c r="LOV56" s="712"/>
      <c r="LOW56" s="712"/>
      <c r="LOX56" s="712"/>
      <c r="LOY56" s="712"/>
      <c r="LOZ56" s="712"/>
      <c r="LPA56" s="712"/>
      <c r="LPB56" s="712"/>
      <c r="LPC56" s="712"/>
      <c r="LPD56" s="712"/>
      <c r="LPE56" s="712"/>
      <c r="LPF56" s="712"/>
      <c r="LPG56" s="712"/>
      <c r="LPH56" s="712"/>
      <c r="LPI56" s="712"/>
      <c r="LPJ56" s="712"/>
      <c r="LPK56" s="712"/>
      <c r="LPL56" s="712"/>
      <c r="LPM56" s="712"/>
      <c r="LPN56" s="712"/>
      <c r="LPO56" s="712"/>
      <c r="LPP56" s="712"/>
      <c r="LPQ56" s="712"/>
      <c r="LPR56" s="712"/>
      <c r="LPS56" s="712"/>
      <c r="LPT56" s="712"/>
      <c r="LPU56" s="712"/>
      <c r="LPV56" s="712"/>
      <c r="LPW56" s="712"/>
      <c r="LPX56" s="712"/>
      <c r="LPY56" s="712"/>
      <c r="LPZ56" s="712"/>
      <c r="LQA56" s="712"/>
      <c r="LQB56" s="712"/>
      <c r="LQC56" s="712"/>
      <c r="LQD56" s="712"/>
      <c r="LQE56" s="712"/>
      <c r="LQF56" s="712"/>
      <c r="LQG56" s="712"/>
      <c r="LQH56" s="712"/>
      <c r="LQI56" s="712"/>
      <c r="LQJ56" s="712"/>
      <c r="LQK56" s="712"/>
      <c r="LQL56" s="712"/>
      <c r="LQM56" s="712"/>
      <c r="LQN56" s="712"/>
      <c r="LQO56" s="712"/>
      <c r="LQP56" s="712"/>
      <c r="LQQ56" s="712"/>
      <c r="LQR56" s="712"/>
      <c r="LQS56" s="712"/>
      <c r="LQT56" s="712"/>
      <c r="LQU56" s="712"/>
      <c r="LQV56" s="712"/>
      <c r="LQW56" s="712"/>
      <c r="LQX56" s="712"/>
      <c r="LQY56" s="712"/>
      <c r="LQZ56" s="712"/>
      <c r="LRA56" s="712"/>
      <c r="LRB56" s="712"/>
      <c r="LRC56" s="712"/>
      <c r="LRD56" s="712"/>
      <c r="LRE56" s="712"/>
      <c r="LRF56" s="712"/>
      <c r="LRG56" s="712"/>
      <c r="LRH56" s="712"/>
      <c r="LRI56" s="712"/>
      <c r="LRJ56" s="712"/>
      <c r="LRK56" s="712"/>
      <c r="LRL56" s="712"/>
      <c r="LRM56" s="712"/>
      <c r="LRN56" s="712"/>
      <c r="LRO56" s="712"/>
      <c r="LRP56" s="712"/>
      <c r="LRQ56" s="712"/>
      <c r="LRR56" s="712"/>
      <c r="LRS56" s="712"/>
      <c r="LRT56" s="712"/>
      <c r="LRU56" s="712"/>
      <c r="LRV56" s="712"/>
      <c r="LRW56" s="712"/>
      <c r="LRX56" s="712"/>
      <c r="LRY56" s="712"/>
      <c r="LRZ56" s="712"/>
      <c r="LSA56" s="712"/>
      <c r="LSB56" s="712"/>
      <c r="LSC56" s="712"/>
      <c r="LSD56" s="712"/>
      <c r="LSE56" s="712"/>
      <c r="LSF56" s="712"/>
      <c r="LSG56" s="712"/>
      <c r="LSH56" s="712"/>
      <c r="LSI56" s="712"/>
      <c r="LSJ56" s="712"/>
      <c r="LSK56" s="712"/>
      <c r="LSL56" s="712"/>
      <c r="LSM56" s="712"/>
      <c r="LSN56" s="712"/>
      <c r="LSO56" s="712"/>
      <c r="LSP56" s="712"/>
      <c r="LSQ56" s="712"/>
      <c r="LSR56" s="712"/>
      <c r="LSS56" s="712"/>
      <c r="LST56" s="712"/>
      <c r="LSU56" s="712"/>
      <c r="LSV56" s="712"/>
      <c r="LSW56" s="712"/>
      <c r="LSX56" s="712"/>
      <c r="LSY56" s="712"/>
      <c r="LSZ56" s="712"/>
      <c r="LTA56" s="712"/>
      <c r="LTB56" s="712"/>
      <c r="LTC56" s="712"/>
      <c r="LTD56" s="712"/>
      <c r="LTE56" s="712"/>
      <c r="LTF56" s="712"/>
      <c r="LTG56" s="712"/>
      <c r="LTH56" s="712"/>
      <c r="LTI56" s="712"/>
      <c r="LTJ56" s="712"/>
      <c r="LTK56" s="712"/>
      <c r="LTL56" s="712"/>
      <c r="LTM56" s="712"/>
      <c r="LTN56" s="712"/>
      <c r="LTO56" s="712"/>
      <c r="LTP56" s="712"/>
      <c r="LTQ56" s="712"/>
      <c r="LTR56" s="712"/>
      <c r="LTS56" s="712"/>
      <c r="LTT56" s="712"/>
      <c r="LTU56" s="712"/>
      <c r="LTV56" s="712"/>
      <c r="LTW56" s="712"/>
      <c r="LTX56" s="712"/>
      <c r="LTY56" s="712"/>
      <c r="LTZ56" s="712"/>
      <c r="LUA56" s="712"/>
      <c r="LUB56" s="712"/>
      <c r="LUC56" s="712"/>
      <c r="LUD56" s="712"/>
      <c r="LUE56" s="712"/>
      <c r="LUF56" s="712"/>
      <c r="LUG56" s="712"/>
      <c r="LUH56" s="712"/>
      <c r="LUI56" s="712"/>
      <c r="LUJ56" s="712"/>
      <c r="LUK56" s="712"/>
      <c r="LUL56" s="712"/>
      <c r="LUM56" s="712"/>
      <c r="LUN56" s="712"/>
      <c r="LUO56" s="712"/>
      <c r="LUP56" s="712"/>
      <c r="LUQ56" s="712"/>
      <c r="LUR56" s="712"/>
      <c r="LUS56" s="712"/>
      <c r="LUT56" s="712"/>
      <c r="LUU56" s="712"/>
      <c r="LUV56" s="712"/>
      <c r="LUW56" s="712"/>
      <c r="LUX56" s="712"/>
      <c r="LUY56" s="712"/>
      <c r="LUZ56" s="712"/>
      <c r="LVA56" s="712"/>
      <c r="LVB56" s="712"/>
      <c r="LVC56" s="712"/>
      <c r="LVD56" s="712"/>
      <c r="LVE56" s="712"/>
      <c r="LVF56" s="712"/>
      <c r="LVG56" s="712"/>
      <c r="LVH56" s="712"/>
      <c r="LVI56" s="712"/>
      <c r="LVJ56" s="712"/>
      <c r="LVK56" s="712"/>
      <c r="LVL56" s="712"/>
      <c r="LVM56" s="712"/>
      <c r="LVN56" s="712"/>
      <c r="LVO56" s="712"/>
      <c r="LVP56" s="712"/>
      <c r="LVQ56" s="712"/>
      <c r="LVR56" s="712"/>
      <c r="LVS56" s="712"/>
      <c r="LVT56" s="712"/>
      <c r="LVU56" s="712"/>
      <c r="LVV56" s="712"/>
      <c r="LVW56" s="712"/>
      <c r="LVX56" s="712"/>
      <c r="LVY56" s="712"/>
      <c r="LVZ56" s="712"/>
      <c r="LWA56" s="712"/>
      <c r="LWB56" s="712"/>
      <c r="LWC56" s="712"/>
      <c r="LWD56" s="712"/>
      <c r="LWE56" s="712"/>
      <c r="LWF56" s="712"/>
      <c r="LWG56" s="712"/>
      <c r="LWH56" s="712"/>
      <c r="LWI56" s="712"/>
      <c r="LWJ56" s="712"/>
      <c r="LWK56" s="712"/>
      <c r="LWL56" s="712"/>
      <c r="LWM56" s="712"/>
      <c r="LWN56" s="712"/>
      <c r="LWO56" s="712"/>
      <c r="LWP56" s="712"/>
      <c r="LWQ56" s="712"/>
      <c r="LWR56" s="712"/>
      <c r="LWS56" s="712"/>
      <c r="LWT56" s="712"/>
      <c r="LWU56" s="712"/>
      <c r="LWV56" s="712"/>
      <c r="LWW56" s="712"/>
      <c r="LWX56" s="712"/>
      <c r="LWY56" s="712"/>
      <c r="LWZ56" s="712"/>
      <c r="LXA56" s="712"/>
      <c r="LXB56" s="712"/>
      <c r="LXC56" s="712"/>
      <c r="LXD56" s="712"/>
      <c r="LXE56" s="712"/>
      <c r="LXF56" s="712"/>
      <c r="LXG56" s="712"/>
      <c r="LXH56" s="712"/>
      <c r="LXI56" s="712"/>
      <c r="LXJ56" s="712"/>
      <c r="LXK56" s="712"/>
      <c r="LXL56" s="712"/>
      <c r="LXM56" s="712"/>
      <c r="LXN56" s="712"/>
      <c r="LXO56" s="712"/>
      <c r="LXP56" s="712"/>
      <c r="LXQ56" s="712"/>
      <c r="LXR56" s="712"/>
      <c r="LXS56" s="712"/>
      <c r="LXT56" s="712"/>
      <c r="LXU56" s="712"/>
      <c r="LXV56" s="712"/>
      <c r="LXW56" s="712"/>
      <c r="LXX56" s="712"/>
      <c r="LXY56" s="712"/>
      <c r="LXZ56" s="712"/>
      <c r="LYA56" s="712"/>
      <c r="LYB56" s="712"/>
      <c r="LYC56" s="712"/>
      <c r="LYD56" s="712"/>
      <c r="LYE56" s="712"/>
      <c r="LYF56" s="712"/>
      <c r="LYG56" s="712"/>
      <c r="LYH56" s="712"/>
      <c r="LYI56" s="712"/>
      <c r="LYJ56" s="712"/>
      <c r="LYK56" s="712"/>
      <c r="LYL56" s="712"/>
      <c r="LYM56" s="712"/>
      <c r="LYN56" s="712"/>
      <c r="LYO56" s="712"/>
      <c r="LYP56" s="712"/>
      <c r="LYQ56" s="712"/>
      <c r="LYR56" s="712"/>
      <c r="LYS56" s="712"/>
      <c r="LYT56" s="712"/>
      <c r="LYU56" s="712"/>
      <c r="LYV56" s="712"/>
      <c r="LYW56" s="712"/>
      <c r="LYX56" s="712"/>
      <c r="LYY56" s="712"/>
      <c r="LYZ56" s="712"/>
      <c r="LZA56" s="712"/>
      <c r="LZB56" s="712"/>
      <c r="LZC56" s="712"/>
      <c r="LZD56" s="712"/>
      <c r="LZE56" s="712"/>
      <c r="LZF56" s="712"/>
      <c r="LZG56" s="712"/>
      <c r="LZH56" s="712"/>
      <c r="LZI56" s="712"/>
      <c r="LZJ56" s="712"/>
      <c r="LZK56" s="712"/>
      <c r="LZL56" s="712"/>
      <c r="LZM56" s="712"/>
      <c r="LZN56" s="712"/>
      <c r="LZO56" s="712"/>
      <c r="LZP56" s="712"/>
      <c r="LZQ56" s="712"/>
      <c r="LZR56" s="712"/>
      <c r="LZS56" s="712"/>
      <c r="LZT56" s="712"/>
      <c r="LZU56" s="712"/>
      <c r="LZV56" s="712"/>
      <c r="LZW56" s="712"/>
      <c r="LZX56" s="712"/>
      <c r="LZY56" s="712"/>
      <c r="LZZ56" s="712"/>
      <c r="MAA56" s="712"/>
      <c r="MAB56" s="712"/>
      <c r="MAC56" s="712"/>
      <c r="MAD56" s="712"/>
      <c r="MAE56" s="712"/>
      <c r="MAF56" s="712"/>
      <c r="MAG56" s="712"/>
      <c r="MAH56" s="712"/>
      <c r="MAI56" s="712"/>
      <c r="MAJ56" s="712"/>
      <c r="MAK56" s="712"/>
      <c r="MAL56" s="712"/>
      <c r="MAM56" s="712"/>
      <c r="MAN56" s="712"/>
      <c r="MAO56" s="712"/>
      <c r="MAP56" s="712"/>
      <c r="MAQ56" s="712"/>
      <c r="MAR56" s="712"/>
      <c r="MAS56" s="712"/>
      <c r="MAT56" s="712"/>
      <c r="MAU56" s="712"/>
      <c r="MAV56" s="712"/>
      <c r="MAW56" s="712"/>
      <c r="MAX56" s="712"/>
      <c r="MAY56" s="712"/>
      <c r="MAZ56" s="712"/>
      <c r="MBA56" s="712"/>
      <c r="MBB56" s="712"/>
      <c r="MBC56" s="712"/>
      <c r="MBD56" s="712"/>
      <c r="MBE56" s="712"/>
      <c r="MBF56" s="712"/>
      <c r="MBG56" s="712"/>
      <c r="MBH56" s="712"/>
      <c r="MBI56" s="712"/>
      <c r="MBJ56" s="712"/>
      <c r="MBK56" s="712"/>
      <c r="MBL56" s="712"/>
      <c r="MBM56" s="712"/>
      <c r="MBN56" s="712"/>
      <c r="MBO56" s="712"/>
      <c r="MBP56" s="712"/>
      <c r="MBQ56" s="712"/>
      <c r="MBR56" s="712"/>
      <c r="MBS56" s="712"/>
      <c r="MBT56" s="712"/>
      <c r="MBU56" s="712"/>
      <c r="MBV56" s="712"/>
      <c r="MBW56" s="712"/>
      <c r="MBX56" s="712"/>
      <c r="MBY56" s="712"/>
      <c r="MBZ56" s="712"/>
      <c r="MCA56" s="712"/>
      <c r="MCB56" s="712"/>
      <c r="MCC56" s="712"/>
      <c r="MCD56" s="712"/>
      <c r="MCE56" s="712"/>
      <c r="MCF56" s="712"/>
      <c r="MCG56" s="712"/>
      <c r="MCH56" s="712"/>
      <c r="MCI56" s="712"/>
      <c r="MCJ56" s="712"/>
      <c r="MCK56" s="712"/>
      <c r="MCL56" s="712"/>
      <c r="MCM56" s="712"/>
      <c r="MCN56" s="712"/>
      <c r="MCO56" s="712"/>
      <c r="MCP56" s="712"/>
      <c r="MCQ56" s="712"/>
      <c r="MCR56" s="712"/>
      <c r="MCS56" s="712"/>
      <c r="MCT56" s="712"/>
      <c r="MCU56" s="712"/>
      <c r="MCV56" s="712"/>
      <c r="MCW56" s="712"/>
      <c r="MCX56" s="712"/>
      <c r="MCY56" s="712"/>
      <c r="MCZ56" s="712"/>
      <c r="MDA56" s="712"/>
      <c r="MDB56" s="712"/>
      <c r="MDC56" s="712"/>
      <c r="MDD56" s="712"/>
      <c r="MDE56" s="712"/>
      <c r="MDF56" s="712"/>
      <c r="MDG56" s="712"/>
      <c r="MDH56" s="712"/>
      <c r="MDI56" s="712"/>
      <c r="MDJ56" s="712"/>
      <c r="MDK56" s="712"/>
      <c r="MDL56" s="712"/>
      <c r="MDM56" s="712"/>
      <c r="MDN56" s="712"/>
      <c r="MDO56" s="712"/>
      <c r="MDP56" s="712"/>
      <c r="MDQ56" s="712"/>
      <c r="MDR56" s="712"/>
      <c r="MDS56" s="712"/>
      <c r="MDT56" s="712"/>
      <c r="MDU56" s="712"/>
      <c r="MDV56" s="712"/>
      <c r="MDW56" s="712"/>
      <c r="MDX56" s="712"/>
      <c r="MDY56" s="712"/>
      <c r="MDZ56" s="712"/>
      <c r="MEA56" s="712"/>
      <c r="MEB56" s="712"/>
      <c r="MEC56" s="712"/>
      <c r="MED56" s="712"/>
      <c r="MEE56" s="712"/>
      <c r="MEF56" s="712"/>
      <c r="MEG56" s="712"/>
      <c r="MEH56" s="712"/>
      <c r="MEI56" s="712"/>
      <c r="MEJ56" s="712"/>
      <c r="MEK56" s="712"/>
      <c r="MEL56" s="712"/>
      <c r="MEM56" s="712"/>
      <c r="MEN56" s="712"/>
      <c r="MEO56" s="712"/>
      <c r="MEP56" s="712"/>
      <c r="MEQ56" s="712"/>
      <c r="MER56" s="712"/>
      <c r="MES56" s="712"/>
      <c r="MET56" s="712"/>
      <c r="MEU56" s="712"/>
      <c r="MEV56" s="712"/>
      <c r="MEW56" s="712"/>
      <c r="MEX56" s="712"/>
      <c r="MEY56" s="712"/>
      <c r="MEZ56" s="712"/>
      <c r="MFA56" s="712"/>
      <c r="MFB56" s="712"/>
      <c r="MFC56" s="712"/>
      <c r="MFD56" s="712"/>
      <c r="MFE56" s="712"/>
      <c r="MFF56" s="712"/>
      <c r="MFG56" s="712"/>
      <c r="MFH56" s="712"/>
      <c r="MFI56" s="712"/>
      <c r="MFJ56" s="712"/>
      <c r="MFK56" s="712"/>
      <c r="MFL56" s="712"/>
      <c r="MFM56" s="712"/>
      <c r="MFN56" s="712"/>
      <c r="MFO56" s="712"/>
      <c r="MFP56" s="712"/>
      <c r="MFQ56" s="712"/>
      <c r="MFR56" s="712"/>
      <c r="MFS56" s="712"/>
      <c r="MFT56" s="712"/>
      <c r="MFU56" s="712"/>
      <c r="MFV56" s="712"/>
      <c r="MFW56" s="712"/>
      <c r="MFX56" s="712"/>
      <c r="MFY56" s="712"/>
      <c r="MFZ56" s="712"/>
      <c r="MGA56" s="712"/>
      <c r="MGB56" s="712"/>
      <c r="MGC56" s="712"/>
      <c r="MGD56" s="712"/>
      <c r="MGE56" s="712"/>
      <c r="MGF56" s="712"/>
      <c r="MGG56" s="712"/>
      <c r="MGH56" s="712"/>
      <c r="MGI56" s="712"/>
      <c r="MGJ56" s="712"/>
      <c r="MGK56" s="712"/>
      <c r="MGL56" s="712"/>
      <c r="MGM56" s="712"/>
      <c r="MGN56" s="712"/>
      <c r="MGO56" s="712"/>
      <c r="MGP56" s="712"/>
      <c r="MGQ56" s="712"/>
      <c r="MGR56" s="712"/>
      <c r="MGS56" s="712"/>
      <c r="MGT56" s="712"/>
      <c r="MGU56" s="712"/>
      <c r="MGV56" s="712"/>
      <c r="MGW56" s="712"/>
      <c r="MGX56" s="712"/>
      <c r="MGY56" s="712"/>
      <c r="MGZ56" s="712"/>
      <c r="MHA56" s="712"/>
      <c r="MHB56" s="712"/>
      <c r="MHC56" s="712"/>
      <c r="MHD56" s="712"/>
      <c r="MHE56" s="712"/>
      <c r="MHF56" s="712"/>
      <c r="MHG56" s="712"/>
      <c r="MHH56" s="712"/>
      <c r="MHI56" s="712"/>
      <c r="MHJ56" s="712"/>
      <c r="MHK56" s="712"/>
      <c r="MHL56" s="712"/>
      <c r="MHM56" s="712"/>
      <c r="MHN56" s="712"/>
      <c r="MHO56" s="712"/>
      <c r="MHP56" s="712"/>
      <c r="MHQ56" s="712"/>
      <c r="MHR56" s="712"/>
      <c r="MHS56" s="712"/>
      <c r="MHT56" s="712"/>
      <c r="MHU56" s="712"/>
      <c r="MHV56" s="712"/>
      <c r="MHW56" s="712"/>
      <c r="MHX56" s="712"/>
      <c r="MHY56" s="712"/>
      <c r="MHZ56" s="712"/>
      <c r="MIA56" s="712"/>
      <c r="MIB56" s="712"/>
      <c r="MIC56" s="712"/>
      <c r="MID56" s="712"/>
      <c r="MIE56" s="712"/>
      <c r="MIF56" s="712"/>
      <c r="MIG56" s="712"/>
      <c r="MIH56" s="712"/>
      <c r="MII56" s="712"/>
      <c r="MIJ56" s="712"/>
      <c r="MIK56" s="712"/>
      <c r="MIL56" s="712"/>
      <c r="MIM56" s="712"/>
      <c r="MIN56" s="712"/>
      <c r="MIO56" s="712"/>
      <c r="MIP56" s="712"/>
      <c r="MIQ56" s="712"/>
      <c r="MIR56" s="712"/>
      <c r="MIS56" s="712"/>
      <c r="MIT56" s="712"/>
      <c r="MIU56" s="712"/>
      <c r="MIV56" s="712"/>
      <c r="MIW56" s="712"/>
      <c r="MIX56" s="712"/>
      <c r="MIY56" s="712"/>
      <c r="MIZ56" s="712"/>
      <c r="MJA56" s="712"/>
      <c r="MJB56" s="712"/>
      <c r="MJC56" s="712"/>
      <c r="MJD56" s="712"/>
      <c r="MJE56" s="712"/>
      <c r="MJF56" s="712"/>
      <c r="MJG56" s="712"/>
      <c r="MJH56" s="712"/>
      <c r="MJI56" s="712"/>
      <c r="MJJ56" s="712"/>
      <c r="MJK56" s="712"/>
      <c r="MJL56" s="712"/>
      <c r="MJM56" s="712"/>
      <c r="MJN56" s="712"/>
      <c r="MJO56" s="712"/>
      <c r="MJP56" s="712"/>
      <c r="MJQ56" s="712"/>
      <c r="MJR56" s="712"/>
      <c r="MJS56" s="712"/>
      <c r="MJT56" s="712"/>
      <c r="MJU56" s="712"/>
      <c r="MJV56" s="712"/>
      <c r="MJW56" s="712"/>
      <c r="MJX56" s="712"/>
      <c r="MJY56" s="712"/>
      <c r="MJZ56" s="712"/>
      <c r="MKA56" s="712"/>
      <c r="MKB56" s="712"/>
      <c r="MKC56" s="712"/>
      <c r="MKD56" s="712"/>
      <c r="MKE56" s="712"/>
      <c r="MKF56" s="712"/>
      <c r="MKG56" s="712"/>
      <c r="MKH56" s="712"/>
      <c r="MKI56" s="712"/>
      <c r="MKJ56" s="712"/>
      <c r="MKK56" s="712"/>
      <c r="MKL56" s="712"/>
      <c r="MKM56" s="712"/>
      <c r="MKN56" s="712"/>
      <c r="MKO56" s="712"/>
      <c r="MKP56" s="712"/>
      <c r="MKQ56" s="712"/>
      <c r="MKR56" s="712"/>
      <c r="MKS56" s="712"/>
      <c r="MKT56" s="712"/>
      <c r="MKU56" s="712"/>
      <c r="MKV56" s="712"/>
      <c r="MKW56" s="712"/>
      <c r="MKX56" s="712"/>
      <c r="MKY56" s="712"/>
      <c r="MKZ56" s="712"/>
      <c r="MLA56" s="712"/>
      <c r="MLB56" s="712"/>
      <c r="MLC56" s="712"/>
      <c r="MLD56" s="712"/>
      <c r="MLE56" s="712"/>
      <c r="MLF56" s="712"/>
      <c r="MLG56" s="712"/>
      <c r="MLH56" s="712"/>
      <c r="MLI56" s="712"/>
      <c r="MLJ56" s="712"/>
      <c r="MLK56" s="712"/>
      <c r="MLL56" s="712"/>
      <c r="MLM56" s="712"/>
      <c r="MLN56" s="712"/>
      <c r="MLO56" s="712"/>
      <c r="MLP56" s="712"/>
      <c r="MLQ56" s="712"/>
      <c r="MLR56" s="712"/>
      <c r="MLS56" s="712"/>
      <c r="MLT56" s="712"/>
      <c r="MLU56" s="712"/>
      <c r="MLV56" s="712"/>
      <c r="MLW56" s="712"/>
      <c r="MLX56" s="712"/>
      <c r="MLY56" s="712"/>
      <c r="MLZ56" s="712"/>
      <c r="MMA56" s="712"/>
      <c r="MMB56" s="712"/>
      <c r="MMC56" s="712"/>
      <c r="MMD56" s="712"/>
      <c r="MME56" s="712"/>
      <c r="MMF56" s="712"/>
      <c r="MMG56" s="712"/>
      <c r="MMH56" s="712"/>
      <c r="MMI56" s="712"/>
      <c r="MMJ56" s="712"/>
      <c r="MMK56" s="712"/>
      <c r="MML56" s="712"/>
      <c r="MMM56" s="712"/>
      <c r="MMN56" s="712"/>
      <c r="MMO56" s="712"/>
      <c r="MMP56" s="712"/>
      <c r="MMQ56" s="712"/>
      <c r="MMR56" s="712"/>
      <c r="MMS56" s="712"/>
      <c r="MMT56" s="712"/>
      <c r="MMU56" s="712"/>
      <c r="MMV56" s="712"/>
      <c r="MMW56" s="712"/>
      <c r="MMX56" s="712"/>
      <c r="MMY56" s="712"/>
      <c r="MMZ56" s="712"/>
      <c r="MNA56" s="712"/>
      <c r="MNB56" s="712"/>
      <c r="MNC56" s="712"/>
      <c r="MND56" s="712"/>
      <c r="MNE56" s="712"/>
      <c r="MNF56" s="712"/>
      <c r="MNG56" s="712"/>
      <c r="MNH56" s="712"/>
      <c r="MNI56" s="712"/>
      <c r="MNJ56" s="712"/>
      <c r="MNK56" s="712"/>
      <c r="MNL56" s="712"/>
      <c r="MNM56" s="712"/>
      <c r="MNN56" s="712"/>
      <c r="MNO56" s="712"/>
      <c r="MNP56" s="712"/>
      <c r="MNQ56" s="712"/>
      <c r="MNR56" s="712"/>
      <c r="MNS56" s="712"/>
      <c r="MNT56" s="712"/>
      <c r="MNU56" s="712"/>
      <c r="MNV56" s="712"/>
      <c r="MNW56" s="712"/>
      <c r="MNX56" s="712"/>
      <c r="MNY56" s="712"/>
      <c r="MNZ56" s="712"/>
      <c r="MOA56" s="712"/>
      <c r="MOB56" s="712"/>
      <c r="MOC56" s="712"/>
      <c r="MOD56" s="712"/>
      <c r="MOE56" s="712"/>
      <c r="MOF56" s="712"/>
      <c r="MOG56" s="712"/>
      <c r="MOH56" s="712"/>
      <c r="MOI56" s="712"/>
      <c r="MOJ56" s="712"/>
      <c r="MOK56" s="712"/>
      <c r="MOL56" s="712"/>
      <c r="MOM56" s="712"/>
      <c r="MON56" s="712"/>
      <c r="MOO56" s="712"/>
      <c r="MOP56" s="712"/>
      <c r="MOQ56" s="712"/>
      <c r="MOR56" s="712"/>
      <c r="MOS56" s="712"/>
      <c r="MOT56" s="712"/>
      <c r="MOU56" s="712"/>
      <c r="MOV56" s="712"/>
      <c r="MOW56" s="712"/>
      <c r="MOX56" s="712"/>
      <c r="MOY56" s="712"/>
      <c r="MOZ56" s="712"/>
      <c r="MPA56" s="712"/>
      <c r="MPB56" s="712"/>
      <c r="MPC56" s="712"/>
      <c r="MPD56" s="712"/>
      <c r="MPE56" s="712"/>
      <c r="MPF56" s="712"/>
      <c r="MPG56" s="712"/>
      <c r="MPH56" s="712"/>
      <c r="MPI56" s="712"/>
      <c r="MPJ56" s="712"/>
      <c r="MPK56" s="712"/>
      <c r="MPL56" s="712"/>
      <c r="MPM56" s="712"/>
      <c r="MPN56" s="712"/>
      <c r="MPO56" s="712"/>
      <c r="MPP56" s="712"/>
      <c r="MPQ56" s="712"/>
      <c r="MPR56" s="712"/>
      <c r="MPS56" s="712"/>
      <c r="MPT56" s="712"/>
      <c r="MPU56" s="712"/>
      <c r="MPV56" s="712"/>
      <c r="MPW56" s="712"/>
      <c r="MPX56" s="712"/>
      <c r="MPY56" s="712"/>
      <c r="MPZ56" s="712"/>
      <c r="MQA56" s="712"/>
      <c r="MQB56" s="712"/>
      <c r="MQC56" s="712"/>
      <c r="MQD56" s="712"/>
      <c r="MQE56" s="712"/>
      <c r="MQF56" s="712"/>
      <c r="MQG56" s="712"/>
      <c r="MQH56" s="712"/>
      <c r="MQI56" s="712"/>
      <c r="MQJ56" s="712"/>
      <c r="MQK56" s="712"/>
      <c r="MQL56" s="712"/>
      <c r="MQM56" s="712"/>
      <c r="MQN56" s="712"/>
      <c r="MQO56" s="712"/>
      <c r="MQP56" s="712"/>
      <c r="MQQ56" s="712"/>
      <c r="MQR56" s="712"/>
      <c r="MQS56" s="712"/>
      <c r="MQT56" s="712"/>
      <c r="MQU56" s="712"/>
      <c r="MQV56" s="712"/>
      <c r="MQW56" s="712"/>
      <c r="MQX56" s="712"/>
      <c r="MQY56" s="712"/>
      <c r="MQZ56" s="712"/>
      <c r="MRA56" s="712"/>
      <c r="MRB56" s="712"/>
      <c r="MRC56" s="712"/>
      <c r="MRD56" s="712"/>
      <c r="MRE56" s="712"/>
      <c r="MRF56" s="712"/>
      <c r="MRG56" s="712"/>
      <c r="MRH56" s="712"/>
      <c r="MRI56" s="712"/>
      <c r="MRJ56" s="712"/>
      <c r="MRK56" s="712"/>
      <c r="MRL56" s="712"/>
      <c r="MRM56" s="712"/>
      <c r="MRN56" s="712"/>
      <c r="MRO56" s="712"/>
      <c r="MRP56" s="712"/>
      <c r="MRQ56" s="712"/>
      <c r="MRR56" s="712"/>
      <c r="MRS56" s="712"/>
      <c r="MRT56" s="712"/>
      <c r="MRU56" s="712"/>
      <c r="MRV56" s="712"/>
      <c r="MRW56" s="712"/>
      <c r="MRX56" s="712"/>
      <c r="MRY56" s="712"/>
      <c r="MRZ56" s="712"/>
      <c r="MSA56" s="712"/>
      <c r="MSB56" s="712"/>
      <c r="MSC56" s="712"/>
      <c r="MSD56" s="712"/>
      <c r="MSE56" s="712"/>
      <c r="MSF56" s="712"/>
      <c r="MSG56" s="712"/>
      <c r="MSH56" s="712"/>
      <c r="MSI56" s="712"/>
      <c r="MSJ56" s="712"/>
      <c r="MSK56" s="712"/>
      <c r="MSL56" s="712"/>
      <c r="MSM56" s="712"/>
      <c r="MSN56" s="712"/>
      <c r="MSO56" s="712"/>
      <c r="MSP56" s="712"/>
      <c r="MSQ56" s="712"/>
      <c r="MSR56" s="712"/>
      <c r="MSS56" s="712"/>
      <c r="MST56" s="712"/>
      <c r="MSU56" s="712"/>
      <c r="MSV56" s="712"/>
      <c r="MSW56" s="712"/>
      <c r="MSX56" s="712"/>
      <c r="MSY56" s="712"/>
      <c r="MSZ56" s="712"/>
      <c r="MTA56" s="712"/>
      <c r="MTB56" s="712"/>
      <c r="MTC56" s="712"/>
      <c r="MTD56" s="712"/>
      <c r="MTE56" s="712"/>
      <c r="MTF56" s="712"/>
      <c r="MTG56" s="712"/>
      <c r="MTH56" s="712"/>
      <c r="MTI56" s="712"/>
      <c r="MTJ56" s="712"/>
      <c r="MTK56" s="712"/>
      <c r="MTL56" s="712"/>
      <c r="MTM56" s="712"/>
      <c r="MTN56" s="712"/>
      <c r="MTO56" s="712"/>
      <c r="MTP56" s="712"/>
      <c r="MTQ56" s="712"/>
      <c r="MTR56" s="712"/>
      <c r="MTS56" s="712"/>
      <c r="MTT56" s="712"/>
      <c r="MTU56" s="712"/>
      <c r="MTV56" s="712"/>
      <c r="MTW56" s="712"/>
      <c r="MTX56" s="712"/>
      <c r="MTY56" s="712"/>
      <c r="MTZ56" s="712"/>
      <c r="MUA56" s="712"/>
      <c r="MUB56" s="712"/>
      <c r="MUC56" s="712"/>
      <c r="MUD56" s="712"/>
      <c r="MUE56" s="712"/>
      <c r="MUF56" s="712"/>
      <c r="MUG56" s="712"/>
      <c r="MUH56" s="712"/>
      <c r="MUI56" s="712"/>
      <c r="MUJ56" s="712"/>
      <c r="MUK56" s="712"/>
      <c r="MUL56" s="712"/>
      <c r="MUM56" s="712"/>
      <c r="MUN56" s="712"/>
      <c r="MUO56" s="712"/>
      <c r="MUP56" s="712"/>
      <c r="MUQ56" s="712"/>
      <c r="MUR56" s="712"/>
      <c r="MUS56" s="712"/>
      <c r="MUT56" s="712"/>
      <c r="MUU56" s="712"/>
      <c r="MUV56" s="712"/>
      <c r="MUW56" s="712"/>
      <c r="MUX56" s="712"/>
      <c r="MUY56" s="712"/>
      <c r="MUZ56" s="712"/>
      <c r="MVA56" s="712"/>
      <c r="MVB56" s="712"/>
      <c r="MVC56" s="712"/>
      <c r="MVD56" s="712"/>
      <c r="MVE56" s="712"/>
      <c r="MVF56" s="712"/>
      <c r="MVG56" s="712"/>
      <c r="MVH56" s="712"/>
      <c r="MVI56" s="712"/>
      <c r="MVJ56" s="712"/>
      <c r="MVK56" s="712"/>
      <c r="MVL56" s="712"/>
      <c r="MVM56" s="712"/>
      <c r="MVN56" s="712"/>
      <c r="MVO56" s="712"/>
      <c r="MVP56" s="712"/>
      <c r="MVQ56" s="712"/>
      <c r="MVR56" s="712"/>
      <c r="MVS56" s="712"/>
      <c r="MVT56" s="712"/>
      <c r="MVU56" s="712"/>
      <c r="MVV56" s="712"/>
      <c r="MVW56" s="712"/>
      <c r="MVX56" s="712"/>
      <c r="MVY56" s="712"/>
      <c r="MVZ56" s="712"/>
      <c r="MWA56" s="712"/>
      <c r="MWB56" s="712"/>
      <c r="MWC56" s="712"/>
      <c r="MWD56" s="712"/>
      <c r="MWE56" s="712"/>
      <c r="MWF56" s="712"/>
      <c r="MWG56" s="712"/>
      <c r="MWH56" s="712"/>
      <c r="MWI56" s="712"/>
      <c r="MWJ56" s="712"/>
      <c r="MWK56" s="712"/>
      <c r="MWL56" s="712"/>
      <c r="MWM56" s="712"/>
      <c r="MWN56" s="712"/>
      <c r="MWO56" s="712"/>
      <c r="MWP56" s="712"/>
      <c r="MWQ56" s="712"/>
      <c r="MWR56" s="712"/>
      <c r="MWS56" s="712"/>
      <c r="MWT56" s="712"/>
      <c r="MWU56" s="712"/>
      <c r="MWV56" s="712"/>
      <c r="MWW56" s="712"/>
      <c r="MWX56" s="712"/>
      <c r="MWY56" s="712"/>
      <c r="MWZ56" s="712"/>
      <c r="MXA56" s="712"/>
      <c r="MXB56" s="712"/>
      <c r="MXC56" s="712"/>
      <c r="MXD56" s="712"/>
      <c r="MXE56" s="712"/>
      <c r="MXF56" s="712"/>
      <c r="MXG56" s="712"/>
      <c r="MXH56" s="712"/>
      <c r="MXI56" s="712"/>
      <c r="MXJ56" s="712"/>
      <c r="MXK56" s="712"/>
      <c r="MXL56" s="712"/>
      <c r="MXM56" s="712"/>
      <c r="MXN56" s="712"/>
      <c r="MXO56" s="712"/>
      <c r="MXP56" s="712"/>
      <c r="MXQ56" s="712"/>
      <c r="MXR56" s="712"/>
      <c r="MXS56" s="712"/>
      <c r="MXT56" s="712"/>
      <c r="MXU56" s="712"/>
      <c r="MXV56" s="712"/>
      <c r="MXW56" s="712"/>
      <c r="MXX56" s="712"/>
      <c r="MXY56" s="712"/>
      <c r="MXZ56" s="712"/>
      <c r="MYA56" s="712"/>
      <c r="MYB56" s="712"/>
      <c r="MYC56" s="712"/>
      <c r="MYD56" s="712"/>
      <c r="MYE56" s="712"/>
      <c r="MYF56" s="712"/>
      <c r="MYG56" s="712"/>
      <c r="MYH56" s="712"/>
      <c r="MYI56" s="712"/>
      <c r="MYJ56" s="712"/>
      <c r="MYK56" s="712"/>
      <c r="MYL56" s="712"/>
      <c r="MYM56" s="712"/>
      <c r="MYN56" s="712"/>
      <c r="MYO56" s="712"/>
      <c r="MYP56" s="712"/>
      <c r="MYQ56" s="712"/>
      <c r="MYR56" s="712"/>
      <c r="MYS56" s="712"/>
      <c r="MYT56" s="712"/>
      <c r="MYU56" s="712"/>
      <c r="MYV56" s="712"/>
      <c r="MYW56" s="712"/>
      <c r="MYX56" s="712"/>
      <c r="MYY56" s="712"/>
      <c r="MYZ56" s="712"/>
      <c r="MZA56" s="712"/>
      <c r="MZB56" s="712"/>
      <c r="MZC56" s="712"/>
      <c r="MZD56" s="712"/>
      <c r="MZE56" s="712"/>
      <c r="MZF56" s="712"/>
      <c r="MZG56" s="712"/>
      <c r="MZH56" s="712"/>
      <c r="MZI56" s="712"/>
      <c r="MZJ56" s="712"/>
      <c r="MZK56" s="712"/>
      <c r="MZL56" s="712"/>
      <c r="MZM56" s="712"/>
      <c r="MZN56" s="712"/>
      <c r="MZO56" s="712"/>
      <c r="MZP56" s="712"/>
      <c r="MZQ56" s="712"/>
      <c r="MZR56" s="712"/>
      <c r="MZS56" s="712"/>
      <c r="MZT56" s="712"/>
      <c r="MZU56" s="712"/>
      <c r="MZV56" s="712"/>
      <c r="MZW56" s="712"/>
      <c r="MZX56" s="712"/>
      <c r="MZY56" s="712"/>
      <c r="MZZ56" s="712"/>
      <c r="NAA56" s="712"/>
      <c r="NAB56" s="712"/>
      <c r="NAC56" s="712"/>
      <c r="NAD56" s="712"/>
      <c r="NAE56" s="712"/>
      <c r="NAF56" s="712"/>
      <c r="NAG56" s="712"/>
      <c r="NAH56" s="712"/>
      <c r="NAI56" s="712"/>
      <c r="NAJ56" s="712"/>
      <c r="NAK56" s="712"/>
      <c r="NAL56" s="712"/>
      <c r="NAM56" s="712"/>
      <c r="NAN56" s="712"/>
      <c r="NAO56" s="712"/>
      <c r="NAP56" s="712"/>
      <c r="NAQ56" s="712"/>
      <c r="NAR56" s="712"/>
      <c r="NAS56" s="712"/>
      <c r="NAT56" s="712"/>
      <c r="NAU56" s="712"/>
      <c r="NAV56" s="712"/>
      <c r="NAW56" s="712"/>
      <c r="NAX56" s="712"/>
      <c r="NAY56" s="712"/>
      <c r="NAZ56" s="712"/>
      <c r="NBA56" s="712"/>
      <c r="NBB56" s="712"/>
      <c r="NBC56" s="712"/>
      <c r="NBD56" s="712"/>
      <c r="NBE56" s="712"/>
      <c r="NBF56" s="712"/>
      <c r="NBG56" s="712"/>
      <c r="NBH56" s="712"/>
      <c r="NBI56" s="712"/>
      <c r="NBJ56" s="712"/>
      <c r="NBK56" s="712"/>
      <c r="NBL56" s="712"/>
      <c r="NBM56" s="712"/>
      <c r="NBN56" s="712"/>
      <c r="NBO56" s="712"/>
      <c r="NBP56" s="712"/>
      <c r="NBQ56" s="712"/>
      <c r="NBR56" s="712"/>
      <c r="NBS56" s="712"/>
      <c r="NBT56" s="712"/>
      <c r="NBU56" s="712"/>
      <c r="NBV56" s="712"/>
      <c r="NBW56" s="712"/>
      <c r="NBX56" s="712"/>
      <c r="NBY56" s="712"/>
      <c r="NBZ56" s="712"/>
      <c r="NCA56" s="712"/>
      <c r="NCB56" s="712"/>
      <c r="NCC56" s="712"/>
      <c r="NCD56" s="712"/>
      <c r="NCE56" s="712"/>
      <c r="NCF56" s="712"/>
      <c r="NCG56" s="712"/>
      <c r="NCH56" s="712"/>
      <c r="NCI56" s="712"/>
      <c r="NCJ56" s="712"/>
      <c r="NCK56" s="712"/>
      <c r="NCL56" s="712"/>
      <c r="NCM56" s="712"/>
      <c r="NCN56" s="712"/>
      <c r="NCO56" s="712"/>
      <c r="NCP56" s="712"/>
      <c r="NCQ56" s="712"/>
      <c r="NCR56" s="712"/>
      <c r="NCS56" s="712"/>
      <c r="NCT56" s="712"/>
      <c r="NCU56" s="712"/>
      <c r="NCV56" s="712"/>
      <c r="NCW56" s="712"/>
      <c r="NCX56" s="712"/>
      <c r="NCY56" s="712"/>
      <c r="NCZ56" s="712"/>
      <c r="NDA56" s="712"/>
      <c r="NDB56" s="712"/>
      <c r="NDC56" s="712"/>
      <c r="NDD56" s="712"/>
      <c r="NDE56" s="712"/>
      <c r="NDF56" s="712"/>
      <c r="NDG56" s="712"/>
      <c r="NDH56" s="712"/>
      <c r="NDI56" s="712"/>
      <c r="NDJ56" s="712"/>
      <c r="NDK56" s="712"/>
      <c r="NDL56" s="712"/>
      <c r="NDM56" s="712"/>
      <c r="NDN56" s="712"/>
      <c r="NDO56" s="712"/>
      <c r="NDP56" s="712"/>
      <c r="NDQ56" s="712"/>
      <c r="NDR56" s="712"/>
      <c r="NDS56" s="712"/>
      <c r="NDT56" s="712"/>
      <c r="NDU56" s="712"/>
      <c r="NDV56" s="712"/>
      <c r="NDW56" s="712"/>
      <c r="NDX56" s="712"/>
      <c r="NDY56" s="712"/>
      <c r="NDZ56" s="712"/>
      <c r="NEA56" s="712"/>
      <c r="NEB56" s="712"/>
      <c r="NEC56" s="712"/>
      <c r="NED56" s="712"/>
      <c r="NEE56" s="712"/>
      <c r="NEF56" s="712"/>
      <c r="NEG56" s="712"/>
      <c r="NEH56" s="712"/>
      <c r="NEI56" s="712"/>
      <c r="NEJ56" s="712"/>
      <c r="NEK56" s="712"/>
      <c r="NEL56" s="712"/>
      <c r="NEM56" s="712"/>
      <c r="NEN56" s="712"/>
      <c r="NEO56" s="712"/>
      <c r="NEP56" s="712"/>
      <c r="NEQ56" s="712"/>
      <c r="NER56" s="712"/>
      <c r="NES56" s="712"/>
      <c r="NET56" s="712"/>
      <c r="NEU56" s="712"/>
      <c r="NEV56" s="712"/>
      <c r="NEW56" s="712"/>
      <c r="NEX56" s="712"/>
      <c r="NEY56" s="712"/>
      <c r="NEZ56" s="712"/>
      <c r="NFA56" s="712"/>
      <c r="NFB56" s="712"/>
      <c r="NFC56" s="712"/>
      <c r="NFD56" s="712"/>
      <c r="NFE56" s="712"/>
      <c r="NFF56" s="712"/>
      <c r="NFG56" s="712"/>
      <c r="NFH56" s="712"/>
      <c r="NFI56" s="712"/>
      <c r="NFJ56" s="712"/>
      <c r="NFK56" s="712"/>
      <c r="NFL56" s="712"/>
      <c r="NFM56" s="712"/>
      <c r="NFN56" s="712"/>
      <c r="NFO56" s="712"/>
      <c r="NFP56" s="712"/>
      <c r="NFQ56" s="712"/>
      <c r="NFR56" s="712"/>
      <c r="NFS56" s="712"/>
      <c r="NFT56" s="712"/>
      <c r="NFU56" s="712"/>
      <c r="NFV56" s="712"/>
      <c r="NFW56" s="712"/>
      <c r="NFX56" s="712"/>
      <c r="NFY56" s="712"/>
      <c r="NFZ56" s="712"/>
      <c r="NGA56" s="712"/>
      <c r="NGB56" s="712"/>
      <c r="NGC56" s="712"/>
      <c r="NGD56" s="712"/>
      <c r="NGE56" s="712"/>
      <c r="NGF56" s="712"/>
      <c r="NGG56" s="712"/>
      <c r="NGH56" s="712"/>
      <c r="NGI56" s="712"/>
      <c r="NGJ56" s="712"/>
      <c r="NGK56" s="712"/>
      <c r="NGL56" s="712"/>
      <c r="NGM56" s="712"/>
      <c r="NGN56" s="712"/>
      <c r="NGO56" s="712"/>
      <c r="NGP56" s="712"/>
      <c r="NGQ56" s="712"/>
      <c r="NGR56" s="712"/>
      <c r="NGS56" s="712"/>
      <c r="NGT56" s="712"/>
      <c r="NGU56" s="712"/>
      <c r="NGV56" s="712"/>
      <c r="NGW56" s="712"/>
      <c r="NGX56" s="712"/>
      <c r="NGY56" s="712"/>
      <c r="NGZ56" s="712"/>
      <c r="NHA56" s="712"/>
      <c r="NHB56" s="712"/>
      <c r="NHC56" s="712"/>
      <c r="NHD56" s="712"/>
      <c r="NHE56" s="712"/>
      <c r="NHF56" s="712"/>
      <c r="NHG56" s="712"/>
      <c r="NHH56" s="712"/>
      <c r="NHI56" s="712"/>
      <c r="NHJ56" s="712"/>
      <c r="NHK56" s="712"/>
      <c r="NHL56" s="712"/>
      <c r="NHM56" s="712"/>
      <c r="NHN56" s="712"/>
      <c r="NHO56" s="712"/>
      <c r="NHP56" s="712"/>
      <c r="NHQ56" s="712"/>
      <c r="NHR56" s="712"/>
      <c r="NHS56" s="712"/>
      <c r="NHT56" s="712"/>
      <c r="NHU56" s="712"/>
      <c r="NHV56" s="712"/>
      <c r="NHW56" s="712"/>
      <c r="NHX56" s="712"/>
      <c r="NHY56" s="712"/>
      <c r="NHZ56" s="712"/>
      <c r="NIA56" s="712"/>
      <c r="NIB56" s="712"/>
      <c r="NIC56" s="712"/>
      <c r="NID56" s="712"/>
      <c r="NIE56" s="712"/>
      <c r="NIF56" s="712"/>
      <c r="NIG56" s="712"/>
      <c r="NIH56" s="712"/>
      <c r="NII56" s="712"/>
      <c r="NIJ56" s="712"/>
      <c r="NIK56" s="712"/>
      <c r="NIL56" s="712"/>
      <c r="NIM56" s="712"/>
      <c r="NIN56" s="712"/>
      <c r="NIO56" s="712"/>
      <c r="NIP56" s="712"/>
      <c r="NIQ56" s="712"/>
      <c r="NIR56" s="712"/>
      <c r="NIS56" s="712"/>
      <c r="NIT56" s="712"/>
      <c r="NIU56" s="712"/>
      <c r="NIV56" s="712"/>
      <c r="NIW56" s="712"/>
      <c r="NIX56" s="712"/>
      <c r="NIY56" s="712"/>
      <c r="NIZ56" s="712"/>
      <c r="NJA56" s="712"/>
      <c r="NJB56" s="712"/>
      <c r="NJC56" s="712"/>
      <c r="NJD56" s="712"/>
      <c r="NJE56" s="712"/>
      <c r="NJF56" s="712"/>
      <c r="NJG56" s="712"/>
      <c r="NJH56" s="712"/>
      <c r="NJI56" s="712"/>
      <c r="NJJ56" s="712"/>
      <c r="NJK56" s="712"/>
      <c r="NJL56" s="712"/>
      <c r="NJM56" s="712"/>
      <c r="NJN56" s="712"/>
      <c r="NJO56" s="712"/>
      <c r="NJP56" s="712"/>
      <c r="NJQ56" s="712"/>
      <c r="NJR56" s="712"/>
      <c r="NJS56" s="712"/>
      <c r="NJT56" s="712"/>
      <c r="NJU56" s="712"/>
      <c r="NJV56" s="712"/>
      <c r="NJW56" s="712"/>
      <c r="NJX56" s="712"/>
      <c r="NJY56" s="712"/>
      <c r="NJZ56" s="712"/>
      <c r="NKA56" s="712"/>
      <c r="NKB56" s="712"/>
      <c r="NKC56" s="712"/>
      <c r="NKD56" s="712"/>
      <c r="NKE56" s="712"/>
      <c r="NKF56" s="712"/>
      <c r="NKG56" s="712"/>
      <c r="NKH56" s="712"/>
      <c r="NKI56" s="712"/>
      <c r="NKJ56" s="712"/>
      <c r="NKK56" s="712"/>
      <c r="NKL56" s="712"/>
      <c r="NKM56" s="712"/>
      <c r="NKN56" s="712"/>
      <c r="NKO56" s="712"/>
      <c r="NKP56" s="712"/>
      <c r="NKQ56" s="712"/>
      <c r="NKR56" s="712"/>
      <c r="NKS56" s="712"/>
      <c r="NKT56" s="712"/>
      <c r="NKU56" s="712"/>
      <c r="NKV56" s="712"/>
      <c r="NKW56" s="712"/>
      <c r="NKX56" s="712"/>
      <c r="NKY56" s="712"/>
      <c r="NKZ56" s="712"/>
      <c r="NLA56" s="712"/>
      <c r="NLB56" s="712"/>
      <c r="NLC56" s="712"/>
      <c r="NLD56" s="712"/>
      <c r="NLE56" s="712"/>
      <c r="NLF56" s="712"/>
      <c r="NLG56" s="712"/>
      <c r="NLH56" s="712"/>
      <c r="NLI56" s="712"/>
      <c r="NLJ56" s="712"/>
      <c r="NLK56" s="712"/>
      <c r="NLL56" s="712"/>
      <c r="NLM56" s="712"/>
      <c r="NLN56" s="712"/>
      <c r="NLO56" s="712"/>
      <c r="NLP56" s="712"/>
      <c r="NLQ56" s="712"/>
      <c r="NLR56" s="712"/>
      <c r="NLS56" s="712"/>
      <c r="NLT56" s="712"/>
      <c r="NLU56" s="712"/>
      <c r="NLV56" s="712"/>
      <c r="NLW56" s="712"/>
      <c r="NLX56" s="712"/>
      <c r="NLY56" s="712"/>
      <c r="NLZ56" s="712"/>
      <c r="NMA56" s="712"/>
      <c r="NMB56" s="712"/>
      <c r="NMC56" s="712"/>
      <c r="NMD56" s="712"/>
      <c r="NME56" s="712"/>
      <c r="NMF56" s="712"/>
      <c r="NMG56" s="712"/>
      <c r="NMH56" s="712"/>
      <c r="NMI56" s="712"/>
      <c r="NMJ56" s="712"/>
      <c r="NMK56" s="712"/>
      <c r="NML56" s="712"/>
      <c r="NMM56" s="712"/>
      <c r="NMN56" s="712"/>
      <c r="NMO56" s="712"/>
      <c r="NMP56" s="712"/>
      <c r="NMQ56" s="712"/>
      <c r="NMR56" s="712"/>
      <c r="NMS56" s="712"/>
      <c r="NMT56" s="712"/>
      <c r="NMU56" s="712"/>
      <c r="NMV56" s="712"/>
      <c r="NMW56" s="712"/>
      <c r="NMX56" s="712"/>
      <c r="NMY56" s="712"/>
      <c r="NMZ56" s="712"/>
      <c r="NNA56" s="712"/>
      <c r="NNB56" s="712"/>
      <c r="NNC56" s="712"/>
      <c r="NND56" s="712"/>
      <c r="NNE56" s="712"/>
      <c r="NNF56" s="712"/>
      <c r="NNG56" s="712"/>
      <c r="NNH56" s="712"/>
      <c r="NNI56" s="712"/>
      <c r="NNJ56" s="712"/>
      <c r="NNK56" s="712"/>
      <c r="NNL56" s="712"/>
      <c r="NNM56" s="712"/>
      <c r="NNN56" s="712"/>
      <c r="NNO56" s="712"/>
      <c r="NNP56" s="712"/>
      <c r="NNQ56" s="712"/>
      <c r="NNR56" s="712"/>
      <c r="NNS56" s="712"/>
      <c r="NNT56" s="712"/>
      <c r="NNU56" s="712"/>
      <c r="NNV56" s="712"/>
      <c r="NNW56" s="712"/>
      <c r="NNX56" s="712"/>
      <c r="NNY56" s="712"/>
      <c r="NNZ56" s="712"/>
      <c r="NOA56" s="712"/>
      <c r="NOB56" s="712"/>
      <c r="NOC56" s="712"/>
      <c r="NOD56" s="712"/>
      <c r="NOE56" s="712"/>
      <c r="NOF56" s="712"/>
      <c r="NOG56" s="712"/>
      <c r="NOH56" s="712"/>
      <c r="NOI56" s="712"/>
      <c r="NOJ56" s="712"/>
      <c r="NOK56" s="712"/>
      <c r="NOL56" s="712"/>
      <c r="NOM56" s="712"/>
      <c r="NON56" s="712"/>
      <c r="NOO56" s="712"/>
      <c r="NOP56" s="712"/>
      <c r="NOQ56" s="712"/>
      <c r="NOR56" s="712"/>
      <c r="NOS56" s="712"/>
      <c r="NOT56" s="712"/>
      <c r="NOU56" s="712"/>
      <c r="NOV56" s="712"/>
      <c r="NOW56" s="712"/>
      <c r="NOX56" s="712"/>
      <c r="NOY56" s="712"/>
      <c r="NOZ56" s="712"/>
      <c r="NPA56" s="712"/>
      <c r="NPB56" s="712"/>
      <c r="NPC56" s="712"/>
      <c r="NPD56" s="712"/>
      <c r="NPE56" s="712"/>
      <c r="NPF56" s="712"/>
      <c r="NPG56" s="712"/>
      <c r="NPH56" s="712"/>
      <c r="NPI56" s="712"/>
      <c r="NPJ56" s="712"/>
      <c r="NPK56" s="712"/>
      <c r="NPL56" s="712"/>
      <c r="NPM56" s="712"/>
      <c r="NPN56" s="712"/>
      <c r="NPO56" s="712"/>
      <c r="NPP56" s="712"/>
      <c r="NPQ56" s="712"/>
      <c r="NPR56" s="712"/>
      <c r="NPS56" s="712"/>
      <c r="NPT56" s="712"/>
      <c r="NPU56" s="712"/>
      <c r="NPV56" s="712"/>
      <c r="NPW56" s="712"/>
      <c r="NPX56" s="712"/>
      <c r="NPY56" s="712"/>
      <c r="NPZ56" s="712"/>
      <c r="NQA56" s="712"/>
      <c r="NQB56" s="712"/>
      <c r="NQC56" s="712"/>
      <c r="NQD56" s="712"/>
      <c r="NQE56" s="712"/>
      <c r="NQF56" s="712"/>
      <c r="NQG56" s="712"/>
      <c r="NQH56" s="712"/>
      <c r="NQI56" s="712"/>
      <c r="NQJ56" s="712"/>
      <c r="NQK56" s="712"/>
      <c r="NQL56" s="712"/>
      <c r="NQM56" s="712"/>
      <c r="NQN56" s="712"/>
      <c r="NQO56" s="712"/>
      <c r="NQP56" s="712"/>
      <c r="NQQ56" s="712"/>
      <c r="NQR56" s="712"/>
      <c r="NQS56" s="712"/>
      <c r="NQT56" s="712"/>
      <c r="NQU56" s="712"/>
      <c r="NQV56" s="712"/>
      <c r="NQW56" s="712"/>
      <c r="NQX56" s="712"/>
      <c r="NQY56" s="712"/>
      <c r="NQZ56" s="712"/>
      <c r="NRA56" s="712"/>
      <c r="NRB56" s="712"/>
      <c r="NRC56" s="712"/>
      <c r="NRD56" s="712"/>
      <c r="NRE56" s="712"/>
      <c r="NRF56" s="712"/>
      <c r="NRG56" s="712"/>
      <c r="NRH56" s="712"/>
      <c r="NRI56" s="712"/>
      <c r="NRJ56" s="712"/>
      <c r="NRK56" s="712"/>
      <c r="NRL56" s="712"/>
      <c r="NRM56" s="712"/>
      <c r="NRN56" s="712"/>
      <c r="NRO56" s="712"/>
      <c r="NRP56" s="712"/>
      <c r="NRQ56" s="712"/>
      <c r="NRR56" s="712"/>
      <c r="NRS56" s="712"/>
      <c r="NRT56" s="712"/>
      <c r="NRU56" s="712"/>
      <c r="NRV56" s="712"/>
      <c r="NRW56" s="712"/>
      <c r="NRX56" s="712"/>
      <c r="NRY56" s="712"/>
      <c r="NRZ56" s="712"/>
      <c r="NSA56" s="712"/>
      <c r="NSB56" s="712"/>
      <c r="NSC56" s="712"/>
      <c r="NSD56" s="712"/>
      <c r="NSE56" s="712"/>
      <c r="NSF56" s="712"/>
      <c r="NSG56" s="712"/>
      <c r="NSH56" s="712"/>
      <c r="NSI56" s="712"/>
      <c r="NSJ56" s="712"/>
      <c r="NSK56" s="712"/>
      <c r="NSL56" s="712"/>
      <c r="NSM56" s="712"/>
      <c r="NSN56" s="712"/>
      <c r="NSO56" s="712"/>
      <c r="NSP56" s="712"/>
      <c r="NSQ56" s="712"/>
      <c r="NSR56" s="712"/>
      <c r="NSS56" s="712"/>
      <c r="NST56" s="712"/>
      <c r="NSU56" s="712"/>
      <c r="NSV56" s="712"/>
      <c r="NSW56" s="712"/>
      <c r="NSX56" s="712"/>
      <c r="NSY56" s="712"/>
      <c r="NSZ56" s="712"/>
      <c r="NTA56" s="712"/>
      <c r="NTB56" s="712"/>
      <c r="NTC56" s="712"/>
      <c r="NTD56" s="712"/>
      <c r="NTE56" s="712"/>
      <c r="NTF56" s="712"/>
      <c r="NTG56" s="712"/>
      <c r="NTH56" s="712"/>
      <c r="NTI56" s="712"/>
      <c r="NTJ56" s="712"/>
      <c r="NTK56" s="712"/>
      <c r="NTL56" s="712"/>
      <c r="NTM56" s="712"/>
      <c r="NTN56" s="712"/>
      <c r="NTO56" s="712"/>
      <c r="NTP56" s="712"/>
      <c r="NTQ56" s="712"/>
      <c r="NTR56" s="712"/>
      <c r="NTS56" s="712"/>
      <c r="NTT56" s="712"/>
      <c r="NTU56" s="712"/>
      <c r="NTV56" s="712"/>
      <c r="NTW56" s="712"/>
      <c r="NTX56" s="712"/>
      <c r="NTY56" s="712"/>
      <c r="NTZ56" s="712"/>
      <c r="NUA56" s="712"/>
      <c r="NUB56" s="712"/>
      <c r="NUC56" s="712"/>
      <c r="NUD56" s="712"/>
      <c r="NUE56" s="712"/>
      <c r="NUF56" s="712"/>
      <c r="NUG56" s="712"/>
      <c r="NUH56" s="712"/>
      <c r="NUI56" s="712"/>
      <c r="NUJ56" s="712"/>
      <c r="NUK56" s="712"/>
      <c r="NUL56" s="712"/>
      <c r="NUM56" s="712"/>
      <c r="NUN56" s="712"/>
      <c r="NUO56" s="712"/>
      <c r="NUP56" s="712"/>
      <c r="NUQ56" s="712"/>
      <c r="NUR56" s="712"/>
      <c r="NUS56" s="712"/>
      <c r="NUT56" s="712"/>
      <c r="NUU56" s="712"/>
      <c r="NUV56" s="712"/>
      <c r="NUW56" s="712"/>
      <c r="NUX56" s="712"/>
      <c r="NUY56" s="712"/>
      <c r="NUZ56" s="712"/>
      <c r="NVA56" s="712"/>
      <c r="NVB56" s="712"/>
      <c r="NVC56" s="712"/>
      <c r="NVD56" s="712"/>
      <c r="NVE56" s="712"/>
      <c r="NVF56" s="712"/>
      <c r="NVG56" s="712"/>
      <c r="NVH56" s="712"/>
      <c r="NVI56" s="712"/>
      <c r="NVJ56" s="712"/>
      <c r="NVK56" s="712"/>
      <c r="NVL56" s="712"/>
      <c r="NVM56" s="712"/>
      <c r="NVN56" s="712"/>
      <c r="NVO56" s="712"/>
      <c r="NVP56" s="712"/>
      <c r="NVQ56" s="712"/>
      <c r="NVR56" s="712"/>
      <c r="NVS56" s="712"/>
      <c r="NVT56" s="712"/>
      <c r="NVU56" s="712"/>
      <c r="NVV56" s="712"/>
      <c r="NVW56" s="712"/>
      <c r="NVX56" s="712"/>
      <c r="NVY56" s="712"/>
      <c r="NVZ56" s="712"/>
      <c r="NWA56" s="712"/>
      <c r="NWB56" s="712"/>
      <c r="NWC56" s="712"/>
      <c r="NWD56" s="712"/>
      <c r="NWE56" s="712"/>
      <c r="NWF56" s="712"/>
      <c r="NWG56" s="712"/>
      <c r="NWH56" s="712"/>
      <c r="NWI56" s="712"/>
      <c r="NWJ56" s="712"/>
      <c r="NWK56" s="712"/>
      <c r="NWL56" s="712"/>
      <c r="NWM56" s="712"/>
      <c r="NWN56" s="712"/>
      <c r="NWO56" s="712"/>
      <c r="NWP56" s="712"/>
      <c r="NWQ56" s="712"/>
      <c r="NWR56" s="712"/>
      <c r="NWS56" s="712"/>
      <c r="NWT56" s="712"/>
      <c r="NWU56" s="712"/>
      <c r="NWV56" s="712"/>
      <c r="NWW56" s="712"/>
      <c r="NWX56" s="712"/>
      <c r="NWY56" s="712"/>
      <c r="NWZ56" s="712"/>
      <c r="NXA56" s="712"/>
      <c r="NXB56" s="712"/>
      <c r="NXC56" s="712"/>
      <c r="NXD56" s="712"/>
      <c r="NXE56" s="712"/>
      <c r="NXF56" s="712"/>
      <c r="NXG56" s="712"/>
      <c r="NXH56" s="712"/>
      <c r="NXI56" s="712"/>
      <c r="NXJ56" s="712"/>
      <c r="NXK56" s="712"/>
      <c r="NXL56" s="712"/>
      <c r="NXM56" s="712"/>
      <c r="NXN56" s="712"/>
      <c r="NXO56" s="712"/>
      <c r="NXP56" s="712"/>
      <c r="NXQ56" s="712"/>
      <c r="NXR56" s="712"/>
      <c r="NXS56" s="712"/>
      <c r="NXT56" s="712"/>
      <c r="NXU56" s="712"/>
      <c r="NXV56" s="712"/>
      <c r="NXW56" s="712"/>
      <c r="NXX56" s="712"/>
      <c r="NXY56" s="712"/>
      <c r="NXZ56" s="712"/>
      <c r="NYA56" s="712"/>
      <c r="NYB56" s="712"/>
      <c r="NYC56" s="712"/>
      <c r="NYD56" s="712"/>
      <c r="NYE56" s="712"/>
      <c r="NYF56" s="712"/>
      <c r="NYG56" s="712"/>
      <c r="NYH56" s="712"/>
      <c r="NYI56" s="712"/>
      <c r="NYJ56" s="712"/>
      <c r="NYK56" s="712"/>
      <c r="NYL56" s="712"/>
      <c r="NYM56" s="712"/>
      <c r="NYN56" s="712"/>
      <c r="NYO56" s="712"/>
      <c r="NYP56" s="712"/>
      <c r="NYQ56" s="712"/>
      <c r="NYR56" s="712"/>
      <c r="NYS56" s="712"/>
      <c r="NYT56" s="712"/>
      <c r="NYU56" s="712"/>
      <c r="NYV56" s="712"/>
      <c r="NYW56" s="712"/>
      <c r="NYX56" s="712"/>
      <c r="NYY56" s="712"/>
      <c r="NYZ56" s="712"/>
      <c r="NZA56" s="712"/>
      <c r="NZB56" s="712"/>
      <c r="NZC56" s="712"/>
      <c r="NZD56" s="712"/>
      <c r="NZE56" s="712"/>
      <c r="NZF56" s="712"/>
      <c r="NZG56" s="712"/>
      <c r="NZH56" s="712"/>
      <c r="NZI56" s="712"/>
      <c r="NZJ56" s="712"/>
      <c r="NZK56" s="712"/>
      <c r="NZL56" s="712"/>
      <c r="NZM56" s="712"/>
      <c r="NZN56" s="712"/>
      <c r="NZO56" s="712"/>
      <c r="NZP56" s="712"/>
      <c r="NZQ56" s="712"/>
      <c r="NZR56" s="712"/>
      <c r="NZS56" s="712"/>
      <c r="NZT56" s="712"/>
      <c r="NZU56" s="712"/>
      <c r="NZV56" s="712"/>
      <c r="NZW56" s="712"/>
      <c r="NZX56" s="712"/>
      <c r="NZY56" s="712"/>
      <c r="NZZ56" s="712"/>
      <c r="OAA56" s="712"/>
      <c r="OAB56" s="712"/>
      <c r="OAC56" s="712"/>
      <c r="OAD56" s="712"/>
      <c r="OAE56" s="712"/>
      <c r="OAF56" s="712"/>
      <c r="OAG56" s="712"/>
      <c r="OAH56" s="712"/>
      <c r="OAI56" s="712"/>
      <c r="OAJ56" s="712"/>
      <c r="OAK56" s="712"/>
      <c r="OAL56" s="712"/>
      <c r="OAM56" s="712"/>
      <c r="OAN56" s="712"/>
      <c r="OAO56" s="712"/>
      <c r="OAP56" s="712"/>
      <c r="OAQ56" s="712"/>
      <c r="OAR56" s="712"/>
      <c r="OAS56" s="712"/>
      <c r="OAT56" s="712"/>
      <c r="OAU56" s="712"/>
      <c r="OAV56" s="712"/>
      <c r="OAW56" s="712"/>
      <c r="OAX56" s="712"/>
      <c r="OAY56" s="712"/>
      <c r="OAZ56" s="712"/>
      <c r="OBA56" s="712"/>
      <c r="OBB56" s="712"/>
      <c r="OBC56" s="712"/>
      <c r="OBD56" s="712"/>
      <c r="OBE56" s="712"/>
      <c r="OBF56" s="712"/>
      <c r="OBG56" s="712"/>
      <c r="OBH56" s="712"/>
      <c r="OBI56" s="712"/>
      <c r="OBJ56" s="712"/>
      <c r="OBK56" s="712"/>
      <c r="OBL56" s="712"/>
      <c r="OBM56" s="712"/>
      <c r="OBN56" s="712"/>
      <c r="OBO56" s="712"/>
      <c r="OBP56" s="712"/>
      <c r="OBQ56" s="712"/>
      <c r="OBR56" s="712"/>
      <c r="OBS56" s="712"/>
      <c r="OBT56" s="712"/>
      <c r="OBU56" s="712"/>
      <c r="OBV56" s="712"/>
      <c r="OBW56" s="712"/>
      <c r="OBX56" s="712"/>
      <c r="OBY56" s="712"/>
      <c r="OBZ56" s="712"/>
      <c r="OCA56" s="712"/>
      <c r="OCB56" s="712"/>
      <c r="OCC56" s="712"/>
      <c r="OCD56" s="712"/>
      <c r="OCE56" s="712"/>
      <c r="OCF56" s="712"/>
      <c r="OCG56" s="712"/>
      <c r="OCH56" s="712"/>
      <c r="OCI56" s="712"/>
      <c r="OCJ56" s="712"/>
      <c r="OCK56" s="712"/>
      <c r="OCL56" s="712"/>
      <c r="OCM56" s="712"/>
      <c r="OCN56" s="712"/>
      <c r="OCO56" s="712"/>
      <c r="OCP56" s="712"/>
      <c r="OCQ56" s="712"/>
      <c r="OCR56" s="712"/>
      <c r="OCS56" s="712"/>
      <c r="OCT56" s="712"/>
      <c r="OCU56" s="712"/>
      <c r="OCV56" s="712"/>
      <c r="OCW56" s="712"/>
      <c r="OCX56" s="712"/>
      <c r="OCY56" s="712"/>
      <c r="OCZ56" s="712"/>
      <c r="ODA56" s="712"/>
      <c r="ODB56" s="712"/>
      <c r="ODC56" s="712"/>
      <c r="ODD56" s="712"/>
      <c r="ODE56" s="712"/>
      <c r="ODF56" s="712"/>
      <c r="ODG56" s="712"/>
      <c r="ODH56" s="712"/>
      <c r="ODI56" s="712"/>
      <c r="ODJ56" s="712"/>
      <c r="ODK56" s="712"/>
      <c r="ODL56" s="712"/>
      <c r="ODM56" s="712"/>
      <c r="ODN56" s="712"/>
      <c r="ODO56" s="712"/>
      <c r="ODP56" s="712"/>
      <c r="ODQ56" s="712"/>
      <c r="ODR56" s="712"/>
      <c r="ODS56" s="712"/>
      <c r="ODT56" s="712"/>
      <c r="ODU56" s="712"/>
      <c r="ODV56" s="712"/>
      <c r="ODW56" s="712"/>
      <c r="ODX56" s="712"/>
      <c r="ODY56" s="712"/>
      <c r="ODZ56" s="712"/>
      <c r="OEA56" s="712"/>
      <c r="OEB56" s="712"/>
      <c r="OEC56" s="712"/>
      <c r="OED56" s="712"/>
      <c r="OEE56" s="712"/>
      <c r="OEF56" s="712"/>
      <c r="OEG56" s="712"/>
      <c r="OEH56" s="712"/>
      <c r="OEI56" s="712"/>
      <c r="OEJ56" s="712"/>
      <c r="OEK56" s="712"/>
      <c r="OEL56" s="712"/>
      <c r="OEM56" s="712"/>
      <c r="OEN56" s="712"/>
      <c r="OEO56" s="712"/>
      <c r="OEP56" s="712"/>
      <c r="OEQ56" s="712"/>
      <c r="OER56" s="712"/>
      <c r="OES56" s="712"/>
      <c r="OET56" s="712"/>
      <c r="OEU56" s="712"/>
      <c r="OEV56" s="712"/>
      <c r="OEW56" s="712"/>
      <c r="OEX56" s="712"/>
      <c r="OEY56" s="712"/>
      <c r="OEZ56" s="712"/>
      <c r="OFA56" s="712"/>
      <c r="OFB56" s="712"/>
      <c r="OFC56" s="712"/>
      <c r="OFD56" s="712"/>
      <c r="OFE56" s="712"/>
      <c r="OFF56" s="712"/>
      <c r="OFG56" s="712"/>
      <c r="OFH56" s="712"/>
      <c r="OFI56" s="712"/>
      <c r="OFJ56" s="712"/>
      <c r="OFK56" s="712"/>
      <c r="OFL56" s="712"/>
      <c r="OFM56" s="712"/>
      <c r="OFN56" s="712"/>
      <c r="OFO56" s="712"/>
      <c r="OFP56" s="712"/>
      <c r="OFQ56" s="712"/>
      <c r="OFR56" s="712"/>
      <c r="OFS56" s="712"/>
      <c r="OFT56" s="712"/>
      <c r="OFU56" s="712"/>
      <c r="OFV56" s="712"/>
      <c r="OFW56" s="712"/>
      <c r="OFX56" s="712"/>
      <c r="OFY56" s="712"/>
      <c r="OFZ56" s="712"/>
      <c r="OGA56" s="712"/>
      <c r="OGB56" s="712"/>
      <c r="OGC56" s="712"/>
      <c r="OGD56" s="712"/>
      <c r="OGE56" s="712"/>
      <c r="OGF56" s="712"/>
      <c r="OGG56" s="712"/>
      <c r="OGH56" s="712"/>
      <c r="OGI56" s="712"/>
      <c r="OGJ56" s="712"/>
      <c r="OGK56" s="712"/>
      <c r="OGL56" s="712"/>
      <c r="OGM56" s="712"/>
      <c r="OGN56" s="712"/>
      <c r="OGO56" s="712"/>
      <c r="OGP56" s="712"/>
      <c r="OGQ56" s="712"/>
      <c r="OGR56" s="712"/>
      <c r="OGS56" s="712"/>
      <c r="OGT56" s="712"/>
      <c r="OGU56" s="712"/>
      <c r="OGV56" s="712"/>
      <c r="OGW56" s="712"/>
      <c r="OGX56" s="712"/>
      <c r="OGY56" s="712"/>
      <c r="OGZ56" s="712"/>
      <c r="OHA56" s="712"/>
      <c r="OHB56" s="712"/>
      <c r="OHC56" s="712"/>
      <c r="OHD56" s="712"/>
      <c r="OHE56" s="712"/>
      <c r="OHF56" s="712"/>
      <c r="OHG56" s="712"/>
      <c r="OHH56" s="712"/>
      <c r="OHI56" s="712"/>
      <c r="OHJ56" s="712"/>
      <c r="OHK56" s="712"/>
      <c r="OHL56" s="712"/>
      <c r="OHM56" s="712"/>
      <c r="OHN56" s="712"/>
      <c r="OHO56" s="712"/>
      <c r="OHP56" s="712"/>
      <c r="OHQ56" s="712"/>
      <c r="OHR56" s="712"/>
      <c r="OHS56" s="712"/>
      <c r="OHT56" s="712"/>
      <c r="OHU56" s="712"/>
      <c r="OHV56" s="712"/>
      <c r="OHW56" s="712"/>
      <c r="OHX56" s="712"/>
      <c r="OHY56" s="712"/>
      <c r="OHZ56" s="712"/>
      <c r="OIA56" s="712"/>
      <c r="OIB56" s="712"/>
      <c r="OIC56" s="712"/>
      <c r="OID56" s="712"/>
      <c r="OIE56" s="712"/>
      <c r="OIF56" s="712"/>
      <c r="OIG56" s="712"/>
      <c r="OIH56" s="712"/>
      <c r="OII56" s="712"/>
      <c r="OIJ56" s="712"/>
      <c r="OIK56" s="712"/>
      <c r="OIL56" s="712"/>
      <c r="OIM56" s="712"/>
      <c r="OIN56" s="712"/>
      <c r="OIO56" s="712"/>
      <c r="OIP56" s="712"/>
      <c r="OIQ56" s="712"/>
      <c r="OIR56" s="712"/>
      <c r="OIS56" s="712"/>
      <c r="OIT56" s="712"/>
      <c r="OIU56" s="712"/>
      <c r="OIV56" s="712"/>
      <c r="OIW56" s="712"/>
      <c r="OIX56" s="712"/>
      <c r="OIY56" s="712"/>
      <c r="OIZ56" s="712"/>
      <c r="OJA56" s="712"/>
      <c r="OJB56" s="712"/>
      <c r="OJC56" s="712"/>
      <c r="OJD56" s="712"/>
      <c r="OJE56" s="712"/>
      <c r="OJF56" s="712"/>
      <c r="OJG56" s="712"/>
      <c r="OJH56" s="712"/>
      <c r="OJI56" s="712"/>
      <c r="OJJ56" s="712"/>
      <c r="OJK56" s="712"/>
      <c r="OJL56" s="712"/>
      <c r="OJM56" s="712"/>
      <c r="OJN56" s="712"/>
      <c r="OJO56" s="712"/>
      <c r="OJP56" s="712"/>
      <c r="OJQ56" s="712"/>
      <c r="OJR56" s="712"/>
      <c r="OJS56" s="712"/>
      <c r="OJT56" s="712"/>
      <c r="OJU56" s="712"/>
      <c r="OJV56" s="712"/>
      <c r="OJW56" s="712"/>
      <c r="OJX56" s="712"/>
      <c r="OJY56" s="712"/>
      <c r="OJZ56" s="712"/>
      <c r="OKA56" s="712"/>
      <c r="OKB56" s="712"/>
      <c r="OKC56" s="712"/>
      <c r="OKD56" s="712"/>
      <c r="OKE56" s="712"/>
      <c r="OKF56" s="712"/>
      <c r="OKG56" s="712"/>
      <c r="OKH56" s="712"/>
      <c r="OKI56" s="712"/>
      <c r="OKJ56" s="712"/>
      <c r="OKK56" s="712"/>
      <c r="OKL56" s="712"/>
      <c r="OKM56" s="712"/>
      <c r="OKN56" s="712"/>
      <c r="OKO56" s="712"/>
      <c r="OKP56" s="712"/>
      <c r="OKQ56" s="712"/>
      <c r="OKR56" s="712"/>
      <c r="OKS56" s="712"/>
      <c r="OKT56" s="712"/>
      <c r="OKU56" s="712"/>
      <c r="OKV56" s="712"/>
      <c r="OKW56" s="712"/>
      <c r="OKX56" s="712"/>
      <c r="OKY56" s="712"/>
      <c r="OKZ56" s="712"/>
      <c r="OLA56" s="712"/>
      <c r="OLB56" s="712"/>
      <c r="OLC56" s="712"/>
      <c r="OLD56" s="712"/>
      <c r="OLE56" s="712"/>
      <c r="OLF56" s="712"/>
      <c r="OLG56" s="712"/>
      <c r="OLH56" s="712"/>
      <c r="OLI56" s="712"/>
      <c r="OLJ56" s="712"/>
      <c r="OLK56" s="712"/>
      <c r="OLL56" s="712"/>
      <c r="OLM56" s="712"/>
      <c r="OLN56" s="712"/>
      <c r="OLO56" s="712"/>
      <c r="OLP56" s="712"/>
      <c r="OLQ56" s="712"/>
      <c r="OLR56" s="712"/>
      <c r="OLS56" s="712"/>
      <c r="OLT56" s="712"/>
      <c r="OLU56" s="712"/>
      <c r="OLV56" s="712"/>
      <c r="OLW56" s="712"/>
      <c r="OLX56" s="712"/>
      <c r="OLY56" s="712"/>
      <c r="OLZ56" s="712"/>
      <c r="OMA56" s="712"/>
      <c r="OMB56" s="712"/>
      <c r="OMC56" s="712"/>
      <c r="OMD56" s="712"/>
      <c r="OME56" s="712"/>
      <c r="OMF56" s="712"/>
      <c r="OMG56" s="712"/>
      <c r="OMH56" s="712"/>
      <c r="OMI56" s="712"/>
      <c r="OMJ56" s="712"/>
      <c r="OMK56" s="712"/>
      <c r="OML56" s="712"/>
      <c r="OMM56" s="712"/>
      <c r="OMN56" s="712"/>
      <c r="OMO56" s="712"/>
      <c r="OMP56" s="712"/>
      <c r="OMQ56" s="712"/>
      <c r="OMR56" s="712"/>
      <c r="OMS56" s="712"/>
      <c r="OMT56" s="712"/>
      <c r="OMU56" s="712"/>
      <c r="OMV56" s="712"/>
      <c r="OMW56" s="712"/>
      <c r="OMX56" s="712"/>
      <c r="OMY56" s="712"/>
      <c r="OMZ56" s="712"/>
      <c r="ONA56" s="712"/>
      <c r="ONB56" s="712"/>
      <c r="ONC56" s="712"/>
      <c r="OND56" s="712"/>
      <c r="ONE56" s="712"/>
      <c r="ONF56" s="712"/>
      <c r="ONG56" s="712"/>
      <c r="ONH56" s="712"/>
      <c r="ONI56" s="712"/>
      <c r="ONJ56" s="712"/>
      <c r="ONK56" s="712"/>
      <c r="ONL56" s="712"/>
      <c r="ONM56" s="712"/>
      <c r="ONN56" s="712"/>
      <c r="ONO56" s="712"/>
      <c r="ONP56" s="712"/>
      <c r="ONQ56" s="712"/>
      <c r="ONR56" s="712"/>
      <c r="ONS56" s="712"/>
      <c r="ONT56" s="712"/>
      <c r="ONU56" s="712"/>
      <c r="ONV56" s="712"/>
      <c r="ONW56" s="712"/>
      <c r="ONX56" s="712"/>
      <c r="ONY56" s="712"/>
      <c r="ONZ56" s="712"/>
      <c r="OOA56" s="712"/>
      <c r="OOB56" s="712"/>
      <c r="OOC56" s="712"/>
      <c r="OOD56" s="712"/>
      <c r="OOE56" s="712"/>
      <c r="OOF56" s="712"/>
      <c r="OOG56" s="712"/>
      <c r="OOH56" s="712"/>
      <c r="OOI56" s="712"/>
      <c r="OOJ56" s="712"/>
      <c r="OOK56" s="712"/>
      <c r="OOL56" s="712"/>
      <c r="OOM56" s="712"/>
      <c r="OON56" s="712"/>
      <c r="OOO56" s="712"/>
      <c r="OOP56" s="712"/>
      <c r="OOQ56" s="712"/>
      <c r="OOR56" s="712"/>
      <c r="OOS56" s="712"/>
      <c r="OOT56" s="712"/>
      <c r="OOU56" s="712"/>
      <c r="OOV56" s="712"/>
      <c r="OOW56" s="712"/>
      <c r="OOX56" s="712"/>
      <c r="OOY56" s="712"/>
      <c r="OOZ56" s="712"/>
      <c r="OPA56" s="712"/>
      <c r="OPB56" s="712"/>
      <c r="OPC56" s="712"/>
      <c r="OPD56" s="712"/>
      <c r="OPE56" s="712"/>
      <c r="OPF56" s="712"/>
      <c r="OPG56" s="712"/>
      <c r="OPH56" s="712"/>
      <c r="OPI56" s="712"/>
      <c r="OPJ56" s="712"/>
      <c r="OPK56" s="712"/>
      <c r="OPL56" s="712"/>
      <c r="OPM56" s="712"/>
      <c r="OPN56" s="712"/>
      <c r="OPO56" s="712"/>
      <c r="OPP56" s="712"/>
      <c r="OPQ56" s="712"/>
      <c r="OPR56" s="712"/>
      <c r="OPS56" s="712"/>
      <c r="OPT56" s="712"/>
      <c r="OPU56" s="712"/>
      <c r="OPV56" s="712"/>
      <c r="OPW56" s="712"/>
      <c r="OPX56" s="712"/>
      <c r="OPY56" s="712"/>
      <c r="OPZ56" s="712"/>
      <c r="OQA56" s="712"/>
      <c r="OQB56" s="712"/>
      <c r="OQC56" s="712"/>
      <c r="OQD56" s="712"/>
      <c r="OQE56" s="712"/>
      <c r="OQF56" s="712"/>
      <c r="OQG56" s="712"/>
      <c r="OQH56" s="712"/>
      <c r="OQI56" s="712"/>
      <c r="OQJ56" s="712"/>
      <c r="OQK56" s="712"/>
      <c r="OQL56" s="712"/>
      <c r="OQM56" s="712"/>
      <c r="OQN56" s="712"/>
      <c r="OQO56" s="712"/>
      <c r="OQP56" s="712"/>
      <c r="OQQ56" s="712"/>
      <c r="OQR56" s="712"/>
      <c r="OQS56" s="712"/>
      <c r="OQT56" s="712"/>
      <c r="OQU56" s="712"/>
      <c r="OQV56" s="712"/>
      <c r="OQW56" s="712"/>
      <c r="OQX56" s="712"/>
      <c r="OQY56" s="712"/>
      <c r="OQZ56" s="712"/>
      <c r="ORA56" s="712"/>
      <c r="ORB56" s="712"/>
      <c r="ORC56" s="712"/>
      <c r="ORD56" s="712"/>
      <c r="ORE56" s="712"/>
      <c r="ORF56" s="712"/>
      <c r="ORG56" s="712"/>
      <c r="ORH56" s="712"/>
      <c r="ORI56" s="712"/>
      <c r="ORJ56" s="712"/>
      <c r="ORK56" s="712"/>
      <c r="ORL56" s="712"/>
      <c r="ORM56" s="712"/>
      <c r="ORN56" s="712"/>
      <c r="ORO56" s="712"/>
      <c r="ORP56" s="712"/>
      <c r="ORQ56" s="712"/>
      <c r="ORR56" s="712"/>
      <c r="ORS56" s="712"/>
      <c r="ORT56" s="712"/>
      <c r="ORU56" s="712"/>
      <c r="ORV56" s="712"/>
      <c r="ORW56" s="712"/>
      <c r="ORX56" s="712"/>
      <c r="ORY56" s="712"/>
      <c r="ORZ56" s="712"/>
      <c r="OSA56" s="712"/>
      <c r="OSB56" s="712"/>
      <c r="OSC56" s="712"/>
      <c r="OSD56" s="712"/>
      <c r="OSE56" s="712"/>
      <c r="OSF56" s="712"/>
      <c r="OSG56" s="712"/>
      <c r="OSH56" s="712"/>
      <c r="OSI56" s="712"/>
      <c r="OSJ56" s="712"/>
      <c r="OSK56" s="712"/>
      <c r="OSL56" s="712"/>
      <c r="OSM56" s="712"/>
      <c r="OSN56" s="712"/>
      <c r="OSO56" s="712"/>
      <c r="OSP56" s="712"/>
      <c r="OSQ56" s="712"/>
      <c r="OSR56" s="712"/>
      <c r="OSS56" s="712"/>
      <c r="OST56" s="712"/>
      <c r="OSU56" s="712"/>
      <c r="OSV56" s="712"/>
      <c r="OSW56" s="712"/>
      <c r="OSX56" s="712"/>
      <c r="OSY56" s="712"/>
      <c r="OSZ56" s="712"/>
      <c r="OTA56" s="712"/>
      <c r="OTB56" s="712"/>
      <c r="OTC56" s="712"/>
      <c r="OTD56" s="712"/>
      <c r="OTE56" s="712"/>
      <c r="OTF56" s="712"/>
      <c r="OTG56" s="712"/>
      <c r="OTH56" s="712"/>
      <c r="OTI56" s="712"/>
      <c r="OTJ56" s="712"/>
      <c r="OTK56" s="712"/>
      <c r="OTL56" s="712"/>
      <c r="OTM56" s="712"/>
      <c r="OTN56" s="712"/>
      <c r="OTO56" s="712"/>
      <c r="OTP56" s="712"/>
      <c r="OTQ56" s="712"/>
      <c r="OTR56" s="712"/>
      <c r="OTS56" s="712"/>
      <c r="OTT56" s="712"/>
      <c r="OTU56" s="712"/>
      <c r="OTV56" s="712"/>
      <c r="OTW56" s="712"/>
      <c r="OTX56" s="712"/>
      <c r="OTY56" s="712"/>
      <c r="OTZ56" s="712"/>
      <c r="OUA56" s="712"/>
      <c r="OUB56" s="712"/>
      <c r="OUC56" s="712"/>
      <c r="OUD56" s="712"/>
      <c r="OUE56" s="712"/>
      <c r="OUF56" s="712"/>
      <c r="OUG56" s="712"/>
      <c r="OUH56" s="712"/>
      <c r="OUI56" s="712"/>
      <c r="OUJ56" s="712"/>
      <c r="OUK56" s="712"/>
      <c r="OUL56" s="712"/>
      <c r="OUM56" s="712"/>
      <c r="OUN56" s="712"/>
      <c r="OUO56" s="712"/>
      <c r="OUP56" s="712"/>
      <c r="OUQ56" s="712"/>
      <c r="OUR56" s="712"/>
      <c r="OUS56" s="712"/>
      <c r="OUT56" s="712"/>
      <c r="OUU56" s="712"/>
      <c r="OUV56" s="712"/>
      <c r="OUW56" s="712"/>
      <c r="OUX56" s="712"/>
      <c r="OUY56" s="712"/>
      <c r="OUZ56" s="712"/>
      <c r="OVA56" s="712"/>
      <c r="OVB56" s="712"/>
      <c r="OVC56" s="712"/>
      <c r="OVD56" s="712"/>
      <c r="OVE56" s="712"/>
      <c r="OVF56" s="712"/>
      <c r="OVG56" s="712"/>
      <c r="OVH56" s="712"/>
      <c r="OVI56" s="712"/>
      <c r="OVJ56" s="712"/>
      <c r="OVK56" s="712"/>
      <c r="OVL56" s="712"/>
      <c r="OVM56" s="712"/>
      <c r="OVN56" s="712"/>
      <c r="OVO56" s="712"/>
      <c r="OVP56" s="712"/>
      <c r="OVQ56" s="712"/>
      <c r="OVR56" s="712"/>
      <c r="OVS56" s="712"/>
      <c r="OVT56" s="712"/>
      <c r="OVU56" s="712"/>
      <c r="OVV56" s="712"/>
      <c r="OVW56" s="712"/>
      <c r="OVX56" s="712"/>
      <c r="OVY56" s="712"/>
      <c r="OVZ56" s="712"/>
      <c r="OWA56" s="712"/>
      <c r="OWB56" s="712"/>
      <c r="OWC56" s="712"/>
      <c r="OWD56" s="712"/>
      <c r="OWE56" s="712"/>
      <c r="OWF56" s="712"/>
      <c r="OWG56" s="712"/>
      <c r="OWH56" s="712"/>
      <c r="OWI56" s="712"/>
      <c r="OWJ56" s="712"/>
      <c r="OWK56" s="712"/>
      <c r="OWL56" s="712"/>
      <c r="OWM56" s="712"/>
      <c r="OWN56" s="712"/>
      <c r="OWO56" s="712"/>
      <c r="OWP56" s="712"/>
      <c r="OWQ56" s="712"/>
      <c r="OWR56" s="712"/>
      <c r="OWS56" s="712"/>
      <c r="OWT56" s="712"/>
      <c r="OWU56" s="712"/>
      <c r="OWV56" s="712"/>
      <c r="OWW56" s="712"/>
      <c r="OWX56" s="712"/>
      <c r="OWY56" s="712"/>
      <c r="OWZ56" s="712"/>
      <c r="OXA56" s="712"/>
      <c r="OXB56" s="712"/>
      <c r="OXC56" s="712"/>
      <c r="OXD56" s="712"/>
      <c r="OXE56" s="712"/>
      <c r="OXF56" s="712"/>
      <c r="OXG56" s="712"/>
      <c r="OXH56" s="712"/>
      <c r="OXI56" s="712"/>
      <c r="OXJ56" s="712"/>
      <c r="OXK56" s="712"/>
      <c r="OXL56" s="712"/>
      <c r="OXM56" s="712"/>
      <c r="OXN56" s="712"/>
      <c r="OXO56" s="712"/>
      <c r="OXP56" s="712"/>
      <c r="OXQ56" s="712"/>
      <c r="OXR56" s="712"/>
      <c r="OXS56" s="712"/>
      <c r="OXT56" s="712"/>
      <c r="OXU56" s="712"/>
      <c r="OXV56" s="712"/>
      <c r="OXW56" s="712"/>
      <c r="OXX56" s="712"/>
      <c r="OXY56" s="712"/>
      <c r="OXZ56" s="712"/>
      <c r="OYA56" s="712"/>
      <c r="OYB56" s="712"/>
      <c r="OYC56" s="712"/>
      <c r="OYD56" s="712"/>
      <c r="OYE56" s="712"/>
      <c r="OYF56" s="712"/>
      <c r="OYG56" s="712"/>
      <c r="OYH56" s="712"/>
      <c r="OYI56" s="712"/>
      <c r="OYJ56" s="712"/>
      <c r="OYK56" s="712"/>
      <c r="OYL56" s="712"/>
      <c r="OYM56" s="712"/>
      <c r="OYN56" s="712"/>
      <c r="OYO56" s="712"/>
      <c r="OYP56" s="712"/>
      <c r="OYQ56" s="712"/>
      <c r="OYR56" s="712"/>
      <c r="OYS56" s="712"/>
      <c r="OYT56" s="712"/>
      <c r="OYU56" s="712"/>
      <c r="OYV56" s="712"/>
      <c r="OYW56" s="712"/>
      <c r="OYX56" s="712"/>
      <c r="OYY56" s="712"/>
      <c r="OYZ56" s="712"/>
      <c r="OZA56" s="712"/>
      <c r="OZB56" s="712"/>
      <c r="OZC56" s="712"/>
      <c r="OZD56" s="712"/>
      <c r="OZE56" s="712"/>
      <c r="OZF56" s="712"/>
      <c r="OZG56" s="712"/>
      <c r="OZH56" s="712"/>
      <c r="OZI56" s="712"/>
      <c r="OZJ56" s="712"/>
      <c r="OZK56" s="712"/>
      <c r="OZL56" s="712"/>
      <c r="OZM56" s="712"/>
      <c r="OZN56" s="712"/>
      <c r="OZO56" s="712"/>
      <c r="OZP56" s="712"/>
      <c r="OZQ56" s="712"/>
      <c r="OZR56" s="712"/>
      <c r="OZS56" s="712"/>
      <c r="OZT56" s="712"/>
      <c r="OZU56" s="712"/>
      <c r="OZV56" s="712"/>
      <c r="OZW56" s="712"/>
      <c r="OZX56" s="712"/>
      <c r="OZY56" s="712"/>
      <c r="OZZ56" s="712"/>
      <c r="PAA56" s="712"/>
      <c r="PAB56" s="712"/>
      <c r="PAC56" s="712"/>
      <c r="PAD56" s="712"/>
      <c r="PAE56" s="712"/>
      <c r="PAF56" s="712"/>
      <c r="PAG56" s="712"/>
      <c r="PAH56" s="712"/>
      <c r="PAI56" s="712"/>
      <c r="PAJ56" s="712"/>
      <c r="PAK56" s="712"/>
      <c r="PAL56" s="712"/>
      <c r="PAM56" s="712"/>
      <c r="PAN56" s="712"/>
      <c r="PAO56" s="712"/>
      <c r="PAP56" s="712"/>
      <c r="PAQ56" s="712"/>
      <c r="PAR56" s="712"/>
      <c r="PAS56" s="712"/>
      <c r="PAT56" s="712"/>
      <c r="PAU56" s="712"/>
      <c r="PAV56" s="712"/>
      <c r="PAW56" s="712"/>
      <c r="PAX56" s="712"/>
      <c r="PAY56" s="712"/>
      <c r="PAZ56" s="712"/>
      <c r="PBA56" s="712"/>
      <c r="PBB56" s="712"/>
      <c r="PBC56" s="712"/>
      <c r="PBD56" s="712"/>
      <c r="PBE56" s="712"/>
      <c r="PBF56" s="712"/>
      <c r="PBG56" s="712"/>
      <c r="PBH56" s="712"/>
      <c r="PBI56" s="712"/>
      <c r="PBJ56" s="712"/>
      <c r="PBK56" s="712"/>
      <c r="PBL56" s="712"/>
      <c r="PBM56" s="712"/>
      <c r="PBN56" s="712"/>
      <c r="PBO56" s="712"/>
      <c r="PBP56" s="712"/>
      <c r="PBQ56" s="712"/>
      <c r="PBR56" s="712"/>
      <c r="PBS56" s="712"/>
      <c r="PBT56" s="712"/>
      <c r="PBU56" s="712"/>
      <c r="PBV56" s="712"/>
      <c r="PBW56" s="712"/>
      <c r="PBX56" s="712"/>
      <c r="PBY56" s="712"/>
      <c r="PBZ56" s="712"/>
      <c r="PCA56" s="712"/>
      <c r="PCB56" s="712"/>
      <c r="PCC56" s="712"/>
      <c r="PCD56" s="712"/>
      <c r="PCE56" s="712"/>
      <c r="PCF56" s="712"/>
      <c r="PCG56" s="712"/>
      <c r="PCH56" s="712"/>
      <c r="PCI56" s="712"/>
      <c r="PCJ56" s="712"/>
      <c r="PCK56" s="712"/>
      <c r="PCL56" s="712"/>
      <c r="PCM56" s="712"/>
      <c r="PCN56" s="712"/>
      <c r="PCO56" s="712"/>
      <c r="PCP56" s="712"/>
      <c r="PCQ56" s="712"/>
      <c r="PCR56" s="712"/>
      <c r="PCS56" s="712"/>
      <c r="PCT56" s="712"/>
      <c r="PCU56" s="712"/>
      <c r="PCV56" s="712"/>
      <c r="PCW56" s="712"/>
      <c r="PCX56" s="712"/>
      <c r="PCY56" s="712"/>
      <c r="PCZ56" s="712"/>
      <c r="PDA56" s="712"/>
      <c r="PDB56" s="712"/>
      <c r="PDC56" s="712"/>
      <c r="PDD56" s="712"/>
      <c r="PDE56" s="712"/>
      <c r="PDF56" s="712"/>
      <c r="PDG56" s="712"/>
      <c r="PDH56" s="712"/>
      <c r="PDI56" s="712"/>
      <c r="PDJ56" s="712"/>
      <c r="PDK56" s="712"/>
      <c r="PDL56" s="712"/>
      <c r="PDM56" s="712"/>
      <c r="PDN56" s="712"/>
      <c r="PDO56" s="712"/>
      <c r="PDP56" s="712"/>
      <c r="PDQ56" s="712"/>
      <c r="PDR56" s="712"/>
      <c r="PDS56" s="712"/>
      <c r="PDT56" s="712"/>
      <c r="PDU56" s="712"/>
      <c r="PDV56" s="712"/>
      <c r="PDW56" s="712"/>
      <c r="PDX56" s="712"/>
      <c r="PDY56" s="712"/>
      <c r="PDZ56" s="712"/>
      <c r="PEA56" s="712"/>
      <c r="PEB56" s="712"/>
      <c r="PEC56" s="712"/>
      <c r="PED56" s="712"/>
      <c r="PEE56" s="712"/>
      <c r="PEF56" s="712"/>
      <c r="PEG56" s="712"/>
      <c r="PEH56" s="712"/>
      <c r="PEI56" s="712"/>
      <c r="PEJ56" s="712"/>
      <c r="PEK56" s="712"/>
      <c r="PEL56" s="712"/>
      <c r="PEM56" s="712"/>
      <c r="PEN56" s="712"/>
      <c r="PEO56" s="712"/>
      <c r="PEP56" s="712"/>
      <c r="PEQ56" s="712"/>
      <c r="PER56" s="712"/>
      <c r="PES56" s="712"/>
      <c r="PET56" s="712"/>
      <c r="PEU56" s="712"/>
      <c r="PEV56" s="712"/>
      <c r="PEW56" s="712"/>
      <c r="PEX56" s="712"/>
      <c r="PEY56" s="712"/>
      <c r="PEZ56" s="712"/>
      <c r="PFA56" s="712"/>
      <c r="PFB56" s="712"/>
      <c r="PFC56" s="712"/>
      <c r="PFD56" s="712"/>
      <c r="PFE56" s="712"/>
      <c r="PFF56" s="712"/>
      <c r="PFG56" s="712"/>
      <c r="PFH56" s="712"/>
      <c r="PFI56" s="712"/>
      <c r="PFJ56" s="712"/>
      <c r="PFK56" s="712"/>
      <c r="PFL56" s="712"/>
      <c r="PFM56" s="712"/>
      <c r="PFN56" s="712"/>
      <c r="PFO56" s="712"/>
      <c r="PFP56" s="712"/>
      <c r="PFQ56" s="712"/>
      <c r="PFR56" s="712"/>
      <c r="PFS56" s="712"/>
      <c r="PFT56" s="712"/>
      <c r="PFU56" s="712"/>
      <c r="PFV56" s="712"/>
      <c r="PFW56" s="712"/>
      <c r="PFX56" s="712"/>
      <c r="PFY56" s="712"/>
      <c r="PFZ56" s="712"/>
      <c r="PGA56" s="712"/>
      <c r="PGB56" s="712"/>
      <c r="PGC56" s="712"/>
      <c r="PGD56" s="712"/>
      <c r="PGE56" s="712"/>
      <c r="PGF56" s="712"/>
      <c r="PGG56" s="712"/>
      <c r="PGH56" s="712"/>
      <c r="PGI56" s="712"/>
      <c r="PGJ56" s="712"/>
      <c r="PGK56" s="712"/>
      <c r="PGL56" s="712"/>
      <c r="PGM56" s="712"/>
      <c r="PGN56" s="712"/>
      <c r="PGO56" s="712"/>
      <c r="PGP56" s="712"/>
      <c r="PGQ56" s="712"/>
      <c r="PGR56" s="712"/>
      <c r="PGS56" s="712"/>
      <c r="PGT56" s="712"/>
      <c r="PGU56" s="712"/>
      <c r="PGV56" s="712"/>
      <c r="PGW56" s="712"/>
      <c r="PGX56" s="712"/>
      <c r="PGY56" s="712"/>
      <c r="PGZ56" s="712"/>
      <c r="PHA56" s="712"/>
      <c r="PHB56" s="712"/>
      <c r="PHC56" s="712"/>
      <c r="PHD56" s="712"/>
      <c r="PHE56" s="712"/>
      <c r="PHF56" s="712"/>
      <c r="PHG56" s="712"/>
      <c r="PHH56" s="712"/>
      <c r="PHI56" s="712"/>
      <c r="PHJ56" s="712"/>
      <c r="PHK56" s="712"/>
      <c r="PHL56" s="712"/>
      <c r="PHM56" s="712"/>
      <c r="PHN56" s="712"/>
      <c r="PHO56" s="712"/>
      <c r="PHP56" s="712"/>
      <c r="PHQ56" s="712"/>
      <c r="PHR56" s="712"/>
      <c r="PHS56" s="712"/>
      <c r="PHT56" s="712"/>
      <c r="PHU56" s="712"/>
      <c r="PHV56" s="712"/>
      <c r="PHW56" s="712"/>
      <c r="PHX56" s="712"/>
      <c r="PHY56" s="712"/>
      <c r="PHZ56" s="712"/>
      <c r="PIA56" s="712"/>
      <c r="PIB56" s="712"/>
      <c r="PIC56" s="712"/>
      <c r="PID56" s="712"/>
      <c r="PIE56" s="712"/>
      <c r="PIF56" s="712"/>
      <c r="PIG56" s="712"/>
      <c r="PIH56" s="712"/>
      <c r="PII56" s="712"/>
      <c r="PIJ56" s="712"/>
      <c r="PIK56" s="712"/>
      <c r="PIL56" s="712"/>
      <c r="PIM56" s="712"/>
      <c r="PIN56" s="712"/>
      <c r="PIO56" s="712"/>
      <c r="PIP56" s="712"/>
      <c r="PIQ56" s="712"/>
      <c r="PIR56" s="712"/>
      <c r="PIS56" s="712"/>
      <c r="PIT56" s="712"/>
      <c r="PIU56" s="712"/>
      <c r="PIV56" s="712"/>
      <c r="PIW56" s="712"/>
      <c r="PIX56" s="712"/>
      <c r="PIY56" s="712"/>
      <c r="PIZ56" s="712"/>
      <c r="PJA56" s="712"/>
      <c r="PJB56" s="712"/>
      <c r="PJC56" s="712"/>
      <c r="PJD56" s="712"/>
      <c r="PJE56" s="712"/>
      <c r="PJF56" s="712"/>
      <c r="PJG56" s="712"/>
      <c r="PJH56" s="712"/>
      <c r="PJI56" s="712"/>
      <c r="PJJ56" s="712"/>
      <c r="PJK56" s="712"/>
      <c r="PJL56" s="712"/>
      <c r="PJM56" s="712"/>
      <c r="PJN56" s="712"/>
      <c r="PJO56" s="712"/>
      <c r="PJP56" s="712"/>
      <c r="PJQ56" s="712"/>
      <c r="PJR56" s="712"/>
      <c r="PJS56" s="712"/>
      <c r="PJT56" s="712"/>
      <c r="PJU56" s="712"/>
      <c r="PJV56" s="712"/>
      <c r="PJW56" s="712"/>
      <c r="PJX56" s="712"/>
      <c r="PJY56" s="712"/>
      <c r="PJZ56" s="712"/>
      <c r="PKA56" s="712"/>
      <c r="PKB56" s="712"/>
      <c r="PKC56" s="712"/>
      <c r="PKD56" s="712"/>
      <c r="PKE56" s="712"/>
      <c r="PKF56" s="712"/>
      <c r="PKG56" s="712"/>
      <c r="PKH56" s="712"/>
      <c r="PKI56" s="712"/>
      <c r="PKJ56" s="712"/>
      <c r="PKK56" s="712"/>
      <c r="PKL56" s="712"/>
      <c r="PKM56" s="712"/>
      <c r="PKN56" s="712"/>
      <c r="PKO56" s="712"/>
      <c r="PKP56" s="712"/>
      <c r="PKQ56" s="712"/>
      <c r="PKR56" s="712"/>
      <c r="PKS56" s="712"/>
      <c r="PKT56" s="712"/>
      <c r="PKU56" s="712"/>
      <c r="PKV56" s="712"/>
      <c r="PKW56" s="712"/>
      <c r="PKX56" s="712"/>
      <c r="PKY56" s="712"/>
      <c r="PKZ56" s="712"/>
      <c r="PLA56" s="712"/>
      <c r="PLB56" s="712"/>
      <c r="PLC56" s="712"/>
      <c r="PLD56" s="712"/>
      <c r="PLE56" s="712"/>
      <c r="PLF56" s="712"/>
      <c r="PLG56" s="712"/>
      <c r="PLH56" s="712"/>
      <c r="PLI56" s="712"/>
      <c r="PLJ56" s="712"/>
      <c r="PLK56" s="712"/>
      <c r="PLL56" s="712"/>
      <c r="PLM56" s="712"/>
      <c r="PLN56" s="712"/>
      <c r="PLO56" s="712"/>
      <c r="PLP56" s="712"/>
      <c r="PLQ56" s="712"/>
      <c r="PLR56" s="712"/>
      <c r="PLS56" s="712"/>
      <c r="PLT56" s="712"/>
      <c r="PLU56" s="712"/>
      <c r="PLV56" s="712"/>
      <c r="PLW56" s="712"/>
      <c r="PLX56" s="712"/>
      <c r="PLY56" s="712"/>
      <c r="PLZ56" s="712"/>
      <c r="PMA56" s="712"/>
      <c r="PMB56" s="712"/>
      <c r="PMC56" s="712"/>
      <c r="PMD56" s="712"/>
      <c r="PME56" s="712"/>
      <c r="PMF56" s="712"/>
      <c r="PMG56" s="712"/>
      <c r="PMH56" s="712"/>
      <c r="PMI56" s="712"/>
      <c r="PMJ56" s="712"/>
      <c r="PMK56" s="712"/>
      <c r="PML56" s="712"/>
      <c r="PMM56" s="712"/>
      <c r="PMN56" s="712"/>
      <c r="PMO56" s="712"/>
      <c r="PMP56" s="712"/>
      <c r="PMQ56" s="712"/>
      <c r="PMR56" s="712"/>
      <c r="PMS56" s="712"/>
      <c r="PMT56" s="712"/>
      <c r="PMU56" s="712"/>
      <c r="PMV56" s="712"/>
      <c r="PMW56" s="712"/>
      <c r="PMX56" s="712"/>
      <c r="PMY56" s="712"/>
      <c r="PMZ56" s="712"/>
      <c r="PNA56" s="712"/>
      <c r="PNB56" s="712"/>
      <c r="PNC56" s="712"/>
      <c r="PND56" s="712"/>
      <c r="PNE56" s="712"/>
      <c r="PNF56" s="712"/>
      <c r="PNG56" s="712"/>
      <c r="PNH56" s="712"/>
      <c r="PNI56" s="712"/>
      <c r="PNJ56" s="712"/>
      <c r="PNK56" s="712"/>
      <c r="PNL56" s="712"/>
      <c r="PNM56" s="712"/>
      <c r="PNN56" s="712"/>
      <c r="PNO56" s="712"/>
      <c r="PNP56" s="712"/>
      <c r="PNQ56" s="712"/>
      <c r="PNR56" s="712"/>
      <c r="PNS56" s="712"/>
      <c r="PNT56" s="712"/>
      <c r="PNU56" s="712"/>
      <c r="PNV56" s="712"/>
      <c r="PNW56" s="712"/>
      <c r="PNX56" s="712"/>
      <c r="PNY56" s="712"/>
      <c r="PNZ56" s="712"/>
      <c r="POA56" s="712"/>
      <c r="POB56" s="712"/>
      <c r="POC56" s="712"/>
      <c r="POD56" s="712"/>
      <c r="POE56" s="712"/>
      <c r="POF56" s="712"/>
      <c r="POG56" s="712"/>
      <c r="POH56" s="712"/>
      <c r="POI56" s="712"/>
      <c r="POJ56" s="712"/>
      <c r="POK56" s="712"/>
      <c r="POL56" s="712"/>
      <c r="POM56" s="712"/>
      <c r="PON56" s="712"/>
      <c r="POO56" s="712"/>
      <c r="POP56" s="712"/>
      <c r="POQ56" s="712"/>
      <c r="POR56" s="712"/>
      <c r="POS56" s="712"/>
      <c r="POT56" s="712"/>
      <c r="POU56" s="712"/>
      <c r="POV56" s="712"/>
      <c r="POW56" s="712"/>
      <c r="POX56" s="712"/>
      <c r="POY56" s="712"/>
      <c r="POZ56" s="712"/>
      <c r="PPA56" s="712"/>
      <c r="PPB56" s="712"/>
      <c r="PPC56" s="712"/>
      <c r="PPD56" s="712"/>
      <c r="PPE56" s="712"/>
      <c r="PPF56" s="712"/>
      <c r="PPG56" s="712"/>
      <c r="PPH56" s="712"/>
      <c r="PPI56" s="712"/>
      <c r="PPJ56" s="712"/>
      <c r="PPK56" s="712"/>
      <c r="PPL56" s="712"/>
      <c r="PPM56" s="712"/>
      <c r="PPN56" s="712"/>
      <c r="PPO56" s="712"/>
      <c r="PPP56" s="712"/>
      <c r="PPQ56" s="712"/>
      <c r="PPR56" s="712"/>
      <c r="PPS56" s="712"/>
      <c r="PPT56" s="712"/>
      <c r="PPU56" s="712"/>
      <c r="PPV56" s="712"/>
      <c r="PPW56" s="712"/>
      <c r="PPX56" s="712"/>
      <c r="PPY56" s="712"/>
      <c r="PPZ56" s="712"/>
      <c r="PQA56" s="712"/>
      <c r="PQB56" s="712"/>
      <c r="PQC56" s="712"/>
      <c r="PQD56" s="712"/>
      <c r="PQE56" s="712"/>
      <c r="PQF56" s="712"/>
      <c r="PQG56" s="712"/>
      <c r="PQH56" s="712"/>
      <c r="PQI56" s="712"/>
      <c r="PQJ56" s="712"/>
      <c r="PQK56" s="712"/>
      <c r="PQL56" s="712"/>
      <c r="PQM56" s="712"/>
      <c r="PQN56" s="712"/>
      <c r="PQO56" s="712"/>
      <c r="PQP56" s="712"/>
      <c r="PQQ56" s="712"/>
      <c r="PQR56" s="712"/>
      <c r="PQS56" s="712"/>
      <c r="PQT56" s="712"/>
      <c r="PQU56" s="712"/>
      <c r="PQV56" s="712"/>
      <c r="PQW56" s="712"/>
      <c r="PQX56" s="712"/>
      <c r="PQY56" s="712"/>
      <c r="PQZ56" s="712"/>
      <c r="PRA56" s="712"/>
      <c r="PRB56" s="712"/>
      <c r="PRC56" s="712"/>
      <c r="PRD56" s="712"/>
      <c r="PRE56" s="712"/>
      <c r="PRF56" s="712"/>
      <c r="PRG56" s="712"/>
      <c r="PRH56" s="712"/>
      <c r="PRI56" s="712"/>
      <c r="PRJ56" s="712"/>
      <c r="PRK56" s="712"/>
      <c r="PRL56" s="712"/>
      <c r="PRM56" s="712"/>
      <c r="PRN56" s="712"/>
      <c r="PRO56" s="712"/>
      <c r="PRP56" s="712"/>
      <c r="PRQ56" s="712"/>
      <c r="PRR56" s="712"/>
      <c r="PRS56" s="712"/>
      <c r="PRT56" s="712"/>
      <c r="PRU56" s="712"/>
      <c r="PRV56" s="712"/>
      <c r="PRW56" s="712"/>
      <c r="PRX56" s="712"/>
      <c r="PRY56" s="712"/>
      <c r="PRZ56" s="712"/>
      <c r="PSA56" s="712"/>
      <c r="PSB56" s="712"/>
      <c r="PSC56" s="712"/>
      <c r="PSD56" s="712"/>
      <c r="PSE56" s="712"/>
      <c r="PSF56" s="712"/>
      <c r="PSG56" s="712"/>
      <c r="PSH56" s="712"/>
      <c r="PSI56" s="712"/>
      <c r="PSJ56" s="712"/>
      <c r="PSK56" s="712"/>
      <c r="PSL56" s="712"/>
      <c r="PSM56" s="712"/>
      <c r="PSN56" s="712"/>
      <c r="PSO56" s="712"/>
      <c r="PSP56" s="712"/>
      <c r="PSQ56" s="712"/>
      <c r="PSR56" s="712"/>
      <c r="PSS56" s="712"/>
      <c r="PST56" s="712"/>
      <c r="PSU56" s="712"/>
      <c r="PSV56" s="712"/>
      <c r="PSW56" s="712"/>
      <c r="PSX56" s="712"/>
      <c r="PSY56" s="712"/>
      <c r="PSZ56" s="712"/>
      <c r="PTA56" s="712"/>
      <c r="PTB56" s="712"/>
      <c r="PTC56" s="712"/>
      <c r="PTD56" s="712"/>
      <c r="PTE56" s="712"/>
      <c r="PTF56" s="712"/>
      <c r="PTG56" s="712"/>
      <c r="PTH56" s="712"/>
      <c r="PTI56" s="712"/>
      <c r="PTJ56" s="712"/>
      <c r="PTK56" s="712"/>
      <c r="PTL56" s="712"/>
      <c r="PTM56" s="712"/>
      <c r="PTN56" s="712"/>
      <c r="PTO56" s="712"/>
      <c r="PTP56" s="712"/>
      <c r="PTQ56" s="712"/>
      <c r="PTR56" s="712"/>
      <c r="PTS56" s="712"/>
      <c r="PTT56" s="712"/>
      <c r="PTU56" s="712"/>
      <c r="PTV56" s="712"/>
      <c r="PTW56" s="712"/>
      <c r="PTX56" s="712"/>
      <c r="PTY56" s="712"/>
      <c r="PTZ56" s="712"/>
      <c r="PUA56" s="712"/>
      <c r="PUB56" s="712"/>
      <c r="PUC56" s="712"/>
      <c r="PUD56" s="712"/>
      <c r="PUE56" s="712"/>
      <c r="PUF56" s="712"/>
      <c r="PUG56" s="712"/>
      <c r="PUH56" s="712"/>
      <c r="PUI56" s="712"/>
      <c r="PUJ56" s="712"/>
      <c r="PUK56" s="712"/>
      <c r="PUL56" s="712"/>
      <c r="PUM56" s="712"/>
      <c r="PUN56" s="712"/>
      <c r="PUO56" s="712"/>
      <c r="PUP56" s="712"/>
      <c r="PUQ56" s="712"/>
      <c r="PUR56" s="712"/>
      <c r="PUS56" s="712"/>
      <c r="PUT56" s="712"/>
      <c r="PUU56" s="712"/>
      <c r="PUV56" s="712"/>
      <c r="PUW56" s="712"/>
      <c r="PUX56" s="712"/>
      <c r="PUY56" s="712"/>
      <c r="PUZ56" s="712"/>
      <c r="PVA56" s="712"/>
      <c r="PVB56" s="712"/>
      <c r="PVC56" s="712"/>
      <c r="PVD56" s="712"/>
      <c r="PVE56" s="712"/>
      <c r="PVF56" s="712"/>
      <c r="PVG56" s="712"/>
      <c r="PVH56" s="712"/>
      <c r="PVI56" s="712"/>
      <c r="PVJ56" s="712"/>
      <c r="PVK56" s="712"/>
      <c r="PVL56" s="712"/>
      <c r="PVM56" s="712"/>
      <c r="PVN56" s="712"/>
      <c r="PVO56" s="712"/>
      <c r="PVP56" s="712"/>
      <c r="PVQ56" s="712"/>
      <c r="PVR56" s="712"/>
      <c r="PVS56" s="712"/>
      <c r="PVT56" s="712"/>
      <c r="PVU56" s="712"/>
      <c r="PVV56" s="712"/>
      <c r="PVW56" s="712"/>
      <c r="PVX56" s="712"/>
      <c r="PVY56" s="712"/>
      <c r="PVZ56" s="712"/>
      <c r="PWA56" s="712"/>
      <c r="PWB56" s="712"/>
      <c r="PWC56" s="712"/>
      <c r="PWD56" s="712"/>
      <c r="PWE56" s="712"/>
      <c r="PWF56" s="712"/>
      <c r="PWG56" s="712"/>
      <c r="PWH56" s="712"/>
      <c r="PWI56" s="712"/>
      <c r="PWJ56" s="712"/>
      <c r="PWK56" s="712"/>
      <c r="PWL56" s="712"/>
      <c r="PWM56" s="712"/>
      <c r="PWN56" s="712"/>
      <c r="PWO56" s="712"/>
      <c r="PWP56" s="712"/>
      <c r="PWQ56" s="712"/>
      <c r="PWR56" s="712"/>
      <c r="PWS56" s="712"/>
      <c r="PWT56" s="712"/>
      <c r="PWU56" s="712"/>
      <c r="PWV56" s="712"/>
      <c r="PWW56" s="712"/>
      <c r="PWX56" s="712"/>
      <c r="PWY56" s="712"/>
      <c r="PWZ56" s="712"/>
      <c r="PXA56" s="712"/>
      <c r="PXB56" s="712"/>
      <c r="PXC56" s="712"/>
      <c r="PXD56" s="712"/>
      <c r="PXE56" s="712"/>
      <c r="PXF56" s="712"/>
      <c r="PXG56" s="712"/>
      <c r="PXH56" s="712"/>
      <c r="PXI56" s="712"/>
      <c r="PXJ56" s="712"/>
      <c r="PXK56" s="712"/>
      <c r="PXL56" s="712"/>
      <c r="PXM56" s="712"/>
      <c r="PXN56" s="712"/>
      <c r="PXO56" s="712"/>
      <c r="PXP56" s="712"/>
      <c r="PXQ56" s="712"/>
      <c r="PXR56" s="712"/>
      <c r="PXS56" s="712"/>
      <c r="PXT56" s="712"/>
      <c r="PXU56" s="712"/>
      <c r="PXV56" s="712"/>
      <c r="PXW56" s="712"/>
      <c r="PXX56" s="712"/>
      <c r="PXY56" s="712"/>
      <c r="PXZ56" s="712"/>
      <c r="PYA56" s="712"/>
      <c r="PYB56" s="712"/>
      <c r="PYC56" s="712"/>
      <c r="PYD56" s="712"/>
      <c r="PYE56" s="712"/>
      <c r="PYF56" s="712"/>
      <c r="PYG56" s="712"/>
      <c r="PYH56" s="712"/>
      <c r="PYI56" s="712"/>
      <c r="PYJ56" s="712"/>
      <c r="PYK56" s="712"/>
      <c r="PYL56" s="712"/>
      <c r="PYM56" s="712"/>
      <c r="PYN56" s="712"/>
      <c r="PYO56" s="712"/>
      <c r="PYP56" s="712"/>
      <c r="PYQ56" s="712"/>
      <c r="PYR56" s="712"/>
      <c r="PYS56" s="712"/>
      <c r="PYT56" s="712"/>
      <c r="PYU56" s="712"/>
      <c r="PYV56" s="712"/>
      <c r="PYW56" s="712"/>
      <c r="PYX56" s="712"/>
      <c r="PYY56" s="712"/>
      <c r="PYZ56" s="712"/>
      <c r="PZA56" s="712"/>
      <c r="PZB56" s="712"/>
      <c r="PZC56" s="712"/>
      <c r="PZD56" s="712"/>
      <c r="PZE56" s="712"/>
      <c r="PZF56" s="712"/>
      <c r="PZG56" s="712"/>
      <c r="PZH56" s="712"/>
      <c r="PZI56" s="712"/>
      <c r="PZJ56" s="712"/>
      <c r="PZK56" s="712"/>
      <c r="PZL56" s="712"/>
      <c r="PZM56" s="712"/>
      <c r="PZN56" s="712"/>
      <c r="PZO56" s="712"/>
      <c r="PZP56" s="712"/>
      <c r="PZQ56" s="712"/>
      <c r="PZR56" s="712"/>
      <c r="PZS56" s="712"/>
      <c r="PZT56" s="712"/>
      <c r="PZU56" s="712"/>
      <c r="PZV56" s="712"/>
      <c r="PZW56" s="712"/>
      <c r="PZX56" s="712"/>
      <c r="PZY56" s="712"/>
      <c r="PZZ56" s="712"/>
      <c r="QAA56" s="712"/>
      <c r="QAB56" s="712"/>
      <c r="QAC56" s="712"/>
      <c r="QAD56" s="712"/>
      <c r="QAE56" s="712"/>
      <c r="QAF56" s="712"/>
      <c r="QAG56" s="712"/>
      <c r="QAH56" s="712"/>
      <c r="QAI56" s="712"/>
      <c r="QAJ56" s="712"/>
      <c r="QAK56" s="712"/>
      <c r="QAL56" s="712"/>
      <c r="QAM56" s="712"/>
      <c r="QAN56" s="712"/>
      <c r="QAO56" s="712"/>
      <c r="QAP56" s="712"/>
      <c r="QAQ56" s="712"/>
      <c r="QAR56" s="712"/>
      <c r="QAS56" s="712"/>
      <c r="QAT56" s="712"/>
      <c r="QAU56" s="712"/>
      <c r="QAV56" s="712"/>
      <c r="QAW56" s="712"/>
      <c r="QAX56" s="712"/>
      <c r="QAY56" s="712"/>
      <c r="QAZ56" s="712"/>
      <c r="QBA56" s="712"/>
      <c r="QBB56" s="712"/>
      <c r="QBC56" s="712"/>
      <c r="QBD56" s="712"/>
      <c r="QBE56" s="712"/>
      <c r="QBF56" s="712"/>
      <c r="QBG56" s="712"/>
      <c r="QBH56" s="712"/>
      <c r="QBI56" s="712"/>
      <c r="QBJ56" s="712"/>
      <c r="QBK56" s="712"/>
      <c r="QBL56" s="712"/>
      <c r="QBM56" s="712"/>
      <c r="QBN56" s="712"/>
      <c r="QBO56" s="712"/>
      <c r="QBP56" s="712"/>
      <c r="QBQ56" s="712"/>
      <c r="QBR56" s="712"/>
      <c r="QBS56" s="712"/>
      <c r="QBT56" s="712"/>
      <c r="QBU56" s="712"/>
      <c r="QBV56" s="712"/>
      <c r="QBW56" s="712"/>
      <c r="QBX56" s="712"/>
      <c r="QBY56" s="712"/>
      <c r="QBZ56" s="712"/>
      <c r="QCA56" s="712"/>
      <c r="QCB56" s="712"/>
      <c r="QCC56" s="712"/>
      <c r="QCD56" s="712"/>
      <c r="QCE56" s="712"/>
      <c r="QCF56" s="712"/>
      <c r="QCG56" s="712"/>
      <c r="QCH56" s="712"/>
      <c r="QCI56" s="712"/>
      <c r="QCJ56" s="712"/>
      <c r="QCK56" s="712"/>
      <c r="QCL56" s="712"/>
      <c r="QCM56" s="712"/>
      <c r="QCN56" s="712"/>
      <c r="QCO56" s="712"/>
      <c r="QCP56" s="712"/>
      <c r="QCQ56" s="712"/>
      <c r="QCR56" s="712"/>
      <c r="QCS56" s="712"/>
      <c r="QCT56" s="712"/>
      <c r="QCU56" s="712"/>
      <c r="QCV56" s="712"/>
      <c r="QCW56" s="712"/>
      <c r="QCX56" s="712"/>
      <c r="QCY56" s="712"/>
      <c r="QCZ56" s="712"/>
      <c r="QDA56" s="712"/>
      <c r="QDB56" s="712"/>
      <c r="QDC56" s="712"/>
      <c r="QDD56" s="712"/>
      <c r="QDE56" s="712"/>
      <c r="QDF56" s="712"/>
      <c r="QDG56" s="712"/>
      <c r="QDH56" s="712"/>
      <c r="QDI56" s="712"/>
      <c r="QDJ56" s="712"/>
      <c r="QDK56" s="712"/>
      <c r="QDL56" s="712"/>
      <c r="QDM56" s="712"/>
      <c r="QDN56" s="712"/>
      <c r="QDO56" s="712"/>
      <c r="QDP56" s="712"/>
      <c r="QDQ56" s="712"/>
      <c r="QDR56" s="712"/>
      <c r="QDS56" s="712"/>
      <c r="QDT56" s="712"/>
      <c r="QDU56" s="712"/>
      <c r="QDV56" s="712"/>
      <c r="QDW56" s="712"/>
      <c r="QDX56" s="712"/>
      <c r="QDY56" s="712"/>
      <c r="QDZ56" s="712"/>
      <c r="QEA56" s="712"/>
      <c r="QEB56" s="712"/>
      <c r="QEC56" s="712"/>
      <c r="QED56" s="712"/>
      <c r="QEE56" s="712"/>
      <c r="QEF56" s="712"/>
      <c r="QEG56" s="712"/>
      <c r="QEH56" s="712"/>
      <c r="QEI56" s="712"/>
      <c r="QEJ56" s="712"/>
      <c r="QEK56" s="712"/>
      <c r="QEL56" s="712"/>
      <c r="QEM56" s="712"/>
      <c r="QEN56" s="712"/>
      <c r="QEO56" s="712"/>
      <c r="QEP56" s="712"/>
      <c r="QEQ56" s="712"/>
      <c r="QER56" s="712"/>
      <c r="QES56" s="712"/>
      <c r="QET56" s="712"/>
      <c r="QEU56" s="712"/>
      <c r="QEV56" s="712"/>
      <c r="QEW56" s="712"/>
      <c r="QEX56" s="712"/>
      <c r="QEY56" s="712"/>
      <c r="QEZ56" s="712"/>
      <c r="QFA56" s="712"/>
      <c r="QFB56" s="712"/>
      <c r="QFC56" s="712"/>
      <c r="QFD56" s="712"/>
      <c r="QFE56" s="712"/>
      <c r="QFF56" s="712"/>
      <c r="QFG56" s="712"/>
      <c r="QFH56" s="712"/>
      <c r="QFI56" s="712"/>
      <c r="QFJ56" s="712"/>
      <c r="QFK56" s="712"/>
      <c r="QFL56" s="712"/>
      <c r="QFM56" s="712"/>
      <c r="QFN56" s="712"/>
      <c r="QFO56" s="712"/>
      <c r="QFP56" s="712"/>
      <c r="QFQ56" s="712"/>
      <c r="QFR56" s="712"/>
      <c r="QFS56" s="712"/>
      <c r="QFT56" s="712"/>
      <c r="QFU56" s="712"/>
      <c r="QFV56" s="712"/>
      <c r="QFW56" s="712"/>
      <c r="QFX56" s="712"/>
      <c r="QFY56" s="712"/>
      <c r="QFZ56" s="712"/>
      <c r="QGA56" s="712"/>
      <c r="QGB56" s="712"/>
      <c r="QGC56" s="712"/>
      <c r="QGD56" s="712"/>
      <c r="QGE56" s="712"/>
      <c r="QGF56" s="712"/>
      <c r="QGG56" s="712"/>
      <c r="QGH56" s="712"/>
      <c r="QGI56" s="712"/>
      <c r="QGJ56" s="712"/>
      <c r="QGK56" s="712"/>
      <c r="QGL56" s="712"/>
      <c r="QGM56" s="712"/>
      <c r="QGN56" s="712"/>
      <c r="QGO56" s="712"/>
      <c r="QGP56" s="712"/>
      <c r="QGQ56" s="712"/>
      <c r="QGR56" s="712"/>
      <c r="QGS56" s="712"/>
      <c r="QGT56" s="712"/>
      <c r="QGU56" s="712"/>
      <c r="QGV56" s="712"/>
      <c r="QGW56" s="712"/>
      <c r="QGX56" s="712"/>
      <c r="QGY56" s="712"/>
      <c r="QGZ56" s="712"/>
      <c r="QHA56" s="712"/>
      <c r="QHB56" s="712"/>
      <c r="QHC56" s="712"/>
      <c r="QHD56" s="712"/>
      <c r="QHE56" s="712"/>
      <c r="QHF56" s="712"/>
      <c r="QHG56" s="712"/>
      <c r="QHH56" s="712"/>
      <c r="QHI56" s="712"/>
      <c r="QHJ56" s="712"/>
      <c r="QHK56" s="712"/>
      <c r="QHL56" s="712"/>
      <c r="QHM56" s="712"/>
      <c r="QHN56" s="712"/>
      <c r="QHO56" s="712"/>
      <c r="QHP56" s="712"/>
      <c r="QHQ56" s="712"/>
      <c r="QHR56" s="712"/>
      <c r="QHS56" s="712"/>
      <c r="QHT56" s="712"/>
      <c r="QHU56" s="712"/>
      <c r="QHV56" s="712"/>
      <c r="QHW56" s="712"/>
      <c r="QHX56" s="712"/>
      <c r="QHY56" s="712"/>
      <c r="QHZ56" s="712"/>
      <c r="QIA56" s="712"/>
      <c r="QIB56" s="712"/>
      <c r="QIC56" s="712"/>
      <c r="QID56" s="712"/>
      <c r="QIE56" s="712"/>
      <c r="QIF56" s="712"/>
      <c r="QIG56" s="712"/>
      <c r="QIH56" s="712"/>
      <c r="QII56" s="712"/>
      <c r="QIJ56" s="712"/>
      <c r="QIK56" s="712"/>
      <c r="QIL56" s="712"/>
      <c r="QIM56" s="712"/>
      <c r="QIN56" s="712"/>
      <c r="QIO56" s="712"/>
      <c r="QIP56" s="712"/>
      <c r="QIQ56" s="712"/>
      <c r="QIR56" s="712"/>
      <c r="QIS56" s="712"/>
      <c r="QIT56" s="712"/>
      <c r="QIU56" s="712"/>
      <c r="QIV56" s="712"/>
      <c r="QIW56" s="712"/>
      <c r="QIX56" s="712"/>
      <c r="QIY56" s="712"/>
      <c r="QIZ56" s="712"/>
      <c r="QJA56" s="712"/>
      <c r="QJB56" s="712"/>
      <c r="QJC56" s="712"/>
      <c r="QJD56" s="712"/>
      <c r="QJE56" s="712"/>
      <c r="QJF56" s="712"/>
      <c r="QJG56" s="712"/>
      <c r="QJH56" s="712"/>
      <c r="QJI56" s="712"/>
      <c r="QJJ56" s="712"/>
      <c r="QJK56" s="712"/>
      <c r="QJL56" s="712"/>
      <c r="QJM56" s="712"/>
      <c r="QJN56" s="712"/>
      <c r="QJO56" s="712"/>
      <c r="QJP56" s="712"/>
      <c r="QJQ56" s="712"/>
      <c r="QJR56" s="712"/>
      <c r="QJS56" s="712"/>
      <c r="QJT56" s="712"/>
      <c r="QJU56" s="712"/>
      <c r="QJV56" s="712"/>
      <c r="QJW56" s="712"/>
      <c r="QJX56" s="712"/>
      <c r="QJY56" s="712"/>
      <c r="QJZ56" s="712"/>
      <c r="QKA56" s="712"/>
      <c r="QKB56" s="712"/>
      <c r="QKC56" s="712"/>
      <c r="QKD56" s="712"/>
      <c r="QKE56" s="712"/>
      <c r="QKF56" s="712"/>
      <c r="QKG56" s="712"/>
      <c r="QKH56" s="712"/>
      <c r="QKI56" s="712"/>
      <c r="QKJ56" s="712"/>
      <c r="QKK56" s="712"/>
      <c r="QKL56" s="712"/>
      <c r="QKM56" s="712"/>
      <c r="QKN56" s="712"/>
      <c r="QKO56" s="712"/>
      <c r="QKP56" s="712"/>
      <c r="QKQ56" s="712"/>
      <c r="QKR56" s="712"/>
      <c r="QKS56" s="712"/>
      <c r="QKT56" s="712"/>
      <c r="QKU56" s="712"/>
      <c r="QKV56" s="712"/>
      <c r="QKW56" s="712"/>
      <c r="QKX56" s="712"/>
      <c r="QKY56" s="712"/>
      <c r="QKZ56" s="712"/>
      <c r="QLA56" s="712"/>
      <c r="QLB56" s="712"/>
      <c r="QLC56" s="712"/>
      <c r="QLD56" s="712"/>
      <c r="QLE56" s="712"/>
      <c r="QLF56" s="712"/>
      <c r="QLG56" s="712"/>
      <c r="QLH56" s="712"/>
      <c r="QLI56" s="712"/>
      <c r="QLJ56" s="712"/>
      <c r="QLK56" s="712"/>
      <c r="QLL56" s="712"/>
      <c r="QLM56" s="712"/>
      <c r="QLN56" s="712"/>
      <c r="QLO56" s="712"/>
      <c r="QLP56" s="712"/>
      <c r="QLQ56" s="712"/>
      <c r="QLR56" s="712"/>
      <c r="QLS56" s="712"/>
      <c r="QLT56" s="712"/>
      <c r="QLU56" s="712"/>
      <c r="QLV56" s="712"/>
      <c r="QLW56" s="712"/>
      <c r="QLX56" s="712"/>
      <c r="QLY56" s="712"/>
      <c r="QLZ56" s="712"/>
      <c r="QMA56" s="712"/>
      <c r="QMB56" s="712"/>
      <c r="QMC56" s="712"/>
      <c r="QMD56" s="712"/>
      <c r="QME56" s="712"/>
      <c r="QMF56" s="712"/>
      <c r="QMG56" s="712"/>
      <c r="QMH56" s="712"/>
      <c r="QMI56" s="712"/>
      <c r="QMJ56" s="712"/>
      <c r="QMK56" s="712"/>
      <c r="QML56" s="712"/>
      <c r="QMM56" s="712"/>
      <c r="QMN56" s="712"/>
      <c r="QMO56" s="712"/>
      <c r="QMP56" s="712"/>
      <c r="QMQ56" s="712"/>
      <c r="QMR56" s="712"/>
      <c r="QMS56" s="712"/>
      <c r="QMT56" s="712"/>
      <c r="QMU56" s="712"/>
      <c r="QMV56" s="712"/>
      <c r="QMW56" s="712"/>
      <c r="QMX56" s="712"/>
      <c r="QMY56" s="712"/>
      <c r="QMZ56" s="712"/>
      <c r="QNA56" s="712"/>
      <c r="QNB56" s="712"/>
      <c r="QNC56" s="712"/>
      <c r="QND56" s="712"/>
      <c r="QNE56" s="712"/>
      <c r="QNF56" s="712"/>
      <c r="QNG56" s="712"/>
      <c r="QNH56" s="712"/>
      <c r="QNI56" s="712"/>
      <c r="QNJ56" s="712"/>
      <c r="QNK56" s="712"/>
      <c r="QNL56" s="712"/>
      <c r="QNM56" s="712"/>
      <c r="QNN56" s="712"/>
      <c r="QNO56" s="712"/>
      <c r="QNP56" s="712"/>
      <c r="QNQ56" s="712"/>
      <c r="QNR56" s="712"/>
      <c r="QNS56" s="712"/>
      <c r="QNT56" s="712"/>
      <c r="QNU56" s="712"/>
      <c r="QNV56" s="712"/>
      <c r="QNW56" s="712"/>
      <c r="QNX56" s="712"/>
      <c r="QNY56" s="712"/>
      <c r="QNZ56" s="712"/>
      <c r="QOA56" s="712"/>
      <c r="QOB56" s="712"/>
      <c r="QOC56" s="712"/>
      <c r="QOD56" s="712"/>
      <c r="QOE56" s="712"/>
      <c r="QOF56" s="712"/>
      <c r="QOG56" s="712"/>
      <c r="QOH56" s="712"/>
      <c r="QOI56" s="712"/>
      <c r="QOJ56" s="712"/>
      <c r="QOK56" s="712"/>
      <c r="QOL56" s="712"/>
      <c r="QOM56" s="712"/>
      <c r="QON56" s="712"/>
      <c r="QOO56" s="712"/>
      <c r="QOP56" s="712"/>
      <c r="QOQ56" s="712"/>
      <c r="QOR56" s="712"/>
      <c r="QOS56" s="712"/>
      <c r="QOT56" s="712"/>
      <c r="QOU56" s="712"/>
      <c r="QOV56" s="712"/>
      <c r="QOW56" s="712"/>
      <c r="QOX56" s="712"/>
      <c r="QOY56" s="712"/>
      <c r="QOZ56" s="712"/>
      <c r="QPA56" s="712"/>
      <c r="QPB56" s="712"/>
      <c r="QPC56" s="712"/>
      <c r="QPD56" s="712"/>
      <c r="QPE56" s="712"/>
      <c r="QPF56" s="712"/>
      <c r="QPG56" s="712"/>
      <c r="QPH56" s="712"/>
      <c r="QPI56" s="712"/>
      <c r="QPJ56" s="712"/>
      <c r="QPK56" s="712"/>
      <c r="QPL56" s="712"/>
      <c r="QPM56" s="712"/>
      <c r="QPN56" s="712"/>
      <c r="QPO56" s="712"/>
      <c r="QPP56" s="712"/>
      <c r="QPQ56" s="712"/>
      <c r="QPR56" s="712"/>
      <c r="QPS56" s="712"/>
      <c r="QPT56" s="712"/>
      <c r="QPU56" s="712"/>
      <c r="QPV56" s="712"/>
      <c r="QPW56" s="712"/>
      <c r="QPX56" s="712"/>
      <c r="QPY56" s="712"/>
      <c r="QPZ56" s="712"/>
      <c r="QQA56" s="712"/>
      <c r="QQB56" s="712"/>
      <c r="QQC56" s="712"/>
      <c r="QQD56" s="712"/>
      <c r="QQE56" s="712"/>
      <c r="QQF56" s="712"/>
      <c r="QQG56" s="712"/>
      <c r="QQH56" s="712"/>
      <c r="QQI56" s="712"/>
      <c r="QQJ56" s="712"/>
      <c r="QQK56" s="712"/>
      <c r="QQL56" s="712"/>
      <c r="QQM56" s="712"/>
      <c r="QQN56" s="712"/>
      <c r="QQO56" s="712"/>
      <c r="QQP56" s="712"/>
      <c r="QQQ56" s="712"/>
      <c r="QQR56" s="712"/>
      <c r="QQS56" s="712"/>
      <c r="QQT56" s="712"/>
      <c r="QQU56" s="712"/>
      <c r="QQV56" s="712"/>
      <c r="QQW56" s="712"/>
      <c r="QQX56" s="712"/>
      <c r="QQY56" s="712"/>
      <c r="QQZ56" s="712"/>
      <c r="QRA56" s="712"/>
      <c r="QRB56" s="712"/>
      <c r="QRC56" s="712"/>
      <c r="QRD56" s="712"/>
      <c r="QRE56" s="712"/>
      <c r="QRF56" s="712"/>
      <c r="QRG56" s="712"/>
      <c r="QRH56" s="712"/>
      <c r="QRI56" s="712"/>
      <c r="QRJ56" s="712"/>
      <c r="QRK56" s="712"/>
      <c r="QRL56" s="712"/>
      <c r="QRM56" s="712"/>
      <c r="QRN56" s="712"/>
      <c r="QRO56" s="712"/>
      <c r="QRP56" s="712"/>
      <c r="QRQ56" s="712"/>
      <c r="QRR56" s="712"/>
      <c r="QRS56" s="712"/>
      <c r="QRT56" s="712"/>
      <c r="QRU56" s="712"/>
      <c r="QRV56" s="712"/>
      <c r="QRW56" s="712"/>
      <c r="QRX56" s="712"/>
      <c r="QRY56" s="712"/>
      <c r="QRZ56" s="712"/>
      <c r="QSA56" s="712"/>
      <c r="QSB56" s="712"/>
      <c r="QSC56" s="712"/>
      <c r="QSD56" s="712"/>
      <c r="QSE56" s="712"/>
      <c r="QSF56" s="712"/>
      <c r="QSG56" s="712"/>
      <c r="QSH56" s="712"/>
      <c r="QSI56" s="712"/>
      <c r="QSJ56" s="712"/>
      <c r="QSK56" s="712"/>
      <c r="QSL56" s="712"/>
      <c r="QSM56" s="712"/>
      <c r="QSN56" s="712"/>
      <c r="QSO56" s="712"/>
      <c r="QSP56" s="712"/>
      <c r="QSQ56" s="712"/>
      <c r="QSR56" s="712"/>
      <c r="QSS56" s="712"/>
      <c r="QST56" s="712"/>
      <c r="QSU56" s="712"/>
      <c r="QSV56" s="712"/>
      <c r="QSW56" s="712"/>
      <c r="QSX56" s="712"/>
      <c r="QSY56" s="712"/>
      <c r="QSZ56" s="712"/>
      <c r="QTA56" s="712"/>
      <c r="QTB56" s="712"/>
      <c r="QTC56" s="712"/>
      <c r="QTD56" s="712"/>
      <c r="QTE56" s="712"/>
      <c r="QTF56" s="712"/>
      <c r="QTG56" s="712"/>
      <c r="QTH56" s="712"/>
      <c r="QTI56" s="712"/>
      <c r="QTJ56" s="712"/>
      <c r="QTK56" s="712"/>
      <c r="QTL56" s="712"/>
      <c r="QTM56" s="712"/>
      <c r="QTN56" s="712"/>
      <c r="QTO56" s="712"/>
      <c r="QTP56" s="712"/>
      <c r="QTQ56" s="712"/>
      <c r="QTR56" s="712"/>
      <c r="QTS56" s="712"/>
      <c r="QTT56" s="712"/>
      <c r="QTU56" s="712"/>
      <c r="QTV56" s="712"/>
      <c r="QTW56" s="712"/>
      <c r="QTX56" s="712"/>
      <c r="QTY56" s="712"/>
      <c r="QTZ56" s="712"/>
      <c r="QUA56" s="712"/>
      <c r="QUB56" s="712"/>
      <c r="QUC56" s="712"/>
      <c r="QUD56" s="712"/>
      <c r="QUE56" s="712"/>
      <c r="QUF56" s="712"/>
      <c r="QUG56" s="712"/>
      <c r="QUH56" s="712"/>
      <c r="QUI56" s="712"/>
      <c r="QUJ56" s="712"/>
      <c r="QUK56" s="712"/>
      <c r="QUL56" s="712"/>
      <c r="QUM56" s="712"/>
      <c r="QUN56" s="712"/>
      <c r="QUO56" s="712"/>
      <c r="QUP56" s="712"/>
      <c r="QUQ56" s="712"/>
      <c r="QUR56" s="712"/>
      <c r="QUS56" s="712"/>
      <c r="QUT56" s="712"/>
      <c r="QUU56" s="712"/>
      <c r="QUV56" s="712"/>
      <c r="QUW56" s="712"/>
      <c r="QUX56" s="712"/>
      <c r="QUY56" s="712"/>
      <c r="QUZ56" s="712"/>
      <c r="QVA56" s="712"/>
      <c r="QVB56" s="712"/>
      <c r="QVC56" s="712"/>
      <c r="QVD56" s="712"/>
      <c r="QVE56" s="712"/>
      <c r="QVF56" s="712"/>
      <c r="QVG56" s="712"/>
      <c r="QVH56" s="712"/>
      <c r="QVI56" s="712"/>
      <c r="QVJ56" s="712"/>
      <c r="QVK56" s="712"/>
      <c r="QVL56" s="712"/>
      <c r="QVM56" s="712"/>
      <c r="QVN56" s="712"/>
      <c r="QVO56" s="712"/>
      <c r="QVP56" s="712"/>
      <c r="QVQ56" s="712"/>
      <c r="QVR56" s="712"/>
      <c r="QVS56" s="712"/>
      <c r="QVT56" s="712"/>
      <c r="QVU56" s="712"/>
      <c r="QVV56" s="712"/>
      <c r="QVW56" s="712"/>
      <c r="QVX56" s="712"/>
      <c r="QVY56" s="712"/>
      <c r="QVZ56" s="712"/>
      <c r="QWA56" s="712"/>
      <c r="QWB56" s="712"/>
      <c r="QWC56" s="712"/>
      <c r="QWD56" s="712"/>
      <c r="QWE56" s="712"/>
      <c r="QWF56" s="712"/>
      <c r="QWG56" s="712"/>
      <c r="QWH56" s="712"/>
      <c r="QWI56" s="712"/>
      <c r="QWJ56" s="712"/>
      <c r="QWK56" s="712"/>
      <c r="QWL56" s="712"/>
      <c r="QWM56" s="712"/>
      <c r="QWN56" s="712"/>
      <c r="QWO56" s="712"/>
      <c r="QWP56" s="712"/>
      <c r="QWQ56" s="712"/>
      <c r="QWR56" s="712"/>
      <c r="QWS56" s="712"/>
      <c r="QWT56" s="712"/>
      <c r="QWU56" s="712"/>
      <c r="QWV56" s="712"/>
      <c r="QWW56" s="712"/>
      <c r="QWX56" s="712"/>
      <c r="QWY56" s="712"/>
      <c r="QWZ56" s="712"/>
      <c r="QXA56" s="712"/>
      <c r="QXB56" s="712"/>
      <c r="QXC56" s="712"/>
      <c r="QXD56" s="712"/>
      <c r="QXE56" s="712"/>
      <c r="QXF56" s="712"/>
      <c r="QXG56" s="712"/>
      <c r="QXH56" s="712"/>
      <c r="QXI56" s="712"/>
      <c r="QXJ56" s="712"/>
      <c r="QXK56" s="712"/>
      <c r="QXL56" s="712"/>
      <c r="QXM56" s="712"/>
      <c r="QXN56" s="712"/>
      <c r="QXO56" s="712"/>
      <c r="QXP56" s="712"/>
      <c r="QXQ56" s="712"/>
      <c r="QXR56" s="712"/>
      <c r="QXS56" s="712"/>
      <c r="QXT56" s="712"/>
      <c r="QXU56" s="712"/>
      <c r="QXV56" s="712"/>
      <c r="QXW56" s="712"/>
      <c r="QXX56" s="712"/>
      <c r="QXY56" s="712"/>
      <c r="QXZ56" s="712"/>
      <c r="QYA56" s="712"/>
      <c r="QYB56" s="712"/>
      <c r="QYC56" s="712"/>
      <c r="QYD56" s="712"/>
      <c r="QYE56" s="712"/>
      <c r="QYF56" s="712"/>
      <c r="QYG56" s="712"/>
      <c r="QYH56" s="712"/>
      <c r="QYI56" s="712"/>
      <c r="QYJ56" s="712"/>
      <c r="QYK56" s="712"/>
      <c r="QYL56" s="712"/>
      <c r="QYM56" s="712"/>
      <c r="QYN56" s="712"/>
      <c r="QYO56" s="712"/>
      <c r="QYP56" s="712"/>
      <c r="QYQ56" s="712"/>
      <c r="QYR56" s="712"/>
      <c r="QYS56" s="712"/>
      <c r="QYT56" s="712"/>
      <c r="QYU56" s="712"/>
      <c r="QYV56" s="712"/>
      <c r="QYW56" s="712"/>
      <c r="QYX56" s="712"/>
      <c r="QYY56" s="712"/>
      <c r="QYZ56" s="712"/>
      <c r="QZA56" s="712"/>
      <c r="QZB56" s="712"/>
      <c r="QZC56" s="712"/>
      <c r="QZD56" s="712"/>
      <c r="QZE56" s="712"/>
      <c r="QZF56" s="712"/>
      <c r="QZG56" s="712"/>
      <c r="QZH56" s="712"/>
      <c r="QZI56" s="712"/>
      <c r="QZJ56" s="712"/>
      <c r="QZK56" s="712"/>
      <c r="QZL56" s="712"/>
      <c r="QZM56" s="712"/>
      <c r="QZN56" s="712"/>
      <c r="QZO56" s="712"/>
      <c r="QZP56" s="712"/>
      <c r="QZQ56" s="712"/>
      <c r="QZR56" s="712"/>
      <c r="QZS56" s="712"/>
      <c r="QZT56" s="712"/>
      <c r="QZU56" s="712"/>
      <c r="QZV56" s="712"/>
      <c r="QZW56" s="712"/>
      <c r="QZX56" s="712"/>
      <c r="QZY56" s="712"/>
      <c r="QZZ56" s="712"/>
      <c r="RAA56" s="712"/>
      <c r="RAB56" s="712"/>
      <c r="RAC56" s="712"/>
      <c r="RAD56" s="712"/>
      <c r="RAE56" s="712"/>
      <c r="RAF56" s="712"/>
      <c r="RAG56" s="712"/>
      <c r="RAH56" s="712"/>
      <c r="RAI56" s="712"/>
      <c r="RAJ56" s="712"/>
      <c r="RAK56" s="712"/>
      <c r="RAL56" s="712"/>
      <c r="RAM56" s="712"/>
      <c r="RAN56" s="712"/>
      <c r="RAO56" s="712"/>
      <c r="RAP56" s="712"/>
      <c r="RAQ56" s="712"/>
      <c r="RAR56" s="712"/>
      <c r="RAS56" s="712"/>
      <c r="RAT56" s="712"/>
      <c r="RAU56" s="712"/>
      <c r="RAV56" s="712"/>
      <c r="RAW56" s="712"/>
      <c r="RAX56" s="712"/>
      <c r="RAY56" s="712"/>
      <c r="RAZ56" s="712"/>
      <c r="RBA56" s="712"/>
      <c r="RBB56" s="712"/>
      <c r="RBC56" s="712"/>
      <c r="RBD56" s="712"/>
      <c r="RBE56" s="712"/>
      <c r="RBF56" s="712"/>
      <c r="RBG56" s="712"/>
      <c r="RBH56" s="712"/>
      <c r="RBI56" s="712"/>
      <c r="RBJ56" s="712"/>
      <c r="RBK56" s="712"/>
      <c r="RBL56" s="712"/>
      <c r="RBM56" s="712"/>
      <c r="RBN56" s="712"/>
      <c r="RBO56" s="712"/>
      <c r="RBP56" s="712"/>
      <c r="RBQ56" s="712"/>
      <c r="RBR56" s="712"/>
      <c r="RBS56" s="712"/>
      <c r="RBT56" s="712"/>
      <c r="RBU56" s="712"/>
      <c r="RBV56" s="712"/>
      <c r="RBW56" s="712"/>
      <c r="RBX56" s="712"/>
      <c r="RBY56" s="712"/>
      <c r="RBZ56" s="712"/>
      <c r="RCA56" s="712"/>
      <c r="RCB56" s="712"/>
      <c r="RCC56" s="712"/>
      <c r="RCD56" s="712"/>
      <c r="RCE56" s="712"/>
      <c r="RCF56" s="712"/>
      <c r="RCG56" s="712"/>
      <c r="RCH56" s="712"/>
      <c r="RCI56" s="712"/>
      <c r="RCJ56" s="712"/>
      <c r="RCK56" s="712"/>
      <c r="RCL56" s="712"/>
      <c r="RCM56" s="712"/>
      <c r="RCN56" s="712"/>
      <c r="RCO56" s="712"/>
      <c r="RCP56" s="712"/>
      <c r="RCQ56" s="712"/>
      <c r="RCR56" s="712"/>
      <c r="RCS56" s="712"/>
      <c r="RCT56" s="712"/>
      <c r="RCU56" s="712"/>
      <c r="RCV56" s="712"/>
      <c r="RCW56" s="712"/>
      <c r="RCX56" s="712"/>
      <c r="RCY56" s="712"/>
      <c r="RCZ56" s="712"/>
      <c r="RDA56" s="712"/>
      <c r="RDB56" s="712"/>
      <c r="RDC56" s="712"/>
      <c r="RDD56" s="712"/>
      <c r="RDE56" s="712"/>
      <c r="RDF56" s="712"/>
      <c r="RDG56" s="712"/>
      <c r="RDH56" s="712"/>
      <c r="RDI56" s="712"/>
      <c r="RDJ56" s="712"/>
      <c r="RDK56" s="712"/>
      <c r="RDL56" s="712"/>
      <c r="RDM56" s="712"/>
      <c r="RDN56" s="712"/>
      <c r="RDO56" s="712"/>
      <c r="RDP56" s="712"/>
      <c r="RDQ56" s="712"/>
      <c r="RDR56" s="712"/>
      <c r="RDS56" s="712"/>
      <c r="RDT56" s="712"/>
      <c r="RDU56" s="712"/>
      <c r="RDV56" s="712"/>
      <c r="RDW56" s="712"/>
      <c r="RDX56" s="712"/>
      <c r="RDY56" s="712"/>
      <c r="RDZ56" s="712"/>
      <c r="REA56" s="712"/>
      <c r="REB56" s="712"/>
      <c r="REC56" s="712"/>
      <c r="RED56" s="712"/>
      <c r="REE56" s="712"/>
      <c r="REF56" s="712"/>
      <c r="REG56" s="712"/>
      <c r="REH56" s="712"/>
      <c r="REI56" s="712"/>
      <c r="REJ56" s="712"/>
      <c r="REK56" s="712"/>
      <c r="REL56" s="712"/>
      <c r="REM56" s="712"/>
      <c r="REN56" s="712"/>
      <c r="REO56" s="712"/>
      <c r="REP56" s="712"/>
      <c r="REQ56" s="712"/>
      <c r="RER56" s="712"/>
      <c r="RES56" s="712"/>
      <c r="RET56" s="712"/>
      <c r="REU56" s="712"/>
      <c r="REV56" s="712"/>
      <c r="REW56" s="712"/>
      <c r="REX56" s="712"/>
      <c r="REY56" s="712"/>
      <c r="REZ56" s="712"/>
      <c r="RFA56" s="712"/>
      <c r="RFB56" s="712"/>
      <c r="RFC56" s="712"/>
      <c r="RFD56" s="712"/>
      <c r="RFE56" s="712"/>
      <c r="RFF56" s="712"/>
      <c r="RFG56" s="712"/>
      <c r="RFH56" s="712"/>
      <c r="RFI56" s="712"/>
      <c r="RFJ56" s="712"/>
      <c r="RFK56" s="712"/>
      <c r="RFL56" s="712"/>
      <c r="RFM56" s="712"/>
      <c r="RFN56" s="712"/>
      <c r="RFO56" s="712"/>
      <c r="RFP56" s="712"/>
      <c r="RFQ56" s="712"/>
      <c r="RFR56" s="712"/>
      <c r="RFS56" s="712"/>
      <c r="RFT56" s="712"/>
      <c r="RFU56" s="712"/>
      <c r="RFV56" s="712"/>
      <c r="RFW56" s="712"/>
      <c r="RFX56" s="712"/>
      <c r="RFY56" s="712"/>
      <c r="RFZ56" s="712"/>
      <c r="RGA56" s="712"/>
      <c r="RGB56" s="712"/>
      <c r="RGC56" s="712"/>
      <c r="RGD56" s="712"/>
      <c r="RGE56" s="712"/>
      <c r="RGF56" s="712"/>
      <c r="RGG56" s="712"/>
      <c r="RGH56" s="712"/>
      <c r="RGI56" s="712"/>
      <c r="RGJ56" s="712"/>
      <c r="RGK56" s="712"/>
      <c r="RGL56" s="712"/>
      <c r="RGM56" s="712"/>
      <c r="RGN56" s="712"/>
      <c r="RGO56" s="712"/>
      <c r="RGP56" s="712"/>
      <c r="RGQ56" s="712"/>
      <c r="RGR56" s="712"/>
      <c r="RGS56" s="712"/>
      <c r="RGT56" s="712"/>
      <c r="RGU56" s="712"/>
      <c r="RGV56" s="712"/>
      <c r="RGW56" s="712"/>
      <c r="RGX56" s="712"/>
      <c r="RGY56" s="712"/>
      <c r="RGZ56" s="712"/>
      <c r="RHA56" s="712"/>
      <c r="RHB56" s="712"/>
      <c r="RHC56" s="712"/>
      <c r="RHD56" s="712"/>
      <c r="RHE56" s="712"/>
      <c r="RHF56" s="712"/>
      <c r="RHG56" s="712"/>
      <c r="RHH56" s="712"/>
      <c r="RHI56" s="712"/>
      <c r="RHJ56" s="712"/>
      <c r="RHK56" s="712"/>
      <c r="RHL56" s="712"/>
      <c r="RHM56" s="712"/>
      <c r="RHN56" s="712"/>
      <c r="RHO56" s="712"/>
      <c r="RHP56" s="712"/>
      <c r="RHQ56" s="712"/>
      <c r="RHR56" s="712"/>
      <c r="RHS56" s="712"/>
      <c r="RHT56" s="712"/>
      <c r="RHU56" s="712"/>
      <c r="RHV56" s="712"/>
      <c r="RHW56" s="712"/>
      <c r="RHX56" s="712"/>
      <c r="RHY56" s="712"/>
      <c r="RHZ56" s="712"/>
      <c r="RIA56" s="712"/>
      <c r="RIB56" s="712"/>
      <c r="RIC56" s="712"/>
      <c r="RID56" s="712"/>
      <c r="RIE56" s="712"/>
      <c r="RIF56" s="712"/>
      <c r="RIG56" s="712"/>
      <c r="RIH56" s="712"/>
      <c r="RII56" s="712"/>
      <c r="RIJ56" s="712"/>
      <c r="RIK56" s="712"/>
      <c r="RIL56" s="712"/>
      <c r="RIM56" s="712"/>
      <c r="RIN56" s="712"/>
      <c r="RIO56" s="712"/>
      <c r="RIP56" s="712"/>
      <c r="RIQ56" s="712"/>
      <c r="RIR56" s="712"/>
      <c r="RIS56" s="712"/>
      <c r="RIT56" s="712"/>
      <c r="RIU56" s="712"/>
      <c r="RIV56" s="712"/>
      <c r="RIW56" s="712"/>
      <c r="RIX56" s="712"/>
      <c r="RIY56" s="712"/>
      <c r="RIZ56" s="712"/>
      <c r="RJA56" s="712"/>
      <c r="RJB56" s="712"/>
      <c r="RJC56" s="712"/>
      <c r="RJD56" s="712"/>
      <c r="RJE56" s="712"/>
      <c r="RJF56" s="712"/>
      <c r="RJG56" s="712"/>
      <c r="RJH56" s="712"/>
      <c r="RJI56" s="712"/>
      <c r="RJJ56" s="712"/>
      <c r="RJK56" s="712"/>
      <c r="RJL56" s="712"/>
      <c r="RJM56" s="712"/>
      <c r="RJN56" s="712"/>
      <c r="RJO56" s="712"/>
      <c r="RJP56" s="712"/>
      <c r="RJQ56" s="712"/>
      <c r="RJR56" s="712"/>
      <c r="RJS56" s="712"/>
      <c r="RJT56" s="712"/>
      <c r="RJU56" s="712"/>
      <c r="RJV56" s="712"/>
      <c r="RJW56" s="712"/>
      <c r="RJX56" s="712"/>
      <c r="RJY56" s="712"/>
      <c r="RJZ56" s="712"/>
      <c r="RKA56" s="712"/>
      <c r="RKB56" s="712"/>
      <c r="RKC56" s="712"/>
      <c r="RKD56" s="712"/>
      <c r="RKE56" s="712"/>
      <c r="RKF56" s="712"/>
      <c r="RKG56" s="712"/>
      <c r="RKH56" s="712"/>
      <c r="RKI56" s="712"/>
      <c r="RKJ56" s="712"/>
      <c r="RKK56" s="712"/>
      <c r="RKL56" s="712"/>
      <c r="RKM56" s="712"/>
      <c r="RKN56" s="712"/>
      <c r="RKO56" s="712"/>
      <c r="RKP56" s="712"/>
      <c r="RKQ56" s="712"/>
      <c r="RKR56" s="712"/>
      <c r="RKS56" s="712"/>
      <c r="RKT56" s="712"/>
      <c r="RKU56" s="712"/>
      <c r="RKV56" s="712"/>
      <c r="RKW56" s="712"/>
      <c r="RKX56" s="712"/>
      <c r="RKY56" s="712"/>
      <c r="RKZ56" s="712"/>
      <c r="RLA56" s="712"/>
      <c r="RLB56" s="712"/>
      <c r="RLC56" s="712"/>
      <c r="RLD56" s="712"/>
      <c r="RLE56" s="712"/>
      <c r="RLF56" s="712"/>
      <c r="RLG56" s="712"/>
      <c r="RLH56" s="712"/>
      <c r="RLI56" s="712"/>
      <c r="RLJ56" s="712"/>
      <c r="RLK56" s="712"/>
      <c r="RLL56" s="712"/>
      <c r="RLM56" s="712"/>
      <c r="RLN56" s="712"/>
      <c r="RLO56" s="712"/>
      <c r="RLP56" s="712"/>
      <c r="RLQ56" s="712"/>
      <c r="RLR56" s="712"/>
      <c r="RLS56" s="712"/>
      <c r="RLT56" s="712"/>
      <c r="RLU56" s="712"/>
      <c r="RLV56" s="712"/>
      <c r="RLW56" s="712"/>
      <c r="RLX56" s="712"/>
      <c r="RLY56" s="712"/>
      <c r="RLZ56" s="712"/>
      <c r="RMA56" s="712"/>
      <c r="RMB56" s="712"/>
      <c r="RMC56" s="712"/>
      <c r="RMD56" s="712"/>
      <c r="RME56" s="712"/>
      <c r="RMF56" s="712"/>
      <c r="RMG56" s="712"/>
      <c r="RMH56" s="712"/>
      <c r="RMI56" s="712"/>
      <c r="RMJ56" s="712"/>
      <c r="RMK56" s="712"/>
      <c r="RML56" s="712"/>
      <c r="RMM56" s="712"/>
      <c r="RMN56" s="712"/>
      <c r="RMO56" s="712"/>
      <c r="RMP56" s="712"/>
      <c r="RMQ56" s="712"/>
      <c r="RMR56" s="712"/>
      <c r="RMS56" s="712"/>
      <c r="RMT56" s="712"/>
      <c r="RMU56" s="712"/>
      <c r="RMV56" s="712"/>
      <c r="RMW56" s="712"/>
      <c r="RMX56" s="712"/>
      <c r="RMY56" s="712"/>
      <c r="RMZ56" s="712"/>
      <c r="RNA56" s="712"/>
      <c r="RNB56" s="712"/>
      <c r="RNC56" s="712"/>
      <c r="RND56" s="712"/>
      <c r="RNE56" s="712"/>
      <c r="RNF56" s="712"/>
      <c r="RNG56" s="712"/>
      <c r="RNH56" s="712"/>
      <c r="RNI56" s="712"/>
      <c r="RNJ56" s="712"/>
      <c r="RNK56" s="712"/>
      <c r="RNL56" s="712"/>
      <c r="RNM56" s="712"/>
      <c r="RNN56" s="712"/>
      <c r="RNO56" s="712"/>
      <c r="RNP56" s="712"/>
      <c r="RNQ56" s="712"/>
      <c r="RNR56" s="712"/>
      <c r="RNS56" s="712"/>
      <c r="RNT56" s="712"/>
      <c r="RNU56" s="712"/>
      <c r="RNV56" s="712"/>
      <c r="RNW56" s="712"/>
      <c r="RNX56" s="712"/>
      <c r="RNY56" s="712"/>
      <c r="RNZ56" s="712"/>
      <c r="ROA56" s="712"/>
      <c r="ROB56" s="712"/>
      <c r="ROC56" s="712"/>
      <c r="ROD56" s="712"/>
      <c r="ROE56" s="712"/>
      <c r="ROF56" s="712"/>
      <c r="ROG56" s="712"/>
      <c r="ROH56" s="712"/>
      <c r="ROI56" s="712"/>
      <c r="ROJ56" s="712"/>
      <c r="ROK56" s="712"/>
      <c r="ROL56" s="712"/>
      <c r="ROM56" s="712"/>
      <c r="RON56" s="712"/>
      <c r="ROO56" s="712"/>
      <c r="ROP56" s="712"/>
      <c r="ROQ56" s="712"/>
      <c r="ROR56" s="712"/>
      <c r="ROS56" s="712"/>
      <c r="ROT56" s="712"/>
      <c r="ROU56" s="712"/>
      <c r="ROV56" s="712"/>
      <c r="ROW56" s="712"/>
      <c r="ROX56" s="712"/>
      <c r="ROY56" s="712"/>
      <c r="ROZ56" s="712"/>
      <c r="RPA56" s="712"/>
      <c r="RPB56" s="712"/>
      <c r="RPC56" s="712"/>
      <c r="RPD56" s="712"/>
      <c r="RPE56" s="712"/>
      <c r="RPF56" s="712"/>
      <c r="RPG56" s="712"/>
      <c r="RPH56" s="712"/>
      <c r="RPI56" s="712"/>
      <c r="RPJ56" s="712"/>
      <c r="RPK56" s="712"/>
      <c r="RPL56" s="712"/>
      <c r="RPM56" s="712"/>
      <c r="RPN56" s="712"/>
      <c r="RPO56" s="712"/>
      <c r="RPP56" s="712"/>
      <c r="RPQ56" s="712"/>
      <c r="RPR56" s="712"/>
      <c r="RPS56" s="712"/>
      <c r="RPT56" s="712"/>
      <c r="RPU56" s="712"/>
      <c r="RPV56" s="712"/>
      <c r="RPW56" s="712"/>
      <c r="RPX56" s="712"/>
      <c r="RPY56" s="712"/>
      <c r="RPZ56" s="712"/>
      <c r="RQA56" s="712"/>
      <c r="RQB56" s="712"/>
      <c r="RQC56" s="712"/>
      <c r="RQD56" s="712"/>
      <c r="RQE56" s="712"/>
      <c r="RQF56" s="712"/>
      <c r="RQG56" s="712"/>
      <c r="RQH56" s="712"/>
      <c r="RQI56" s="712"/>
      <c r="RQJ56" s="712"/>
      <c r="RQK56" s="712"/>
      <c r="RQL56" s="712"/>
      <c r="RQM56" s="712"/>
      <c r="RQN56" s="712"/>
      <c r="RQO56" s="712"/>
      <c r="RQP56" s="712"/>
      <c r="RQQ56" s="712"/>
      <c r="RQR56" s="712"/>
      <c r="RQS56" s="712"/>
      <c r="RQT56" s="712"/>
      <c r="RQU56" s="712"/>
      <c r="RQV56" s="712"/>
      <c r="RQW56" s="712"/>
      <c r="RQX56" s="712"/>
      <c r="RQY56" s="712"/>
      <c r="RQZ56" s="712"/>
      <c r="RRA56" s="712"/>
      <c r="RRB56" s="712"/>
      <c r="RRC56" s="712"/>
      <c r="RRD56" s="712"/>
      <c r="RRE56" s="712"/>
      <c r="RRF56" s="712"/>
      <c r="RRG56" s="712"/>
      <c r="RRH56" s="712"/>
      <c r="RRI56" s="712"/>
      <c r="RRJ56" s="712"/>
      <c r="RRK56" s="712"/>
      <c r="RRL56" s="712"/>
      <c r="RRM56" s="712"/>
      <c r="RRN56" s="712"/>
      <c r="RRO56" s="712"/>
      <c r="RRP56" s="712"/>
      <c r="RRQ56" s="712"/>
      <c r="RRR56" s="712"/>
      <c r="RRS56" s="712"/>
      <c r="RRT56" s="712"/>
      <c r="RRU56" s="712"/>
      <c r="RRV56" s="712"/>
      <c r="RRW56" s="712"/>
      <c r="RRX56" s="712"/>
      <c r="RRY56" s="712"/>
      <c r="RRZ56" s="712"/>
      <c r="RSA56" s="712"/>
      <c r="RSB56" s="712"/>
      <c r="RSC56" s="712"/>
      <c r="RSD56" s="712"/>
      <c r="RSE56" s="712"/>
      <c r="RSF56" s="712"/>
      <c r="RSG56" s="712"/>
      <c r="RSH56" s="712"/>
      <c r="RSI56" s="712"/>
      <c r="RSJ56" s="712"/>
      <c r="RSK56" s="712"/>
      <c r="RSL56" s="712"/>
      <c r="RSM56" s="712"/>
      <c r="RSN56" s="712"/>
      <c r="RSO56" s="712"/>
      <c r="RSP56" s="712"/>
      <c r="RSQ56" s="712"/>
      <c r="RSR56" s="712"/>
      <c r="RSS56" s="712"/>
      <c r="RST56" s="712"/>
      <c r="RSU56" s="712"/>
      <c r="RSV56" s="712"/>
      <c r="RSW56" s="712"/>
      <c r="RSX56" s="712"/>
      <c r="RSY56" s="712"/>
      <c r="RSZ56" s="712"/>
      <c r="RTA56" s="712"/>
      <c r="RTB56" s="712"/>
      <c r="RTC56" s="712"/>
      <c r="RTD56" s="712"/>
      <c r="RTE56" s="712"/>
      <c r="RTF56" s="712"/>
      <c r="RTG56" s="712"/>
      <c r="RTH56" s="712"/>
      <c r="RTI56" s="712"/>
      <c r="RTJ56" s="712"/>
      <c r="RTK56" s="712"/>
      <c r="RTL56" s="712"/>
      <c r="RTM56" s="712"/>
      <c r="RTN56" s="712"/>
      <c r="RTO56" s="712"/>
      <c r="RTP56" s="712"/>
      <c r="RTQ56" s="712"/>
      <c r="RTR56" s="712"/>
      <c r="RTS56" s="712"/>
      <c r="RTT56" s="712"/>
      <c r="RTU56" s="712"/>
      <c r="RTV56" s="712"/>
      <c r="RTW56" s="712"/>
      <c r="RTX56" s="712"/>
      <c r="RTY56" s="712"/>
      <c r="RTZ56" s="712"/>
      <c r="RUA56" s="712"/>
      <c r="RUB56" s="712"/>
      <c r="RUC56" s="712"/>
      <c r="RUD56" s="712"/>
      <c r="RUE56" s="712"/>
      <c r="RUF56" s="712"/>
      <c r="RUG56" s="712"/>
      <c r="RUH56" s="712"/>
      <c r="RUI56" s="712"/>
      <c r="RUJ56" s="712"/>
      <c r="RUK56" s="712"/>
      <c r="RUL56" s="712"/>
      <c r="RUM56" s="712"/>
      <c r="RUN56" s="712"/>
      <c r="RUO56" s="712"/>
      <c r="RUP56" s="712"/>
      <c r="RUQ56" s="712"/>
      <c r="RUR56" s="712"/>
      <c r="RUS56" s="712"/>
      <c r="RUT56" s="712"/>
      <c r="RUU56" s="712"/>
      <c r="RUV56" s="712"/>
      <c r="RUW56" s="712"/>
      <c r="RUX56" s="712"/>
      <c r="RUY56" s="712"/>
      <c r="RUZ56" s="712"/>
      <c r="RVA56" s="712"/>
      <c r="RVB56" s="712"/>
      <c r="RVC56" s="712"/>
      <c r="RVD56" s="712"/>
      <c r="RVE56" s="712"/>
      <c r="RVF56" s="712"/>
      <c r="RVG56" s="712"/>
      <c r="RVH56" s="712"/>
      <c r="RVI56" s="712"/>
      <c r="RVJ56" s="712"/>
      <c r="RVK56" s="712"/>
      <c r="RVL56" s="712"/>
      <c r="RVM56" s="712"/>
      <c r="RVN56" s="712"/>
      <c r="RVO56" s="712"/>
      <c r="RVP56" s="712"/>
      <c r="RVQ56" s="712"/>
      <c r="RVR56" s="712"/>
      <c r="RVS56" s="712"/>
      <c r="RVT56" s="712"/>
      <c r="RVU56" s="712"/>
      <c r="RVV56" s="712"/>
      <c r="RVW56" s="712"/>
      <c r="RVX56" s="712"/>
      <c r="RVY56" s="712"/>
      <c r="RVZ56" s="712"/>
      <c r="RWA56" s="712"/>
      <c r="RWB56" s="712"/>
      <c r="RWC56" s="712"/>
      <c r="RWD56" s="712"/>
      <c r="RWE56" s="712"/>
      <c r="RWF56" s="712"/>
      <c r="RWG56" s="712"/>
      <c r="RWH56" s="712"/>
      <c r="RWI56" s="712"/>
      <c r="RWJ56" s="712"/>
      <c r="RWK56" s="712"/>
      <c r="RWL56" s="712"/>
      <c r="RWM56" s="712"/>
      <c r="RWN56" s="712"/>
      <c r="RWO56" s="712"/>
      <c r="RWP56" s="712"/>
      <c r="RWQ56" s="712"/>
      <c r="RWR56" s="712"/>
      <c r="RWS56" s="712"/>
      <c r="RWT56" s="712"/>
      <c r="RWU56" s="712"/>
      <c r="RWV56" s="712"/>
      <c r="RWW56" s="712"/>
      <c r="RWX56" s="712"/>
      <c r="RWY56" s="712"/>
      <c r="RWZ56" s="712"/>
      <c r="RXA56" s="712"/>
      <c r="RXB56" s="712"/>
      <c r="RXC56" s="712"/>
      <c r="RXD56" s="712"/>
      <c r="RXE56" s="712"/>
      <c r="RXF56" s="712"/>
      <c r="RXG56" s="712"/>
      <c r="RXH56" s="712"/>
      <c r="RXI56" s="712"/>
      <c r="RXJ56" s="712"/>
      <c r="RXK56" s="712"/>
      <c r="RXL56" s="712"/>
      <c r="RXM56" s="712"/>
      <c r="RXN56" s="712"/>
      <c r="RXO56" s="712"/>
      <c r="RXP56" s="712"/>
      <c r="RXQ56" s="712"/>
      <c r="RXR56" s="712"/>
      <c r="RXS56" s="712"/>
      <c r="RXT56" s="712"/>
      <c r="RXU56" s="712"/>
      <c r="RXV56" s="712"/>
      <c r="RXW56" s="712"/>
      <c r="RXX56" s="712"/>
      <c r="RXY56" s="712"/>
      <c r="RXZ56" s="712"/>
      <c r="RYA56" s="712"/>
      <c r="RYB56" s="712"/>
      <c r="RYC56" s="712"/>
      <c r="RYD56" s="712"/>
      <c r="RYE56" s="712"/>
      <c r="RYF56" s="712"/>
      <c r="RYG56" s="712"/>
      <c r="RYH56" s="712"/>
      <c r="RYI56" s="712"/>
      <c r="RYJ56" s="712"/>
      <c r="RYK56" s="712"/>
      <c r="RYL56" s="712"/>
      <c r="RYM56" s="712"/>
      <c r="RYN56" s="712"/>
      <c r="RYO56" s="712"/>
      <c r="RYP56" s="712"/>
      <c r="RYQ56" s="712"/>
      <c r="RYR56" s="712"/>
      <c r="RYS56" s="712"/>
      <c r="RYT56" s="712"/>
      <c r="RYU56" s="712"/>
      <c r="RYV56" s="712"/>
      <c r="RYW56" s="712"/>
      <c r="RYX56" s="712"/>
      <c r="RYY56" s="712"/>
      <c r="RYZ56" s="712"/>
      <c r="RZA56" s="712"/>
      <c r="RZB56" s="712"/>
      <c r="RZC56" s="712"/>
      <c r="RZD56" s="712"/>
      <c r="RZE56" s="712"/>
      <c r="RZF56" s="712"/>
      <c r="RZG56" s="712"/>
      <c r="RZH56" s="712"/>
      <c r="RZI56" s="712"/>
      <c r="RZJ56" s="712"/>
      <c r="RZK56" s="712"/>
      <c r="RZL56" s="712"/>
      <c r="RZM56" s="712"/>
      <c r="RZN56" s="712"/>
      <c r="RZO56" s="712"/>
      <c r="RZP56" s="712"/>
      <c r="RZQ56" s="712"/>
      <c r="RZR56" s="712"/>
      <c r="RZS56" s="712"/>
      <c r="RZT56" s="712"/>
      <c r="RZU56" s="712"/>
      <c r="RZV56" s="712"/>
      <c r="RZW56" s="712"/>
      <c r="RZX56" s="712"/>
      <c r="RZY56" s="712"/>
      <c r="RZZ56" s="712"/>
      <c r="SAA56" s="712"/>
      <c r="SAB56" s="712"/>
      <c r="SAC56" s="712"/>
      <c r="SAD56" s="712"/>
      <c r="SAE56" s="712"/>
      <c r="SAF56" s="712"/>
      <c r="SAG56" s="712"/>
      <c r="SAH56" s="712"/>
      <c r="SAI56" s="712"/>
      <c r="SAJ56" s="712"/>
      <c r="SAK56" s="712"/>
      <c r="SAL56" s="712"/>
      <c r="SAM56" s="712"/>
      <c r="SAN56" s="712"/>
      <c r="SAO56" s="712"/>
      <c r="SAP56" s="712"/>
      <c r="SAQ56" s="712"/>
      <c r="SAR56" s="712"/>
      <c r="SAS56" s="712"/>
      <c r="SAT56" s="712"/>
      <c r="SAU56" s="712"/>
      <c r="SAV56" s="712"/>
      <c r="SAW56" s="712"/>
      <c r="SAX56" s="712"/>
      <c r="SAY56" s="712"/>
      <c r="SAZ56" s="712"/>
      <c r="SBA56" s="712"/>
      <c r="SBB56" s="712"/>
      <c r="SBC56" s="712"/>
      <c r="SBD56" s="712"/>
      <c r="SBE56" s="712"/>
      <c r="SBF56" s="712"/>
      <c r="SBG56" s="712"/>
      <c r="SBH56" s="712"/>
      <c r="SBI56" s="712"/>
      <c r="SBJ56" s="712"/>
      <c r="SBK56" s="712"/>
      <c r="SBL56" s="712"/>
      <c r="SBM56" s="712"/>
      <c r="SBN56" s="712"/>
      <c r="SBO56" s="712"/>
      <c r="SBP56" s="712"/>
      <c r="SBQ56" s="712"/>
      <c r="SBR56" s="712"/>
      <c r="SBS56" s="712"/>
      <c r="SBT56" s="712"/>
      <c r="SBU56" s="712"/>
      <c r="SBV56" s="712"/>
      <c r="SBW56" s="712"/>
      <c r="SBX56" s="712"/>
      <c r="SBY56" s="712"/>
      <c r="SBZ56" s="712"/>
      <c r="SCA56" s="712"/>
      <c r="SCB56" s="712"/>
      <c r="SCC56" s="712"/>
      <c r="SCD56" s="712"/>
      <c r="SCE56" s="712"/>
      <c r="SCF56" s="712"/>
      <c r="SCG56" s="712"/>
      <c r="SCH56" s="712"/>
      <c r="SCI56" s="712"/>
      <c r="SCJ56" s="712"/>
      <c r="SCK56" s="712"/>
      <c r="SCL56" s="712"/>
      <c r="SCM56" s="712"/>
      <c r="SCN56" s="712"/>
      <c r="SCO56" s="712"/>
      <c r="SCP56" s="712"/>
      <c r="SCQ56" s="712"/>
      <c r="SCR56" s="712"/>
      <c r="SCS56" s="712"/>
      <c r="SCT56" s="712"/>
      <c r="SCU56" s="712"/>
      <c r="SCV56" s="712"/>
      <c r="SCW56" s="712"/>
      <c r="SCX56" s="712"/>
      <c r="SCY56" s="712"/>
      <c r="SCZ56" s="712"/>
      <c r="SDA56" s="712"/>
      <c r="SDB56" s="712"/>
      <c r="SDC56" s="712"/>
      <c r="SDD56" s="712"/>
      <c r="SDE56" s="712"/>
      <c r="SDF56" s="712"/>
      <c r="SDG56" s="712"/>
      <c r="SDH56" s="712"/>
      <c r="SDI56" s="712"/>
      <c r="SDJ56" s="712"/>
      <c r="SDK56" s="712"/>
      <c r="SDL56" s="712"/>
      <c r="SDM56" s="712"/>
      <c r="SDN56" s="712"/>
      <c r="SDO56" s="712"/>
      <c r="SDP56" s="712"/>
      <c r="SDQ56" s="712"/>
      <c r="SDR56" s="712"/>
      <c r="SDS56" s="712"/>
      <c r="SDT56" s="712"/>
      <c r="SDU56" s="712"/>
      <c r="SDV56" s="712"/>
      <c r="SDW56" s="712"/>
      <c r="SDX56" s="712"/>
      <c r="SDY56" s="712"/>
      <c r="SDZ56" s="712"/>
      <c r="SEA56" s="712"/>
      <c r="SEB56" s="712"/>
      <c r="SEC56" s="712"/>
      <c r="SED56" s="712"/>
      <c r="SEE56" s="712"/>
      <c r="SEF56" s="712"/>
      <c r="SEG56" s="712"/>
      <c r="SEH56" s="712"/>
      <c r="SEI56" s="712"/>
      <c r="SEJ56" s="712"/>
      <c r="SEK56" s="712"/>
      <c r="SEL56" s="712"/>
      <c r="SEM56" s="712"/>
      <c r="SEN56" s="712"/>
      <c r="SEO56" s="712"/>
      <c r="SEP56" s="712"/>
      <c r="SEQ56" s="712"/>
      <c r="SER56" s="712"/>
      <c r="SES56" s="712"/>
      <c r="SET56" s="712"/>
      <c r="SEU56" s="712"/>
      <c r="SEV56" s="712"/>
      <c r="SEW56" s="712"/>
      <c r="SEX56" s="712"/>
      <c r="SEY56" s="712"/>
      <c r="SEZ56" s="712"/>
      <c r="SFA56" s="712"/>
      <c r="SFB56" s="712"/>
      <c r="SFC56" s="712"/>
      <c r="SFD56" s="712"/>
      <c r="SFE56" s="712"/>
      <c r="SFF56" s="712"/>
      <c r="SFG56" s="712"/>
      <c r="SFH56" s="712"/>
      <c r="SFI56" s="712"/>
      <c r="SFJ56" s="712"/>
      <c r="SFK56" s="712"/>
      <c r="SFL56" s="712"/>
      <c r="SFM56" s="712"/>
      <c r="SFN56" s="712"/>
      <c r="SFO56" s="712"/>
      <c r="SFP56" s="712"/>
      <c r="SFQ56" s="712"/>
      <c r="SFR56" s="712"/>
      <c r="SFS56" s="712"/>
      <c r="SFT56" s="712"/>
      <c r="SFU56" s="712"/>
      <c r="SFV56" s="712"/>
      <c r="SFW56" s="712"/>
      <c r="SFX56" s="712"/>
      <c r="SFY56" s="712"/>
      <c r="SFZ56" s="712"/>
      <c r="SGA56" s="712"/>
      <c r="SGB56" s="712"/>
      <c r="SGC56" s="712"/>
      <c r="SGD56" s="712"/>
      <c r="SGE56" s="712"/>
      <c r="SGF56" s="712"/>
      <c r="SGG56" s="712"/>
      <c r="SGH56" s="712"/>
      <c r="SGI56" s="712"/>
      <c r="SGJ56" s="712"/>
      <c r="SGK56" s="712"/>
      <c r="SGL56" s="712"/>
      <c r="SGM56" s="712"/>
      <c r="SGN56" s="712"/>
      <c r="SGO56" s="712"/>
      <c r="SGP56" s="712"/>
      <c r="SGQ56" s="712"/>
      <c r="SGR56" s="712"/>
      <c r="SGS56" s="712"/>
      <c r="SGT56" s="712"/>
      <c r="SGU56" s="712"/>
      <c r="SGV56" s="712"/>
      <c r="SGW56" s="712"/>
      <c r="SGX56" s="712"/>
      <c r="SGY56" s="712"/>
      <c r="SGZ56" s="712"/>
      <c r="SHA56" s="712"/>
      <c r="SHB56" s="712"/>
      <c r="SHC56" s="712"/>
      <c r="SHD56" s="712"/>
      <c r="SHE56" s="712"/>
      <c r="SHF56" s="712"/>
      <c r="SHG56" s="712"/>
      <c r="SHH56" s="712"/>
      <c r="SHI56" s="712"/>
      <c r="SHJ56" s="712"/>
      <c r="SHK56" s="712"/>
      <c r="SHL56" s="712"/>
      <c r="SHM56" s="712"/>
      <c r="SHN56" s="712"/>
      <c r="SHO56" s="712"/>
      <c r="SHP56" s="712"/>
      <c r="SHQ56" s="712"/>
      <c r="SHR56" s="712"/>
      <c r="SHS56" s="712"/>
      <c r="SHT56" s="712"/>
      <c r="SHU56" s="712"/>
      <c r="SHV56" s="712"/>
      <c r="SHW56" s="712"/>
      <c r="SHX56" s="712"/>
      <c r="SHY56" s="712"/>
      <c r="SHZ56" s="712"/>
      <c r="SIA56" s="712"/>
      <c r="SIB56" s="712"/>
      <c r="SIC56" s="712"/>
      <c r="SID56" s="712"/>
      <c r="SIE56" s="712"/>
      <c r="SIF56" s="712"/>
      <c r="SIG56" s="712"/>
      <c r="SIH56" s="712"/>
      <c r="SII56" s="712"/>
      <c r="SIJ56" s="712"/>
      <c r="SIK56" s="712"/>
      <c r="SIL56" s="712"/>
      <c r="SIM56" s="712"/>
      <c r="SIN56" s="712"/>
      <c r="SIO56" s="712"/>
      <c r="SIP56" s="712"/>
      <c r="SIQ56" s="712"/>
      <c r="SIR56" s="712"/>
      <c r="SIS56" s="712"/>
      <c r="SIT56" s="712"/>
      <c r="SIU56" s="712"/>
      <c r="SIV56" s="712"/>
      <c r="SIW56" s="712"/>
      <c r="SIX56" s="712"/>
      <c r="SIY56" s="712"/>
      <c r="SIZ56" s="712"/>
      <c r="SJA56" s="712"/>
      <c r="SJB56" s="712"/>
      <c r="SJC56" s="712"/>
      <c r="SJD56" s="712"/>
      <c r="SJE56" s="712"/>
      <c r="SJF56" s="712"/>
      <c r="SJG56" s="712"/>
      <c r="SJH56" s="712"/>
      <c r="SJI56" s="712"/>
      <c r="SJJ56" s="712"/>
      <c r="SJK56" s="712"/>
      <c r="SJL56" s="712"/>
      <c r="SJM56" s="712"/>
      <c r="SJN56" s="712"/>
      <c r="SJO56" s="712"/>
      <c r="SJP56" s="712"/>
      <c r="SJQ56" s="712"/>
      <c r="SJR56" s="712"/>
      <c r="SJS56" s="712"/>
      <c r="SJT56" s="712"/>
      <c r="SJU56" s="712"/>
      <c r="SJV56" s="712"/>
      <c r="SJW56" s="712"/>
      <c r="SJX56" s="712"/>
      <c r="SJY56" s="712"/>
      <c r="SJZ56" s="712"/>
      <c r="SKA56" s="712"/>
      <c r="SKB56" s="712"/>
      <c r="SKC56" s="712"/>
      <c r="SKD56" s="712"/>
      <c r="SKE56" s="712"/>
      <c r="SKF56" s="712"/>
      <c r="SKG56" s="712"/>
      <c r="SKH56" s="712"/>
      <c r="SKI56" s="712"/>
      <c r="SKJ56" s="712"/>
      <c r="SKK56" s="712"/>
      <c r="SKL56" s="712"/>
      <c r="SKM56" s="712"/>
      <c r="SKN56" s="712"/>
      <c r="SKO56" s="712"/>
      <c r="SKP56" s="712"/>
      <c r="SKQ56" s="712"/>
      <c r="SKR56" s="712"/>
      <c r="SKS56" s="712"/>
      <c r="SKT56" s="712"/>
      <c r="SKU56" s="712"/>
      <c r="SKV56" s="712"/>
      <c r="SKW56" s="712"/>
      <c r="SKX56" s="712"/>
      <c r="SKY56" s="712"/>
      <c r="SKZ56" s="712"/>
      <c r="SLA56" s="712"/>
      <c r="SLB56" s="712"/>
      <c r="SLC56" s="712"/>
      <c r="SLD56" s="712"/>
      <c r="SLE56" s="712"/>
      <c r="SLF56" s="712"/>
      <c r="SLG56" s="712"/>
      <c r="SLH56" s="712"/>
      <c r="SLI56" s="712"/>
      <c r="SLJ56" s="712"/>
      <c r="SLK56" s="712"/>
      <c r="SLL56" s="712"/>
      <c r="SLM56" s="712"/>
      <c r="SLN56" s="712"/>
      <c r="SLO56" s="712"/>
      <c r="SLP56" s="712"/>
      <c r="SLQ56" s="712"/>
      <c r="SLR56" s="712"/>
      <c r="SLS56" s="712"/>
      <c r="SLT56" s="712"/>
      <c r="SLU56" s="712"/>
      <c r="SLV56" s="712"/>
      <c r="SLW56" s="712"/>
      <c r="SLX56" s="712"/>
      <c r="SLY56" s="712"/>
      <c r="SLZ56" s="712"/>
      <c r="SMA56" s="712"/>
      <c r="SMB56" s="712"/>
      <c r="SMC56" s="712"/>
      <c r="SMD56" s="712"/>
      <c r="SME56" s="712"/>
      <c r="SMF56" s="712"/>
      <c r="SMG56" s="712"/>
      <c r="SMH56" s="712"/>
      <c r="SMI56" s="712"/>
      <c r="SMJ56" s="712"/>
      <c r="SMK56" s="712"/>
      <c r="SML56" s="712"/>
      <c r="SMM56" s="712"/>
      <c r="SMN56" s="712"/>
      <c r="SMO56" s="712"/>
      <c r="SMP56" s="712"/>
      <c r="SMQ56" s="712"/>
      <c r="SMR56" s="712"/>
      <c r="SMS56" s="712"/>
      <c r="SMT56" s="712"/>
      <c r="SMU56" s="712"/>
      <c r="SMV56" s="712"/>
      <c r="SMW56" s="712"/>
      <c r="SMX56" s="712"/>
      <c r="SMY56" s="712"/>
      <c r="SMZ56" s="712"/>
      <c r="SNA56" s="712"/>
      <c r="SNB56" s="712"/>
      <c r="SNC56" s="712"/>
      <c r="SND56" s="712"/>
      <c r="SNE56" s="712"/>
      <c r="SNF56" s="712"/>
      <c r="SNG56" s="712"/>
      <c r="SNH56" s="712"/>
      <c r="SNI56" s="712"/>
      <c r="SNJ56" s="712"/>
      <c r="SNK56" s="712"/>
      <c r="SNL56" s="712"/>
      <c r="SNM56" s="712"/>
      <c r="SNN56" s="712"/>
      <c r="SNO56" s="712"/>
      <c r="SNP56" s="712"/>
      <c r="SNQ56" s="712"/>
      <c r="SNR56" s="712"/>
      <c r="SNS56" s="712"/>
      <c r="SNT56" s="712"/>
      <c r="SNU56" s="712"/>
      <c r="SNV56" s="712"/>
      <c r="SNW56" s="712"/>
      <c r="SNX56" s="712"/>
      <c r="SNY56" s="712"/>
      <c r="SNZ56" s="712"/>
      <c r="SOA56" s="712"/>
      <c r="SOB56" s="712"/>
      <c r="SOC56" s="712"/>
      <c r="SOD56" s="712"/>
      <c r="SOE56" s="712"/>
      <c r="SOF56" s="712"/>
      <c r="SOG56" s="712"/>
      <c r="SOH56" s="712"/>
      <c r="SOI56" s="712"/>
      <c r="SOJ56" s="712"/>
      <c r="SOK56" s="712"/>
      <c r="SOL56" s="712"/>
      <c r="SOM56" s="712"/>
      <c r="SON56" s="712"/>
      <c r="SOO56" s="712"/>
      <c r="SOP56" s="712"/>
      <c r="SOQ56" s="712"/>
      <c r="SOR56" s="712"/>
      <c r="SOS56" s="712"/>
      <c r="SOT56" s="712"/>
      <c r="SOU56" s="712"/>
      <c r="SOV56" s="712"/>
      <c r="SOW56" s="712"/>
      <c r="SOX56" s="712"/>
      <c r="SOY56" s="712"/>
      <c r="SOZ56" s="712"/>
      <c r="SPA56" s="712"/>
      <c r="SPB56" s="712"/>
      <c r="SPC56" s="712"/>
      <c r="SPD56" s="712"/>
      <c r="SPE56" s="712"/>
      <c r="SPF56" s="712"/>
      <c r="SPG56" s="712"/>
      <c r="SPH56" s="712"/>
      <c r="SPI56" s="712"/>
      <c r="SPJ56" s="712"/>
      <c r="SPK56" s="712"/>
      <c r="SPL56" s="712"/>
      <c r="SPM56" s="712"/>
      <c r="SPN56" s="712"/>
      <c r="SPO56" s="712"/>
      <c r="SPP56" s="712"/>
      <c r="SPQ56" s="712"/>
      <c r="SPR56" s="712"/>
      <c r="SPS56" s="712"/>
      <c r="SPT56" s="712"/>
      <c r="SPU56" s="712"/>
      <c r="SPV56" s="712"/>
      <c r="SPW56" s="712"/>
      <c r="SPX56" s="712"/>
      <c r="SPY56" s="712"/>
      <c r="SPZ56" s="712"/>
      <c r="SQA56" s="712"/>
      <c r="SQB56" s="712"/>
      <c r="SQC56" s="712"/>
      <c r="SQD56" s="712"/>
      <c r="SQE56" s="712"/>
      <c r="SQF56" s="712"/>
      <c r="SQG56" s="712"/>
      <c r="SQH56" s="712"/>
      <c r="SQI56" s="712"/>
      <c r="SQJ56" s="712"/>
      <c r="SQK56" s="712"/>
      <c r="SQL56" s="712"/>
      <c r="SQM56" s="712"/>
      <c r="SQN56" s="712"/>
      <c r="SQO56" s="712"/>
      <c r="SQP56" s="712"/>
      <c r="SQQ56" s="712"/>
      <c r="SQR56" s="712"/>
      <c r="SQS56" s="712"/>
      <c r="SQT56" s="712"/>
      <c r="SQU56" s="712"/>
      <c r="SQV56" s="712"/>
      <c r="SQW56" s="712"/>
      <c r="SQX56" s="712"/>
      <c r="SQY56" s="712"/>
      <c r="SQZ56" s="712"/>
      <c r="SRA56" s="712"/>
      <c r="SRB56" s="712"/>
      <c r="SRC56" s="712"/>
      <c r="SRD56" s="712"/>
      <c r="SRE56" s="712"/>
      <c r="SRF56" s="712"/>
      <c r="SRG56" s="712"/>
      <c r="SRH56" s="712"/>
      <c r="SRI56" s="712"/>
      <c r="SRJ56" s="712"/>
      <c r="SRK56" s="712"/>
      <c r="SRL56" s="712"/>
      <c r="SRM56" s="712"/>
      <c r="SRN56" s="712"/>
      <c r="SRO56" s="712"/>
      <c r="SRP56" s="712"/>
      <c r="SRQ56" s="712"/>
      <c r="SRR56" s="712"/>
      <c r="SRS56" s="712"/>
      <c r="SRT56" s="712"/>
      <c r="SRU56" s="712"/>
      <c r="SRV56" s="712"/>
      <c r="SRW56" s="712"/>
      <c r="SRX56" s="712"/>
      <c r="SRY56" s="712"/>
      <c r="SRZ56" s="712"/>
      <c r="SSA56" s="712"/>
      <c r="SSB56" s="712"/>
      <c r="SSC56" s="712"/>
      <c r="SSD56" s="712"/>
      <c r="SSE56" s="712"/>
      <c r="SSF56" s="712"/>
      <c r="SSG56" s="712"/>
      <c r="SSH56" s="712"/>
      <c r="SSI56" s="712"/>
      <c r="SSJ56" s="712"/>
      <c r="SSK56" s="712"/>
      <c r="SSL56" s="712"/>
      <c r="SSM56" s="712"/>
      <c r="SSN56" s="712"/>
      <c r="SSO56" s="712"/>
      <c r="SSP56" s="712"/>
      <c r="SSQ56" s="712"/>
      <c r="SSR56" s="712"/>
      <c r="SSS56" s="712"/>
      <c r="SST56" s="712"/>
      <c r="SSU56" s="712"/>
      <c r="SSV56" s="712"/>
      <c r="SSW56" s="712"/>
      <c r="SSX56" s="712"/>
      <c r="SSY56" s="712"/>
      <c r="SSZ56" s="712"/>
      <c r="STA56" s="712"/>
      <c r="STB56" s="712"/>
      <c r="STC56" s="712"/>
      <c r="STD56" s="712"/>
      <c r="STE56" s="712"/>
      <c r="STF56" s="712"/>
      <c r="STG56" s="712"/>
      <c r="STH56" s="712"/>
      <c r="STI56" s="712"/>
      <c r="STJ56" s="712"/>
      <c r="STK56" s="712"/>
      <c r="STL56" s="712"/>
      <c r="STM56" s="712"/>
      <c r="STN56" s="712"/>
      <c r="STO56" s="712"/>
      <c r="STP56" s="712"/>
      <c r="STQ56" s="712"/>
      <c r="STR56" s="712"/>
      <c r="STS56" s="712"/>
      <c r="STT56" s="712"/>
      <c r="STU56" s="712"/>
      <c r="STV56" s="712"/>
      <c r="STW56" s="712"/>
      <c r="STX56" s="712"/>
      <c r="STY56" s="712"/>
      <c r="STZ56" s="712"/>
      <c r="SUA56" s="712"/>
      <c r="SUB56" s="712"/>
      <c r="SUC56" s="712"/>
      <c r="SUD56" s="712"/>
      <c r="SUE56" s="712"/>
      <c r="SUF56" s="712"/>
      <c r="SUG56" s="712"/>
      <c r="SUH56" s="712"/>
      <c r="SUI56" s="712"/>
      <c r="SUJ56" s="712"/>
      <c r="SUK56" s="712"/>
      <c r="SUL56" s="712"/>
      <c r="SUM56" s="712"/>
      <c r="SUN56" s="712"/>
      <c r="SUO56" s="712"/>
      <c r="SUP56" s="712"/>
      <c r="SUQ56" s="712"/>
      <c r="SUR56" s="712"/>
      <c r="SUS56" s="712"/>
      <c r="SUT56" s="712"/>
      <c r="SUU56" s="712"/>
      <c r="SUV56" s="712"/>
      <c r="SUW56" s="712"/>
      <c r="SUX56" s="712"/>
      <c r="SUY56" s="712"/>
      <c r="SUZ56" s="712"/>
      <c r="SVA56" s="712"/>
      <c r="SVB56" s="712"/>
      <c r="SVC56" s="712"/>
      <c r="SVD56" s="712"/>
      <c r="SVE56" s="712"/>
      <c r="SVF56" s="712"/>
      <c r="SVG56" s="712"/>
      <c r="SVH56" s="712"/>
      <c r="SVI56" s="712"/>
      <c r="SVJ56" s="712"/>
      <c r="SVK56" s="712"/>
      <c r="SVL56" s="712"/>
      <c r="SVM56" s="712"/>
      <c r="SVN56" s="712"/>
      <c r="SVO56" s="712"/>
      <c r="SVP56" s="712"/>
      <c r="SVQ56" s="712"/>
      <c r="SVR56" s="712"/>
      <c r="SVS56" s="712"/>
      <c r="SVT56" s="712"/>
      <c r="SVU56" s="712"/>
      <c r="SVV56" s="712"/>
      <c r="SVW56" s="712"/>
      <c r="SVX56" s="712"/>
      <c r="SVY56" s="712"/>
      <c r="SVZ56" s="712"/>
      <c r="SWA56" s="712"/>
      <c r="SWB56" s="712"/>
      <c r="SWC56" s="712"/>
      <c r="SWD56" s="712"/>
      <c r="SWE56" s="712"/>
      <c r="SWF56" s="712"/>
      <c r="SWG56" s="712"/>
      <c r="SWH56" s="712"/>
      <c r="SWI56" s="712"/>
      <c r="SWJ56" s="712"/>
      <c r="SWK56" s="712"/>
      <c r="SWL56" s="712"/>
      <c r="SWM56" s="712"/>
      <c r="SWN56" s="712"/>
      <c r="SWO56" s="712"/>
      <c r="SWP56" s="712"/>
      <c r="SWQ56" s="712"/>
      <c r="SWR56" s="712"/>
      <c r="SWS56" s="712"/>
      <c r="SWT56" s="712"/>
      <c r="SWU56" s="712"/>
      <c r="SWV56" s="712"/>
      <c r="SWW56" s="712"/>
      <c r="SWX56" s="712"/>
      <c r="SWY56" s="712"/>
      <c r="SWZ56" s="712"/>
      <c r="SXA56" s="712"/>
      <c r="SXB56" s="712"/>
      <c r="SXC56" s="712"/>
      <c r="SXD56" s="712"/>
      <c r="SXE56" s="712"/>
      <c r="SXF56" s="712"/>
      <c r="SXG56" s="712"/>
      <c r="SXH56" s="712"/>
      <c r="SXI56" s="712"/>
      <c r="SXJ56" s="712"/>
      <c r="SXK56" s="712"/>
      <c r="SXL56" s="712"/>
      <c r="SXM56" s="712"/>
      <c r="SXN56" s="712"/>
      <c r="SXO56" s="712"/>
      <c r="SXP56" s="712"/>
      <c r="SXQ56" s="712"/>
      <c r="SXR56" s="712"/>
      <c r="SXS56" s="712"/>
      <c r="SXT56" s="712"/>
      <c r="SXU56" s="712"/>
      <c r="SXV56" s="712"/>
      <c r="SXW56" s="712"/>
      <c r="SXX56" s="712"/>
      <c r="SXY56" s="712"/>
      <c r="SXZ56" s="712"/>
      <c r="SYA56" s="712"/>
      <c r="SYB56" s="712"/>
      <c r="SYC56" s="712"/>
      <c r="SYD56" s="712"/>
      <c r="SYE56" s="712"/>
      <c r="SYF56" s="712"/>
      <c r="SYG56" s="712"/>
      <c r="SYH56" s="712"/>
      <c r="SYI56" s="712"/>
      <c r="SYJ56" s="712"/>
      <c r="SYK56" s="712"/>
      <c r="SYL56" s="712"/>
      <c r="SYM56" s="712"/>
      <c r="SYN56" s="712"/>
      <c r="SYO56" s="712"/>
      <c r="SYP56" s="712"/>
      <c r="SYQ56" s="712"/>
      <c r="SYR56" s="712"/>
      <c r="SYS56" s="712"/>
      <c r="SYT56" s="712"/>
      <c r="SYU56" s="712"/>
      <c r="SYV56" s="712"/>
      <c r="SYW56" s="712"/>
      <c r="SYX56" s="712"/>
      <c r="SYY56" s="712"/>
      <c r="SYZ56" s="712"/>
      <c r="SZA56" s="712"/>
      <c r="SZB56" s="712"/>
      <c r="SZC56" s="712"/>
      <c r="SZD56" s="712"/>
      <c r="SZE56" s="712"/>
      <c r="SZF56" s="712"/>
      <c r="SZG56" s="712"/>
      <c r="SZH56" s="712"/>
      <c r="SZI56" s="712"/>
      <c r="SZJ56" s="712"/>
      <c r="SZK56" s="712"/>
      <c r="SZL56" s="712"/>
      <c r="SZM56" s="712"/>
      <c r="SZN56" s="712"/>
      <c r="SZO56" s="712"/>
      <c r="SZP56" s="712"/>
      <c r="SZQ56" s="712"/>
      <c r="SZR56" s="712"/>
      <c r="SZS56" s="712"/>
      <c r="SZT56" s="712"/>
      <c r="SZU56" s="712"/>
      <c r="SZV56" s="712"/>
      <c r="SZW56" s="712"/>
      <c r="SZX56" s="712"/>
      <c r="SZY56" s="712"/>
      <c r="SZZ56" s="712"/>
      <c r="TAA56" s="712"/>
      <c r="TAB56" s="712"/>
      <c r="TAC56" s="712"/>
      <c r="TAD56" s="712"/>
      <c r="TAE56" s="712"/>
      <c r="TAF56" s="712"/>
      <c r="TAG56" s="712"/>
      <c r="TAH56" s="712"/>
      <c r="TAI56" s="712"/>
      <c r="TAJ56" s="712"/>
      <c r="TAK56" s="712"/>
      <c r="TAL56" s="712"/>
      <c r="TAM56" s="712"/>
      <c r="TAN56" s="712"/>
      <c r="TAO56" s="712"/>
      <c r="TAP56" s="712"/>
      <c r="TAQ56" s="712"/>
      <c r="TAR56" s="712"/>
      <c r="TAS56" s="712"/>
      <c r="TAT56" s="712"/>
      <c r="TAU56" s="712"/>
      <c r="TAV56" s="712"/>
      <c r="TAW56" s="712"/>
      <c r="TAX56" s="712"/>
      <c r="TAY56" s="712"/>
      <c r="TAZ56" s="712"/>
      <c r="TBA56" s="712"/>
      <c r="TBB56" s="712"/>
      <c r="TBC56" s="712"/>
      <c r="TBD56" s="712"/>
      <c r="TBE56" s="712"/>
      <c r="TBF56" s="712"/>
      <c r="TBG56" s="712"/>
      <c r="TBH56" s="712"/>
      <c r="TBI56" s="712"/>
      <c r="TBJ56" s="712"/>
      <c r="TBK56" s="712"/>
      <c r="TBL56" s="712"/>
      <c r="TBM56" s="712"/>
      <c r="TBN56" s="712"/>
      <c r="TBO56" s="712"/>
      <c r="TBP56" s="712"/>
      <c r="TBQ56" s="712"/>
      <c r="TBR56" s="712"/>
      <c r="TBS56" s="712"/>
      <c r="TBT56" s="712"/>
      <c r="TBU56" s="712"/>
      <c r="TBV56" s="712"/>
      <c r="TBW56" s="712"/>
      <c r="TBX56" s="712"/>
      <c r="TBY56" s="712"/>
      <c r="TBZ56" s="712"/>
      <c r="TCA56" s="712"/>
      <c r="TCB56" s="712"/>
      <c r="TCC56" s="712"/>
      <c r="TCD56" s="712"/>
      <c r="TCE56" s="712"/>
      <c r="TCF56" s="712"/>
      <c r="TCG56" s="712"/>
      <c r="TCH56" s="712"/>
      <c r="TCI56" s="712"/>
      <c r="TCJ56" s="712"/>
      <c r="TCK56" s="712"/>
      <c r="TCL56" s="712"/>
      <c r="TCM56" s="712"/>
      <c r="TCN56" s="712"/>
      <c r="TCO56" s="712"/>
      <c r="TCP56" s="712"/>
      <c r="TCQ56" s="712"/>
      <c r="TCR56" s="712"/>
      <c r="TCS56" s="712"/>
      <c r="TCT56" s="712"/>
      <c r="TCU56" s="712"/>
      <c r="TCV56" s="712"/>
      <c r="TCW56" s="712"/>
      <c r="TCX56" s="712"/>
      <c r="TCY56" s="712"/>
      <c r="TCZ56" s="712"/>
      <c r="TDA56" s="712"/>
      <c r="TDB56" s="712"/>
      <c r="TDC56" s="712"/>
      <c r="TDD56" s="712"/>
      <c r="TDE56" s="712"/>
      <c r="TDF56" s="712"/>
      <c r="TDG56" s="712"/>
      <c r="TDH56" s="712"/>
      <c r="TDI56" s="712"/>
      <c r="TDJ56" s="712"/>
      <c r="TDK56" s="712"/>
      <c r="TDL56" s="712"/>
      <c r="TDM56" s="712"/>
      <c r="TDN56" s="712"/>
      <c r="TDO56" s="712"/>
      <c r="TDP56" s="712"/>
      <c r="TDQ56" s="712"/>
      <c r="TDR56" s="712"/>
      <c r="TDS56" s="712"/>
      <c r="TDT56" s="712"/>
      <c r="TDU56" s="712"/>
      <c r="TDV56" s="712"/>
      <c r="TDW56" s="712"/>
      <c r="TDX56" s="712"/>
      <c r="TDY56" s="712"/>
      <c r="TDZ56" s="712"/>
      <c r="TEA56" s="712"/>
      <c r="TEB56" s="712"/>
      <c r="TEC56" s="712"/>
      <c r="TED56" s="712"/>
      <c r="TEE56" s="712"/>
      <c r="TEF56" s="712"/>
      <c r="TEG56" s="712"/>
      <c r="TEH56" s="712"/>
      <c r="TEI56" s="712"/>
      <c r="TEJ56" s="712"/>
      <c r="TEK56" s="712"/>
      <c r="TEL56" s="712"/>
      <c r="TEM56" s="712"/>
      <c r="TEN56" s="712"/>
      <c r="TEO56" s="712"/>
      <c r="TEP56" s="712"/>
      <c r="TEQ56" s="712"/>
      <c r="TER56" s="712"/>
      <c r="TES56" s="712"/>
      <c r="TET56" s="712"/>
      <c r="TEU56" s="712"/>
      <c r="TEV56" s="712"/>
      <c r="TEW56" s="712"/>
      <c r="TEX56" s="712"/>
      <c r="TEY56" s="712"/>
      <c r="TEZ56" s="712"/>
      <c r="TFA56" s="712"/>
      <c r="TFB56" s="712"/>
      <c r="TFC56" s="712"/>
      <c r="TFD56" s="712"/>
      <c r="TFE56" s="712"/>
      <c r="TFF56" s="712"/>
      <c r="TFG56" s="712"/>
      <c r="TFH56" s="712"/>
      <c r="TFI56" s="712"/>
      <c r="TFJ56" s="712"/>
      <c r="TFK56" s="712"/>
      <c r="TFL56" s="712"/>
      <c r="TFM56" s="712"/>
      <c r="TFN56" s="712"/>
      <c r="TFO56" s="712"/>
      <c r="TFP56" s="712"/>
      <c r="TFQ56" s="712"/>
      <c r="TFR56" s="712"/>
      <c r="TFS56" s="712"/>
      <c r="TFT56" s="712"/>
      <c r="TFU56" s="712"/>
      <c r="TFV56" s="712"/>
      <c r="TFW56" s="712"/>
      <c r="TFX56" s="712"/>
      <c r="TFY56" s="712"/>
      <c r="TFZ56" s="712"/>
      <c r="TGA56" s="712"/>
      <c r="TGB56" s="712"/>
      <c r="TGC56" s="712"/>
      <c r="TGD56" s="712"/>
      <c r="TGE56" s="712"/>
      <c r="TGF56" s="712"/>
      <c r="TGG56" s="712"/>
      <c r="TGH56" s="712"/>
      <c r="TGI56" s="712"/>
      <c r="TGJ56" s="712"/>
      <c r="TGK56" s="712"/>
      <c r="TGL56" s="712"/>
      <c r="TGM56" s="712"/>
      <c r="TGN56" s="712"/>
      <c r="TGO56" s="712"/>
      <c r="TGP56" s="712"/>
      <c r="TGQ56" s="712"/>
      <c r="TGR56" s="712"/>
      <c r="TGS56" s="712"/>
      <c r="TGT56" s="712"/>
      <c r="TGU56" s="712"/>
      <c r="TGV56" s="712"/>
      <c r="TGW56" s="712"/>
      <c r="TGX56" s="712"/>
      <c r="TGY56" s="712"/>
      <c r="TGZ56" s="712"/>
      <c r="THA56" s="712"/>
      <c r="THB56" s="712"/>
      <c r="THC56" s="712"/>
      <c r="THD56" s="712"/>
      <c r="THE56" s="712"/>
      <c r="THF56" s="712"/>
      <c r="THG56" s="712"/>
      <c r="THH56" s="712"/>
      <c r="THI56" s="712"/>
      <c r="THJ56" s="712"/>
      <c r="THK56" s="712"/>
      <c r="THL56" s="712"/>
      <c r="THM56" s="712"/>
      <c r="THN56" s="712"/>
      <c r="THO56" s="712"/>
      <c r="THP56" s="712"/>
      <c r="THQ56" s="712"/>
      <c r="THR56" s="712"/>
      <c r="THS56" s="712"/>
      <c r="THT56" s="712"/>
      <c r="THU56" s="712"/>
      <c r="THV56" s="712"/>
      <c r="THW56" s="712"/>
      <c r="THX56" s="712"/>
      <c r="THY56" s="712"/>
      <c r="THZ56" s="712"/>
      <c r="TIA56" s="712"/>
      <c r="TIB56" s="712"/>
      <c r="TIC56" s="712"/>
      <c r="TID56" s="712"/>
      <c r="TIE56" s="712"/>
      <c r="TIF56" s="712"/>
      <c r="TIG56" s="712"/>
      <c r="TIH56" s="712"/>
      <c r="TII56" s="712"/>
      <c r="TIJ56" s="712"/>
      <c r="TIK56" s="712"/>
      <c r="TIL56" s="712"/>
      <c r="TIM56" s="712"/>
      <c r="TIN56" s="712"/>
      <c r="TIO56" s="712"/>
      <c r="TIP56" s="712"/>
      <c r="TIQ56" s="712"/>
      <c r="TIR56" s="712"/>
      <c r="TIS56" s="712"/>
      <c r="TIT56" s="712"/>
      <c r="TIU56" s="712"/>
      <c r="TIV56" s="712"/>
      <c r="TIW56" s="712"/>
      <c r="TIX56" s="712"/>
      <c r="TIY56" s="712"/>
      <c r="TIZ56" s="712"/>
      <c r="TJA56" s="712"/>
      <c r="TJB56" s="712"/>
      <c r="TJC56" s="712"/>
      <c r="TJD56" s="712"/>
      <c r="TJE56" s="712"/>
      <c r="TJF56" s="712"/>
      <c r="TJG56" s="712"/>
      <c r="TJH56" s="712"/>
      <c r="TJI56" s="712"/>
      <c r="TJJ56" s="712"/>
      <c r="TJK56" s="712"/>
      <c r="TJL56" s="712"/>
      <c r="TJM56" s="712"/>
      <c r="TJN56" s="712"/>
      <c r="TJO56" s="712"/>
      <c r="TJP56" s="712"/>
      <c r="TJQ56" s="712"/>
      <c r="TJR56" s="712"/>
      <c r="TJS56" s="712"/>
      <c r="TJT56" s="712"/>
      <c r="TJU56" s="712"/>
      <c r="TJV56" s="712"/>
      <c r="TJW56" s="712"/>
      <c r="TJX56" s="712"/>
      <c r="TJY56" s="712"/>
      <c r="TJZ56" s="712"/>
      <c r="TKA56" s="712"/>
      <c r="TKB56" s="712"/>
      <c r="TKC56" s="712"/>
      <c r="TKD56" s="712"/>
      <c r="TKE56" s="712"/>
      <c r="TKF56" s="712"/>
      <c r="TKG56" s="712"/>
      <c r="TKH56" s="712"/>
      <c r="TKI56" s="712"/>
      <c r="TKJ56" s="712"/>
      <c r="TKK56" s="712"/>
      <c r="TKL56" s="712"/>
      <c r="TKM56" s="712"/>
      <c r="TKN56" s="712"/>
      <c r="TKO56" s="712"/>
      <c r="TKP56" s="712"/>
      <c r="TKQ56" s="712"/>
      <c r="TKR56" s="712"/>
      <c r="TKS56" s="712"/>
      <c r="TKT56" s="712"/>
      <c r="TKU56" s="712"/>
      <c r="TKV56" s="712"/>
      <c r="TKW56" s="712"/>
      <c r="TKX56" s="712"/>
      <c r="TKY56" s="712"/>
      <c r="TKZ56" s="712"/>
      <c r="TLA56" s="712"/>
      <c r="TLB56" s="712"/>
      <c r="TLC56" s="712"/>
      <c r="TLD56" s="712"/>
      <c r="TLE56" s="712"/>
      <c r="TLF56" s="712"/>
      <c r="TLG56" s="712"/>
      <c r="TLH56" s="712"/>
      <c r="TLI56" s="712"/>
      <c r="TLJ56" s="712"/>
      <c r="TLK56" s="712"/>
      <c r="TLL56" s="712"/>
      <c r="TLM56" s="712"/>
      <c r="TLN56" s="712"/>
      <c r="TLO56" s="712"/>
      <c r="TLP56" s="712"/>
      <c r="TLQ56" s="712"/>
      <c r="TLR56" s="712"/>
      <c r="TLS56" s="712"/>
      <c r="TLT56" s="712"/>
      <c r="TLU56" s="712"/>
      <c r="TLV56" s="712"/>
      <c r="TLW56" s="712"/>
      <c r="TLX56" s="712"/>
      <c r="TLY56" s="712"/>
      <c r="TLZ56" s="712"/>
      <c r="TMA56" s="712"/>
      <c r="TMB56" s="712"/>
      <c r="TMC56" s="712"/>
      <c r="TMD56" s="712"/>
      <c r="TME56" s="712"/>
      <c r="TMF56" s="712"/>
      <c r="TMG56" s="712"/>
      <c r="TMH56" s="712"/>
      <c r="TMI56" s="712"/>
      <c r="TMJ56" s="712"/>
      <c r="TMK56" s="712"/>
      <c r="TML56" s="712"/>
      <c r="TMM56" s="712"/>
      <c r="TMN56" s="712"/>
      <c r="TMO56" s="712"/>
      <c r="TMP56" s="712"/>
      <c r="TMQ56" s="712"/>
      <c r="TMR56" s="712"/>
      <c r="TMS56" s="712"/>
      <c r="TMT56" s="712"/>
      <c r="TMU56" s="712"/>
      <c r="TMV56" s="712"/>
      <c r="TMW56" s="712"/>
      <c r="TMX56" s="712"/>
      <c r="TMY56" s="712"/>
      <c r="TMZ56" s="712"/>
      <c r="TNA56" s="712"/>
      <c r="TNB56" s="712"/>
      <c r="TNC56" s="712"/>
      <c r="TND56" s="712"/>
      <c r="TNE56" s="712"/>
      <c r="TNF56" s="712"/>
      <c r="TNG56" s="712"/>
      <c r="TNH56" s="712"/>
      <c r="TNI56" s="712"/>
      <c r="TNJ56" s="712"/>
      <c r="TNK56" s="712"/>
      <c r="TNL56" s="712"/>
      <c r="TNM56" s="712"/>
      <c r="TNN56" s="712"/>
      <c r="TNO56" s="712"/>
      <c r="TNP56" s="712"/>
      <c r="TNQ56" s="712"/>
      <c r="TNR56" s="712"/>
      <c r="TNS56" s="712"/>
      <c r="TNT56" s="712"/>
      <c r="TNU56" s="712"/>
      <c r="TNV56" s="712"/>
      <c r="TNW56" s="712"/>
      <c r="TNX56" s="712"/>
      <c r="TNY56" s="712"/>
      <c r="TNZ56" s="712"/>
      <c r="TOA56" s="712"/>
      <c r="TOB56" s="712"/>
      <c r="TOC56" s="712"/>
      <c r="TOD56" s="712"/>
      <c r="TOE56" s="712"/>
      <c r="TOF56" s="712"/>
      <c r="TOG56" s="712"/>
      <c r="TOH56" s="712"/>
      <c r="TOI56" s="712"/>
      <c r="TOJ56" s="712"/>
      <c r="TOK56" s="712"/>
      <c r="TOL56" s="712"/>
      <c r="TOM56" s="712"/>
      <c r="TON56" s="712"/>
      <c r="TOO56" s="712"/>
      <c r="TOP56" s="712"/>
      <c r="TOQ56" s="712"/>
      <c r="TOR56" s="712"/>
      <c r="TOS56" s="712"/>
      <c r="TOT56" s="712"/>
      <c r="TOU56" s="712"/>
      <c r="TOV56" s="712"/>
      <c r="TOW56" s="712"/>
      <c r="TOX56" s="712"/>
      <c r="TOY56" s="712"/>
      <c r="TOZ56" s="712"/>
      <c r="TPA56" s="712"/>
      <c r="TPB56" s="712"/>
      <c r="TPC56" s="712"/>
      <c r="TPD56" s="712"/>
      <c r="TPE56" s="712"/>
      <c r="TPF56" s="712"/>
      <c r="TPG56" s="712"/>
      <c r="TPH56" s="712"/>
      <c r="TPI56" s="712"/>
      <c r="TPJ56" s="712"/>
      <c r="TPK56" s="712"/>
      <c r="TPL56" s="712"/>
      <c r="TPM56" s="712"/>
      <c r="TPN56" s="712"/>
      <c r="TPO56" s="712"/>
      <c r="TPP56" s="712"/>
      <c r="TPQ56" s="712"/>
      <c r="TPR56" s="712"/>
      <c r="TPS56" s="712"/>
      <c r="TPT56" s="712"/>
      <c r="TPU56" s="712"/>
      <c r="TPV56" s="712"/>
      <c r="TPW56" s="712"/>
      <c r="TPX56" s="712"/>
      <c r="TPY56" s="712"/>
      <c r="TPZ56" s="712"/>
      <c r="TQA56" s="712"/>
      <c r="TQB56" s="712"/>
      <c r="TQC56" s="712"/>
      <c r="TQD56" s="712"/>
      <c r="TQE56" s="712"/>
      <c r="TQF56" s="712"/>
      <c r="TQG56" s="712"/>
      <c r="TQH56" s="712"/>
      <c r="TQI56" s="712"/>
      <c r="TQJ56" s="712"/>
      <c r="TQK56" s="712"/>
      <c r="TQL56" s="712"/>
      <c r="TQM56" s="712"/>
      <c r="TQN56" s="712"/>
      <c r="TQO56" s="712"/>
      <c r="TQP56" s="712"/>
      <c r="TQQ56" s="712"/>
      <c r="TQR56" s="712"/>
      <c r="TQS56" s="712"/>
      <c r="TQT56" s="712"/>
      <c r="TQU56" s="712"/>
      <c r="TQV56" s="712"/>
      <c r="TQW56" s="712"/>
      <c r="TQX56" s="712"/>
      <c r="TQY56" s="712"/>
      <c r="TQZ56" s="712"/>
      <c r="TRA56" s="712"/>
      <c r="TRB56" s="712"/>
      <c r="TRC56" s="712"/>
      <c r="TRD56" s="712"/>
      <c r="TRE56" s="712"/>
      <c r="TRF56" s="712"/>
      <c r="TRG56" s="712"/>
      <c r="TRH56" s="712"/>
      <c r="TRI56" s="712"/>
      <c r="TRJ56" s="712"/>
      <c r="TRK56" s="712"/>
      <c r="TRL56" s="712"/>
      <c r="TRM56" s="712"/>
      <c r="TRN56" s="712"/>
      <c r="TRO56" s="712"/>
      <c r="TRP56" s="712"/>
      <c r="TRQ56" s="712"/>
      <c r="TRR56" s="712"/>
      <c r="TRS56" s="712"/>
      <c r="TRT56" s="712"/>
      <c r="TRU56" s="712"/>
      <c r="TRV56" s="712"/>
      <c r="TRW56" s="712"/>
      <c r="TRX56" s="712"/>
      <c r="TRY56" s="712"/>
      <c r="TRZ56" s="712"/>
      <c r="TSA56" s="712"/>
      <c r="TSB56" s="712"/>
      <c r="TSC56" s="712"/>
      <c r="TSD56" s="712"/>
      <c r="TSE56" s="712"/>
      <c r="TSF56" s="712"/>
      <c r="TSG56" s="712"/>
      <c r="TSH56" s="712"/>
      <c r="TSI56" s="712"/>
      <c r="TSJ56" s="712"/>
      <c r="TSK56" s="712"/>
      <c r="TSL56" s="712"/>
      <c r="TSM56" s="712"/>
      <c r="TSN56" s="712"/>
      <c r="TSO56" s="712"/>
      <c r="TSP56" s="712"/>
      <c r="TSQ56" s="712"/>
      <c r="TSR56" s="712"/>
      <c r="TSS56" s="712"/>
      <c r="TST56" s="712"/>
      <c r="TSU56" s="712"/>
      <c r="TSV56" s="712"/>
      <c r="TSW56" s="712"/>
      <c r="TSX56" s="712"/>
      <c r="TSY56" s="712"/>
      <c r="TSZ56" s="712"/>
      <c r="TTA56" s="712"/>
      <c r="TTB56" s="712"/>
      <c r="TTC56" s="712"/>
      <c r="TTD56" s="712"/>
      <c r="TTE56" s="712"/>
      <c r="TTF56" s="712"/>
      <c r="TTG56" s="712"/>
      <c r="TTH56" s="712"/>
      <c r="TTI56" s="712"/>
      <c r="TTJ56" s="712"/>
      <c r="TTK56" s="712"/>
      <c r="TTL56" s="712"/>
      <c r="TTM56" s="712"/>
      <c r="TTN56" s="712"/>
      <c r="TTO56" s="712"/>
      <c r="TTP56" s="712"/>
      <c r="TTQ56" s="712"/>
      <c r="TTR56" s="712"/>
      <c r="TTS56" s="712"/>
      <c r="TTT56" s="712"/>
      <c r="TTU56" s="712"/>
      <c r="TTV56" s="712"/>
      <c r="TTW56" s="712"/>
      <c r="TTX56" s="712"/>
      <c r="TTY56" s="712"/>
      <c r="TTZ56" s="712"/>
      <c r="TUA56" s="712"/>
      <c r="TUB56" s="712"/>
      <c r="TUC56" s="712"/>
      <c r="TUD56" s="712"/>
      <c r="TUE56" s="712"/>
      <c r="TUF56" s="712"/>
      <c r="TUG56" s="712"/>
      <c r="TUH56" s="712"/>
      <c r="TUI56" s="712"/>
      <c r="TUJ56" s="712"/>
      <c r="TUK56" s="712"/>
      <c r="TUL56" s="712"/>
      <c r="TUM56" s="712"/>
      <c r="TUN56" s="712"/>
      <c r="TUO56" s="712"/>
      <c r="TUP56" s="712"/>
      <c r="TUQ56" s="712"/>
      <c r="TUR56" s="712"/>
      <c r="TUS56" s="712"/>
      <c r="TUT56" s="712"/>
      <c r="TUU56" s="712"/>
      <c r="TUV56" s="712"/>
      <c r="TUW56" s="712"/>
      <c r="TUX56" s="712"/>
      <c r="TUY56" s="712"/>
      <c r="TUZ56" s="712"/>
      <c r="TVA56" s="712"/>
      <c r="TVB56" s="712"/>
      <c r="TVC56" s="712"/>
      <c r="TVD56" s="712"/>
      <c r="TVE56" s="712"/>
      <c r="TVF56" s="712"/>
      <c r="TVG56" s="712"/>
      <c r="TVH56" s="712"/>
      <c r="TVI56" s="712"/>
      <c r="TVJ56" s="712"/>
      <c r="TVK56" s="712"/>
      <c r="TVL56" s="712"/>
      <c r="TVM56" s="712"/>
      <c r="TVN56" s="712"/>
      <c r="TVO56" s="712"/>
      <c r="TVP56" s="712"/>
      <c r="TVQ56" s="712"/>
      <c r="TVR56" s="712"/>
      <c r="TVS56" s="712"/>
      <c r="TVT56" s="712"/>
      <c r="TVU56" s="712"/>
      <c r="TVV56" s="712"/>
      <c r="TVW56" s="712"/>
      <c r="TVX56" s="712"/>
      <c r="TVY56" s="712"/>
      <c r="TVZ56" s="712"/>
      <c r="TWA56" s="712"/>
      <c r="TWB56" s="712"/>
      <c r="TWC56" s="712"/>
      <c r="TWD56" s="712"/>
      <c r="TWE56" s="712"/>
      <c r="TWF56" s="712"/>
      <c r="TWG56" s="712"/>
      <c r="TWH56" s="712"/>
      <c r="TWI56" s="712"/>
      <c r="TWJ56" s="712"/>
      <c r="TWK56" s="712"/>
      <c r="TWL56" s="712"/>
      <c r="TWM56" s="712"/>
      <c r="TWN56" s="712"/>
      <c r="TWO56" s="712"/>
      <c r="TWP56" s="712"/>
      <c r="TWQ56" s="712"/>
      <c r="TWR56" s="712"/>
      <c r="TWS56" s="712"/>
      <c r="TWT56" s="712"/>
      <c r="TWU56" s="712"/>
      <c r="TWV56" s="712"/>
      <c r="TWW56" s="712"/>
      <c r="TWX56" s="712"/>
      <c r="TWY56" s="712"/>
      <c r="TWZ56" s="712"/>
      <c r="TXA56" s="712"/>
      <c r="TXB56" s="712"/>
      <c r="TXC56" s="712"/>
      <c r="TXD56" s="712"/>
      <c r="TXE56" s="712"/>
      <c r="TXF56" s="712"/>
      <c r="TXG56" s="712"/>
      <c r="TXH56" s="712"/>
      <c r="TXI56" s="712"/>
      <c r="TXJ56" s="712"/>
      <c r="TXK56" s="712"/>
      <c r="TXL56" s="712"/>
      <c r="TXM56" s="712"/>
      <c r="TXN56" s="712"/>
      <c r="TXO56" s="712"/>
      <c r="TXP56" s="712"/>
      <c r="TXQ56" s="712"/>
      <c r="TXR56" s="712"/>
      <c r="TXS56" s="712"/>
      <c r="TXT56" s="712"/>
      <c r="TXU56" s="712"/>
      <c r="TXV56" s="712"/>
      <c r="TXW56" s="712"/>
      <c r="TXX56" s="712"/>
      <c r="TXY56" s="712"/>
      <c r="TXZ56" s="712"/>
      <c r="TYA56" s="712"/>
      <c r="TYB56" s="712"/>
      <c r="TYC56" s="712"/>
      <c r="TYD56" s="712"/>
      <c r="TYE56" s="712"/>
      <c r="TYF56" s="712"/>
      <c r="TYG56" s="712"/>
      <c r="TYH56" s="712"/>
      <c r="TYI56" s="712"/>
      <c r="TYJ56" s="712"/>
      <c r="TYK56" s="712"/>
      <c r="TYL56" s="712"/>
      <c r="TYM56" s="712"/>
      <c r="TYN56" s="712"/>
      <c r="TYO56" s="712"/>
      <c r="TYP56" s="712"/>
      <c r="TYQ56" s="712"/>
      <c r="TYR56" s="712"/>
      <c r="TYS56" s="712"/>
      <c r="TYT56" s="712"/>
      <c r="TYU56" s="712"/>
      <c r="TYV56" s="712"/>
      <c r="TYW56" s="712"/>
      <c r="TYX56" s="712"/>
      <c r="TYY56" s="712"/>
      <c r="TYZ56" s="712"/>
      <c r="TZA56" s="712"/>
      <c r="TZB56" s="712"/>
      <c r="TZC56" s="712"/>
      <c r="TZD56" s="712"/>
      <c r="TZE56" s="712"/>
      <c r="TZF56" s="712"/>
      <c r="TZG56" s="712"/>
      <c r="TZH56" s="712"/>
      <c r="TZI56" s="712"/>
      <c r="TZJ56" s="712"/>
      <c r="TZK56" s="712"/>
      <c r="TZL56" s="712"/>
      <c r="TZM56" s="712"/>
      <c r="TZN56" s="712"/>
      <c r="TZO56" s="712"/>
      <c r="TZP56" s="712"/>
      <c r="TZQ56" s="712"/>
      <c r="TZR56" s="712"/>
      <c r="TZS56" s="712"/>
      <c r="TZT56" s="712"/>
      <c r="TZU56" s="712"/>
      <c r="TZV56" s="712"/>
      <c r="TZW56" s="712"/>
      <c r="TZX56" s="712"/>
      <c r="TZY56" s="712"/>
      <c r="TZZ56" s="712"/>
      <c r="UAA56" s="712"/>
      <c r="UAB56" s="712"/>
      <c r="UAC56" s="712"/>
      <c r="UAD56" s="712"/>
      <c r="UAE56" s="712"/>
      <c r="UAF56" s="712"/>
      <c r="UAG56" s="712"/>
      <c r="UAH56" s="712"/>
      <c r="UAI56" s="712"/>
      <c r="UAJ56" s="712"/>
      <c r="UAK56" s="712"/>
      <c r="UAL56" s="712"/>
      <c r="UAM56" s="712"/>
      <c r="UAN56" s="712"/>
      <c r="UAO56" s="712"/>
      <c r="UAP56" s="712"/>
      <c r="UAQ56" s="712"/>
      <c r="UAR56" s="712"/>
      <c r="UAS56" s="712"/>
      <c r="UAT56" s="712"/>
      <c r="UAU56" s="712"/>
      <c r="UAV56" s="712"/>
      <c r="UAW56" s="712"/>
      <c r="UAX56" s="712"/>
      <c r="UAY56" s="712"/>
      <c r="UAZ56" s="712"/>
      <c r="UBA56" s="712"/>
      <c r="UBB56" s="712"/>
      <c r="UBC56" s="712"/>
      <c r="UBD56" s="712"/>
      <c r="UBE56" s="712"/>
      <c r="UBF56" s="712"/>
      <c r="UBG56" s="712"/>
      <c r="UBH56" s="712"/>
      <c r="UBI56" s="712"/>
      <c r="UBJ56" s="712"/>
      <c r="UBK56" s="712"/>
      <c r="UBL56" s="712"/>
      <c r="UBM56" s="712"/>
      <c r="UBN56" s="712"/>
      <c r="UBO56" s="712"/>
      <c r="UBP56" s="712"/>
      <c r="UBQ56" s="712"/>
      <c r="UBR56" s="712"/>
      <c r="UBS56" s="712"/>
      <c r="UBT56" s="712"/>
      <c r="UBU56" s="712"/>
      <c r="UBV56" s="712"/>
      <c r="UBW56" s="712"/>
      <c r="UBX56" s="712"/>
      <c r="UBY56" s="712"/>
      <c r="UBZ56" s="712"/>
      <c r="UCA56" s="712"/>
      <c r="UCB56" s="712"/>
      <c r="UCC56" s="712"/>
      <c r="UCD56" s="712"/>
      <c r="UCE56" s="712"/>
      <c r="UCF56" s="712"/>
      <c r="UCG56" s="712"/>
      <c r="UCH56" s="712"/>
      <c r="UCI56" s="712"/>
      <c r="UCJ56" s="712"/>
      <c r="UCK56" s="712"/>
      <c r="UCL56" s="712"/>
      <c r="UCM56" s="712"/>
      <c r="UCN56" s="712"/>
      <c r="UCO56" s="712"/>
      <c r="UCP56" s="712"/>
      <c r="UCQ56" s="712"/>
      <c r="UCR56" s="712"/>
      <c r="UCS56" s="712"/>
      <c r="UCT56" s="712"/>
      <c r="UCU56" s="712"/>
      <c r="UCV56" s="712"/>
      <c r="UCW56" s="712"/>
      <c r="UCX56" s="712"/>
      <c r="UCY56" s="712"/>
      <c r="UCZ56" s="712"/>
      <c r="UDA56" s="712"/>
      <c r="UDB56" s="712"/>
      <c r="UDC56" s="712"/>
      <c r="UDD56" s="712"/>
      <c r="UDE56" s="712"/>
      <c r="UDF56" s="712"/>
      <c r="UDG56" s="712"/>
      <c r="UDH56" s="712"/>
      <c r="UDI56" s="712"/>
      <c r="UDJ56" s="712"/>
      <c r="UDK56" s="712"/>
      <c r="UDL56" s="712"/>
      <c r="UDM56" s="712"/>
      <c r="UDN56" s="712"/>
      <c r="UDO56" s="712"/>
      <c r="UDP56" s="712"/>
      <c r="UDQ56" s="712"/>
      <c r="UDR56" s="712"/>
      <c r="UDS56" s="712"/>
      <c r="UDT56" s="712"/>
      <c r="UDU56" s="712"/>
      <c r="UDV56" s="712"/>
      <c r="UDW56" s="712"/>
      <c r="UDX56" s="712"/>
      <c r="UDY56" s="712"/>
      <c r="UDZ56" s="712"/>
      <c r="UEA56" s="712"/>
      <c r="UEB56" s="712"/>
      <c r="UEC56" s="712"/>
      <c r="UED56" s="712"/>
      <c r="UEE56" s="712"/>
      <c r="UEF56" s="712"/>
      <c r="UEG56" s="712"/>
      <c r="UEH56" s="712"/>
      <c r="UEI56" s="712"/>
      <c r="UEJ56" s="712"/>
      <c r="UEK56" s="712"/>
      <c r="UEL56" s="712"/>
      <c r="UEM56" s="712"/>
      <c r="UEN56" s="712"/>
      <c r="UEO56" s="712"/>
      <c r="UEP56" s="712"/>
      <c r="UEQ56" s="712"/>
      <c r="UER56" s="712"/>
      <c r="UES56" s="712"/>
      <c r="UET56" s="712"/>
      <c r="UEU56" s="712"/>
      <c r="UEV56" s="712"/>
      <c r="UEW56" s="712"/>
      <c r="UEX56" s="712"/>
      <c r="UEY56" s="712"/>
      <c r="UEZ56" s="712"/>
      <c r="UFA56" s="712"/>
      <c r="UFB56" s="712"/>
      <c r="UFC56" s="712"/>
      <c r="UFD56" s="712"/>
      <c r="UFE56" s="712"/>
      <c r="UFF56" s="712"/>
      <c r="UFG56" s="712"/>
      <c r="UFH56" s="712"/>
      <c r="UFI56" s="712"/>
      <c r="UFJ56" s="712"/>
      <c r="UFK56" s="712"/>
      <c r="UFL56" s="712"/>
      <c r="UFM56" s="712"/>
      <c r="UFN56" s="712"/>
      <c r="UFO56" s="712"/>
      <c r="UFP56" s="712"/>
      <c r="UFQ56" s="712"/>
      <c r="UFR56" s="712"/>
      <c r="UFS56" s="712"/>
      <c r="UFT56" s="712"/>
      <c r="UFU56" s="712"/>
      <c r="UFV56" s="712"/>
      <c r="UFW56" s="712"/>
      <c r="UFX56" s="712"/>
      <c r="UFY56" s="712"/>
      <c r="UFZ56" s="712"/>
      <c r="UGA56" s="712"/>
      <c r="UGB56" s="712"/>
      <c r="UGC56" s="712"/>
      <c r="UGD56" s="712"/>
      <c r="UGE56" s="712"/>
      <c r="UGF56" s="712"/>
      <c r="UGG56" s="712"/>
      <c r="UGH56" s="712"/>
      <c r="UGI56" s="712"/>
      <c r="UGJ56" s="712"/>
      <c r="UGK56" s="712"/>
      <c r="UGL56" s="712"/>
      <c r="UGM56" s="712"/>
      <c r="UGN56" s="712"/>
      <c r="UGO56" s="712"/>
      <c r="UGP56" s="712"/>
      <c r="UGQ56" s="712"/>
      <c r="UGR56" s="712"/>
      <c r="UGS56" s="712"/>
      <c r="UGT56" s="712"/>
      <c r="UGU56" s="712"/>
      <c r="UGV56" s="712"/>
      <c r="UGW56" s="712"/>
      <c r="UGX56" s="712"/>
      <c r="UGY56" s="712"/>
      <c r="UGZ56" s="712"/>
      <c r="UHA56" s="712"/>
      <c r="UHB56" s="712"/>
      <c r="UHC56" s="712"/>
      <c r="UHD56" s="712"/>
      <c r="UHE56" s="712"/>
      <c r="UHF56" s="712"/>
      <c r="UHG56" s="712"/>
      <c r="UHH56" s="712"/>
      <c r="UHI56" s="712"/>
      <c r="UHJ56" s="712"/>
      <c r="UHK56" s="712"/>
      <c r="UHL56" s="712"/>
      <c r="UHM56" s="712"/>
      <c r="UHN56" s="712"/>
      <c r="UHO56" s="712"/>
      <c r="UHP56" s="712"/>
      <c r="UHQ56" s="712"/>
      <c r="UHR56" s="712"/>
      <c r="UHS56" s="712"/>
      <c r="UHT56" s="712"/>
      <c r="UHU56" s="712"/>
      <c r="UHV56" s="712"/>
      <c r="UHW56" s="712"/>
      <c r="UHX56" s="712"/>
      <c r="UHY56" s="712"/>
      <c r="UHZ56" s="712"/>
      <c r="UIA56" s="712"/>
      <c r="UIB56" s="712"/>
      <c r="UIC56" s="712"/>
      <c r="UID56" s="712"/>
      <c r="UIE56" s="712"/>
      <c r="UIF56" s="712"/>
      <c r="UIG56" s="712"/>
      <c r="UIH56" s="712"/>
      <c r="UII56" s="712"/>
      <c r="UIJ56" s="712"/>
      <c r="UIK56" s="712"/>
      <c r="UIL56" s="712"/>
      <c r="UIM56" s="712"/>
      <c r="UIN56" s="712"/>
      <c r="UIO56" s="712"/>
      <c r="UIP56" s="712"/>
      <c r="UIQ56" s="712"/>
      <c r="UIR56" s="712"/>
      <c r="UIS56" s="712"/>
      <c r="UIT56" s="712"/>
      <c r="UIU56" s="712"/>
      <c r="UIV56" s="712"/>
      <c r="UIW56" s="712"/>
      <c r="UIX56" s="712"/>
      <c r="UIY56" s="712"/>
      <c r="UIZ56" s="712"/>
      <c r="UJA56" s="712"/>
      <c r="UJB56" s="712"/>
      <c r="UJC56" s="712"/>
      <c r="UJD56" s="712"/>
      <c r="UJE56" s="712"/>
      <c r="UJF56" s="712"/>
      <c r="UJG56" s="712"/>
      <c r="UJH56" s="712"/>
      <c r="UJI56" s="712"/>
      <c r="UJJ56" s="712"/>
      <c r="UJK56" s="712"/>
      <c r="UJL56" s="712"/>
      <c r="UJM56" s="712"/>
      <c r="UJN56" s="712"/>
      <c r="UJO56" s="712"/>
      <c r="UJP56" s="712"/>
      <c r="UJQ56" s="712"/>
      <c r="UJR56" s="712"/>
      <c r="UJS56" s="712"/>
      <c r="UJT56" s="712"/>
      <c r="UJU56" s="712"/>
      <c r="UJV56" s="712"/>
      <c r="UJW56" s="712"/>
      <c r="UJX56" s="712"/>
      <c r="UJY56" s="712"/>
      <c r="UJZ56" s="712"/>
      <c r="UKA56" s="712"/>
      <c r="UKB56" s="712"/>
      <c r="UKC56" s="712"/>
      <c r="UKD56" s="712"/>
      <c r="UKE56" s="712"/>
      <c r="UKF56" s="712"/>
      <c r="UKG56" s="712"/>
      <c r="UKH56" s="712"/>
      <c r="UKI56" s="712"/>
      <c r="UKJ56" s="712"/>
      <c r="UKK56" s="712"/>
      <c r="UKL56" s="712"/>
      <c r="UKM56" s="712"/>
      <c r="UKN56" s="712"/>
      <c r="UKO56" s="712"/>
      <c r="UKP56" s="712"/>
      <c r="UKQ56" s="712"/>
      <c r="UKR56" s="712"/>
      <c r="UKS56" s="712"/>
      <c r="UKT56" s="712"/>
      <c r="UKU56" s="712"/>
      <c r="UKV56" s="712"/>
      <c r="UKW56" s="712"/>
      <c r="UKX56" s="712"/>
      <c r="UKY56" s="712"/>
      <c r="UKZ56" s="712"/>
      <c r="ULA56" s="712"/>
      <c r="ULB56" s="712"/>
      <c r="ULC56" s="712"/>
      <c r="ULD56" s="712"/>
      <c r="ULE56" s="712"/>
      <c r="ULF56" s="712"/>
      <c r="ULG56" s="712"/>
      <c r="ULH56" s="712"/>
      <c r="ULI56" s="712"/>
      <c r="ULJ56" s="712"/>
      <c r="ULK56" s="712"/>
      <c r="ULL56" s="712"/>
      <c r="ULM56" s="712"/>
      <c r="ULN56" s="712"/>
      <c r="ULO56" s="712"/>
      <c r="ULP56" s="712"/>
      <c r="ULQ56" s="712"/>
      <c r="ULR56" s="712"/>
      <c r="ULS56" s="712"/>
      <c r="ULT56" s="712"/>
      <c r="ULU56" s="712"/>
      <c r="ULV56" s="712"/>
      <c r="ULW56" s="712"/>
      <c r="ULX56" s="712"/>
      <c r="ULY56" s="712"/>
      <c r="ULZ56" s="712"/>
      <c r="UMA56" s="712"/>
      <c r="UMB56" s="712"/>
      <c r="UMC56" s="712"/>
      <c r="UMD56" s="712"/>
      <c r="UME56" s="712"/>
      <c r="UMF56" s="712"/>
      <c r="UMG56" s="712"/>
      <c r="UMH56" s="712"/>
      <c r="UMI56" s="712"/>
      <c r="UMJ56" s="712"/>
      <c r="UMK56" s="712"/>
      <c r="UML56" s="712"/>
      <c r="UMM56" s="712"/>
      <c r="UMN56" s="712"/>
      <c r="UMO56" s="712"/>
      <c r="UMP56" s="712"/>
      <c r="UMQ56" s="712"/>
      <c r="UMR56" s="712"/>
      <c r="UMS56" s="712"/>
      <c r="UMT56" s="712"/>
      <c r="UMU56" s="712"/>
      <c r="UMV56" s="712"/>
      <c r="UMW56" s="712"/>
      <c r="UMX56" s="712"/>
      <c r="UMY56" s="712"/>
      <c r="UMZ56" s="712"/>
      <c r="UNA56" s="712"/>
      <c r="UNB56" s="712"/>
      <c r="UNC56" s="712"/>
      <c r="UND56" s="712"/>
      <c r="UNE56" s="712"/>
      <c r="UNF56" s="712"/>
      <c r="UNG56" s="712"/>
      <c r="UNH56" s="712"/>
      <c r="UNI56" s="712"/>
      <c r="UNJ56" s="712"/>
      <c r="UNK56" s="712"/>
      <c r="UNL56" s="712"/>
      <c r="UNM56" s="712"/>
      <c r="UNN56" s="712"/>
      <c r="UNO56" s="712"/>
      <c r="UNP56" s="712"/>
      <c r="UNQ56" s="712"/>
      <c r="UNR56" s="712"/>
      <c r="UNS56" s="712"/>
      <c r="UNT56" s="712"/>
      <c r="UNU56" s="712"/>
      <c r="UNV56" s="712"/>
      <c r="UNW56" s="712"/>
      <c r="UNX56" s="712"/>
      <c r="UNY56" s="712"/>
      <c r="UNZ56" s="712"/>
      <c r="UOA56" s="712"/>
      <c r="UOB56" s="712"/>
      <c r="UOC56" s="712"/>
      <c r="UOD56" s="712"/>
      <c r="UOE56" s="712"/>
      <c r="UOF56" s="712"/>
      <c r="UOG56" s="712"/>
      <c r="UOH56" s="712"/>
      <c r="UOI56" s="712"/>
      <c r="UOJ56" s="712"/>
      <c r="UOK56" s="712"/>
      <c r="UOL56" s="712"/>
      <c r="UOM56" s="712"/>
      <c r="UON56" s="712"/>
      <c r="UOO56" s="712"/>
      <c r="UOP56" s="712"/>
      <c r="UOQ56" s="712"/>
      <c r="UOR56" s="712"/>
      <c r="UOS56" s="712"/>
      <c r="UOT56" s="712"/>
      <c r="UOU56" s="712"/>
      <c r="UOV56" s="712"/>
      <c r="UOW56" s="712"/>
      <c r="UOX56" s="712"/>
      <c r="UOY56" s="712"/>
      <c r="UOZ56" s="712"/>
      <c r="UPA56" s="712"/>
      <c r="UPB56" s="712"/>
      <c r="UPC56" s="712"/>
      <c r="UPD56" s="712"/>
      <c r="UPE56" s="712"/>
      <c r="UPF56" s="712"/>
      <c r="UPG56" s="712"/>
      <c r="UPH56" s="712"/>
      <c r="UPI56" s="712"/>
      <c r="UPJ56" s="712"/>
      <c r="UPK56" s="712"/>
      <c r="UPL56" s="712"/>
      <c r="UPM56" s="712"/>
      <c r="UPN56" s="712"/>
      <c r="UPO56" s="712"/>
      <c r="UPP56" s="712"/>
      <c r="UPQ56" s="712"/>
      <c r="UPR56" s="712"/>
      <c r="UPS56" s="712"/>
      <c r="UPT56" s="712"/>
      <c r="UPU56" s="712"/>
      <c r="UPV56" s="712"/>
      <c r="UPW56" s="712"/>
      <c r="UPX56" s="712"/>
      <c r="UPY56" s="712"/>
      <c r="UPZ56" s="712"/>
      <c r="UQA56" s="712"/>
      <c r="UQB56" s="712"/>
      <c r="UQC56" s="712"/>
      <c r="UQD56" s="712"/>
      <c r="UQE56" s="712"/>
      <c r="UQF56" s="712"/>
      <c r="UQG56" s="712"/>
      <c r="UQH56" s="712"/>
      <c r="UQI56" s="712"/>
      <c r="UQJ56" s="712"/>
      <c r="UQK56" s="712"/>
      <c r="UQL56" s="712"/>
      <c r="UQM56" s="712"/>
      <c r="UQN56" s="712"/>
      <c r="UQO56" s="712"/>
      <c r="UQP56" s="712"/>
      <c r="UQQ56" s="712"/>
      <c r="UQR56" s="712"/>
      <c r="UQS56" s="712"/>
      <c r="UQT56" s="712"/>
      <c r="UQU56" s="712"/>
      <c r="UQV56" s="712"/>
      <c r="UQW56" s="712"/>
      <c r="UQX56" s="712"/>
      <c r="UQY56" s="712"/>
      <c r="UQZ56" s="712"/>
      <c r="URA56" s="712"/>
      <c r="URB56" s="712"/>
      <c r="URC56" s="712"/>
      <c r="URD56" s="712"/>
      <c r="URE56" s="712"/>
      <c r="URF56" s="712"/>
      <c r="URG56" s="712"/>
      <c r="URH56" s="712"/>
      <c r="URI56" s="712"/>
      <c r="URJ56" s="712"/>
      <c r="URK56" s="712"/>
      <c r="URL56" s="712"/>
      <c r="URM56" s="712"/>
      <c r="URN56" s="712"/>
      <c r="URO56" s="712"/>
      <c r="URP56" s="712"/>
      <c r="URQ56" s="712"/>
      <c r="URR56" s="712"/>
      <c r="URS56" s="712"/>
      <c r="URT56" s="712"/>
      <c r="URU56" s="712"/>
      <c r="URV56" s="712"/>
      <c r="URW56" s="712"/>
      <c r="URX56" s="712"/>
      <c r="URY56" s="712"/>
      <c r="URZ56" s="712"/>
      <c r="USA56" s="712"/>
      <c r="USB56" s="712"/>
      <c r="USC56" s="712"/>
      <c r="USD56" s="712"/>
      <c r="USE56" s="712"/>
      <c r="USF56" s="712"/>
      <c r="USG56" s="712"/>
      <c r="USH56" s="712"/>
      <c r="USI56" s="712"/>
      <c r="USJ56" s="712"/>
      <c r="USK56" s="712"/>
      <c r="USL56" s="712"/>
      <c r="USM56" s="712"/>
      <c r="USN56" s="712"/>
      <c r="USO56" s="712"/>
      <c r="USP56" s="712"/>
      <c r="USQ56" s="712"/>
      <c r="USR56" s="712"/>
      <c r="USS56" s="712"/>
      <c r="UST56" s="712"/>
      <c r="USU56" s="712"/>
      <c r="USV56" s="712"/>
      <c r="USW56" s="712"/>
      <c r="USX56" s="712"/>
      <c r="USY56" s="712"/>
      <c r="USZ56" s="712"/>
      <c r="UTA56" s="712"/>
      <c r="UTB56" s="712"/>
      <c r="UTC56" s="712"/>
      <c r="UTD56" s="712"/>
      <c r="UTE56" s="712"/>
      <c r="UTF56" s="712"/>
      <c r="UTG56" s="712"/>
      <c r="UTH56" s="712"/>
      <c r="UTI56" s="712"/>
      <c r="UTJ56" s="712"/>
      <c r="UTK56" s="712"/>
      <c r="UTL56" s="712"/>
      <c r="UTM56" s="712"/>
      <c r="UTN56" s="712"/>
      <c r="UTO56" s="712"/>
      <c r="UTP56" s="712"/>
      <c r="UTQ56" s="712"/>
      <c r="UTR56" s="712"/>
      <c r="UTS56" s="712"/>
      <c r="UTT56" s="712"/>
      <c r="UTU56" s="712"/>
      <c r="UTV56" s="712"/>
      <c r="UTW56" s="712"/>
      <c r="UTX56" s="712"/>
      <c r="UTY56" s="712"/>
      <c r="UTZ56" s="712"/>
      <c r="UUA56" s="712"/>
      <c r="UUB56" s="712"/>
      <c r="UUC56" s="712"/>
      <c r="UUD56" s="712"/>
      <c r="UUE56" s="712"/>
      <c r="UUF56" s="712"/>
      <c r="UUG56" s="712"/>
      <c r="UUH56" s="712"/>
      <c r="UUI56" s="712"/>
      <c r="UUJ56" s="712"/>
      <c r="UUK56" s="712"/>
      <c r="UUL56" s="712"/>
      <c r="UUM56" s="712"/>
      <c r="UUN56" s="712"/>
      <c r="UUO56" s="712"/>
      <c r="UUP56" s="712"/>
      <c r="UUQ56" s="712"/>
      <c r="UUR56" s="712"/>
      <c r="UUS56" s="712"/>
      <c r="UUT56" s="712"/>
      <c r="UUU56" s="712"/>
      <c r="UUV56" s="712"/>
      <c r="UUW56" s="712"/>
      <c r="UUX56" s="712"/>
      <c r="UUY56" s="712"/>
      <c r="UUZ56" s="712"/>
      <c r="UVA56" s="712"/>
      <c r="UVB56" s="712"/>
      <c r="UVC56" s="712"/>
      <c r="UVD56" s="712"/>
      <c r="UVE56" s="712"/>
      <c r="UVF56" s="712"/>
      <c r="UVG56" s="712"/>
      <c r="UVH56" s="712"/>
      <c r="UVI56" s="712"/>
      <c r="UVJ56" s="712"/>
      <c r="UVK56" s="712"/>
      <c r="UVL56" s="712"/>
      <c r="UVM56" s="712"/>
      <c r="UVN56" s="712"/>
      <c r="UVO56" s="712"/>
      <c r="UVP56" s="712"/>
      <c r="UVQ56" s="712"/>
      <c r="UVR56" s="712"/>
      <c r="UVS56" s="712"/>
      <c r="UVT56" s="712"/>
      <c r="UVU56" s="712"/>
      <c r="UVV56" s="712"/>
      <c r="UVW56" s="712"/>
      <c r="UVX56" s="712"/>
      <c r="UVY56" s="712"/>
      <c r="UVZ56" s="712"/>
      <c r="UWA56" s="712"/>
      <c r="UWB56" s="712"/>
      <c r="UWC56" s="712"/>
      <c r="UWD56" s="712"/>
      <c r="UWE56" s="712"/>
      <c r="UWF56" s="712"/>
      <c r="UWG56" s="712"/>
      <c r="UWH56" s="712"/>
      <c r="UWI56" s="712"/>
      <c r="UWJ56" s="712"/>
      <c r="UWK56" s="712"/>
      <c r="UWL56" s="712"/>
      <c r="UWM56" s="712"/>
      <c r="UWN56" s="712"/>
      <c r="UWO56" s="712"/>
      <c r="UWP56" s="712"/>
      <c r="UWQ56" s="712"/>
      <c r="UWR56" s="712"/>
      <c r="UWS56" s="712"/>
      <c r="UWT56" s="712"/>
      <c r="UWU56" s="712"/>
      <c r="UWV56" s="712"/>
      <c r="UWW56" s="712"/>
      <c r="UWX56" s="712"/>
      <c r="UWY56" s="712"/>
      <c r="UWZ56" s="712"/>
      <c r="UXA56" s="712"/>
      <c r="UXB56" s="712"/>
      <c r="UXC56" s="712"/>
      <c r="UXD56" s="712"/>
      <c r="UXE56" s="712"/>
      <c r="UXF56" s="712"/>
      <c r="UXG56" s="712"/>
      <c r="UXH56" s="712"/>
      <c r="UXI56" s="712"/>
      <c r="UXJ56" s="712"/>
      <c r="UXK56" s="712"/>
      <c r="UXL56" s="712"/>
      <c r="UXM56" s="712"/>
      <c r="UXN56" s="712"/>
      <c r="UXO56" s="712"/>
      <c r="UXP56" s="712"/>
      <c r="UXQ56" s="712"/>
      <c r="UXR56" s="712"/>
      <c r="UXS56" s="712"/>
      <c r="UXT56" s="712"/>
      <c r="UXU56" s="712"/>
      <c r="UXV56" s="712"/>
      <c r="UXW56" s="712"/>
      <c r="UXX56" s="712"/>
      <c r="UXY56" s="712"/>
      <c r="UXZ56" s="712"/>
      <c r="UYA56" s="712"/>
      <c r="UYB56" s="712"/>
      <c r="UYC56" s="712"/>
      <c r="UYD56" s="712"/>
      <c r="UYE56" s="712"/>
      <c r="UYF56" s="712"/>
      <c r="UYG56" s="712"/>
      <c r="UYH56" s="712"/>
      <c r="UYI56" s="712"/>
      <c r="UYJ56" s="712"/>
      <c r="UYK56" s="712"/>
      <c r="UYL56" s="712"/>
      <c r="UYM56" s="712"/>
      <c r="UYN56" s="712"/>
      <c r="UYO56" s="712"/>
      <c r="UYP56" s="712"/>
      <c r="UYQ56" s="712"/>
      <c r="UYR56" s="712"/>
      <c r="UYS56" s="712"/>
      <c r="UYT56" s="712"/>
      <c r="UYU56" s="712"/>
      <c r="UYV56" s="712"/>
      <c r="UYW56" s="712"/>
      <c r="UYX56" s="712"/>
      <c r="UYY56" s="712"/>
      <c r="UYZ56" s="712"/>
      <c r="UZA56" s="712"/>
      <c r="UZB56" s="712"/>
      <c r="UZC56" s="712"/>
      <c r="UZD56" s="712"/>
      <c r="UZE56" s="712"/>
      <c r="UZF56" s="712"/>
      <c r="UZG56" s="712"/>
      <c r="UZH56" s="712"/>
      <c r="UZI56" s="712"/>
      <c r="UZJ56" s="712"/>
      <c r="UZK56" s="712"/>
      <c r="UZL56" s="712"/>
      <c r="UZM56" s="712"/>
      <c r="UZN56" s="712"/>
      <c r="UZO56" s="712"/>
      <c r="UZP56" s="712"/>
      <c r="UZQ56" s="712"/>
      <c r="UZR56" s="712"/>
      <c r="UZS56" s="712"/>
      <c r="UZT56" s="712"/>
      <c r="UZU56" s="712"/>
      <c r="UZV56" s="712"/>
      <c r="UZW56" s="712"/>
      <c r="UZX56" s="712"/>
      <c r="UZY56" s="712"/>
      <c r="UZZ56" s="712"/>
      <c r="VAA56" s="712"/>
      <c r="VAB56" s="712"/>
      <c r="VAC56" s="712"/>
      <c r="VAD56" s="712"/>
      <c r="VAE56" s="712"/>
      <c r="VAF56" s="712"/>
      <c r="VAG56" s="712"/>
      <c r="VAH56" s="712"/>
      <c r="VAI56" s="712"/>
      <c r="VAJ56" s="712"/>
      <c r="VAK56" s="712"/>
      <c r="VAL56" s="712"/>
      <c r="VAM56" s="712"/>
      <c r="VAN56" s="712"/>
      <c r="VAO56" s="712"/>
      <c r="VAP56" s="712"/>
      <c r="VAQ56" s="712"/>
      <c r="VAR56" s="712"/>
      <c r="VAS56" s="712"/>
      <c r="VAT56" s="712"/>
      <c r="VAU56" s="712"/>
      <c r="VAV56" s="712"/>
      <c r="VAW56" s="712"/>
      <c r="VAX56" s="712"/>
      <c r="VAY56" s="712"/>
      <c r="VAZ56" s="712"/>
      <c r="VBA56" s="712"/>
      <c r="VBB56" s="712"/>
      <c r="VBC56" s="712"/>
      <c r="VBD56" s="712"/>
      <c r="VBE56" s="712"/>
      <c r="VBF56" s="712"/>
      <c r="VBG56" s="712"/>
      <c r="VBH56" s="712"/>
      <c r="VBI56" s="712"/>
      <c r="VBJ56" s="712"/>
      <c r="VBK56" s="712"/>
      <c r="VBL56" s="712"/>
      <c r="VBM56" s="712"/>
      <c r="VBN56" s="712"/>
      <c r="VBO56" s="712"/>
      <c r="VBP56" s="712"/>
      <c r="VBQ56" s="712"/>
      <c r="VBR56" s="712"/>
      <c r="VBS56" s="712"/>
      <c r="VBT56" s="712"/>
      <c r="VBU56" s="712"/>
      <c r="VBV56" s="712"/>
      <c r="VBW56" s="712"/>
      <c r="VBX56" s="712"/>
      <c r="VBY56" s="712"/>
      <c r="VBZ56" s="712"/>
      <c r="VCA56" s="712"/>
      <c r="VCB56" s="712"/>
      <c r="VCC56" s="712"/>
      <c r="VCD56" s="712"/>
      <c r="VCE56" s="712"/>
      <c r="VCF56" s="712"/>
      <c r="VCG56" s="712"/>
      <c r="VCH56" s="712"/>
      <c r="VCI56" s="712"/>
      <c r="VCJ56" s="712"/>
      <c r="VCK56" s="712"/>
      <c r="VCL56" s="712"/>
      <c r="VCM56" s="712"/>
      <c r="VCN56" s="712"/>
      <c r="VCO56" s="712"/>
      <c r="VCP56" s="712"/>
      <c r="VCQ56" s="712"/>
      <c r="VCR56" s="712"/>
      <c r="VCS56" s="712"/>
      <c r="VCT56" s="712"/>
      <c r="VCU56" s="712"/>
      <c r="VCV56" s="712"/>
      <c r="VCW56" s="712"/>
      <c r="VCX56" s="712"/>
      <c r="VCY56" s="712"/>
      <c r="VCZ56" s="712"/>
      <c r="VDA56" s="712"/>
      <c r="VDB56" s="712"/>
      <c r="VDC56" s="712"/>
      <c r="VDD56" s="712"/>
      <c r="VDE56" s="712"/>
      <c r="VDF56" s="712"/>
      <c r="VDG56" s="712"/>
      <c r="VDH56" s="712"/>
      <c r="VDI56" s="712"/>
      <c r="VDJ56" s="712"/>
      <c r="VDK56" s="712"/>
      <c r="VDL56" s="712"/>
      <c r="VDM56" s="712"/>
      <c r="VDN56" s="712"/>
      <c r="VDO56" s="712"/>
      <c r="VDP56" s="712"/>
      <c r="VDQ56" s="712"/>
      <c r="VDR56" s="712"/>
      <c r="VDS56" s="712"/>
      <c r="VDT56" s="712"/>
      <c r="VDU56" s="712"/>
      <c r="VDV56" s="712"/>
      <c r="VDW56" s="712"/>
      <c r="VDX56" s="712"/>
      <c r="VDY56" s="712"/>
      <c r="VDZ56" s="712"/>
      <c r="VEA56" s="712"/>
      <c r="VEB56" s="712"/>
      <c r="VEC56" s="712"/>
      <c r="VED56" s="712"/>
      <c r="VEE56" s="712"/>
      <c r="VEF56" s="712"/>
      <c r="VEG56" s="712"/>
      <c r="VEH56" s="712"/>
      <c r="VEI56" s="712"/>
      <c r="VEJ56" s="712"/>
      <c r="VEK56" s="712"/>
      <c r="VEL56" s="712"/>
      <c r="VEM56" s="712"/>
      <c r="VEN56" s="712"/>
      <c r="VEO56" s="712"/>
      <c r="VEP56" s="712"/>
      <c r="VEQ56" s="712"/>
      <c r="VER56" s="712"/>
      <c r="VES56" s="712"/>
      <c r="VET56" s="712"/>
      <c r="VEU56" s="712"/>
      <c r="VEV56" s="712"/>
      <c r="VEW56" s="712"/>
      <c r="VEX56" s="712"/>
      <c r="VEY56" s="712"/>
      <c r="VEZ56" s="712"/>
      <c r="VFA56" s="712"/>
      <c r="VFB56" s="712"/>
      <c r="VFC56" s="712"/>
      <c r="VFD56" s="712"/>
      <c r="VFE56" s="712"/>
      <c r="VFF56" s="712"/>
      <c r="VFG56" s="712"/>
      <c r="VFH56" s="712"/>
      <c r="VFI56" s="712"/>
      <c r="VFJ56" s="712"/>
      <c r="VFK56" s="712"/>
      <c r="VFL56" s="712"/>
      <c r="VFM56" s="712"/>
      <c r="VFN56" s="712"/>
      <c r="VFO56" s="712"/>
      <c r="VFP56" s="712"/>
      <c r="VFQ56" s="712"/>
      <c r="VFR56" s="712"/>
      <c r="VFS56" s="712"/>
      <c r="VFT56" s="712"/>
      <c r="VFU56" s="712"/>
      <c r="VFV56" s="712"/>
      <c r="VFW56" s="712"/>
      <c r="VFX56" s="712"/>
      <c r="VFY56" s="712"/>
      <c r="VFZ56" s="712"/>
      <c r="VGA56" s="712"/>
      <c r="VGB56" s="712"/>
      <c r="VGC56" s="712"/>
      <c r="VGD56" s="712"/>
      <c r="VGE56" s="712"/>
      <c r="VGF56" s="712"/>
      <c r="VGG56" s="712"/>
      <c r="VGH56" s="712"/>
      <c r="VGI56" s="712"/>
      <c r="VGJ56" s="712"/>
      <c r="VGK56" s="712"/>
      <c r="VGL56" s="712"/>
      <c r="VGM56" s="712"/>
      <c r="VGN56" s="712"/>
      <c r="VGO56" s="712"/>
      <c r="VGP56" s="712"/>
      <c r="VGQ56" s="712"/>
      <c r="VGR56" s="712"/>
      <c r="VGS56" s="712"/>
      <c r="VGT56" s="712"/>
      <c r="VGU56" s="712"/>
      <c r="VGV56" s="712"/>
      <c r="VGW56" s="712"/>
      <c r="VGX56" s="712"/>
      <c r="VGY56" s="712"/>
      <c r="VGZ56" s="712"/>
      <c r="VHA56" s="712"/>
      <c r="VHB56" s="712"/>
      <c r="VHC56" s="712"/>
      <c r="VHD56" s="712"/>
      <c r="VHE56" s="712"/>
      <c r="VHF56" s="712"/>
      <c r="VHG56" s="712"/>
      <c r="VHH56" s="712"/>
      <c r="VHI56" s="712"/>
      <c r="VHJ56" s="712"/>
      <c r="VHK56" s="712"/>
      <c r="VHL56" s="712"/>
      <c r="VHM56" s="712"/>
      <c r="VHN56" s="712"/>
      <c r="VHO56" s="712"/>
      <c r="VHP56" s="712"/>
      <c r="VHQ56" s="712"/>
      <c r="VHR56" s="712"/>
      <c r="VHS56" s="712"/>
      <c r="VHT56" s="712"/>
      <c r="VHU56" s="712"/>
      <c r="VHV56" s="712"/>
      <c r="VHW56" s="712"/>
      <c r="VHX56" s="712"/>
      <c r="VHY56" s="712"/>
      <c r="VHZ56" s="712"/>
      <c r="VIA56" s="712"/>
      <c r="VIB56" s="712"/>
      <c r="VIC56" s="712"/>
      <c r="VID56" s="712"/>
      <c r="VIE56" s="712"/>
      <c r="VIF56" s="712"/>
      <c r="VIG56" s="712"/>
      <c r="VIH56" s="712"/>
      <c r="VII56" s="712"/>
      <c r="VIJ56" s="712"/>
      <c r="VIK56" s="712"/>
      <c r="VIL56" s="712"/>
      <c r="VIM56" s="712"/>
      <c r="VIN56" s="712"/>
      <c r="VIO56" s="712"/>
      <c r="VIP56" s="712"/>
      <c r="VIQ56" s="712"/>
      <c r="VIR56" s="712"/>
      <c r="VIS56" s="712"/>
      <c r="VIT56" s="712"/>
      <c r="VIU56" s="712"/>
      <c r="VIV56" s="712"/>
      <c r="VIW56" s="712"/>
      <c r="VIX56" s="712"/>
      <c r="VIY56" s="712"/>
      <c r="VIZ56" s="712"/>
      <c r="VJA56" s="712"/>
      <c r="VJB56" s="712"/>
      <c r="VJC56" s="712"/>
      <c r="VJD56" s="712"/>
      <c r="VJE56" s="712"/>
      <c r="VJF56" s="712"/>
      <c r="VJG56" s="712"/>
      <c r="VJH56" s="712"/>
      <c r="VJI56" s="712"/>
      <c r="VJJ56" s="712"/>
      <c r="VJK56" s="712"/>
      <c r="VJL56" s="712"/>
      <c r="VJM56" s="712"/>
      <c r="VJN56" s="712"/>
      <c r="VJO56" s="712"/>
      <c r="VJP56" s="712"/>
      <c r="VJQ56" s="712"/>
      <c r="VJR56" s="712"/>
      <c r="VJS56" s="712"/>
      <c r="VJT56" s="712"/>
      <c r="VJU56" s="712"/>
      <c r="VJV56" s="712"/>
      <c r="VJW56" s="712"/>
      <c r="VJX56" s="712"/>
      <c r="VJY56" s="712"/>
      <c r="VJZ56" s="712"/>
      <c r="VKA56" s="712"/>
      <c r="VKB56" s="712"/>
      <c r="VKC56" s="712"/>
      <c r="VKD56" s="712"/>
      <c r="VKE56" s="712"/>
      <c r="VKF56" s="712"/>
      <c r="VKG56" s="712"/>
      <c r="VKH56" s="712"/>
      <c r="VKI56" s="712"/>
      <c r="VKJ56" s="712"/>
      <c r="VKK56" s="712"/>
      <c r="VKL56" s="712"/>
      <c r="VKM56" s="712"/>
      <c r="VKN56" s="712"/>
      <c r="VKO56" s="712"/>
      <c r="VKP56" s="712"/>
      <c r="VKQ56" s="712"/>
      <c r="VKR56" s="712"/>
      <c r="VKS56" s="712"/>
      <c r="VKT56" s="712"/>
      <c r="VKU56" s="712"/>
      <c r="VKV56" s="712"/>
      <c r="VKW56" s="712"/>
      <c r="VKX56" s="712"/>
      <c r="VKY56" s="712"/>
      <c r="VKZ56" s="712"/>
      <c r="VLA56" s="712"/>
      <c r="VLB56" s="712"/>
      <c r="VLC56" s="712"/>
      <c r="VLD56" s="712"/>
      <c r="VLE56" s="712"/>
      <c r="VLF56" s="712"/>
      <c r="VLG56" s="712"/>
      <c r="VLH56" s="712"/>
      <c r="VLI56" s="712"/>
      <c r="VLJ56" s="712"/>
      <c r="VLK56" s="712"/>
      <c r="VLL56" s="712"/>
      <c r="VLM56" s="712"/>
      <c r="VLN56" s="712"/>
      <c r="VLO56" s="712"/>
      <c r="VLP56" s="712"/>
      <c r="VLQ56" s="712"/>
      <c r="VLR56" s="712"/>
      <c r="VLS56" s="712"/>
      <c r="VLT56" s="712"/>
      <c r="VLU56" s="712"/>
      <c r="VLV56" s="712"/>
      <c r="VLW56" s="712"/>
      <c r="VLX56" s="712"/>
      <c r="VLY56" s="712"/>
      <c r="VLZ56" s="712"/>
      <c r="VMA56" s="712"/>
      <c r="VMB56" s="712"/>
      <c r="VMC56" s="712"/>
      <c r="VMD56" s="712"/>
      <c r="VME56" s="712"/>
      <c r="VMF56" s="712"/>
      <c r="VMG56" s="712"/>
      <c r="VMH56" s="712"/>
      <c r="VMI56" s="712"/>
      <c r="VMJ56" s="712"/>
      <c r="VMK56" s="712"/>
      <c r="VML56" s="712"/>
      <c r="VMM56" s="712"/>
      <c r="VMN56" s="712"/>
      <c r="VMO56" s="712"/>
      <c r="VMP56" s="712"/>
      <c r="VMQ56" s="712"/>
      <c r="VMR56" s="712"/>
      <c r="VMS56" s="712"/>
      <c r="VMT56" s="712"/>
      <c r="VMU56" s="712"/>
      <c r="VMV56" s="712"/>
      <c r="VMW56" s="712"/>
      <c r="VMX56" s="712"/>
      <c r="VMY56" s="712"/>
      <c r="VMZ56" s="712"/>
      <c r="VNA56" s="712"/>
      <c r="VNB56" s="712"/>
      <c r="VNC56" s="712"/>
      <c r="VND56" s="712"/>
      <c r="VNE56" s="712"/>
      <c r="VNF56" s="712"/>
      <c r="VNG56" s="712"/>
      <c r="VNH56" s="712"/>
      <c r="VNI56" s="712"/>
      <c r="VNJ56" s="712"/>
      <c r="VNK56" s="712"/>
      <c r="VNL56" s="712"/>
      <c r="VNM56" s="712"/>
      <c r="VNN56" s="712"/>
      <c r="VNO56" s="712"/>
      <c r="VNP56" s="712"/>
      <c r="VNQ56" s="712"/>
      <c r="VNR56" s="712"/>
      <c r="VNS56" s="712"/>
      <c r="VNT56" s="712"/>
      <c r="VNU56" s="712"/>
      <c r="VNV56" s="712"/>
      <c r="VNW56" s="712"/>
      <c r="VNX56" s="712"/>
      <c r="VNY56" s="712"/>
      <c r="VNZ56" s="712"/>
      <c r="VOA56" s="712"/>
      <c r="VOB56" s="712"/>
      <c r="VOC56" s="712"/>
      <c r="VOD56" s="712"/>
      <c r="VOE56" s="712"/>
      <c r="VOF56" s="712"/>
      <c r="VOG56" s="712"/>
      <c r="VOH56" s="712"/>
      <c r="VOI56" s="712"/>
      <c r="VOJ56" s="712"/>
      <c r="VOK56" s="712"/>
      <c r="VOL56" s="712"/>
      <c r="VOM56" s="712"/>
      <c r="VON56" s="712"/>
      <c r="VOO56" s="712"/>
      <c r="VOP56" s="712"/>
      <c r="VOQ56" s="712"/>
      <c r="VOR56" s="712"/>
      <c r="VOS56" s="712"/>
      <c r="VOT56" s="712"/>
      <c r="VOU56" s="712"/>
      <c r="VOV56" s="712"/>
      <c r="VOW56" s="712"/>
      <c r="VOX56" s="712"/>
      <c r="VOY56" s="712"/>
      <c r="VOZ56" s="712"/>
      <c r="VPA56" s="712"/>
      <c r="VPB56" s="712"/>
      <c r="VPC56" s="712"/>
      <c r="VPD56" s="712"/>
      <c r="VPE56" s="712"/>
      <c r="VPF56" s="712"/>
      <c r="VPG56" s="712"/>
      <c r="VPH56" s="712"/>
      <c r="VPI56" s="712"/>
      <c r="VPJ56" s="712"/>
      <c r="VPK56" s="712"/>
      <c r="VPL56" s="712"/>
      <c r="VPM56" s="712"/>
      <c r="VPN56" s="712"/>
      <c r="VPO56" s="712"/>
      <c r="VPP56" s="712"/>
      <c r="VPQ56" s="712"/>
      <c r="VPR56" s="712"/>
      <c r="VPS56" s="712"/>
      <c r="VPT56" s="712"/>
      <c r="VPU56" s="712"/>
      <c r="VPV56" s="712"/>
      <c r="VPW56" s="712"/>
      <c r="VPX56" s="712"/>
      <c r="VPY56" s="712"/>
      <c r="VPZ56" s="712"/>
      <c r="VQA56" s="712"/>
      <c r="VQB56" s="712"/>
      <c r="VQC56" s="712"/>
      <c r="VQD56" s="712"/>
      <c r="VQE56" s="712"/>
      <c r="VQF56" s="712"/>
      <c r="VQG56" s="712"/>
      <c r="VQH56" s="712"/>
      <c r="VQI56" s="712"/>
      <c r="VQJ56" s="712"/>
      <c r="VQK56" s="712"/>
      <c r="VQL56" s="712"/>
      <c r="VQM56" s="712"/>
      <c r="VQN56" s="712"/>
      <c r="VQO56" s="712"/>
      <c r="VQP56" s="712"/>
      <c r="VQQ56" s="712"/>
      <c r="VQR56" s="712"/>
      <c r="VQS56" s="712"/>
      <c r="VQT56" s="712"/>
      <c r="VQU56" s="712"/>
      <c r="VQV56" s="712"/>
      <c r="VQW56" s="712"/>
      <c r="VQX56" s="712"/>
      <c r="VQY56" s="712"/>
      <c r="VQZ56" s="712"/>
      <c r="VRA56" s="712"/>
      <c r="VRB56" s="712"/>
      <c r="VRC56" s="712"/>
      <c r="VRD56" s="712"/>
      <c r="VRE56" s="712"/>
      <c r="VRF56" s="712"/>
      <c r="VRG56" s="712"/>
      <c r="VRH56" s="712"/>
      <c r="VRI56" s="712"/>
      <c r="VRJ56" s="712"/>
      <c r="VRK56" s="712"/>
      <c r="VRL56" s="712"/>
      <c r="VRM56" s="712"/>
      <c r="VRN56" s="712"/>
      <c r="VRO56" s="712"/>
      <c r="VRP56" s="712"/>
      <c r="VRQ56" s="712"/>
      <c r="VRR56" s="712"/>
      <c r="VRS56" s="712"/>
      <c r="VRT56" s="712"/>
      <c r="VRU56" s="712"/>
      <c r="VRV56" s="712"/>
      <c r="VRW56" s="712"/>
      <c r="VRX56" s="712"/>
      <c r="VRY56" s="712"/>
      <c r="VRZ56" s="712"/>
      <c r="VSA56" s="712"/>
      <c r="VSB56" s="712"/>
      <c r="VSC56" s="712"/>
      <c r="VSD56" s="712"/>
      <c r="VSE56" s="712"/>
      <c r="VSF56" s="712"/>
      <c r="VSG56" s="712"/>
      <c r="VSH56" s="712"/>
      <c r="VSI56" s="712"/>
      <c r="VSJ56" s="712"/>
      <c r="VSK56" s="712"/>
      <c r="VSL56" s="712"/>
      <c r="VSM56" s="712"/>
      <c r="VSN56" s="712"/>
      <c r="VSO56" s="712"/>
      <c r="VSP56" s="712"/>
      <c r="VSQ56" s="712"/>
      <c r="VSR56" s="712"/>
      <c r="VSS56" s="712"/>
      <c r="VST56" s="712"/>
      <c r="VSU56" s="712"/>
      <c r="VSV56" s="712"/>
      <c r="VSW56" s="712"/>
      <c r="VSX56" s="712"/>
      <c r="VSY56" s="712"/>
      <c r="VSZ56" s="712"/>
      <c r="VTA56" s="712"/>
      <c r="VTB56" s="712"/>
      <c r="VTC56" s="712"/>
      <c r="VTD56" s="712"/>
      <c r="VTE56" s="712"/>
      <c r="VTF56" s="712"/>
      <c r="VTG56" s="712"/>
      <c r="VTH56" s="712"/>
      <c r="VTI56" s="712"/>
      <c r="VTJ56" s="712"/>
      <c r="VTK56" s="712"/>
      <c r="VTL56" s="712"/>
      <c r="VTM56" s="712"/>
      <c r="VTN56" s="712"/>
      <c r="VTO56" s="712"/>
      <c r="VTP56" s="712"/>
      <c r="VTQ56" s="712"/>
      <c r="VTR56" s="712"/>
      <c r="VTS56" s="712"/>
      <c r="VTT56" s="712"/>
      <c r="VTU56" s="712"/>
      <c r="VTV56" s="712"/>
      <c r="VTW56" s="712"/>
      <c r="VTX56" s="712"/>
      <c r="VTY56" s="712"/>
      <c r="VTZ56" s="712"/>
      <c r="VUA56" s="712"/>
      <c r="VUB56" s="712"/>
      <c r="VUC56" s="712"/>
      <c r="VUD56" s="712"/>
      <c r="VUE56" s="712"/>
      <c r="VUF56" s="712"/>
      <c r="VUG56" s="712"/>
      <c r="VUH56" s="712"/>
      <c r="VUI56" s="712"/>
      <c r="VUJ56" s="712"/>
      <c r="VUK56" s="712"/>
      <c r="VUL56" s="712"/>
      <c r="VUM56" s="712"/>
      <c r="VUN56" s="712"/>
      <c r="VUO56" s="712"/>
      <c r="VUP56" s="712"/>
      <c r="VUQ56" s="712"/>
      <c r="VUR56" s="712"/>
      <c r="VUS56" s="712"/>
      <c r="VUT56" s="712"/>
      <c r="VUU56" s="712"/>
      <c r="VUV56" s="712"/>
      <c r="VUW56" s="712"/>
      <c r="VUX56" s="712"/>
      <c r="VUY56" s="712"/>
      <c r="VUZ56" s="712"/>
      <c r="VVA56" s="712"/>
      <c r="VVB56" s="712"/>
      <c r="VVC56" s="712"/>
      <c r="VVD56" s="712"/>
      <c r="VVE56" s="712"/>
      <c r="VVF56" s="712"/>
      <c r="VVG56" s="712"/>
      <c r="VVH56" s="712"/>
      <c r="VVI56" s="712"/>
      <c r="VVJ56" s="712"/>
      <c r="VVK56" s="712"/>
      <c r="VVL56" s="712"/>
      <c r="VVM56" s="712"/>
      <c r="VVN56" s="712"/>
      <c r="VVO56" s="712"/>
      <c r="VVP56" s="712"/>
      <c r="VVQ56" s="712"/>
      <c r="VVR56" s="712"/>
      <c r="VVS56" s="712"/>
      <c r="VVT56" s="712"/>
      <c r="VVU56" s="712"/>
      <c r="VVV56" s="712"/>
      <c r="VVW56" s="712"/>
      <c r="VVX56" s="712"/>
      <c r="VVY56" s="712"/>
      <c r="VVZ56" s="712"/>
      <c r="VWA56" s="712"/>
      <c r="VWB56" s="712"/>
      <c r="VWC56" s="712"/>
      <c r="VWD56" s="712"/>
      <c r="VWE56" s="712"/>
      <c r="VWF56" s="712"/>
      <c r="VWG56" s="712"/>
      <c r="VWH56" s="712"/>
      <c r="VWI56" s="712"/>
      <c r="VWJ56" s="712"/>
      <c r="VWK56" s="712"/>
      <c r="VWL56" s="712"/>
      <c r="VWM56" s="712"/>
      <c r="VWN56" s="712"/>
      <c r="VWO56" s="712"/>
      <c r="VWP56" s="712"/>
      <c r="VWQ56" s="712"/>
      <c r="VWR56" s="712"/>
      <c r="VWS56" s="712"/>
      <c r="VWT56" s="712"/>
      <c r="VWU56" s="712"/>
      <c r="VWV56" s="712"/>
      <c r="VWW56" s="712"/>
      <c r="VWX56" s="712"/>
      <c r="VWY56" s="712"/>
      <c r="VWZ56" s="712"/>
      <c r="VXA56" s="712"/>
      <c r="VXB56" s="712"/>
      <c r="VXC56" s="712"/>
      <c r="VXD56" s="712"/>
      <c r="VXE56" s="712"/>
      <c r="VXF56" s="712"/>
      <c r="VXG56" s="712"/>
      <c r="VXH56" s="712"/>
      <c r="VXI56" s="712"/>
      <c r="VXJ56" s="712"/>
      <c r="VXK56" s="712"/>
      <c r="VXL56" s="712"/>
      <c r="VXM56" s="712"/>
      <c r="VXN56" s="712"/>
      <c r="VXO56" s="712"/>
      <c r="VXP56" s="712"/>
      <c r="VXQ56" s="712"/>
      <c r="VXR56" s="712"/>
      <c r="VXS56" s="712"/>
      <c r="VXT56" s="712"/>
      <c r="VXU56" s="712"/>
      <c r="VXV56" s="712"/>
      <c r="VXW56" s="712"/>
      <c r="VXX56" s="712"/>
      <c r="VXY56" s="712"/>
      <c r="VXZ56" s="712"/>
      <c r="VYA56" s="712"/>
      <c r="VYB56" s="712"/>
      <c r="VYC56" s="712"/>
      <c r="VYD56" s="712"/>
      <c r="VYE56" s="712"/>
      <c r="VYF56" s="712"/>
      <c r="VYG56" s="712"/>
      <c r="VYH56" s="712"/>
      <c r="VYI56" s="712"/>
      <c r="VYJ56" s="712"/>
      <c r="VYK56" s="712"/>
      <c r="VYL56" s="712"/>
      <c r="VYM56" s="712"/>
      <c r="VYN56" s="712"/>
      <c r="VYO56" s="712"/>
      <c r="VYP56" s="712"/>
      <c r="VYQ56" s="712"/>
      <c r="VYR56" s="712"/>
      <c r="VYS56" s="712"/>
      <c r="VYT56" s="712"/>
      <c r="VYU56" s="712"/>
      <c r="VYV56" s="712"/>
      <c r="VYW56" s="712"/>
      <c r="VYX56" s="712"/>
      <c r="VYY56" s="712"/>
      <c r="VYZ56" s="712"/>
      <c r="VZA56" s="712"/>
      <c r="VZB56" s="712"/>
      <c r="VZC56" s="712"/>
      <c r="VZD56" s="712"/>
      <c r="VZE56" s="712"/>
      <c r="VZF56" s="712"/>
      <c r="VZG56" s="712"/>
      <c r="VZH56" s="712"/>
      <c r="VZI56" s="712"/>
      <c r="VZJ56" s="712"/>
      <c r="VZK56" s="712"/>
      <c r="VZL56" s="712"/>
      <c r="VZM56" s="712"/>
      <c r="VZN56" s="712"/>
      <c r="VZO56" s="712"/>
      <c r="VZP56" s="712"/>
      <c r="VZQ56" s="712"/>
      <c r="VZR56" s="712"/>
      <c r="VZS56" s="712"/>
      <c r="VZT56" s="712"/>
      <c r="VZU56" s="712"/>
      <c r="VZV56" s="712"/>
      <c r="VZW56" s="712"/>
      <c r="VZX56" s="712"/>
      <c r="VZY56" s="712"/>
      <c r="VZZ56" s="712"/>
      <c r="WAA56" s="712"/>
      <c r="WAB56" s="712"/>
      <c r="WAC56" s="712"/>
      <c r="WAD56" s="712"/>
      <c r="WAE56" s="712"/>
      <c r="WAF56" s="712"/>
      <c r="WAG56" s="712"/>
      <c r="WAH56" s="712"/>
      <c r="WAI56" s="712"/>
      <c r="WAJ56" s="712"/>
      <c r="WAK56" s="712"/>
      <c r="WAL56" s="712"/>
      <c r="WAM56" s="712"/>
      <c r="WAN56" s="712"/>
      <c r="WAO56" s="712"/>
      <c r="WAP56" s="712"/>
      <c r="WAQ56" s="712"/>
      <c r="WAR56" s="712"/>
      <c r="WAS56" s="712"/>
      <c r="WAT56" s="712"/>
      <c r="WAU56" s="712"/>
      <c r="WAV56" s="712"/>
      <c r="WAW56" s="712"/>
      <c r="WAX56" s="712"/>
      <c r="WAY56" s="712"/>
      <c r="WAZ56" s="712"/>
      <c r="WBA56" s="712"/>
      <c r="WBB56" s="712"/>
      <c r="WBC56" s="712"/>
      <c r="WBD56" s="712"/>
      <c r="WBE56" s="712"/>
      <c r="WBF56" s="712"/>
      <c r="WBG56" s="712"/>
      <c r="WBH56" s="712"/>
      <c r="WBI56" s="712"/>
      <c r="WBJ56" s="712"/>
      <c r="WBK56" s="712"/>
      <c r="WBL56" s="712"/>
      <c r="WBM56" s="712"/>
      <c r="WBN56" s="712"/>
      <c r="WBO56" s="712"/>
      <c r="WBP56" s="712"/>
      <c r="WBQ56" s="712"/>
      <c r="WBR56" s="712"/>
      <c r="WBS56" s="712"/>
      <c r="WBT56" s="712"/>
      <c r="WBU56" s="712"/>
      <c r="WBV56" s="712"/>
      <c r="WBW56" s="712"/>
      <c r="WBX56" s="712"/>
      <c r="WBY56" s="712"/>
      <c r="WBZ56" s="712"/>
      <c r="WCA56" s="712"/>
      <c r="WCB56" s="712"/>
      <c r="WCC56" s="712"/>
      <c r="WCD56" s="712"/>
      <c r="WCE56" s="712"/>
      <c r="WCF56" s="712"/>
      <c r="WCG56" s="712"/>
      <c r="WCH56" s="712"/>
      <c r="WCI56" s="712"/>
      <c r="WCJ56" s="712"/>
      <c r="WCK56" s="712"/>
      <c r="WCL56" s="712"/>
      <c r="WCM56" s="712"/>
      <c r="WCN56" s="712"/>
      <c r="WCO56" s="712"/>
      <c r="WCP56" s="712"/>
      <c r="WCQ56" s="712"/>
      <c r="WCR56" s="712"/>
      <c r="WCS56" s="712"/>
      <c r="WCT56" s="712"/>
      <c r="WCU56" s="712"/>
      <c r="WCV56" s="712"/>
      <c r="WCW56" s="712"/>
      <c r="WCX56" s="712"/>
      <c r="WCY56" s="712"/>
      <c r="WCZ56" s="712"/>
      <c r="WDA56" s="712"/>
      <c r="WDB56" s="712"/>
      <c r="WDC56" s="712"/>
      <c r="WDD56" s="712"/>
      <c r="WDE56" s="712"/>
      <c r="WDF56" s="712"/>
      <c r="WDG56" s="712"/>
      <c r="WDH56" s="712"/>
      <c r="WDI56" s="712"/>
      <c r="WDJ56" s="712"/>
      <c r="WDK56" s="712"/>
      <c r="WDL56" s="712"/>
      <c r="WDM56" s="712"/>
      <c r="WDN56" s="712"/>
      <c r="WDO56" s="712"/>
      <c r="WDP56" s="712"/>
      <c r="WDQ56" s="712"/>
      <c r="WDR56" s="712"/>
      <c r="WDS56" s="712"/>
      <c r="WDT56" s="712"/>
      <c r="WDU56" s="712"/>
      <c r="WDV56" s="712"/>
      <c r="WDW56" s="712"/>
      <c r="WDX56" s="712"/>
      <c r="WDY56" s="712"/>
      <c r="WDZ56" s="712"/>
      <c r="WEA56" s="712"/>
      <c r="WEB56" s="712"/>
      <c r="WEC56" s="712"/>
      <c r="WED56" s="712"/>
      <c r="WEE56" s="712"/>
      <c r="WEF56" s="712"/>
      <c r="WEG56" s="712"/>
      <c r="WEH56" s="712"/>
      <c r="WEI56" s="712"/>
      <c r="WEJ56" s="712"/>
      <c r="WEK56" s="712"/>
      <c r="WEL56" s="712"/>
      <c r="WEM56" s="712"/>
      <c r="WEN56" s="712"/>
      <c r="WEO56" s="712"/>
      <c r="WEP56" s="712"/>
      <c r="WEQ56" s="712"/>
      <c r="WER56" s="712"/>
      <c r="WES56" s="712"/>
      <c r="WET56" s="712"/>
      <c r="WEU56" s="712"/>
      <c r="WEV56" s="712"/>
      <c r="WEW56" s="712"/>
      <c r="WEX56" s="712"/>
      <c r="WEY56" s="712"/>
      <c r="WEZ56" s="712"/>
      <c r="WFA56" s="712"/>
      <c r="WFB56" s="712"/>
      <c r="WFC56" s="712"/>
      <c r="WFD56" s="712"/>
      <c r="WFE56" s="712"/>
      <c r="WFF56" s="712"/>
      <c r="WFG56" s="712"/>
      <c r="WFH56" s="712"/>
      <c r="WFI56" s="712"/>
      <c r="WFJ56" s="712"/>
      <c r="WFK56" s="712"/>
      <c r="WFL56" s="712"/>
      <c r="WFM56" s="712"/>
      <c r="WFN56" s="712"/>
      <c r="WFO56" s="712"/>
      <c r="WFP56" s="712"/>
      <c r="WFQ56" s="712"/>
      <c r="WFR56" s="712"/>
      <c r="WFS56" s="712"/>
      <c r="WFT56" s="712"/>
      <c r="WFU56" s="712"/>
      <c r="WFV56" s="712"/>
      <c r="WFW56" s="712"/>
      <c r="WFX56" s="712"/>
      <c r="WFY56" s="712"/>
      <c r="WFZ56" s="712"/>
      <c r="WGA56" s="712"/>
      <c r="WGB56" s="712"/>
      <c r="WGC56" s="712"/>
      <c r="WGD56" s="712"/>
      <c r="WGE56" s="712"/>
      <c r="WGF56" s="712"/>
      <c r="WGG56" s="712"/>
      <c r="WGH56" s="712"/>
      <c r="WGI56" s="712"/>
      <c r="WGJ56" s="712"/>
      <c r="WGK56" s="712"/>
      <c r="WGL56" s="712"/>
      <c r="WGM56" s="712"/>
      <c r="WGN56" s="712"/>
      <c r="WGO56" s="712"/>
      <c r="WGP56" s="712"/>
      <c r="WGQ56" s="712"/>
      <c r="WGR56" s="712"/>
      <c r="WGS56" s="712"/>
      <c r="WGT56" s="712"/>
      <c r="WGU56" s="712"/>
      <c r="WGV56" s="712"/>
      <c r="WGW56" s="712"/>
      <c r="WGX56" s="712"/>
      <c r="WGY56" s="712"/>
      <c r="WGZ56" s="712"/>
      <c r="WHA56" s="712"/>
      <c r="WHB56" s="712"/>
      <c r="WHC56" s="712"/>
      <c r="WHD56" s="712"/>
      <c r="WHE56" s="712"/>
      <c r="WHF56" s="712"/>
      <c r="WHG56" s="712"/>
      <c r="WHH56" s="712"/>
      <c r="WHI56" s="712"/>
      <c r="WHJ56" s="712"/>
      <c r="WHK56" s="712"/>
      <c r="WHL56" s="712"/>
      <c r="WHM56" s="712"/>
      <c r="WHN56" s="712"/>
      <c r="WHO56" s="712"/>
      <c r="WHP56" s="712"/>
      <c r="WHQ56" s="712"/>
      <c r="WHR56" s="712"/>
      <c r="WHS56" s="712"/>
      <c r="WHT56" s="712"/>
      <c r="WHU56" s="712"/>
      <c r="WHV56" s="712"/>
      <c r="WHW56" s="712"/>
      <c r="WHX56" s="712"/>
      <c r="WHY56" s="712"/>
      <c r="WHZ56" s="712"/>
      <c r="WIA56" s="712"/>
      <c r="WIB56" s="712"/>
      <c r="WIC56" s="712"/>
      <c r="WID56" s="712"/>
      <c r="WIE56" s="712"/>
      <c r="WIF56" s="712"/>
      <c r="WIG56" s="712"/>
      <c r="WIH56" s="712"/>
      <c r="WII56" s="712"/>
      <c r="WIJ56" s="712"/>
      <c r="WIK56" s="712"/>
      <c r="WIL56" s="712"/>
      <c r="WIM56" s="712"/>
      <c r="WIN56" s="712"/>
      <c r="WIO56" s="712"/>
      <c r="WIP56" s="712"/>
      <c r="WIQ56" s="712"/>
      <c r="WIR56" s="712"/>
      <c r="WIS56" s="712"/>
      <c r="WIT56" s="712"/>
      <c r="WIU56" s="712"/>
      <c r="WIV56" s="712"/>
      <c r="WIW56" s="712"/>
      <c r="WIX56" s="712"/>
      <c r="WIY56" s="712"/>
      <c r="WIZ56" s="712"/>
      <c r="WJA56" s="712"/>
      <c r="WJB56" s="712"/>
      <c r="WJC56" s="712"/>
      <c r="WJD56" s="712"/>
      <c r="WJE56" s="712"/>
      <c r="WJF56" s="712"/>
      <c r="WJG56" s="712"/>
      <c r="WJH56" s="712"/>
      <c r="WJI56" s="712"/>
      <c r="WJJ56" s="712"/>
      <c r="WJK56" s="712"/>
      <c r="WJL56" s="712"/>
      <c r="WJM56" s="712"/>
      <c r="WJN56" s="712"/>
      <c r="WJO56" s="712"/>
      <c r="WJP56" s="712"/>
      <c r="WJQ56" s="712"/>
      <c r="WJR56" s="712"/>
      <c r="WJS56" s="712"/>
      <c r="WJT56" s="712"/>
      <c r="WJU56" s="712"/>
      <c r="WJV56" s="712"/>
      <c r="WJW56" s="712"/>
      <c r="WJX56" s="712"/>
      <c r="WJY56" s="712"/>
      <c r="WJZ56" s="712"/>
      <c r="WKA56" s="712"/>
      <c r="WKB56" s="712"/>
      <c r="WKC56" s="712"/>
      <c r="WKD56" s="712"/>
      <c r="WKE56" s="712"/>
      <c r="WKF56" s="712"/>
      <c r="WKG56" s="712"/>
      <c r="WKH56" s="712"/>
      <c r="WKI56" s="712"/>
      <c r="WKJ56" s="712"/>
      <c r="WKK56" s="712"/>
      <c r="WKL56" s="712"/>
      <c r="WKM56" s="712"/>
      <c r="WKN56" s="712"/>
      <c r="WKO56" s="712"/>
      <c r="WKP56" s="712"/>
      <c r="WKQ56" s="712"/>
      <c r="WKR56" s="712"/>
      <c r="WKS56" s="712"/>
      <c r="WKT56" s="712"/>
      <c r="WKU56" s="712"/>
      <c r="WKV56" s="712"/>
      <c r="WKW56" s="712"/>
      <c r="WKX56" s="712"/>
      <c r="WKY56" s="712"/>
      <c r="WKZ56" s="712"/>
      <c r="WLA56" s="712"/>
      <c r="WLB56" s="712"/>
      <c r="WLC56" s="712"/>
      <c r="WLD56" s="712"/>
      <c r="WLE56" s="712"/>
      <c r="WLF56" s="712"/>
      <c r="WLG56" s="712"/>
      <c r="WLH56" s="712"/>
      <c r="WLI56" s="712"/>
      <c r="WLJ56" s="712"/>
      <c r="WLK56" s="712"/>
      <c r="WLL56" s="712"/>
      <c r="WLM56" s="712"/>
      <c r="WLN56" s="712"/>
      <c r="WLO56" s="712"/>
      <c r="WLP56" s="712"/>
      <c r="WLQ56" s="712"/>
      <c r="WLR56" s="712"/>
      <c r="WLS56" s="712"/>
      <c r="WLT56" s="712"/>
      <c r="WLU56" s="712"/>
      <c r="WLV56" s="712"/>
      <c r="WLW56" s="712"/>
      <c r="WLX56" s="712"/>
      <c r="WLY56" s="712"/>
      <c r="WLZ56" s="712"/>
      <c r="WMA56" s="712"/>
      <c r="WMB56" s="712"/>
      <c r="WMC56" s="712"/>
      <c r="WMD56" s="712"/>
      <c r="WME56" s="712"/>
      <c r="WMF56" s="712"/>
      <c r="WMG56" s="712"/>
      <c r="WMH56" s="712"/>
      <c r="WMI56" s="712"/>
      <c r="WMJ56" s="712"/>
      <c r="WMK56" s="712"/>
      <c r="WML56" s="712"/>
      <c r="WMM56" s="712"/>
      <c r="WMN56" s="712"/>
      <c r="WMO56" s="712"/>
      <c r="WMP56" s="712"/>
      <c r="WMQ56" s="712"/>
      <c r="WMR56" s="712"/>
      <c r="WMS56" s="712"/>
      <c r="WMT56" s="712"/>
      <c r="WMU56" s="712"/>
      <c r="WMV56" s="712"/>
      <c r="WMW56" s="712"/>
      <c r="WMX56" s="712"/>
      <c r="WMY56" s="712"/>
      <c r="WMZ56" s="712"/>
      <c r="WNA56" s="712"/>
      <c r="WNB56" s="712"/>
      <c r="WNC56" s="712"/>
      <c r="WND56" s="712"/>
      <c r="WNE56" s="712"/>
      <c r="WNF56" s="712"/>
      <c r="WNG56" s="712"/>
      <c r="WNH56" s="712"/>
      <c r="WNI56" s="712"/>
      <c r="WNJ56" s="712"/>
      <c r="WNK56" s="712"/>
      <c r="WNL56" s="712"/>
      <c r="WNM56" s="712"/>
      <c r="WNN56" s="712"/>
      <c r="WNO56" s="712"/>
      <c r="WNP56" s="712"/>
      <c r="WNQ56" s="712"/>
      <c r="WNR56" s="712"/>
      <c r="WNS56" s="712"/>
      <c r="WNT56" s="712"/>
      <c r="WNU56" s="712"/>
      <c r="WNV56" s="712"/>
      <c r="WNW56" s="712"/>
      <c r="WNX56" s="712"/>
      <c r="WNY56" s="712"/>
      <c r="WNZ56" s="712"/>
      <c r="WOA56" s="712"/>
      <c r="WOB56" s="712"/>
      <c r="WOC56" s="712"/>
      <c r="WOD56" s="712"/>
      <c r="WOE56" s="712"/>
      <c r="WOF56" s="712"/>
      <c r="WOG56" s="712"/>
      <c r="WOH56" s="712"/>
      <c r="WOI56" s="712"/>
      <c r="WOJ56" s="712"/>
      <c r="WOK56" s="712"/>
      <c r="WOL56" s="712"/>
      <c r="WOM56" s="712"/>
      <c r="WON56" s="712"/>
      <c r="WOO56" s="712"/>
      <c r="WOP56" s="712"/>
      <c r="WOQ56" s="712"/>
      <c r="WOR56" s="712"/>
      <c r="WOS56" s="712"/>
      <c r="WOT56" s="712"/>
      <c r="WOU56" s="712"/>
      <c r="WOV56" s="712"/>
      <c r="WOW56" s="712"/>
      <c r="WOX56" s="712"/>
      <c r="WOY56" s="712"/>
      <c r="WOZ56" s="712"/>
      <c r="WPA56" s="712"/>
      <c r="WPB56" s="712"/>
      <c r="WPC56" s="712"/>
      <c r="WPD56" s="712"/>
      <c r="WPE56" s="712"/>
      <c r="WPF56" s="712"/>
      <c r="WPG56" s="712"/>
      <c r="WPH56" s="712"/>
      <c r="WPI56" s="712"/>
      <c r="WPJ56" s="712"/>
      <c r="WPK56" s="712"/>
      <c r="WPL56" s="712"/>
      <c r="WPM56" s="712"/>
      <c r="WPN56" s="712"/>
      <c r="WPO56" s="712"/>
      <c r="WPP56" s="712"/>
      <c r="WPQ56" s="712"/>
      <c r="WPR56" s="712"/>
      <c r="WPS56" s="712"/>
      <c r="WPT56" s="712"/>
      <c r="WPU56" s="712"/>
      <c r="WPV56" s="712"/>
      <c r="WPW56" s="712"/>
      <c r="WPX56" s="712"/>
      <c r="WPY56" s="712"/>
      <c r="WPZ56" s="712"/>
      <c r="WQA56" s="712"/>
      <c r="WQB56" s="712"/>
      <c r="WQC56" s="712"/>
      <c r="WQD56" s="712"/>
      <c r="WQE56" s="712"/>
      <c r="WQF56" s="712"/>
      <c r="WQG56" s="712"/>
      <c r="WQH56" s="712"/>
      <c r="WQI56" s="712"/>
      <c r="WQJ56" s="712"/>
      <c r="WQK56" s="712"/>
      <c r="WQL56" s="712"/>
      <c r="WQM56" s="712"/>
      <c r="WQN56" s="712"/>
      <c r="WQO56" s="712"/>
      <c r="WQP56" s="712"/>
      <c r="WQQ56" s="712"/>
      <c r="WQR56" s="712"/>
      <c r="WQS56" s="712"/>
      <c r="WQT56" s="712"/>
      <c r="WQU56" s="712"/>
      <c r="WQV56" s="712"/>
      <c r="WQW56" s="712"/>
      <c r="WQX56" s="712"/>
      <c r="WQY56" s="712"/>
      <c r="WQZ56" s="712"/>
      <c r="WRA56" s="712"/>
      <c r="WRB56" s="712"/>
      <c r="WRC56" s="712"/>
      <c r="WRD56" s="712"/>
      <c r="WRE56" s="712"/>
      <c r="WRF56" s="712"/>
      <c r="WRG56" s="712"/>
      <c r="WRH56" s="712"/>
      <c r="WRI56" s="712"/>
      <c r="WRJ56" s="712"/>
      <c r="WRK56" s="712"/>
      <c r="WRL56" s="712"/>
      <c r="WRM56" s="712"/>
      <c r="WRN56" s="712"/>
      <c r="WRO56" s="712"/>
      <c r="WRP56" s="712"/>
      <c r="WRQ56" s="712"/>
      <c r="WRR56" s="712"/>
      <c r="WRS56" s="712"/>
      <c r="WRT56" s="712"/>
      <c r="WRU56" s="712"/>
      <c r="WRV56" s="712"/>
      <c r="WRW56" s="712"/>
      <c r="WRX56" s="712"/>
      <c r="WRY56" s="712"/>
      <c r="WRZ56" s="712"/>
      <c r="WSA56" s="712"/>
      <c r="WSB56" s="712"/>
      <c r="WSC56" s="712"/>
      <c r="WSD56" s="712"/>
      <c r="WSE56" s="712"/>
      <c r="WSF56" s="712"/>
      <c r="WSG56" s="712"/>
      <c r="WSH56" s="712"/>
      <c r="WSI56" s="712"/>
      <c r="WSJ56" s="712"/>
      <c r="WSK56" s="712"/>
      <c r="WSL56" s="712"/>
      <c r="WSM56" s="712"/>
      <c r="WSN56" s="712"/>
      <c r="WSO56" s="712"/>
      <c r="WSP56" s="712"/>
      <c r="WSQ56" s="712"/>
      <c r="WSR56" s="712"/>
      <c r="WSS56" s="712"/>
      <c r="WST56" s="712"/>
      <c r="WSU56" s="712"/>
      <c r="WSV56" s="712"/>
      <c r="WSW56" s="712"/>
      <c r="WSX56" s="712"/>
      <c r="WSY56" s="712"/>
      <c r="WSZ56" s="712"/>
      <c r="WTA56" s="712"/>
      <c r="WTB56" s="712"/>
      <c r="WTC56" s="712"/>
      <c r="WTD56" s="712"/>
      <c r="WTE56" s="712"/>
      <c r="WTF56" s="712"/>
      <c r="WTG56" s="712"/>
      <c r="WTH56" s="712"/>
      <c r="WTI56" s="712"/>
      <c r="WTJ56" s="712"/>
      <c r="WTK56" s="712"/>
      <c r="WTL56" s="712"/>
      <c r="WTM56" s="712"/>
      <c r="WTN56" s="712"/>
      <c r="WTO56" s="712"/>
      <c r="WTP56" s="712"/>
      <c r="WTQ56" s="712"/>
      <c r="WTR56" s="712"/>
      <c r="WTS56" s="712"/>
      <c r="WTT56" s="712"/>
      <c r="WTU56" s="712"/>
      <c r="WTV56" s="712"/>
      <c r="WTW56" s="712"/>
      <c r="WTX56" s="712"/>
      <c r="WTY56" s="712"/>
      <c r="WTZ56" s="712"/>
      <c r="WUA56" s="712"/>
      <c r="WUB56" s="712"/>
      <c r="WUC56" s="712"/>
      <c r="WUD56" s="712"/>
      <c r="WUE56" s="712"/>
      <c r="WUF56" s="712"/>
      <c r="WUG56" s="712"/>
      <c r="WUH56" s="712"/>
      <c r="WUI56" s="712"/>
      <c r="WUJ56" s="712"/>
      <c r="WUK56" s="712"/>
      <c r="WUL56" s="712"/>
      <c r="WUM56" s="712"/>
      <c r="WUN56" s="712"/>
      <c r="WUO56" s="712"/>
      <c r="WUP56" s="712"/>
      <c r="WUQ56" s="712"/>
      <c r="WUR56" s="712"/>
      <c r="WUS56" s="712"/>
      <c r="WUT56" s="712"/>
      <c r="WUU56" s="712"/>
      <c r="WUV56" s="712"/>
      <c r="WUW56" s="712"/>
      <c r="WUX56" s="712"/>
      <c r="WUY56" s="712"/>
      <c r="WUZ56" s="712"/>
      <c r="WVA56" s="712"/>
      <c r="WVB56" s="712"/>
      <c r="WVC56" s="712"/>
      <c r="WVD56" s="712"/>
      <c r="WVE56" s="712"/>
      <c r="WVF56" s="712"/>
      <c r="WVG56" s="712"/>
      <c r="WVH56" s="712"/>
      <c r="WVI56" s="712"/>
      <c r="WVJ56" s="712"/>
      <c r="WVK56" s="712"/>
      <c r="WVL56" s="712"/>
      <c r="WVM56" s="712"/>
      <c r="WVN56" s="712"/>
      <c r="WVO56" s="712"/>
      <c r="WVP56" s="712"/>
      <c r="WVQ56" s="712"/>
      <c r="WVR56" s="712"/>
      <c r="WVS56" s="712"/>
      <c r="WVT56" s="712"/>
      <c r="WVU56" s="712"/>
      <c r="WVV56" s="712"/>
      <c r="WVW56" s="712"/>
      <c r="WVX56" s="712"/>
      <c r="WVY56" s="712"/>
      <c r="WVZ56" s="712"/>
      <c r="WWA56" s="712"/>
      <c r="WWB56" s="712"/>
      <c r="WWC56" s="712"/>
      <c r="WWD56" s="712"/>
      <c r="WWE56" s="712"/>
      <c r="WWF56" s="712"/>
      <c r="WWG56" s="712"/>
      <c r="WWH56" s="712"/>
      <c r="WWI56" s="712"/>
      <c r="WWJ56" s="712"/>
      <c r="WWK56" s="712"/>
      <c r="WWL56" s="712"/>
      <c r="WWM56" s="712"/>
      <c r="WWN56" s="712"/>
      <c r="WWO56" s="712"/>
      <c r="WWP56" s="712"/>
      <c r="WWQ56" s="712"/>
      <c r="WWR56" s="712"/>
      <c r="WWS56" s="712"/>
      <c r="WWT56" s="712"/>
      <c r="WWU56" s="712"/>
      <c r="WWV56" s="712"/>
      <c r="WWW56" s="712"/>
      <c r="WWX56" s="712"/>
      <c r="WWY56" s="712"/>
      <c r="WWZ56" s="712"/>
      <c r="WXA56" s="712"/>
      <c r="WXB56" s="712"/>
      <c r="WXC56" s="712"/>
      <c r="WXD56" s="712"/>
      <c r="WXE56" s="712"/>
      <c r="WXF56" s="712"/>
      <c r="WXG56" s="712"/>
      <c r="WXH56" s="712"/>
      <c r="WXI56" s="712"/>
      <c r="WXJ56" s="712"/>
      <c r="WXK56" s="712"/>
      <c r="WXL56" s="712"/>
      <c r="WXM56" s="712"/>
      <c r="WXN56" s="712"/>
      <c r="WXO56" s="712"/>
      <c r="WXP56" s="712"/>
      <c r="WXQ56" s="712"/>
      <c r="WXR56" s="712"/>
      <c r="WXS56" s="712"/>
      <c r="WXT56" s="712"/>
      <c r="WXU56" s="712"/>
      <c r="WXV56" s="712"/>
      <c r="WXW56" s="712"/>
      <c r="WXX56" s="712"/>
      <c r="WXY56" s="712"/>
      <c r="WXZ56" s="712"/>
      <c r="WYA56" s="712"/>
      <c r="WYB56" s="712"/>
      <c r="WYC56" s="712"/>
      <c r="WYD56" s="712"/>
      <c r="WYE56" s="712"/>
      <c r="WYF56" s="712"/>
      <c r="WYG56" s="712"/>
      <c r="WYH56" s="712"/>
      <c r="WYI56" s="712"/>
      <c r="WYJ56" s="712"/>
      <c r="WYK56" s="712"/>
      <c r="WYL56" s="712"/>
      <c r="WYM56" s="712"/>
      <c r="WYN56" s="712"/>
      <c r="WYO56" s="712"/>
      <c r="WYP56" s="712"/>
      <c r="WYQ56" s="712"/>
      <c r="WYR56" s="712"/>
      <c r="WYS56" s="712"/>
      <c r="WYT56" s="712"/>
      <c r="WYU56" s="712"/>
      <c r="WYV56" s="712"/>
      <c r="WYW56" s="712"/>
      <c r="WYX56" s="712"/>
      <c r="WYY56" s="712"/>
      <c r="WYZ56" s="712"/>
      <c r="WZA56" s="712"/>
      <c r="WZB56" s="712"/>
      <c r="WZC56" s="712"/>
      <c r="WZD56" s="712"/>
      <c r="WZE56" s="712"/>
      <c r="WZF56" s="712"/>
      <c r="WZG56" s="712"/>
      <c r="WZH56" s="712"/>
      <c r="WZI56" s="712"/>
      <c r="WZJ56" s="712"/>
      <c r="WZK56" s="712"/>
      <c r="WZL56" s="712"/>
      <c r="WZM56" s="712"/>
      <c r="WZN56" s="712"/>
      <c r="WZO56" s="712"/>
      <c r="WZP56" s="712"/>
      <c r="WZQ56" s="712"/>
      <c r="WZR56" s="712"/>
      <c r="WZS56" s="712"/>
      <c r="WZT56" s="712"/>
      <c r="WZU56" s="712"/>
      <c r="WZV56" s="712"/>
      <c r="WZW56" s="712"/>
      <c r="WZX56" s="712"/>
      <c r="WZY56" s="712"/>
      <c r="WZZ56" s="712"/>
      <c r="XAA56" s="712"/>
      <c r="XAB56" s="712"/>
      <c r="XAC56" s="712"/>
      <c r="XAD56" s="712"/>
      <c r="XAE56" s="712"/>
      <c r="XAF56" s="712"/>
      <c r="XAG56" s="712"/>
      <c r="XAH56" s="712"/>
      <c r="XAI56" s="712"/>
      <c r="XAJ56" s="712"/>
      <c r="XAK56" s="712"/>
      <c r="XAL56" s="712"/>
      <c r="XAM56" s="712"/>
      <c r="XAN56" s="712"/>
      <c r="XAO56" s="712"/>
      <c r="XAP56" s="712"/>
      <c r="XAQ56" s="712"/>
      <c r="XAR56" s="712"/>
      <c r="XAS56" s="712"/>
      <c r="XAT56" s="712"/>
      <c r="XAU56" s="712"/>
      <c r="XAV56" s="712"/>
      <c r="XAW56" s="712"/>
      <c r="XAX56" s="712"/>
      <c r="XAY56" s="712"/>
      <c r="XAZ56" s="712"/>
      <c r="XBA56" s="712"/>
      <c r="XBB56" s="712"/>
      <c r="XBC56" s="712"/>
      <c r="XBD56" s="712"/>
      <c r="XBE56" s="712"/>
      <c r="XBF56" s="712"/>
      <c r="XBG56" s="712"/>
      <c r="XBH56" s="712"/>
      <c r="XBI56" s="712"/>
      <c r="XBJ56" s="712"/>
      <c r="XBK56" s="712"/>
      <c r="XBL56" s="712"/>
      <c r="XBM56" s="712"/>
      <c r="XBN56" s="712"/>
      <c r="XBO56" s="712"/>
      <c r="XBP56" s="712"/>
      <c r="XBQ56" s="712"/>
      <c r="XBR56" s="712"/>
      <c r="XBS56" s="712"/>
      <c r="XBT56" s="712"/>
      <c r="XBU56" s="712"/>
      <c r="XBV56" s="712"/>
      <c r="XBW56" s="712"/>
      <c r="XBX56" s="712"/>
      <c r="XBY56" s="712"/>
      <c r="XBZ56" s="712"/>
      <c r="XCA56" s="712"/>
      <c r="XCB56" s="712"/>
      <c r="XCC56" s="712"/>
      <c r="XCD56" s="712"/>
      <c r="XCE56" s="712"/>
      <c r="XCF56" s="712"/>
      <c r="XCG56" s="712"/>
      <c r="XCH56" s="712"/>
      <c r="XCI56" s="712"/>
      <c r="XCJ56" s="712"/>
      <c r="XCK56" s="712"/>
      <c r="XCL56" s="712"/>
      <c r="XCM56" s="712"/>
      <c r="XCN56" s="712"/>
      <c r="XCO56" s="712"/>
      <c r="XCP56" s="712"/>
      <c r="XCQ56" s="712"/>
      <c r="XCR56" s="712"/>
      <c r="XCS56" s="712"/>
      <c r="XCT56" s="712"/>
      <c r="XCU56" s="712"/>
      <c r="XCV56" s="712"/>
      <c r="XCW56" s="712"/>
      <c r="XCX56" s="712"/>
      <c r="XCY56" s="712"/>
      <c r="XCZ56" s="712"/>
      <c r="XDA56" s="712"/>
      <c r="XDB56" s="712"/>
      <c r="XDC56" s="712"/>
      <c r="XDD56" s="712"/>
      <c r="XDE56" s="712"/>
      <c r="XDF56" s="712"/>
      <c r="XDG56" s="712"/>
      <c r="XDH56" s="712"/>
      <c r="XDI56" s="712"/>
      <c r="XDJ56" s="712"/>
      <c r="XDK56" s="712"/>
      <c r="XDL56" s="712"/>
      <c r="XDM56" s="712"/>
      <c r="XDN56" s="712"/>
      <c r="XDO56" s="712"/>
      <c r="XDP56" s="712"/>
      <c r="XDQ56" s="712"/>
      <c r="XDR56" s="712"/>
      <c r="XDS56" s="712"/>
      <c r="XDT56" s="712"/>
      <c r="XDU56" s="712"/>
      <c r="XDV56" s="712"/>
      <c r="XDW56" s="712"/>
      <c r="XDX56" s="712"/>
      <c r="XDY56" s="712"/>
      <c r="XDZ56" s="712"/>
      <c r="XEA56" s="712"/>
      <c r="XEB56" s="712"/>
      <c r="XEC56" s="712"/>
      <c r="XED56" s="712"/>
      <c r="XEE56" s="712"/>
      <c r="XEF56" s="712"/>
      <c r="XEG56" s="712"/>
      <c r="XEH56" s="712"/>
      <c r="XEI56" s="712"/>
      <c r="XEJ56" s="712"/>
      <c r="XEK56" s="712"/>
      <c r="XEL56" s="712"/>
      <c r="XEM56" s="712"/>
      <c r="XEN56" s="712"/>
      <c r="XEO56" s="712"/>
      <c r="XEP56" s="712"/>
      <c r="XEQ56" s="712"/>
      <c r="XER56" s="712"/>
      <c r="XES56" s="712"/>
      <c r="XET56" s="712"/>
    </row>
    <row r="57" spans="1:16374" s="749" customFormat="1">
      <c r="A57" s="747"/>
      <c r="B57" s="677"/>
      <c r="C57" s="677"/>
      <c r="D57" s="748"/>
      <c r="G57" s="712"/>
      <c r="H57" s="712"/>
      <c r="I57" s="712"/>
      <c r="J57" s="712"/>
      <c r="K57" s="712"/>
      <c r="L57" s="712"/>
      <c r="M57" s="712"/>
      <c r="N57" s="712"/>
      <c r="O57" s="712"/>
      <c r="P57" s="712"/>
      <c r="Q57" s="712"/>
      <c r="R57" s="712"/>
      <c r="S57" s="712"/>
      <c r="T57" s="712"/>
      <c r="U57" s="712"/>
      <c r="W57" s="712"/>
      <c r="Y57" s="712"/>
      <c r="Z57" s="712"/>
      <c r="AA57" s="712"/>
      <c r="AB57" s="712"/>
      <c r="AC57" s="712"/>
      <c r="AD57" s="712"/>
      <c r="AE57" s="712"/>
      <c r="AF57" s="712"/>
      <c r="AG57" s="712"/>
      <c r="AH57" s="712"/>
      <c r="AI57" s="712"/>
      <c r="AJ57" s="712"/>
      <c r="AK57" s="712"/>
      <c r="AL57" s="712"/>
      <c r="AM57" s="712"/>
      <c r="AN57" s="712"/>
      <c r="AO57" s="712"/>
      <c r="AP57" s="712"/>
      <c r="AQ57" s="712"/>
      <c r="AR57" s="712"/>
      <c r="AS57" s="712"/>
      <c r="AT57" s="712"/>
      <c r="AU57" s="712"/>
      <c r="AV57" s="712"/>
      <c r="AW57" s="712"/>
      <c r="AX57" s="712"/>
      <c r="AY57" s="712"/>
      <c r="AZ57" s="712"/>
      <c r="BA57" s="712"/>
      <c r="BB57" s="712"/>
      <c r="BC57" s="712"/>
      <c r="BD57" s="712"/>
      <c r="BE57" s="712"/>
      <c r="BF57" s="712"/>
      <c r="BG57" s="712"/>
      <c r="BH57" s="712"/>
      <c r="BI57" s="712"/>
      <c r="BJ57" s="712"/>
      <c r="BK57" s="712"/>
      <c r="BL57" s="712"/>
      <c r="BM57" s="712"/>
      <c r="BN57" s="712"/>
      <c r="BO57" s="712"/>
      <c r="BP57" s="712"/>
      <c r="BQ57" s="712"/>
      <c r="BR57" s="712"/>
      <c r="BS57" s="712"/>
      <c r="BT57" s="712"/>
      <c r="BU57" s="712"/>
      <c r="BV57" s="712"/>
      <c r="BW57" s="712"/>
      <c r="BX57" s="712"/>
      <c r="BY57" s="712"/>
      <c r="BZ57" s="712"/>
      <c r="CA57" s="712"/>
      <c r="CB57" s="712"/>
      <c r="CC57" s="712"/>
      <c r="CD57" s="712"/>
      <c r="CE57" s="712"/>
      <c r="CF57" s="712"/>
      <c r="CG57" s="712"/>
      <c r="CH57" s="712"/>
      <c r="CI57" s="712"/>
      <c r="CJ57" s="712"/>
      <c r="CK57" s="712"/>
      <c r="CL57" s="712"/>
      <c r="CM57" s="712"/>
      <c r="CN57" s="712"/>
      <c r="CO57" s="712"/>
      <c r="CP57" s="712"/>
      <c r="CQ57" s="712"/>
      <c r="CR57" s="712"/>
      <c r="CS57" s="712"/>
      <c r="CT57" s="712"/>
      <c r="CU57" s="712"/>
      <c r="CV57" s="712"/>
      <c r="CW57" s="712"/>
      <c r="CX57" s="712"/>
      <c r="CY57" s="712"/>
      <c r="CZ57" s="712"/>
      <c r="DA57" s="712"/>
      <c r="DB57" s="712"/>
      <c r="DC57" s="712"/>
      <c r="DD57" s="712"/>
      <c r="DE57" s="712"/>
      <c r="DF57" s="712"/>
      <c r="DG57" s="712"/>
      <c r="DH57" s="712"/>
      <c r="DI57" s="712"/>
      <c r="DJ57" s="712"/>
      <c r="DK57" s="712"/>
      <c r="DL57" s="712"/>
      <c r="DM57" s="712"/>
      <c r="DN57" s="712"/>
      <c r="DO57" s="712"/>
      <c r="DP57" s="712"/>
      <c r="DQ57" s="712"/>
      <c r="DR57" s="712"/>
      <c r="DS57" s="712"/>
      <c r="DT57" s="712"/>
      <c r="DU57" s="712"/>
      <c r="DV57" s="712"/>
      <c r="DW57" s="712"/>
      <c r="DX57" s="712"/>
      <c r="DY57" s="712"/>
      <c r="DZ57" s="712"/>
      <c r="EA57" s="712"/>
      <c r="EB57" s="712"/>
      <c r="EC57" s="712"/>
      <c r="ED57" s="712"/>
      <c r="EE57" s="712"/>
      <c r="EF57" s="712"/>
      <c r="EG57" s="712"/>
      <c r="EH57" s="712"/>
      <c r="EI57" s="712"/>
      <c r="EJ57" s="712"/>
      <c r="EK57" s="712"/>
      <c r="EL57" s="712"/>
      <c r="EM57" s="712"/>
      <c r="EN57" s="712"/>
      <c r="EO57" s="712"/>
      <c r="EP57" s="712"/>
      <c r="EQ57" s="712"/>
      <c r="ER57" s="712"/>
      <c r="ES57" s="712"/>
      <c r="ET57" s="712"/>
      <c r="EU57" s="712"/>
      <c r="EV57" s="712"/>
      <c r="EW57" s="712"/>
      <c r="EX57" s="712"/>
      <c r="EY57" s="712"/>
      <c r="EZ57" s="712"/>
      <c r="FA57" s="712"/>
      <c r="FB57" s="712"/>
      <c r="FC57" s="712"/>
      <c r="FD57" s="712"/>
      <c r="FE57" s="712"/>
      <c r="FF57" s="712"/>
      <c r="FG57" s="712"/>
      <c r="FH57" s="712"/>
      <c r="FI57" s="712"/>
      <c r="FJ57" s="712"/>
      <c r="FK57" s="712"/>
      <c r="FL57" s="712"/>
      <c r="FM57" s="712"/>
      <c r="FN57" s="712"/>
      <c r="FO57" s="712"/>
      <c r="FP57" s="712"/>
      <c r="FQ57" s="712"/>
      <c r="FR57" s="712"/>
      <c r="FS57" s="712"/>
      <c r="FT57" s="712"/>
      <c r="FU57" s="712"/>
      <c r="FV57" s="712"/>
      <c r="FW57" s="712"/>
      <c r="FX57" s="712"/>
      <c r="FY57" s="712"/>
      <c r="FZ57" s="712"/>
      <c r="GA57" s="712"/>
      <c r="GB57" s="712"/>
      <c r="GC57" s="712"/>
      <c r="GD57" s="712"/>
      <c r="GE57" s="712"/>
      <c r="GF57" s="712"/>
      <c r="GG57" s="712"/>
      <c r="GH57" s="712"/>
      <c r="GI57" s="712"/>
      <c r="GJ57" s="712"/>
      <c r="GK57" s="712"/>
      <c r="GL57" s="712"/>
      <c r="GM57" s="712"/>
      <c r="GN57" s="712"/>
      <c r="GO57" s="712"/>
      <c r="GP57" s="712"/>
      <c r="GQ57" s="712"/>
      <c r="GR57" s="712"/>
      <c r="GS57" s="712"/>
      <c r="GT57" s="712"/>
      <c r="GU57" s="712"/>
      <c r="GV57" s="712"/>
      <c r="GW57" s="712"/>
      <c r="GX57" s="712"/>
      <c r="GY57" s="712"/>
      <c r="GZ57" s="712"/>
      <c r="HA57" s="712"/>
      <c r="HB57" s="712"/>
      <c r="HC57" s="712"/>
      <c r="HD57" s="712"/>
      <c r="HE57" s="712"/>
      <c r="HF57" s="712"/>
      <c r="HG57" s="712"/>
      <c r="HH57" s="712"/>
      <c r="HI57" s="712"/>
      <c r="HJ57" s="712"/>
      <c r="HK57" s="712"/>
      <c r="HL57" s="712"/>
      <c r="HM57" s="712"/>
      <c r="HN57" s="712"/>
      <c r="HO57" s="712"/>
      <c r="HP57" s="712"/>
      <c r="HQ57" s="712"/>
      <c r="HR57" s="712"/>
      <c r="HS57" s="712"/>
      <c r="HT57" s="712"/>
      <c r="HU57" s="712"/>
      <c r="HV57" s="712"/>
      <c r="HW57" s="712"/>
      <c r="HX57" s="712"/>
      <c r="HY57" s="712"/>
      <c r="HZ57" s="712"/>
      <c r="IA57" s="712"/>
      <c r="IB57" s="712"/>
      <c r="IC57" s="712"/>
      <c r="ID57" s="712"/>
      <c r="IE57" s="712"/>
      <c r="IF57" s="712"/>
      <c r="IG57" s="712"/>
      <c r="IH57" s="712"/>
      <c r="II57" s="712"/>
      <c r="IJ57" s="712"/>
      <c r="IK57" s="712"/>
      <c r="IL57" s="712"/>
      <c r="IM57" s="712"/>
      <c r="IN57" s="712"/>
      <c r="IO57" s="712"/>
      <c r="IP57" s="712"/>
      <c r="IQ57" s="712"/>
      <c r="IR57" s="712"/>
      <c r="IS57" s="712"/>
      <c r="IT57" s="712"/>
      <c r="IU57" s="712"/>
      <c r="IV57" s="712"/>
      <c r="IW57" s="712"/>
      <c r="IX57" s="712"/>
      <c r="IY57" s="712"/>
      <c r="IZ57" s="712"/>
      <c r="JA57" s="712"/>
      <c r="JB57" s="712"/>
      <c r="JC57" s="712"/>
      <c r="JD57" s="712"/>
      <c r="JE57" s="712"/>
      <c r="JF57" s="712"/>
      <c r="JG57" s="712"/>
      <c r="JH57" s="712"/>
      <c r="JI57" s="712"/>
      <c r="JJ57" s="712"/>
      <c r="JK57" s="712"/>
      <c r="JL57" s="712"/>
      <c r="JM57" s="712"/>
      <c r="JN57" s="712"/>
      <c r="JO57" s="712"/>
      <c r="JP57" s="712"/>
      <c r="JQ57" s="712"/>
      <c r="JR57" s="712"/>
      <c r="JS57" s="712"/>
      <c r="JT57" s="712"/>
      <c r="JU57" s="712"/>
      <c r="JV57" s="712"/>
      <c r="JW57" s="712"/>
      <c r="JX57" s="712"/>
      <c r="JY57" s="712"/>
      <c r="JZ57" s="712"/>
      <c r="KA57" s="712"/>
      <c r="KB57" s="712"/>
      <c r="KC57" s="712"/>
      <c r="KD57" s="712"/>
      <c r="KE57" s="712"/>
      <c r="KF57" s="712"/>
      <c r="KG57" s="712"/>
      <c r="KH57" s="712"/>
      <c r="KI57" s="712"/>
      <c r="KJ57" s="712"/>
      <c r="KK57" s="712"/>
      <c r="KL57" s="712"/>
      <c r="KM57" s="712"/>
      <c r="KN57" s="712"/>
      <c r="KO57" s="712"/>
      <c r="KP57" s="712"/>
      <c r="KQ57" s="712"/>
      <c r="KR57" s="712"/>
      <c r="KS57" s="712"/>
      <c r="KT57" s="712"/>
      <c r="KU57" s="712"/>
      <c r="KV57" s="712"/>
      <c r="KW57" s="712"/>
      <c r="KX57" s="712"/>
      <c r="KY57" s="712"/>
      <c r="KZ57" s="712"/>
      <c r="LA57" s="712"/>
      <c r="LB57" s="712"/>
      <c r="LC57" s="712"/>
      <c r="LD57" s="712"/>
      <c r="LE57" s="712"/>
      <c r="LF57" s="712"/>
      <c r="LG57" s="712"/>
      <c r="LH57" s="712"/>
      <c r="LI57" s="712"/>
      <c r="LJ57" s="712"/>
      <c r="LK57" s="712"/>
      <c r="LL57" s="712"/>
      <c r="LM57" s="712"/>
      <c r="LN57" s="712"/>
      <c r="LO57" s="712"/>
      <c r="LP57" s="712"/>
      <c r="LQ57" s="712"/>
      <c r="LR57" s="712"/>
      <c r="LS57" s="712"/>
      <c r="LT57" s="712"/>
      <c r="LU57" s="712"/>
      <c r="LV57" s="712"/>
      <c r="LW57" s="712"/>
      <c r="LX57" s="712"/>
      <c r="LY57" s="712"/>
      <c r="LZ57" s="712"/>
      <c r="MA57" s="712"/>
      <c r="MB57" s="712"/>
      <c r="MC57" s="712"/>
      <c r="MD57" s="712"/>
      <c r="ME57" s="712"/>
      <c r="MF57" s="712"/>
      <c r="MG57" s="712"/>
      <c r="MH57" s="712"/>
      <c r="MI57" s="712"/>
      <c r="MJ57" s="712"/>
      <c r="MK57" s="712"/>
      <c r="ML57" s="712"/>
      <c r="MM57" s="712"/>
      <c r="MN57" s="712"/>
      <c r="MO57" s="712"/>
      <c r="MP57" s="712"/>
      <c r="MQ57" s="712"/>
      <c r="MR57" s="712"/>
      <c r="MS57" s="712"/>
      <c r="MT57" s="712"/>
      <c r="MU57" s="712"/>
      <c r="MV57" s="712"/>
      <c r="MW57" s="712"/>
      <c r="MX57" s="712"/>
      <c r="MY57" s="712"/>
      <c r="MZ57" s="712"/>
      <c r="NA57" s="712"/>
      <c r="NB57" s="712"/>
      <c r="NC57" s="712"/>
      <c r="ND57" s="712"/>
      <c r="NE57" s="712"/>
      <c r="NF57" s="712"/>
      <c r="NG57" s="712"/>
      <c r="NH57" s="712"/>
      <c r="NI57" s="712"/>
      <c r="NJ57" s="712"/>
      <c r="NK57" s="712"/>
      <c r="NL57" s="712"/>
      <c r="NM57" s="712"/>
      <c r="NN57" s="712"/>
      <c r="NO57" s="712"/>
      <c r="NP57" s="712"/>
      <c r="NQ57" s="712"/>
      <c r="NR57" s="712"/>
      <c r="NS57" s="712"/>
      <c r="NT57" s="712"/>
      <c r="NU57" s="712"/>
      <c r="NV57" s="712"/>
      <c r="NW57" s="712"/>
      <c r="NX57" s="712"/>
      <c r="NY57" s="712"/>
      <c r="NZ57" s="712"/>
      <c r="OA57" s="712"/>
      <c r="OB57" s="712"/>
      <c r="OC57" s="712"/>
      <c r="OD57" s="712"/>
      <c r="OE57" s="712"/>
      <c r="OF57" s="712"/>
      <c r="OG57" s="712"/>
      <c r="OH57" s="712"/>
      <c r="OI57" s="712"/>
      <c r="OJ57" s="712"/>
      <c r="OK57" s="712"/>
      <c r="OL57" s="712"/>
      <c r="OM57" s="712"/>
      <c r="ON57" s="712"/>
      <c r="OO57" s="712"/>
      <c r="OP57" s="712"/>
      <c r="OQ57" s="712"/>
      <c r="OR57" s="712"/>
      <c r="OS57" s="712"/>
      <c r="OT57" s="712"/>
      <c r="OU57" s="712"/>
      <c r="OV57" s="712"/>
      <c r="OW57" s="712"/>
      <c r="OX57" s="712"/>
      <c r="OY57" s="712"/>
      <c r="OZ57" s="712"/>
      <c r="PA57" s="712"/>
      <c r="PB57" s="712"/>
      <c r="PC57" s="712"/>
      <c r="PD57" s="712"/>
      <c r="PE57" s="712"/>
      <c r="PF57" s="712"/>
      <c r="PG57" s="712"/>
      <c r="PH57" s="712"/>
      <c r="PI57" s="712"/>
      <c r="PJ57" s="712"/>
      <c r="PK57" s="712"/>
      <c r="PL57" s="712"/>
      <c r="PM57" s="712"/>
      <c r="PN57" s="712"/>
      <c r="PO57" s="712"/>
      <c r="PP57" s="712"/>
      <c r="PQ57" s="712"/>
      <c r="PR57" s="712"/>
      <c r="PS57" s="712"/>
      <c r="PT57" s="712"/>
      <c r="PU57" s="712"/>
      <c r="PV57" s="712"/>
      <c r="PW57" s="712"/>
      <c r="PX57" s="712"/>
      <c r="PY57" s="712"/>
      <c r="PZ57" s="712"/>
      <c r="QA57" s="712"/>
      <c r="QB57" s="712"/>
      <c r="QC57" s="712"/>
      <c r="QD57" s="712"/>
      <c r="QE57" s="712"/>
      <c r="QF57" s="712"/>
      <c r="QG57" s="712"/>
      <c r="QH57" s="712"/>
      <c r="QI57" s="712"/>
      <c r="QJ57" s="712"/>
      <c r="QK57" s="712"/>
      <c r="QL57" s="712"/>
      <c r="QM57" s="712"/>
      <c r="QN57" s="712"/>
      <c r="QO57" s="712"/>
      <c r="QP57" s="712"/>
      <c r="QQ57" s="712"/>
      <c r="QR57" s="712"/>
      <c r="QS57" s="712"/>
      <c r="QT57" s="712"/>
      <c r="QU57" s="712"/>
      <c r="QV57" s="712"/>
      <c r="QW57" s="712"/>
      <c r="QX57" s="712"/>
      <c r="QY57" s="712"/>
      <c r="QZ57" s="712"/>
      <c r="RA57" s="712"/>
      <c r="RB57" s="712"/>
      <c r="RC57" s="712"/>
      <c r="RD57" s="712"/>
      <c r="RE57" s="712"/>
      <c r="RF57" s="712"/>
      <c r="RG57" s="712"/>
      <c r="RH57" s="712"/>
      <c r="RI57" s="712"/>
      <c r="RJ57" s="712"/>
      <c r="RK57" s="712"/>
      <c r="RL57" s="712"/>
      <c r="RM57" s="712"/>
      <c r="RN57" s="712"/>
      <c r="RO57" s="712"/>
      <c r="RP57" s="712"/>
      <c r="RQ57" s="712"/>
      <c r="RR57" s="712"/>
      <c r="RS57" s="712"/>
      <c r="RT57" s="712"/>
      <c r="RU57" s="712"/>
      <c r="RV57" s="712"/>
      <c r="RW57" s="712"/>
      <c r="RX57" s="712"/>
      <c r="RY57" s="712"/>
      <c r="RZ57" s="712"/>
      <c r="SA57" s="712"/>
      <c r="SB57" s="712"/>
      <c r="SC57" s="712"/>
      <c r="SD57" s="712"/>
      <c r="SE57" s="712"/>
      <c r="SF57" s="712"/>
      <c r="SG57" s="712"/>
      <c r="SH57" s="712"/>
      <c r="SI57" s="712"/>
      <c r="SJ57" s="712"/>
      <c r="SK57" s="712"/>
      <c r="SL57" s="712"/>
      <c r="SM57" s="712"/>
      <c r="SN57" s="712"/>
      <c r="SO57" s="712"/>
      <c r="SP57" s="712"/>
      <c r="SQ57" s="712"/>
      <c r="SR57" s="712"/>
      <c r="SS57" s="712"/>
      <c r="ST57" s="712"/>
      <c r="SU57" s="712"/>
      <c r="SV57" s="712"/>
      <c r="SW57" s="712"/>
      <c r="SX57" s="712"/>
      <c r="SY57" s="712"/>
      <c r="SZ57" s="712"/>
      <c r="TA57" s="712"/>
      <c r="TB57" s="712"/>
      <c r="TC57" s="712"/>
      <c r="TD57" s="712"/>
      <c r="TE57" s="712"/>
      <c r="TF57" s="712"/>
      <c r="TG57" s="712"/>
      <c r="TH57" s="712"/>
      <c r="TI57" s="712"/>
      <c r="TJ57" s="712"/>
      <c r="TK57" s="712"/>
      <c r="TL57" s="712"/>
      <c r="TM57" s="712"/>
      <c r="TN57" s="712"/>
      <c r="TO57" s="712"/>
      <c r="TP57" s="712"/>
      <c r="TQ57" s="712"/>
      <c r="TR57" s="712"/>
      <c r="TS57" s="712"/>
      <c r="TT57" s="712"/>
      <c r="TU57" s="712"/>
      <c r="TV57" s="712"/>
      <c r="TW57" s="712"/>
      <c r="TX57" s="712"/>
      <c r="TY57" s="712"/>
      <c r="TZ57" s="712"/>
      <c r="UA57" s="712"/>
      <c r="UB57" s="712"/>
      <c r="UC57" s="712"/>
      <c r="UD57" s="712"/>
      <c r="UE57" s="712"/>
      <c r="UF57" s="712"/>
      <c r="UG57" s="712"/>
      <c r="UH57" s="712"/>
      <c r="UI57" s="712"/>
      <c r="UJ57" s="712"/>
      <c r="UK57" s="712"/>
      <c r="UL57" s="712"/>
      <c r="UM57" s="712"/>
      <c r="UN57" s="712"/>
      <c r="UO57" s="712"/>
      <c r="UP57" s="712"/>
      <c r="UQ57" s="712"/>
      <c r="UR57" s="712"/>
      <c r="US57" s="712"/>
      <c r="UT57" s="712"/>
      <c r="UU57" s="712"/>
      <c r="UV57" s="712"/>
      <c r="UW57" s="712"/>
      <c r="UX57" s="712"/>
      <c r="UY57" s="712"/>
      <c r="UZ57" s="712"/>
      <c r="VA57" s="712"/>
      <c r="VB57" s="712"/>
      <c r="VC57" s="712"/>
      <c r="VD57" s="712"/>
      <c r="VE57" s="712"/>
      <c r="VF57" s="712"/>
      <c r="VG57" s="712"/>
      <c r="VH57" s="712"/>
      <c r="VI57" s="712"/>
      <c r="VJ57" s="712"/>
      <c r="VK57" s="712"/>
      <c r="VL57" s="712"/>
      <c r="VM57" s="712"/>
      <c r="VN57" s="712"/>
      <c r="VO57" s="712"/>
      <c r="VP57" s="712"/>
      <c r="VQ57" s="712"/>
      <c r="VR57" s="712"/>
      <c r="VS57" s="712"/>
      <c r="VT57" s="712"/>
      <c r="VU57" s="712"/>
      <c r="VV57" s="712"/>
      <c r="VW57" s="712"/>
      <c r="VX57" s="712"/>
      <c r="VY57" s="712"/>
      <c r="VZ57" s="712"/>
      <c r="WA57" s="712"/>
      <c r="WB57" s="712"/>
      <c r="WC57" s="712"/>
      <c r="WD57" s="712"/>
      <c r="WE57" s="712"/>
      <c r="WF57" s="712"/>
      <c r="WG57" s="712"/>
      <c r="WH57" s="712"/>
      <c r="WI57" s="712"/>
      <c r="WJ57" s="712"/>
      <c r="WK57" s="712"/>
      <c r="WL57" s="712"/>
      <c r="WM57" s="712"/>
      <c r="WN57" s="712"/>
      <c r="WO57" s="712"/>
      <c r="WP57" s="712"/>
      <c r="WQ57" s="712"/>
      <c r="WR57" s="712"/>
      <c r="WS57" s="712"/>
      <c r="WT57" s="712"/>
      <c r="WU57" s="712"/>
      <c r="WV57" s="712"/>
      <c r="WW57" s="712"/>
      <c r="WX57" s="712"/>
      <c r="WY57" s="712"/>
      <c r="WZ57" s="712"/>
      <c r="XA57" s="712"/>
      <c r="XB57" s="712"/>
      <c r="XC57" s="712"/>
      <c r="XD57" s="712"/>
      <c r="XE57" s="712"/>
      <c r="XF57" s="712"/>
      <c r="XG57" s="712"/>
      <c r="XH57" s="712"/>
      <c r="XI57" s="712"/>
      <c r="XJ57" s="712"/>
      <c r="XK57" s="712"/>
      <c r="XL57" s="712"/>
      <c r="XM57" s="712"/>
      <c r="XN57" s="712"/>
      <c r="XO57" s="712"/>
      <c r="XP57" s="712"/>
      <c r="XQ57" s="712"/>
      <c r="XR57" s="712"/>
      <c r="XS57" s="712"/>
      <c r="XT57" s="712"/>
      <c r="XU57" s="712"/>
      <c r="XV57" s="712"/>
      <c r="XW57" s="712"/>
      <c r="XX57" s="712"/>
      <c r="XY57" s="712"/>
      <c r="XZ57" s="712"/>
      <c r="YA57" s="712"/>
      <c r="YB57" s="712"/>
      <c r="YC57" s="712"/>
      <c r="YD57" s="712"/>
      <c r="YE57" s="712"/>
      <c r="YF57" s="712"/>
      <c r="YG57" s="712"/>
      <c r="YH57" s="712"/>
      <c r="YI57" s="712"/>
      <c r="YJ57" s="712"/>
      <c r="YK57" s="712"/>
      <c r="YL57" s="712"/>
      <c r="YM57" s="712"/>
      <c r="YN57" s="712"/>
      <c r="YO57" s="712"/>
      <c r="YP57" s="712"/>
      <c r="YQ57" s="712"/>
      <c r="YR57" s="712"/>
      <c r="YS57" s="712"/>
      <c r="YT57" s="712"/>
      <c r="YU57" s="712"/>
      <c r="YV57" s="712"/>
      <c r="YW57" s="712"/>
      <c r="YX57" s="712"/>
      <c r="YY57" s="712"/>
      <c r="YZ57" s="712"/>
      <c r="ZA57" s="712"/>
      <c r="ZB57" s="712"/>
      <c r="ZC57" s="712"/>
      <c r="ZD57" s="712"/>
      <c r="ZE57" s="712"/>
      <c r="ZF57" s="712"/>
      <c r="ZG57" s="712"/>
      <c r="ZH57" s="712"/>
      <c r="ZI57" s="712"/>
      <c r="ZJ57" s="712"/>
      <c r="ZK57" s="712"/>
      <c r="ZL57" s="712"/>
      <c r="ZM57" s="712"/>
      <c r="ZN57" s="712"/>
      <c r="ZO57" s="712"/>
      <c r="ZP57" s="712"/>
      <c r="ZQ57" s="712"/>
      <c r="ZR57" s="712"/>
      <c r="ZS57" s="712"/>
      <c r="ZT57" s="712"/>
      <c r="ZU57" s="712"/>
      <c r="ZV57" s="712"/>
      <c r="ZW57" s="712"/>
      <c r="ZX57" s="712"/>
      <c r="ZY57" s="712"/>
      <c r="ZZ57" s="712"/>
      <c r="AAA57" s="712"/>
      <c r="AAB57" s="712"/>
      <c r="AAC57" s="712"/>
      <c r="AAD57" s="712"/>
      <c r="AAE57" s="712"/>
      <c r="AAF57" s="712"/>
      <c r="AAG57" s="712"/>
      <c r="AAH57" s="712"/>
      <c r="AAI57" s="712"/>
      <c r="AAJ57" s="712"/>
      <c r="AAK57" s="712"/>
      <c r="AAL57" s="712"/>
      <c r="AAM57" s="712"/>
      <c r="AAN57" s="712"/>
      <c r="AAO57" s="712"/>
      <c r="AAP57" s="712"/>
      <c r="AAQ57" s="712"/>
      <c r="AAR57" s="712"/>
      <c r="AAS57" s="712"/>
      <c r="AAT57" s="712"/>
      <c r="AAU57" s="712"/>
      <c r="AAV57" s="712"/>
      <c r="AAW57" s="712"/>
      <c r="AAX57" s="712"/>
      <c r="AAY57" s="712"/>
      <c r="AAZ57" s="712"/>
      <c r="ABA57" s="712"/>
      <c r="ABB57" s="712"/>
      <c r="ABC57" s="712"/>
      <c r="ABD57" s="712"/>
      <c r="ABE57" s="712"/>
      <c r="ABF57" s="712"/>
      <c r="ABG57" s="712"/>
      <c r="ABH57" s="712"/>
      <c r="ABI57" s="712"/>
      <c r="ABJ57" s="712"/>
      <c r="ABK57" s="712"/>
      <c r="ABL57" s="712"/>
      <c r="ABM57" s="712"/>
      <c r="ABN57" s="712"/>
      <c r="ABO57" s="712"/>
      <c r="ABP57" s="712"/>
      <c r="ABQ57" s="712"/>
      <c r="ABR57" s="712"/>
      <c r="ABS57" s="712"/>
      <c r="ABT57" s="712"/>
      <c r="ABU57" s="712"/>
      <c r="ABV57" s="712"/>
      <c r="ABW57" s="712"/>
      <c r="ABX57" s="712"/>
      <c r="ABY57" s="712"/>
      <c r="ABZ57" s="712"/>
      <c r="ACA57" s="712"/>
      <c r="ACB57" s="712"/>
      <c r="ACC57" s="712"/>
      <c r="ACD57" s="712"/>
      <c r="ACE57" s="712"/>
      <c r="ACF57" s="712"/>
      <c r="ACG57" s="712"/>
      <c r="ACH57" s="712"/>
      <c r="ACI57" s="712"/>
      <c r="ACJ57" s="712"/>
      <c r="ACK57" s="712"/>
      <c r="ACL57" s="712"/>
      <c r="ACM57" s="712"/>
      <c r="ACN57" s="712"/>
      <c r="ACO57" s="712"/>
      <c r="ACP57" s="712"/>
      <c r="ACQ57" s="712"/>
      <c r="ACR57" s="712"/>
      <c r="ACS57" s="712"/>
      <c r="ACT57" s="712"/>
      <c r="ACU57" s="712"/>
      <c r="ACV57" s="712"/>
      <c r="ACW57" s="712"/>
      <c r="ACX57" s="712"/>
      <c r="ACY57" s="712"/>
      <c r="ACZ57" s="712"/>
      <c r="ADA57" s="712"/>
      <c r="ADB57" s="712"/>
      <c r="ADC57" s="712"/>
      <c r="ADD57" s="712"/>
      <c r="ADE57" s="712"/>
      <c r="ADF57" s="712"/>
      <c r="ADG57" s="712"/>
      <c r="ADH57" s="712"/>
      <c r="ADI57" s="712"/>
      <c r="ADJ57" s="712"/>
      <c r="ADK57" s="712"/>
      <c r="ADL57" s="712"/>
      <c r="ADM57" s="712"/>
      <c r="ADN57" s="712"/>
      <c r="ADO57" s="712"/>
      <c r="ADP57" s="712"/>
      <c r="ADQ57" s="712"/>
      <c r="ADR57" s="712"/>
      <c r="ADS57" s="712"/>
      <c r="ADT57" s="712"/>
      <c r="ADU57" s="712"/>
      <c r="ADV57" s="712"/>
      <c r="ADW57" s="712"/>
      <c r="ADX57" s="712"/>
      <c r="ADY57" s="712"/>
      <c r="ADZ57" s="712"/>
      <c r="AEA57" s="712"/>
      <c r="AEB57" s="712"/>
      <c r="AEC57" s="712"/>
      <c r="AED57" s="712"/>
      <c r="AEE57" s="712"/>
      <c r="AEF57" s="712"/>
      <c r="AEG57" s="712"/>
      <c r="AEH57" s="712"/>
      <c r="AEI57" s="712"/>
      <c r="AEJ57" s="712"/>
      <c r="AEK57" s="712"/>
      <c r="AEL57" s="712"/>
      <c r="AEM57" s="712"/>
      <c r="AEN57" s="712"/>
      <c r="AEO57" s="712"/>
      <c r="AEP57" s="712"/>
      <c r="AEQ57" s="712"/>
      <c r="AER57" s="712"/>
      <c r="AES57" s="712"/>
      <c r="AET57" s="712"/>
      <c r="AEU57" s="712"/>
      <c r="AEV57" s="712"/>
      <c r="AEW57" s="712"/>
      <c r="AEX57" s="712"/>
      <c r="AEY57" s="712"/>
      <c r="AEZ57" s="712"/>
      <c r="AFA57" s="712"/>
      <c r="AFB57" s="712"/>
      <c r="AFC57" s="712"/>
      <c r="AFD57" s="712"/>
      <c r="AFE57" s="712"/>
      <c r="AFF57" s="712"/>
      <c r="AFG57" s="712"/>
      <c r="AFH57" s="712"/>
      <c r="AFI57" s="712"/>
      <c r="AFJ57" s="712"/>
      <c r="AFK57" s="712"/>
      <c r="AFL57" s="712"/>
      <c r="AFM57" s="712"/>
      <c r="AFN57" s="712"/>
      <c r="AFO57" s="712"/>
      <c r="AFP57" s="712"/>
      <c r="AFQ57" s="712"/>
      <c r="AFR57" s="712"/>
      <c r="AFS57" s="712"/>
      <c r="AFT57" s="712"/>
      <c r="AFU57" s="712"/>
      <c r="AFV57" s="712"/>
      <c r="AFW57" s="712"/>
      <c r="AFX57" s="712"/>
      <c r="AFY57" s="712"/>
      <c r="AFZ57" s="712"/>
      <c r="AGA57" s="712"/>
      <c r="AGB57" s="712"/>
      <c r="AGC57" s="712"/>
      <c r="AGD57" s="712"/>
      <c r="AGE57" s="712"/>
      <c r="AGF57" s="712"/>
      <c r="AGG57" s="712"/>
      <c r="AGH57" s="712"/>
      <c r="AGI57" s="712"/>
      <c r="AGJ57" s="712"/>
      <c r="AGK57" s="712"/>
      <c r="AGL57" s="712"/>
      <c r="AGM57" s="712"/>
      <c r="AGN57" s="712"/>
      <c r="AGO57" s="712"/>
      <c r="AGP57" s="712"/>
      <c r="AGQ57" s="712"/>
      <c r="AGR57" s="712"/>
      <c r="AGS57" s="712"/>
      <c r="AGT57" s="712"/>
      <c r="AGU57" s="712"/>
      <c r="AGV57" s="712"/>
      <c r="AGW57" s="712"/>
      <c r="AGX57" s="712"/>
      <c r="AGY57" s="712"/>
      <c r="AGZ57" s="712"/>
      <c r="AHA57" s="712"/>
      <c r="AHB57" s="712"/>
      <c r="AHC57" s="712"/>
      <c r="AHD57" s="712"/>
      <c r="AHE57" s="712"/>
      <c r="AHF57" s="712"/>
      <c r="AHG57" s="712"/>
      <c r="AHH57" s="712"/>
      <c r="AHI57" s="712"/>
      <c r="AHJ57" s="712"/>
      <c r="AHK57" s="712"/>
      <c r="AHL57" s="712"/>
      <c r="AHM57" s="712"/>
      <c r="AHN57" s="712"/>
      <c r="AHO57" s="712"/>
      <c r="AHP57" s="712"/>
      <c r="AHQ57" s="712"/>
      <c r="AHR57" s="712"/>
      <c r="AHS57" s="712"/>
      <c r="AHT57" s="712"/>
      <c r="AHU57" s="712"/>
      <c r="AHV57" s="712"/>
      <c r="AHW57" s="712"/>
      <c r="AHX57" s="712"/>
      <c r="AHY57" s="712"/>
      <c r="AHZ57" s="712"/>
      <c r="AIA57" s="712"/>
      <c r="AIB57" s="712"/>
      <c r="AIC57" s="712"/>
      <c r="AID57" s="712"/>
      <c r="AIE57" s="712"/>
      <c r="AIF57" s="712"/>
      <c r="AIG57" s="712"/>
      <c r="AIH57" s="712"/>
      <c r="AII57" s="712"/>
      <c r="AIJ57" s="712"/>
      <c r="AIK57" s="712"/>
      <c r="AIL57" s="712"/>
      <c r="AIM57" s="712"/>
      <c r="AIN57" s="712"/>
      <c r="AIO57" s="712"/>
      <c r="AIP57" s="712"/>
      <c r="AIQ57" s="712"/>
      <c r="AIR57" s="712"/>
      <c r="AIS57" s="712"/>
      <c r="AIT57" s="712"/>
      <c r="AIU57" s="712"/>
      <c r="AIV57" s="712"/>
      <c r="AIW57" s="712"/>
      <c r="AIX57" s="712"/>
      <c r="AIY57" s="712"/>
      <c r="AIZ57" s="712"/>
      <c r="AJA57" s="712"/>
      <c r="AJB57" s="712"/>
      <c r="AJC57" s="712"/>
      <c r="AJD57" s="712"/>
      <c r="AJE57" s="712"/>
      <c r="AJF57" s="712"/>
      <c r="AJG57" s="712"/>
      <c r="AJH57" s="712"/>
      <c r="AJI57" s="712"/>
      <c r="AJJ57" s="712"/>
      <c r="AJK57" s="712"/>
      <c r="AJL57" s="712"/>
      <c r="AJM57" s="712"/>
      <c r="AJN57" s="712"/>
      <c r="AJO57" s="712"/>
      <c r="AJP57" s="712"/>
      <c r="AJQ57" s="712"/>
      <c r="AJR57" s="712"/>
      <c r="AJS57" s="712"/>
      <c r="AJT57" s="712"/>
      <c r="AJU57" s="712"/>
      <c r="AJV57" s="712"/>
      <c r="AJW57" s="712"/>
      <c r="AJX57" s="712"/>
      <c r="AJY57" s="712"/>
      <c r="AJZ57" s="712"/>
      <c r="AKA57" s="712"/>
      <c r="AKB57" s="712"/>
      <c r="AKC57" s="712"/>
      <c r="AKD57" s="712"/>
      <c r="AKE57" s="712"/>
      <c r="AKF57" s="712"/>
      <c r="AKG57" s="712"/>
      <c r="AKH57" s="712"/>
      <c r="AKI57" s="712"/>
      <c r="AKJ57" s="712"/>
      <c r="AKK57" s="712"/>
      <c r="AKL57" s="712"/>
      <c r="AKM57" s="712"/>
      <c r="AKN57" s="712"/>
      <c r="AKO57" s="712"/>
      <c r="AKP57" s="712"/>
      <c r="AKQ57" s="712"/>
      <c r="AKR57" s="712"/>
      <c r="AKS57" s="712"/>
      <c r="AKT57" s="712"/>
      <c r="AKU57" s="712"/>
      <c r="AKV57" s="712"/>
      <c r="AKW57" s="712"/>
      <c r="AKX57" s="712"/>
      <c r="AKY57" s="712"/>
      <c r="AKZ57" s="712"/>
      <c r="ALA57" s="712"/>
      <c r="ALB57" s="712"/>
      <c r="ALC57" s="712"/>
      <c r="ALD57" s="712"/>
      <c r="ALE57" s="712"/>
      <c r="ALF57" s="712"/>
      <c r="ALG57" s="712"/>
      <c r="ALH57" s="712"/>
      <c r="ALI57" s="712"/>
      <c r="ALJ57" s="712"/>
      <c r="ALK57" s="712"/>
      <c r="ALL57" s="712"/>
      <c r="ALM57" s="712"/>
      <c r="ALN57" s="712"/>
      <c r="ALO57" s="712"/>
      <c r="ALP57" s="712"/>
      <c r="ALQ57" s="712"/>
      <c r="ALR57" s="712"/>
      <c r="ALS57" s="712"/>
      <c r="ALT57" s="712"/>
      <c r="ALU57" s="712"/>
      <c r="ALV57" s="712"/>
      <c r="ALW57" s="712"/>
      <c r="ALX57" s="712"/>
      <c r="ALY57" s="712"/>
      <c r="ALZ57" s="712"/>
      <c r="AMA57" s="712"/>
      <c r="AMB57" s="712"/>
      <c r="AMC57" s="712"/>
      <c r="AMD57" s="712"/>
      <c r="AME57" s="712"/>
      <c r="AMF57" s="712"/>
      <c r="AMG57" s="712"/>
      <c r="AMH57" s="712"/>
      <c r="AMI57" s="712"/>
      <c r="AMJ57" s="712"/>
      <c r="AMK57" s="712"/>
      <c r="AML57" s="712"/>
      <c r="AMM57" s="712"/>
      <c r="AMN57" s="712"/>
      <c r="AMO57" s="712"/>
      <c r="AMP57" s="712"/>
      <c r="AMQ57" s="712"/>
      <c r="AMR57" s="712"/>
      <c r="AMS57" s="712"/>
      <c r="AMT57" s="712"/>
      <c r="AMU57" s="712"/>
      <c r="AMV57" s="712"/>
      <c r="AMW57" s="712"/>
      <c r="AMX57" s="712"/>
      <c r="AMY57" s="712"/>
      <c r="AMZ57" s="712"/>
      <c r="ANA57" s="712"/>
      <c r="ANB57" s="712"/>
      <c r="ANC57" s="712"/>
      <c r="AND57" s="712"/>
      <c r="ANE57" s="712"/>
      <c r="ANF57" s="712"/>
      <c r="ANG57" s="712"/>
      <c r="ANH57" s="712"/>
      <c r="ANI57" s="712"/>
      <c r="ANJ57" s="712"/>
      <c r="ANK57" s="712"/>
      <c r="ANL57" s="712"/>
      <c r="ANM57" s="712"/>
      <c r="ANN57" s="712"/>
      <c r="ANO57" s="712"/>
      <c r="ANP57" s="712"/>
      <c r="ANQ57" s="712"/>
      <c r="ANR57" s="712"/>
      <c r="ANS57" s="712"/>
      <c r="ANT57" s="712"/>
      <c r="ANU57" s="712"/>
      <c r="ANV57" s="712"/>
      <c r="ANW57" s="712"/>
      <c r="ANX57" s="712"/>
      <c r="ANY57" s="712"/>
      <c r="ANZ57" s="712"/>
      <c r="AOA57" s="712"/>
      <c r="AOB57" s="712"/>
      <c r="AOC57" s="712"/>
      <c r="AOD57" s="712"/>
      <c r="AOE57" s="712"/>
      <c r="AOF57" s="712"/>
      <c r="AOG57" s="712"/>
      <c r="AOH57" s="712"/>
      <c r="AOI57" s="712"/>
      <c r="AOJ57" s="712"/>
      <c r="AOK57" s="712"/>
      <c r="AOL57" s="712"/>
      <c r="AOM57" s="712"/>
      <c r="AON57" s="712"/>
      <c r="AOO57" s="712"/>
      <c r="AOP57" s="712"/>
      <c r="AOQ57" s="712"/>
      <c r="AOR57" s="712"/>
      <c r="AOS57" s="712"/>
      <c r="AOT57" s="712"/>
      <c r="AOU57" s="712"/>
      <c r="AOV57" s="712"/>
      <c r="AOW57" s="712"/>
      <c r="AOX57" s="712"/>
      <c r="AOY57" s="712"/>
      <c r="AOZ57" s="712"/>
      <c r="APA57" s="712"/>
      <c r="APB57" s="712"/>
      <c r="APC57" s="712"/>
      <c r="APD57" s="712"/>
      <c r="APE57" s="712"/>
      <c r="APF57" s="712"/>
      <c r="APG57" s="712"/>
      <c r="APH57" s="712"/>
      <c r="API57" s="712"/>
      <c r="APJ57" s="712"/>
      <c r="APK57" s="712"/>
      <c r="APL57" s="712"/>
      <c r="APM57" s="712"/>
      <c r="APN57" s="712"/>
      <c r="APO57" s="712"/>
      <c r="APP57" s="712"/>
      <c r="APQ57" s="712"/>
      <c r="APR57" s="712"/>
      <c r="APS57" s="712"/>
      <c r="APT57" s="712"/>
      <c r="APU57" s="712"/>
      <c r="APV57" s="712"/>
      <c r="APW57" s="712"/>
      <c r="APX57" s="712"/>
      <c r="APY57" s="712"/>
      <c r="APZ57" s="712"/>
      <c r="AQA57" s="712"/>
      <c r="AQB57" s="712"/>
      <c r="AQC57" s="712"/>
      <c r="AQD57" s="712"/>
      <c r="AQE57" s="712"/>
      <c r="AQF57" s="712"/>
      <c r="AQG57" s="712"/>
      <c r="AQH57" s="712"/>
      <c r="AQI57" s="712"/>
      <c r="AQJ57" s="712"/>
      <c r="AQK57" s="712"/>
      <c r="AQL57" s="712"/>
      <c r="AQM57" s="712"/>
      <c r="AQN57" s="712"/>
      <c r="AQO57" s="712"/>
      <c r="AQP57" s="712"/>
      <c r="AQQ57" s="712"/>
      <c r="AQR57" s="712"/>
      <c r="AQS57" s="712"/>
      <c r="AQT57" s="712"/>
      <c r="AQU57" s="712"/>
      <c r="AQV57" s="712"/>
      <c r="AQW57" s="712"/>
      <c r="AQX57" s="712"/>
      <c r="AQY57" s="712"/>
      <c r="AQZ57" s="712"/>
      <c r="ARA57" s="712"/>
      <c r="ARB57" s="712"/>
      <c r="ARC57" s="712"/>
      <c r="ARD57" s="712"/>
      <c r="ARE57" s="712"/>
      <c r="ARF57" s="712"/>
      <c r="ARG57" s="712"/>
      <c r="ARH57" s="712"/>
      <c r="ARI57" s="712"/>
      <c r="ARJ57" s="712"/>
      <c r="ARK57" s="712"/>
      <c r="ARL57" s="712"/>
      <c r="ARM57" s="712"/>
      <c r="ARN57" s="712"/>
      <c r="ARO57" s="712"/>
      <c r="ARP57" s="712"/>
      <c r="ARQ57" s="712"/>
      <c r="ARR57" s="712"/>
      <c r="ARS57" s="712"/>
      <c r="ART57" s="712"/>
      <c r="ARU57" s="712"/>
      <c r="ARV57" s="712"/>
      <c r="ARW57" s="712"/>
      <c r="ARX57" s="712"/>
      <c r="ARY57" s="712"/>
      <c r="ARZ57" s="712"/>
      <c r="ASA57" s="712"/>
      <c r="ASB57" s="712"/>
      <c r="ASC57" s="712"/>
      <c r="ASD57" s="712"/>
      <c r="ASE57" s="712"/>
      <c r="ASF57" s="712"/>
      <c r="ASG57" s="712"/>
      <c r="ASH57" s="712"/>
      <c r="ASI57" s="712"/>
      <c r="ASJ57" s="712"/>
      <c r="ASK57" s="712"/>
      <c r="ASL57" s="712"/>
      <c r="ASM57" s="712"/>
      <c r="ASN57" s="712"/>
      <c r="ASO57" s="712"/>
      <c r="ASP57" s="712"/>
      <c r="ASQ57" s="712"/>
      <c r="ASR57" s="712"/>
      <c r="ASS57" s="712"/>
      <c r="AST57" s="712"/>
      <c r="ASU57" s="712"/>
      <c r="ASV57" s="712"/>
      <c r="ASW57" s="712"/>
      <c r="ASX57" s="712"/>
      <c r="ASY57" s="712"/>
      <c r="ASZ57" s="712"/>
      <c r="ATA57" s="712"/>
      <c r="ATB57" s="712"/>
      <c r="ATC57" s="712"/>
      <c r="ATD57" s="712"/>
      <c r="ATE57" s="712"/>
      <c r="ATF57" s="712"/>
      <c r="ATG57" s="712"/>
      <c r="ATH57" s="712"/>
      <c r="ATI57" s="712"/>
      <c r="ATJ57" s="712"/>
      <c r="ATK57" s="712"/>
      <c r="ATL57" s="712"/>
      <c r="ATM57" s="712"/>
      <c r="ATN57" s="712"/>
      <c r="ATO57" s="712"/>
      <c r="ATP57" s="712"/>
      <c r="ATQ57" s="712"/>
      <c r="ATR57" s="712"/>
      <c r="ATS57" s="712"/>
      <c r="ATT57" s="712"/>
      <c r="ATU57" s="712"/>
      <c r="ATV57" s="712"/>
      <c r="ATW57" s="712"/>
      <c r="ATX57" s="712"/>
      <c r="ATY57" s="712"/>
      <c r="ATZ57" s="712"/>
      <c r="AUA57" s="712"/>
      <c r="AUB57" s="712"/>
      <c r="AUC57" s="712"/>
      <c r="AUD57" s="712"/>
      <c r="AUE57" s="712"/>
      <c r="AUF57" s="712"/>
      <c r="AUG57" s="712"/>
      <c r="AUH57" s="712"/>
      <c r="AUI57" s="712"/>
      <c r="AUJ57" s="712"/>
      <c r="AUK57" s="712"/>
      <c r="AUL57" s="712"/>
      <c r="AUM57" s="712"/>
      <c r="AUN57" s="712"/>
      <c r="AUO57" s="712"/>
      <c r="AUP57" s="712"/>
      <c r="AUQ57" s="712"/>
      <c r="AUR57" s="712"/>
      <c r="AUS57" s="712"/>
      <c r="AUT57" s="712"/>
      <c r="AUU57" s="712"/>
      <c r="AUV57" s="712"/>
      <c r="AUW57" s="712"/>
      <c r="AUX57" s="712"/>
      <c r="AUY57" s="712"/>
      <c r="AUZ57" s="712"/>
      <c r="AVA57" s="712"/>
      <c r="AVB57" s="712"/>
      <c r="AVC57" s="712"/>
      <c r="AVD57" s="712"/>
      <c r="AVE57" s="712"/>
      <c r="AVF57" s="712"/>
      <c r="AVG57" s="712"/>
      <c r="AVH57" s="712"/>
      <c r="AVI57" s="712"/>
      <c r="AVJ57" s="712"/>
      <c r="AVK57" s="712"/>
      <c r="AVL57" s="712"/>
      <c r="AVM57" s="712"/>
      <c r="AVN57" s="712"/>
      <c r="AVO57" s="712"/>
      <c r="AVP57" s="712"/>
      <c r="AVQ57" s="712"/>
      <c r="AVR57" s="712"/>
      <c r="AVS57" s="712"/>
      <c r="AVT57" s="712"/>
      <c r="AVU57" s="712"/>
      <c r="AVV57" s="712"/>
      <c r="AVW57" s="712"/>
      <c r="AVX57" s="712"/>
      <c r="AVY57" s="712"/>
      <c r="AVZ57" s="712"/>
      <c r="AWA57" s="712"/>
      <c r="AWB57" s="712"/>
      <c r="AWC57" s="712"/>
      <c r="AWD57" s="712"/>
      <c r="AWE57" s="712"/>
      <c r="AWF57" s="712"/>
      <c r="AWG57" s="712"/>
      <c r="AWH57" s="712"/>
      <c r="AWI57" s="712"/>
      <c r="AWJ57" s="712"/>
      <c r="AWK57" s="712"/>
      <c r="AWL57" s="712"/>
      <c r="AWM57" s="712"/>
      <c r="AWN57" s="712"/>
      <c r="AWO57" s="712"/>
      <c r="AWP57" s="712"/>
      <c r="AWQ57" s="712"/>
      <c r="AWR57" s="712"/>
      <c r="AWS57" s="712"/>
      <c r="AWT57" s="712"/>
      <c r="AWU57" s="712"/>
      <c r="AWV57" s="712"/>
      <c r="AWW57" s="712"/>
      <c r="AWX57" s="712"/>
      <c r="AWY57" s="712"/>
      <c r="AWZ57" s="712"/>
      <c r="AXA57" s="712"/>
      <c r="AXB57" s="712"/>
      <c r="AXC57" s="712"/>
      <c r="AXD57" s="712"/>
      <c r="AXE57" s="712"/>
      <c r="AXF57" s="712"/>
      <c r="AXG57" s="712"/>
      <c r="AXH57" s="712"/>
      <c r="AXI57" s="712"/>
      <c r="AXJ57" s="712"/>
      <c r="AXK57" s="712"/>
      <c r="AXL57" s="712"/>
      <c r="AXM57" s="712"/>
      <c r="AXN57" s="712"/>
      <c r="AXO57" s="712"/>
      <c r="AXP57" s="712"/>
      <c r="AXQ57" s="712"/>
      <c r="AXR57" s="712"/>
      <c r="AXS57" s="712"/>
      <c r="AXT57" s="712"/>
      <c r="AXU57" s="712"/>
      <c r="AXV57" s="712"/>
      <c r="AXW57" s="712"/>
      <c r="AXX57" s="712"/>
      <c r="AXY57" s="712"/>
      <c r="AXZ57" s="712"/>
      <c r="AYA57" s="712"/>
      <c r="AYB57" s="712"/>
      <c r="AYC57" s="712"/>
      <c r="AYD57" s="712"/>
      <c r="AYE57" s="712"/>
      <c r="AYF57" s="712"/>
      <c r="AYG57" s="712"/>
      <c r="AYH57" s="712"/>
      <c r="AYI57" s="712"/>
      <c r="AYJ57" s="712"/>
      <c r="AYK57" s="712"/>
      <c r="AYL57" s="712"/>
      <c r="AYM57" s="712"/>
      <c r="AYN57" s="712"/>
      <c r="AYO57" s="712"/>
      <c r="AYP57" s="712"/>
      <c r="AYQ57" s="712"/>
      <c r="AYR57" s="712"/>
      <c r="AYS57" s="712"/>
      <c r="AYT57" s="712"/>
      <c r="AYU57" s="712"/>
      <c r="AYV57" s="712"/>
      <c r="AYW57" s="712"/>
      <c r="AYX57" s="712"/>
      <c r="AYY57" s="712"/>
      <c r="AYZ57" s="712"/>
      <c r="AZA57" s="712"/>
      <c r="AZB57" s="712"/>
      <c r="AZC57" s="712"/>
      <c r="AZD57" s="712"/>
      <c r="AZE57" s="712"/>
      <c r="AZF57" s="712"/>
      <c r="AZG57" s="712"/>
      <c r="AZH57" s="712"/>
      <c r="AZI57" s="712"/>
      <c r="AZJ57" s="712"/>
      <c r="AZK57" s="712"/>
      <c r="AZL57" s="712"/>
      <c r="AZM57" s="712"/>
      <c r="AZN57" s="712"/>
      <c r="AZO57" s="712"/>
      <c r="AZP57" s="712"/>
      <c r="AZQ57" s="712"/>
      <c r="AZR57" s="712"/>
      <c r="AZS57" s="712"/>
      <c r="AZT57" s="712"/>
      <c r="AZU57" s="712"/>
      <c r="AZV57" s="712"/>
      <c r="AZW57" s="712"/>
      <c r="AZX57" s="712"/>
      <c r="AZY57" s="712"/>
      <c r="AZZ57" s="712"/>
      <c r="BAA57" s="712"/>
      <c r="BAB57" s="712"/>
      <c r="BAC57" s="712"/>
      <c r="BAD57" s="712"/>
      <c r="BAE57" s="712"/>
      <c r="BAF57" s="712"/>
      <c r="BAG57" s="712"/>
      <c r="BAH57" s="712"/>
      <c r="BAI57" s="712"/>
      <c r="BAJ57" s="712"/>
      <c r="BAK57" s="712"/>
      <c r="BAL57" s="712"/>
      <c r="BAM57" s="712"/>
      <c r="BAN57" s="712"/>
      <c r="BAO57" s="712"/>
      <c r="BAP57" s="712"/>
      <c r="BAQ57" s="712"/>
      <c r="BAR57" s="712"/>
      <c r="BAS57" s="712"/>
      <c r="BAT57" s="712"/>
      <c r="BAU57" s="712"/>
      <c r="BAV57" s="712"/>
      <c r="BAW57" s="712"/>
      <c r="BAX57" s="712"/>
      <c r="BAY57" s="712"/>
      <c r="BAZ57" s="712"/>
      <c r="BBA57" s="712"/>
      <c r="BBB57" s="712"/>
      <c r="BBC57" s="712"/>
      <c r="BBD57" s="712"/>
      <c r="BBE57" s="712"/>
      <c r="BBF57" s="712"/>
      <c r="BBG57" s="712"/>
      <c r="BBH57" s="712"/>
      <c r="BBI57" s="712"/>
      <c r="BBJ57" s="712"/>
      <c r="BBK57" s="712"/>
      <c r="BBL57" s="712"/>
      <c r="BBM57" s="712"/>
      <c r="BBN57" s="712"/>
      <c r="BBO57" s="712"/>
      <c r="BBP57" s="712"/>
      <c r="BBQ57" s="712"/>
      <c r="BBR57" s="712"/>
      <c r="BBS57" s="712"/>
      <c r="BBT57" s="712"/>
      <c r="BBU57" s="712"/>
      <c r="BBV57" s="712"/>
      <c r="BBW57" s="712"/>
      <c r="BBX57" s="712"/>
      <c r="BBY57" s="712"/>
      <c r="BBZ57" s="712"/>
      <c r="BCA57" s="712"/>
      <c r="BCB57" s="712"/>
      <c r="BCC57" s="712"/>
      <c r="BCD57" s="712"/>
      <c r="BCE57" s="712"/>
      <c r="BCF57" s="712"/>
      <c r="BCG57" s="712"/>
      <c r="BCH57" s="712"/>
      <c r="BCI57" s="712"/>
      <c r="BCJ57" s="712"/>
      <c r="BCK57" s="712"/>
      <c r="BCL57" s="712"/>
      <c r="BCM57" s="712"/>
      <c r="BCN57" s="712"/>
      <c r="BCO57" s="712"/>
      <c r="BCP57" s="712"/>
      <c r="BCQ57" s="712"/>
      <c r="BCR57" s="712"/>
      <c r="BCS57" s="712"/>
      <c r="BCT57" s="712"/>
      <c r="BCU57" s="712"/>
      <c r="BCV57" s="712"/>
      <c r="BCW57" s="712"/>
      <c r="BCX57" s="712"/>
      <c r="BCY57" s="712"/>
      <c r="BCZ57" s="712"/>
      <c r="BDA57" s="712"/>
      <c r="BDB57" s="712"/>
      <c r="BDC57" s="712"/>
      <c r="BDD57" s="712"/>
      <c r="BDE57" s="712"/>
      <c r="BDF57" s="712"/>
      <c r="BDG57" s="712"/>
      <c r="BDH57" s="712"/>
      <c r="BDI57" s="712"/>
      <c r="BDJ57" s="712"/>
      <c r="BDK57" s="712"/>
      <c r="BDL57" s="712"/>
      <c r="BDM57" s="712"/>
      <c r="BDN57" s="712"/>
      <c r="BDO57" s="712"/>
      <c r="BDP57" s="712"/>
      <c r="BDQ57" s="712"/>
      <c r="BDR57" s="712"/>
      <c r="BDS57" s="712"/>
      <c r="BDT57" s="712"/>
      <c r="BDU57" s="712"/>
      <c r="BDV57" s="712"/>
      <c r="BDW57" s="712"/>
      <c r="BDX57" s="712"/>
      <c r="BDY57" s="712"/>
      <c r="BDZ57" s="712"/>
      <c r="BEA57" s="712"/>
      <c r="BEB57" s="712"/>
      <c r="BEC57" s="712"/>
      <c r="BED57" s="712"/>
      <c r="BEE57" s="712"/>
      <c r="BEF57" s="712"/>
      <c r="BEG57" s="712"/>
      <c r="BEH57" s="712"/>
      <c r="BEI57" s="712"/>
      <c r="BEJ57" s="712"/>
      <c r="BEK57" s="712"/>
      <c r="BEL57" s="712"/>
      <c r="BEM57" s="712"/>
      <c r="BEN57" s="712"/>
      <c r="BEO57" s="712"/>
      <c r="BEP57" s="712"/>
      <c r="BEQ57" s="712"/>
      <c r="BER57" s="712"/>
      <c r="BES57" s="712"/>
      <c r="BET57" s="712"/>
      <c r="BEU57" s="712"/>
      <c r="BEV57" s="712"/>
      <c r="BEW57" s="712"/>
      <c r="BEX57" s="712"/>
      <c r="BEY57" s="712"/>
      <c r="BEZ57" s="712"/>
      <c r="BFA57" s="712"/>
      <c r="BFB57" s="712"/>
      <c r="BFC57" s="712"/>
      <c r="BFD57" s="712"/>
      <c r="BFE57" s="712"/>
      <c r="BFF57" s="712"/>
      <c r="BFG57" s="712"/>
      <c r="BFH57" s="712"/>
      <c r="BFI57" s="712"/>
      <c r="BFJ57" s="712"/>
      <c r="BFK57" s="712"/>
      <c r="BFL57" s="712"/>
      <c r="BFM57" s="712"/>
      <c r="BFN57" s="712"/>
      <c r="BFO57" s="712"/>
      <c r="BFP57" s="712"/>
      <c r="BFQ57" s="712"/>
      <c r="BFR57" s="712"/>
      <c r="BFS57" s="712"/>
      <c r="BFT57" s="712"/>
      <c r="BFU57" s="712"/>
      <c r="BFV57" s="712"/>
      <c r="BFW57" s="712"/>
      <c r="BFX57" s="712"/>
      <c r="BFY57" s="712"/>
      <c r="BFZ57" s="712"/>
      <c r="BGA57" s="712"/>
      <c r="BGB57" s="712"/>
      <c r="BGC57" s="712"/>
      <c r="BGD57" s="712"/>
      <c r="BGE57" s="712"/>
      <c r="BGF57" s="712"/>
      <c r="BGG57" s="712"/>
      <c r="BGH57" s="712"/>
      <c r="BGI57" s="712"/>
      <c r="BGJ57" s="712"/>
      <c r="BGK57" s="712"/>
      <c r="BGL57" s="712"/>
      <c r="BGM57" s="712"/>
      <c r="BGN57" s="712"/>
      <c r="BGO57" s="712"/>
      <c r="BGP57" s="712"/>
      <c r="BGQ57" s="712"/>
      <c r="BGR57" s="712"/>
      <c r="BGS57" s="712"/>
      <c r="BGT57" s="712"/>
      <c r="BGU57" s="712"/>
      <c r="BGV57" s="712"/>
      <c r="BGW57" s="712"/>
      <c r="BGX57" s="712"/>
      <c r="BGY57" s="712"/>
      <c r="BGZ57" s="712"/>
      <c r="BHA57" s="712"/>
      <c r="BHB57" s="712"/>
      <c r="BHC57" s="712"/>
      <c r="BHD57" s="712"/>
      <c r="BHE57" s="712"/>
      <c r="BHF57" s="712"/>
      <c r="BHG57" s="712"/>
      <c r="BHH57" s="712"/>
      <c r="BHI57" s="712"/>
      <c r="BHJ57" s="712"/>
      <c r="BHK57" s="712"/>
      <c r="BHL57" s="712"/>
      <c r="BHM57" s="712"/>
      <c r="BHN57" s="712"/>
      <c r="BHO57" s="712"/>
      <c r="BHP57" s="712"/>
      <c r="BHQ57" s="712"/>
      <c r="BHR57" s="712"/>
      <c r="BHS57" s="712"/>
      <c r="BHT57" s="712"/>
      <c r="BHU57" s="712"/>
      <c r="BHV57" s="712"/>
      <c r="BHW57" s="712"/>
      <c r="BHX57" s="712"/>
      <c r="BHY57" s="712"/>
      <c r="BHZ57" s="712"/>
      <c r="BIA57" s="712"/>
      <c r="BIB57" s="712"/>
      <c r="BIC57" s="712"/>
      <c r="BID57" s="712"/>
      <c r="BIE57" s="712"/>
      <c r="BIF57" s="712"/>
      <c r="BIG57" s="712"/>
      <c r="BIH57" s="712"/>
      <c r="BII57" s="712"/>
      <c r="BIJ57" s="712"/>
      <c r="BIK57" s="712"/>
      <c r="BIL57" s="712"/>
      <c r="BIM57" s="712"/>
      <c r="BIN57" s="712"/>
      <c r="BIO57" s="712"/>
      <c r="BIP57" s="712"/>
      <c r="BIQ57" s="712"/>
      <c r="BIR57" s="712"/>
      <c r="BIS57" s="712"/>
      <c r="BIT57" s="712"/>
      <c r="BIU57" s="712"/>
      <c r="BIV57" s="712"/>
      <c r="BIW57" s="712"/>
      <c r="BIX57" s="712"/>
      <c r="BIY57" s="712"/>
      <c r="BIZ57" s="712"/>
      <c r="BJA57" s="712"/>
      <c r="BJB57" s="712"/>
      <c r="BJC57" s="712"/>
      <c r="BJD57" s="712"/>
      <c r="BJE57" s="712"/>
      <c r="BJF57" s="712"/>
      <c r="BJG57" s="712"/>
      <c r="BJH57" s="712"/>
      <c r="BJI57" s="712"/>
      <c r="BJJ57" s="712"/>
      <c r="BJK57" s="712"/>
      <c r="BJL57" s="712"/>
      <c r="BJM57" s="712"/>
      <c r="BJN57" s="712"/>
      <c r="BJO57" s="712"/>
      <c r="BJP57" s="712"/>
      <c r="BJQ57" s="712"/>
      <c r="BJR57" s="712"/>
      <c r="BJS57" s="712"/>
      <c r="BJT57" s="712"/>
      <c r="BJU57" s="712"/>
      <c r="BJV57" s="712"/>
      <c r="BJW57" s="712"/>
      <c r="BJX57" s="712"/>
      <c r="BJY57" s="712"/>
      <c r="BJZ57" s="712"/>
      <c r="BKA57" s="712"/>
      <c r="BKB57" s="712"/>
      <c r="BKC57" s="712"/>
      <c r="BKD57" s="712"/>
      <c r="BKE57" s="712"/>
      <c r="BKF57" s="712"/>
      <c r="BKG57" s="712"/>
      <c r="BKH57" s="712"/>
      <c r="BKI57" s="712"/>
      <c r="BKJ57" s="712"/>
      <c r="BKK57" s="712"/>
      <c r="BKL57" s="712"/>
      <c r="BKM57" s="712"/>
      <c r="BKN57" s="712"/>
      <c r="BKO57" s="712"/>
      <c r="BKP57" s="712"/>
      <c r="BKQ57" s="712"/>
      <c r="BKR57" s="712"/>
      <c r="BKS57" s="712"/>
      <c r="BKT57" s="712"/>
      <c r="BKU57" s="712"/>
      <c r="BKV57" s="712"/>
      <c r="BKW57" s="712"/>
      <c r="BKX57" s="712"/>
      <c r="BKY57" s="712"/>
      <c r="BKZ57" s="712"/>
      <c r="BLA57" s="712"/>
      <c r="BLB57" s="712"/>
      <c r="BLC57" s="712"/>
      <c r="BLD57" s="712"/>
      <c r="BLE57" s="712"/>
      <c r="BLF57" s="712"/>
      <c r="BLG57" s="712"/>
      <c r="BLH57" s="712"/>
      <c r="BLI57" s="712"/>
      <c r="BLJ57" s="712"/>
      <c r="BLK57" s="712"/>
      <c r="BLL57" s="712"/>
      <c r="BLM57" s="712"/>
      <c r="BLN57" s="712"/>
      <c r="BLO57" s="712"/>
      <c r="BLP57" s="712"/>
      <c r="BLQ57" s="712"/>
      <c r="BLR57" s="712"/>
      <c r="BLS57" s="712"/>
      <c r="BLT57" s="712"/>
      <c r="BLU57" s="712"/>
      <c r="BLV57" s="712"/>
      <c r="BLW57" s="712"/>
      <c r="BLX57" s="712"/>
      <c r="BLY57" s="712"/>
      <c r="BLZ57" s="712"/>
      <c r="BMA57" s="712"/>
      <c r="BMB57" s="712"/>
      <c r="BMC57" s="712"/>
      <c r="BMD57" s="712"/>
      <c r="BME57" s="712"/>
      <c r="BMF57" s="712"/>
      <c r="BMG57" s="712"/>
      <c r="BMH57" s="712"/>
      <c r="BMI57" s="712"/>
      <c r="BMJ57" s="712"/>
      <c r="BMK57" s="712"/>
      <c r="BML57" s="712"/>
      <c r="BMM57" s="712"/>
      <c r="BMN57" s="712"/>
      <c r="BMO57" s="712"/>
      <c r="BMP57" s="712"/>
      <c r="BMQ57" s="712"/>
      <c r="BMR57" s="712"/>
      <c r="BMS57" s="712"/>
      <c r="BMT57" s="712"/>
      <c r="BMU57" s="712"/>
      <c r="BMV57" s="712"/>
      <c r="BMW57" s="712"/>
      <c r="BMX57" s="712"/>
      <c r="BMY57" s="712"/>
      <c r="BMZ57" s="712"/>
      <c r="BNA57" s="712"/>
      <c r="BNB57" s="712"/>
      <c r="BNC57" s="712"/>
      <c r="BND57" s="712"/>
      <c r="BNE57" s="712"/>
      <c r="BNF57" s="712"/>
      <c r="BNG57" s="712"/>
      <c r="BNH57" s="712"/>
      <c r="BNI57" s="712"/>
      <c r="BNJ57" s="712"/>
      <c r="BNK57" s="712"/>
      <c r="BNL57" s="712"/>
      <c r="BNM57" s="712"/>
      <c r="BNN57" s="712"/>
      <c r="BNO57" s="712"/>
      <c r="BNP57" s="712"/>
      <c r="BNQ57" s="712"/>
      <c r="BNR57" s="712"/>
      <c r="BNS57" s="712"/>
      <c r="BNT57" s="712"/>
      <c r="BNU57" s="712"/>
      <c r="BNV57" s="712"/>
      <c r="BNW57" s="712"/>
      <c r="BNX57" s="712"/>
      <c r="BNY57" s="712"/>
      <c r="BNZ57" s="712"/>
      <c r="BOA57" s="712"/>
      <c r="BOB57" s="712"/>
      <c r="BOC57" s="712"/>
      <c r="BOD57" s="712"/>
      <c r="BOE57" s="712"/>
      <c r="BOF57" s="712"/>
      <c r="BOG57" s="712"/>
      <c r="BOH57" s="712"/>
      <c r="BOI57" s="712"/>
      <c r="BOJ57" s="712"/>
      <c r="BOK57" s="712"/>
      <c r="BOL57" s="712"/>
      <c r="BOM57" s="712"/>
      <c r="BON57" s="712"/>
      <c r="BOO57" s="712"/>
      <c r="BOP57" s="712"/>
      <c r="BOQ57" s="712"/>
      <c r="BOR57" s="712"/>
      <c r="BOS57" s="712"/>
      <c r="BOT57" s="712"/>
      <c r="BOU57" s="712"/>
      <c r="BOV57" s="712"/>
      <c r="BOW57" s="712"/>
      <c r="BOX57" s="712"/>
      <c r="BOY57" s="712"/>
      <c r="BOZ57" s="712"/>
      <c r="BPA57" s="712"/>
      <c r="BPB57" s="712"/>
      <c r="BPC57" s="712"/>
      <c r="BPD57" s="712"/>
      <c r="BPE57" s="712"/>
      <c r="BPF57" s="712"/>
      <c r="BPG57" s="712"/>
      <c r="BPH57" s="712"/>
      <c r="BPI57" s="712"/>
      <c r="BPJ57" s="712"/>
      <c r="BPK57" s="712"/>
      <c r="BPL57" s="712"/>
      <c r="BPM57" s="712"/>
      <c r="BPN57" s="712"/>
      <c r="BPO57" s="712"/>
      <c r="BPP57" s="712"/>
      <c r="BPQ57" s="712"/>
      <c r="BPR57" s="712"/>
      <c r="BPS57" s="712"/>
      <c r="BPT57" s="712"/>
      <c r="BPU57" s="712"/>
      <c r="BPV57" s="712"/>
      <c r="BPW57" s="712"/>
      <c r="BPX57" s="712"/>
      <c r="BPY57" s="712"/>
      <c r="BPZ57" s="712"/>
      <c r="BQA57" s="712"/>
      <c r="BQB57" s="712"/>
      <c r="BQC57" s="712"/>
      <c r="BQD57" s="712"/>
      <c r="BQE57" s="712"/>
      <c r="BQF57" s="712"/>
      <c r="BQG57" s="712"/>
      <c r="BQH57" s="712"/>
      <c r="BQI57" s="712"/>
      <c r="BQJ57" s="712"/>
      <c r="BQK57" s="712"/>
      <c r="BQL57" s="712"/>
      <c r="BQM57" s="712"/>
      <c r="BQN57" s="712"/>
      <c r="BQO57" s="712"/>
      <c r="BQP57" s="712"/>
      <c r="BQQ57" s="712"/>
      <c r="BQR57" s="712"/>
      <c r="BQS57" s="712"/>
      <c r="BQT57" s="712"/>
      <c r="BQU57" s="712"/>
      <c r="BQV57" s="712"/>
      <c r="BQW57" s="712"/>
      <c r="BQX57" s="712"/>
      <c r="BQY57" s="712"/>
      <c r="BQZ57" s="712"/>
      <c r="BRA57" s="712"/>
      <c r="BRB57" s="712"/>
      <c r="BRC57" s="712"/>
      <c r="BRD57" s="712"/>
      <c r="BRE57" s="712"/>
      <c r="BRF57" s="712"/>
      <c r="BRG57" s="712"/>
      <c r="BRH57" s="712"/>
      <c r="BRI57" s="712"/>
      <c r="BRJ57" s="712"/>
      <c r="BRK57" s="712"/>
      <c r="BRL57" s="712"/>
      <c r="BRM57" s="712"/>
      <c r="BRN57" s="712"/>
      <c r="BRO57" s="712"/>
      <c r="BRP57" s="712"/>
      <c r="BRQ57" s="712"/>
      <c r="BRR57" s="712"/>
      <c r="BRS57" s="712"/>
      <c r="BRT57" s="712"/>
      <c r="BRU57" s="712"/>
      <c r="BRV57" s="712"/>
      <c r="BRW57" s="712"/>
      <c r="BRX57" s="712"/>
      <c r="BRY57" s="712"/>
      <c r="BRZ57" s="712"/>
      <c r="BSA57" s="712"/>
      <c r="BSB57" s="712"/>
      <c r="BSC57" s="712"/>
      <c r="BSD57" s="712"/>
      <c r="BSE57" s="712"/>
      <c r="BSF57" s="712"/>
      <c r="BSG57" s="712"/>
      <c r="BSH57" s="712"/>
      <c r="BSI57" s="712"/>
      <c r="BSJ57" s="712"/>
      <c r="BSK57" s="712"/>
      <c r="BSL57" s="712"/>
      <c r="BSM57" s="712"/>
      <c r="BSN57" s="712"/>
      <c r="BSO57" s="712"/>
      <c r="BSP57" s="712"/>
      <c r="BSQ57" s="712"/>
      <c r="BSR57" s="712"/>
      <c r="BSS57" s="712"/>
      <c r="BST57" s="712"/>
      <c r="BSU57" s="712"/>
      <c r="BSV57" s="712"/>
      <c r="BSW57" s="712"/>
      <c r="BSX57" s="712"/>
      <c r="BSY57" s="712"/>
      <c r="BSZ57" s="712"/>
      <c r="BTA57" s="712"/>
      <c r="BTB57" s="712"/>
      <c r="BTC57" s="712"/>
      <c r="BTD57" s="712"/>
      <c r="BTE57" s="712"/>
      <c r="BTF57" s="712"/>
      <c r="BTG57" s="712"/>
      <c r="BTH57" s="712"/>
      <c r="BTI57" s="712"/>
      <c r="BTJ57" s="712"/>
      <c r="BTK57" s="712"/>
      <c r="BTL57" s="712"/>
      <c r="BTM57" s="712"/>
      <c r="BTN57" s="712"/>
      <c r="BTO57" s="712"/>
      <c r="BTP57" s="712"/>
      <c r="BTQ57" s="712"/>
      <c r="BTR57" s="712"/>
      <c r="BTS57" s="712"/>
      <c r="BTT57" s="712"/>
      <c r="BTU57" s="712"/>
      <c r="BTV57" s="712"/>
      <c r="BTW57" s="712"/>
      <c r="BTX57" s="712"/>
      <c r="BTY57" s="712"/>
      <c r="BTZ57" s="712"/>
      <c r="BUA57" s="712"/>
      <c r="BUB57" s="712"/>
      <c r="BUC57" s="712"/>
      <c r="BUD57" s="712"/>
      <c r="BUE57" s="712"/>
      <c r="BUF57" s="712"/>
      <c r="BUG57" s="712"/>
      <c r="BUH57" s="712"/>
      <c r="BUI57" s="712"/>
      <c r="BUJ57" s="712"/>
      <c r="BUK57" s="712"/>
      <c r="BUL57" s="712"/>
      <c r="BUM57" s="712"/>
      <c r="BUN57" s="712"/>
      <c r="BUO57" s="712"/>
      <c r="BUP57" s="712"/>
      <c r="BUQ57" s="712"/>
      <c r="BUR57" s="712"/>
      <c r="BUS57" s="712"/>
      <c r="BUT57" s="712"/>
      <c r="BUU57" s="712"/>
      <c r="BUV57" s="712"/>
      <c r="BUW57" s="712"/>
      <c r="BUX57" s="712"/>
      <c r="BUY57" s="712"/>
      <c r="BUZ57" s="712"/>
      <c r="BVA57" s="712"/>
      <c r="BVB57" s="712"/>
      <c r="BVC57" s="712"/>
      <c r="BVD57" s="712"/>
      <c r="BVE57" s="712"/>
      <c r="BVF57" s="712"/>
      <c r="BVG57" s="712"/>
      <c r="BVH57" s="712"/>
      <c r="BVI57" s="712"/>
      <c r="BVJ57" s="712"/>
      <c r="BVK57" s="712"/>
      <c r="BVL57" s="712"/>
      <c r="BVM57" s="712"/>
      <c r="BVN57" s="712"/>
      <c r="BVO57" s="712"/>
      <c r="BVP57" s="712"/>
      <c r="BVQ57" s="712"/>
      <c r="BVR57" s="712"/>
      <c r="BVS57" s="712"/>
      <c r="BVT57" s="712"/>
      <c r="BVU57" s="712"/>
      <c r="BVV57" s="712"/>
      <c r="BVW57" s="712"/>
      <c r="BVX57" s="712"/>
      <c r="BVY57" s="712"/>
      <c r="BVZ57" s="712"/>
      <c r="BWA57" s="712"/>
      <c r="BWB57" s="712"/>
      <c r="BWC57" s="712"/>
      <c r="BWD57" s="712"/>
      <c r="BWE57" s="712"/>
      <c r="BWF57" s="712"/>
      <c r="BWG57" s="712"/>
      <c r="BWH57" s="712"/>
      <c r="BWI57" s="712"/>
      <c r="BWJ57" s="712"/>
      <c r="BWK57" s="712"/>
      <c r="BWL57" s="712"/>
      <c r="BWM57" s="712"/>
      <c r="BWN57" s="712"/>
      <c r="BWO57" s="712"/>
      <c r="BWP57" s="712"/>
      <c r="BWQ57" s="712"/>
      <c r="BWR57" s="712"/>
      <c r="BWS57" s="712"/>
      <c r="BWT57" s="712"/>
      <c r="BWU57" s="712"/>
      <c r="BWV57" s="712"/>
      <c r="BWW57" s="712"/>
      <c r="BWX57" s="712"/>
      <c r="BWY57" s="712"/>
      <c r="BWZ57" s="712"/>
      <c r="BXA57" s="712"/>
      <c r="BXB57" s="712"/>
      <c r="BXC57" s="712"/>
      <c r="BXD57" s="712"/>
      <c r="BXE57" s="712"/>
      <c r="BXF57" s="712"/>
      <c r="BXG57" s="712"/>
      <c r="BXH57" s="712"/>
      <c r="BXI57" s="712"/>
      <c r="BXJ57" s="712"/>
      <c r="BXK57" s="712"/>
      <c r="BXL57" s="712"/>
      <c r="BXM57" s="712"/>
      <c r="BXN57" s="712"/>
      <c r="BXO57" s="712"/>
      <c r="BXP57" s="712"/>
      <c r="BXQ57" s="712"/>
      <c r="BXR57" s="712"/>
      <c r="BXS57" s="712"/>
      <c r="BXT57" s="712"/>
      <c r="BXU57" s="712"/>
      <c r="BXV57" s="712"/>
      <c r="BXW57" s="712"/>
      <c r="BXX57" s="712"/>
      <c r="BXY57" s="712"/>
      <c r="BXZ57" s="712"/>
      <c r="BYA57" s="712"/>
      <c r="BYB57" s="712"/>
      <c r="BYC57" s="712"/>
      <c r="BYD57" s="712"/>
      <c r="BYE57" s="712"/>
      <c r="BYF57" s="712"/>
      <c r="BYG57" s="712"/>
      <c r="BYH57" s="712"/>
      <c r="BYI57" s="712"/>
      <c r="BYJ57" s="712"/>
      <c r="BYK57" s="712"/>
      <c r="BYL57" s="712"/>
      <c r="BYM57" s="712"/>
      <c r="BYN57" s="712"/>
      <c r="BYO57" s="712"/>
      <c r="BYP57" s="712"/>
      <c r="BYQ57" s="712"/>
      <c r="BYR57" s="712"/>
      <c r="BYS57" s="712"/>
      <c r="BYT57" s="712"/>
      <c r="BYU57" s="712"/>
      <c r="BYV57" s="712"/>
      <c r="BYW57" s="712"/>
      <c r="BYX57" s="712"/>
      <c r="BYY57" s="712"/>
      <c r="BYZ57" s="712"/>
      <c r="BZA57" s="712"/>
      <c r="BZB57" s="712"/>
      <c r="BZC57" s="712"/>
      <c r="BZD57" s="712"/>
      <c r="BZE57" s="712"/>
      <c r="BZF57" s="712"/>
      <c r="BZG57" s="712"/>
      <c r="BZH57" s="712"/>
      <c r="BZI57" s="712"/>
      <c r="BZJ57" s="712"/>
      <c r="BZK57" s="712"/>
      <c r="BZL57" s="712"/>
      <c r="BZM57" s="712"/>
      <c r="BZN57" s="712"/>
      <c r="BZO57" s="712"/>
      <c r="BZP57" s="712"/>
      <c r="BZQ57" s="712"/>
      <c r="BZR57" s="712"/>
      <c r="BZS57" s="712"/>
      <c r="BZT57" s="712"/>
      <c r="BZU57" s="712"/>
      <c r="BZV57" s="712"/>
      <c r="BZW57" s="712"/>
      <c r="BZX57" s="712"/>
      <c r="BZY57" s="712"/>
      <c r="BZZ57" s="712"/>
      <c r="CAA57" s="712"/>
      <c r="CAB57" s="712"/>
      <c r="CAC57" s="712"/>
      <c r="CAD57" s="712"/>
      <c r="CAE57" s="712"/>
      <c r="CAF57" s="712"/>
      <c r="CAG57" s="712"/>
      <c r="CAH57" s="712"/>
      <c r="CAI57" s="712"/>
      <c r="CAJ57" s="712"/>
      <c r="CAK57" s="712"/>
      <c r="CAL57" s="712"/>
      <c r="CAM57" s="712"/>
      <c r="CAN57" s="712"/>
      <c r="CAO57" s="712"/>
      <c r="CAP57" s="712"/>
      <c r="CAQ57" s="712"/>
      <c r="CAR57" s="712"/>
      <c r="CAS57" s="712"/>
      <c r="CAT57" s="712"/>
      <c r="CAU57" s="712"/>
      <c r="CAV57" s="712"/>
      <c r="CAW57" s="712"/>
      <c r="CAX57" s="712"/>
      <c r="CAY57" s="712"/>
      <c r="CAZ57" s="712"/>
      <c r="CBA57" s="712"/>
      <c r="CBB57" s="712"/>
      <c r="CBC57" s="712"/>
      <c r="CBD57" s="712"/>
      <c r="CBE57" s="712"/>
      <c r="CBF57" s="712"/>
      <c r="CBG57" s="712"/>
      <c r="CBH57" s="712"/>
      <c r="CBI57" s="712"/>
      <c r="CBJ57" s="712"/>
      <c r="CBK57" s="712"/>
      <c r="CBL57" s="712"/>
      <c r="CBM57" s="712"/>
      <c r="CBN57" s="712"/>
      <c r="CBO57" s="712"/>
      <c r="CBP57" s="712"/>
      <c r="CBQ57" s="712"/>
      <c r="CBR57" s="712"/>
      <c r="CBS57" s="712"/>
      <c r="CBT57" s="712"/>
      <c r="CBU57" s="712"/>
      <c r="CBV57" s="712"/>
      <c r="CBW57" s="712"/>
      <c r="CBX57" s="712"/>
      <c r="CBY57" s="712"/>
      <c r="CBZ57" s="712"/>
      <c r="CCA57" s="712"/>
      <c r="CCB57" s="712"/>
      <c r="CCC57" s="712"/>
      <c r="CCD57" s="712"/>
      <c r="CCE57" s="712"/>
      <c r="CCF57" s="712"/>
      <c r="CCG57" s="712"/>
      <c r="CCH57" s="712"/>
      <c r="CCI57" s="712"/>
      <c r="CCJ57" s="712"/>
      <c r="CCK57" s="712"/>
      <c r="CCL57" s="712"/>
      <c r="CCM57" s="712"/>
      <c r="CCN57" s="712"/>
      <c r="CCO57" s="712"/>
      <c r="CCP57" s="712"/>
      <c r="CCQ57" s="712"/>
      <c r="CCR57" s="712"/>
      <c r="CCS57" s="712"/>
      <c r="CCT57" s="712"/>
      <c r="CCU57" s="712"/>
      <c r="CCV57" s="712"/>
      <c r="CCW57" s="712"/>
      <c r="CCX57" s="712"/>
      <c r="CCY57" s="712"/>
      <c r="CCZ57" s="712"/>
      <c r="CDA57" s="712"/>
      <c r="CDB57" s="712"/>
      <c r="CDC57" s="712"/>
      <c r="CDD57" s="712"/>
      <c r="CDE57" s="712"/>
      <c r="CDF57" s="712"/>
      <c r="CDG57" s="712"/>
      <c r="CDH57" s="712"/>
      <c r="CDI57" s="712"/>
      <c r="CDJ57" s="712"/>
      <c r="CDK57" s="712"/>
      <c r="CDL57" s="712"/>
      <c r="CDM57" s="712"/>
      <c r="CDN57" s="712"/>
      <c r="CDO57" s="712"/>
      <c r="CDP57" s="712"/>
      <c r="CDQ57" s="712"/>
      <c r="CDR57" s="712"/>
      <c r="CDS57" s="712"/>
      <c r="CDT57" s="712"/>
      <c r="CDU57" s="712"/>
      <c r="CDV57" s="712"/>
      <c r="CDW57" s="712"/>
      <c r="CDX57" s="712"/>
      <c r="CDY57" s="712"/>
      <c r="CDZ57" s="712"/>
      <c r="CEA57" s="712"/>
      <c r="CEB57" s="712"/>
      <c r="CEC57" s="712"/>
      <c r="CED57" s="712"/>
      <c r="CEE57" s="712"/>
      <c r="CEF57" s="712"/>
      <c r="CEG57" s="712"/>
      <c r="CEH57" s="712"/>
      <c r="CEI57" s="712"/>
      <c r="CEJ57" s="712"/>
      <c r="CEK57" s="712"/>
      <c r="CEL57" s="712"/>
      <c r="CEM57" s="712"/>
      <c r="CEN57" s="712"/>
      <c r="CEO57" s="712"/>
      <c r="CEP57" s="712"/>
      <c r="CEQ57" s="712"/>
      <c r="CER57" s="712"/>
      <c r="CES57" s="712"/>
      <c r="CET57" s="712"/>
      <c r="CEU57" s="712"/>
      <c r="CEV57" s="712"/>
      <c r="CEW57" s="712"/>
      <c r="CEX57" s="712"/>
      <c r="CEY57" s="712"/>
      <c r="CEZ57" s="712"/>
      <c r="CFA57" s="712"/>
      <c r="CFB57" s="712"/>
      <c r="CFC57" s="712"/>
      <c r="CFD57" s="712"/>
      <c r="CFE57" s="712"/>
      <c r="CFF57" s="712"/>
      <c r="CFG57" s="712"/>
      <c r="CFH57" s="712"/>
      <c r="CFI57" s="712"/>
      <c r="CFJ57" s="712"/>
      <c r="CFK57" s="712"/>
      <c r="CFL57" s="712"/>
      <c r="CFM57" s="712"/>
      <c r="CFN57" s="712"/>
      <c r="CFO57" s="712"/>
      <c r="CFP57" s="712"/>
      <c r="CFQ57" s="712"/>
      <c r="CFR57" s="712"/>
      <c r="CFS57" s="712"/>
      <c r="CFT57" s="712"/>
      <c r="CFU57" s="712"/>
      <c r="CFV57" s="712"/>
      <c r="CFW57" s="712"/>
      <c r="CFX57" s="712"/>
      <c r="CFY57" s="712"/>
      <c r="CFZ57" s="712"/>
      <c r="CGA57" s="712"/>
      <c r="CGB57" s="712"/>
      <c r="CGC57" s="712"/>
      <c r="CGD57" s="712"/>
      <c r="CGE57" s="712"/>
      <c r="CGF57" s="712"/>
      <c r="CGG57" s="712"/>
      <c r="CGH57" s="712"/>
      <c r="CGI57" s="712"/>
      <c r="CGJ57" s="712"/>
      <c r="CGK57" s="712"/>
      <c r="CGL57" s="712"/>
      <c r="CGM57" s="712"/>
      <c r="CGN57" s="712"/>
      <c r="CGO57" s="712"/>
      <c r="CGP57" s="712"/>
      <c r="CGQ57" s="712"/>
      <c r="CGR57" s="712"/>
      <c r="CGS57" s="712"/>
      <c r="CGT57" s="712"/>
      <c r="CGU57" s="712"/>
      <c r="CGV57" s="712"/>
      <c r="CGW57" s="712"/>
      <c r="CGX57" s="712"/>
      <c r="CGY57" s="712"/>
      <c r="CGZ57" s="712"/>
      <c r="CHA57" s="712"/>
      <c r="CHB57" s="712"/>
      <c r="CHC57" s="712"/>
      <c r="CHD57" s="712"/>
      <c r="CHE57" s="712"/>
      <c r="CHF57" s="712"/>
      <c r="CHG57" s="712"/>
      <c r="CHH57" s="712"/>
      <c r="CHI57" s="712"/>
      <c r="CHJ57" s="712"/>
      <c r="CHK57" s="712"/>
      <c r="CHL57" s="712"/>
      <c r="CHM57" s="712"/>
      <c r="CHN57" s="712"/>
      <c r="CHO57" s="712"/>
      <c r="CHP57" s="712"/>
      <c r="CHQ57" s="712"/>
      <c r="CHR57" s="712"/>
      <c r="CHS57" s="712"/>
      <c r="CHT57" s="712"/>
      <c r="CHU57" s="712"/>
      <c r="CHV57" s="712"/>
      <c r="CHW57" s="712"/>
      <c r="CHX57" s="712"/>
      <c r="CHY57" s="712"/>
      <c r="CHZ57" s="712"/>
      <c r="CIA57" s="712"/>
      <c r="CIB57" s="712"/>
      <c r="CIC57" s="712"/>
      <c r="CID57" s="712"/>
      <c r="CIE57" s="712"/>
      <c r="CIF57" s="712"/>
      <c r="CIG57" s="712"/>
      <c r="CIH57" s="712"/>
      <c r="CII57" s="712"/>
      <c r="CIJ57" s="712"/>
      <c r="CIK57" s="712"/>
      <c r="CIL57" s="712"/>
      <c r="CIM57" s="712"/>
      <c r="CIN57" s="712"/>
      <c r="CIO57" s="712"/>
      <c r="CIP57" s="712"/>
      <c r="CIQ57" s="712"/>
      <c r="CIR57" s="712"/>
      <c r="CIS57" s="712"/>
      <c r="CIT57" s="712"/>
      <c r="CIU57" s="712"/>
      <c r="CIV57" s="712"/>
      <c r="CIW57" s="712"/>
      <c r="CIX57" s="712"/>
      <c r="CIY57" s="712"/>
      <c r="CIZ57" s="712"/>
      <c r="CJA57" s="712"/>
      <c r="CJB57" s="712"/>
      <c r="CJC57" s="712"/>
      <c r="CJD57" s="712"/>
      <c r="CJE57" s="712"/>
      <c r="CJF57" s="712"/>
      <c r="CJG57" s="712"/>
      <c r="CJH57" s="712"/>
      <c r="CJI57" s="712"/>
      <c r="CJJ57" s="712"/>
      <c r="CJK57" s="712"/>
      <c r="CJL57" s="712"/>
      <c r="CJM57" s="712"/>
      <c r="CJN57" s="712"/>
      <c r="CJO57" s="712"/>
      <c r="CJP57" s="712"/>
      <c r="CJQ57" s="712"/>
      <c r="CJR57" s="712"/>
      <c r="CJS57" s="712"/>
      <c r="CJT57" s="712"/>
      <c r="CJU57" s="712"/>
      <c r="CJV57" s="712"/>
      <c r="CJW57" s="712"/>
      <c r="CJX57" s="712"/>
      <c r="CJY57" s="712"/>
      <c r="CJZ57" s="712"/>
      <c r="CKA57" s="712"/>
      <c r="CKB57" s="712"/>
      <c r="CKC57" s="712"/>
      <c r="CKD57" s="712"/>
      <c r="CKE57" s="712"/>
      <c r="CKF57" s="712"/>
      <c r="CKG57" s="712"/>
      <c r="CKH57" s="712"/>
      <c r="CKI57" s="712"/>
      <c r="CKJ57" s="712"/>
      <c r="CKK57" s="712"/>
      <c r="CKL57" s="712"/>
      <c r="CKM57" s="712"/>
      <c r="CKN57" s="712"/>
      <c r="CKO57" s="712"/>
      <c r="CKP57" s="712"/>
      <c r="CKQ57" s="712"/>
      <c r="CKR57" s="712"/>
      <c r="CKS57" s="712"/>
      <c r="CKT57" s="712"/>
      <c r="CKU57" s="712"/>
      <c r="CKV57" s="712"/>
      <c r="CKW57" s="712"/>
      <c r="CKX57" s="712"/>
      <c r="CKY57" s="712"/>
      <c r="CKZ57" s="712"/>
      <c r="CLA57" s="712"/>
      <c r="CLB57" s="712"/>
      <c r="CLC57" s="712"/>
      <c r="CLD57" s="712"/>
      <c r="CLE57" s="712"/>
      <c r="CLF57" s="712"/>
      <c r="CLG57" s="712"/>
      <c r="CLH57" s="712"/>
      <c r="CLI57" s="712"/>
      <c r="CLJ57" s="712"/>
      <c r="CLK57" s="712"/>
      <c r="CLL57" s="712"/>
      <c r="CLM57" s="712"/>
      <c r="CLN57" s="712"/>
      <c r="CLO57" s="712"/>
      <c r="CLP57" s="712"/>
      <c r="CLQ57" s="712"/>
      <c r="CLR57" s="712"/>
      <c r="CLS57" s="712"/>
      <c r="CLT57" s="712"/>
      <c r="CLU57" s="712"/>
      <c r="CLV57" s="712"/>
      <c r="CLW57" s="712"/>
      <c r="CLX57" s="712"/>
      <c r="CLY57" s="712"/>
      <c r="CLZ57" s="712"/>
      <c r="CMA57" s="712"/>
      <c r="CMB57" s="712"/>
      <c r="CMC57" s="712"/>
      <c r="CMD57" s="712"/>
      <c r="CME57" s="712"/>
      <c r="CMF57" s="712"/>
      <c r="CMG57" s="712"/>
      <c r="CMH57" s="712"/>
      <c r="CMI57" s="712"/>
      <c r="CMJ57" s="712"/>
      <c r="CMK57" s="712"/>
      <c r="CML57" s="712"/>
      <c r="CMM57" s="712"/>
      <c r="CMN57" s="712"/>
      <c r="CMO57" s="712"/>
      <c r="CMP57" s="712"/>
      <c r="CMQ57" s="712"/>
      <c r="CMR57" s="712"/>
      <c r="CMS57" s="712"/>
      <c r="CMT57" s="712"/>
      <c r="CMU57" s="712"/>
      <c r="CMV57" s="712"/>
      <c r="CMW57" s="712"/>
      <c r="CMX57" s="712"/>
      <c r="CMY57" s="712"/>
      <c r="CMZ57" s="712"/>
      <c r="CNA57" s="712"/>
      <c r="CNB57" s="712"/>
      <c r="CNC57" s="712"/>
      <c r="CND57" s="712"/>
      <c r="CNE57" s="712"/>
      <c r="CNF57" s="712"/>
      <c r="CNG57" s="712"/>
      <c r="CNH57" s="712"/>
      <c r="CNI57" s="712"/>
      <c r="CNJ57" s="712"/>
      <c r="CNK57" s="712"/>
      <c r="CNL57" s="712"/>
      <c r="CNM57" s="712"/>
      <c r="CNN57" s="712"/>
      <c r="CNO57" s="712"/>
      <c r="CNP57" s="712"/>
      <c r="CNQ57" s="712"/>
      <c r="CNR57" s="712"/>
      <c r="CNS57" s="712"/>
      <c r="CNT57" s="712"/>
      <c r="CNU57" s="712"/>
      <c r="CNV57" s="712"/>
      <c r="CNW57" s="712"/>
      <c r="CNX57" s="712"/>
      <c r="CNY57" s="712"/>
      <c r="CNZ57" s="712"/>
      <c r="COA57" s="712"/>
      <c r="COB57" s="712"/>
      <c r="COC57" s="712"/>
      <c r="COD57" s="712"/>
      <c r="COE57" s="712"/>
      <c r="COF57" s="712"/>
      <c r="COG57" s="712"/>
      <c r="COH57" s="712"/>
      <c r="COI57" s="712"/>
      <c r="COJ57" s="712"/>
      <c r="COK57" s="712"/>
      <c r="COL57" s="712"/>
      <c r="COM57" s="712"/>
      <c r="CON57" s="712"/>
      <c r="COO57" s="712"/>
      <c r="COP57" s="712"/>
      <c r="COQ57" s="712"/>
      <c r="COR57" s="712"/>
      <c r="COS57" s="712"/>
      <c r="COT57" s="712"/>
      <c r="COU57" s="712"/>
      <c r="COV57" s="712"/>
      <c r="COW57" s="712"/>
      <c r="COX57" s="712"/>
      <c r="COY57" s="712"/>
      <c r="COZ57" s="712"/>
      <c r="CPA57" s="712"/>
      <c r="CPB57" s="712"/>
      <c r="CPC57" s="712"/>
      <c r="CPD57" s="712"/>
      <c r="CPE57" s="712"/>
      <c r="CPF57" s="712"/>
      <c r="CPG57" s="712"/>
      <c r="CPH57" s="712"/>
      <c r="CPI57" s="712"/>
      <c r="CPJ57" s="712"/>
      <c r="CPK57" s="712"/>
      <c r="CPL57" s="712"/>
      <c r="CPM57" s="712"/>
      <c r="CPN57" s="712"/>
      <c r="CPO57" s="712"/>
      <c r="CPP57" s="712"/>
      <c r="CPQ57" s="712"/>
      <c r="CPR57" s="712"/>
      <c r="CPS57" s="712"/>
      <c r="CPT57" s="712"/>
      <c r="CPU57" s="712"/>
      <c r="CPV57" s="712"/>
      <c r="CPW57" s="712"/>
      <c r="CPX57" s="712"/>
      <c r="CPY57" s="712"/>
      <c r="CPZ57" s="712"/>
      <c r="CQA57" s="712"/>
      <c r="CQB57" s="712"/>
      <c r="CQC57" s="712"/>
      <c r="CQD57" s="712"/>
      <c r="CQE57" s="712"/>
      <c r="CQF57" s="712"/>
      <c r="CQG57" s="712"/>
      <c r="CQH57" s="712"/>
      <c r="CQI57" s="712"/>
      <c r="CQJ57" s="712"/>
      <c r="CQK57" s="712"/>
      <c r="CQL57" s="712"/>
      <c r="CQM57" s="712"/>
      <c r="CQN57" s="712"/>
      <c r="CQO57" s="712"/>
      <c r="CQP57" s="712"/>
      <c r="CQQ57" s="712"/>
      <c r="CQR57" s="712"/>
      <c r="CQS57" s="712"/>
      <c r="CQT57" s="712"/>
      <c r="CQU57" s="712"/>
      <c r="CQV57" s="712"/>
      <c r="CQW57" s="712"/>
      <c r="CQX57" s="712"/>
      <c r="CQY57" s="712"/>
      <c r="CQZ57" s="712"/>
      <c r="CRA57" s="712"/>
      <c r="CRB57" s="712"/>
      <c r="CRC57" s="712"/>
      <c r="CRD57" s="712"/>
      <c r="CRE57" s="712"/>
      <c r="CRF57" s="712"/>
      <c r="CRG57" s="712"/>
      <c r="CRH57" s="712"/>
      <c r="CRI57" s="712"/>
      <c r="CRJ57" s="712"/>
      <c r="CRK57" s="712"/>
      <c r="CRL57" s="712"/>
      <c r="CRM57" s="712"/>
      <c r="CRN57" s="712"/>
      <c r="CRO57" s="712"/>
      <c r="CRP57" s="712"/>
      <c r="CRQ57" s="712"/>
      <c r="CRR57" s="712"/>
      <c r="CRS57" s="712"/>
      <c r="CRT57" s="712"/>
      <c r="CRU57" s="712"/>
      <c r="CRV57" s="712"/>
      <c r="CRW57" s="712"/>
      <c r="CRX57" s="712"/>
      <c r="CRY57" s="712"/>
      <c r="CRZ57" s="712"/>
      <c r="CSA57" s="712"/>
      <c r="CSB57" s="712"/>
      <c r="CSC57" s="712"/>
      <c r="CSD57" s="712"/>
      <c r="CSE57" s="712"/>
      <c r="CSF57" s="712"/>
      <c r="CSG57" s="712"/>
      <c r="CSH57" s="712"/>
      <c r="CSI57" s="712"/>
      <c r="CSJ57" s="712"/>
      <c r="CSK57" s="712"/>
      <c r="CSL57" s="712"/>
      <c r="CSM57" s="712"/>
      <c r="CSN57" s="712"/>
      <c r="CSO57" s="712"/>
      <c r="CSP57" s="712"/>
      <c r="CSQ57" s="712"/>
      <c r="CSR57" s="712"/>
      <c r="CSS57" s="712"/>
      <c r="CST57" s="712"/>
      <c r="CSU57" s="712"/>
      <c r="CSV57" s="712"/>
      <c r="CSW57" s="712"/>
      <c r="CSX57" s="712"/>
      <c r="CSY57" s="712"/>
      <c r="CSZ57" s="712"/>
      <c r="CTA57" s="712"/>
      <c r="CTB57" s="712"/>
      <c r="CTC57" s="712"/>
      <c r="CTD57" s="712"/>
      <c r="CTE57" s="712"/>
      <c r="CTF57" s="712"/>
      <c r="CTG57" s="712"/>
      <c r="CTH57" s="712"/>
      <c r="CTI57" s="712"/>
      <c r="CTJ57" s="712"/>
      <c r="CTK57" s="712"/>
      <c r="CTL57" s="712"/>
      <c r="CTM57" s="712"/>
      <c r="CTN57" s="712"/>
      <c r="CTO57" s="712"/>
      <c r="CTP57" s="712"/>
      <c r="CTQ57" s="712"/>
      <c r="CTR57" s="712"/>
      <c r="CTS57" s="712"/>
      <c r="CTT57" s="712"/>
      <c r="CTU57" s="712"/>
      <c r="CTV57" s="712"/>
      <c r="CTW57" s="712"/>
      <c r="CTX57" s="712"/>
      <c r="CTY57" s="712"/>
      <c r="CTZ57" s="712"/>
      <c r="CUA57" s="712"/>
      <c r="CUB57" s="712"/>
      <c r="CUC57" s="712"/>
      <c r="CUD57" s="712"/>
      <c r="CUE57" s="712"/>
      <c r="CUF57" s="712"/>
      <c r="CUG57" s="712"/>
      <c r="CUH57" s="712"/>
      <c r="CUI57" s="712"/>
      <c r="CUJ57" s="712"/>
      <c r="CUK57" s="712"/>
      <c r="CUL57" s="712"/>
      <c r="CUM57" s="712"/>
      <c r="CUN57" s="712"/>
      <c r="CUO57" s="712"/>
      <c r="CUP57" s="712"/>
      <c r="CUQ57" s="712"/>
      <c r="CUR57" s="712"/>
      <c r="CUS57" s="712"/>
      <c r="CUT57" s="712"/>
      <c r="CUU57" s="712"/>
      <c r="CUV57" s="712"/>
      <c r="CUW57" s="712"/>
      <c r="CUX57" s="712"/>
      <c r="CUY57" s="712"/>
      <c r="CUZ57" s="712"/>
      <c r="CVA57" s="712"/>
      <c r="CVB57" s="712"/>
      <c r="CVC57" s="712"/>
      <c r="CVD57" s="712"/>
      <c r="CVE57" s="712"/>
      <c r="CVF57" s="712"/>
      <c r="CVG57" s="712"/>
      <c r="CVH57" s="712"/>
      <c r="CVI57" s="712"/>
      <c r="CVJ57" s="712"/>
      <c r="CVK57" s="712"/>
      <c r="CVL57" s="712"/>
      <c r="CVM57" s="712"/>
      <c r="CVN57" s="712"/>
      <c r="CVO57" s="712"/>
      <c r="CVP57" s="712"/>
      <c r="CVQ57" s="712"/>
      <c r="CVR57" s="712"/>
      <c r="CVS57" s="712"/>
      <c r="CVT57" s="712"/>
      <c r="CVU57" s="712"/>
      <c r="CVV57" s="712"/>
      <c r="CVW57" s="712"/>
      <c r="CVX57" s="712"/>
      <c r="CVY57" s="712"/>
      <c r="CVZ57" s="712"/>
      <c r="CWA57" s="712"/>
      <c r="CWB57" s="712"/>
      <c r="CWC57" s="712"/>
      <c r="CWD57" s="712"/>
      <c r="CWE57" s="712"/>
      <c r="CWF57" s="712"/>
      <c r="CWG57" s="712"/>
      <c r="CWH57" s="712"/>
      <c r="CWI57" s="712"/>
      <c r="CWJ57" s="712"/>
      <c r="CWK57" s="712"/>
      <c r="CWL57" s="712"/>
      <c r="CWM57" s="712"/>
      <c r="CWN57" s="712"/>
      <c r="CWO57" s="712"/>
      <c r="CWP57" s="712"/>
      <c r="CWQ57" s="712"/>
      <c r="CWR57" s="712"/>
      <c r="CWS57" s="712"/>
      <c r="CWT57" s="712"/>
      <c r="CWU57" s="712"/>
      <c r="CWV57" s="712"/>
      <c r="CWW57" s="712"/>
      <c r="CWX57" s="712"/>
      <c r="CWY57" s="712"/>
      <c r="CWZ57" s="712"/>
      <c r="CXA57" s="712"/>
      <c r="CXB57" s="712"/>
      <c r="CXC57" s="712"/>
      <c r="CXD57" s="712"/>
      <c r="CXE57" s="712"/>
      <c r="CXF57" s="712"/>
      <c r="CXG57" s="712"/>
      <c r="CXH57" s="712"/>
      <c r="CXI57" s="712"/>
      <c r="CXJ57" s="712"/>
      <c r="CXK57" s="712"/>
      <c r="CXL57" s="712"/>
      <c r="CXM57" s="712"/>
      <c r="CXN57" s="712"/>
      <c r="CXO57" s="712"/>
      <c r="CXP57" s="712"/>
      <c r="CXQ57" s="712"/>
      <c r="CXR57" s="712"/>
      <c r="CXS57" s="712"/>
      <c r="CXT57" s="712"/>
      <c r="CXU57" s="712"/>
      <c r="CXV57" s="712"/>
      <c r="CXW57" s="712"/>
      <c r="CXX57" s="712"/>
      <c r="CXY57" s="712"/>
      <c r="CXZ57" s="712"/>
      <c r="CYA57" s="712"/>
      <c r="CYB57" s="712"/>
      <c r="CYC57" s="712"/>
      <c r="CYD57" s="712"/>
      <c r="CYE57" s="712"/>
      <c r="CYF57" s="712"/>
      <c r="CYG57" s="712"/>
      <c r="CYH57" s="712"/>
      <c r="CYI57" s="712"/>
      <c r="CYJ57" s="712"/>
      <c r="CYK57" s="712"/>
      <c r="CYL57" s="712"/>
      <c r="CYM57" s="712"/>
      <c r="CYN57" s="712"/>
      <c r="CYO57" s="712"/>
      <c r="CYP57" s="712"/>
      <c r="CYQ57" s="712"/>
      <c r="CYR57" s="712"/>
      <c r="CYS57" s="712"/>
      <c r="CYT57" s="712"/>
      <c r="CYU57" s="712"/>
      <c r="CYV57" s="712"/>
      <c r="CYW57" s="712"/>
      <c r="CYX57" s="712"/>
      <c r="CYY57" s="712"/>
      <c r="CYZ57" s="712"/>
      <c r="CZA57" s="712"/>
      <c r="CZB57" s="712"/>
      <c r="CZC57" s="712"/>
      <c r="CZD57" s="712"/>
      <c r="CZE57" s="712"/>
      <c r="CZF57" s="712"/>
      <c r="CZG57" s="712"/>
      <c r="CZH57" s="712"/>
      <c r="CZI57" s="712"/>
      <c r="CZJ57" s="712"/>
      <c r="CZK57" s="712"/>
      <c r="CZL57" s="712"/>
      <c r="CZM57" s="712"/>
      <c r="CZN57" s="712"/>
      <c r="CZO57" s="712"/>
      <c r="CZP57" s="712"/>
      <c r="CZQ57" s="712"/>
      <c r="CZR57" s="712"/>
      <c r="CZS57" s="712"/>
      <c r="CZT57" s="712"/>
      <c r="CZU57" s="712"/>
      <c r="CZV57" s="712"/>
      <c r="CZW57" s="712"/>
      <c r="CZX57" s="712"/>
      <c r="CZY57" s="712"/>
      <c r="CZZ57" s="712"/>
      <c r="DAA57" s="712"/>
      <c r="DAB57" s="712"/>
      <c r="DAC57" s="712"/>
      <c r="DAD57" s="712"/>
      <c r="DAE57" s="712"/>
      <c r="DAF57" s="712"/>
      <c r="DAG57" s="712"/>
      <c r="DAH57" s="712"/>
      <c r="DAI57" s="712"/>
      <c r="DAJ57" s="712"/>
      <c r="DAK57" s="712"/>
      <c r="DAL57" s="712"/>
      <c r="DAM57" s="712"/>
      <c r="DAN57" s="712"/>
      <c r="DAO57" s="712"/>
      <c r="DAP57" s="712"/>
      <c r="DAQ57" s="712"/>
      <c r="DAR57" s="712"/>
      <c r="DAS57" s="712"/>
      <c r="DAT57" s="712"/>
      <c r="DAU57" s="712"/>
      <c r="DAV57" s="712"/>
      <c r="DAW57" s="712"/>
      <c r="DAX57" s="712"/>
      <c r="DAY57" s="712"/>
      <c r="DAZ57" s="712"/>
      <c r="DBA57" s="712"/>
      <c r="DBB57" s="712"/>
      <c r="DBC57" s="712"/>
      <c r="DBD57" s="712"/>
      <c r="DBE57" s="712"/>
      <c r="DBF57" s="712"/>
      <c r="DBG57" s="712"/>
      <c r="DBH57" s="712"/>
      <c r="DBI57" s="712"/>
      <c r="DBJ57" s="712"/>
      <c r="DBK57" s="712"/>
      <c r="DBL57" s="712"/>
      <c r="DBM57" s="712"/>
      <c r="DBN57" s="712"/>
      <c r="DBO57" s="712"/>
      <c r="DBP57" s="712"/>
      <c r="DBQ57" s="712"/>
      <c r="DBR57" s="712"/>
      <c r="DBS57" s="712"/>
      <c r="DBT57" s="712"/>
      <c r="DBU57" s="712"/>
      <c r="DBV57" s="712"/>
      <c r="DBW57" s="712"/>
      <c r="DBX57" s="712"/>
      <c r="DBY57" s="712"/>
      <c r="DBZ57" s="712"/>
      <c r="DCA57" s="712"/>
      <c r="DCB57" s="712"/>
      <c r="DCC57" s="712"/>
      <c r="DCD57" s="712"/>
      <c r="DCE57" s="712"/>
      <c r="DCF57" s="712"/>
      <c r="DCG57" s="712"/>
      <c r="DCH57" s="712"/>
      <c r="DCI57" s="712"/>
      <c r="DCJ57" s="712"/>
      <c r="DCK57" s="712"/>
      <c r="DCL57" s="712"/>
      <c r="DCM57" s="712"/>
      <c r="DCN57" s="712"/>
      <c r="DCO57" s="712"/>
      <c r="DCP57" s="712"/>
      <c r="DCQ57" s="712"/>
      <c r="DCR57" s="712"/>
      <c r="DCS57" s="712"/>
      <c r="DCT57" s="712"/>
      <c r="DCU57" s="712"/>
      <c r="DCV57" s="712"/>
      <c r="DCW57" s="712"/>
      <c r="DCX57" s="712"/>
      <c r="DCY57" s="712"/>
      <c r="DCZ57" s="712"/>
      <c r="DDA57" s="712"/>
      <c r="DDB57" s="712"/>
      <c r="DDC57" s="712"/>
      <c r="DDD57" s="712"/>
      <c r="DDE57" s="712"/>
      <c r="DDF57" s="712"/>
      <c r="DDG57" s="712"/>
      <c r="DDH57" s="712"/>
      <c r="DDI57" s="712"/>
      <c r="DDJ57" s="712"/>
      <c r="DDK57" s="712"/>
      <c r="DDL57" s="712"/>
      <c r="DDM57" s="712"/>
      <c r="DDN57" s="712"/>
      <c r="DDO57" s="712"/>
      <c r="DDP57" s="712"/>
      <c r="DDQ57" s="712"/>
      <c r="DDR57" s="712"/>
      <c r="DDS57" s="712"/>
      <c r="DDT57" s="712"/>
      <c r="DDU57" s="712"/>
      <c r="DDV57" s="712"/>
      <c r="DDW57" s="712"/>
      <c r="DDX57" s="712"/>
      <c r="DDY57" s="712"/>
      <c r="DDZ57" s="712"/>
      <c r="DEA57" s="712"/>
      <c r="DEB57" s="712"/>
      <c r="DEC57" s="712"/>
      <c r="DED57" s="712"/>
      <c r="DEE57" s="712"/>
      <c r="DEF57" s="712"/>
      <c r="DEG57" s="712"/>
      <c r="DEH57" s="712"/>
      <c r="DEI57" s="712"/>
      <c r="DEJ57" s="712"/>
      <c r="DEK57" s="712"/>
      <c r="DEL57" s="712"/>
      <c r="DEM57" s="712"/>
      <c r="DEN57" s="712"/>
      <c r="DEO57" s="712"/>
      <c r="DEP57" s="712"/>
      <c r="DEQ57" s="712"/>
      <c r="DER57" s="712"/>
      <c r="DES57" s="712"/>
      <c r="DET57" s="712"/>
      <c r="DEU57" s="712"/>
      <c r="DEV57" s="712"/>
      <c r="DEW57" s="712"/>
      <c r="DEX57" s="712"/>
      <c r="DEY57" s="712"/>
      <c r="DEZ57" s="712"/>
      <c r="DFA57" s="712"/>
      <c r="DFB57" s="712"/>
      <c r="DFC57" s="712"/>
      <c r="DFD57" s="712"/>
      <c r="DFE57" s="712"/>
      <c r="DFF57" s="712"/>
      <c r="DFG57" s="712"/>
      <c r="DFH57" s="712"/>
      <c r="DFI57" s="712"/>
      <c r="DFJ57" s="712"/>
      <c r="DFK57" s="712"/>
      <c r="DFL57" s="712"/>
      <c r="DFM57" s="712"/>
      <c r="DFN57" s="712"/>
      <c r="DFO57" s="712"/>
      <c r="DFP57" s="712"/>
      <c r="DFQ57" s="712"/>
      <c r="DFR57" s="712"/>
      <c r="DFS57" s="712"/>
      <c r="DFT57" s="712"/>
      <c r="DFU57" s="712"/>
      <c r="DFV57" s="712"/>
      <c r="DFW57" s="712"/>
      <c r="DFX57" s="712"/>
      <c r="DFY57" s="712"/>
      <c r="DFZ57" s="712"/>
      <c r="DGA57" s="712"/>
      <c r="DGB57" s="712"/>
      <c r="DGC57" s="712"/>
      <c r="DGD57" s="712"/>
      <c r="DGE57" s="712"/>
      <c r="DGF57" s="712"/>
      <c r="DGG57" s="712"/>
      <c r="DGH57" s="712"/>
      <c r="DGI57" s="712"/>
      <c r="DGJ57" s="712"/>
      <c r="DGK57" s="712"/>
      <c r="DGL57" s="712"/>
      <c r="DGM57" s="712"/>
      <c r="DGN57" s="712"/>
      <c r="DGO57" s="712"/>
      <c r="DGP57" s="712"/>
      <c r="DGQ57" s="712"/>
      <c r="DGR57" s="712"/>
      <c r="DGS57" s="712"/>
      <c r="DGT57" s="712"/>
      <c r="DGU57" s="712"/>
      <c r="DGV57" s="712"/>
      <c r="DGW57" s="712"/>
      <c r="DGX57" s="712"/>
      <c r="DGY57" s="712"/>
      <c r="DGZ57" s="712"/>
      <c r="DHA57" s="712"/>
      <c r="DHB57" s="712"/>
      <c r="DHC57" s="712"/>
      <c r="DHD57" s="712"/>
      <c r="DHE57" s="712"/>
      <c r="DHF57" s="712"/>
      <c r="DHG57" s="712"/>
      <c r="DHH57" s="712"/>
      <c r="DHI57" s="712"/>
      <c r="DHJ57" s="712"/>
      <c r="DHK57" s="712"/>
      <c r="DHL57" s="712"/>
      <c r="DHM57" s="712"/>
      <c r="DHN57" s="712"/>
      <c r="DHO57" s="712"/>
      <c r="DHP57" s="712"/>
      <c r="DHQ57" s="712"/>
      <c r="DHR57" s="712"/>
      <c r="DHS57" s="712"/>
      <c r="DHT57" s="712"/>
      <c r="DHU57" s="712"/>
      <c r="DHV57" s="712"/>
      <c r="DHW57" s="712"/>
      <c r="DHX57" s="712"/>
      <c r="DHY57" s="712"/>
      <c r="DHZ57" s="712"/>
      <c r="DIA57" s="712"/>
      <c r="DIB57" s="712"/>
      <c r="DIC57" s="712"/>
      <c r="DID57" s="712"/>
      <c r="DIE57" s="712"/>
      <c r="DIF57" s="712"/>
      <c r="DIG57" s="712"/>
      <c r="DIH57" s="712"/>
      <c r="DII57" s="712"/>
      <c r="DIJ57" s="712"/>
      <c r="DIK57" s="712"/>
      <c r="DIL57" s="712"/>
      <c r="DIM57" s="712"/>
      <c r="DIN57" s="712"/>
      <c r="DIO57" s="712"/>
      <c r="DIP57" s="712"/>
      <c r="DIQ57" s="712"/>
      <c r="DIR57" s="712"/>
      <c r="DIS57" s="712"/>
      <c r="DIT57" s="712"/>
      <c r="DIU57" s="712"/>
      <c r="DIV57" s="712"/>
      <c r="DIW57" s="712"/>
      <c r="DIX57" s="712"/>
      <c r="DIY57" s="712"/>
      <c r="DIZ57" s="712"/>
      <c r="DJA57" s="712"/>
      <c r="DJB57" s="712"/>
      <c r="DJC57" s="712"/>
      <c r="DJD57" s="712"/>
      <c r="DJE57" s="712"/>
      <c r="DJF57" s="712"/>
      <c r="DJG57" s="712"/>
      <c r="DJH57" s="712"/>
      <c r="DJI57" s="712"/>
      <c r="DJJ57" s="712"/>
      <c r="DJK57" s="712"/>
      <c r="DJL57" s="712"/>
      <c r="DJM57" s="712"/>
      <c r="DJN57" s="712"/>
      <c r="DJO57" s="712"/>
      <c r="DJP57" s="712"/>
      <c r="DJQ57" s="712"/>
      <c r="DJR57" s="712"/>
      <c r="DJS57" s="712"/>
      <c r="DJT57" s="712"/>
      <c r="DJU57" s="712"/>
      <c r="DJV57" s="712"/>
      <c r="DJW57" s="712"/>
      <c r="DJX57" s="712"/>
      <c r="DJY57" s="712"/>
      <c r="DJZ57" s="712"/>
      <c r="DKA57" s="712"/>
      <c r="DKB57" s="712"/>
      <c r="DKC57" s="712"/>
      <c r="DKD57" s="712"/>
      <c r="DKE57" s="712"/>
      <c r="DKF57" s="712"/>
      <c r="DKG57" s="712"/>
      <c r="DKH57" s="712"/>
      <c r="DKI57" s="712"/>
      <c r="DKJ57" s="712"/>
      <c r="DKK57" s="712"/>
      <c r="DKL57" s="712"/>
      <c r="DKM57" s="712"/>
      <c r="DKN57" s="712"/>
      <c r="DKO57" s="712"/>
      <c r="DKP57" s="712"/>
      <c r="DKQ57" s="712"/>
      <c r="DKR57" s="712"/>
      <c r="DKS57" s="712"/>
      <c r="DKT57" s="712"/>
      <c r="DKU57" s="712"/>
      <c r="DKV57" s="712"/>
      <c r="DKW57" s="712"/>
      <c r="DKX57" s="712"/>
      <c r="DKY57" s="712"/>
      <c r="DKZ57" s="712"/>
      <c r="DLA57" s="712"/>
      <c r="DLB57" s="712"/>
      <c r="DLC57" s="712"/>
      <c r="DLD57" s="712"/>
      <c r="DLE57" s="712"/>
      <c r="DLF57" s="712"/>
      <c r="DLG57" s="712"/>
      <c r="DLH57" s="712"/>
      <c r="DLI57" s="712"/>
      <c r="DLJ57" s="712"/>
      <c r="DLK57" s="712"/>
      <c r="DLL57" s="712"/>
      <c r="DLM57" s="712"/>
      <c r="DLN57" s="712"/>
      <c r="DLO57" s="712"/>
      <c r="DLP57" s="712"/>
      <c r="DLQ57" s="712"/>
      <c r="DLR57" s="712"/>
      <c r="DLS57" s="712"/>
      <c r="DLT57" s="712"/>
      <c r="DLU57" s="712"/>
      <c r="DLV57" s="712"/>
      <c r="DLW57" s="712"/>
      <c r="DLX57" s="712"/>
      <c r="DLY57" s="712"/>
      <c r="DLZ57" s="712"/>
      <c r="DMA57" s="712"/>
      <c r="DMB57" s="712"/>
      <c r="DMC57" s="712"/>
      <c r="DMD57" s="712"/>
      <c r="DME57" s="712"/>
      <c r="DMF57" s="712"/>
      <c r="DMG57" s="712"/>
      <c r="DMH57" s="712"/>
      <c r="DMI57" s="712"/>
      <c r="DMJ57" s="712"/>
      <c r="DMK57" s="712"/>
      <c r="DML57" s="712"/>
      <c r="DMM57" s="712"/>
      <c r="DMN57" s="712"/>
      <c r="DMO57" s="712"/>
      <c r="DMP57" s="712"/>
      <c r="DMQ57" s="712"/>
      <c r="DMR57" s="712"/>
      <c r="DMS57" s="712"/>
      <c r="DMT57" s="712"/>
      <c r="DMU57" s="712"/>
      <c r="DMV57" s="712"/>
      <c r="DMW57" s="712"/>
      <c r="DMX57" s="712"/>
      <c r="DMY57" s="712"/>
      <c r="DMZ57" s="712"/>
      <c r="DNA57" s="712"/>
      <c r="DNB57" s="712"/>
      <c r="DNC57" s="712"/>
      <c r="DND57" s="712"/>
      <c r="DNE57" s="712"/>
      <c r="DNF57" s="712"/>
      <c r="DNG57" s="712"/>
      <c r="DNH57" s="712"/>
      <c r="DNI57" s="712"/>
      <c r="DNJ57" s="712"/>
      <c r="DNK57" s="712"/>
      <c r="DNL57" s="712"/>
      <c r="DNM57" s="712"/>
      <c r="DNN57" s="712"/>
      <c r="DNO57" s="712"/>
      <c r="DNP57" s="712"/>
      <c r="DNQ57" s="712"/>
      <c r="DNR57" s="712"/>
      <c r="DNS57" s="712"/>
      <c r="DNT57" s="712"/>
      <c r="DNU57" s="712"/>
      <c r="DNV57" s="712"/>
      <c r="DNW57" s="712"/>
      <c r="DNX57" s="712"/>
      <c r="DNY57" s="712"/>
      <c r="DNZ57" s="712"/>
      <c r="DOA57" s="712"/>
      <c r="DOB57" s="712"/>
      <c r="DOC57" s="712"/>
      <c r="DOD57" s="712"/>
      <c r="DOE57" s="712"/>
      <c r="DOF57" s="712"/>
      <c r="DOG57" s="712"/>
      <c r="DOH57" s="712"/>
      <c r="DOI57" s="712"/>
      <c r="DOJ57" s="712"/>
      <c r="DOK57" s="712"/>
      <c r="DOL57" s="712"/>
      <c r="DOM57" s="712"/>
      <c r="DON57" s="712"/>
      <c r="DOO57" s="712"/>
      <c r="DOP57" s="712"/>
      <c r="DOQ57" s="712"/>
      <c r="DOR57" s="712"/>
      <c r="DOS57" s="712"/>
      <c r="DOT57" s="712"/>
      <c r="DOU57" s="712"/>
      <c r="DOV57" s="712"/>
      <c r="DOW57" s="712"/>
      <c r="DOX57" s="712"/>
      <c r="DOY57" s="712"/>
      <c r="DOZ57" s="712"/>
      <c r="DPA57" s="712"/>
      <c r="DPB57" s="712"/>
      <c r="DPC57" s="712"/>
      <c r="DPD57" s="712"/>
      <c r="DPE57" s="712"/>
      <c r="DPF57" s="712"/>
      <c r="DPG57" s="712"/>
      <c r="DPH57" s="712"/>
      <c r="DPI57" s="712"/>
      <c r="DPJ57" s="712"/>
      <c r="DPK57" s="712"/>
      <c r="DPL57" s="712"/>
      <c r="DPM57" s="712"/>
      <c r="DPN57" s="712"/>
      <c r="DPO57" s="712"/>
      <c r="DPP57" s="712"/>
      <c r="DPQ57" s="712"/>
      <c r="DPR57" s="712"/>
      <c r="DPS57" s="712"/>
      <c r="DPT57" s="712"/>
      <c r="DPU57" s="712"/>
      <c r="DPV57" s="712"/>
      <c r="DPW57" s="712"/>
      <c r="DPX57" s="712"/>
      <c r="DPY57" s="712"/>
      <c r="DPZ57" s="712"/>
      <c r="DQA57" s="712"/>
      <c r="DQB57" s="712"/>
      <c r="DQC57" s="712"/>
      <c r="DQD57" s="712"/>
      <c r="DQE57" s="712"/>
      <c r="DQF57" s="712"/>
      <c r="DQG57" s="712"/>
      <c r="DQH57" s="712"/>
      <c r="DQI57" s="712"/>
      <c r="DQJ57" s="712"/>
      <c r="DQK57" s="712"/>
      <c r="DQL57" s="712"/>
      <c r="DQM57" s="712"/>
      <c r="DQN57" s="712"/>
      <c r="DQO57" s="712"/>
      <c r="DQP57" s="712"/>
      <c r="DQQ57" s="712"/>
      <c r="DQR57" s="712"/>
      <c r="DQS57" s="712"/>
      <c r="DQT57" s="712"/>
      <c r="DQU57" s="712"/>
      <c r="DQV57" s="712"/>
      <c r="DQW57" s="712"/>
      <c r="DQX57" s="712"/>
      <c r="DQY57" s="712"/>
      <c r="DQZ57" s="712"/>
      <c r="DRA57" s="712"/>
      <c r="DRB57" s="712"/>
      <c r="DRC57" s="712"/>
      <c r="DRD57" s="712"/>
      <c r="DRE57" s="712"/>
      <c r="DRF57" s="712"/>
      <c r="DRG57" s="712"/>
      <c r="DRH57" s="712"/>
      <c r="DRI57" s="712"/>
      <c r="DRJ57" s="712"/>
      <c r="DRK57" s="712"/>
      <c r="DRL57" s="712"/>
      <c r="DRM57" s="712"/>
      <c r="DRN57" s="712"/>
      <c r="DRO57" s="712"/>
      <c r="DRP57" s="712"/>
      <c r="DRQ57" s="712"/>
      <c r="DRR57" s="712"/>
      <c r="DRS57" s="712"/>
      <c r="DRT57" s="712"/>
      <c r="DRU57" s="712"/>
      <c r="DRV57" s="712"/>
      <c r="DRW57" s="712"/>
      <c r="DRX57" s="712"/>
      <c r="DRY57" s="712"/>
      <c r="DRZ57" s="712"/>
      <c r="DSA57" s="712"/>
      <c r="DSB57" s="712"/>
      <c r="DSC57" s="712"/>
      <c r="DSD57" s="712"/>
      <c r="DSE57" s="712"/>
      <c r="DSF57" s="712"/>
      <c r="DSG57" s="712"/>
      <c r="DSH57" s="712"/>
      <c r="DSI57" s="712"/>
      <c r="DSJ57" s="712"/>
      <c r="DSK57" s="712"/>
      <c r="DSL57" s="712"/>
      <c r="DSM57" s="712"/>
      <c r="DSN57" s="712"/>
      <c r="DSO57" s="712"/>
      <c r="DSP57" s="712"/>
      <c r="DSQ57" s="712"/>
      <c r="DSR57" s="712"/>
      <c r="DSS57" s="712"/>
      <c r="DST57" s="712"/>
      <c r="DSU57" s="712"/>
      <c r="DSV57" s="712"/>
      <c r="DSW57" s="712"/>
      <c r="DSX57" s="712"/>
      <c r="DSY57" s="712"/>
      <c r="DSZ57" s="712"/>
      <c r="DTA57" s="712"/>
      <c r="DTB57" s="712"/>
      <c r="DTC57" s="712"/>
      <c r="DTD57" s="712"/>
      <c r="DTE57" s="712"/>
      <c r="DTF57" s="712"/>
      <c r="DTG57" s="712"/>
      <c r="DTH57" s="712"/>
      <c r="DTI57" s="712"/>
      <c r="DTJ57" s="712"/>
      <c r="DTK57" s="712"/>
      <c r="DTL57" s="712"/>
      <c r="DTM57" s="712"/>
      <c r="DTN57" s="712"/>
      <c r="DTO57" s="712"/>
      <c r="DTP57" s="712"/>
      <c r="DTQ57" s="712"/>
      <c r="DTR57" s="712"/>
      <c r="DTS57" s="712"/>
      <c r="DTT57" s="712"/>
      <c r="DTU57" s="712"/>
      <c r="DTV57" s="712"/>
      <c r="DTW57" s="712"/>
      <c r="DTX57" s="712"/>
      <c r="DTY57" s="712"/>
      <c r="DTZ57" s="712"/>
      <c r="DUA57" s="712"/>
      <c r="DUB57" s="712"/>
      <c r="DUC57" s="712"/>
      <c r="DUD57" s="712"/>
      <c r="DUE57" s="712"/>
      <c r="DUF57" s="712"/>
      <c r="DUG57" s="712"/>
      <c r="DUH57" s="712"/>
      <c r="DUI57" s="712"/>
      <c r="DUJ57" s="712"/>
      <c r="DUK57" s="712"/>
      <c r="DUL57" s="712"/>
      <c r="DUM57" s="712"/>
      <c r="DUN57" s="712"/>
      <c r="DUO57" s="712"/>
      <c r="DUP57" s="712"/>
      <c r="DUQ57" s="712"/>
      <c r="DUR57" s="712"/>
      <c r="DUS57" s="712"/>
      <c r="DUT57" s="712"/>
      <c r="DUU57" s="712"/>
      <c r="DUV57" s="712"/>
      <c r="DUW57" s="712"/>
      <c r="DUX57" s="712"/>
      <c r="DUY57" s="712"/>
      <c r="DUZ57" s="712"/>
      <c r="DVA57" s="712"/>
      <c r="DVB57" s="712"/>
      <c r="DVC57" s="712"/>
      <c r="DVD57" s="712"/>
      <c r="DVE57" s="712"/>
      <c r="DVF57" s="712"/>
      <c r="DVG57" s="712"/>
      <c r="DVH57" s="712"/>
      <c r="DVI57" s="712"/>
      <c r="DVJ57" s="712"/>
      <c r="DVK57" s="712"/>
      <c r="DVL57" s="712"/>
      <c r="DVM57" s="712"/>
      <c r="DVN57" s="712"/>
      <c r="DVO57" s="712"/>
      <c r="DVP57" s="712"/>
      <c r="DVQ57" s="712"/>
      <c r="DVR57" s="712"/>
      <c r="DVS57" s="712"/>
      <c r="DVT57" s="712"/>
      <c r="DVU57" s="712"/>
      <c r="DVV57" s="712"/>
      <c r="DVW57" s="712"/>
      <c r="DVX57" s="712"/>
      <c r="DVY57" s="712"/>
      <c r="DVZ57" s="712"/>
      <c r="DWA57" s="712"/>
      <c r="DWB57" s="712"/>
      <c r="DWC57" s="712"/>
      <c r="DWD57" s="712"/>
      <c r="DWE57" s="712"/>
      <c r="DWF57" s="712"/>
      <c r="DWG57" s="712"/>
      <c r="DWH57" s="712"/>
      <c r="DWI57" s="712"/>
      <c r="DWJ57" s="712"/>
      <c r="DWK57" s="712"/>
      <c r="DWL57" s="712"/>
      <c r="DWM57" s="712"/>
      <c r="DWN57" s="712"/>
      <c r="DWO57" s="712"/>
      <c r="DWP57" s="712"/>
      <c r="DWQ57" s="712"/>
      <c r="DWR57" s="712"/>
      <c r="DWS57" s="712"/>
      <c r="DWT57" s="712"/>
      <c r="DWU57" s="712"/>
      <c r="DWV57" s="712"/>
      <c r="DWW57" s="712"/>
      <c r="DWX57" s="712"/>
      <c r="DWY57" s="712"/>
      <c r="DWZ57" s="712"/>
      <c r="DXA57" s="712"/>
      <c r="DXB57" s="712"/>
      <c r="DXC57" s="712"/>
      <c r="DXD57" s="712"/>
      <c r="DXE57" s="712"/>
      <c r="DXF57" s="712"/>
      <c r="DXG57" s="712"/>
      <c r="DXH57" s="712"/>
      <c r="DXI57" s="712"/>
      <c r="DXJ57" s="712"/>
      <c r="DXK57" s="712"/>
      <c r="DXL57" s="712"/>
      <c r="DXM57" s="712"/>
      <c r="DXN57" s="712"/>
      <c r="DXO57" s="712"/>
      <c r="DXP57" s="712"/>
      <c r="DXQ57" s="712"/>
      <c r="DXR57" s="712"/>
      <c r="DXS57" s="712"/>
      <c r="DXT57" s="712"/>
      <c r="DXU57" s="712"/>
      <c r="DXV57" s="712"/>
      <c r="DXW57" s="712"/>
      <c r="DXX57" s="712"/>
      <c r="DXY57" s="712"/>
      <c r="DXZ57" s="712"/>
      <c r="DYA57" s="712"/>
      <c r="DYB57" s="712"/>
      <c r="DYC57" s="712"/>
      <c r="DYD57" s="712"/>
      <c r="DYE57" s="712"/>
      <c r="DYF57" s="712"/>
      <c r="DYG57" s="712"/>
      <c r="DYH57" s="712"/>
      <c r="DYI57" s="712"/>
      <c r="DYJ57" s="712"/>
      <c r="DYK57" s="712"/>
      <c r="DYL57" s="712"/>
      <c r="DYM57" s="712"/>
      <c r="DYN57" s="712"/>
      <c r="DYO57" s="712"/>
      <c r="DYP57" s="712"/>
      <c r="DYQ57" s="712"/>
      <c r="DYR57" s="712"/>
      <c r="DYS57" s="712"/>
      <c r="DYT57" s="712"/>
      <c r="DYU57" s="712"/>
      <c r="DYV57" s="712"/>
      <c r="DYW57" s="712"/>
      <c r="DYX57" s="712"/>
      <c r="DYY57" s="712"/>
      <c r="DYZ57" s="712"/>
      <c r="DZA57" s="712"/>
      <c r="DZB57" s="712"/>
      <c r="DZC57" s="712"/>
      <c r="DZD57" s="712"/>
      <c r="DZE57" s="712"/>
      <c r="DZF57" s="712"/>
      <c r="DZG57" s="712"/>
      <c r="DZH57" s="712"/>
      <c r="DZI57" s="712"/>
      <c r="DZJ57" s="712"/>
      <c r="DZK57" s="712"/>
      <c r="DZL57" s="712"/>
      <c r="DZM57" s="712"/>
      <c r="DZN57" s="712"/>
      <c r="DZO57" s="712"/>
      <c r="DZP57" s="712"/>
      <c r="DZQ57" s="712"/>
      <c r="DZR57" s="712"/>
      <c r="DZS57" s="712"/>
      <c r="DZT57" s="712"/>
      <c r="DZU57" s="712"/>
      <c r="DZV57" s="712"/>
      <c r="DZW57" s="712"/>
      <c r="DZX57" s="712"/>
      <c r="DZY57" s="712"/>
      <c r="DZZ57" s="712"/>
      <c r="EAA57" s="712"/>
      <c r="EAB57" s="712"/>
      <c r="EAC57" s="712"/>
      <c r="EAD57" s="712"/>
      <c r="EAE57" s="712"/>
      <c r="EAF57" s="712"/>
      <c r="EAG57" s="712"/>
      <c r="EAH57" s="712"/>
      <c r="EAI57" s="712"/>
      <c r="EAJ57" s="712"/>
      <c r="EAK57" s="712"/>
      <c r="EAL57" s="712"/>
      <c r="EAM57" s="712"/>
      <c r="EAN57" s="712"/>
      <c r="EAO57" s="712"/>
      <c r="EAP57" s="712"/>
      <c r="EAQ57" s="712"/>
      <c r="EAR57" s="712"/>
      <c r="EAS57" s="712"/>
      <c r="EAT57" s="712"/>
      <c r="EAU57" s="712"/>
      <c r="EAV57" s="712"/>
      <c r="EAW57" s="712"/>
      <c r="EAX57" s="712"/>
      <c r="EAY57" s="712"/>
      <c r="EAZ57" s="712"/>
      <c r="EBA57" s="712"/>
      <c r="EBB57" s="712"/>
      <c r="EBC57" s="712"/>
      <c r="EBD57" s="712"/>
      <c r="EBE57" s="712"/>
      <c r="EBF57" s="712"/>
      <c r="EBG57" s="712"/>
      <c r="EBH57" s="712"/>
      <c r="EBI57" s="712"/>
      <c r="EBJ57" s="712"/>
      <c r="EBK57" s="712"/>
      <c r="EBL57" s="712"/>
      <c r="EBM57" s="712"/>
      <c r="EBN57" s="712"/>
      <c r="EBO57" s="712"/>
      <c r="EBP57" s="712"/>
      <c r="EBQ57" s="712"/>
      <c r="EBR57" s="712"/>
      <c r="EBS57" s="712"/>
      <c r="EBT57" s="712"/>
      <c r="EBU57" s="712"/>
      <c r="EBV57" s="712"/>
      <c r="EBW57" s="712"/>
      <c r="EBX57" s="712"/>
      <c r="EBY57" s="712"/>
      <c r="EBZ57" s="712"/>
      <c r="ECA57" s="712"/>
      <c r="ECB57" s="712"/>
      <c r="ECC57" s="712"/>
      <c r="ECD57" s="712"/>
      <c r="ECE57" s="712"/>
      <c r="ECF57" s="712"/>
      <c r="ECG57" s="712"/>
      <c r="ECH57" s="712"/>
      <c r="ECI57" s="712"/>
      <c r="ECJ57" s="712"/>
      <c r="ECK57" s="712"/>
      <c r="ECL57" s="712"/>
      <c r="ECM57" s="712"/>
      <c r="ECN57" s="712"/>
      <c r="ECO57" s="712"/>
      <c r="ECP57" s="712"/>
      <c r="ECQ57" s="712"/>
      <c r="ECR57" s="712"/>
      <c r="ECS57" s="712"/>
      <c r="ECT57" s="712"/>
      <c r="ECU57" s="712"/>
      <c r="ECV57" s="712"/>
      <c r="ECW57" s="712"/>
      <c r="ECX57" s="712"/>
      <c r="ECY57" s="712"/>
      <c r="ECZ57" s="712"/>
      <c r="EDA57" s="712"/>
      <c r="EDB57" s="712"/>
      <c r="EDC57" s="712"/>
      <c r="EDD57" s="712"/>
      <c r="EDE57" s="712"/>
      <c r="EDF57" s="712"/>
      <c r="EDG57" s="712"/>
      <c r="EDH57" s="712"/>
      <c r="EDI57" s="712"/>
      <c r="EDJ57" s="712"/>
      <c r="EDK57" s="712"/>
      <c r="EDL57" s="712"/>
      <c r="EDM57" s="712"/>
      <c r="EDN57" s="712"/>
      <c r="EDO57" s="712"/>
      <c r="EDP57" s="712"/>
      <c r="EDQ57" s="712"/>
      <c r="EDR57" s="712"/>
      <c r="EDS57" s="712"/>
      <c r="EDT57" s="712"/>
      <c r="EDU57" s="712"/>
      <c r="EDV57" s="712"/>
      <c r="EDW57" s="712"/>
      <c r="EDX57" s="712"/>
      <c r="EDY57" s="712"/>
      <c r="EDZ57" s="712"/>
      <c r="EEA57" s="712"/>
      <c r="EEB57" s="712"/>
      <c r="EEC57" s="712"/>
      <c r="EED57" s="712"/>
      <c r="EEE57" s="712"/>
      <c r="EEF57" s="712"/>
      <c r="EEG57" s="712"/>
      <c r="EEH57" s="712"/>
      <c r="EEI57" s="712"/>
      <c r="EEJ57" s="712"/>
      <c r="EEK57" s="712"/>
      <c r="EEL57" s="712"/>
      <c r="EEM57" s="712"/>
      <c r="EEN57" s="712"/>
      <c r="EEO57" s="712"/>
      <c r="EEP57" s="712"/>
      <c r="EEQ57" s="712"/>
      <c r="EER57" s="712"/>
      <c r="EES57" s="712"/>
      <c r="EET57" s="712"/>
      <c r="EEU57" s="712"/>
      <c r="EEV57" s="712"/>
      <c r="EEW57" s="712"/>
      <c r="EEX57" s="712"/>
      <c r="EEY57" s="712"/>
      <c r="EEZ57" s="712"/>
      <c r="EFA57" s="712"/>
      <c r="EFB57" s="712"/>
      <c r="EFC57" s="712"/>
      <c r="EFD57" s="712"/>
      <c r="EFE57" s="712"/>
      <c r="EFF57" s="712"/>
      <c r="EFG57" s="712"/>
      <c r="EFH57" s="712"/>
      <c r="EFI57" s="712"/>
      <c r="EFJ57" s="712"/>
      <c r="EFK57" s="712"/>
      <c r="EFL57" s="712"/>
      <c r="EFM57" s="712"/>
      <c r="EFN57" s="712"/>
      <c r="EFO57" s="712"/>
      <c r="EFP57" s="712"/>
      <c r="EFQ57" s="712"/>
      <c r="EFR57" s="712"/>
      <c r="EFS57" s="712"/>
      <c r="EFT57" s="712"/>
      <c r="EFU57" s="712"/>
      <c r="EFV57" s="712"/>
      <c r="EFW57" s="712"/>
      <c r="EFX57" s="712"/>
      <c r="EFY57" s="712"/>
      <c r="EFZ57" s="712"/>
      <c r="EGA57" s="712"/>
      <c r="EGB57" s="712"/>
      <c r="EGC57" s="712"/>
      <c r="EGD57" s="712"/>
      <c r="EGE57" s="712"/>
      <c r="EGF57" s="712"/>
      <c r="EGG57" s="712"/>
      <c r="EGH57" s="712"/>
      <c r="EGI57" s="712"/>
      <c r="EGJ57" s="712"/>
      <c r="EGK57" s="712"/>
      <c r="EGL57" s="712"/>
      <c r="EGM57" s="712"/>
      <c r="EGN57" s="712"/>
      <c r="EGO57" s="712"/>
      <c r="EGP57" s="712"/>
      <c r="EGQ57" s="712"/>
      <c r="EGR57" s="712"/>
      <c r="EGS57" s="712"/>
      <c r="EGT57" s="712"/>
      <c r="EGU57" s="712"/>
      <c r="EGV57" s="712"/>
      <c r="EGW57" s="712"/>
      <c r="EGX57" s="712"/>
      <c r="EGY57" s="712"/>
      <c r="EGZ57" s="712"/>
      <c r="EHA57" s="712"/>
      <c r="EHB57" s="712"/>
      <c r="EHC57" s="712"/>
      <c r="EHD57" s="712"/>
      <c r="EHE57" s="712"/>
      <c r="EHF57" s="712"/>
      <c r="EHG57" s="712"/>
      <c r="EHH57" s="712"/>
      <c r="EHI57" s="712"/>
      <c r="EHJ57" s="712"/>
      <c r="EHK57" s="712"/>
      <c r="EHL57" s="712"/>
      <c r="EHM57" s="712"/>
      <c r="EHN57" s="712"/>
      <c r="EHO57" s="712"/>
      <c r="EHP57" s="712"/>
      <c r="EHQ57" s="712"/>
      <c r="EHR57" s="712"/>
      <c r="EHS57" s="712"/>
      <c r="EHT57" s="712"/>
      <c r="EHU57" s="712"/>
      <c r="EHV57" s="712"/>
      <c r="EHW57" s="712"/>
      <c r="EHX57" s="712"/>
      <c r="EHY57" s="712"/>
      <c r="EHZ57" s="712"/>
      <c r="EIA57" s="712"/>
      <c r="EIB57" s="712"/>
      <c r="EIC57" s="712"/>
      <c r="EID57" s="712"/>
      <c r="EIE57" s="712"/>
      <c r="EIF57" s="712"/>
      <c r="EIG57" s="712"/>
      <c r="EIH57" s="712"/>
      <c r="EII57" s="712"/>
      <c r="EIJ57" s="712"/>
      <c r="EIK57" s="712"/>
      <c r="EIL57" s="712"/>
      <c r="EIM57" s="712"/>
      <c r="EIN57" s="712"/>
      <c r="EIO57" s="712"/>
      <c r="EIP57" s="712"/>
      <c r="EIQ57" s="712"/>
      <c r="EIR57" s="712"/>
      <c r="EIS57" s="712"/>
      <c r="EIT57" s="712"/>
      <c r="EIU57" s="712"/>
      <c r="EIV57" s="712"/>
      <c r="EIW57" s="712"/>
      <c r="EIX57" s="712"/>
      <c r="EIY57" s="712"/>
      <c r="EIZ57" s="712"/>
      <c r="EJA57" s="712"/>
      <c r="EJB57" s="712"/>
      <c r="EJC57" s="712"/>
      <c r="EJD57" s="712"/>
      <c r="EJE57" s="712"/>
      <c r="EJF57" s="712"/>
      <c r="EJG57" s="712"/>
      <c r="EJH57" s="712"/>
      <c r="EJI57" s="712"/>
      <c r="EJJ57" s="712"/>
      <c r="EJK57" s="712"/>
      <c r="EJL57" s="712"/>
      <c r="EJM57" s="712"/>
      <c r="EJN57" s="712"/>
      <c r="EJO57" s="712"/>
      <c r="EJP57" s="712"/>
      <c r="EJQ57" s="712"/>
      <c r="EJR57" s="712"/>
      <c r="EJS57" s="712"/>
      <c r="EJT57" s="712"/>
      <c r="EJU57" s="712"/>
      <c r="EJV57" s="712"/>
      <c r="EJW57" s="712"/>
      <c r="EJX57" s="712"/>
      <c r="EJY57" s="712"/>
      <c r="EJZ57" s="712"/>
      <c r="EKA57" s="712"/>
      <c r="EKB57" s="712"/>
      <c r="EKC57" s="712"/>
      <c r="EKD57" s="712"/>
      <c r="EKE57" s="712"/>
      <c r="EKF57" s="712"/>
      <c r="EKG57" s="712"/>
      <c r="EKH57" s="712"/>
      <c r="EKI57" s="712"/>
      <c r="EKJ57" s="712"/>
      <c r="EKK57" s="712"/>
      <c r="EKL57" s="712"/>
      <c r="EKM57" s="712"/>
      <c r="EKN57" s="712"/>
      <c r="EKO57" s="712"/>
      <c r="EKP57" s="712"/>
      <c r="EKQ57" s="712"/>
      <c r="EKR57" s="712"/>
      <c r="EKS57" s="712"/>
      <c r="EKT57" s="712"/>
      <c r="EKU57" s="712"/>
      <c r="EKV57" s="712"/>
      <c r="EKW57" s="712"/>
      <c r="EKX57" s="712"/>
      <c r="EKY57" s="712"/>
      <c r="EKZ57" s="712"/>
      <c r="ELA57" s="712"/>
      <c r="ELB57" s="712"/>
      <c r="ELC57" s="712"/>
      <c r="ELD57" s="712"/>
      <c r="ELE57" s="712"/>
      <c r="ELF57" s="712"/>
      <c r="ELG57" s="712"/>
      <c r="ELH57" s="712"/>
      <c r="ELI57" s="712"/>
      <c r="ELJ57" s="712"/>
      <c r="ELK57" s="712"/>
      <c r="ELL57" s="712"/>
      <c r="ELM57" s="712"/>
      <c r="ELN57" s="712"/>
      <c r="ELO57" s="712"/>
      <c r="ELP57" s="712"/>
      <c r="ELQ57" s="712"/>
      <c r="ELR57" s="712"/>
      <c r="ELS57" s="712"/>
      <c r="ELT57" s="712"/>
      <c r="ELU57" s="712"/>
      <c r="ELV57" s="712"/>
      <c r="ELW57" s="712"/>
      <c r="ELX57" s="712"/>
      <c r="ELY57" s="712"/>
      <c r="ELZ57" s="712"/>
      <c r="EMA57" s="712"/>
      <c r="EMB57" s="712"/>
      <c r="EMC57" s="712"/>
      <c r="EMD57" s="712"/>
      <c r="EME57" s="712"/>
      <c r="EMF57" s="712"/>
      <c r="EMG57" s="712"/>
      <c r="EMH57" s="712"/>
      <c r="EMI57" s="712"/>
      <c r="EMJ57" s="712"/>
      <c r="EMK57" s="712"/>
      <c r="EML57" s="712"/>
      <c r="EMM57" s="712"/>
      <c r="EMN57" s="712"/>
      <c r="EMO57" s="712"/>
      <c r="EMP57" s="712"/>
      <c r="EMQ57" s="712"/>
      <c r="EMR57" s="712"/>
      <c r="EMS57" s="712"/>
      <c r="EMT57" s="712"/>
      <c r="EMU57" s="712"/>
      <c r="EMV57" s="712"/>
      <c r="EMW57" s="712"/>
      <c r="EMX57" s="712"/>
      <c r="EMY57" s="712"/>
      <c r="EMZ57" s="712"/>
      <c r="ENA57" s="712"/>
      <c r="ENB57" s="712"/>
      <c r="ENC57" s="712"/>
      <c r="END57" s="712"/>
      <c r="ENE57" s="712"/>
      <c r="ENF57" s="712"/>
      <c r="ENG57" s="712"/>
      <c r="ENH57" s="712"/>
      <c r="ENI57" s="712"/>
      <c r="ENJ57" s="712"/>
      <c r="ENK57" s="712"/>
      <c r="ENL57" s="712"/>
      <c r="ENM57" s="712"/>
      <c r="ENN57" s="712"/>
      <c r="ENO57" s="712"/>
      <c r="ENP57" s="712"/>
      <c r="ENQ57" s="712"/>
      <c r="ENR57" s="712"/>
      <c r="ENS57" s="712"/>
      <c r="ENT57" s="712"/>
      <c r="ENU57" s="712"/>
      <c r="ENV57" s="712"/>
      <c r="ENW57" s="712"/>
      <c r="ENX57" s="712"/>
      <c r="ENY57" s="712"/>
      <c r="ENZ57" s="712"/>
      <c r="EOA57" s="712"/>
      <c r="EOB57" s="712"/>
      <c r="EOC57" s="712"/>
      <c r="EOD57" s="712"/>
      <c r="EOE57" s="712"/>
      <c r="EOF57" s="712"/>
      <c r="EOG57" s="712"/>
      <c r="EOH57" s="712"/>
      <c r="EOI57" s="712"/>
      <c r="EOJ57" s="712"/>
      <c r="EOK57" s="712"/>
      <c r="EOL57" s="712"/>
      <c r="EOM57" s="712"/>
      <c r="EON57" s="712"/>
      <c r="EOO57" s="712"/>
      <c r="EOP57" s="712"/>
      <c r="EOQ57" s="712"/>
      <c r="EOR57" s="712"/>
      <c r="EOS57" s="712"/>
      <c r="EOT57" s="712"/>
      <c r="EOU57" s="712"/>
      <c r="EOV57" s="712"/>
      <c r="EOW57" s="712"/>
      <c r="EOX57" s="712"/>
      <c r="EOY57" s="712"/>
      <c r="EOZ57" s="712"/>
      <c r="EPA57" s="712"/>
      <c r="EPB57" s="712"/>
      <c r="EPC57" s="712"/>
      <c r="EPD57" s="712"/>
      <c r="EPE57" s="712"/>
      <c r="EPF57" s="712"/>
      <c r="EPG57" s="712"/>
      <c r="EPH57" s="712"/>
      <c r="EPI57" s="712"/>
      <c r="EPJ57" s="712"/>
      <c r="EPK57" s="712"/>
      <c r="EPL57" s="712"/>
      <c r="EPM57" s="712"/>
      <c r="EPN57" s="712"/>
      <c r="EPO57" s="712"/>
      <c r="EPP57" s="712"/>
      <c r="EPQ57" s="712"/>
      <c r="EPR57" s="712"/>
      <c r="EPS57" s="712"/>
      <c r="EPT57" s="712"/>
      <c r="EPU57" s="712"/>
      <c r="EPV57" s="712"/>
      <c r="EPW57" s="712"/>
      <c r="EPX57" s="712"/>
      <c r="EPY57" s="712"/>
      <c r="EPZ57" s="712"/>
      <c r="EQA57" s="712"/>
      <c r="EQB57" s="712"/>
      <c r="EQC57" s="712"/>
      <c r="EQD57" s="712"/>
      <c r="EQE57" s="712"/>
      <c r="EQF57" s="712"/>
      <c r="EQG57" s="712"/>
      <c r="EQH57" s="712"/>
      <c r="EQI57" s="712"/>
      <c r="EQJ57" s="712"/>
      <c r="EQK57" s="712"/>
      <c r="EQL57" s="712"/>
      <c r="EQM57" s="712"/>
      <c r="EQN57" s="712"/>
      <c r="EQO57" s="712"/>
      <c r="EQP57" s="712"/>
      <c r="EQQ57" s="712"/>
      <c r="EQR57" s="712"/>
      <c r="EQS57" s="712"/>
      <c r="EQT57" s="712"/>
      <c r="EQU57" s="712"/>
      <c r="EQV57" s="712"/>
      <c r="EQW57" s="712"/>
      <c r="EQX57" s="712"/>
      <c r="EQY57" s="712"/>
      <c r="EQZ57" s="712"/>
      <c r="ERA57" s="712"/>
      <c r="ERB57" s="712"/>
      <c r="ERC57" s="712"/>
      <c r="ERD57" s="712"/>
      <c r="ERE57" s="712"/>
      <c r="ERF57" s="712"/>
      <c r="ERG57" s="712"/>
      <c r="ERH57" s="712"/>
      <c r="ERI57" s="712"/>
      <c r="ERJ57" s="712"/>
      <c r="ERK57" s="712"/>
      <c r="ERL57" s="712"/>
      <c r="ERM57" s="712"/>
      <c r="ERN57" s="712"/>
      <c r="ERO57" s="712"/>
      <c r="ERP57" s="712"/>
      <c r="ERQ57" s="712"/>
      <c r="ERR57" s="712"/>
      <c r="ERS57" s="712"/>
      <c r="ERT57" s="712"/>
      <c r="ERU57" s="712"/>
      <c r="ERV57" s="712"/>
      <c r="ERW57" s="712"/>
      <c r="ERX57" s="712"/>
      <c r="ERY57" s="712"/>
      <c r="ERZ57" s="712"/>
      <c r="ESA57" s="712"/>
      <c r="ESB57" s="712"/>
      <c r="ESC57" s="712"/>
      <c r="ESD57" s="712"/>
      <c r="ESE57" s="712"/>
      <c r="ESF57" s="712"/>
      <c r="ESG57" s="712"/>
      <c r="ESH57" s="712"/>
      <c r="ESI57" s="712"/>
      <c r="ESJ57" s="712"/>
      <c r="ESK57" s="712"/>
      <c r="ESL57" s="712"/>
      <c r="ESM57" s="712"/>
      <c r="ESN57" s="712"/>
      <c r="ESO57" s="712"/>
      <c r="ESP57" s="712"/>
      <c r="ESQ57" s="712"/>
      <c r="ESR57" s="712"/>
      <c r="ESS57" s="712"/>
      <c r="EST57" s="712"/>
      <c r="ESU57" s="712"/>
      <c r="ESV57" s="712"/>
      <c r="ESW57" s="712"/>
      <c r="ESX57" s="712"/>
      <c r="ESY57" s="712"/>
      <c r="ESZ57" s="712"/>
      <c r="ETA57" s="712"/>
      <c r="ETB57" s="712"/>
      <c r="ETC57" s="712"/>
      <c r="ETD57" s="712"/>
      <c r="ETE57" s="712"/>
      <c r="ETF57" s="712"/>
      <c r="ETG57" s="712"/>
      <c r="ETH57" s="712"/>
      <c r="ETI57" s="712"/>
      <c r="ETJ57" s="712"/>
      <c r="ETK57" s="712"/>
      <c r="ETL57" s="712"/>
      <c r="ETM57" s="712"/>
      <c r="ETN57" s="712"/>
      <c r="ETO57" s="712"/>
      <c r="ETP57" s="712"/>
      <c r="ETQ57" s="712"/>
      <c r="ETR57" s="712"/>
      <c r="ETS57" s="712"/>
      <c r="ETT57" s="712"/>
      <c r="ETU57" s="712"/>
      <c r="ETV57" s="712"/>
      <c r="ETW57" s="712"/>
      <c r="ETX57" s="712"/>
      <c r="ETY57" s="712"/>
      <c r="ETZ57" s="712"/>
      <c r="EUA57" s="712"/>
      <c r="EUB57" s="712"/>
      <c r="EUC57" s="712"/>
      <c r="EUD57" s="712"/>
      <c r="EUE57" s="712"/>
      <c r="EUF57" s="712"/>
      <c r="EUG57" s="712"/>
      <c r="EUH57" s="712"/>
      <c r="EUI57" s="712"/>
      <c r="EUJ57" s="712"/>
      <c r="EUK57" s="712"/>
      <c r="EUL57" s="712"/>
      <c r="EUM57" s="712"/>
      <c r="EUN57" s="712"/>
      <c r="EUO57" s="712"/>
      <c r="EUP57" s="712"/>
      <c r="EUQ57" s="712"/>
      <c r="EUR57" s="712"/>
      <c r="EUS57" s="712"/>
      <c r="EUT57" s="712"/>
      <c r="EUU57" s="712"/>
      <c r="EUV57" s="712"/>
      <c r="EUW57" s="712"/>
      <c r="EUX57" s="712"/>
      <c r="EUY57" s="712"/>
      <c r="EUZ57" s="712"/>
      <c r="EVA57" s="712"/>
      <c r="EVB57" s="712"/>
      <c r="EVC57" s="712"/>
      <c r="EVD57" s="712"/>
      <c r="EVE57" s="712"/>
      <c r="EVF57" s="712"/>
      <c r="EVG57" s="712"/>
      <c r="EVH57" s="712"/>
      <c r="EVI57" s="712"/>
      <c r="EVJ57" s="712"/>
      <c r="EVK57" s="712"/>
      <c r="EVL57" s="712"/>
      <c r="EVM57" s="712"/>
      <c r="EVN57" s="712"/>
      <c r="EVO57" s="712"/>
      <c r="EVP57" s="712"/>
      <c r="EVQ57" s="712"/>
      <c r="EVR57" s="712"/>
      <c r="EVS57" s="712"/>
      <c r="EVT57" s="712"/>
      <c r="EVU57" s="712"/>
      <c r="EVV57" s="712"/>
      <c r="EVW57" s="712"/>
      <c r="EVX57" s="712"/>
      <c r="EVY57" s="712"/>
      <c r="EVZ57" s="712"/>
      <c r="EWA57" s="712"/>
      <c r="EWB57" s="712"/>
      <c r="EWC57" s="712"/>
      <c r="EWD57" s="712"/>
      <c r="EWE57" s="712"/>
      <c r="EWF57" s="712"/>
      <c r="EWG57" s="712"/>
      <c r="EWH57" s="712"/>
      <c r="EWI57" s="712"/>
      <c r="EWJ57" s="712"/>
      <c r="EWK57" s="712"/>
      <c r="EWL57" s="712"/>
      <c r="EWM57" s="712"/>
      <c r="EWN57" s="712"/>
      <c r="EWO57" s="712"/>
      <c r="EWP57" s="712"/>
      <c r="EWQ57" s="712"/>
      <c r="EWR57" s="712"/>
      <c r="EWS57" s="712"/>
      <c r="EWT57" s="712"/>
      <c r="EWU57" s="712"/>
      <c r="EWV57" s="712"/>
      <c r="EWW57" s="712"/>
      <c r="EWX57" s="712"/>
      <c r="EWY57" s="712"/>
      <c r="EWZ57" s="712"/>
      <c r="EXA57" s="712"/>
      <c r="EXB57" s="712"/>
      <c r="EXC57" s="712"/>
      <c r="EXD57" s="712"/>
      <c r="EXE57" s="712"/>
      <c r="EXF57" s="712"/>
      <c r="EXG57" s="712"/>
      <c r="EXH57" s="712"/>
      <c r="EXI57" s="712"/>
      <c r="EXJ57" s="712"/>
      <c r="EXK57" s="712"/>
      <c r="EXL57" s="712"/>
      <c r="EXM57" s="712"/>
      <c r="EXN57" s="712"/>
      <c r="EXO57" s="712"/>
      <c r="EXP57" s="712"/>
      <c r="EXQ57" s="712"/>
      <c r="EXR57" s="712"/>
      <c r="EXS57" s="712"/>
      <c r="EXT57" s="712"/>
      <c r="EXU57" s="712"/>
      <c r="EXV57" s="712"/>
      <c r="EXW57" s="712"/>
      <c r="EXX57" s="712"/>
      <c r="EXY57" s="712"/>
      <c r="EXZ57" s="712"/>
      <c r="EYA57" s="712"/>
      <c r="EYB57" s="712"/>
      <c r="EYC57" s="712"/>
      <c r="EYD57" s="712"/>
      <c r="EYE57" s="712"/>
      <c r="EYF57" s="712"/>
      <c r="EYG57" s="712"/>
      <c r="EYH57" s="712"/>
      <c r="EYI57" s="712"/>
      <c r="EYJ57" s="712"/>
      <c r="EYK57" s="712"/>
      <c r="EYL57" s="712"/>
      <c r="EYM57" s="712"/>
      <c r="EYN57" s="712"/>
      <c r="EYO57" s="712"/>
      <c r="EYP57" s="712"/>
      <c r="EYQ57" s="712"/>
      <c r="EYR57" s="712"/>
      <c r="EYS57" s="712"/>
      <c r="EYT57" s="712"/>
      <c r="EYU57" s="712"/>
      <c r="EYV57" s="712"/>
      <c r="EYW57" s="712"/>
      <c r="EYX57" s="712"/>
      <c r="EYY57" s="712"/>
      <c r="EYZ57" s="712"/>
      <c r="EZA57" s="712"/>
      <c r="EZB57" s="712"/>
      <c r="EZC57" s="712"/>
      <c r="EZD57" s="712"/>
      <c r="EZE57" s="712"/>
      <c r="EZF57" s="712"/>
      <c r="EZG57" s="712"/>
      <c r="EZH57" s="712"/>
      <c r="EZI57" s="712"/>
      <c r="EZJ57" s="712"/>
      <c r="EZK57" s="712"/>
      <c r="EZL57" s="712"/>
      <c r="EZM57" s="712"/>
      <c r="EZN57" s="712"/>
      <c r="EZO57" s="712"/>
      <c r="EZP57" s="712"/>
      <c r="EZQ57" s="712"/>
      <c r="EZR57" s="712"/>
      <c r="EZS57" s="712"/>
      <c r="EZT57" s="712"/>
      <c r="EZU57" s="712"/>
      <c r="EZV57" s="712"/>
      <c r="EZW57" s="712"/>
      <c r="EZX57" s="712"/>
      <c r="EZY57" s="712"/>
      <c r="EZZ57" s="712"/>
      <c r="FAA57" s="712"/>
      <c r="FAB57" s="712"/>
      <c r="FAC57" s="712"/>
      <c r="FAD57" s="712"/>
      <c r="FAE57" s="712"/>
      <c r="FAF57" s="712"/>
      <c r="FAG57" s="712"/>
      <c r="FAH57" s="712"/>
      <c r="FAI57" s="712"/>
      <c r="FAJ57" s="712"/>
      <c r="FAK57" s="712"/>
      <c r="FAL57" s="712"/>
      <c r="FAM57" s="712"/>
      <c r="FAN57" s="712"/>
      <c r="FAO57" s="712"/>
      <c r="FAP57" s="712"/>
      <c r="FAQ57" s="712"/>
      <c r="FAR57" s="712"/>
      <c r="FAS57" s="712"/>
      <c r="FAT57" s="712"/>
      <c r="FAU57" s="712"/>
      <c r="FAV57" s="712"/>
      <c r="FAW57" s="712"/>
      <c r="FAX57" s="712"/>
      <c r="FAY57" s="712"/>
      <c r="FAZ57" s="712"/>
      <c r="FBA57" s="712"/>
      <c r="FBB57" s="712"/>
      <c r="FBC57" s="712"/>
      <c r="FBD57" s="712"/>
      <c r="FBE57" s="712"/>
      <c r="FBF57" s="712"/>
      <c r="FBG57" s="712"/>
      <c r="FBH57" s="712"/>
      <c r="FBI57" s="712"/>
      <c r="FBJ57" s="712"/>
      <c r="FBK57" s="712"/>
      <c r="FBL57" s="712"/>
      <c r="FBM57" s="712"/>
      <c r="FBN57" s="712"/>
      <c r="FBO57" s="712"/>
      <c r="FBP57" s="712"/>
      <c r="FBQ57" s="712"/>
      <c r="FBR57" s="712"/>
      <c r="FBS57" s="712"/>
      <c r="FBT57" s="712"/>
      <c r="FBU57" s="712"/>
      <c r="FBV57" s="712"/>
      <c r="FBW57" s="712"/>
      <c r="FBX57" s="712"/>
      <c r="FBY57" s="712"/>
      <c r="FBZ57" s="712"/>
      <c r="FCA57" s="712"/>
      <c r="FCB57" s="712"/>
      <c r="FCC57" s="712"/>
      <c r="FCD57" s="712"/>
      <c r="FCE57" s="712"/>
      <c r="FCF57" s="712"/>
      <c r="FCG57" s="712"/>
      <c r="FCH57" s="712"/>
      <c r="FCI57" s="712"/>
      <c r="FCJ57" s="712"/>
      <c r="FCK57" s="712"/>
      <c r="FCL57" s="712"/>
      <c r="FCM57" s="712"/>
      <c r="FCN57" s="712"/>
      <c r="FCO57" s="712"/>
      <c r="FCP57" s="712"/>
      <c r="FCQ57" s="712"/>
      <c r="FCR57" s="712"/>
      <c r="FCS57" s="712"/>
      <c r="FCT57" s="712"/>
      <c r="FCU57" s="712"/>
      <c r="FCV57" s="712"/>
      <c r="FCW57" s="712"/>
      <c r="FCX57" s="712"/>
      <c r="FCY57" s="712"/>
      <c r="FCZ57" s="712"/>
      <c r="FDA57" s="712"/>
      <c r="FDB57" s="712"/>
      <c r="FDC57" s="712"/>
      <c r="FDD57" s="712"/>
      <c r="FDE57" s="712"/>
      <c r="FDF57" s="712"/>
      <c r="FDG57" s="712"/>
      <c r="FDH57" s="712"/>
      <c r="FDI57" s="712"/>
      <c r="FDJ57" s="712"/>
      <c r="FDK57" s="712"/>
      <c r="FDL57" s="712"/>
      <c r="FDM57" s="712"/>
      <c r="FDN57" s="712"/>
      <c r="FDO57" s="712"/>
      <c r="FDP57" s="712"/>
      <c r="FDQ57" s="712"/>
      <c r="FDR57" s="712"/>
      <c r="FDS57" s="712"/>
      <c r="FDT57" s="712"/>
      <c r="FDU57" s="712"/>
      <c r="FDV57" s="712"/>
      <c r="FDW57" s="712"/>
      <c r="FDX57" s="712"/>
      <c r="FDY57" s="712"/>
      <c r="FDZ57" s="712"/>
      <c r="FEA57" s="712"/>
      <c r="FEB57" s="712"/>
      <c r="FEC57" s="712"/>
      <c r="FED57" s="712"/>
      <c r="FEE57" s="712"/>
      <c r="FEF57" s="712"/>
      <c r="FEG57" s="712"/>
      <c r="FEH57" s="712"/>
      <c r="FEI57" s="712"/>
      <c r="FEJ57" s="712"/>
      <c r="FEK57" s="712"/>
      <c r="FEL57" s="712"/>
      <c r="FEM57" s="712"/>
      <c r="FEN57" s="712"/>
      <c r="FEO57" s="712"/>
      <c r="FEP57" s="712"/>
      <c r="FEQ57" s="712"/>
      <c r="FER57" s="712"/>
      <c r="FES57" s="712"/>
      <c r="FET57" s="712"/>
      <c r="FEU57" s="712"/>
      <c r="FEV57" s="712"/>
      <c r="FEW57" s="712"/>
      <c r="FEX57" s="712"/>
      <c r="FEY57" s="712"/>
      <c r="FEZ57" s="712"/>
      <c r="FFA57" s="712"/>
      <c r="FFB57" s="712"/>
      <c r="FFC57" s="712"/>
      <c r="FFD57" s="712"/>
      <c r="FFE57" s="712"/>
      <c r="FFF57" s="712"/>
      <c r="FFG57" s="712"/>
      <c r="FFH57" s="712"/>
      <c r="FFI57" s="712"/>
      <c r="FFJ57" s="712"/>
      <c r="FFK57" s="712"/>
      <c r="FFL57" s="712"/>
      <c r="FFM57" s="712"/>
      <c r="FFN57" s="712"/>
      <c r="FFO57" s="712"/>
      <c r="FFP57" s="712"/>
      <c r="FFQ57" s="712"/>
      <c r="FFR57" s="712"/>
      <c r="FFS57" s="712"/>
      <c r="FFT57" s="712"/>
      <c r="FFU57" s="712"/>
      <c r="FFV57" s="712"/>
      <c r="FFW57" s="712"/>
      <c r="FFX57" s="712"/>
      <c r="FFY57" s="712"/>
      <c r="FFZ57" s="712"/>
      <c r="FGA57" s="712"/>
      <c r="FGB57" s="712"/>
      <c r="FGC57" s="712"/>
      <c r="FGD57" s="712"/>
      <c r="FGE57" s="712"/>
      <c r="FGF57" s="712"/>
      <c r="FGG57" s="712"/>
      <c r="FGH57" s="712"/>
      <c r="FGI57" s="712"/>
      <c r="FGJ57" s="712"/>
      <c r="FGK57" s="712"/>
      <c r="FGL57" s="712"/>
      <c r="FGM57" s="712"/>
      <c r="FGN57" s="712"/>
      <c r="FGO57" s="712"/>
      <c r="FGP57" s="712"/>
      <c r="FGQ57" s="712"/>
      <c r="FGR57" s="712"/>
      <c r="FGS57" s="712"/>
      <c r="FGT57" s="712"/>
      <c r="FGU57" s="712"/>
      <c r="FGV57" s="712"/>
      <c r="FGW57" s="712"/>
      <c r="FGX57" s="712"/>
      <c r="FGY57" s="712"/>
      <c r="FGZ57" s="712"/>
      <c r="FHA57" s="712"/>
      <c r="FHB57" s="712"/>
      <c r="FHC57" s="712"/>
      <c r="FHD57" s="712"/>
      <c r="FHE57" s="712"/>
      <c r="FHF57" s="712"/>
      <c r="FHG57" s="712"/>
      <c r="FHH57" s="712"/>
      <c r="FHI57" s="712"/>
      <c r="FHJ57" s="712"/>
      <c r="FHK57" s="712"/>
      <c r="FHL57" s="712"/>
      <c r="FHM57" s="712"/>
      <c r="FHN57" s="712"/>
      <c r="FHO57" s="712"/>
      <c r="FHP57" s="712"/>
      <c r="FHQ57" s="712"/>
      <c r="FHR57" s="712"/>
      <c r="FHS57" s="712"/>
      <c r="FHT57" s="712"/>
      <c r="FHU57" s="712"/>
      <c r="FHV57" s="712"/>
      <c r="FHW57" s="712"/>
      <c r="FHX57" s="712"/>
      <c r="FHY57" s="712"/>
      <c r="FHZ57" s="712"/>
      <c r="FIA57" s="712"/>
      <c r="FIB57" s="712"/>
      <c r="FIC57" s="712"/>
      <c r="FID57" s="712"/>
      <c r="FIE57" s="712"/>
      <c r="FIF57" s="712"/>
      <c r="FIG57" s="712"/>
      <c r="FIH57" s="712"/>
      <c r="FII57" s="712"/>
      <c r="FIJ57" s="712"/>
      <c r="FIK57" s="712"/>
      <c r="FIL57" s="712"/>
      <c r="FIM57" s="712"/>
      <c r="FIN57" s="712"/>
      <c r="FIO57" s="712"/>
      <c r="FIP57" s="712"/>
      <c r="FIQ57" s="712"/>
      <c r="FIR57" s="712"/>
      <c r="FIS57" s="712"/>
      <c r="FIT57" s="712"/>
      <c r="FIU57" s="712"/>
      <c r="FIV57" s="712"/>
      <c r="FIW57" s="712"/>
      <c r="FIX57" s="712"/>
      <c r="FIY57" s="712"/>
      <c r="FIZ57" s="712"/>
      <c r="FJA57" s="712"/>
      <c r="FJB57" s="712"/>
      <c r="FJC57" s="712"/>
      <c r="FJD57" s="712"/>
      <c r="FJE57" s="712"/>
      <c r="FJF57" s="712"/>
      <c r="FJG57" s="712"/>
      <c r="FJH57" s="712"/>
      <c r="FJI57" s="712"/>
      <c r="FJJ57" s="712"/>
      <c r="FJK57" s="712"/>
      <c r="FJL57" s="712"/>
      <c r="FJM57" s="712"/>
      <c r="FJN57" s="712"/>
      <c r="FJO57" s="712"/>
      <c r="FJP57" s="712"/>
      <c r="FJQ57" s="712"/>
      <c r="FJR57" s="712"/>
      <c r="FJS57" s="712"/>
      <c r="FJT57" s="712"/>
      <c r="FJU57" s="712"/>
      <c r="FJV57" s="712"/>
      <c r="FJW57" s="712"/>
      <c r="FJX57" s="712"/>
      <c r="FJY57" s="712"/>
      <c r="FJZ57" s="712"/>
      <c r="FKA57" s="712"/>
      <c r="FKB57" s="712"/>
      <c r="FKC57" s="712"/>
      <c r="FKD57" s="712"/>
      <c r="FKE57" s="712"/>
      <c r="FKF57" s="712"/>
      <c r="FKG57" s="712"/>
      <c r="FKH57" s="712"/>
      <c r="FKI57" s="712"/>
      <c r="FKJ57" s="712"/>
      <c r="FKK57" s="712"/>
      <c r="FKL57" s="712"/>
      <c r="FKM57" s="712"/>
      <c r="FKN57" s="712"/>
      <c r="FKO57" s="712"/>
      <c r="FKP57" s="712"/>
      <c r="FKQ57" s="712"/>
      <c r="FKR57" s="712"/>
      <c r="FKS57" s="712"/>
      <c r="FKT57" s="712"/>
      <c r="FKU57" s="712"/>
      <c r="FKV57" s="712"/>
      <c r="FKW57" s="712"/>
      <c r="FKX57" s="712"/>
      <c r="FKY57" s="712"/>
      <c r="FKZ57" s="712"/>
      <c r="FLA57" s="712"/>
      <c r="FLB57" s="712"/>
      <c r="FLC57" s="712"/>
      <c r="FLD57" s="712"/>
      <c r="FLE57" s="712"/>
      <c r="FLF57" s="712"/>
      <c r="FLG57" s="712"/>
      <c r="FLH57" s="712"/>
      <c r="FLI57" s="712"/>
      <c r="FLJ57" s="712"/>
      <c r="FLK57" s="712"/>
      <c r="FLL57" s="712"/>
      <c r="FLM57" s="712"/>
      <c r="FLN57" s="712"/>
      <c r="FLO57" s="712"/>
      <c r="FLP57" s="712"/>
      <c r="FLQ57" s="712"/>
      <c r="FLR57" s="712"/>
      <c r="FLS57" s="712"/>
      <c r="FLT57" s="712"/>
      <c r="FLU57" s="712"/>
      <c r="FLV57" s="712"/>
      <c r="FLW57" s="712"/>
      <c r="FLX57" s="712"/>
      <c r="FLY57" s="712"/>
      <c r="FLZ57" s="712"/>
      <c r="FMA57" s="712"/>
      <c r="FMB57" s="712"/>
      <c r="FMC57" s="712"/>
      <c r="FMD57" s="712"/>
      <c r="FME57" s="712"/>
      <c r="FMF57" s="712"/>
      <c r="FMG57" s="712"/>
      <c r="FMH57" s="712"/>
      <c r="FMI57" s="712"/>
      <c r="FMJ57" s="712"/>
      <c r="FMK57" s="712"/>
      <c r="FML57" s="712"/>
      <c r="FMM57" s="712"/>
      <c r="FMN57" s="712"/>
      <c r="FMO57" s="712"/>
      <c r="FMP57" s="712"/>
      <c r="FMQ57" s="712"/>
      <c r="FMR57" s="712"/>
      <c r="FMS57" s="712"/>
      <c r="FMT57" s="712"/>
      <c r="FMU57" s="712"/>
      <c r="FMV57" s="712"/>
      <c r="FMW57" s="712"/>
      <c r="FMX57" s="712"/>
      <c r="FMY57" s="712"/>
      <c r="FMZ57" s="712"/>
      <c r="FNA57" s="712"/>
      <c r="FNB57" s="712"/>
      <c r="FNC57" s="712"/>
      <c r="FND57" s="712"/>
      <c r="FNE57" s="712"/>
      <c r="FNF57" s="712"/>
      <c r="FNG57" s="712"/>
      <c r="FNH57" s="712"/>
      <c r="FNI57" s="712"/>
      <c r="FNJ57" s="712"/>
      <c r="FNK57" s="712"/>
      <c r="FNL57" s="712"/>
      <c r="FNM57" s="712"/>
      <c r="FNN57" s="712"/>
      <c r="FNO57" s="712"/>
      <c r="FNP57" s="712"/>
      <c r="FNQ57" s="712"/>
      <c r="FNR57" s="712"/>
      <c r="FNS57" s="712"/>
      <c r="FNT57" s="712"/>
      <c r="FNU57" s="712"/>
      <c r="FNV57" s="712"/>
      <c r="FNW57" s="712"/>
      <c r="FNX57" s="712"/>
      <c r="FNY57" s="712"/>
      <c r="FNZ57" s="712"/>
      <c r="FOA57" s="712"/>
      <c r="FOB57" s="712"/>
      <c r="FOC57" s="712"/>
      <c r="FOD57" s="712"/>
      <c r="FOE57" s="712"/>
      <c r="FOF57" s="712"/>
      <c r="FOG57" s="712"/>
      <c r="FOH57" s="712"/>
      <c r="FOI57" s="712"/>
      <c r="FOJ57" s="712"/>
      <c r="FOK57" s="712"/>
      <c r="FOL57" s="712"/>
      <c r="FOM57" s="712"/>
      <c r="FON57" s="712"/>
      <c r="FOO57" s="712"/>
      <c r="FOP57" s="712"/>
      <c r="FOQ57" s="712"/>
      <c r="FOR57" s="712"/>
      <c r="FOS57" s="712"/>
      <c r="FOT57" s="712"/>
      <c r="FOU57" s="712"/>
      <c r="FOV57" s="712"/>
      <c r="FOW57" s="712"/>
      <c r="FOX57" s="712"/>
      <c r="FOY57" s="712"/>
      <c r="FOZ57" s="712"/>
      <c r="FPA57" s="712"/>
      <c r="FPB57" s="712"/>
      <c r="FPC57" s="712"/>
      <c r="FPD57" s="712"/>
      <c r="FPE57" s="712"/>
      <c r="FPF57" s="712"/>
      <c r="FPG57" s="712"/>
      <c r="FPH57" s="712"/>
      <c r="FPI57" s="712"/>
      <c r="FPJ57" s="712"/>
      <c r="FPK57" s="712"/>
      <c r="FPL57" s="712"/>
      <c r="FPM57" s="712"/>
      <c r="FPN57" s="712"/>
      <c r="FPO57" s="712"/>
      <c r="FPP57" s="712"/>
      <c r="FPQ57" s="712"/>
      <c r="FPR57" s="712"/>
      <c r="FPS57" s="712"/>
      <c r="FPT57" s="712"/>
      <c r="FPU57" s="712"/>
      <c r="FPV57" s="712"/>
      <c r="FPW57" s="712"/>
      <c r="FPX57" s="712"/>
      <c r="FPY57" s="712"/>
      <c r="FPZ57" s="712"/>
      <c r="FQA57" s="712"/>
      <c r="FQB57" s="712"/>
      <c r="FQC57" s="712"/>
      <c r="FQD57" s="712"/>
      <c r="FQE57" s="712"/>
      <c r="FQF57" s="712"/>
      <c r="FQG57" s="712"/>
      <c r="FQH57" s="712"/>
      <c r="FQI57" s="712"/>
      <c r="FQJ57" s="712"/>
      <c r="FQK57" s="712"/>
      <c r="FQL57" s="712"/>
      <c r="FQM57" s="712"/>
      <c r="FQN57" s="712"/>
      <c r="FQO57" s="712"/>
      <c r="FQP57" s="712"/>
      <c r="FQQ57" s="712"/>
      <c r="FQR57" s="712"/>
      <c r="FQS57" s="712"/>
      <c r="FQT57" s="712"/>
      <c r="FQU57" s="712"/>
      <c r="FQV57" s="712"/>
      <c r="FQW57" s="712"/>
      <c r="FQX57" s="712"/>
      <c r="FQY57" s="712"/>
      <c r="FQZ57" s="712"/>
      <c r="FRA57" s="712"/>
      <c r="FRB57" s="712"/>
      <c r="FRC57" s="712"/>
      <c r="FRD57" s="712"/>
      <c r="FRE57" s="712"/>
      <c r="FRF57" s="712"/>
      <c r="FRG57" s="712"/>
      <c r="FRH57" s="712"/>
      <c r="FRI57" s="712"/>
      <c r="FRJ57" s="712"/>
      <c r="FRK57" s="712"/>
      <c r="FRL57" s="712"/>
      <c r="FRM57" s="712"/>
      <c r="FRN57" s="712"/>
      <c r="FRO57" s="712"/>
      <c r="FRP57" s="712"/>
      <c r="FRQ57" s="712"/>
      <c r="FRR57" s="712"/>
      <c r="FRS57" s="712"/>
      <c r="FRT57" s="712"/>
      <c r="FRU57" s="712"/>
      <c r="FRV57" s="712"/>
      <c r="FRW57" s="712"/>
      <c r="FRX57" s="712"/>
      <c r="FRY57" s="712"/>
      <c r="FRZ57" s="712"/>
      <c r="FSA57" s="712"/>
      <c r="FSB57" s="712"/>
      <c r="FSC57" s="712"/>
      <c r="FSD57" s="712"/>
      <c r="FSE57" s="712"/>
      <c r="FSF57" s="712"/>
      <c r="FSG57" s="712"/>
      <c r="FSH57" s="712"/>
      <c r="FSI57" s="712"/>
      <c r="FSJ57" s="712"/>
      <c r="FSK57" s="712"/>
      <c r="FSL57" s="712"/>
      <c r="FSM57" s="712"/>
      <c r="FSN57" s="712"/>
      <c r="FSO57" s="712"/>
      <c r="FSP57" s="712"/>
      <c r="FSQ57" s="712"/>
      <c r="FSR57" s="712"/>
      <c r="FSS57" s="712"/>
      <c r="FST57" s="712"/>
      <c r="FSU57" s="712"/>
      <c r="FSV57" s="712"/>
      <c r="FSW57" s="712"/>
      <c r="FSX57" s="712"/>
      <c r="FSY57" s="712"/>
      <c r="FSZ57" s="712"/>
      <c r="FTA57" s="712"/>
      <c r="FTB57" s="712"/>
      <c r="FTC57" s="712"/>
      <c r="FTD57" s="712"/>
      <c r="FTE57" s="712"/>
      <c r="FTF57" s="712"/>
      <c r="FTG57" s="712"/>
      <c r="FTH57" s="712"/>
      <c r="FTI57" s="712"/>
      <c r="FTJ57" s="712"/>
      <c r="FTK57" s="712"/>
      <c r="FTL57" s="712"/>
      <c r="FTM57" s="712"/>
      <c r="FTN57" s="712"/>
      <c r="FTO57" s="712"/>
      <c r="FTP57" s="712"/>
      <c r="FTQ57" s="712"/>
      <c r="FTR57" s="712"/>
      <c r="FTS57" s="712"/>
      <c r="FTT57" s="712"/>
      <c r="FTU57" s="712"/>
      <c r="FTV57" s="712"/>
      <c r="FTW57" s="712"/>
      <c r="FTX57" s="712"/>
      <c r="FTY57" s="712"/>
      <c r="FTZ57" s="712"/>
      <c r="FUA57" s="712"/>
      <c r="FUB57" s="712"/>
      <c r="FUC57" s="712"/>
      <c r="FUD57" s="712"/>
      <c r="FUE57" s="712"/>
      <c r="FUF57" s="712"/>
      <c r="FUG57" s="712"/>
      <c r="FUH57" s="712"/>
      <c r="FUI57" s="712"/>
      <c r="FUJ57" s="712"/>
      <c r="FUK57" s="712"/>
      <c r="FUL57" s="712"/>
      <c r="FUM57" s="712"/>
      <c r="FUN57" s="712"/>
      <c r="FUO57" s="712"/>
      <c r="FUP57" s="712"/>
      <c r="FUQ57" s="712"/>
      <c r="FUR57" s="712"/>
      <c r="FUS57" s="712"/>
      <c r="FUT57" s="712"/>
      <c r="FUU57" s="712"/>
      <c r="FUV57" s="712"/>
      <c r="FUW57" s="712"/>
      <c r="FUX57" s="712"/>
      <c r="FUY57" s="712"/>
      <c r="FUZ57" s="712"/>
      <c r="FVA57" s="712"/>
      <c r="FVB57" s="712"/>
      <c r="FVC57" s="712"/>
      <c r="FVD57" s="712"/>
      <c r="FVE57" s="712"/>
      <c r="FVF57" s="712"/>
      <c r="FVG57" s="712"/>
      <c r="FVH57" s="712"/>
      <c r="FVI57" s="712"/>
      <c r="FVJ57" s="712"/>
      <c r="FVK57" s="712"/>
      <c r="FVL57" s="712"/>
      <c r="FVM57" s="712"/>
      <c r="FVN57" s="712"/>
      <c r="FVO57" s="712"/>
      <c r="FVP57" s="712"/>
      <c r="FVQ57" s="712"/>
      <c r="FVR57" s="712"/>
      <c r="FVS57" s="712"/>
      <c r="FVT57" s="712"/>
      <c r="FVU57" s="712"/>
      <c r="FVV57" s="712"/>
      <c r="FVW57" s="712"/>
      <c r="FVX57" s="712"/>
      <c r="FVY57" s="712"/>
      <c r="FVZ57" s="712"/>
      <c r="FWA57" s="712"/>
      <c r="FWB57" s="712"/>
      <c r="FWC57" s="712"/>
      <c r="FWD57" s="712"/>
      <c r="FWE57" s="712"/>
      <c r="FWF57" s="712"/>
      <c r="FWG57" s="712"/>
      <c r="FWH57" s="712"/>
      <c r="FWI57" s="712"/>
      <c r="FWJ57" s="712"/>
      <c r="FWK57" s="712"/>
      <c r="FWL57" s="712"/>
      <c r="FWM57" s="712"/>
      <c r="FWN57" s="712"/>
      <c r="FWO57" s="712"/>
      <c r="FWP57" s="712"/>
      <c r="FWQ57" s="712"/>
      <c r="FWR57" s="712"/>
      <c r="FWS57" s="712"/>
      <c r="FWT57" s="712"/>
      <c r="FWU57" s="712"/>
      <c r="FWV57" s="712"/>
      <c r="FWW57" s="712"/>
      <c r="FWX57" s="712"/>
      <c r="FWY57" s="712"/>
      <c r="FWZ57" s="712"/>
      <c r="FXA57" s="712"/>
      <c r="FXB57" s="712"/>
      <c r="FXC57" s="712"/>
      <c r="FXD57" s="712"/>
      <c r="FXE57" s="712"/>
      <c r="FXF57" s="712"/>
      <c r="FXG57" s="712"/>
      <c r="FXH57" s="712"/>
      <c r="FXI57" s="712"/>
      <c r="FXJ57" s="712"/>
      <c r="FXK57" s="712"/>
      <c r="FXL57" s="712"/>
      <c r="FXM57" s="712"/>
      <c r="FXN57" s="712"/>
      <c r="FXO57" s="712"/>
      <c r="FXP57" s="712"/>
      <c r="FXQ57" s="712"/>
      <c r="FXR57" s="712"/>
      <c r="FXS57" s="712"/>
      <c r="FXT57" s="712"/>
      <c r="FXU57" s="712"/>
      <c r="FXV57" s="712"/>
      <c r="FXW57" s="712"/>
      <c r="FXX57" s="712"/>
      <c r="FXY57" s="712"/>
      <c r="FXZ57" s="712"/>
      <c r="FYA57" s="712"/>
      <c r="FYB57" s="712"/>
      <c r="FYC57" s="712"/>
      <c r="FYD57" s="712"/>
      <c r="FYE57" s="712"/>
      <c r="FYF57" s="712"/>
      <c r="FYG57" s="712"/>
      <c r="FYH57" s="712"/>
      <c r="FYI57" s="712"/>
      <c r="FYJ57" s="712"/>
      <c r="FYK57" s="712"/>
      <c r="FYL57" s="712"/>
      <c r="FYM57" s="712"/>
      <c r="FYN57" s="712"/>
      <c r="FYO57" s="712"/>
      <c r="FYP57" s="712"/>
      <c r="FYQ57" s="712"/>
      <c r="FYR57" s="712"/>
      <c r="FYS57" s="712"/>
      <c r="FYT57" s="712"/>
      <c r="FYU57" s="712"/>
      <c r="FYV57" s="712"/>
      <c r="FYW57" s="712"/>
      <c r="FYX57" s="712"/>
      <c r="FYY57" s="712"/>
      <c r="FYZ57" s="712"/>
      <c r="FZA57" s="712"/>
      <c r="FZB57" s="712"/>
      <c r="FZC57" s="712"/>
      <c r="FZD57" s="712"/>
      <c r="FZE57" s="712"/>
      <c r="FZF57" s="712"/>
      <c r="FZG57" s="712"/>
      <c r="FZH57" s="712"/>
      <c r="FZI57" s="712"/>
      <c r="FZJ57" s="712"/>
      <c r="FZK57" s="712"/>
      <c r="FZL57" s="712"/>
      <c r="FZM57" s="712"/>
      <c r="FZN57" s="712"/>
      <c r="FZO57" s="712"/>
      <c r="FZP57" s="712"/>
      <c r="FZQ57" s="712"/>
      <c r="FZR57" s="712"/>
      <c r="FZS57" s="712"/>
      <c r="FZT57" s="712"/>
      <c r="FZU57" s="712"/>
      <c r="FZV57" s="712"/>
      <c r="FZW57" s="712"/>
      <c r="FZX57" s="712"/>
      <c r="FZY57" s="712"/>
      <c r="FZZ57" s="712"/>
      <c r="GAA57" s="712"/>
      <c r="GAB57" s="712"/>
      <c r="GAC57" s="712"/>
      <c r="GAD57" s="712"/>
      <c r="GAE57" s="712"/>
      <c r="GAF57" s="712"/>
      <c r="GAG57" s="712"/>
      <c r="GAH57" s="712"/>
      <c r="GAI57" s="712"/>
      <c r="GAJ57" s="712"/>
      <c r="GAK57" s="712"/>
      <c r="GAL57" s="712"/>
      <c r="GAM57" s="712"/>
      <c r="GAN57" s="712"/>
      <c r="GAO57" s="712"/>
      <c r="GAP57" s="712"/>
      <c r="GAQ57" s="712"/>
      <c r="GAR57" s="712"/>
      <c r="GAS57" s="712"/>
      <c r="GAT57" s="712"/>
      <c r="GAU57" s="712"/>
      <c r="GAV57" s="712"/>
      <c r="GAW57" s="712"/>
      <c r="GAX57" s="712"/>
      <c r="GAY57" s="712"/>
      <c r="GAZ57" s="712"/>
      <c r="GBA57" s="712"/>
      <c r="GBB57" s="712"/>
      <c r="GBC57" s="712"/>
      <c r="GBD57" s="712"/>
      <c r="GBE57" s="712"/>
      <c r="GBF57" s="712"/>
      <c r="GBG57" s="712"/>
      <c r="GBH57" s="712"/>
      <c r="GBI57" s="712"/>
      <c r="GBJ57" s="712"/>
      <c r="GBK57" s="712"/>
      <c r="GBL57" s="712"/>
      <c r="GBM57" s="712"/>
      <c r="GBN57" s="712"/>
      <c r="GBO57" s="712"/>
      <c r="GBP57" s="712"/>
      <c r="GBQ57" s="712"/>
      <c r="GBR57" s="712"/>
      <c r="GBS57" s="712"/>
      <c r="GBT57" s="712"/>
      <c r="GBU57" s="712"/>
      <c r="GBV57" s="712"/>
      <c r="GBW57" s="712"/>
      <c r="GBX57" s="712"/>
      <c r="GBY57" s="712"/>
      <c r="GBZ57" s="712"/>
      <c r="GCA57" s="712"/>
      <c r="GCB57" s="712"/>
      <c r="GCC57" s="712"/>
      <c r="GCD57" s="712"/>
      <c r="GCE57" s="712"/>
      <c r="GCF57" s="712"/>
      <c r="GCG57" s="712"/>
      <c r="GCH57" s="712"/>
      <c r="GCI57" s="712"/>
      <c r="GCJ57" s="712"/>
      <c r="GCK57" s="712"/>
      <c r="GCL57" s="712"/>
      <c r="GCM57" s="712"/>
      <c r="GCN57" s="712"/>
      <c r="GCO57" s="712"/>
      <c r="GCP57" s="712"/>
      <c r="GCQ57" s="712"/>
      <c r="GCR57" s="712"/>
      <c r="GCS57" s="712"/>
      <c r="GCT57" s="712"/>
      <c r="GCU57" s="712"/>
      <c r="GCV57" s="712"/>
      <c r="GCW57" s="712"/>
      <c r="GCX57" s="712"/>
      <c r="GCY57" s="712"/>
      <c r="GCZ57" s="712"/>
      <c r="GDA57" s="712"/>
      <c r="GDB57" s="712"/>
      <c r="GDC57" s="712"/>
      <c r="GDD57" s="712"/>
      <c r="GDE57" s="712"/>
      <c r="GDF57" s="712"/>
      <c r="GDG57" s="712"/>
      <c r="GDH57" s="712"/>
      <c r="GDI57" s="712"/>
      <c r="GDJ57" s="712"/>
      <c r="GDK57" s="712"/>
      <c r="GDL57" s="712"/>
      <c r="GDM57" s="712"/>
      <c r="GDN57" s="712"/>
      <c r="GDO57" s="712"/>
      <c r="GDP57" s="712"/>
      <c r="GDQ57" s="712"/>
      <c r="GDR57" s="712"/>
      <c r="GDS57" s="712"/>
      <c r="GDT57" s="712"/>
      <c r="GDU57" s="712"/>
      <c r="GDV57" s="712"/>
      <c r="GDW57" s="712"/>
      <c r="GDX57" s="712"/>
      <c r="GDY57" s="712"/>
      <c r="GDZ57" s="712"/>
      <c r="GEA57" s="712"/>
      <c r="GEB57" s="712"/>
      <c r="GEC57" s="712"/>
      <c r="GED57" s="712"/>
      <c r="GEE57" s="712"/>
      <c r="GEF57" s="712"/>
      <c r="GEG57" s="712"/>
      <c r="GEH57" s="712"/>
      <c r="GEI57" s="712"/>
      <c r="GEJ57" s="712"/>
      <c r="GEK57" s="712"/>
      <c r="GEL57" s="712"/>
      <c r="GEM57" s="712"/>
      <c r="GEN57" s="712"/>
      <c r="GEO57" s="712"/>
      <c r="GEP57" s="712"/>
      <c r="GEQ57" s="712"/>
      <c r="GER57" s="712"/>
      <c r="GES57" s="712"/>
      <c r="GET57" s="712"/>
      <c r="GEU57" s="712"/>
      <c r="GEV57" s="712"/>
      <c r="GEW57" s="712"/>
      <c r="GEX57" s="712"/>
      <c r="GEY57" s="712"/>
      <c r="GEZ57" s="712"/>
      <c r="GFA57" s="712"/>
      <c r="GFB57" s="712"/>
      <c r="GFC57" s="712"/>
      <c r="GFD57" s="712"/>
      <c r="GFE57" s="712"/>
      <c r="GFF57" s="712"/>
      <c r="GFG57" s="712"/>
      <c r="GFH57" s="712"/>
      <c r="GFI57" s="712"/>
      <c r="GFJ57" s="712"/>
      <c r="GFK57" s="712"/>
      <c r="GFL57" s="712"/>
      <c r="GFM57" s="712"/>
      <c r="GFN57" s="712"/>
      <c r="GFO57" s="712"/>
      <c r="GFP57" s="712"/>
      <c r="GFQ57" s="712"/>
      <c r="GFR57" s="712"/>
      <c r="GFS57" s="712"/>
      <c r="GFT57" s="712"/>
      <c r="GFU57" s="712"/>
      <c r="GFV57" s="712"/>
      <c r="GFW57" s="712"/>
      <c r="GFX57" s="712"/>
      <c r="GFY57" s="712"/>
      <c r="GFZ57" s="712"/>
      <c r="GGA57" s="712"/>
      <c r="GGB57" s="712"/>
      <c r="GGC57" s="712"/>
      <c r="GGD57" s="712"/>
      <c r="GGE57" s="712"/>
      <c r="GGF57" s="712"/>
      <c r="GGG57" s="712"/>
      <c r="GGH57" s="712"/>
      <c r="GGI57" s="712"/>
      <c r="GGJ57" s="712"/>
      <c r="GGK57" s="712"/>
      <c r="GGL57" s="712"/>
      <c r="GGM57" s="712"/>
      <c r="GGN57" s="712"/>
      <c r="GGO57" s="712"/>
      <c r="GGP57" s="712"/>
      <c r="GGQ57" s="712"/>
      <c r="GGR57" s="712"/>
      <c r="GGS57" s="712"/>
      <c r="GGT57" s="712"/>
      <c r="GGU57" s="712"/>
      <c r="GGV57" s="712"/>
      <c r="GGW57" s="712"/>
      <c r="GGX57" s="712"/>
      <c r="GGY57" s="712"/>
      <c r="GGZ57" s="712"/>
      <c r="GHA57" s="712"/>
      <c r="GHB57" s="712"/>
      <c r="GHC57" s="712"/>
      <c r="GHD57" s="712"/>
      <c r="GHE57" s="712"/>
      <c r="GHF57" s="712"/>
      <c r="GHG57" s="712"/>
      <c r="GHH57" s="712"/>
      <c r="GHI57" s="712"/>
      <c r="GHJ57" s="712"/>
      <c r="GHK57" s="712"/>
      <c r="GHL57" s="712"/>
      <c r="GHM57" s="712"/>
      <c r="GHN57" s="712"/>
      <c r="GHO57" s="712"/>
      <c r="GHP57" s="712"/>
      <c r="GHQ57" s="712"/>
      <c r="GHR57" s="712"/>
      <c r="GHS57" s="712"/>
      <c r="GHT57" s="712"/>
      <c r="GHU57" s="712"/>
      <c r="GHV57" s="712"/>
      <c r="GHW57" s="712"/>
      <c r="GHX57" s="712"/>
      <c r="GHY57" s="712"/>
      <c r="GHZ57" s="712"/>
      <c r="GIA57" s="712"/>
      <c r="GIB57" s="712"/>
      <c r="GIC57" s="712"/>
      <c r="GID57" s="712"/>
      <c r="GIE57" s="712"/>
      <c r="GIF57" s="712"/>
      <c r="GIG57" s="712"/>
      <c r="GIH57" s="712"/>
      <c r="GII57" s="712"/>
      <c r="GIJ57" s="712"/>
      <c r="GIK57" s="712"/>
      <c r="GIL57" s="712"/>
      <c r="GIM57" s="712"/>
      <c r="GIN57" s="712"/>
      <c r="GIO57" s="712"/>
      <c r="GIP57" s="712"/>
      <c r="GIQ57" s="712"/>
      <c r="GIR57" s="712"/>
      <c r="GIS57" s="712"/>
      <c r="GIT57" s="712"/>
      <c r="GIU57" s="712"/>
      <c r="GIV57" s="712"/>
      <c r="GIW57" s="712"/>
      <c r="GIX57" s="712"/>
      <c r="GIY57" s="712"/>
      <c r="GIZ57" s="712"/>
      <c r="GJA57" s="712"/>
      <c r="GJB57" s="712"/>
      <c r="GJC57" s="712"/>
      <c r="GJD57" s="712"/>
      <c r="GJE57" s="712"/>
      <c r="GJF57" s="712"/>
      <c r="GJG57" s="712"/>
      <c r="GJH57" s="712"/>
      <c r="GJI57" s="712"/>
      <c r="GJJ57" s="712"/>
      <c r="GJK57" s="712"/>
      <c r="GJL57" s="712"/>
      <c r="GJM57" s="712"/>
      <c r="GJN57" s="712"/>
      <c r="GJO57" s="712"/>
      <c r="GJP57" s="712"/>
      <c r="GJQ57" s="712"/>
      <c r="GJR57" s="712"/>
      <c r="GJS57" s="712"/>
      <c r="GJT57" s="712"/>
      <c r="GJU57" s="712"/>
      <c r="GJV57" s="712"/>
      <c r="GJW57" s="712"/>
      <c r="GJX57" s="712"/>
      <c r="GJY57" s="712"/>
      <c r="GJZ57" s="712"/>
      <c r="GKA57" s="712"/>
      <c r="GKB57" s="712"/>
      <c r="GKC57" s="712"/>
      <c r="GKD57" s="712"/>
      <c r="GKE57" s="712"/>
      <c r="GKF57" s="712"/>
      <c r="GKG57" s="712"/>
      <c r="GKH57" s="712"/>
      <c r="GKI57" s="712"/>
      <c r="GKJ57" s="712"/>
      <c r="GKK57" s="712"/>
      <c r="GKL57" s="712"/>
      <c r="GKM57" s="712"/>
      <c r="GKN57" s="712"/>
      <c r="GKO57" s="712"/>
      <c r="GKP57" s="712"/>
      <c r="GKQ57" s="712"/>
      <c r="GKR57" s="712"/>
      <c r="GKS57" s="712"/>
      <c r="GKT57" s="712"/>
      <c r="GKU57" s="712"/>
      <c r="GKV57" s="712"/>
      <c r="GKW57" s="712"/>
      <c r="GKX57" s="712"/>
      <c r="GKY57" s="712"/>
      <c r="GKZ57" s="712"/>
      <c r="GLA57" s="712"/>
      <c r="GLB57" s="712"/>
      <c r="GLC57" s="712"/>
      <c r="GLD57" s="712"/>
      <c r="GLE57" s="712"/>
      <c r="GLF57" s="712"/>
      <c r="GLG57" s="712"/>
      <c r="GLH57" s="712"/>
      <c r="GLI57" s="712"/>
      <c r="GLJ57" s="712"/>
      <c r="GLK57" s="712"/>
      <c r="GLL57" s="712"/>
      <c r="GLM57" s="712"/>
      <c r="GLN57" s="712"/>
      <c r="GLO57" s="712"/>
      <c r="GLP57" s="712"/>
      <c r="GLQ57" s="712"/>
      <c r="GLR57" s="712"/>
      <c r="GLS57" s="712"/>
      <c r="GLT57" s="712"/>
      <c r="GLU57" s="712"/>
      <c r="GLV57" s="712"/>
      <c r="GLW57" s="712"/>
      <c r="GLX57" s="712"/>
      <c r="GLY57" s="712"/>
      <c r="GLZ57" s="712"/>
      <c r="GMA57" s="712"/>
      <c r="GMB57" s="712"/>
      <c r="GMC57" s="712"/>
      <c r="GMD57" s="712"/>
      <c r="GME57" s="712"/>
      <c r="GMF57" s="712"/>
      <c r="GMG57" s="712"/>
      <c r="GMH57" s="712"/>
      <c r="GMI57" s="712"/>
      <c r="GMJ57" s="712"/>
      <c r="GMK57" s="712"/>
      <c r="GML57" s="712"/>
      <c r="GMM57" s="712"/>
      <c r="GMN57" s="712"/>
      <c r="GMO57" s="712"/>
      <c r="GMP57" s="712"/>
      <c r="GMQ57" s="712"/>
      <c r="GMR57" s="712"/>
      <c r="GMS57" s="712"/>
      <c r="GMT57" s="712"/>
      <c r="GMU57" s="712"/>
      <c r="GMV57" s="712"/>
      <c r="GMW57" s="712"/>
      <c r="GMX57" s="712"/>
      <c r="GMY57" s="712"/>
      <c r="GMZ57" s="712"/>
      <c r="GNA57" s="712"/>
      <c r="GNB57" s="712"/>
      <c r="GNC57" s="712"/>
      <c r="GND57" s="712"/>
      <c r="GNE57" s="712"/>
      <c r="GNF57" s="712"/>
      <c r="GNG57" s="712"/>
      <c r="GNH57" s="712"/>
      <c r="GNI57" s="712"/>
      <c r="GNJ57" s="712"/>
      <c r="GNK57" s="712"/>
      <c r="GNL57" s="712"/>
      <c r="GNM57" s="712"/>
      <c r="GNN57" s="712"/>
      <c r="GNO57" s="712"/>
      <c r="GNP57" s="712"/>
      <c r="GNQ57" s="712"/>
      <c r="GNR57" s="712"/>
      <c r="GNS57" s="712"/>
      <c r="GNT57" s="712"/>
      <c r="GNU57" s="712"/>
      <c r="GNV57" s="712"/>
      <c r="GNW57" s="712"/>
      <c r="GNX57" s="712"/>
      <c r="GNY57" s="712"/>
      <c r="GNZ57" s="712"/>
      <c r="GOA57" s="712"/>
      <c r="GOB57" s="712"/>
      <c r="GOC57" s="712"/>
      <c r="GOD57" s="712"/>
      <c r="GOE57" s="712"/>
      <c r="GOF57" s="712"/>
      <c r="GOG57" s="712"/>
      <c r="GOH57" s="712"/>
      <c r="GOI57" s="712"/>
      <c r="GOJ57" s="712"/>
      <c r="GOK57" s="712"/>
      <c r="GOL57" s="712"/>
      <c r="GOM57" s="712"/>
      <c r="GON57" s="712"/>
      <c r="GOO57" s="712"/>
      <c r="GOP57" s="712"/>
      <c r="GOQ57" s="712"/>
      <c r="GOR57" s="712"/>
      <c r="GOS57" s="712"/>
      <c r="GOT57" s="712"/>
      <c r="GOU57" s="712"/>
      <c r="GOV57" s="712"/>
      <c r="GOW57" s="712"/>
      <c r="GOX57" s="712"/>
      <c r="GOY57" s="712"/>
      <c r="GOZ57" s="712"/>
      <c r="GPA57" s="712"/>
      <c r="GPB57" s="712"/>
      <c r="GPC57" s="712"/>
      <c r="GPD57" s="712"/>
      <c r="GPE57" s="712"/>
      <c r="GPF57" s="712"/>
      <c r="GPG57" s="712"/>
      <c r="GPH57" s="712"/>
      <c r="GPI57" s="712"/>
      <c r="GPJ57" s="712"/>
      <c r="GPK57" s="712"/>
      <c r="GPL57" s="712"/>
      <c r="GPM57" s="712"/>
      <c r="GPN57" s="712"/>
      <c r="GPO57" s="712"/>
      <c r="GPP57" s="712"/>
      <c r="GPQ57" s="712"/>
      <c r="GPR57" s="712"/>
      <c r="GPS57" s="712"/>
      <c r="GPT57" s="712"/>
      <c r="GPU57" s="712"/>
      <c r="GPV57" s="712"/>
      <c r="GPW57" s="712"/>
      <c r="GPX57" s="712"/>
      <c r="GPY57" s="712"/>
      <c r="GPZ57" s="712"/>
      <c r="GQA57" s="712"/>
      <c r="GQB57" s="712"/>
      <c r="GQC57" s="712"/>
      <c r="GQD57" s="712"/>
      <c r="GQE57" s="712"/>
      <c r="GQF57" s="712"/>
      <c r="GQG57" s="712"/>
      <c r="GQH57" s="712"/>
      <c r="GQI57" s="712"/>
      <c r="GQJ57" s="712"/>
      <c r="GQK57" s="712"/>
      <c r="GQL57" s="712"/>
      <c r="GQM57" s="712"/>
      <c r="GQN57" s="712"/>
      <c r="GQO57" s="712"/>
      <c r="GQP57" s="712"/>
      <c r="GQQ57" s="712"/>
      <c r="GQR57" s="712"/>
      <c r="GQS57" s="712"/>
      <c r="GQT57" s="712"/>
      <c r="GQU57" s="712"/>
      <c r="GQV57" s="712"/>
      <c r="GQW57" s="712"/>
      <c r="GQX57" s="712"/>
      <c r="GQY57" s="712"/>
      <c r="GQZ57" s="712"/>
      <c r="GRA57" s="712"/>
      <c r="GRB57" s="712"/>
      <c r="GRC57" s="712"/>
      <c r="GRD57" s="712"/>
      <c r="GRE57" s="712"/>
      <c r="GRF57" s="712"/>
      <c r="GRG57" s="712"/>
      <c r="GRH57" s="712"/>
      <c r="GRI57" s="712"/>
      <c r="GRJ57" s="712"/>
      <c r="GRK57" s="712"/>
      <c r="GRL57" s="712"/>
      <c r="GRM57" s="712"/>
      <c r="GRN57" s="712"/>
      <c r="GRO57" s="712"/>
      <c r="GRP57" s="712"/>
      <c r="GRQ57" s="712"/>
      <c r="GRR57" s="712"/>
      <c r="GRS57" s="712"/>
      <c r="GRT57" s="712"/>
      <c r="GRU57" s="712"/>
      <c r="GRV57" s="712"/>
      <c r="GRW57" s="712"/>
      <c r="GRX57" s="712"/>
      <c r="GRY57" s="712"/>
      <c r="GRZ57" s="712"/>
      <c r="GSA57" s="712"/>
      <c r="GSB57" s="712"/>
      <c r="GSC57" s="712"/>
      <c r="GSD57" s="712"/>
      <c r="GSE57" s="712"/>
      <c r="GSF57" s="712"/>
      <c r="GSG57" s="712"/>
      <c r="GSH57" s="712"/>
      <c r="GSI57" s="712"/>
      <c r="GSJ57" s="712"/>
      <c r="GSK57" s="712"/>
      <c r="GSL57" s="712"/>
      <c r="GSM57" s="712"/>
      <c r="GSN57" s="712"/>
      <c r="GSO57" s="712"/>
      <c r="GSP57" s="712"/>
      <c r="GSQ57" s="712"/>
      <c r="GSR57" s="712"/>
      <c r="GSS57" s="712"/>
      <c r="GST57" s="712"/>
      <c r="GSU57" s="712"/>
      <c r="GSV57" s="712"/>
      <c r="GSW57" s="712"/>
      <c r="GSX57" s="712"/>
      <c r="GSY57" s="712"/>
      <c r="GSZ57" s="712"/>
      <c r="GTA57" s="712"/>
      <c r="GTB57" s="712"/>
      <c r="GTC57" s="712"/>
      <c r="GTD57" s="712"/>
      <c r="GTE57" s="712"/>
      <c r="GTF57" s="712"/>
      <c r="GTG57" s="712"/>
      <c r="GTH57" s="712"/>
      <c r="GTI57" s="712"/>
      <c r="GTJ57" s="712"/>
      <c r="GTK57" s="712"/>
      <c r="GTL57" s="712"/>
      <c r="GTM57" s="712"/>
      <c r="GTN57" s="712"/>
      <c r="GTO57" s="712"/>
      <c r="GTP57" s="712"/>
      <c r="GTQ57" s="712"/>
      <c r="GTR57" s="712"/>
      <c r="GTS57" s="712"/>
      <c r="GTT57" s="712"/>
      <c r="GTU57" s="712"/>
      <c r="GTV57" s="712"/>
      <c r="GTW57" s="712"/>
      <c r="GTX57" s="712"/>
      <c r="GTY57" s="712"/>
      <c r="GTZ57" s="712"/>
      <c r="GUA57" s="712"/>
      <c r="GUB57" s="712"/>
      <c r="GUC57" s="712"/>
      <c r="GUD57" s="712"/>
      <c r="GUE57" s="712"/>
      <c r="GUF57" s="712"/>
      <c r="GUG57" s="712"/>
      <c r="GUH57" s="712"/>
      <c r="GUI57" s="712"/>
      <c r="GUJ57" s="712"/>
      <c r="GUK57" s="712"/>
      <c r="GUL57" s="712"/>
      <c r="GUM57" s="712"/>
      <c r="GUN57" s="712"/>
      <c r="GUO57" s="712"/>
      <c r="GUP57" s="712"/>
      <c r="GUQ57" s="712"/>
      <c r="GUR57" s="712"/>
      <c r="GUS57" s="712"/>
      <c r="GUT57" s="712"/>
      <c r="GUU57" s="712"/>
      <c r="GUV57" s="712"/>
      <c r="GUW57" s="712"/>
      <c r="GUX57" s="712"/>
      <c r="GUY57" s="712"/>
      <c r="GUZ57" s="712"/>
      <c r="GVA57" s="712"/>
      <c r="GVB57" s="712"/>
      <c r="GVC57" s="712"/>
      <c r="GVD57" s="712"/>
      <c r="GVE57" s="712"/>
      <c r="GVF57" s="712"/>
      <c r="GVG57" s="712"/>
      <c r="GVH57" s="712"/>
      <c r="GVI57" s="712"/>
      <c r="GVJ57" s="712"/>
      <c r="GVK57" s="712"/>
      <c r="GVL57" s="712"/>
      <c r="GVM57" s="712"/>
      <c r="GVN57" s="712"/>
      <c r="GVO57" s="712"/>
      <c r="GVP57" s="712"/>
      <c r="GVQ57" s="712"/>
      <c r="GVR57" s="712"/>
      <c r="GVS57" s="712"/>
      <c r="GVT57" s="712"/>
      <c r="GVU57" s="712"/>
      <c r="GVV57" s="712"/>
      <c r="GVW57" s="712"/>
      <c r="GVX57" s="712"/>
      <c r="GVY57" s="712"/>
      <c r="GVZ57" s="712"/>
      <c r="GWA57" s="712"/>
      <c r="GWB57" s="712"/>
      <c r="GWC57" s="712"/>
      <c r="GWD57" s="712"/>
      <c r="GWE57" s="712"/>
      <c r="GWF57" s="712"/>
      <c r="GWG57" s="712"/>
      <c r="GWH57" s="712"/>
      <c r="GWI57" s="712"/>
      <c r="GWJ57" s="712"/>
      <c r="GWK57" s="712"/>
      <c r="GWL57" s="712"/>
      <c r="GWM57" s="712"/>
      <c r="GWN57" s="712"/>
      <c r="GWO57" s="712"/>
      <c r="GWP57" s="712"/>
      <c r="GWQ57" s="712"/>
      <c r="GWR57" s="712"/>
      <c r="GWS57" s="712"/>
      <c r="GWT57" s="712"/>
      <c r="GWU57" s="712"/>
      <c r="GWV57" s="712"/>
      <c r="GWW57" s="712"/>
      <c r="GWX57" s="712"/>
      <c r="GWY57" s="712"/>
      <c r="GWZ57" s="712"/>
      <c r="GXA57" s="712"/>
      <c r="GXB57" s="712"/>
      <c r="GXC57" s="712"/>
      <c r="GXD57" s="712"/>
      <c r="GXE57" s="712"/>
      <c r="GXF57" s="712"/>
      <c r="GXG57" s="712"/>
      <c r="GXH57" s="712"/>
      <c r="GXI57" s="712"/>
      <c r="GXJ57" s="712"/>
      <c r="GXK57" s="712"/>
      <c r="GXL57" s="712"/>
      <c r="GXM57" s="712"/>
      <c r="GXN57" s="712"/>
      <c r="GXO57" s="712"/>
      <c r="GXP57" s="712"/>
      <c r="GXQ57" s="712"/>
      <c r="GXR57" s="712"/>
      <c r="GXS57" s="712"/>
      <c r="GXT57" s="712"/>
      <c r="GXU57" s="712"/>
      <c r="GXV57" s="712"/>
      <c r="GXW57" s="712"/>
      <c r="GXX57" s="712"/>
      <c r="GXY57" s="712"/>
      <c r="GXZ57" s="712"/>
      <c r="GYA57" s="712"/>
      <c r="GYB57" s="712"/>
      <c r="GYC57" s="712"/>
      <c r="GYD57" s="712"/>
      <c r="GYE57" s="712"/>
      <c r="GYF57" s="712"/>
      <c r="GYG57" s="712"/>
      <c r="GYH57" s="712"/>
      <c r="GYI57" s="712"/>
      <c r="GYJ57" s="712"/>
      <c r="GYK57" s="712"/>
      <c r="GYL57" s="712"/>
      <c r="GYM57" s="712"/>
      <c r="GYN57" s="712"/>
      <c r="GYO57" s="712"/>
      <c r="GYP57" s="712"/>
      <c r="GYQ57" s="712"/>
      <c r="GYR57" s="712"/>
      <c r="GYS57" s="712"/>
      <c r="GYT57" s="712"/>
      <c r="GYU57" s="712"/>
      <c r="GYV57" s="712"/>
      <c r="GYW57" s="712"/>
      <c r="GYX57" s="712"/>
      <c r="GYY57" s="712"/>
      <c r="GYZ57" s="712"/>
      <c r="GZA57" s="712"/>
      <c r="GZB57" s="712"/>
      <c r="GZC57" s="712"/>
      <c r="GZD57" s="712"/>
      <c r="GZE57" s="712"/>
      <c r="GZF57" s="712"/>
      <c r="GZG57" s="712"/>
      <c r="GZH57" s="712"/>
      <c r="GZI57" s="712"/>
      <c r="GZJ57" s="712"/>
      <c r="GZK57" s="712"/>
      <c r="GZL57" s="712"/>
      <c r="GZM57" s="712"/>
      <c r="GZN57" s="712"/>
      <c r="GZO57" s="712"/>
      <c r="GZP57" s="712"/>
      <c r="GZQ57" s="712"/>
      <c r="GZR57" s="712"/>
      <c r="GZS57" s="712"/>
      <c r="GZT57" s="712"/>
      <c r="GZU57" s="712"/>
      <c r="GZV57" s="712"/>
      <c r="GZW57" s="712"/>
      <c r="GZX57" s="712"/>
      <c r="GZY57" s="712"/>
      <c r="GZZ57" s="712"/>
      <c r="HAA57" s="712"/>
      <c r="HAB57" s="712"/>
      <c r="HAC57" s="712"/>
      <c r="HAD57" s="712"/>
      <c r="HAE57" s="712"/>
      <c r="HAF57" s="712"/>
      <c r="HAG57" s="712"/>
      <c r="HAH57" s="712"/>
      <c r="HAI57" s="712"/>
      <c r="HAJ57" s="712"/>
      <c r="HAK57" s="712"/>
      <c r="HAL57" s="712"/>
      <c r="HAM57" s="712"/>
      <c r="HAN57" s="712"/>
      <c r="HAO57" s="712"/>
      <c r="HAP57" s="712"/>
      <c r="HAQ57" s="712"/>
      <c r="HAR57" s="712"/>
      <c r="HAS57" s="712"/>
      <c r="HAT57" s="712"/>
      <c r="HAU57" s="712"/>
      <c r="HAV57" s="712"/>
      <c r="HAW57" s="712"/>
      <c r="HAX57" s="712"/>
      <c r="HAY57" s="712"/>
      <c r="HAZ57" s="712"/>
      <c r="HBA57" s="712"/>
      <c r="HBB57" s="712"/>
      <c r="HBC57" s="712"/>
      <c r="HBD57" s="712"/>
      <c r="HBE57" s="712"/>
      <c r="HBF57" s="712"/>
      <c r="HBG57" s="712"/>
      <c r="HBH57" s="712"/>
      <c r="HBI57" s="712"/>
      <c r="HBJ57" s="712"/>
      <c r="HBK57" s="712"/>
      <c r="HBL57" s="712"/>
      <c r="HBM57" s="712"/>
      <c r="HBN57" s="712"/>
      <c r="HBO57" s="712"/>
      <c r="HBP57" s="712"/>
      <c r="HBQ57" s="712"/>
      <c r="HBR57" s="712"/>
      <c r="HBS57" s="712"/>
      <c r="HBT57" s="712"/>
      <c r="HBU57" s="712"/>
      <c r="HBV57" s="712"/>
      <c r="HBW57" s="712"/>
      <c r="HBX57" s="712"/>
      <c r="HBY57" s="712"/>
      <c r="HBZ57" s="712"/>
      <c r="HCA57" s="712"/>
      <c r="HCB57" s="712"/>
      <c r="HCC57" s="712"/>
      <c r="HCD57" s="712"/>
      <c r="HCE57" s="712"/>
      <c r="HCF57" s="712"/>
      <c r="HCG57" s="712"/>
      <c r="HCH57" s="712"/>
      <c r="HCI57" s="712"/>
      <c r="HCJ57" s="712"/>
      <c r="HCK57" s="712"/>
      <c r="HCL57" s="712"/>
      <c r="HCM57" s="712"/>
      <c r="HCN57" s="712"/>
      <c r="HCO57" s="712"/>
      <c r="HCP57" s="712"/>
      <c r="HCQ57" s="712"/>
      <c r="HCR57" s="712"/>
      <c r="HCS57" s="712"/>
      <c r="HCT57" s="712"/>
      <c r="HCU57" s="712"/>
      <c r="HCV57" s="712"/>
      <c r="HCW57" s="712"/>
      <c r="HCX57" s="712"/>
      <c r="HCY57" s="712"/>
      <c r="HCZ57" s="712"/>
      <c r="HDA57" s="712"/>
      <c r="HDB57" s="712"/>
      <c r="HDC57" s="712"/>
      <c r="HDD57" s="712"/>
      <c r="HDE57" s="712"/>
      <c r="HDF57" s="712"/>
      <c r="HDG57" s="712"/>
      <c r="HDH57" s="712"/>
      <c r="HDI57" s="712"/>
      <c r="HDJ57" s="712"/>
      <c r="HDK57" s="712"/>
      <c r="HDL57" s="712"/>
      <c r="HDM57" s="712"/>
      <c r="HDN57" s="712"/>
      <c r="HDO57" s="712"/>
      <c r="HDP57" s="712"/>
      <c r="HDQ57" s="712"/>
      <c r="HDR57" s="712"/>
      <c r="HDS57" s="712"/>
      <c r="HDT57" s="712"/>
      <c r="HDU57" s="712"/>
      <c r="HDV57" s="712"/>
      <c r="HDW57" s="712"/>
      <c r="HDX57" s="712"/>
      <c r="HDY57" s="712"/>
      <c r="HDZ57" s="712"/>
      <c r="HEA57" s="712"/>
      <c r="HEB57" s="712"/>
      <c r="HEC57" s="712"/>
      <c r="HED57" s="712"/>
      <c r="HEE57" s="712"/>
      <c r="HEF57" s="712"/>
      <c r="HEG57" s="712"/>
      <c r="HEH57" s="712"/>
      <c r="HEI57" s="712"/>
      <c r="HEJ57" s="712"/>
      <c r="HEK57" s="712"/>
      <c r="HEL57" s="712"/>
      <c r="HEM57" s="712"/>
      <c r="HEN57" s="712"/>
      <c r="HEO57" s="712"/>
      <c r="HEP57" s="712"/>
      <c r="HEQ57" s="712"/>
      <c r="HER57" s="712"/>
      <c r="HES57" s="712"/>
      <c r="HET57" s="712"/>
      <c r="HEU57" s="712"/>
      <c r="HEV57" s="712"/>
      <c r="HEW57" s="712"/>
      <c r="HEX57" s="712"/>
      <c r="HEY57" s="712"/>
      <c r="HEZ57" s="712"/>
      <c r="HFA57" s="712"/>
      <c r="HFB57" s="712"/>
      <c r="HFC57" s="712"/>
      <c r="HFD57" s="712"/>
      <c r="HFE57" s="712"/>
      <c r="HFF57" s="712"/>
      <c r="HFG57" s="712"/>
      <c r="HFH57" s="712"/>
      <c r="HFI57" s="712"/>
      <c r="HFJ57" s="712"/>
      <c r="HFK57" s="712"/>
      <c r="HFL57" s="712"/>
      <c r="HFM57" s="712"/>
      <c r="HFN57" s="712"/>
      <c r="HFO57" s="712"/>
      <c r="HFP57" s="712"/>
      <c r="HFQ57" s="712"/>
      <c r="HFR57" s="712"/>
      <c r="HFS57" s="712"/>
      <c r="HFT57" s="712"/>
      <c r="HFU57" s="712"/>
      <c r="HFV57" s="712"/>
      <c r="HFW57" s="712"/>
      <c r="HFX57" s="712"/>
      <c r="HFY57" s="712"/>
      <c r="HFZ57" s="712"/>
      <c r="HGA57" s="712"/>
      <c r="HGB57" s="712"/>
      <c r="HGC57" s="712"/>
      <c r="HGD57" s="712"/>
      <c r="HGE57" s="712"/>
      <c r="HGF57" s="712"/>
      <c r="HGG57" s="712"/>
      <c r="HGH57" s="712"/>
      <c r="HGI57" s="712"/>
      <c r="HGJ57" s="712"/>
      <c r="HGK57" s="712"/>
      <c r="HGL57" s="712"/>
      <c r="HGM57" s="712"/>
      <c r="HGN57" s="712"/>
      <c r="HGO57" s="712"/>
      <c r="HGP57" s="712"/>
      <c r="HGQ57" s="712"/>
      <c r="HGR57" s="712"/>
      <c r="HGS57" s="712"/>
      <c r="HGT57" s="712"/>
      <c r="HGU57" s="712"/>
      <c r="HGV57" s="712"/>
      <c r="HGW57" s="712"/>
      <c r="HGX57" s="712"/>
      <c r="HGY57" s="712"/>
      <c r="HGZ57" s="712"/>
      <c r="HHA57" s="712"/>
      <c r="HHB57" s="712"/>
      <c r="HHC57" s="712"/>
      <c r="HHD57" s="712"/>
      <c r="HHE57" s="712"/>
      <c r="HHF57" s="712"/>
      <c r="HHG57" s="712"/>
      <c r="HHH57" s="712"/>
      <c r="HHI57" s="712"/>
      <c r="HHJ57" s="712"/>
      <c r="HHK57" s="712"/>
      <c r="HHL57" s="712"/>
      <c r="HHM57" s="712"/>
      <c r="HHN57" s="712"/>
      <c r="HHO57" s="712"/>
      <c r="HHP57" s="712"/>
      <c r="HHQ57" s="712"/>
      <c r="HHR57" s="712"/>
      <c r="HHS57" s="712"/>
      <c r="HHT57" s="712"/>
      <c r="HHU57" s="712"/>
      <c r="HHV57" s="712"/>
      <c r="HHW57" s="712"/>
      <c r="HHX57" s="712"/>
      <c r="HHY57" s="712"/>
      <c r="HHZ57" s="712"/>
      <c r="HIA57" s="712"/>
      <c r="HIB57" s="712"/>
      <c r="HIC57" s="712"/>
      <c r="HID57" s="712"/>
      <c r="HIE57" s="712"/>
      <c r="HIF57" s="712"/>
      <c r="HIG57" s="712"/>
      <c r="HIH57" s="712"/>
      <c r="HII57" s="712"/>
      <c r="HIJ57" s="712"/>
      <c r="HIK57" s="712"/>
      <c r="HIL57" s="712"/>
      <c r="HIM57" s="712"/>
      <c r="HIN57" s="712"/>
      <c r="HIO57" s="712"/>
      <c r="HIP57" s="712"/>
      <c r="HIQ57" s="712"/>
      <c r="HIR57" s="712"/>
      <c r="HIS57" s="712"/>
      <c r="HIT57" s="712"/>
      <c r="HIU57" s="712"/>
      <c r="HIV57" s="712"/>
      <c r="HIW57" s="712"/>
      <c r="HIX57" s="712"/>
      <c r="HIY57" s="712"/>
      <c r="HIZ57" s="712"/>
      <c r="HJA57" s="712"/>
      <c r="HJB57" s="712"/>
      <c r="HJC57" s="712"/>
      <c r="HJD57" s="712"/>
      <c r="HJE57" s="712"/>
      <c r="HJF57" s="712"/>
      <c r="HJG57" s="712"/>
      <c r="HJH57" s="712"/>
      <c r="HJI57" s="712"/>
      <c r="HJJ57" s="712"/>
      <c r="HJK57" s="712"/>
      <c r="HJL57" s="712"/>
      <c r="HJM57" s="712"/>
      <c r="HJN57" s="712"/>
      <c r="HJO57" s="712"/>
      <c r="HJP57" s="712"/>
      <c r="HJQ57" s="712"/>
      <c r="HJR57" s="712"/>
      <c r="HJS57" s="712"/>
      <c r="HJT57" s="712"/>
      <c r="HJU57" s="712"/>
      <c r="HJV57" s="712"/>
      <c r="HJW57" s="712"/>
      <c r="HJX57" s="712"/>
      <c r="HJY57" s="712"/>
      <c r="HJZ57" s="712"/>
      <c r="HKA57" s="712"/>
      <c r="HKB57" s="712"/>
      <c r="HKC57" s="712"/>
      <c r="HKD57" s="712"/>
      <c r="HKE57" s="712"/>
      <c r="HKF57" s="712"/>
      <c r="HKG57" s="712"/>
      <c r="HKH57" s="712"/>
      <c r="HKI57" s="712"/>
      <c r="HKJ57" s="712"/>
      <c r="HKK57" s="712"/>
      <c r="HKL57" s="712"/>
      <c r="HKM57" s="712"/>
      <c r="HKN57" s="712"/>
      <c r="HKO57" s="712"/>
      <c r="HKP57" s="712"/>
      <c r="HKQ57" s="712"/>
      <c r="HKR57" s="712"/>
      <c r="HKS57" s="712"/>
      <c r="HKT57" s="712"/>
      <c r="HKU57" s="712"/>
      <c r="HKV57" s="712"/>
      <c r="HKW57" s="712"/>
      <c r="HKX57" s="712"/>
      <c r="HKY57" s="712"/>
      <c r="HKZ57" s="712"/>
      <c r="HLA57" s="712"/>
      <c r="HLB57" s="712"/>
      <c r="HLC57" s="712"/>
      <c r="HLD57" s="712"/>
      <c r="HLE57" s="712"/>
      <c r="HLF57" s="712"/>
      <c r="HLG57" s="712"/>
      <c r="HLH57" s="712"/>
      <c r="HLI57" s="712"/>
      <c r="HLJ57" s="712"/>
      <c r="HLK57" s="712"/>
      <c r="HLL57" s="712"/>
      <c r="HLM57" s="712"/>
      <c r="HLN57" s="712"/>
      <c r="HLO57" s="712"/>
      <c r="HLP57" s="712"/>
      <c r="HLQ57" s="712"/>
      <c r="HLR57" s="712"/>
      <c r="HLS57" s="712"/>
      <c r="HLT57" s="712"/>
      <c r="HLU57" s="712"/>
      <c r="HLV57" s="712"/>
      <c r="HLW57" s="712"/>
      <c r="HLX57" s="712"/>
      <c r="HLY57" s="712"/>
      <c r="HLZ57" s="712"/>
      <c r="HMA57" s="712"/>
      <c r="HMB57" s="712"/>
      <c r="HMC57" s="712"/>
      <c r="HMD57" s="712"/>
      <c r="HME57" s="712"/>
      <c r="HMF57" s="712"/>
      <c r="HMG57" s="712"/>
      <c r="HMH57" s="712"/>
      <c r="HMI57" s="712"/>
      <c r="HMJ57" s="712"/>
      <c r="HMK57" s="712"/>
      <c r="HML57" s="712"/>
      <c r="HMM57" s="712"/>
      <c r="HMN57" s="712"/>
      <c r="HMO57" s="712"/>
      <c r="HMP57" s="712"/>
      <c r="HMQ57" s="712"/>
      <c r="HMR57" s="712"/>
      <c r="HMS57" s="712"/>
      <c r="HMT57" s="712"/>
      <c r="HMU57" s="712"/>
      <c r="HMV57" s="712"/>
      <c r="HMW57" s="712"/>
      <c r="HMX57" s="712"/>
      <c r="HMY57" s="712"/>
      <c r="HMZ57" s="712"/>
      <c r="HNA57" s="712"/>
      <c r="HNB57" s="712"/>
      <c r="HNC57" s="712"/>
      <c r="HND57" s="712"/>
      <c r="HNE57" s="712"/>
      <c r="HNF57" s="712"/>
      <c r="HNG57" s="712"/>
      <c r="HNH57" s="712"/>
      <c r="HNI57" s="712"/>
      <c r="HNJ57" s="712"/>
      <c r="HNK57" s="712"/>
      <c r="HNL57" s="712"/>
      <c r="HNM57" s="712"/>
      <c r="HNN57" s="712"/>
      <c r="HNO57" s="712"/>
      <c r="HNP57" s="712"/>
      <c r="HNQ57" s="712"/>
      <c r="HNR57" s="712"/>
      <c r="HNS57" s="712"/>
      <c r="HNT57" s="712"/>
      <c r="HNU57" s="712"/>
      <c r="HNV57" s="712"/>
      <c r="HNW57" s="712"/>
      <c r="HNX57" s="712"/>
      <c r="HNY57" s="712"/>
      <c r="HNZ57" s="712"/>
      <c r="HOA57" s="712"/>
      <c r="HOB57" s="712"/>
      <c r="HOC57" s="712"/>
      <c r="HOD57" s="712"/>
      <c r="HOE57" s="712"/>
      <c r="HOF57" s="712"/>
      <c r="HOG57" s="712"/>
      <c r="HOH57" s="712"/>
      <c r="HOI57" s="712"/>
      <c r="HOJ57" s="712"/>
      <c r="HOK57" s="712"/>
      <c r="HOL57" s="712"/>
      <c r="HOM57" s="712"/>
      <c r="HON57" s="712"/>
      <c r="HOO57" s="712"/>
      <c r="HOP57" s="712"/>
      <c r="HOQ57" s="712"/>
      <c r="HOR57" s="712"/>
      <c r="HOS57" s="712"/>
      <c r="HOT57" s="712"/>
      <c r="HOU57" s="712"/>
      <c r="HOV57" s="712"/>
      <c r="HOW57" s="712"/>
      <c r="HOX57" s="712"/>
      <c r="HOY57" s="712"/>
      <c r="HOZ57" s="712"/>
      <c r="HPA57" s="712"/>
      <c r="HPB57" s="712"/>
      <c r="HPC57" s="712"/>
      <c r="HPD57" s="712"/>
      <c r="HPE57" s="712"/>
      <c r="HPF57" s="712"/>
      <c r="HPG57" s="712"/>
      <c r="HPH57" s="712"/>
      <c r="HPI57" s="712"/>
      <c r="HPJ57" s="712"/>
      <c r="HPK57" s="712"/>
      <c r="HPL57" s="712"/>
      <c r="HPM57" s="712"/>
      <c r="HPN57" s="712"/>
      <c r="HPO57" s="712"/>
      <c r="HPP57" s="712"/>
      <c r="HPQ57" s="712"/>
      <c r="HPR57" s="712"/>
      <c r="HPS57" s="712"/>
      <c r="HPT57" s="712"/>
      <c r="HPU57" s="712"/>
      <c r="HPV57" s="712"/>
      <c r="HPW57" s="712"/>
      <c r="HPX57" s="712"/>
      <c r="HPY57" s="712"/>
      <c r="HPZ57" s="712"/>
      <c r="HQA57" s="712"/>
      <c r="HQB57" s="712"/>
      <c r="HQC57" s="712"/>
      <c r="HQD57" s="712"/>
      <c r="HQE57" s="712"/>
      <c r="HQF57" s="712"/>
      <c r="HQG57" s="712"/>
      <c r="HQH57" s="712"/>
      <c r="HQI57" s="712"/>
      <c r="HQJ57" s="712"/>
      <c r="HQK57" s="712"/>
      <c r="HQL57" s="712"/>
      <c r="HQM57" s="712"/>
      <c r="HQN57" s="712"/>
      <c r="HQO57" s="712"/>
      <c r="HQP57" s="712"/>
      <c r="HQQ57" s="712"/>
      <c r="HQR57" s="712"/>
      <c r="HQS57" s="712"/>
      <c r="HQT57" s="712"/>
      <c r="HQU57" s="712"/>
      <c r="HQV57" s="712"/>
      <c r="HQW57" s="712"/>
      <c r="HQX57" s="712"/>
      <c r="HQY57" s="712"/>
      <c r="HQZ57" s="712"/>
      <c r="HRA57" s="712"/>
      <c r="HRB57" s="712"/>
      <c r="HRC57" s="712"/>
      <c r="HRD57" s="712"/>
      <c r="HRE57" s="712"/>
      <c r="HRF57" s="712"/>
      <c r="HRG57" s="712"/>
      <c r="HRH57" s="712"/>
      <c r="HRI57" s="712"/>
      <c r="HRJ57" s="712"/>
      <c r="HRK57" s="712"/>
      <c r="HRL57" s="712"/>
      <c r="HRM57" s="712"/>
      <c r="HRN57" s="712"/>
      <c r="HRO57" s="712"/>
      <c r="HRP57" s="712"/>
      <c r="HRQ57" s="712"/>
      <c r="HRR57" s="712"/>
      <c r="HRS57" s="712"/>
      <c r="HRT57" s="712"/>
      <c r="HRU57" s="712"/>
      <c r="HRV57" s="712"/>
      <c r="HRW57" s="712"/>
      <c r="HRX57" s="712"/>
      <c r="HRY57" s="712"/>
      <c r="HRZ57" s="712"/>
      <c r="HSA57" s="712"/>
      <c r="HSB57" s="712"/>
      <c r="HSC57" s="712"/>
      <c r="HSD57" s="712"/>
      <c r="HSE57" s="712"/>
      <c r="HSF57" s="712"/>
      <c r="HSG57" s="712"/>
      <c r="HSH57" s="712"/>
      <c r="HSI57" s="712"/>
      <c r="HSJ57" s="712"/>
      <c r="HSK57" s="712"/>
      <c r="HSL57" s="712"/>
      <c r="HSM57" s="712"/>
      <c r="HSN57" s="712"/>
      <c r="HSO57" s="712"/>
      <c r="HSP57" s="712"/>
      <c r="HSQ57" s="712"/>
      <c r="HSR57" s="712"/>
      <c r="HSS57" s="712"/>
      <c r="HST57" s="712"/>
      <c r="HSU57" s="712"/>
      <c r="HSV57" s="712"/>
      <c r="HSW57" s="712"/>
      <c r="HSX57" s="712"/>
      <c r="HSY57" s="712"/>
      <c r="HSZ57" s="712"/>
      <c r="HTA57" s="712"/>
      <c r="HTB57" s="712"/>
      <c r="HTC57" s="712"/>
      <c r="HTD57" s="712"/>
      <c r="HTE57" s="712"/>
      <c r="HTF57" s="712"/>
      <c r="HTG57" s="712"/>
      <c r="HTH57" s="712"/>
      <c r="HTI57" s="712"/>
      <c r="HTJ57" s="712"/>
      <c r="HTK57" s="712"/>
      <c r="HTL57" s="712"/>
      <c r="HTM57" s="712"/>
      <c r="HTN57" s="712"/>
      <c r="HTO57" s="712"/>
      <c r="HTP57" s="712"/>
      <c r="HTQ57" s="712"/>
      <c r="HTR57" s="712"/>
      <c r="HTS57" s="712"/>
      <c r="HTT57" s="712"/>
      <c r="HTU57" s="712"/>
      <c r="HTV57" s="712"/>
      <c r="HTW57" s="712"/>
      <c r="HTX57" s="712"/>
      <c r="HTY57" s="712"/>
      <c r="HTZ57" s="712"/>
      <c r="HUA57" s="712"/>
      <c r="HUB57" s="712"/>
      <c r="HUC57" s="712"/>
      <c r="HUD57" s="712"/>
      <c r="HUE57" s="712"/>
      <c r="HUF57" s="712"/>
      <c r="HUG57" s="712"/>
      <c r="HUH57" s="712"/>
      <c r="HUI57" s="712"/>
      <c r="HUJ57" s="712"/>
      <c r="HUK57" s="712"/>
      <c r="HUL57" s="712"/>
      <c r="HUM57" s="712"/>
      <c r="HUN57" s="712"/>
      <c r="HUO57" s="712"/>
      <c r="HUP57" s="712"/>
      <c r="HUQ57" s="712"/>
      <c r="HUR57" s="712"/>
      <c r="HUS57" s="712"/>
      <c r="HUT57" s="712"/>
      <c r="HUU57" s="712"/>
      <c r="HUV57" s="712"/>
      <c r="HUW57" s="712"/>
      <c r="HUX57" s="712"/>
      <c r="HUY57" s="712"/>
      <c r="HUZ57" s="712"/>
      <c r="HVA57" s="712"/>
      <c r="HVB57" s="712"/>
      <c r="HVC57" s="712"/>
      <c r="HVD57" s="712"/>
      <c r="HVE57" s="712"/>
      <c r="HVF57" s="712"/>
      <c r="HVG57" s="712"/>
      <c r="HVH57" s="712"/>
      <c r="HVI57" s="712"/>
      <c r="HVJ57" s="712"/>
      <c r="HVK57" s="712"/>
      <c r="HVL57" s="712"/>
      <c r="HVM57" s="712"/>
      <c r="HVN57" s="712"/>
      <c r="HVO57" s="712"/>
      <c r="HVP57" s="712"/>
      <c r="HVQ57" s="712"/>
      <c r="HVR57" s="712"/>
      <c r="HVS57" s="712"/>
      <c r="HVT57" s="712"/>
      <c r="HVU57" s="712"/>
      <c r="HVV57" s="712"/>
      <c r="HVW57" s="712"/>
      <c r="HVX57" s="712"/>
      <c r="HVY57" s="712"/>
      <c r="HVZ57" s="712"/>
      <c r="HWA57" s="712"/>
      <c r="HWB57" s="712"/>
      <c r="HWC57" s="712"/>
      <c r="HWD57" s="712"/>
      <c r="HWE57" s="712"/>
      <c r="HWF57" s="712"/>
      <c r="HWG57" s="712"/>
      <c r="HWH57" s="712"/>
      <c r="HWI57" s="712"/>
      <c r="HWJ57" s="712"/>
      <c r="HWK57" s="712"/>
      <c r="HWL57" s="712"/>
      <c r="HWM57" s="712"/>
      <c r="HWN57" s="712"/>
      <c r="HWO57" s="712"/>
      <c r="HWP57" s="712"/>
      <c r="HWQ57" s="712"/>
      <c r="HWR57" s="712"/>
      <c r="HWS57" s="712"/>
      <c r="HWT57" s="712"/>
      <c r="HWU57" s="712"/>
      <c r="HWV57" s="712"/>
      <c r="HWW57" s="712"/>
      <c r="HWX57" s="712"/>
      <c r="HWY57" s="712"/>
      <c r="HWZ57" s="712"/>
      <c r="HXA57" s="712"/>
      <c r="HXB57" s="712"/>
      <c r="HXC57" s="712"/>
      <c r="HXD57" s="712"/>
      <c r="HXE57" s="712"/>
      <c r="HXF57" s="712"/>
      <c r="HXG57" s="712"/>
      <c r="HXH57" s="712"/>
      <c r="HXI57" s="712"/>
      <c r="HXJ57" s="712"/>
      <c r="HXK57" s="712"/>
      <c r="HXL57" s="712"/>
      <c r="HXM57" s="712"/>
      <c r="HXN57" s="712"/>
      <c r="HXO57" s="712"/>
      <c r="HXP57" s="712"/>
      <c r="HXQ57" s="712"/>
      <c r="HXR57" s="712"/>
      <c r="HXS57" s="712"/>
      <c r="HXT57" s="712"/>
      <c r="HXU57" s="712"/>
      <c r="HXV57" s="712"/>
      <c r="HXW57" s="712"/>
      <c r="HXX57" s="712"/>
      <c r="HXY57" s="712"/>
      <c r="HXZ57" s="712"/>
      <c r="HYA57" s="712"/>
      <c r="HYB57" s="712"/>
      <c r="HYC57" s="712"/>
      <c r="HYD57" s="712"/>
      <c r="HYE57" s="712"/>
      <c r="HYF57" s="712"/>
      <c r="HYG57" s="712"/>
      <c r="HYH57" s="712"/>
      <c r="HYI57" s="712"/>
      <c r="HYJ57" s="712"/>
      <c r="HYK57" s="712"/>
      <c r="HYL57" s="712"/>
      <c r="HYM57" s="712"/>
      <c r="HYN57" s="712"/>
      <c r="HYO57" s="712"/>
      <c r="HYP57" s="712"/>
      <c r="HYQ57" s="712"/>
      <c r="HYR57" s="712"/>
      <c r="HYS57" s="712"/>
      <c r="HYT57" s="712"/>
      <c r="HYU57" s="712"/>
      <c r="HYV57" s="712"/>
      <c r="HYW57" s="712"/>
      <c r="HYX57" s="712"/>
      <c r="HYY57" s="712"/>
      <c r="HYZ57" s="712"/>
      <c r="HZA57" s="712"/>
      <c r="HZB57" s="712"/>
      <c r="HZC57" s="712"/>
      <c r="HZD57" s="712"/>
      <c r="HZE57" s="712"/>
      <c r="HZF57" s="712"/>
      <c r="HZG57" s="712"/>
      <c r="HZH57" s="712"/>
      <c r="HZI57" s="712"/>
      <c r="HZJ57" s="712"/>
      <c r="HZK57" s="712"/>
      <c r="HZL57" s="712"/>
      <c r="HZM57" s="712"/>
      <c r="HZN57" s="712"/>
      <c r="HZO57" s="712"/>
      <c r="HZP57" s="712"/>
      <c r="HZQ57" s="712"/>
      <c r="HZR57" s="712"/>
      <c r="HZS57" s="712"/>
      <c r="HZT57" s="712"/>
      <c r="HZU57" s="712"/>
      <c r="HZV57" s="712"/>
      <c r="HZW57" s="712"/>
      <c r="HZX57" s="712"/>
      <c r="HZY57" s="712"/>
      <c r="HZZ57" s="712"/>
      <c r="IAA57" s="712"/>
      <c r="IAB57" s="712"/>
      <c r="IAC57" s="712"/>
      <c r="IAD57" s="712"/>
      <c r="IAE57" s="712"/>
      <c r="IAF57" s="712"/>
      <c r="IAG57" s="712"/>
      <c r="IAH57" s="712"/>
      <c r="IAI57" s="712"/>
      <c r="IAJ57" s="712"/>
      <c r="IAK57" s="712"/>
      <c r="IAL57" s="712"/>
      <c r="IAM57" s="712"/>
      <c r="IAN57" s="712"/>
      <c r="IAO57" s="712"/>
      <c r="IAP57" s="712"/>
      <c r="IAQ57" s="712"/>
      <c r="IAR57" s="712"/>
      <c r="IAS57" s="712"/>
      <c r="IAT57" s="712"/>
      <c r="IAU57" s="712"/>
      <c r="IAV57" s="712"/>
      <c r="IAW57" s="712"/>
      <c r="IAX57" s="712"/>
      <c r="IAY57" s="712"/>
      <c r="IAZ57" s="712"/>
      <c r="IBA57" s="712"/>
      <c r="IBB57" s="712"/>
      <c r="IBC57" s="712"/>
      <c r="IBD57" s="712"/>
      <c r="IBE57" s="712"/>
      <c r="IBF57" s="712"/>
      <c r="IBG57" s="712"/>
      <c r="IBH57" s="712"/>
      <c r="IBI57" s="712"/>
      <c r="IBJ57" s="712"/>
      <c r="IBK57" s="712"/>
      <c r="IBL57" s="712"/>
      <c r="IBM57" s="712"/>
      <c r="IBN57" s="712"/>
      <c r="IBO57" s="712"/>
      <c r="IBP57" s="712"/>
      <c r="IBQ57" s="712"/>
      <c r="IBR57" s="712"/>
      <c r="IBS57" s="712"/>
      <c r="IBT57" s="712"/>
      <c r="IBU57" s="712"/>
      <c r="IBV57" s="712"/>
      <c r="IBW57" s="712"/>
      <c r="IBX57" s="712"/>
      <c r="IBY57" s="712"/>
      <c r="IBZ57" s="712"/>
      <c r="ICA57" s="712"/>
      <c r="ICB57" s="712"/>
      <c r="ICC57" s="712"/>
      <c r="ICD57" s="712"/>
      <c r="ICE57" s="712"/>
      <c r="ICF57" s="712"/>
      <c r="ICG57" s="712"/>
      <c r="ICH57" s="712"/>
      <c r="ICI57" s="712"/>
      <c r="ICJ57" s="712"/>
      <c r="ICK57" s="712"/>
      <c r="ICL57" s="712"/>
      <c r="ICM57" s="712"/>
      <c r="ICN57" s="712"/>
      <c r="ICO57" s="712"/>
      <c r="ICP57" s="712"/>
      <c r="ICQ57" s="712"/>
      <c r="ICR57" s="712"/>
      <c r="ICS57" s="712"/>
      <c r="ICT57" s="712"/>
      <c r="ICU57" s="712"/>
      <c r="ICV57" s="712"/>
      <c r="ICW57" s="712"/>
      <c r="ICX57" s="712"/>
      <c r="ICY57" s="712"/>
      <c r="ICZ57" s="712"/>
      <c r="IDA57" s="712"/>
      <c r="IDB57" s="712"/>
      <c r="IDC57" s="712"/>
      <c r="IDD57" s="712"/>
      <c r="IDE57" s="712"/>
      <c r="IDF57" s="712"/>
      <c r="IDG57" s="712"/>
      <c r="IDH57" s="712"/>
      <c r="IDI57" s="712"/>
      <c r="IDJ57" s="712"/>
      <c r="IDK57" s="712"/>
      <c r="IDL57" s="712"/>
      <c r="IDM57" s="712"/>
      <c r="IDN57" s="712"/>
      <c r="IDO57" s="712"/>
      <c r="IDP57" s="712"/>
      <c r="IDQ57" s="712"/>
      <c r="IDR57" s="712"/>
      <c r="IDS57" s="712"/>
      <c r="IDT57" s="712"/>
      <c r="IDU57" s="712"/>
      <c r="IDV57" s="712"/>
      <c r="IDW57" s="712"/>
      <c r="IDX57" s="712"/>
      <c r="IDY57" s="712"/>
      <c r="IDZ57" s="712"/>
      <c r="IEA57" s="712"/>
      <c r="IEB57" s="712"/>
      <c r="IEC57" s="712"/>
      <c r="IED57" s="712"/>
      <c r="IEE57" s="712"/>
      <c r="IEF57" s="712"/>
      <c r="IEG57" s="712"/>
      <c r="IEH57" s="712"/>
      <c r="IEI57" s="712"/>
      <c r="IEJ57" s="712"/>
      <c r="IEK57" s="712"/>
      <c r="IEL57" s="712"/>
      <c r="IEM57" s="712"/>
      <c r="IEN57" s="712"/>
      <c r="IEO57" s="712"/>
      <c r="IEP57" s="712"/>
      <c r="IEQ57" s="712"/>
      <c r="IER57" s="712"/>
      <c r="IES57" s="712"/>
      <c r="IET57" s="712"/>
      <c r="IEU57" s="712"/>
      <c r="IEV57" s="712"/>
      <c r="IEW57" s="712"/>
      <c r="IEX57" s="712"/>
      <c r="IEY57" s="712"/>
      <c r="IEZ57" s="712"/>
      <c r="IFA57" s="712"/>
      <c r="IFB57" s="712"/>
      <c r="IFC57" s="712"/>
      <c r="IFD57" s="712"/>
      <c r="IFE57" s="712"/>
      <c r="IFF57" s="712"/>
      <c r="IFG57" s="712"/>
      <c r="IFH57" s="712"/>
      <c r="IFI57" s="712"/>
      <c r="IFJ57" s="712"/>
      <c r="IFK57" s="712"/>
      <c r="IFL57" s="712"/>
      <c r="IFM57" s="712"/>
      <c r="IFN57" s="712"/>
      <c r="IFO57" s="712"/>
      <c r="IFP57" s="712"/>
      <c r="IFQ57" s="712"/>
      <c r="IFR57" s="712"/>
      <c r="IFS57" s="712"/>
      <c r="IFT57" s="712"/>
      <c r="IFU57" s="712"/>
      <c r="IFV57" s="712"/>
      <c r="IFW57" s="712"/>
      <c r="IFX57" s="712"/>
      <c r="IFY57" s="712"/>
      <c r="IFZ57" s="712"/>
      <c r="IGA57" s="712"/>
      <c r="IGB57" s="712"/>
      <c r="IGC57" s="712"/>
      <c r="IGD57" s="712"/>
      <c r="IGE57" s="712"/>
      <c r="IGF57" s="712"/>
      <c r="IGG57" s="712"/>
      <c r="IGH57" s="712"/>
      <c r="IGI57" s="712"/>
      <c r="IGJ57" s="712"/>
      <c r="IGK57" s="712"/>
      <c r="IGL57" s="712"/>
      <c r="IGM57" s="712"/>
      <c r="IGN57" s="712"/>
      <c r="IGO57" s="712"/>
      <c r="IGP57" s="712"/>
      <c r="IGQ57" s="712"/>
      <c r="IGR57" s="712"/>
      <c r="IGS57" s="712"/>
      <c r="IGT57" s="712"/>
      <c r="IGU57" s="712"/>
      <c r="IGV57" s="712"/>
      <c r="IGW57" s="712"/>
      <c r="IGX57" s="712"/>
      <c r="IGY57" s="712"/>
      <c r="IGZ57" s="712"/>
      <c r="IHA57" s="712"/>
      <c r="IHB57" s="712"/>
      <c r="IHC57" s="712"/>
      <c r="IHD57" s="712"/>
      <c r="IHE57" s="712"/>
      <c r="IHF57" s="712"/>
      <c r="IHG57" s="712"/>
      <c r="IHH57" s="712"/>
      <c r="IHI57" s="712"/>
      <c r="IHJ57" s="712"/>
      <c r="IHK57" s="712"/>
      <c r="IHL57" s="712"/>
      <c r="IHM57" s="712"/>
      <c r="IHN57" s="712"/>
      <c r="IHO57" s="712"/>
      <c r="IHP57" s="712"/>
      <c r="IHQ57" s="712"/>
      <c r="IHR57" s="712"/>
      <c r="IHS57" s="712"/>
      <c r="IHT57" s="712"/>
      <c r="IHU57" s="712"/>
      <c r="IHV57" s="712"/>
      <c r="IHW57" s="712"/>
      <c r="IHX57" s="712"/>
      <c r="IHY57" s="712"/>
      <c r="IHZ57" s="712"/>
      <c r="IIA57" s="712"/>
      <c r="IIB57" s="712"/>
      <c r="IIC57" s="712"/>
      <c r="IID57" s="712"/>
      <c r="IIE57" s="712"/>
      <c r="IIF57" s="712"/>
      <c r="IIG57" s="712"/>
      <c r="IIH57" s="712"/>
      <c r="III57" s="712"/>
      <c r="IIJ57" s="712"/>
      <c r="IIK57" s="712"/>
      <c r="IIL57" s="712"/>
      <c r="IIM57" s="712"/>
      <c r="IIN57" s="712"/>
      <c r="IIO57" s="712"/>
      <c r="IIP57" s="712"/>
      <c r="IIQ57" s="712"/>
      <c r="IIR57" s="712"/>
      <c r="IIS57" s="712"/>
      <c r="IIT57" s="712"/>
      <c r="IIU57" s="712"/>
      <c r="IIV57" s="712"/>
      <c r="IIW57" s="712"/>
      <c r="IIX57" s="712"/>
      <c r="IIY57" s="712"/>
      <c r="IIZ57" s="712"/>
      <c r="IJA57" s="712"/>
      <c r="IJB57" s="712"/>
      <c r="IJC57" s="712"/>
      <c r="IJD57" s="712"/>
      <c r="IJE57" s="712"/>
      <c r="IJF57" s="712"/>
      <c r="IJG57" s="712"/>
      <c r="IJH57" s="712"/>
      <c r="IJI57" s="712"/>
      <c r="IJJ57" s="712"/>
      <c r="IJK57" s="712"/>
      <c r="IJL57" s="712"/>
      <c r="IJM57" s="712"/>
      <c r="IJN57" s="712"/>
      <c r="IJO57" s="712"/>
      <c r="IJP57" s="712"/>
      <c r="IJQ57" s="712"/>
      <c r="IJR57" s="712"/>
      <c r="IJS57" s="712"/>
      <c r="IJT57" s="712"/>
      <c r="IJU57" s="712"/>
      <c r="IJV57" s="712"/>
      <c r="IJW57" s="712"/>
      <c r="IJX57" s="712"/>
      <c r="IJY57" s="712"/>
      <c r="IJZ57" s="712"/>
      <c r="IKA57" s="712"/>
      <c r="IKB57" s="712"/>
      <c r="IKC57" s="712"/>
      <c r="IKD57" s="712"/>
      <c r="IKE57" s="712"/>
      <c r="IKF57" s="712"/>
      <c r="IKG57" s="712"/>
      <c r="IKH57" s="712"/>
      <c r="IKI57" s="712"/>
      <c r="IKJ57" s="712"/>
      <c r="IKK57" s="712"/>
      <c r="IKL57" s="712"/>
      <c r="IKM57" s="712"/>
      <c r="IKN57" s="712"/>
      <c r="IKO57" s="712"/>
      <c r="IKP57" s="712"/>
      <c r="IKQ57" s="712"/>
      <c r="IKR57" s="712"/>
      <c r="IKS57" s="712"/>
      <c r="IKT57" s="712"/>
      <c r="IKU57" s="712"/>
      <c r="IKV57" s="712"/>
      <c r="IKW57" s="712"/>
      <c r="IKX57" s="712"/>
      <c r="IKY57" s="712"/>
      <c r="IKZ57" s="712"/>
      <c r="ILA57" s="712"/>
      <c r="ILB57" s="712"/>
      <c r="ILC57" s="712"/>
      <c r="ILD57" s="712"/>
      <c r="ILE57" s="712"/>
      <c r="ILF57" s="712"/>
      <c r="ILG57" s="712"/>
      <c r="ILH57" s="712"/>
      <c r="ILI57" s="712"/>
      <c r="ILJ57" s="712"/>
      <c r="ILK57" s="712"/>
      <c r="ILL57" s="712"/>
      <c r="ILM57" s="712"/>
      <c r="ILN57" s="712"/>
      <c r="ILO57" s="712"/>
      <c r="ILP57" s="712"/>
      <c r="ILQ57" s="712"/>
      <c r="ILR57" s="712"/>
      <c r="ILS57" s="712"/>
      <c r="ILT57" s="712"/>
      <c r="ILU57" s="712"/>
      <c r="ILV57" s="712"/>
      <c r="ILW57" s="712"/>
      <c r="ILX57" s="712"/>
      <c r="ILY57" s="712"/>
      <c r="ILZ57" s="712"/>
      <c r="IMA57" s="712"/>
      <c r="IMB57" s="712"/>
      <c r="IMC57" s="712"/>
      <c r="IMD57" s="712"/>
      <c r="IME57" s="712"/>
      <c r="IMF57" s="712"/>
      <c r="IMG57" s="712"/>
      <c r="IMH57" s="712"/>
      <c r="IMI57" s="712"/>
      <c r="IMJ57" s="712"/>
      <c r="IMK57" s="712"/>
      <c r="IML57" s="712"/>
      <c r="IMM57" s="712"/>
      <c r="IMN57" s="712"/>
      <c r="IMO57" s="712"/>
      <c r="IMP57" s="712"/>
      <c r="IMQ57" s="712"/>
      <c r="IMR57" s="712"/>
      <c r="IMS57" s="712"/>
      <c r="IMT57" s="712"/>
      <c r="IMU57" s="712"/>
      <c r="IMV57" s="712"/>
      <c r="IMW57" s="712"/>
      <c r="IMX57" s="712"/>
      <c r="IMY57" s="712"/>
      <c r="IMZ57" s="712"/>
      <c r="INA57" s="712"/>
      <c r="INB57" s="712"/>
      <c r="INC57" s="712"/>
      <c r="IND57" s="712"/>
      <c r="INE57" s="712"/>
      <c r="INF57" s="712"/>
      <c r="ING57" s="712"/>
      <c r="INH57" s="712"/>
      <c r="INI57" s="712"/>
      <c r="INJ57" s="712"/>
      <c r="INK57" s="712"/>
      <c r="INL57" s="712"/>
      <c r="INM57" s="712"/>
      <c r="INN57" s="712"/>
      <c r="INO57" s="712"/>
      <c r="INP57" s="712"/>
      <c r="INQ57" s="712"/>
      <c r="INR57" s="712"/>
      <c r="INS57" s="712"/>
      <c r="INT57" s="712"/>
      <c r="INU57" s="712"/>
      <c r="INV57" s="712"/>
      <c r="INW57" s="712"/>
      <c r="INX57" s="712"/>
      <c r="INY57" s="712"/>
      <c r="INZ57" s="712"/>
      <c r="IOA57" s="712"/>
      <c r="IOB57" s="712"/>
      <c r="IOC57" s="712"/>
      <c r="IOD57" s="712"/>
      <c r="IOE57" s="712"/>
      <c r="IOF57" s="712"/>
      <c r="IOG57" s="712"/>
      <c r="IOH57" s="712"/>
      <c r="IOI57" s="712"/>
      <c r="IOJ57" s="712"/>
      <c r="IOK57" s="712"/>
      <c r="IOL57" s="712"/>
      <c r="IOM57" s="712"/>
      <c r="ION57" s="712"/>
      <c r="IOO57" s="712"/>
      <c r="IOP57" s="712"/>
      <c r="IOQ57" s="712"/>
      <c r="IOR57" s="712"/>
      <c r="IOS57" s="712"/>
      <c r="IOT57" s="712"/>
      <c r="IOU57" s="712"/>
      <c r="IOV57" s="712"/>
      <c r="IOW57" s="712"/>
      <c r="IOX57" s="712"/>
      <c r="IOY57" s="712"/>
      <c r="IOZ57" s="712"/>
      <c r="IPA57" s="712"/>
      <c r="IPB57" s="712"/>
      <c r="IPC57" s="712"/>
      <c r="IPD57" s="712"/>
      <c r="IPE57" s="712"/>
      <c r="IPF57" s="712"/>
      <c r="IPG57" s="712"/>
      <c r="IPH57" s="712"/>
      <c r="IPI57" s="712"/>
      <c r="IPJ57" s="712"/>
      <c r="IPK57" s="712"/>
      <c r="IPL57" s="712"/>
      <c r="IPM57" s="712"/>
      <c r="IPN57" s="712"/>
      <c r="IPO57" s="712"/>
      <c r="IPP57" s="712"/>
      <c r="IPQ57" s="712"/>
      <c r="IPR57" s="712"/>
      <c r="IPS57" s="712"/>
      <c r="IPT57" s="712"/>
      <c r="IPU57" s="712"/>
      <c r="IPV57" s="712"/>
      <c r="IPW57" s="712"/>
      <c r="IPX57" s="712"/>
      <c r="IPY57" s="712"/>
      <c r="IPZ57" s="712"/>
      <c r="IQA57" s="712"/>
      <c r="IQB57" s="712"/>
      <c r="IQC57" s="712"/>
      <c r="IQD57" s="712"/>
      <c r="IQE57" s="712"/>
      <c r="IQF57" s="712"/>
      <c r="IQG57" s="712"/>
      <c r="IQH57" s="712"/>
      <c r="IQI57" s="712"/>
      <c r="IQJ57" s="712"/>
      <c r="IQK57" s="712"/>
      <c r="IQL57" s="712"/>
      <c r="IQM57" s="712"/>
      <c r="IQN57" s="712"/>
      <c r="IQO57" s="712"/>
      <c r="IQP57" s="712"/>
      <c r="IQQ57" s="712"/>
      <c r="IQR57" s="712"/>
      <c r="IQS57" s="712"/>
      <c r="IQT57" s="712"/>
      <c r="IQU57" s="712"/>
      <c r="IQV57" s="712"/>
      <c r="IQW57" s="712"/>
      <c r="IQX57" s="712"/>
      <c r="IQY57" s="712"/>
      <c r="IQZ57" s="712"/>
      <c r="IRA57" s="712"/>
      <c r="IRB57" s="712"/>
      <c r="IRC57" s="712"/>
      <c r="IRD57" s="712"/>
      <c r="IRE57" s="712"/>
      <c r="IRF57" s="712"/>
      <c r="IRG57" s="712"/>
      <c r="IRH57" s="712"/>
      <c r="IRI57" s="712"/>
      <c r="IRJ57" s="712"/>
      <c r="IRK57" s="712"/>
      <c r="IRL57" s="712"/>
      <c r="IRM57" s="712"/>
      <c r="IRN57" s="712"/>
      <c r="IRO57" s="712"/>
      <c r="IRP57" s="712"/>
      <c r="IRQ57" s="712"/>
      <c r="IRR57" s="712"/>
      <c r="IRS57" s="712"/>
      <c r="IRT57" s="712"/>
      <c r="IRU57" s="712"/>
      <c r="IRV57" s="712"/>
      <c r="IRW57" s="712"/>
      <c r="IRX57" s="712"/>
      <c r="IRY57" s="712"/>
      <c r="IRZ57" s="712"/>
      <c r="ISA57" s="712"/>
      <c r="ISB57" s="712"/>
      <c r="ISC57" s="712"/>
      <c r="ISD57" s="712"/>
      <c r="ISE57" s="712"/>
      <c r="ISF57" s="712"/>
      <c r="ISG57" s="712"/>
      <c r="ISH57" s="712"/>
      <c r="ISI57" s="712"/>
      <c r="ISJ57" s="712"/>
      <c r="ISK57" s="712"/>
      <c r="ISL57" s="712"/>
      <c r="ISM57" s="712"/>
      <c r="ISN57" s="712"/>
      <c r="ISO57" s="712"/>
      <c r="ISP57" s="712"/>
      <c r="ISQ57" s="712"/>
      <c r="ISR57" s="712"/>
      <c r="ISS57" s="712"/>
      <c r="IST57" s="712"/>
      <c r="ISU57" s="712"/>
      <c r="ISV57" s="712"/>
      <c r="ISW57" s="712"/>
      <c r="ISX57" s="712"/>
      <c r="ISY57" s="712"/>
      <c r="ISZ57" s="712"/>
      <c r="ITA57" s="712"/>
      <c r="ITB57" s="712"/>
      <c r="ITC57" s="712"/>
      <c r="ITD57" s="712"/>
      <c r="ITE57" s="712"/>
      <c r="ITF57" s="712"/>
      <c r="ITG57" s="712"/>
      <c r="ITH57" s="712"/>
      <c r="ITI57" s="712"/>
      <c r="ITJ57" s="712"/>
      <c r="ITK57" s="712"/>
      <c r="ITL57" s="712"/>
      <c r="ITM57" s="712"/>
      <c r="ITN57" s="712"/>
      <c r="ITO57" s="712"/>
      <c r="ITP57" s="712"/>
      <c r="ITQ57" s="712"/>
      <c r="ITR57" s="712"/>
      <c r="ITS57" s="712"/>
      <c r="ITT57" s="712"/>
      <c r="ITU57" s="712"/>
      <c r="ITV57" s="712"/>
      <c r="ITW57" s="712"/>
      <c r="ITX57" s="712"/>
      <c r="ITY57" s="712"/>
      <c r="ITZ57" s="712"/>
      <c r="IUA57" s="712"/>
      <c r="IUB57" s="712"/>
      <c r="IUC57" s="712"/>
      <c r="IUD57" s="712"/>
      <c r="IUE57" s="712"/>
      <c r="IUF57" s="712"/>
      <c r="IUG57" s="712"/>
      <c r="IUH57" s="712"/>
      <c r="IUI57" s="712"/>
      <c r="IUJ57" s="712"/>
      <c r="IUK57" s="712"/>
      <c r="IUL57" s="712"/>
      <c r="IUM57" s="712"/>
      <c r="IUN57" s="712"/>
      <c r="IUO57" s="712"/>
      <c r="IUP57" s="712"/>
      <c r="IUQ57" s="712"/>
      <c r="IUR57" s="712"/>
      <c r="IUS57" s="712"/>
      <c r="IUT57" s="712"/>
      <c r="IUU57" s="712"/>
      <c r="IUV57" s="712"/>
      <c r="IUW57" s="712"/>
      <c r="IUX57" s="712"/>
      <c r="IUY57" s="712"/>
      <c r="IUZ57" s="712"/>
      <c r="IVA57" s="712"/>
      <c r="IVB57" s="712"/>
      <c r="IVC57" s="712"/>
      <c r="IVD57" s="712"/>
      <c r="IVE57" s="712"/>
      <c r="IVF57" s="712"/>
      <c r="IVG57" s="712"/>
      <c r="IVH57" s="712"/>
      <c r="IVI57" s="712"/>
      <c r="IVJ57" s="712"/>
      <c r="IVK57" s="712"/>
      <c r="IVL57" s="712"/>
      <c r="IVM57" s="712"/>
      <c r="IVN57" s="712"/>
      <c r="IVO57" s="712"/>
      <c r="IVP57" s="712"/>
      <c r="IVQ57" s="712"/>
      <c r="IVR57" s="712"/>
      <c r="IVS57" s="712"/>
      <c r="IVT57" s="712"/>
      <c r="IVU57" s="712"/>
      <c r="IVV57" s="712"/>
      <c r="IVW57" s="712"/>
      <c r="IVX57" s="712"/>
      <c r="IVY57" s="712"/>
      <c r="IVZ57" s="712"/>
      <c r="IWA57" s="712"/>
      <c r="IWB57" s="712"/>
      <c r="IWC57" s="712"/>
      <c r="IWD57" s="712"/>
      <c r="IWE57" s="712"/>
      <c r="IWF57" s="712"/>
      <c r="IWG57" s="712"/>
      <c r="IWH57" s="712"/>
      <c r="IWI57" s="712"/>
      <c r="IWJ57" s="712"/>
      <c r="IWK57" s="712"/>
      <c r="IWL57" s="712"/>
      <c r="IWM57" s="712"/>
      <c r="IWN57" s="712"/>
      <c r="IWO57" s="712"/>
      <c r="IWP57" s="712"/>
      <c r="IWQ57" s="712"/>
      <c r="IWR57" s="712"/>
      <c r="IWS57" s="712"/>
      <c r="IWT57" s="712"/>
      <c r="IWU57" s="712"/>
      <c r="IWV57" s="712"/>
      <c r="IWW57" s="712"/>
      <c r="IWX57" s="712"/>
      <c r="IWY57" s="712"/>
      <c r="IWZ57" s="712"/>
      <c r="IXA57" s="712"/>
      <c r="IXB57" s="712"/>
      <c r="IXC57" s="712"/>
      <c r="IXD57" s="712"/>
      <c r="IXE57" s="712"/>
      <c r="IXF57" s="712"/>
      <c r="IXG57" s="712"/>
      <c r="IXH57" s="712"/>
      <c r="IXI57" s="712"/>
      <c r="IXJ57" s="712"/>
      <c r="IXK57" s="712"/>
      <c r="IXL57" s="712"/>
      <c r="IXM57" s="712"/>
      <c r="IXN57" s="712"/>
      <c r="IXO57" s="712"/>
      <c r="IXP57" s="712"/>
      <c r="IXQ57" s="712"/>
      <c r="IXR57" s="712"/>
      <c r="IXS57" s="712"/>
      <c r="IXT57" s="712"/>
      <c r="IXU57" s="712"/>
      <c r="IXV57" s="712"/>
      <c r="IXW57" s="712"/>
      <c r="IXX57" s="712"/>
      <c r="IXY57" s="712"/>
      <c r="IXZ57" s="712"/>
      <c r="IYA57" s="712"/>
      <c r="IYB57" s="712"/>
      <c r="IYC57" s="712"/>
      <c r="IYD57" s="712"/>
      <c r="IYE57" s="712"/>
      <c r="IYF57" s="712"/>
      <c r="IYG57" s="712"/>
      <c r="IYH57" s="712"/>
      <c r="IYI57" s="712"/>
      <c r="IYJ57" s="712"/>
      <c r="IYK57" s="712"/>
      <c r="IYL57" s="712"/>
      <c r="IYM57" s="712"/>
      <c r="IYN57" s="712"/>
      <c r="IYO57" s="712"/>
      <c r="IYP57" s="712"/>
      <c r="IYQ57" s="712"/>
      <c r="IYR57" s="712"/>
      <c r="IYS57" s="712"/>
      <c r="IYT57" s="712"/>
      <c r="IYU57" s="712"/>
      <c r="IYV57" s="712"/>
      <c r="IYW57" s="712"/>
      <c r="IYX57" s="712"/>
      <c r="IYY57" s="712"/>
      <c r="IYZ57" s="712"/>
      <c r="IZA57" s="712"/>
      <c r="IZB57" s="712"/>
      <c r="IZC57" s="712"/>
      <c r="IZD57" s="712"/>
      <c r="IZE57" s="712"/>
      <c r="IZF57" s="712"/>
      <c r="IZG57" s="712"/>
      <c r="IZH57" s="712"/>
      <c r="IZI57" s="712"/>
      <c r="IZJ57" s="712"/>
      <c r="IZK57" s="712"/>
      <c r="IZL57" s="712"/>
      <c r="IZM57" s="712"/>
      <c r="IZN57" s="712"/>
      <c r="IZO57" s="712"/>
      <c r="IZP57" s="712"/>
      <c r="IZQ57" s="712"/>
      <c r="IZR57" s="712"/>
      <c r="IZS57" s="712"/>
      <c r="IZT57" s="712"/>
      <c r="IZU57" s="712"/>
      <c r="IZV57" s="712"/>
      <c r="IZW57" s="712"/>
      <c r="IZX57" s="712"/>
      <c r="IZY57" s="712"/>
      <c r="IZZ57" s="712"/>
      <c r="JAA57" s="712"/>
      <c r="JAB57" s="712"/>
      <c r="JAC57" s="712"/>
      <c r="JAD57" s="712"/>
      <c r="JAE57" s="712"/>
      <c r="JAF57" s="712"/>
      <c r="JAG57" s="712"/>
      <c r="JAH57" s="712"/>
      <c r="JAI57" s="712"/>
      <c r="JAJ57" s="712"/>
      <c r="JAK57" s="712"/>
      <c r="JAL57" s="712"/>
      <c r="JAM57" s="712"/>
      <c r="JAN57" s="712"/>
      <c r="JAO57" s="712"/>
      <c r="JAP57" s="712"/>
      <c r="JAQ57" s="712"/>
      <c r="JAR57" s="712"/>
      <c r="JAS57" s="712"/>
      <c r="JAT57" s="712"/>
      <c r="JAU57" s="712"/>
      <c r="JAV57" s="712"/>
      <c r="JAW57" s="712"/>
      <c r="JAX57" s="712"/>
      <c r="JAY57" s="712"/>
      <c r="JAZ57" s="712"/>
      <c r="JBA57" s="712"/>
      <c r="JBB57" s="712"/>
      <c r="JBC57" s="712"/>
      <c r="JBD57" s="712"/>
      <c r="JBE57" s="712"/>
      <c r="JBF57" s="712"/>
      <c r="JBG57" s="712"/>
      <c r="JBH57" s="712"/>
      <c r="JBI57" s="712"/>
      <c r="JBJ57" s="712"/>
      <c r="JBK57" s="712"/>
      <c r="JBL57" s="712"/>
      <c r="JBM57" s="712"/>
      <c r="JBN57" s="712"/>
      <c r="JBO57" s="712"/>
      <c r="JBP57" s="712"/>
      <c r="JBQ57" s="712"/>
      <c r="JBR57" s="712"/>
      <c r="JBS57" s="712"/>
      <c r="JBT57" s="712"/>
      <c r="JBU57" s="712"/>
      <c r="JBV57" s="712"/>
      <c r="JBW57" s="712"/>
      <c r="JBX57" s="712"/>
      <c r="JBY57" s="712"/>
      <c r="JBZ57" s="712"/>
      <c r="JCA57" s="712"/>
      <c r="JCB57" s="712"/>
      <c r="JCC57" s="712"/>
      <c r="JCD57" s="712"/>
      <c r="JCE57" s="712"/>
      <c r="JCF57" s="712"/>
      <c r="JCG57" s="712"/>
      <c r="JCH57" s="712"/>
      <c r="JCI57" s="712"/>
      <c r="JCJ57" s="712"/>
      <c r="JCK57" s="712"/>
      <c r="JCL57" s="712"/>
      <c r="JCM57" s="712"/>
      <c r="JCN57" s="712"/>
      <c r="JCO57" s="712"/>
      <c r="JCP57" s="712"/>
      <c r="JCQ57" s="712"/>
      <c r="JCR57" s="712"/>
      <c r="JCS57" s="712"/>
      <c r="JCT57" s="712"/>
      <c r="JCU57" s="712"/>
      <c r="JCV57" s="712"/>
      <c r="JCW57" s="712"/>
      <c r="JCX57" s="712"/>
      <c r="JCY57" s="712"/>
      <c r="JCZ57" s="712"/>
      <c r="JDA57" s="712"/>
      <c r="JDB57" s="712"/>
      <c r="JDC57" s="712"/>
      <c r="JDD57" s="712"/>
      <c r="JDE57" s="712"/>
      <c r="JDF57" s="712"/>
      <c r="JDG57" s="712"/>
      <c r="JDH57" s="712"/>
      <c r="JDI57" s="712"/>
      <c r="JDJ57" s="712"/>
      <c r="JDK57" s="712"/>
      <c r="JDL57" s="712"/>
      <c r="JDM57" s="712"/>
      <c r="JDN57" s="712"/>
      <c r="JDO57" s="712"/>
      <c r="JDP57" s="712"/>
      <c r="JDQ57" s="712"/>
      <c r="JDR57" s="712"/>
      <c r="JDS57" s="712"/>
      <c r="JDT57" s="712"/>
      <c r="JDU57" s="712"/>
      <c r="JDV57" s="712"/>
      <c r="JDW57" s="712"/>
      <c r="JDX57" s="712"/>
      <c r="JDY57" s="712"/>
      <c r="JDZ57" s="712"/>
      <c r="JEA57" s="712"/>
      <c r="JEB57" s="712"/>
      <c r="JEC57" s="712"/>
      <c r="JED57" s="712"/>
      <c r="JEE57" s="712"/>
      <c r="JEF57" s="712"/>
      <c r="JEG57" s="712"/>
      <c r="JEH57" s="712"/>
      <c r="JEI57" s="712"/>
      <c r="JEJ57" s="712"/>
      <c r="JEK57" s="712"/>
      <c r="JEL57" s="712"/>
      <c r="JEM57" s="712"/>
      <c r="JEN57" s="712"/>
      <c r="JEO57" s="712"/>
      <c r="JEP57" s="712"/>
      <c r="JEQ57" s="712"/>
      <c r="JER57" s="712"/>
      <c r="JES57" s="712"/>
      <c r="JET57" s="712"/>
      <c r="JEU57" s="712"/>
      <c r="JEV57" s="712"/>
      <c r="JEW57" s="712"/>
      <c r="JEX57" s="712"/>
      <c r="JEY57" s="712"/>
      <c r="JEZ57" s="712"/>
      <c r="JFA57" s="712"/>
      <c r="JFB57" s="712"/>
      <c r="JFC57" s="712"/>
      <c r="JFD57" s="712"/>
      <c r="JFE57" s="712"/>
      <c r="JFF57" s="712"/>
      <c r="JFG57" s="712"/>
      <c r="JFH57" s="712"/>
      <c r="JFI57" s="712"/>
      <c r="JFJ57" s="712"/>
      <c r="JFK57" s="712"/>
      <c r="JFL57" s="712"/>
      <c r="JFM57" s="712"/>
      <c r="JFN57" s="712"/>
      <c r="JFO57" s="712"/>
      <c r="JFP57" s="712"/>
      <c r="JFQ57" s="712"/>
      <c r="JFR57" s="712"/>
      <c r="JFS57" s="712"/>
      <c r="JFT57" s="712"/>
      <c r="JFU57" s="712"/>
      <c r="JFV57" s="712"/>
      <c r="JFW57" s="712"/>
      <c r="JFX57" s="712"/>
      <c r="JFY57" s="712"/>
      <c r="JFZ57" s="712"/>
      <c r="JGA57" s="712"/>
      <c r="JGB57" s="712"/>
      <c r="JGC57" s="712"/>
      <c r="JGD57" s="712"/>
      <c r="JGE57" s="712"/>
      <c r="JGF57" s="712"/>
      <c r="JGG57" s="712"/>
      <c r="JGH57" s="712"/>
      <c r="JGI57" s="712"/>
      <c r="JGJ57" s="712"/>
      <c r="JGK57" s="712"/>
      <c r="JGL57" s="712"/>
      <c r="JGM57" s="712"/>
      <c r="JGN57" s="712"/>
      <c r="JGO57" s="712"/>
      <c r="JGP57" s="712"/>
      <c r="JGQ57" s="712"/>
      <c r="JGR57" s="712"/>
      <c r="JGS57" s="712"/>
      <c r="JGT57" s="712"/>
      <c r="JGU57" s="712"/>
      <c r="JGV57" s="712"/>
      <c r="JGW57" s="712"/>
      <c r="JGX57" s="712"/>
      <c r="JGY57" s="712"/>
      <c r="JGZ57" s="712"/>
      <c r="JHA57" s="712"/>
      <c r="JHB57" s="712"/>
      <c r="JHC57" s="712"/>
      <c r="JHD57" s="712"/>
      <c r="JHE57" s="712"/>
      <c r="JHF57" s="712"/>
      <c r="JHG57" s="712"/>
      <c r="JHH57" s="712"/>
      <c r="JHI57" s="712"/>
      <c r="JHJ57" s="712"/>
      <c r="JHK57" s="712"/>
      <c r="JHL57" s="712"/>
      <c r="JHM57" s="712"/>
      <c r="JHN57" s="712"/>
      <c r="JHO57" s="712"/>
      <c r="JHP57" s="712"/>
      <c r="JHQ57" s="712"/>
      <c r="JHR57" s="712"/>
      <c r="JHS57" s="712"/>
      <c r="JHT57" s="712"/>
      <c r="JHU57" s="712"/>
      <c r="JHV57" s="712"/>
      <c r="JHW57" s="712"/>
      <c r="JHX57" s="712"/>
      <c r="JHY57" s="712"/>
      <c r="JHZ57" s="712"/>
      <c r="JIA57" s="712"/>
      <c r="JIB57" s="712"/>
      <c r="JIC57" s="712"/>
      <c r="JID57" s="712"/>
      <c r="JIE57" s="712"/>
      <c r="JIF57" s="712"/>
      <c r="JIG57" s="712"/>
      <c r="JIH57" s="712"/>
      <c r="JII57" s="712"/>
      <c r="JIJ57" s="712"/>
      <c r="JIK57" s="712"/>
      <c r="JIL57" s="712"/>
      <c r="JIM57" s="712"/>
      <c r="JIN57" s="712"/>
      <c r="JIO57" s="712"/>
      <c r="JIP57" s="712"/>
      <c r="JIQ57" s="712"/>
      <c r="JIR57" s="712"/>
      <c r="JIS57" s="712"/>
      <c r="JIT57" s="712"/>
      <c r="JIU57" s="712"/>
      <c r="JIV57" s="712"/>
      <c r="JIW57" s="712"/>
      <c r="JIX57" s="712"/>
      <c r="JIY57" s="712"/>
      <c r="JIZ57" s="712"/>
      <c r="JJA57" s="712"/>
      <c r="JJB57" s="712"/>
      <c r="JJC57" s="712"/>
      <c r="JJD57" s="712"/>
      <c r="JJE57" s="712"/>
      <c r="JJF57" s="712"/>
      <c r="JJG57" s="712"/>
      <c r="JJH57" s="712"/>
      <c r="JJI57" s="712"/>
      <c r="JJJ57" s="712"/>
      <c r="JJK57" s="712"/>
      <c r="JJL57" s="712"/>
      <c r="JJM57" s="712"/>
      <c r="JJN57" s="712"/>
      <c r="JJO57" s="712"/>
      <c r="JJP57" s="712"/>
      <c r="JJQ57" s="712"/>
      <c r="JJR57" s="712"/>
      <c r="JJS57" s="712"/>
      <c r="JJT57" s="712"/>
      <c r="JJU57" s="712"/>
      <c r="JJV57" s="712"/>
      <c r="JJW57" s="712"/>
      <c r="JJX57" s="712"/>
      <c r="JJY57" s="712"/>
      <c r="JJZ57" s="712"/>
      <c r="JKA57" s="712"/>
      <c r="JKB57" s="712"/>
      <c r="JKC57" s="712"/>
      <c r="JKD57" s="712"/>
      <c r="JKE57" s="712"/>
      <c r="JKF57" s="712"/>
      <c r="JKG57" s="712"/>
      <c r="JKH57" s="712"/>
      <c r="JKI57" s="712"/>
      <c r="JKJ57" s="712"/>
      <c r="JKK57" s="712"/>
      <c r="JKL57" s="712"/>
      <c r="JKM57" s="712"/>
      <c r="JKN57" s="712"/>
      <c r="JKO57" s="712"/>
      <c r="JKP57" s="712"/>
      <c r="JKQ57" s="712"/>
      <c r="JKR57" s="712"/>
      <c r="JKS57" s="712"/>
      <c r="JKT57" s="712"/>
      <c r="JKU57" s="712"/>
      <c r="JKV57" s="712"/>
      <c r="JKW57" s="712"/>
      <c r="JKX57" s="712"/>
      <c r="JKY57" s="712"/>
      <c r="JKZ57" s="712"/>
      <c r="JLA57" s="712"/>
      <c r="JLB57" s="712"/>
      <c r="JLC57" s="712"/>
      <c r="JLD57" s="712"/>
      <c r="JLE57" s="712"/>
      <c r="JLF57" s="712"/>
      <c r="JLG57" s="712"/>
      <c r="JLH57" s="712"/>
      <c r="JLI57" s="712"/>
      <c r="JLJ57" s="712"/>
      <c r="JLK57" s="712"/>
      <c r="JLL57" s="712"/>
      <c r="JLM57" s="712"/>
      <c r="JLN57" s="712"/>
      <c r="JLO57" s="712"/>
      <c r="JLP57" s="712"/>
      <c r="JLQ57" s="712"/>
      <c r="JLR57" s="712"/>
      <c r="JLS57" s="712"/>
      <c r="JLT57" s="712"/>
      <c r="JLU57" s="712"/>
      <c r="JLV57" s="712"/>
      <c r="JLW57" s="712"/>
      <c r="JLX57" s="712"/>
      <c r="JLY57" s="712"/>
      <c r="JLZ57" s="712"/>
      <c r="JMA57" s="712"/>
      <c r="JMB57" s="712"/>
      <c r="JMC57" s="712"/>
      <c r="JMD57" s="712"/>
      <c r="JME57" s="712"/>
      <c r="JMF57" s="712"/>
      <c r="JMG57" s="712"/>
      <c r="JMH57" s="712"/>
      <c r="JMI57" s="712"/>
      <c r="JMJ57" s="712"/>
      <c r="JMK57" s="712"/>
      <c r="JML57" s="712"/>
      <c r="JMM57" s="712"/>
      <c r="JMN57" s="712"/>
      <c r="JMO57" s="712"/>
      <c r="JMP57" s="712"/>
      <c r="JMQ57" s="712"/>
      <c r="JMR57" s="712"/>
      <c r="JMS57" s="712"/>
      <c r="JMT57" s="712"/>
      <c r="JMU57" s="712"/>
      <c r="JMV57" s="712"/>
      <c r="JMW57" s="712"/>
      <c r="JMX57" s="712"/>
      <c r="JMY57" s="712"/>
      <c r="JMZ57" s="712"/>
      <c r="JNA57" s="712"/>
      <c r="JNB57" s="712"/>
      <c r="JNC57" s="712"/>
      <c r="JND57" s="712"/>
      <c r="JNE57" s="712"/>
      <c r="JNF57" s="712"/>
      <c r="JNG57" s="712"/>
      <c r="JNH57" s="712"/>
      <c r="JNI57" s="712"/>
      <c r="JNJ57" s="712"/>
      <c r="JNK57" s="712"/>
      <c r="JNL57" s="712"/>
      <c r="JNM57" s="712"/>
      <c r="JNN57" s="712"/>
      <c r="JNO57" s="712"/>
      <c r="JNP57" s="712"/>
      <c r="JNQ57" s="712"/>
      <c r="JNR57" s="712"/>
      <c r="JNS57" s="712"/>
      <c r="JNT57" s="712"/>
      <c r="JNU57" s="712"/>
      <c r="JNV57" s="712"/>
      <c r="JNW57" s="712"/>
      <c r="JNX57" s="712"/>
      <c r="JNY57" s="712"/>
      <c r="JNZ57" s="712"/>
      <c r="JOA57" s="712"/>
      <c r="JOB57" s="712"/>
      <c r="JOC57" s="712"/>
      <c r="JOD57" s="712"/>
      <c r="JOE57" s="712"/>
      <c r="JOF57" s="712"/>
      <c r="JOG57" s="712"/>
      <c r="JOH57" s="712"/>
      <c r="JOI57" s="712"/>
      <c r="JOJ57" s="712"/>
      <c r="JOK57" s="712"/>
      <c r="JOL57" s="712"/>
      <c r="JOM57" s="712"/>
      <c r="JON57" s="712"/>
      <c r="JOO57" s="712"/>
      <c r="JOP57" s="712"/>
      <c r="JOQ57" s="712"/>
      <c r="JOR57" s="712"/>
      <c r="JOS57" s="712"/>
      <c r="JOT57" s="712"/>
      <c r="JOU57" s="712"/>
      <c r="JOV57" s="712"/>
      <c r="JOW57" s="712"/>
      <c r="JOX57" s="712"/>
      <c r="JOY57" s="712"/>
      <c r="JOZ57" s="712"/>
      <c r="JPA57" s="712"/>
      <c r="JPB57" s="712"/>
      <c r="JPC57" s="712"/>
      <c r="JPD57" s="712"/>
      <c r="JPE57" s="712"/>
      <c r="JPF57" s="712"/>
      <c r="JPG57" s="712"/>
      <c r="JPH57" s="712"/>
      <c r="JPI57" s="712"/>
      <c r="JPJ57" s="712"/>
      <c r="JPK57" s="712"/>
      <c r="JPL57" s="712"/>
      <c r="JPM57" s="712"/>
      <c r="JPN57" s="712"/>
      <c r="JPO57" s="712"/>
      <c r="JPP57" s="712"/>
      <c r="JPQ57" s="712"/>
      <c r="JPR57" s="712"/>
      <c r="JPS57" s="712"/>
      <c r="JPT57" s="712"/>
      <c r="JPU57" s="712"/>
      <c r="JPV57" s="712"/>
      <c r="JPW57" s="712"/>
      <c r="JPX57" s="712"/>
      <c r="JPY57" s="712"/>
      <c r="JPZ57" s="712"/>
      <c r="JQA57" s="712"/>
      <c r="JQB57" s="712"/>
      <c r="JQC57" s="712"/>
      <c r="JQD57" s="712"/>
      <c r="JQE57" s="712"/>
      <c r="JQF57" s="712"/>
      <c r="JQG57" s="712"/>
      <c r="JQH57" s="712"/>
      <c r="JQI57" s="712"/>
      <c r="JQJ57" s="712"/>
      <c r="JQK57" s="712"/>
      <c r="JQL57" s="712"/>
      <c r="JQM57" s="712"/>
      <c r="JQN57" s="712"/>
      <c r="JQO57" s="712"/>
      <c r="JQP57" s="712"/>
      <c r="JQQ57" s="712"/>
      <c r="JQR57" s="712"/>
      <c r="JQS57" s="712"/>
      <c r="JQT57" s="712"/>
      <c r="JQU57" s="712"/>
      <c r="JQV57" s="712"/>
      <c r="JQW57" s="712"/>
      <c r="JQX57" s="712"/>
      <c r="JQY57" s="712"/>
      <c r="JQZ57" s="712"/>
      <c r="JRA57" s="712"/>
      <c r="JRB57" s="712"/>
      <c r="JRC57" s="712"/>
      <c r="JRD57" s="712"/>
      <c r="JRE57" s="712"/>
      <c r="JRF57" s="712"/>
      <c r="JRG57" s="712"/>
      <c r="JRH57" s="712"/>
      <c r="JRI57" s="712"/>
      <c r="JRJ57" s="712"/>
      <c r="JRK57" s="712"/>
      <c r="JRL57" s="712"/>
      <c r="JRM57" s="712"/>
      <c r="JRN57" s="712"/>
      <c r="JRO57" s="712"/>
      <c r="JRP57" s="712"/>
      <c r="JRQ57" s="712"/>
      <c r="JRR57" s="712"/>
      <c r="JRS57" s="712"/>
      <c r="JRT57" s="712"/>
      <c r="JRU57" s="712"/>
      <c r="JRV57" s="712"/>
      <c r="JRW57" s="712"/>
      <c r="JRX57" s="712"/>
      <c r="JRY57" s="712"/>
      <c r="JRZ57" s="712"/>
      <c r="JSA57" s="712"/>
      <c r="JSB57" s="712"/>
      <c r="JSC57" s="712"/>
      <c r="JSD57" s="712"/>
      <c r="JSE57" s="712"/>
      <c r="JSF57" s="712"/>
      <c r="JSG57" s="712"/>
      <c r="JSH57" s="712"/>
      <c r="JSI57" s="712"/>
      <c r="JSJ57" s="712"/>
      <c r="JSK57" s="712"/>
      <c r="JSL57" s="712"/>
      <c r="JSM57" s="712"/>
      <c r="JSN57" s="712"/>
      <c r="JSO57" s="712"/>
      <c r="JSP57" s="712"/>
      <c r="JSQ57" s="712"/>
      <c r="JSR57" s="712"/>
      <c r="JSS57" s="712"/>
      <c r="JST57" s="712"/>
      <c r="JSU57" s="712"/>
      <c r="JSV57" s="712"/>
      <c r="JSW57" s="712"/>
      <c r="JSX57" s="712"/>
      <c r="JSY57" s="712"/>
      <c r="JSZ57" s="712"/>
      <c r="JTA57" s="712"/>
      <c r="JTB57" s="712"/>
      <c r="JTC57" s="712"/>
      <c r="JTD57" s="712"/>
      <c r="JTE57" s="712"/>
      <c r="JTF57" s="712"/>
      <c r="JTG57" s="712"/>
      <c r="JTH57" s="712"/>
      <c r="JTI57" s="712"/>
      <c r="JTJ57" s="712"/>
      <c r="JTK57" s="712"/>
      <c r="JTL57" s="712"/>
      <c r="JTM57" s="712"/>
      <c r="JTN57" s="712"/>
      <c r="JTO57" s="712"/>
      <c r="JTP57" s="712"/>
      <c r="JTQ57" s="712"/>
      <c r="JTR57" s="712"/>
      <c r="JTS57" s="712"/>
      <c r="JTT57" s="712"/>
      <c r="JTU57" s="712"/>
      <c r="JTV57" s="712"/>
      <c r="JTW57" s="712"/>
      <c r="JTX57" s="712"/>
      <c r="JTY57" s="712"/>
      <c r="JTZ57" s="712"/>
      <c r="JUA57" s="712"/>
      <c r="JUB57" s="712"/>
      <c r="JUC57" s="712"/>
      <c r="JUD57" s="712"/>
      <c r="JUE57" s="712"/>
      <c r="JUF57" s="712"/>
      <c r="JUG57" s="712"/>
      <c r="JUH57" s="712"/>
      <c r="JUI57" s="712"/>
      <c r="JUJ57" s="712"/>
      <c r="JUK57" s="712"/>
      <c r="JUL57" s="712"/>
      <c r="JUM57" s="712"/>
      <c r="JUN57" s="712"/>
      <c r="JUO57" s="712"/>
      <c r="JUP57" s="712"/>
      <c r="JUQ57" s="712"/>
      <c r="JUR57" s="712"/>
      <c r="JUS57" s="712"/>
      <c r="JUT57" s="712"/>
      <c r="JUU57" s="712"/>
      <c r="JUV57" s="712"/>
      <c r="JUW57" s="712"/>
      <c r="JUX57" s="712"/>
      <c r="JUY57" s="712"/>
      <c r="JUZ57" s="712"/>
      <c r="JVA57" s="712"/>
      <c r="JVB57" s="712"/>
      <c r="JVC57" s="712"/>
      <c r="JVD57" s="712"/>
      <c r="JVE57" s="712"/>
      <c r="JVF57" s="712"/>
      <c r="JVG57" s="712"/>
      <c r="JVH57" s="712"/>
      <c r="JVI57" s="712"/>
      <c r="JVJ57" s="712"/>
      <c r="JVK57" s="712"/>
      <c r="JVL57" s="712"/>
      <c r="JVM57" s="712"/>
      <c r="JVN57" s="712"/>
      <c r="JVO57" s="712"/>
      <c r="JVP57" s="712"/>
      <c r="JVQ57" s="712"/>
      <c r="JVR57" s="712"/>
      <c r="JVS57" s="712"/>
      <c r="JVT57" s="712"/>
      <c r="JVU57" s="712"/>
      <c r="JVV57" s="712"/>
      <c r="JVW57" s="712"/>
      <c r="JVX57" s="712"/>
      <c r="JVY57" s="712"/>
      <c r="JVZ57" s="712"/>
      <c r="JWA57" s="712"/>
      <c r="JWB57" s="712"/>
      <c r="JWC57" s="712"/>
      <c r="JWD57" s="712"/>
      <c r="JWE57" s="712"/>
      <c r="JWF57" s="712"/>
      <c r="JWG57" s="712"/>
      <c r="JWH57" s="712"/>
      <c r="JWI57" s="712"/>
      <c r="JWJ57" s="712"/>
      <c r="JWK57" s="712"/>
      <c r="JWL57" s="712"/>
      <c r="JWM57" s="712"/>
      <c r="JWN57" s="712"/>
      <c r="JWO57" s="712"/>
      <c r="JWP57" s="712"/>
      <c r="JWQ57" s="712"/>
      <c r="JWR57" s="712"/>
      <c r="JWS57" s="712"/>
      <c r="JWT57" s="712"/>
      <c r="JWU57" s="712"/>
      <c r="JWV57" s="712"/>
      <c r="JWW57" s="712"/>
      <c r="JWX57" s="712"/>
      <c r="JWY57" s="712"/>
      <c r="JWZ57" s="712"/>
      <c r="JXA57" s="712"/>
      <c r="JXB57" s="712"/>
      <c r="JXC57" s="712"/>
      <c r="JXD57" s="712"/>
      <c r="JXE57" s="712"/>
      <c r="JXF57" s="712"/>
      <c r="JXG57" s="712"/>
      <c r="JXH57" s="712"/>
      <c r="JXI57" s="712"/>
      <c r="JXJ57" s="712"/>
      <c r="JXK57" s="712"/>
      <c r="JXL57" s="712"/>
      <c r="JXM57" s="712"/>
      <c r="JXN57" s="712"/>
      <c r="JXO57" s="712"/>
      <c r="JXP57" s="712"/>
      <c r="JXQ57" s="712"/>
      <c r="JXR57" s="712"/>
      <c r="JXS57" s="712"/>
      <c r="JXT57" s="712"/>
      <c r="JXU57" s="712"/>
      <c r="JXV57" s="712"/>
      <c r="JXW57" s="712"/>
      <c r="JXX57" s="712"/>
      <c r="JXY57" s="712"/>
      <c r="JXZ57" s="712"/>
      <c r="JYA57" s="712"/>
      <c r="JYB57" s="712"/>
      <c r="JYC57" s="712"/>
      <c r="JYD57" s="712"/>
      <c r="JYE57" s="712"/>
      <c r="JYF57" s="712"/>
      <c r="JYG57" s="712"/>
      <c r="JYH57" s="712"/>
      <c r="JYI57" s="712"/>
      <c r="JYJ57" s="712"/>
      <c r="JYK57" s="712"/>
      <c r="JYL57" s="712"/>
      <c r="JYM57" s="712"/>
      <c r="JYN57" s="712"/>
      <c r="JYO57" s="712"/>
      <c r="JYP57" s="712"/>
      <c r="JYQ57" s="712"/>
      <c r="JYR57" s="712"/>
      <c r="JYS57" s="712"/>
      <c r="JYT57" s="712"/>
      <c r="JYU57" s="712"/>
      <c r="JYV57" s="712"/>
      <c r="JYW57" s="712"/>
      <c r="JYX57" s="712"/>
      <c r="JYY57" s="712"/>
      <c r="JYZ57" s="712"/>
      <c r="JZA57" s="712"/>
      <c r="JZB57" s="712"/>
      <c r="JZC57" s="712"/>
      <c r="JZD57" s="712"/>
      <c r="JZE57" s="712"/>
      <c r="JZF57" s="712"/>
      <c r="JZG57" s="712"/>
      <c r="JZH57" s="712"/>
      <c r="JZI57" s="712"/>
      <c r="JZJ57" s="712"/>
      <c r="JZK57" s="712"/>
      <c r="JZL57" s="712"/>
      <c r="JZM57" s="712"/>
      <c r="JZN57" s="712"/>
      <c r="JZO57" s="712"/>
      <c r="JZP57" s="712"/>
      <c r="JZQ57" s="712"/>
      <c r="JZR57" s="712"/>
      <c r="JZS57" s="712"/>
      <c r="JZT57" s="712"/>
      <c r="JZU57" s="712"/>
      <c r="JZV57" s="712"/>
      <c r="JZW57" s="712"/>
      <c r="JZX57" s="712"/>
      <c r="JZY57" s="712"/>
      <c r="JZZ57" s="712"/>
      <c r="KAA57" s="712"/>
      <c r="KAB57" s="712"/>
      <c r="KAC57" s="712"/>
      <c r="KAD57" s="712"/>
      <c r="KAE57" s="712"/>
      <c r="KAF57" s="712"/>
      <c r="KAG57" s="712"/>
      <c r="KAH57" s="712"/>
      <c r="KAI57" s="712"/>
      <c r="KAJ57" s="712"/>
      <c r="KAK57" s="712"/>
      <c r="KAL57" s="712"/>
      <c r="KAM57" s="712"/>
      <c r="KAN57" s="712"/>
      <c r="KAO57" s="712"/>
      <c r="KAP57" s="712"/>
      <c r="KAQ57" s="712"/>
      <c r="KAR57" s="712"/>
      <c r="KAS57" s="712"/>
      <c r="KAT57" s="712"/>
      <c r="KAU57" s="712"/>
      <c r="KAV57" s="712"/>
      <c r="KAW57" s="712"/>
      <c r="KAX57" s="712"/>
      <c r="KAY57" s="712"/>
      <c r="KAZ57" s="712"/>
      <c r="KBA57" s="712"/>
      <c r="KBB57" s="712"/>
      <c r="KBC57" s="712"/>
      <c r="KBD57" s="712"/>
      <c r="KBE57" s="712"/>
      <c r="KBF57" s="712"/>
      <c r="KBG57" s="712"/>
      <c r="KBH57" s="712"/>
      <c r="KBI57" s="712"/>
      <c r="KBJ57" s="712"/>
      <c r="KBK57" s="712"/>
      <c r="KBL57" s="712"/>
      <c r="KBM57" s="712"/>
      <c r="KBN57" s="712"/>
      <c r="KBO57" s="712"/>
      <c r="KBP57" s="712"/>
      <c r="KBQ57" s="712"/>
      <c r="KBR57" s="712"/>
      <c r="KBS57" s="712"/>
      <c r="KBT57" s="712"/>
      <c r="KBU57" s="712"/>
      <c r="KBV57" s="712"/>
      <c r="KBW57" s="712"/>
      <c r="KBX57" s="712"/>
      <c r="KBY57" s="712"/>
      <c r="KBZ57" s="712"/>
      <c r="KCA57" s="712"/>
      <c r="KCB57" s="712"/>
      <c r="KCC57" s="712"/>
      <c r="KCD57" s="712"/>
      <c r="KCE57" s="712"/>
      <c r="KCF57" s="712"/>
      <c r="KCG57" s="712"/>
      <c r="KCH57" s="712"/>
      <c r="KCI57" s="712"/>
      <c r="KCJ57" s="712"/>
      <c r="KCK57" s="712"/>
      <c r="KCL57" s="712"/>
      <c r="KCM57" s="712"/>
      <c r="KCN57" s="712"/>
      <c r="KCO57" s="712"/>
      <c r="KCP57" s="712"/>
      <c r="KCQ57" s="712"/>
      <c r="KCR57" s="712"/>
      <c r="KCS57" s="712"/>
      <c r="KCT57" s="712"/>
      <c r="KCU57" s="712"/>
      <c r="KCV57" s="712"/>
      <c r="KCW57" s="712"/>
      <c r="KCX57" s="712"/>
      <c r="KCY57" s="712"/>
      <c r="KCZ57" s="712"/>
      <c r="KDA57" s="712"/>
      <c r="KDB57" s="712"/>
      <c r="KDC57" s="712"/>
      <c r="KDD57" s="712"/>
      <c r="KDE57" s="712"/>
      <c r="KDF57" s="712"/>
      <c r="KDG57" s="712"/>
      <c r="KDH57" s="712"/>
      <c r="KDI57" s="712"/>
      <c r="KDJ57" s="712"/>
      <c r="KDK57" s="712"/>
      <c r="KDL57" s="712"/>
      <c r="KDM57" s="712"/>
      <c r="KDN57" s="712"/>
      <c r="KDO57" s="712"/>
      <c r="KDP57" s="712"/>
      <c r="KDQ57" s="712"/>
      <c r="KDR57" s="712"/>
      <c r="KDS57" s="712"/>
      <c r="KDT57" s="712"/>
      <c r="KDU57" s="712"/>
      <c r="KDV57" s="712"/>
      <c r="KDW57" s="712"/>
      <c r="KDX57" s="712"/>
      <c r="KDY57" s="712"/>
      <c r="KDZ57" s="712"/>
      <c r="KEA57" s="712"/>
      <c r="KEB57" s="712"/>
      <c r="KEC57" s="712"/>
      <c r="KED57" s="712"/>
      <c r="KEE57" s="712"/>
      <c r="KEF57" s="712"/>
      <c r="KEG57" s="712"/>
      <c r="KEH57" s="712"/>
      <c r="KEI57" s="712"/>
      <c r="KEJ57" s="712"/>
      <c r="KEK57" s="712"/>
      <c r="KEL57" s="712"/>
      <c r="KEM57" s="712"/>
      <c r="KEN57" s="712"/>
      <c r="KEO57" s="712"/>
      <c r="KEP57" s="712"/>
      <c r="KEQ57" s="712"/>
      <c r="KER57" s="712"/>
      <c r="KES57" s="712"/>
      <c r="KET57" s="712"/>
      <c r="KEU57" s="712"/>
      <c r="KEV57" s="712"/>
      <c r="KEW57" s="712"/>
      <c r="KEX57" s="712"/>
      <c r="KEY57" s="712"/>
      <c r="KEZ57" s="712"/>
      <c r="KFA57" s="712"/>
      <c r="KFB57" s="712"/>
      <c r="KFC57" s="712"/>
      <c r="KFD57" s="712"/>
      <c r="KFE57" s="712"/>
      <c r="KFF57" s="712"/>
      <c r="KFG57" s="712"/>
      <c r="KFH57" s="712"/>
      <c r="KFI57" s="712"/>
      <c r="KFJ57" s="712"/>
      <c r="KFK57" s="712"/>
      <c r="KFL57" s="712"/>
      <c r="KFM57" s="712"/>
      <c r="KFN57" s="712"/>
      <c r="KFO57" s="712"/>
      <c r="KFP57" s="712"/>
      <c r="KFQ57" s="712"/>
      <c r="KFR57" s="712"/>
      <c r="KFS57" s="712"/>
      <c r="KFT57" s="712"/>
      <c r="KFU57" s="712"/>
      <c r="KFV57" s="712"/>
      <c r="KFW57" s="712"/>
      <c r="KFX57" s="712"/>
      <c r="KFY57" s="712"/>
      <c r="KFZ57" s="712"/>
      <c r="KGA57" s="712"/>
      <c r="KGB57" s="712"/>
      <c r="KGC57" s="712"/>
      <c r="KGD57" s="712"/>
      <c r="KGE57" s="712"/>
      <c r="KGF57" s="712"/>
      <c r="KGG57" s="712"/>
      <c r="KGH57" s="712"/>
      <c r="KGI57" s="712"/>
      <c r="KGJ57" s="712"/>
      <c r="KGK57" s="712"/>
      <c r="KGL57" s="712"/>
      <c r="KGM57" s="712"/>
      <c r="KGN57" s="712"/>
      <c r="KGO57" s="712"/>
      <c r="KGP57" s="712"/>
      <c r="KGQ57" s="712"/>
      <c r="KGR57" s="712"/>
      <c r="KGS57" s="712"/>
      <c r="KGT57" s="712"/>
      <c r="KGU57" s="712"/>
      <c r="KGV57" s="712"/>
      <c r="KGW57" s="712"/>
      <c r="KGX57" s="712"/>
      <c r="KGY57" s="712"/>
      <c r="KGZ57" s="712"/>
      <c r="KHA57" s="712"/>
      <c r="KHB57" s="712"/>
      <c r="KHC57" s="712"/>
      <c r="KHD57" s="712"/>
      <c r="KHE57" s="712"/>
      <c r="KHF57" s="712"/>
      <c r="KHG57" s="712"/>
      <c r="KHH57" s="712"/>
      <c r="KHI57" s="712"/>
      <c r="KHJ57" s="712"/>
      <c r="KHK57" s="712"/>
      <c r="KHL57" s="712"/>
      <c r="KHM57" s="712"/>
      <c r="KHN57" s="712"/>
      <c r="KHO57" s="712"/>
      <c r="KHP57" s="712"/>
      <c r="KHQ57" s="712"/>
      <c r="KHR57" s="712"/>
      <c r="KHS57" s="712"/>
      <c r="KHT57" s="712"/>
      <c r="KHU57" s="712"/>
      <c r="KHV57" s="712"/>
      <c r="KHW57" s="712"/>
      <c r="KHX57" s="712"/>
      <c r="KHY57" s="712"/>
      <c r="KHZ57" s="712"/>
      <c r="KIA57" s="712"/>
      <c r="KIB57" s="712"/>
      <c r="KIC57" s="712"/>
      <c r="KID57" s="712"/>
      <c r="KIE57" s="712"/>
      <c r="KIF57" s="712"/>
      <c r="KIG57" s="712"/>
      <c r="KIH57" s="712"/>
      <c r="KII57" s="712"/>
      <c r="KIJ57" s="712"/>
      <c r="KIK57" s="712"/>
      <c r="KIL57" s="712"/>
      <c r="KIM57" s="712"/>
      <c r="KIN57" s="712"/>
      <c r="KIO57" s="712"/>
      <c r="KIP57" s="712"/>
      <c r="KIQ57" s="712"/>
      <c r="KIR57" s="712"/>
      <c r="KIS57" s="712"/>
      <c r="KIT57" s="712"/>
      <c r="KIU57" s="712"/>
      <c r="KIV57" s="712"/>
      <c r="KIW57" s="712"/>
      <c r="KIX57" s="712"/>
      <c r="KIY57" s="712"/>
      <c r="KIZ57" s="712"/>
      <c r="KJA57" s="712"/>
      <c r="KJB57" s="712"/>
      <c r="KJC57" s="712"/>
      <c r="KJD57" s="712"/>
      <c r="KJE57" s="712"/>
      <c r="KJF57" s="712"/>
      <c r="KJG57" s="712"/>
      <c r="KJH57" s="712"/>
      <c r="KJI57" s="712"/>
      <c r="KJJ57" s="712"/>
      <c r="KJK57" s="712"/>
      <c r="KJL57" s="712"/>
      <c r="KJM57" s="712"/>
      <c r="KJN57" s="712"/>
      <c r="KJO57" s="712"/>
      <c r="KJP57" s="712"/>
      <c r="KJQ57" s="712"/>
      <c r="KJR57" s="712"/>
      <c r="KJS57" s="712"/>
      <c r="KJT57" s="712"/>
      <c r="KJU57" s="712"/>
      <c r="KJV57" s="712"/>
      <c r="KJW57" s="712"/>
      <c r="KJX57" s="712"/>
      <c r="KJY57" s="712"/>
      <c r="KJZ57" s="712"/>
      <c r="KKA57" s="712"/>
      <c r="KKB57" s="712"/>
      <c r="KKC57" s="712"/>
      <c r="KKD57" s="712"/>
      <c r="KKE57" s="712"/>
      <c r="KKF57" s="712"/>
      <c r="KKG57" s="712"/>
      <c r="KKH57" s="712"/>
      <c r="KKI57" s="712"/>
      <c r="KKJ57" s="712"/>
      <c r="KKK57" s="712"/>
      <c r="KKL57" s="712"/>
      <c r="KKM57" s="712"/>
      <c r="KKN57" s="712"/>
      <c r="KKO57" s="712"/>
      <c r="KKP57" s="712"/>
      <c r="KKQ57" s="712"/>
      <c r="KKR57" s="712"/>
      <c r="KKS57" s="712"/>
      <c r="KKT57" s="712"/>
      <c r="KKU57" s="712"/>
      <c r="KKV57" s="712"/>
      <c r="KKW57" s="712"/>
      <c r="KKX57" s="712"/>
      <c r="KKY57" s="712"/>
      <c r="KKZ57" s="712"/>
      <c r="KLA57" s="712"/>
      <c r="KLB57" s="712"/>
      <c r="KLC57" s="712"/>
      <c r="KLD57" s="712"/>
      <c r="KLE57" s="712"/>
      <c r="KLF57" s="712"/>
      <c r="KLG57" s="712"/>
      <c r="KLH57" s="712"/>
      <c r="KLI57" s="712"/>
      <c r="KLJ57" s="712"/>
      <c r="KLK57" s="712"/>
      <c r="KLL57" s="712"/>
      <c r="KLM57" s="712"/>
      <c r="KLN57" s="712"/>
      <c r="KLO57" s="712"/>
      <c r="KLP57" s="712"/>
      <c r="KLQ57" s="712"/>
      <c r="KLR57" s="712"/>
      <c r="KLS57" s="712"/>
      <c r="KLT57" s="712"/>
      <c r="KLU57" s="712"/>
      <c r="KLV57" s="712"/>
      <c r="KLW57" s="712"/>
      <c r="KLX57" s="712"/>
      <c r="KLY57" s="712"/>
      <c r="KLZ57" s="712"/>
      <c r="KMA57" s="712"/>
      <c r="KMB57" s="712"/>
      <c r="KMC57" s="712"/>
      <c r="KMD57" s="712"/>
      <c r="KME57" s="712"/>
      <c r="KMF57" s="712"/>
      <c r="KMG57" s="712"/>
      <c r="KMH57" s="712"/>
      <c r="KMI57" s="712"/>
      <c r="KMJ57" s="712"/>
      <c r="KMK57" s="712"/>
      <c r="KML57" s="712"/>
      <c r="KMM57" s="712"/>
      <c r="KMN57" s="712"/>
      <c r="KMO57" s="712"/>
      <c r="KMP57" s="712"/>
      <c r="KMQ57" s="712"/>
      <c r="KMR57" s="712"/>
      <c r="KMS57" s="712"/>
      <c r="KMT57" s="712"/>
      <c r="KMU57" s="712"/>
      <c r="KMV57" s="712"/>
      <c r="KMW57" s="712"/>
      <c r="KMX57" s="712"/>
      <c r="KMY57" s="712"/>
      <c r="KMZ57" s="712"/>
      <c r="KNA57" s="712"/>
      <c r="KNB57" s="712"/>
      <c r="KNC57" s="712"/>
      <c r="KND57" s="712"/>
      <c r="KNE57" s="712"/>
      <c r="KNF57" s="712"/>
      <c r="KNG57" s="712"/>
      <c r="KNH57" s="712"/>
      <c r="KNI57" s="712"/>
      <c r="KNJ57" s="712"/>
      <c r="KNK57" s="712"/>
      <c r="KNL57" s="712"/>
      <c r="KNM57" s="712"/>
      <c r="KNN57" s="712"/>
      <c r="KNO57" s="712"/>
      <c r="KNP57" s="712"/>
      <c r="KNQ57" s="712"/>
      <c r="KNR57" s="712"/>
      <c r="KNS57" s="712"/>
      <c r="KNT57" s="712"/>
      <c r="KNU57" s="712"/>
      <c r="KNV57" s="712"/>
      <c r="KNW57" s="712"/>
      <c r="KNX57" s="712"/>
      <c r="KNY57" s="712"/>
      <c r="KNZ57" s="712"/>
      <c r="KOA57" s="712"/>
      <c r="KOB57" s="712"/>
      <c r="KOC57" s="712"/>
      <c r="KOD57" s="712"/>
      <c r="KOE57" s="712"/>
      <c r="KOF57" s="712"/>
      <c r="KOG57" s="712"/>
      <c r="KOH57" s="712"/>
      <c r="KOI57" s="712"/>
      <c r="KOJ57" s="712"/>
      <c r="KOK57" s="712"/>
      <c r="KOL57" s="712"/>
      <c r="KOM57" s="712"/>
      <c r="KON57" s="712"/>
      <c r="KOO57" s="712"/>
      <c r="KOP57" s="712"/>
      <c r="KOQ57" s="712"/>
      <c r="KOR57" s="712"/>
      <c r="KOS57" s="712"/>
      <c r="KOT57" s="712"/>
      <c r="KOU57" s="712"/>
      <c r="KOV57" s="712"/>
      <c r="KOW57" s="712"/>
      <c r="KOX57" s="712"/>
      <c r="KOY57" s="712"/>
      <c r="KOZ57" s="712"/>
      <c r="KPA57" s="712"/>
      <c r="KPB57" s="712"/>
      <c r="KPC57" s="712"/>
      <c r="KPD57" s="712"/>
      <c r="KPE57" s="712"/>
      <c r="KPF57" s="712"/>
      <c r="KPG57" s="712"/>
      <c r="KPH57" s="712"/>
      <c r="KPI57" s="712"/>
      <c r="KPJ57" s="712"/>
      <c r="KPK57" s="712"/>
      <c r="KPL57" s="712"/>
      <c r="KPM57" s="712"/>
      <c r="KPN57" s="712"/>
      <c r="KPO57" s="712"/>
      <c r="KPP57" s="712"/>
      <c r="KPQ57" s="712"/>
      <c r="KPR57" s="712"/>
      <c r="KPS57" s="712"/>
      <c r="KPT57" s="712"/>
      <c r="KPU57" s="712"/>
      <c r="KPV57" s="712"/>
      <c r="KPW57" s="712"/>
      <c r="KPX57" s="712"/>
      <c r="KPY57" s="712"/>
      <c r="KPZ57" s="712"/>
      <c r="KQA57" s="712"/>
      <c r="KQB57" s="712"/>
      <c r="KQC57" s="712"/>
      <c r="KQD57" s="712"/>
      <c r="KQE57" s="712"/>
      <c r="KQF57" s="712"/>
      <c r="KQG57" s="712"/>
      <c r="KQH57" s="712"/>
      <c r="KQI57" s="712"/>
      <c r="KQJ57" s="712"/>
      <c r="KQK57" s="712"/>
      <c r="KQL57" s="712"/>
      <c r="KQM57" s="712"/>
      <c r="KQN57" s="712"/>
      <c r="KQO57" s="712"/>
      <c r="KQP57" s="712"/>
      <c r="KQQ57" s="712"/>
      <c r="KQR57" s="712"/>
      <c r="KQS57" s="712"/>
      <c r="KQT57" s="712"/>
      <c r="KQU57" s="712"/>
      <c r="KQV57" s="712"/>
      <c r="KQW57" s="712"/>
      <c r="KQX57" s="712"/>
      <c r="KQY57" s="712"/>
      <c r="KQZ57" s="712"/>
      <c r="KRA57" s="712"/>
      <c r="KRB57" s="712"/>
      <c r="KRC57" s="712"/>
      <c r="KRD57" s="712"/>
      <c r="KRE57" s="712"/>
      <c r="KRF57" s="712"/>
      <c r="KRG57" s="712"/>
      <c r="KRH57" s="712"/>
      <c r="KRI57" s="712"/>
      <c r="KRJ57" s="712"/>
      <c r="KRK57" s="712"/>
      <c r="KRL57" s="712"/>
      <c r="KRM57" s="712"/>
      <c r="KRN57" s="712"/>
      <c r="KRO57" s="712"/>
      <c r="KRP57" s="712"/>
      <c r="KRQ57" s="712"/>
      <c r="KRR57" s="712"/>
      <c r="KRS57" s="712"/>
      <c r="KRT57" s="712"/>
      <c r="KRU57" s="712"/>
      <c r="KRV57" s="712"/>
      <c r="KRW57" s="712"/>
      <c r="KRX57" s="712"/>
      <c r="KRY57" s="712"/>
      <c r="KRZ57" s="712"/>
      <c r="KSA57" s="712"/>
      <c r="KSB57" s="712"/>
      <c r="KSC57" s="712"/>
      <c r="KSD57" s="712"/>
      <c r="KSE57" s="712"/>
      <c r="KSF57" s="712"/>
      <c r="KSG57" s="712"/>
      <c r="KSH57" s="712"/>
      <c r="KSI57" s="712"/>
      <c r="KSJ57" s="712"/>
      <c r="KSK57" s="712"/>
      <c r="KSL57" s="712"/>
      <c r="KSM57" s="712"/>
      <c r="KSN57" s="712"/>
      <c r="KSO57" s="712"/>
      <c r="KSP57" s="712"/>
      <c r="KSQ57" s="712"/>
      <c r="KSR57" s="712"/>
      <c r="KSS57" s="712"/>
      <c r="KST57" s="712"/>
      <c r="KSU57" s="712"/>
      <c r="KSV57" s="712"/>
      <c r="KSW57" s="712"/>
      <c r="KSX57" s="712"/>
      <c r="KSY57" s="712"/>
      <c r="KSZ57" s="712"/>
      <c r="KTA57" s="712"/>
      <c r="KTB57" s="712"/>
      <c r="KTC57" s="712"/>
      <c r="KTD57" s="712"/>
      <c r="KTE57" s="712"/>
      <c r="KTF57" s="712"/>
      <c r="KTG57" s="712"/>
      <c r="KTH57" s="712"/>
      <c r="KTI57" s="712"/>
      <c r="KTJ57" s="712"/>
      <c r="KTK57" s="712"/>
      <c r="KTL57" s="712"/>
      <c r="KTM57" s="712"/>
      <c r="KTN57" s="712"/>
      <c r="KTO57" s="712"/>
      <c r="KTP57" s="712"/>
      <c r="KTQ57" s="712"/>
      <c r="KTR57" s="712"/>
      <c r="KTS57" s="712"/>
      <c r="KTT57" s="712"/>
      <c r="KTU57" s="712"/>
      <c r="KTV57" s="712"/>
      <c r="KTW57" s="712"/>
      <c r="KTX57" s="712"/>
      <c r="KTY57" s="712"/>
      <c r="KTZ57" s="712"/>
      <c r="KUA57" s="712"/>
      <c r="KUB57" s="712"/>
      <c r="KUC57" s="712"/>
      <c r="KUD57" s="712"/>
      <c r="KUE57" s="712"/>
      <c r="KUF57" s="712"/>
      <c r="KUG57" s="712"/>
      <c r="KUH57" s="712"/>
      <c r="KUI57" s="712"/>
      <c r="KUJ57" s="712"/>
      <c r="KUK57" s="712"/>
      <c r="KUL57" s="712"/>
      <c r="KUM57" s="712"/>
      <c r="KUN57" s="712"/>
      <c r="KUO57" s="712"/>
      <c r="KUP57" s="712"/>
      <c r="KUQ57" s="712"/>
      <c r="KUR57" s="712"/>
      <c r="KUS57" s="712"/>
      <c r="KUT57" s="712"/>
      <c r="KUU57" s="712"/>
      <c r="KUV57" s="712"/>
      <c r="KUW57" s="712"/>
      <c r="KUX57" s="712"/>
      <c r="KUY57" s="712"/>
      <c r="KUZ57" s="712"/>
      <c r="KVA57" s="712"/>
      <c r="KVB57" s="712"/>
      <c r="KVC57" s="712"/>
      <c r="KVD57" s="712"/>
      <c r="KVE57" s="712"/>
      <c r="KVF57" s="712"/>
      <c r="KVG57" s="712"/>
      <c r="KVH57" s="712"/>
      <c r="KVI57" s="712"/>
      <c r="KVJ57" s="712"/>
      <c r="KVK57" s="712"/>
      <c r="KVL57" s="712"/>
      <c r="KVM57" s="712"/>
      <c r="KVN57" s="712"/>
      <c r="KVO57" s="712"/>
      <c r="KVP57" s="712"/>
      <c r="KVQ57" s="712"/>
      <c r="KVR57" s="712"/>
      <c r="KVS57" s="712"/>
      <c r="KVT57" s="712"/>
      <c r="KVU57" s="712"/>
      <c r="KVV57" s="712"/>
      <c r="KVW57" s="712"/>
      <c r="KVX57" s="712"/>
      <c r="KVY57" s="712"/>
      <c r="KVZ57" s="712"/>
      <c r="KWA57" s="712"/>
      <c r="KWB57" s="712"/>
      <c r="KWC57" s="712"/>
      <c r="KWD57" s="712"/>
      <c r="KWE57" s="712"/>
      <c r="KWF57" s="712"/>
      <c r="KWG57" s="712"/>
      <c r="KWH57" s="712"/>
      <c r="KWI57" s="712"/>
      <c r="KWJ57" s="712"/>
      <c r="KWK57" s="712"/>
      <c r="KWL57" s="712"/>
      <c r="KWM57" s="712"/>
      <c r="KWN57" s="712"/>
      <c r="KWO57" s="712"/>
      <c r="KWP57" s="712"/>
      <c r="KWQ57" s="712"/>
      <c r="KWR57" s="712"/>
      <c r="KWS57" s="712"/>
      <c r="KWT57" s="712"/>
      <c r="KWU57" s="712"/>
      <c r="KWV57" s="712"/>
      <c r="KWW57" s="712"/>
      <c r="KWX57" s="712"/>
      <c r="KWY57" s="712"/>
      <c r="KWZ57" s="712"/>
      <c r="KXA57" s="712"/>
      <c r="KXB57" s="712"/>
      <c r="KXC57" s="712"/>
      <c r="KXD57" s="712"/>
      <c r="KXE57" s="712"/>
      <c r="KXF57" s="712"/>
      <c r="KXG57" s="712"/>
      <c r="KXH57" s="712"/>
      <c r="KXI57" s="712"/>
      <c r="KXJ57" s="712"/>
      <c r="KXK57" s="712"/>
      <c r="KXL57" s="712"/>
      <c r="KXM57" s="712"/>
      <c r="KXN57" s="712"/>
      <c r="KXO57" s="712"/>
      <c r="KXP57" s="712"/>
      <c r="KXQ57" s="712"/>
      <c r="KXR57" s="712"/>
      <c r="KXS57" s="712"/>
      <c r="KXT57" s="712"/>
      <c r="KXU57" s="712"/>
      <c r="KXV57" s="712"/>
      <c r="KXW57" s="712"/>
      <c r="KXX57" s="712"/>
      <c r="KXY57" s="712"/>
      <c r="KXZ57" s="712"/>
      <c r="KYA57" s="712"/>
      <c r="KYB57" s="712"/>
      <c r="KYC57" s="712"/>
      <c r="KYD57" s="712"/>
      <c r="KYE57" s="712"/>
      <c r="KYF57" s="712"/>
      <c r="KYG57" s="712"/>
      <c r="KYH57" s="712"/>
      <c r="KYI57" s="712"/>
      <c r="KYJ57" s="712"/>
      <c r="KYK57" s="712"/>
      <c r="KYL57" s="712"/>
      <c r="KYM57" s="712"/>
      <c r="KYN57" s="712"/>
      <c r="KYO57" s="712"/>
      <c r="KYP57" s="712"/>
      <c r="KYQ57" s="712"/>
      <c r="KYR57" s="712"/>
      <c r="KYS57" s="712"/>
      <c r="KYT57" s="712"/>
      <c r="KYU57" s="712"/>
      <c r="KYV57" s="712"/>
      <c r="KYW57" s="712"/>
      <c r="KYX57" s="712"/>
      <c r="KYY57" s="712"/>
      <c r="KYZ57" s="712"/>
      <c r="KZA57" s="712"/>
      <c r="KZB57" s="712"/>
      <c r="KZC57" s="712"/>
      <c r="KZD57" s="712"/>
      <c r="KZE57" s="712"/>
      <c r="KZF57" s="712"/>
      <c r="KZG57" s="712"/>
      <c r="KZH57" s="712"/>
      <c r="KZI57" s="712"/>
      <c r="KZJ57" s="712"/>
      <c r="KZK57" s="712"/>
      <c r="KZL57" s="712"/>
      <c r="KZM57" s="712"/>
      <c r="KZN57" s="712"/>
      <c r="KZO57" s="712"/>
      <c r="KZP57" s="712"/>
      <c r="KZQ57" s="712"/>
      <c r="KZR57" s="712"/>
      <c r="KZS57" s="712"/>
      <c r="KZT57" s="712"/>
      <c r="KZU57" s="712"/>
      <c r="KZV57" s="712"/>
      <c r="KZW57" s="712"/>
      <c r="KZX57" s="712"/>
      <c r="KZY57" s="712"/>
      <c r="KZZ57" s="712"/>
      <c r="LAA57" s="712"/>
      <c r="LAB57" s="712"/>
      <c r="LAC57" s="712"/>
      <c r="LAD57" s="712"/>
      <c r="LAE57" s="712"/>
      <c r="LAF57" s="712"/>
      <c r="LAG57" s="712"/>
      <c r="LAH57" s="712"/>
      <c r="LAI57" s="712"/>
      <c r="LAJ57" s="712"/>
      <c r="LAK57" s="712"/>
      <c r="LAL57" s="712"/>
      <c r="LAM57" s="712"/>
      <c r="LAN57" s="712"/>
      <c r="LAO57" s="712"/>
      <c r="LAP57" s="712"/>
      <c r="LAQ57" s="712"/>
      <c r="LAR57" s="712"/>
      <c r="LAS57" s="712"/>
      <c r="LAT57" s="712"/>
      <c r="LAU57" s="712"/>
      <c r="LAV57" s="712"/>
      <c r="LAW57" s="712"/>
      <c r="LAX57" s="712"/>
      <c r="LAY57" s="712"/>
      <c r="LAZ57" s="712"/>
      <c r="LBA57" s="712"/>
      <c r="LBB57" s="712"/>
      <c r="LBC57" s="712"/>
      <c r="LBD57" s="712"/>
      <c r="LBE57" s="712"/>
      <c r="LBF57" s="712"/>
      <c r="LBG57" s="712"/>
      <c r="LBH57" s="712"/>
      <c r="LBI57" s="712"/>
      <c r="LBJ57" s="712"/>
      <c r="LBK57" s="712"/>
      <c r="LBL57" s="712"/>
      <c r="LBM57" s="712"/>
      <c r="LBN57" s="712"/>
      <c r="LBO57" s="712"/>
      <c r="LBP57" s="712"/>
      <c r="LBQ57" s="712"/>
      <c r="LBR57" s="712"/>
      <c r="LBS57" s="712"/>
      <c r="LBT57" s="712"/>
      <c r="LBU57" s="712"/>
      <c r="LBV57" s="712"/>
      <c r="LBW57" s="712"/>
      <c r="LBX57" s="712"/>
      <c r="LBY57" s="712"/>
      <c r="LBZ57" s="712"/>
      <c r="LCA57" s="712"/>
      <c r="LCB57" s="712"/>
      <c r="LCC57" s="712"/>
      <c r="LCD57" s="712"/>
      <c r="LCE57" s="712"/>
      <c r="LCF57" s="712"/>
      <c r="LCG57" s="712"/>
      <c r="LCH57" s="712"/>
      <c r="LCI57" s="712"/>
      <c r="LCJ57" s="712"/>
      <c r="LCK57" s="712"/>
      <c r="LCL57" s="712"/>
      <c r="LCM57" s="712"/>
      <c r="LCN57" s="712"/>
      <c r="LCO57" s="712"/>
      <c r="LCP57" s="712"/>
      <c r="LCQ57" s="712"/>
      <c r="LCR57" s="712"/>
      <c r="LCS57" s="712"/>
      <c r="LCT57" s="712"/>
      <c r="LCU57" s="712"/>
      <c r="LCV57" s="712"/>
      <c r="LCW57" s="712"/>
      <c r="LCX57" s="712"/>
      <c r="LCY57" s="712"/>
      <c r="LCZ57" s="712"/>
      <c r="LDA57" s="712"/>
      <c r="LDB57" s="712"/>
      <c r="LDC57" s="712"/>
      <c r="LDD57" s="712"/>
      <c r="LDE57" s="712"/>
      <c r="LDF57" s="712"/>
      <c r="LDG57" s="712"/>
      <c r="LDH57" s="712"/>
      <c r="LDI57" s="712"/>
      <c r="LDJ57" s="712"/>
      <c r="LDK57" s="712"/>
      <c r="LDL57" s="712"/>
      <c r="LDM57" s="712"/>
      <c r="LDN57" s="712"/>
      <c r="LDO57" s="712"/>
      <c r="LDP57" s="712"/>
      <c r="LDQ57" s="712"/>
      <c r="LDR57" s="712"/>
      <c r="LDS57" s="712"/>
      <c r="LDT57" s="712"/>
      <c r="LDU57" s="712"/>
      <c r="LDV57" s="712"/>
      <c r="LDW57" s="712"/>
      <c r="LDX57" s="712"/>
      <c r="LDY57" s="712"/>
      <c r="LDZ57" s="712"/>
      <c r="LEA57" s="712"/>
      <c r="LEB57" s="712"/>
      <c r="LEC57" s="712"/>
      <c r="LED57" s="712"/>
      <c r="LEE57" s="712"/>
      <c r="LEF57" s="712"/>
      <c r="LEG57" s="712"/>
      <c r="LEH57" s="712"/>
      <c r="LEI57" s="712"/>
      <c r="LEJ57" s="712"/>
      <c r="LEK57" s="712"/>
      <c r="LEL57" s="712"/>
      <c r="LEM57" s="712"/>
      <c r="LEN57" s="712"/>
      <c r="LEO57" s="712"/>
      <c r="LEP57" s="712"/>
      <c r="LEQ57" s="712"/>
      <c r="LER57" s="712"/>
      <c r="LES57" s="712"/>
      <c r="LET57" s="712"/>
      <c r="LEU57" s="712"/>
      <c r="LEV57" s="712"/>
      <c r="LEW57" s="712"/>
      <c r="LEX57" s="712"/>
      <c r="LEY57" s="712"/>
      <c r="LEZ57" s="712"/>
      <c r="LFA57" s="712"/>
      <c r="LFB57" s="712"/>
      <c r="LFC57" s="712"/>
      <c r="LFD57" s="712"/>
      <c r="LFE57" s="712"/>
      <c r="LFF57" s="712"/>
      <c r="LFG57" s="712"/>
      <c r="LFH57" s="712"/>
      <c r="LFI57" s="712"/>
      <c r="LFJ57" s="712"/>
      <c r="LFK57" s="712"/>
      <c r="LFL57" s="712"/>
      <c r="LFM57" s="712"/>
      <c r="LFN57" s="712"/>
      <c r="LFO57" s="712"/>
      <c r="LFP57" s="712"/>
      <c r="LFQ57" s="712"/>
      <c r="LFR57" s="712"/>
      <c r="LFS57" s="712"/>
      <c r="LFT57" s="712"/>
      <c r="LFU57" s="712"/>
      <c r="LFV57" s="712"/>
      <c r="LFW57" s="712"/>
      <c r="LFX57" s="712"/>
      <c r="LFY57" s="712"/>
      <c r="LFZ57" s="712"/>
      <c r="LGA57" s="712"/>
      <c r="LGB57" s="712"/>
      <c r="LGC57" s="712"/>
      <c r="LGD57" s="712"/>
      <c r="LGE57" s="712"/>
      <c r="LGF57" s="712"/>
      <c r="LGG57" s="712"/>
      <c r="LGH57" s="712"/>
      <c r="LGI57" s="712"/>
      <c r="LGJ57" s="712"/>
      <c r="LGK57" s="712"/>
      <c r="LGL57" s="712"/>
      <c r="LGM57" s="712"/>
      <c r="LGN57" s="712"/>
      <c r="LGO57" s="712"/>
      <c r="LGP57" s="712"/>
      <c r="LGQ57" s="712"/>
      <c r="LGR57" s="712"/>
      <c r="LGS57" s="712"/>
      <c r="LGT57" s="712"/>
      <c r="LGU57" s="712"/>
      <c r="LGV57" s="712"/>
      <c r="LGW57" s="712"/>
      <c r="LGX57" s="712"/>
      <c r="LGY57" s="712"/>
      <c r="LGZ57" s="712"/>
      <c r="LHA57" s="712"/>
      <c r="LHB57" s="712"/>
      <c r="LHC57" s="712"/>
      <c r="LHD57" s="712"/>
      <c r="LHE57" s="712"/>
      <c r="LHF57" s="712"/>
      <c r="LHG57" s="712"/>
      <c r="LHH57" s="712"/>
      <c r="LHI57" s="712"/>
      <c r="LHJ57" s="712"/>
      <c r="LHK57" s="712"/>
      <c r="LHL57" s="712"/>
      <c r="LHM57" s="712"/>
      <c r="LHN57" s="712"/>
      <c r="LHO57" s="712"/>
      <c r="LHP57" s="712"/>
      <c r="LHQ57" s="712"/>
      <c r="LHR57" s="712"/>
      <c r="LHS57" s="712"/>
      <c r="LHT57" s="712"/>
      <c r="LHU57" s="712"/>
      <c r="LHV57" s="712"/>
      <c r="LHW57" s="712"/>
      <c r="LHX57" s="712"/>
      <c r="LHY57" s="712"/>
      <c r="LHZ57" s="712"/>
      <c r="LIA57" s="712"/>
      <c r="LIB57" s="712"/>
      <c r="LIC57" s="712"/>
      <c r="LID57" s="712"/>
      <c r="LIE57" s="712"/>
      <c r="LIF57" s="712"/>
      <c r="LIG57" s="712"/>
      <c r="LIH57" s="712"/>
      <c r="LII57" s="712"/>
      <c r="LIJ57" s="712"/>
      <c r="LIK57" s="712"/>
      <c r="LIL57" s="712"/>
      <c r="LIM57" s="712"/>
      <c r="LIN57" s="712"/>
      <c r="LIO57" s="712"/>
      <c r="LIP57" s="712"/>
      <c r="LIQ57" s="712"/>
      <c r="LIR57" s="712"/>
      <c r="LIS57" s="712"/>
      <c r="LIT57" s="712"/>
      <c r="LIU57" s="712"/>
      <c r="LIV57" s="712"/>
      <c r="LIW57" s="712"/>
      <c r="LIX57" s="712"/>
      <c r="LIY57" s="712"/>
      <c r="LIZ57" s="712"/>
      <c r="LJA57" s="712"/>
      <c r="LJB57" s="712"/>
      <c r="LJC57" s="712"/>
      <c r="LJD57" s="712"/>
      <c r="LJE57" s="712"/>
      <c r="LJF57" s="712"/>
      <c r="LJG57" s="712"/>
      <c r="LJH57" s="712"/>
      <c r="LJI57" s="712"/>
      <c r="LJJ57" s="712"/>
      <c r="LJK57" s="712"/>
      <c r="LJL57" s="712"/>
      <c r="LJM57" s="712"/>
      <c r="LJN57" s="712"/>
      <c r="LJO57" s="712"/>
      <c r="LJP57" s="712"/>
      <c r="LJQ57" s="712"/>
      <c r="LJR57" s="712"/>
      <c r="LJS57" s="712"/>
      <c r="LJT57" s="712"/>
      <c r="LJU57" s="712"/>
      <c r="LJV57" s="712"/>
      <c r="LJW57" s="712"/>
      <c r="LJX57" s="712"/>
      <c r="LJY57" s="712"/>
      <c r="LJZ57" s="712"/>
      <c r="LKA57" s="712"/>
      <c r="LKB57" s="712"/>
      <c r="LKC57" s="712"/>
      <c r="LKD57" s="712"/>
      <c r="LKE57" s="712"/>
      <c r="LKF57" s="712"/>
      <c r="LKG57" s="712"/>
      <c r="LKH57" s="712"/>
      <c r="LKI57" s="712"/>
      <c r="LKJ57" s="712"/>
      <c r="LKK57" s="712"/>
      <c r="LKL57" s="712"/>
      <c r="LKM57" s="712"/>
      <c r="LKN57" s="712"/>
      <c r="LKO57" s="712"/>
      <c r="LKP57" s="712"/>
      <c r="LKQ57" s="712"/>
      <c r="LKR57" s="712"/>
      <c r="LKS57" s="712"/>
      <c r="LKT57" s="712"/>
      <c r="LKU57" s="712"/>
      <c r="LKV57" s="712"/>
      <c r="LKW57" s="712"/>
      <c r="LKX57" s="712"/>
      <c r="LKY57" s="712"/>
      <c r="LKZ57" s="712"/>
      <c r="LLA57" s="712"/>
      <c r="LLB57" s="712"/>
      <c r="LLC57" s="712"/>
      <c r="LLD57" s="712"/>
      <c r="LLE57" s="712"/>
      <c r="LLF57" s="712"/>
      <c r="LLG57" s="712"/>
      <c r="LLH57" s="712"/>
      <c r="LLI57" s="712"/>
      <c r="LLJ57" s="712"/>
      <c r="LLK57" s="712"/>
      <c r="LLL57" s="712"/>
      <c r="LLM57" s="712"/>
      <c r="LLN57" s="712"/>
      <c r="LLO57" s="712"/>
      <c r="LLP57" s="712"/>
      <c r="LLQ57" s="712"/>
      <c r="LLR57" s="712"/>
      <c r="LLS57" s="712"/>
      <c r="LLT57" s="712"/>
      <c r="LLU57" s="712"/>
      <c r="LLV57" s="712"/>
      <c r="LLW57" s="712"/>
      <c r="LLX57" s="712"/>
      <c r="LLY57" s="712"/>
      <c r="LLZ57" s="712"/>
      <c r="LMA57" s="712"/>
      <c r="LMB57" s="712"/>
      <c r="LMC57" s="712"/>
      <c r="LMD57" s="712"/>
      <c r="LME57" s="712"/>
      <c r="LMF57" s="712"/>
      <c r="LMG57" s="712"/>
      <c r="LMH57" s="712"/>
      <c r="LMI57" s="712"/>
      <c r="LMJ57" s="712"/>
      <c r="LMK57" s="712"/>
      <c r="LML57" s="712"/>
      <c r="LMM57" s="712"/>
      <c r="LMN57" s="712"/>
      <c r="LMO57" s="712"/>
      <c r="LMP57" s="712"/>
      <c r="LMQ57" s="712"/>
      <c r="LMR57" s="712"/>
      <c r="LMS57" s="712"/>
      <c r="LMT57" s="712"/>
      <c r="LMU57" s="712"/>
      <c r="LMV57" s="712"/>
      <c r="LMW57" s="712"/>
      <c r="LMX57" s="712"/>
      <c r="LMY57" s="712"/>
      <c r="LMZ57" s="712"/>
      <c r="LNA57" s="712"/>
      <c r="LNB57" s="712"/>
      <c r="LNC57" s="712"/>
      <c r="LND57" s="712"/>
      <c r="LNE57" s="712"/>
      <c r="LNF57" s="712"/>
      <c r="LNG57" s="712"/>
      <c r="LNH57" s="712"/>
      <c r="LNI57" s="712"/>
      <c r="LNJ57" s="712"/>
      <c r="LNK57" s="712"/>
      <c r="LNL57" s="712"/>
      <c r="LNM57" s="712"/>
      <c r="LNN57" s="712"/>
      <c r="LNO57" s="712"/>
      <c r="LNP57" s="712"/>
      <c r="LNQ57" s="712"/>
      <c r="LNR57" s="712"/>
      <c r="LNS57" s="712"/>
      <c r="LNT57" s="712"/>
      <c r="LNU57" s="712"/>
      <c r="LNV57" s="712"/>
      <c r="LNW57" s="712"/>
      <c r="LNX57" s="712"/>
      <c r="LNY57" s="712"/>
      <c r="LNZ57" s="712"/>
      <c r="LOA57" s="712"/>
      <c r="LOB57" s="712"/>
      <c r="LOC57" s="712"/>
      <c r="LOD57" s="712"/>
      <c r="LOE57" s="712"/>
      <c r="LOF57" s="712"/>
      <c r="LOG57" s="712"/>
      <c r="LOH57" s="712"/>
      <c r="LOI57" s="712"/>
      <c r="LOJ57" s="712"/>
      <c r="LOK57" s="712"/>
      <c r="LOL57" s="712"/>
      <c r="LOM57" s="712"/>
      <c r="LON57" s="712"/>
      <c r="LOO57" s="712"/>
      <c r="LOP57" s="712"/>
      <c r="LOQ57" s="712"/>
      <c r="LOR57" s="712"/>
      <c r="LOS57" s="712"/>
      <c r="LOT57" s="712"/>
      <c r="LOU57" s="712"/>
      <c r="LOV57" s="712"/>
      <c r="LOW57" s="712"/>
      <c r="LOX57" s="712"/>
      <c r="LOY57" s="712"/>
      <c r="LOZ57" s="712"/>
      <c r="LPA57" s="712"/>
      <c r="LPB57" s="712"/>
      <c r="LPC57" s="712"/>
      <c r="LPD57" s="712"/>
      <c r="LPE57" s="712"/>
      <c r="LPF57" s="712"/>
      <c r="LPG57" s="712"/>
      <c r="LPH57" s="712"/>
      <c r="LPI57" s="712"/>
      <c r="LPJ57" s="712"/>
      <c r="LPK57" s="712"/>
      <c r="LPL57" s="712"/>
      <c r="LPM57" s="712"/>
      <c r="LPN57" s="712"/>
      <c r="LPO57" s="712"/>
      <c r="LPP57" s="712"/>
      <c r="LPQ57" s="712"/>
      <c r="LPR57" s="712"/>
      <c r="LPS57" s="712"/>
      <c r="LPT57" s="712"/>
      <c r="LPU57" s="712"/>
      <c r="LPV57" s="712"/>
      <c r="LPW57" s="712"/>
      <c r="LPX57" s="712"/>
      <c r="LPY57" s="712"/>
      <c r="LPZ57" s="712"/>
      <c r="LQA57" s="712"/>
      <c r="LQB57" s="712"/>
      <c r="LQC57" s="712"/>
      <c r="LQD57" s="712"/>
      <c r="LQE57" s="712"/>
      <c r="LQF57" s="712"/>
      <c r="LQG57" s="712"/>
      <c r="LQH57" s="712"/>
      <c r="LQI57" s="712"/>
      <c r="LQJ57" s="712"/>
      <c r="LQK57" s="712"/>
      <c r="LQL57" s="712"/>
      <c r="LQM57" s="712"/>
      <c r="LQN57" s="712"/>
      <c r="LQO57" s="712"/>
      <c r="LQP57" s="712"/>
      <c r="LQQ57" s="712"/>
      <c r="LQR57" s="712"/>
      <c r="LQS57" s="712"/>
      <c r="LQT57" s="712"/>
      <c r="LQU57" s="712"/>
      <c r="LQV57" s="712"/>
      <c r="LQW57" s="712"/>
      <c r="LQX57" s="712"/>
      <c r="LQY57" s="712"/>
      <c r="LQZ57" s="712"/>
      <c r="LRA57" s="712"/>
      <c r="LRB57" s="712"/>
      <c r="LRC57" s="712"/>
      <c r="LRD57" s="712"/>
      <c r="LRE57" s="712"/>
      <c r="LRF57" s="712"/>
      <c r="LRG57" s="712"/>
      <c r="LRH57" s="712"/>
      <c r="LRI57" s="712"/>
      <c r="LRJ57" s="712"/>
      <c r="LRK57" s="712"/>
      <c r="LRL57" s="712"/>
      <c r="LRM57" s="712"/>
      <c r="LRN57" s="712"/>
      <c r="LRO57" s="712"/>
      <c r="LRP57" s="712"/>
      <c r="LRQ57" s="712"/>
      <c r="LRR57" s="712"/>
      <c r="LRS57" s="712"/>
      <c r="LRT57" s="712"/>
      <c r="LRU57" s="712"/>
      <c r="LRV57" s="712"/>
      <c r="LRW57" s="712"/>
      <c r="LRX57" s="712"/>
      <c r="LRY57" s="712"/>
      <c r="LRZ57" s="712"/>
      <c r="LSA57" s="712"/>
      <c r="LSB57" s="712"/>
      <c r="LSC57" s="712"/>
      <c r="LSD57" s="712"/>
      <c r="LSE57" s="712"/>
      <c r="LSF57" s="712"/>
      <c r="LSG57" s="712"/>
      <c r="LSH57" s="712"/>
      <c r="LSI57" s="712"/>
      <c r="LSJ57" s="712"/>
      <c r="LSK57" s="712"/>
      <c r="LSL57" s="712"/>
      <c r="LSM57" s="712"/>
      <c r="LSN57" s="712"/>
      <c r="LSO57" s="712"/>
      <c r="LSP57" s="712"/>
      <c r="LSQ57" s="712"/>
      <c r="LSR57" s="712"/>
      <c r="LSS57" s="712"/>
      <c r="LST57" s="712"/>
      <c r="LSU57" s="712"/>
      <c r="LSV57" s="712"/>
      <c r="LSW57" s="712"/>
      <c r="LSX57" s="712"/>
      <c r="LSY57" s="712"/>
      <c r="LSZ57" s="712"/>
      <c r="LTA57" s="712"/>
      <c r="LTB57" s="712"/>
      <c r="LTC57" s="712"/>
      <c r="LTD57" s="712"/>
      <c r="LTE57" s="712"/>
      <c r="LTF57" s="712"/>
      <c r="LTG57" s="712"/>
      <c r="LTH57" s="712"/>
      <c r="LTI57" s="712"/>
      <c r="LTJ57" s="712"/>
      <c r="LTK57" s="712"/>
      <c r="LTL57" s="712"/>
      <c r="LTM57" s="712"/>
      <c r="LTN57" s="712"/>
      <c r="LTO57" s="712"/>
      <c r="LTP57" s="712"/>
      <c r="LTQ57" s="712"/>
      <c r="LTR57" s="712"/>
      <c r="LTS57" s="712"/>
      <c r="LTT57" s="712"/>
      <c r="LTU57" s="712"/>
      <c r="LTV57" s="712"/>
      <c r="LTW57" s="712"/>
      <c r="LTX57" s="712"/>
      <c r="LTY57" s="712"/>
      <c r="LTZ57" s="712"/>
      <c r="LUA57" s="712"/>
      <c r="LUB57" s="712"/>
      <c r="LUC57" s="712"/>
      <c r="LUD57" s="712"/>
      <c r="LUE57" s="712"/>
      <c r="LUF57" s="712"/>
      <c r="LUG57" s="712"/>
      <c r="LUH57" s="712"/>
      <c r="LUI57" s="712"/>
      <c r="LUJ57" s="712"/>
      <c r="LUK57" s="712"/>
      <c r="LUL57" s="712"/>
      <c r="LUM57" s="712"/>
      <c r="LUN57" s="712"/>
      <c r="LUO57" s="712"/>
      <c r="LUP57" s="712"/>
      <c r="LUQ57" s="712"/>
      <c r="LUR57" s="712"/>
      <c r="LUS57" s="712"/>
      <c r="LUT57" s="712"/>
      <c r="LUU57" s="712"/>
      <c r="LUV57" s="712"/>
      <c r="LUW57" s="712"/>
      <c r="LUX57" s="712"/>
      <c r="LUY57" s="712"/>
      <c r="LUZ57" s="712"/>
      <c r="LVA57" s="712"/>
      <c r="LVB57" s="712"/>
      <c r="LVC57" s="712"/>
      <c r="LVD57" s="712"/>
      <c r="LVE57" s="712"/>
      <c r="LVF57" s="712"/>
      <c r="LVG57" s="712"/>
      <c r="LVH57" s="712"/>
      <c r="LVI57" s="712"/>
      <c r="LVJ57" s="712"/>
      <c r="LVK57" s="712"/>
      <c r="LVL57" s="712"/>
      <c r="LVM57" s="712"/>
      <c r="LVN57" s="712"/>
      <c r="LVO57" s="712"/>
      <c r="LVP57" s="712"/>
      <c r="LVQ57" s="712"/>
      <c r="LVR57" s="712"/>
      <c r="LVS57" s="712"/>
      <c r="LVT57" s="712"/>
      <c r="LVU57" s="712"/>
      <c r="LVV57" s="712"/>
      <c r="LVW57" s="712"/>
      <c r="LVX57" s="712"/>
      <c r="LVY57" s="712"/>
      <c r="LVZ57" s="712"/>
      <c r="LWA57" s="712"/>
      <c r="LWB57" s="712"/>
      <c r="LWC57" s="712"/>
      <c r="LWD57" s="712"/>
      <c r="LWE57" s="712"/>
      <c r="LWF57" s="712"/>
      <c r="LWG57" s="712"/>
      <c r="LWH57" s="712"/>
      <c r="LWI57" s="712"/>
      <c r="LWJ57" s="712"/>
      <c r="LWK57" s="712"/>
      <c r="LWL57" s="712"/>
      <c r="LWM57" s="712"/>
      <c r="LWN57" s="712"/>
      <c r="LWO57" s="712"/>
      <c r="LWP57" s="712"/>
      <c r="LWQ57" s="712"/>
      <c r="LWR57" s="712"/>
      <c r="LWS57" s="712"/>
      <c r="LWT57" s="712"/>
      <c r="LWU57" s="712"/>
      <c r="LWV57" s="712"/>
      <c r="LWW57" s="712"/>
      <c r="LWX57" s="712"/>
      <c r="LWY57" s="712"/>
      <c r="LWZ57" s="712"/>
      <c r="LXA57" s="712"/>
      <c r="LXB57" s="712"/>
      <c r="LXC57" s="712"/>
      <c r="LXD57" s="712"/>
      <c r="LXE57" s="712"/>
      <c r="LXF57" s="712"/>
      <c r="LXG57" s="712"/>
      <c r="LXH57" s="712"/>
      <c r="LXI57" s="712"/>
      <c r="LXJ57" s="712"/>
      <c r="LXK57" s="712"/>
      <c r="LXL57" s="712"/>
      <c r="LXM57" s="712"/>
      <c r="LXN57" s="712"/>
      <c r="LXO57" s="712"/>
      <c r="LXP57" s="712"/>
      <c r="LXQ57" s="712"/>
      <c r="LXR57" s="712"/>
      <c r="LXS57" s="712"/>
      <c r="LXT57" s="712"/>
      <c r="LXU57" s="712"/>
      <c r="LXV57" s="712"/>
      <c r="LXW57" s="712"/>
      <c r="LXX57" s="712"/>
      <c r="LXY57" s="712"/>
      <c r="LXZ57" s="712"/>
      <c r="LYA57" s="712"/>
      <c r="LYB57" s="712"/>
      <c r="LYC57" s="712"/>
      <c r="LYD57" s="712"/>
      <c r="LYE57" s="712"/>
      <c r="LYF57" s="712"/>
      <c r="LYG57" s="712"/>
      <c r="LYH57" s="712"/>
      <c r="LYI57" s="712"/>
      <c r="LYJ57" s="712"/>
      <c r="LYK57" s="712"/>
      <c r="LYL57" s="712"/>
      <c r="LYM57" s="712"/>
      <c r="LYN57" s="712"/>
      <c r="LYO57" s="712"/>
      <c r="LYP57" s="712"/>
      <c r="LYQ57" s="712"/>
      <c r="LYR57" s="712"/>
      <c r="LYS57" s="712"/>
      <c r="LYT57" s="712"/>
      <c r="LYU57" s="712"/>
      <c r="LYV57" s="712"/>
      <c r="LYW57" s="712"/>
      <c r="LYX57" s="712"/>
      <c r="LYY57" s="712"/>
      <c r="LYZ57" s="712"/>
      <c r="LZA57" s="712"/>
      <c r="LZB57" s="712"/>
      <c r="LZC57" s="712"/>
      <c r="LZD57" s="712"/>
      <c r="LZE57" s="712"/>
      <c r="LZF57" s="712"/>
      <c r="LZG57" s="712"/>
      <c r="LZH57" s="712"/>
      <c r="LZI57" s="712"/>
      <c r="LZJ57" s="712"/>
      <c r="LZK57" s="712"/>
      <c r="LZL57" s="712"/>
      <c r="LZM57" s="712"/>
      <c r="LZN57" s="712"/>
      <c r="LZO57" s="712"/>
      <c r="LZP57" s="712"/>
      <c r="LZQ57" s="712"/>
      <c r="LZR57" s="712"/>
      <c r="LZS57" s="712"/>
      <c r="LZT57" s="712"/>
      <c r="LZU57" s="712"/>
      <c r="LZV57" s="712"/>
      <c r="LZW57" s="712"/>
      <c r="LZX57" s="712"/>
      <c r="LZY57" s="712"/>
      <c r="LZZ57" s="712"/>
      <c r="MAA57" s="712"/>
      <c r="MAB57" s="712"/>
      <c r="MAC57" s="712"/>
      <c r="MAD57" s="712"/>
      <c r="MAE57" s="712"/>
      <c r="MAF57" s="712"/>
      <c r="MAG57" s="712"/>
      <c r="MAH57" s="712"/>
      <c r="MAI57" s="712"/>
      <c r="MAJ57" s="712"/>
      <c r="MAK57" s="712"/>
      <c r="MAL57" s="712"/>
      <c r="MAM57" s="712"/>
      <c r="MAN57" s="712"/>
      <c r="MAO57" s="712"/>
      <c r="MAP57" s="712"/>
      <c r="MAQ57" s="712"/>
      <c r="MAR57" s="712"/>
      <c r="MAS57" s="712"/>
      <c r="MAT57" s="712"/>
      <c r="MAU57" s="712"/>
      <c r="MAV57" s="712"/>
      <c r="MAW57" s="712"/>
      <c r="MAX57" s="712"/>
      <c r="MAY57" s="712"/>
      <c r="MAZ57" s="712"/>
      <c r="MBA57" s="712"/>
      <c r="MBB57" s="712"/>
      <c r="MBC57" s="712"/>
      <c r="MBD57" s="712"/>
      <c r="MBE57" s="712"/>
      <c r="MBF57" s="712"/>
      <c r="MBG57" s="712"/>
      <c r="MBH57" s="712"/>
      <c r="MBI57" s="712"/>
      <c r="MBJ57" s="712"/>
      <c r="MBK57" s="712"/>
      <c r="MBL57" s="712"/>
      <c r="MBM57" s="712"/>
      <c r="MBN57" s="712"/>
      <c r="MBO57" s="712"/>
      <c r="MBP57" s="712"/>
      <c r="MBQ57" s="712"/>
      <c r="MBR57" s="712"/>
      <c r="MBS57" s="712"/>
      <c r="MBT57" s="712"/>
      <c r="MBU57" s="712"/>
      <c r="MBV57" s="712"/>
      <c r="MBW57" s="712"/>
      <c r="MBX57" s="712"/>
      <c r="MBY57" s="712"/>
      <c r="MBZ57" s="712"/>
      <c r="MCA57" s="712"/>
      <c r="MCB57" s="712"/>
      <c r="MCC57" s="712"/>
      <c r="MCD57" s="712"/>
      <c r="MCE57" s="712"/>
      <c r="MCF57" s="712"/>
      <c r="MCG57" s="712"/>
      <c r="MCH57" s="712"/>
      <c r="MCI57" s="712"/>
      <c r="MCJ57" s="712"/>
      <c r="MCK57" s="712"/>
      <c r="MCL57" s="712"/>
      <c r="MCM57" s="712"/>
      <c r="MCN57" s="712"/>
      <c r="MCO57" s="712"/>
      <c r="MCP57" s="712"/>
      <c r="MCQ57" s="712"/>
      <c r="MCR57" s="712"/>
      <c r="MCS57" s="712"/>
      <c r="MCT57" s="712"/>
      <c r="MCU57" s="712"/>
      <c r="MCV57" s="712"/>
      <c r="MCW57" s="712"/>
      <c r="MCX57" s="712"/>
      <c r="MCY57" s="712"/>
      <c r="MCZ57" s="712"/>
      <c r="MDA57" s="712"/>
      <c r="MDB57" s="712"/>
      <c r="MDC57" s="712"/>
      <c r="MDD57" s="712"/>
      <c r="MDE57" s="712"/>
      <c r="MDF57" s="712"/>
      <c r="MDG57" s="712"/>
      <c r="MDH57" s="712"/>
      <c r="MDI57" s="712"/>
      <c r="MDJ57" s="712"/>
      <c r="MDK57" s="712"/>
      <c r="MDL57" s="712"/>
      <c r="MDM57" s="712"/>
      <c r="MDN57" s="712"/>
      <c r="MDO57" s="712"/>
      <c r="MDP57" s="712"/>
      <c r="MDQ57" s="712"/>
      <c r="MDR57" s="712"/>
      <c r="MDS57" s="712"/>
      <c r="MDT57" s="712"/>
      <c r="MDU57" s="712"/>
      <c r="MDV57" s="712"/>
      <c r="MDW57" s="712"/>
      <c r="MDX57" s="712"/>
      <c r="MDY57" s="712"/>
      <c r="MDZ57" s="712"/>
      <c r="MEA57" s="712"/>
      <c r="MEB57" s="712"/>
      <c r="MEC57" s="712"/>
      <c r="MED57" s="712"/>
      <c r="MEE57" s="712"/>
      <c r="MEF57" s="712"/>
      <c r="MEG57" s="712"/>
      <c r="MEH57" s="712"/>
      <c r="MEI57" s="712"/>
      <c r="MEJ57" s="712"/>
      <c r="MEK57" s="712"/>
      <c r="MEL57" s="712"/>
      <c r="MEM57" s="712"/>
      <c r="MEN57" s="712"/>
      <c r="MEO57" s="712"/>
      <c r="MEP57" s="712"/>
      <c r="MEQ57" s="712"/>
      <c r="MER57" s="712"/>
      <c r="MES57" s="712"/>
      <c r="MET57" s="712"/>
      <c r="MEU57" s="712"/>
      <c r="MEV57" s="712"/>
      <c r="MEW57" s="712"/>
      <c r="MEX57" s="712"/>
      <c r="MEY57" s="712"/>
      <c r="MEZ57" s="712"/>
      <c r="MFA57" s="712"/>
      <c r="MFB57" s="712"/>
      <c r="MFC57" s="712"/>
      <c r="MFD57" s="712"/>
      <c r="MFE57" s="712"/>
      <c r="MFF57" s="712"/>
      <c r="MFG57" s="712"/>
      <c r="MFH57" s="712"/>
      <c r="MFI57" s="712"/>
      <c r="MFJ57" s="712"/>
      <c r="MFK57" s="712"/>
      <c r="MFL57" s="712"/>
      <c r="MFM57" s="712"/>
      <c r="MFN57" s="712"/>
      <c r="MFO57" s="712"/>
      <c r="MFP57" s="712"/>
      <c r="MFQ57" s="712"/>
      <c r="MFR57" s="712"/>
      <c r="MFS57" s="712"/>
      <c r="MFT57" s="712"/>
      <c r="MFU57" s="712"/>
      <c r="MFV57" s="712"/>
      <c r="MFW57" s="712"/>
      <c r="MFX57" s="712"/>
      <c r="MFY57" s="712"/>
      <c r="MFZ57" s="712"/>
      <c r="MGA57" s="712"/>
      <c r="MGB57" s="712"/>
      <c r="MGC57" s="712"/>
      <c r="MGD57" s="712"/>
      <c r="MGE57" s="712"/>
      <c r="MGF57" s="712"/>
      <c r="MGG57" s="712"/>
      <c r="MGH57" s="712"/>
      <c r="MGI57" s="712"/>
      <c r="MGJ57" s="712"/>
      <c r="MGK57" s="712"/>
      <c r="MGL57" s="712"/>
      <c r="MGM57" s="712"/>
      <c r="MGN57" s="712"/>
      <c r="MGO57" s="712"/>
      <c r="MGP57" s="712"/>
      <c r="MGQ57" s="712"/>
      <c r="MGR57" s="712"/>
      <c r="MGS57" s="712"/>
      <c r="MGT57" s="712"/>
      <c r="MGU57" s="712"/>
      <c r="MGV57" s="712"/>
      <c r="MGW57" s="712"/>
      <c r="MGX57" s="712"/>
      <c r="MGY57" s="712"/>
      <c r="MGZ57" s="712"/>
      <c r="MHA57" s="712"/>
      <c r="MHB57" s="712"/>
      <c r="MHC57" s="712"/>
      <c r="MHD57" s="712"/>
      <c r="MHE57" s="712"/>
      <c r="MHF57" s="712"/>
      <c r="MHG57" s="712"/>
      <c r="MHH57" s="712"/>
      <c r="MHI57" s="712"/>
      <c r="MHJ57" s="712"/>
      <c r="MHK57" s="712"/>
      <c r="MHL57" s="712"/>
      <c r="MHM57" s="712"/>
      <c r="MHN57" s="712"/>
      <c r="MHO57" s="712"/>
      <c r="MHP57" s="712"/>
      <c r="MHQ57" s="712"/>
      <c r="MHR57" s="712"/>
      <c r="MHS57" s="712"/>
      <c r="MHT57" s="712"/>
      <c r="MHU57" s="712"/>
      <c r="MHV57" s="712"/>
      <c r="MHW57" s="712"/>
      <c r="MHX57" s="712"/>
      <c r="MHY57" s="712"/>
      <c r="MHZ57" s="712"/>
      <c r="MIA57" s="712"/>
      <c r="MIB57" s="712"/>
      <c r="MIC57" s="712"/>
      <c r="MID57" s="712"/>
      <c r="MIE57" s="712"/>
      <c r="MIF57" s="712"/>
      <c r="MIG57" s="712"/>
      <c r="MIH57" s="712"/>
      <c r="MII57" s="712"/>
      <c r="MIJ57" s="712"/>
      <c r="MIK57" s="712"/>
      <c r="MIL57" s="712"/>
      <c r="MIM57" s="712"/>
      <c r="MIN57" s="712"/>
      <c r="MIO57" s="712"/>
      <c r="MIP57" s="712"/>
      <c r="MIQ57" s="712"/>
      <c r="MIR57" s="712"/>
      <c r="MIS57" s="712"/>
      <c r="MIT57" s="712"/>
      <c r="MIU57" s="712"/>
      <c r="MIV57" s="712"/>
      <c r="MIW57" s="712"/>
      <c r="MIX57" s="712"/>
      <c r="MIY57" s="712"/>
      <c r="MIZ57" s="712"/>
      <c r="MJA57" s="712"/>
      <c r="MJB57" s="712"/>
      <c r="MJC57" s="712"/>
      <c r="MJD57" s="712"/>
      <c r="MJE57" s="712"/>
      <c r="MJF57" s="712"/>
      <c r="MJG57" s="712"/>
      <c r="MJH57" s="712"/>
      <c r="MJI57" s="712"/>
      <c r="MJJ57" s="712"/>
      <c r="MJK57" s="712"/>
      <c r="MJL57" s="712"/>
      <c r="MJM57" s="712"/>
      <c r="MJN57" s="712"/>
      <c r="MJO57" s="712"/>
      <c r="MJP57" s="712"/>
      <c r="MJQ57" s="712"/>
      <c r="MJR57" s="712"/>
      <c r="MJS57" s="712"/>
      <c r="MJT57" s="712"/>
      <c r="MJU57" s="712"/>
      <c r="MJV57" s="712"/>
      <c r="MJW57" s="712"/>
      <c r="MJX57" s="712"/>
      <c r="MJY57" s="712"/>
      <c r="MJZ57" s="712"/>
      <c r="MKA57" s="712"/>
      <c r="MKB57" s="712"/>
      <c r="MKC57" s="712"/>
      <c r="MKD57" s="712"/>
      <c r="MKE57" s="712"/>
      <c r="MKF57" s="712"/>
      <c r="MKG57" s="712"/>
      <c r="MKH57" s="712"/>
      <c r="MKI57" s="712"/>
      <c r="MKJ57" s="712"/>
      <c r="MKK57" s="712"/>
      <c r="MKL57" s="712"/>
      <c r="MKM57" s="712"/>
      <c r="MKN57" s="712"/>
      <c r="MKO57" s="712"/>
      <c r="MKP57" s="712"/>
      <c r="MKQ57" s="712"/>
      <c r="MKR57" s="712"/>
      <c r="MKS57" s="712"/>
      <c r="MKT57" s="712"/>
      <c r="MKU57" s="712"/>
      <c r="MKV57" s="712"/>
      <c r="MKW57" s="712"/>
      <c r="MKX57" s="712"/>
      <c r="MKY57" s="712"/>
      <c r="MKZ57" s="712"/>
      <c r="MLA57" s="712"/>
      <c r="MLB57" s="712"/>
      <c r="MLC57" s="712"/>
      <c r="MLD57" s="712"/>
      <c r="MLE57" s="712"/>
      <c r="MLF57" s="712"/>
      <c r="MLG57" s="712"/>
      <c r="MLH57" s="712"/>
      <c r="MLI57" s="712"/>
      <c r="MLJ57" s="712"/>
      <c r="MLK57" s="712"/>
      <c r="MLL57" s="712"/>
      <c r="MLM57" s="712"/>
      <c r="MLN57" s="712"/>
      <c r="MLO57" s="712"/>
      <c r="MLP57" s="712"/>
      <c r="MLQ57" s="712"/>
      <c r="MLR57" s="712"/>
      <c r="MLS57" s="712"/>
      <c r="MLT57" s="712"/>
      <c r="MLU57" s="712"/>
      <c r="MLV57" s="712"/>
      <c r="MLW57" s="712"/>
      <c r="MLX57" s="712"/>
      <c r="MLY57" s="712"/>
      <c r="MLZ57" s="712"/>
      <c r="MMA57" s="712"/>
      <c r="MMB57" s="712"/>
      <c r="MMC57" s="712"/>
      <c r="MMD57" s="712"/>
      <c r="MME57" s="712"/>
      <c r="MMF57" s="712"/>
      <c r="MMG57" s="712"/>
      <c r="MMH57" s="712"/>
      <c r="MMI57" s="712"/>
      <c r="MMJ57" s="712"/>
      <c r="MMK57" s="712"/>
      <c r="MML57" s="712"/>
      <c r="MMM57" s="712"/>
      <c r="MMN57" s="712"/>
      <c r="MMO57" s="712"/>
      <c r="MMP57" s="712"/>
      <c r="MMQ57" s="712"/>
      <c r="MMR57" s="712"/>
      <c r="MMS57" s="712"/>
      <c r="MMT57" s="712"/>
      <c r="MMU57" s="712"/>
      <c r="MMV57" s="712"/>
      <c r="MMW57" s="712"/>
      <c r="MMX57" s="712"/>
      <c r="MMY57" s="712"/>
      <c r="MMZ57" s="712"/>
      <c r="MNA57" s="712"/>
      <c r="MNB57" s="712"/>
      <c r="MNC57" s="712"/>
      <c r="MND57" s="712"/>
      <c r="MNE57" s="712"/>
      <c r="MNF57" s="712"/>
      <c r="MNG57" s="712"/>
      <c r="MNH57" s="712"/>
      <c r="MNI57" s="712"/>
      <c r="MNJ57" s="712"/>
      <c r="MNK57" s="712"/>
      <c r="MNL57" s="712"/>
      <c r="MNM57" s="712"/>
      <c r="MNN57" s="712"/>
      <c r="MNO57" s="712"/>
      <c r="MNP57" s="712"/>
      <c r="MNQ57" s="712"/>
      <c r="MNR57" s="712"/>
      <c r="MNS57" s="712"/>
      <c r="MNT57" s="712"/>
      <c r="MNU57" s="712"/>
      <c r="MNV57" s="712"/>
      <c r="MNW57" s="712"/>
      <c r="MNX57" s="712"/>
      <c r="MNY57" s="712"/>
      <c r="MNZ57" s="712"/>
      <c r="MOA57" s="712"/>
      <c r="MOB57" s="712"/>
      <c r="MOC57" s="712"/>
      <c r="MOD57" s="712"/>
      <c r="MOE57" s="712"/>
      <c r="MOF57" s="712"/>
      <c r="MOG57" s="712"/>
      <c r="MOH57" s="712"/>
      <c r="MOI57" s="712"/>
      <c r="MOJ57" s="712"/>
      <c r="MOK57" s="712"/>
      <c r="MOL57" s="712"/>
      <c r="MOM57" s="712"/>
      <c r="MON57" s="712"/>
      <c r="MOO57" s="712"/>
      <c r="MOP57" s="712"/>
      <c r="MOQ57" s="712"/>
      <c r="MOR57" s="712"/>
      <c r="MOS57" s="712"/>
      <c r="MOT57" s="712"/>
      <c r="MOU57" s="712"/>
      <c r="MOV57" s="712"/>
      <c r="MOW57" s="712"/>
      <c r="MOX57" s="712"/>
      <c r="MOY57" s="712"/>
      <c r="MOZ57" s="712"/>
      <c r="MPA57" s="712"/>
      <c r="MPB57" s="712"/>
      <c r="MPC57" s="712"/>
      <c r="MPD57" s="712"/>
      <c r="MPE57" s="712"/>
      <c r="MPF57" s="712"/>
      <c r="MPG57" s="712"/>
      <c r="MPH57" s="712"/>
      <c r="MPI57" s="712"/>
      <c r="MPJ57" s="712"/>
      <c r="MPK57" s="712"/>
      <c r="MPL57" s="712"/>
      <c r="MPM57" s="712"/>
      <c r="MPN57" s="712"/>
      <c r="MPO57" s="712"/>
      <c r="MPP57" s="712"/>
      <c r="MPQ57" s="712"/>
      <c r="MPR57" s="712"/>
      <c r="MPS57" s="712"/>
      <c r="MPT57" s="712"/>
      <c r="MPU57" s="712"/>
      <c r="MPV57" s="712"/>
      <c r="MPW57" s="712"/>
      <c r="MPX57" s="712"/>
      <c r="MPY57" s="712"/>
      <c r="MPZ57" s="712"/>
      <c r="MQA57" s="712"/>
      <c r="MQB57" s="712"/>
      <c r="MQC57" s="712"/>
      <c r="MQD57" s="712"/>
      <c r="MQE57" s="712"/>
      <c r="MQF57" s="712"/>
      <c r="MQG57" s="712"/>
      <c r="MQH57" s="712"/>
      <c r="MQI57" s="712"/>
      <c r="MQJ57" s="712"/>
      <c r="MQK57" s="712"/>
      <c r="MQL57" s="712"/>
      <c r="MQM57" s="712"/>
      <c r="MQN57" s="712"/>
      <c r="MQO57" s="712"/>
      <c r="MQP57" s="712"/>
      <c r="MQQ57" s="712"/>
      <c r="MQR57" s="712"/>
      <c r="MQS57" s="712"/>
      <c r="MQT57" s="712"/>
      <c r="MQU57" s="712"/>
      <c r="MQV57" s="712"/>
      <c r="MQW57" s="712"/>
      <c r="MQX57" s="712"/>
      <c r="MQY57" s="712"/>
      <c r="MQZ57" s="712"/>
      <c r="MRA57" s="712"/>
      <c r="MRB57" s="712"/>
      <c r="MRC57" s="712"/>
      <c r="MRD57" s="712"/>
      <c r="MRE57" s="712"/>
      <c r="MRF57" s="712"/>
      <c r="MRG57" s="712"/>
      <c r="MRH57" s="712"/>
      <c r="MRI57" s="712"/>
      <c r="MRJ57" s="712"/>
      <c r="MRK57" s="712"/>
      <c r="MRL57" s="712"/>
      <c r="MRM57" s="712"/>
      <c r="MRN57" s="712"/>
      <c r="MRO57" s="712"/>
      <c r="MRP57" s="712"/>
      <c r="MRQ57" s="712"/>
      <c r="MRR57" s="712"/>
      <c r="MRS57" s="712"/>
      <c r="MRT57" s="712"/>
      <c r="MRU57" s="712"/>
      <c r="MRV57" s="712"/>
      <c r="MRW57" s="712"/>
      <c r="MRX57" s="712"/>
      <c r="MRY57" s="712"/>
      <c r="MRZ57" s="712"/>
      <c r="MSA57" s="712"/>
      <c r="MSB57" s="712"/>
      <c r="MSC57" s="712"/>
      <c r="MSD57" s="712"/>
      <c r="MSE57" s="712"/>
      <c r="MSF57" s="712"/>
      <c r="MSG57" s="712"/>
      <c r="MSH57" s="712"/>
      <c r="MSI57" s="712"/>
      <c r="MSJ57" s="712"/>
      <c r="MSK57" s="712"/>
      <c r="MSL57" s="712"/>
      <c r="MSM57" s="712"/>
      <c r="MSN57" s="712"/>
      <c r="MSO57" s="712"/>
      <c r="MSP57" s="712"/>
      <c r="MSQ57" s="712"/>
      <c r="MSR57" s="712"/>
      <c r="MSS57" s="712"/>
      <c r="MST57" s="712"/>
      <c r="MSU57" s="712"/>
      <c r="MSV57" s="712"/>
      <c r="MSW57" s="712"/>
      <c r="MSX57" s="712"/>
      <c r="MSY57" s="712"/>
      <c r="MSZ57" s="712"/>
      <c r="MTA57" s="712"/>
      <c r="MTB57" s="712"/>
      <c r="MTC57" s="712"/>
      <c r="MTD57" s="712"/>
      <c r="MTE57" s="712"/>
      <c r="MTF57" s="712"/>
      <c r="MTG57" s="712"/>
      <c r="MTH57" s="712"/>
      <c r="MTI57" s="712"/>
      <c r="MTJ57" s="712"/>
      <c r="MTK57" s="712"/>
      <c r="MTL57" s="712"/>
      <c r="MTM57" s="712"/>
      <c r="MTN57" s="712"/>
      <c r="MTO57" s="712"/>
      <c r="MTP57" s="712"/>
      <c r="MTQ57" s="712"/>
      <c r="MTR57" s="712"/>
      <c r="MTS57" s="712"/>
      <c r="MTT57" s="712"/>
      <c r="MTU57" s="712"/>
      <c r="MTV57" s="712"/>
      <c r="MTW57" s="712"/>
      <c r="MTX57" s="712"/>
      <c r="MTY57" s="712"/>
      <c r="MTZ57" s="712"/>
      <c r="MUA57" s="712"/>
      <c r="MUB57" s="712"/>
      <c r="MUC57" s="712"/>
      <c r="MUD57" s="712"/>
      <c r="MUE57" s="712"/>
      <c r="MUF57" s="712"/>
      <c r="MUG57" s="712"/>
      <c r="MUH57" s="712"/>
      <c r="MUI57" s="712"/>
      <c r="MUJ57" s="712"/>
      <c r="MUK57" s="712"/>
      <c r="MUL57" s="712"/>
      <c r="MUM57" s="712"/>
      <c r="MUN57" s="712"/>
      <c r="MUO57" s="712"/>
      <c r="MUP57" s="712"/>
      <c r="MUQ57" s="712"/>
      <c r="MUR57" s="712"/>
      <c r="MUS57" s="712"/>
      <c r="MUT57" s="712"/>
      <c r="MUU57" s="712"/>
      <c r="MUV57" s="712"/>
      <c r="MUW57" s="712"/>
      <c r="MUX57" s="712"/>
      <c r="MUY57" s="712"/>
      <c r="MUZ57" s="712"/>
      <c r="MVA57" s="712"/>
      <c r="MVB57" s="712"/>
      <c r="MVC57" s="712"/>
      <c r="MVD57" s="712"/>
      <c r="MVE57" s="712"/>
      <c r="MVF57" s="712"/>
      <c r="MVG57" s="712"/>
      <c r="MVH57" s="712"/>
      <c r="MVI57" s="712"/>
      <c r="MVJ57" s="712"/>
      <c r="MVK57" s="712"/>
      <c r="MVL57" s="712"/>
      <c r="MVM57" s="712"/>
      <c r="MVN57" s="712"/>
      <c r="MVO57" s="712"/>
      <c r="MVP57" s="712"/>
      <c r="MVQ57" s="712"/>
      <c r="MVR57" s="712"/>
      <c r="MVS57" s="712"/>
      <c r="MVT57" s="712"/>
      <c r="MVU57" s="712"/>
      <c r="MVV57" s="712"/>
      <c r="MVW57" s="712"/>
      <c r="MVX57" s="712"/>
      <c r="MVY57" s="712"/>
      <c r="MVZ57" s="712"/>
      <c r="MWA57" s="712"/>
      <c r="MWB57" s="712"/>
      <c r="MWC57" s="712"/>
      <c r="MWD57" s="712"/>
      <c r="MWE57" s="712"/>
      <c r="MWF57" s="712"/>
      <c r="MWG57" s="712"/>
      <c r="MWH57" s="712"/>
      <c r="MWI57" s="712"/>
      <c r="MWJ57" s="712"/>
      <c r="MWK57" s="712"/>
      <c r="MWL57" s="712"/>
      <c r="MWM57" s="712"/>
      <c r="MWN57" s="712"/>
      <c r="MWO57" s="712"/>
      <c r="MWP57" s="712"/>
      <c r="MWQ57" s="712"/>
      <c r="MWR57" s="712"/>
      <c r="MWS57" s="712"/>
      <c r="MWT57" s="712"/>
      <c r="MWU57" s="712"/>
      <c r="MWV57" s="712"/>
      <c r="MWW57" s="712"/>
      <c r="MWX57" s="712"/>
      <c r="MWY57" s="712"/>
      <c r="MWZ57" s="712"/>
      <c r="MXA57" s="712"/>
      <c r="MXB57" s="712"/>
      <c r="MXC57" s="712"/>
      <c r="MXD57" s="712"/>
      <c r="MXE57" s="712"/>
      <c r="MXF57" s="712"/>
      <c r="MXG57" s="712"/>
      <c r="MXH57" s="712"/>
      <c r="MXI57" s="712"/>
      <c r="MXJ57" s="712"/>
      <c r="MXK57" s="712"/>
      <c r="MXL57" s="712"/>
      <c r="MXM57" s="712"/>
      <c r="MXN57" s="712"/>
      <c r="MXO57" s="712"/>
      <c r="MXP57" s="712"/>
      <c r="MXQ57" s="712"/>
      <c r="MXR57" s="712"/>
      <c r="MXS57" s="712"/>
      <c r="MXT57" s="712"/>
      <c r="MXU57" s="712"/>
      <c r="MXV57" s="712"/>
      <c r="MXW57" s="712"/>
      <c r="MXX57" s="712"/>
      <c r="MXY57" s="712"/>
      <c r="MXZ57" s="712"/>
      <c r="MYA57" s="712"/>
      <c r="MYB57" s="712"/>
      <c r="MYC57" s="712"/>
      <c r="MYD57" s="712"/>
      <c r="MYE57" s="712"/>
      <c r="MYF57" s="712"/>
      <c r="MYG57" s="712"/>
      <c r="MYH57" s="712"/>
      <c r="MYI57" s="712"/>
      <c r="MYJ57" s="712"/>
      <c r="MYK57" s="712"/>
      <c r="MYL57" s="712"/>
      <c r="MYM57" s="712"/>
      <c r="MYN57" s="712"/>
      <c r="MYO57" s="712"/>
      <c r="MYP57" s="712"/>
      <c r="MYQ57" s="712"/>
      <c r="MYR57" s="712"/>
      <c r="MYS57" s="712"/>
      <c r="MYT57" s="712"/>
      <c r="MYU57" s="712"/>
      <c r="MYV57" s="712"/>
      <c r="MYW57" s="712"/>
      <c r="MYX57" s="712"/>
      <c r="MYY57" s="712"/>
      <c r="MYZ57" s="712"/>
      <c r="MZA57" s="712"/>
      <c r="MZB57" s="712"/>
      <c r="MZC57" s="712"/>
      <c r="MZD57" s="712"/>
      <c r="MZE57" s="712"/>
      <c r="MZF57" s="712"/>
      <c r="MZG57" s="712"/>
      <c r="MZH57" s="712"/>
      <c r="MZI57" s="712"/>
      <c r="MZJ57" s="712"/>
      <c r="MZK57" s="712"/>
      <c r="MZL57" s="712"/>
      <c r="MZM57" s="712"/>
      <c r="MZN57" s="712"/>
      <c r="MZO57" s="712"/>
      <c r="MZP57" s="712"/>
      <c r="MZQ57" s="712"/>
      <c r="MZR57" s="712"/>
      <c r="MZS57" s="712"/>
      <c r="MZT57" s="712"/>
      <c r="MZU57" s="712"/>
      <c r="MZV57" s="712"/>
      <c r="MZW57" s="712"/>
      <c r="MZX57" s="712"/>
      <c r="MZY57" s="712"/>
      <c r="MZZ57" s="712"/>
      <c r="NAA57" s="712"/>
      <c r="NAB57" s="712"/>
      <c r="NAC57" s="712"/>
      <c r="NAD57" s="712"/>
      <c r="NAE57" s="712"/>
      <c r="NAF57" s="712"/>
      <c r="NAG57" s="712"/>
      <c r="NAH57" s="712"/>
      <c r="NAI57" s="712"/>
      <c r="NAJ57" s="712"/>
      <c r="NAK57" s="712"/>
      <c r="NAL57" s="712"/>
      <c r="NAM57" s="712"/>
      <c r="NAN57" s="712"/>
      <c r="NAO57" s="712"/>
      <c r="NAP57" s="712"/>
      <c r="NAQ57" s="712"/>
      <c r="NAR57" s="712"/>
      <c r="NAS57" s="712"/>
      <c r="NAT57" s="712"/>
      <c r="NAU57" s="712"/>
      <c r="NAV57" s="712"/>
      <c r="NAW57" s="712"/>
      <c r="NAX57" s="712"/>
      <c r="NAY57" s="712"/>
      <c r="NAZ57" s="712"/>
      <c r="NBA57" s="712"/>
      <c r="NBB57" s="712"/>
      <c r="NBC57" s="712"/>
      <c r="NBD57" s="712"/>
      <c r="NBE57" s="712"/>
      <c r="NBF57" s="712"/>
      <c r="NBG57" s="712"/>
      <c r="NBH57" s="712"/>
      <c r="NBI57" s="712"/>
      <c r="NBJ57" s="712"/>
      <c r="NBK57" s="712"/>
      <c r="NBL57" s="712"/>
      <c r="NBM57" s="712"/>
      <c r="NBN57" s="712"/>
      <c r="NBO57" s="712"/>
      <c r="NBP57" s="712"/>
      <c r="NBQ57" s="712"/>
      <c r="NBR57" s="712"/>
      <c r="NBS57" s="712"/>
      <c r="NBT57" s="712"/>
      <c r="NBU57" s="712"/>
      <c r="NBV57" s="712"/>
      <c r="NBW57" s="712"/>
      <c r="NBX57" s="712"/>
      <c r="NBY57" s="712"/>
      <c r="NBZ57" s="712"/>
      <c r="NCA57" s="712"/>
      <c r="NCB57" s="712"/>
      <c r="NCC57" s="712"/>
      <c r="NCD57" s="712"/>
      <c r="NCE57" s="712"/>
      <c r="NCF57" s="712"/>
      <c r="NCG57" s="712"/>
      <c r="NCH57" s="712"/>
      <c r="NCI57" s="712"/>
      <c r="NCJ57" s="712"/>
      <c r="NCK57" s="712"/>
      <c r="NCL57" s="712"/>
      <c r="NCM57" s="712"/>
      <c r="NCN57" s="712"/>
      <c r="NCO57" s="712"/>
      <c r="NCP57" s="712"/>
      <c r="NCQ57" s="712"/>
      <c r="NCR57" s="712"/>
      <c r="NCS57" s="712"/>
      <c r="NCT57" s="712"/>
      <c r="NCU57" s="712"/>
      <c r="NCV57" s="712"/>
      <c r="NCW57" s="712"/>
      <c r="NCX57" s="712"/>
      <c r="NCY57" s="712"/>
      <c r="NCZ57" s="712"/>
      <c r="NDA57" s="712"/>
      <c r="NDB57" s="712"/>
      <c r="NDC57" s="712"/>
      <c r="NDD57" s="712"/>
      <c r="NDE57" s="712"/>
      <c r="NDF57" s="712"/>
      <c r="NDG57" s="712"/>
      <c r="NDH57" s="712"/>
      <c r="NDI57" s="712"/>
      <c r="NDJ57" s="712"/>
      <c r="NDK57" s="712"/>
      <c r="NDL57" s="712"/>
      <c r="NDM57" s="712"/>
      <c r="NDN57" s="712"/>
      <c r="NDO57" s="712"/>
      <c r="NDP57" s="712"/>
      <c r="NDQ57" s="712"/>
      <c r="NDR57" s="712"/>
      <c r="NDS57" s="712"/>
      <c r="NDT57" s="712"/>
      <c r="NDU57" s="712"/>
      <c r="NDV57" s="712"/>
      <c r="NDW57" s="712"/>
      <c r="NDX57" s="712"/>
      <c r="NDY57" s="712"/>
      <c r="NDZ57" s="712"/>
      <c r="NEA57" s="712"/>
      <c r="NEB57" s="712"/>
      <c r="NEC57" s="712"/>
      <c r="NED57" s="712"/>
      <c r="NEE57" s="712"/>
      <c r="NEF57" s="712"/>
      <c r="NEG57" s="712"/>
      <c r="NEH57" s="712"/>
      <c r="NEI57" s="712"/>
      <c r="NEJ57" s="712"/>
      <c r="NEK57" s="712"/>
      <c r="NEL57" s="712"/>
      <c r="NEM57" s="712"/>
      <c r="NEN57" s="712"/>
      <c r="NEO57" s="712"/>
      <c r="NEP57" s="712"/>
      <c r="NEQ57" s="712"/>
      <c r="NER57" s="712"/>
      <c r="NES57" s="712"/>
      <c r="NET57" s="712"/>
      <c r="NEU57" s="712"/>
      <c r="NEV57" s="712"/>
      <c r="NEW57" s="712"/>
      <c r="NEX57" s="712"/>
      <c r="NEY57" s="712"/>
      <c r="NEZ57" s="712"/>
      <c r="NFA57" s="712"/>
      <c r="NFB57" s="712"/>
      <c r="NFC57" s="712"/>
      <c r="NFD57" s="712"/>
      <c r="NFE57" s="712"/>
      <c r="NFF57" s="712"/>
      <c r="NFG57" s="712"/>
      <c r="NFH57" s="712"/>
      <c r="NFI57" s="712"/>
      <c r="NFJ57" s="712"/>
      <c r="NFK57" s="712"/>
      <c r="NFL57" s="712"/>
      <c r="NFM57" s="712"/>
      <c r="NFN57" s="712"/>
      <c r="NFO57" s="712"/>
      <c r="NFP57" s="712"/>
      <c r="NFQ57" s="712"/>
      <c r="NFR57" s="712"/>
      <c r="NFS57" s="712"/>
      <c r="NFT57" s="712"/>
      <c r="NFU57" s="712"/>
      <c r="NFV57" s="712"/>
      <c r="NFW57" s="712"/>
      <c r="NFX57" s="712"/>
      <c r="NFY57" s="712"/>
      <c r="NFZ57" s="712"/>
      <c r="NGA57" s="712"/>
      <c r="NGB57" s="712"/>
      <c r="NGC57" s="712"/>
      <c r="NGD57" s="712"/>
      <c r="NGE57" s="712"/>
      <c r="NGF57" s="712"/>
      <c r="NGG57" s="712"/>
      <c r="NGH57" s="712"/>
      <c r="NGI57" s="712"/>
      <c r="NGJ57" s="712"/>
      <c r="NGK57" s="712"/>
      <c r="NGL57" s="712"/>
      <c r="NGM57" s="712"/>
      <c r="NGN57" s="712"/>
      <c r="NGO57" s="712"/>
      <c r="NGP57" s="712"/>
      <c r="NGQ57" s="712"/>
      <c r="NGR57" s="712"/>
      <c r="NGS57" s="712"/>
      <c r="NGT57" s="712"/>
      <c r="NGU57" s="712"/>
      <c r="NGV57" s="712"/>
      <c r="NGW57" s="712"/>
      <c r="NGX57" s="712"/>
      <c r="NGY57" s="712"/>
      <c r="NGZ57" s="712"/>
      <c r="NHA57" s="712"/>
      <c r="NHB57" s="712"/>
      <c r="NHC57" s="712"/>
      <c r="NHD57" s="712"/>
      <c r="NHE57" s="712"/>
      <c r="NHF57" s="712"/>
      <c r="NHG57" s="712"/>
      <c r="NHH57" s="712"/>
      <c r="NHI57" s="712"/>
      <c r="NHJ57" s="712"/>
      <c r="NHK57" s="712"/>
      <c r="NHL57" s="712"/>
      <c r="NHM57" s="712"/>
      <c r="NHN57" s="712"/>
      <c r="NHO57" s="712"/>
      <c r="NHP57" s="712"/>
      <c r="NHQ57" s="712"/>
      <c r="NHR57" s="712"/>
      <c r="NHS57" s="712"/>
      <c r="NHT57" s="712"/>
      <c r="NHU57" s="712"/>
      <c r="NHV57" s="712"/>
      <c r="NHW57" s="712"/>
      <c r="NHX57" s="712"/>
      <c r="NHY57" s="712"/>
      <c r="NHZ57" s="712"/>
      <c r="NIA57" s="712"/>
      <c r="NIB57" s="712"/>
      <c r="NIC57" s="712"/>
      <c r="NID57" s="712"/>
      <c r="NIE57" s="712"/>
      <c r="NIF57" s="712"/>
      <c r="NIG57" s="712"/>
      <c r="NIH57" s="712"/>
      <c r="NII57" s="712"/>
      <c r="NIJ57" s="712"/>
      <c r="NIK57" s="712"/>
      <c r="NIL57" s="712"/>
      <c r="NIM57" s="712"/>
      <c r="NIN57" s="712"/>
      <c r="NIO57" s="712"/>
      <c r="NIP57" s="712"/>
      <c r="NIQ57" s="712"/>
      <c r="NIR57" s="712"/>
      <c r="NIS57" s="712"/>
      <c r="NIT57" s="712"/>
      <c r="NIU57" s="712"/>
      <c r="NIV57" s="712"/>
      <c r="NIW57" s="712"/>
      <c r="NIX57" s="712"/>
      <c r="NIY57" s="712"/>
      <c r="NIZ57" s="712"/>
      <c r="NJA57" s="712"/>
      <c r="NJB57" s="712"/>
      <c r="NJC57" s="712"/>
      <c r="NJD57" s="712"/>
      <c r="NJE57" s="712"/>
      <c r="NJF57" s="712"/>
      <c r="NJG57" s="712"/>
      <c r="NJH57" s="712"/>
      <c r="NJI57" s="712"/>
      <c r="NJJ57" s="712"/>
      <c r="NJK57" s="712"/>
      <c r="NJL57" s="712"/>
      <c r="NJM57" s="712"/>
      <c r="NJN57" s="712"/>
      <c r="NJO57" s="712"/>
      <c r="NJP57" s="712"/>
      <c r="NJQ57" s="712"/>
      <c r="NJR57" s="712"/>
      <c r="NJS57" s="712"/>
      <c r="NJT57" s="712"/>
      <c r="NJU57" s="712"/>
      <c r="NJV57" s="712"/>
      <c r="NJW57" s="712"/>
      <c r="NJX57" s="712"/>
      <c r="NJY57" s="712"/>
      <c r="NJZ57" s="712"/>
      <c r="NKA57" s="712"/>
      <c r="NKB57" s="712"/>
      <c r="NKC57" s="712"/>
      <c r="NKD57" s="712"/>
      <c r="NKE57" s="712"/>
      <c r="NKF57" s="712"/>
      <c r="NKG57" s="712"/>
      <c r="NKH57" s="712"/>
      <c r="NKI57" s="712"/>
      <c r="NKJ57" s="712"/>
      <c r="NKK57" s="712"/>
      <c r="NKL57" s="712"/>
      <c r="NKM57" s="712"/>
      <c r="NKN57" s="712"/>
      <c r="NKO57" s="712"/>
      <c r="NKP57" s="712"/>
      <c r="NKQ57" s="712"/>
      <c r="NKR57" s="712"/>
      <c r="NKS57" s="712"/>
      <c r="NKT57" s="712"/>
      <c r="NKU57" s="712"/>
      <c r="NKV57" s="712"/>
      <c r="NKW57" s="712"/>
      <c r="NKX57" s="712"/>
      <c r="NKY57" s="712"/>
      <c r="NKZ57" s="712"/>
      <c r="NLA57" s="712"/>
      <c r="NLB57" s="712"/>
      <c r="NLC57" s="712"/>
      <c r="NLD57" s="712"/>
      <c r="NLE57" s="712"/>
      <c r="NLF57" s="712"/>
      <c r="NLG57" s="712"/>
      <c r="NLH57" s="712"/>
      <c r="NLI57" s="712"/>
      <c r="NLJ57" s="712"/>
      <c r="NLK57" s="712"/>
      <c r="NLL57" s="712"/>
      <c r="NLM57" s="712"/>
      <c r="NLN57" s="712"/>
      <c r="NLO57" s="712"/>
      <c r="NLP57" s="712"/>
      <c r="NLQ57" s="712"/>
      <c r="NLR57" s="712"/>
      <c r="NLS57" s="712"/>
      <c r="NLT57" s="712"/>
      <c r="NLU57" s="712"/>
      <c r="NLV57" s="712"/>
      <c r="NLW57" s="712"/>
      <c r="NLX57" s="712"/>
      <c r="NLY57" s="712"/>
      <c r="NLZ57" s="712"/>
      <c r="NMA57" s="712"/>
      <c r="NMB57" s="712"/>
      <c r="NMC57" s="712"/>
      <c r="NMD57" s="712"/>
      <c r="NME57" s="712"/>
      <c r="NMF57" s="712"/>
      <c r="NMG57" s="712"/>
      <c r="NMH57" s="712"/>
      <c r="NMI57" s="712"/>
      <c r="NMJ57" s="712"/>
      <c r="NMK57" s="712"/>
      <c r="NML57" s="712"/>
      <c r="NMM57" s="712"/>
      <c r="NMN57" s="712"/>
      <c r="NMO57" s="712"/>
      <c r="NMP57" s="712"/>
      <c r="NMQ57" s="712"/>
      <c r="NMR57" s="712"/>
      <c r="NMS57" s="712"/>
      <c r="NMT57" s="712"/>
      <c r="NMU57" s="712"/>
      <c r="NMV57" s="712"/>
      <c r="NMW57" s="712"/>
      <c r="NMX57" s="712"/>
      <c r="NMY57" s="712"/>
      <c r="NMZ57" s="712"/>
      <c r="NNA57" s="712"/>
      <c r="NNB57" s="712"/>
      <c r="NNC57" s="712"/>
      <c r="NND57" s="712"/>
      <c r="NNE57" s="712"/>
      <c r="NNF57" s="712"/>
      <c r="NNG57" s="712"/>
      <c r="NNH57" s="712"/>
      <c r="NNI57" s="712"/>
      <c r="NNJ57" s="712"/>
      <c r="NNK57" s="712"/>
      <c r="NNL57" s="712"/>
      <c r="NNM57" s="712"/>
      <c r="NNN57" s="712"/>
      <c r="NNO57" s="712"/>
      <c r="NNP57" s="712"/>
      <c r="NNQ57" s="712"/>
      <c r="NNR57" s="712"/>
      <c r="NNS57" s="712"/>
      <c r="NNT57" s="712"/>
      <c r="NNU57" s="712"/>
      <c r="NNV57" s="712"/>
      <c r="NNW57" s="712"/>
      <c r="NNX57" s="712"/>
      <c r="NNY57" s="712"/>
      <c r="NNZ57" s="712"/>
      <c r="NOA57" s="712"/>
      <c r="NOB57" s="712"/>
      <c r="NOC57" s="712"/>
      <c r="NOD57" s="712"/>
      <c r="NOE57" s="712"/>
      <c r="NOF57" s="712"/>
      <c r="NOG57" s="712"/>
      <c r="NOH57" s="712"/>
      <c r="NOI57" s="712"/>
      <c r="NOJ57" s="712"/>
      <c r="NOK57" s="712"/>
      <c r="NOL57" s="712"/>
      <c r="NOM57" s="712"/>
      <c r="NON57" s="712"/>
      <c r="NOO57" s="712"/>
      <c r="NOP57" s="712"/>
      <c r="NOQ57" s="712"/>
      <c r="NOR57" s="712"/>
      <c r="NOS57" s="712"/>
      <c r="NOT57" s="712"/>
      <c r="NOU57" s="712"/>
      <c r="NOV57" s="712"/>
      <c r="NOW57" s="712"/>
      <c r="NOX57" s="712"/>
      <c r="NOY57" s="712"/>
      <c r="NOZ57" s="712"/>
      <c r="NPA57" s="712"/>
      <c r="NPB57" s="712"/>
      <c r="NPC57" s="712"/>
      <c r="NPD57" s="712"/>
      <c r="NPE57" s="712"/>
      <c r="NPF57" s="712"/>
      <c r="NPG57" s="712"/>
      <c r="NPH57" s="712"/>
      <c r="NPI57" s="712"/>
      <c r="NPJ57" s="712"/>
      <c r="NPK57" s="712"/>
      <c r="NPL57" s="712"/>
      <c r="NPM57" s="712"/>
      <c r="NPN57" s="712"/>
      <c r="NPO57" s="712"/>
      <c r="NPP57" s="712"/>
      <c r="NPQ57" s="712"/>
      <c r="NPR57" s="712"/>
      <c r="NPS57" s="712"/>
      <c r="NPT57" s="712"/>
      <c r="NPU57" s="712"/>
      <c r="NPV57" s="712"/>
      <c r="NPW57" s="712"/>
      <c r="NPX57" s="712"/>
      <c r="NPY57" s="712"/>
      <c r="NPZ57" s="712"/>
      <c r="NQA57" s="712"/>
      <c r="NQB57" s="712"/>
      <c r="NQC57" s="712"/>
      <c r="NQD57" s="712"/>
      <c r="NQE57" s="712"/>
      <c r="NQF57" s="712"/>
      <c r="NQG57" s="712"/>
      <c r="NQH57" s="712"/>
      <c r="NQI57" s="712"/>
      <c r="NQJ57" s="712"/>
      <c r="NQK57" s="712"/>
      <c r="NQL57" s="712"/>
      <c r="NQM57" s="712"/>
      <c r="NQN57" s="712"/>
      <c r="NQO57" s="712"/>
      <c r="NQP57" s="712"/>
      <c r="NQQ57" s="712"/>
      <c r="NQR57" s="712"/>
      <c r="NQS57" s="712"/>
      <c r="NQT57" s="712"/>
      <c r="NQU57" s="712"/>
      <c r="NQV57" s="712"/>
      <c r="NQW57" s="712"/>
      <c r="NQX57" s="712"/>
      <c r="NQY57" s="712"/>
      <c r="NQZ57" s="712"/>
      <c r="NRA57" s="712"/>
      <c r="NRB57" s="712"/>
      <c r="NRC57" s="712"/>
      <c r="NRD57" s="712"/>
      <c r="NRE57" s="712"/>
      <c r="NRF57" s="712"/>
      <c r="NRG57" s="712"/>
      <c r="NRH57" s="712"/>
      <c r="NRI57" s="712"/>
      <c r="NRJ57" s="712"/>
      <c r="NRK57" s="712"/>
      <c r="NRL57" s="712"/>
      <c r="NRM57" s="712"/>
      <c r="NRN57" s="712"/>
      <c r="NRO57" s="712"/>
      <c r="NRP57" s="712"/>
      <c r="NRQ57" s="712"/>
      <c r="NRR57" s="712"/>
      <c r="NRS57" s="712"/>
      <c r="NRT57" s="712"/>
      <c r="NRU57" s="712"/>
      <c r="NRV57" s="712"/>
      <c r="NRW57" s="712"/>
      <c r="NRX57" s="712"/>
      <c r="NRY57" s="712"/>
      <c r="NRZ57" s="712"/>
      <c r="NSA57" s="712"/>
      <c r="NSB57" s="712"/>
      <c r="NSC57" s="712"/>
      <c r="NSD57" s="712"/>
      <c r="NSE57" s="712"/>
      <c r="NSF57" s="712"/>
      <c r="NSG57" s="712"/>
      <c r="NSH57" s="712"/>
      <c r="NSI57" s="712"/>
      <c r="NSJ57" s="712"/>
      <c r="NSK57" s="712"/>
      <c r="NSL57" s="712"/>
      <c r="NSM57" s="712"/>
      <c r="NSN57" s="712"/>
      <c r="NSO57" s="712"/>
      <c r="NSP57" s="712"/>
      <c r="NSQ57" s="712"/>
      <c r="NSR57" s="712"/>
      <c r="NSS57" s="712"/>
      <c r="NST57" s="712"/>
      <c r="NSU57" s="712"/>
      <c r="NSV57" s="712"/>
      <c r="NSW57" s="712"/>
      <c r="NSX57" s="712"/>
      <c r="NSY57" s="712"/>
      <c r="NSZ57" s="712"/>
      <c r="NTA57" s="712"/>
      <c r="NTB57" s="712"/>
      <c r="NTC57" s="712"/>
      <c r="NTD57" s="712"/>
      <c r="NTE57" s="712"/>
      <c r="NTF57" s="712"/>
      <c r="NTG57" s="712"/>
      <c r="NTH57" s="712"/>
      <c r="NTI57" s="712"/>
      <c r="NTJ57" s="712"/>
      <c r="NTK57" s="712"/>
      <c r="NTL57" s="712"/>
      <c r="NTM57" s="712"/>
      <c r="NTN57" s="712"/>
      <c r="NTO57" s="712"/>
      <c r="NTP57" s="712"/>
      <c r="NTQ57" s="712"/>
      <c r="NTR57" s="712"/>
      <c r="NTS57" s="712"/>
      <c r="NTT57" s="712"/>
      <c r="NTU57" s="712"/>
      <c r="NTV57" s="712"/>
      <c r="NTW57" s="712"/>
      <c r="NTX57" s="712"/>
      <c r="NTY57" s="712"/>
      <c r="NTZ57" s="712"/>
      <c r="NUA57" s="712"/>
      <c r="NUB57" s="712"/>
      <c r="NUC57" s="712"/>
      <c r="NUD57" s="712"/>
      <c r="NUE57" s="712"/>
      <c r="NUF57" s="712"/>
      <c r="NUG57" s="712"/>
      <c r="NUH57" s="712"/>
      <c r="NUI57" s="712"/>
      <c r="NUJ57" s="712"/>
      <c r="NUK57" s="712"/>
      <c r="NUL57" s="712"/>
      <c r="NUM57" s="712"/>
      <c r="NUN57" s="712"/>
      <c r="NUO57" s="712"/>
      <c r="NUP57" s="712"/>
      <c r="NUQ57" s="712"/>
      <c r="NUR57" s="712"/>
      <c r="NUS57" s="712"/>
      <c r="NUT57" s="712"/>
      <c r="NUU57" s="712"/>
      <c r="NUV57" s="712"/>
      <c r="NUW57" s="712"/>
      <c r="NUX57" s="712"/>
      <c r="NUY57" s="712"/>
      <c r="NUZ57" s="712"/>
      <c r="NVA57" s="712"/>
      <c r="NVB57" s="712"/>
      <c r="NVC57" s="712"/>
      <c r="NVD57" s="712"/>
      <c r="NVE57" s="712"/>
      <c r="NVF57" s="712"/>
      <c r="NVG57" s="712"/>
      <c r="NVH57" s="712"/>
      <c r="NVI57" s="712"/>
      <c r="NVJ57" s="712"/>
      <c r="NVK57" s="712"/>
      <c r="NVL57" s="712"/>
      <c r="NVM57" s="712"/>
      <c r="NVN57" s="712"/>
      <c r="NVO57" s="712"/>
      <c r="NVP57" s="712"/>
      <c r="NVQ57" s="712"/>
      <c r="NVR57" s="712"/>
      <c r="NVS57" s="712"/>
      <c r="NVT57" s="712"/>
      <c r="NVU57" s="712"/>
      <c r="NVV57" s="712"/>
      <c r="NVW57" s="712"/>
      <c r="NVX57" s="712"/>
      <c r="NVY57" s="712"/>
      <c r="NVZ57" s="712"/>
      <c r="NWA57" s="712"/>
      <c r="NWB57" s="712"/>
      <c r="NWC57" s="712"/>
      <c r="NWD57" s="712"/>
      <c r="NWE57" s="712"/>
      <c r="NWF57" s="712"/>
      <c r="NWG57" s="712"/>
      <c r="NWH57" s="712"/>
      <c r="NWI57" s="712"/>
      <c r="NWJ57" s="712"/>
      <c r="NWK57" s="712"/>
      <c r="NWL57" s="712"/>
      <c r="NWM57" s="712"/>
      <c r="NWN57" s="712"/>
      <c r="NWO57" s="712"/>
      <c r="NWP57" s="712"/>
      <c r="NWQ57" s="712"/>
      <c r="NWR57" s="712"/>
      <c r="NWS57" s="712"/>
      <c r="NWT57" s="712"/>
      <c r="NWU57" s="712"/>
      <c r="NWV57" s="712"/>
      <c r="NWW57" s="712"/>
      <c r="NWX57" s="712"/>
      <c r="NWY57" s="712"/>
      <c r="NWZ57" s="712"/>
      <c r="NXA57" s="712"/>
      <c r="NXB57" s="712"/>
      <c r="NXC57" s="712"/>
      <c r="NXD57" s="712"/>
      <c r="NXE57" s="712"/>
      <c r="NXF57" s="712"/>
      <c r="NXG57" s="712"/>
      <c r="NXH57" s="712"/>
      <c r="NXI57" s="712"/>
      <c r="NXJ57" s="712"/>
      <c r="NXK57" s="712"/>
      <c r="NXL57" s="712"/>
      <c r="NXM57" s="712"/>
      <c r="NXN57" s="712"/>
      <c r="NXO57" s="712"/>
      <c r="NXP57" s="712"/>
      <c r="NXQ57" s="712"/>
      <c r="NXR57" s="712"/>
      <c r="NXS57" s="712"/>
      <c r="NXT57" s="712"/>
      <c r="NXU57" s="712"/>
      <c r="NXV57" s="712"/>
      <c r="NXW57" s="712"/>
      <c r="NXX57" s="712"/>
      <c r="NXY57" s="712"/>
      <c r="NXZ57" s="712"/>
      <c r="NYA57" s="712"/>
      <c r="NYB57" s="712"/>
      <c r="NYC57" s="712"/>
      <c r="NYD57" s="712"/>
      <c r="NYE57" s="712"/>
      <c r="NYF57" s="712"/>
      <c r="NYG57" s="712"/>
      <c r="NYH57" s="712"/>
      <c r="NYI57" s="712"/>
      <c r="NYJ57" s="712"/>
      <c r="NYK57" s="712"/>
      <c r="NYL57" s="712"/>
      <c r="NYM57" s="712"/>
      <c r="NYN57" s="712"/>
      <c r="NYO57" s="712"/>
      <c r="NYP57" s="712"/>
      <c r="NYQ57" s="712"/>
      <c r="NYR57" s="712"/>
      <c r="NYS57" s="712"/>
      <c r="NYT57" s="712"/>
      <c r="NYU57" s="712"/>
      <c r="NYV57" s="712"/>
      <c r="NYW57" s="712"/>
      <c r="NYX57" s="712"/>
      <c r="NYY57" s="712"/>
      <c r="NYZ57" s="712"/>
      <c r="NZA57" s="712"/>
      <c r="NZB57" s="712"/>
      <c r="NZC57" s="712"/>
      <c r="NZD57" s="712"/>
      <c r="NZE57" s="712"/>
      <c r="NZF57" s="712"/>
      <c r="NZG57" s="712"/>
      <c r="NZH57" s="712"/>
      <c r="NZI57" s="712"/>
      <c r="NZJ57" s="712"/>
      <c r="NZK57" s="712"/>
      <c r="NZL57" s="712"/>
      <c r="NZM57" s="712"/>
      <c r="NZN57" s="712"/>
      <c r="NZO57" s="712"/>
      <c r="NZP57" s="712"/>
      <c r="NZQ57" s="712"/>
      <c r="NZR57" s="712"/>
      <c r="NZS57" s="712"/>
      <c r="NZT57" s="712"/>
      <c r="NZU57" s="712"/>
      <c r="NZV57" s="712"/>
      <c r="NZW57" s="712"/>
      <c r="NZX57" s="712"/>
      <c r="NZY57" s="712"/>
      <c r="NZZ57" s="712"/>
      <c r="OAA57" s="712"/>
      <c r="OAB57" s="712"/>
      <c r="OAC57" s="712"/>
      <c r="OAD57" s="712"/>
      <c r="OAE57" s="712"/>
      <c r="OAF57" s="712"/>
      <c r="OAG57" s="712"/>
      <c r="OAH57" s="712"/>
      <c r="OAI57" s="712"/>
      <c r="OAJ57" s="712"/>
      <c r="OAK57" s="712"/>
      <c r="OAL57" s="712"/>
      <c r="OAM57" s="712"/>
      <c r="OAN57" s="712"/>
      <c r="OAO57" s="712"/>
      <c r="OAP57" s="712"/>
      <c r="OAQ57" s="712"/>
      <c r="OAR57" s="712"/>
      <c r="OAS57" s="712"/>
      <c r="OAT57" s="712"/>
      <c r="OAU57" s="712"/>
      <c r="OAV57" s="712"/>
      <c r="OAW57" s="712"/>
      <c r="OAX57" s="712"/>
      <c r="OAY57" s="712"/>
      <c r="OAZ57" s="712"/>
      <c r="OBA57" s="712"/>
      <c r="OBB57" s="712"/>
      <c r="OBC57" s="712"/>
      <c r="OBD57" s="712"/>
      <c r="OBE57" s="712"/>
      <c r="OBF57" s="712"/>
      <c r="OBG57" s="712"/>
      <c r="OBH57" s="712"/>
      <c r="OBI57" s="712"/>
      <c r="OBJ57" s="712"/>
      <c r="OBK57" s="712"/>
      <c r="OBL57" s="712"/>
      <c r="OBM57" s="712"/>
      <c r="OBN57" s="712"/>
      <c r="OBO57" s="712"/>
      <c r="OBP57" s="712"/>
      <c r="OBQ57" s="712"/>
      <c r="OBR57" s="712"/>
      <c r="OBS57" s="712"/>
      <c r="OBT57" s="712"/>
      <c r="OBU57" s="712"/>
      <c r="OBV57" s="712"/>
      <c r="OBW57" s="712"/>
      <c r="OBX57" s="712"/>
      <c r="OBY57" s="712"/>
      <c r="OBZ57" s="712"/>
      <c r="OCA57" s="712"/>
      <c r="OCB57" s="712"/>
      <c r="OCC57" s="712"/>
      <c r="OCD57" s="712"/>
      <c r="OCE57" s="712"/>
      <c r="OCF57" s="712"/>
      <c r="OCG57" s="712"/>
      <c r="OCH57" s="712"/>
      <c r="OCI57" s="712"/>
      <c r="OCJ57" s="712"/>
      <c r="OCK57" s="712"/>
      <c r="OCL57" s="712"/>
      <c r="OCM57" s="712"/>
      <c r="OCN57" s="712"/>
      <c r="OCO57" s="712"/>
      <c r="OCP57" s="712"/>
      <c r="OCQ57" s="712"/>
      <c r="OCR57" s="712"/>
      <c r="OCS57" s="712"/>
      <c r="OCT57" s="712"/>
      <c r="OCU57" s="712"/>
      <c r="OCV57" s="712"/>
      <c r="OCW57" s="712"/>
      <c r="OCX57" s="712"/>
      <c r="OCY57" s="712"/>
      <c r="OCZ57" s="712"/>
      <c r="ODA57" s="712"/>
      <c r="ODB57" s="712"/>
      <c r="ODC57" s="712"/>
      <c r="ODD57" s="712"/>
      <c r="ODE57" s="712"/>
      <c r="ODF57" s="712"/>
      <c r="ODG57" s="712"/>
      <c r="ODH57" s="712"/>
      <c r="ODI57" s="712"/>
      <c r="ODJ57" s="712"/>
      <c r="ODK57" s="712"/>
      <c r="ODL57" s="712"/>
      <c r="ODM57" s="712"/>
      <c r="ODN57" s="712"/>
      <c r="ODO57" s="712"/>
      <c r="ODP57" s="712"/>
      <c r="ODQ57" s="712"/>
      <c r="ODR57" s="712"/>
      <c r="ODS57" s="712"/>
      <c r="ODT57" s="712"/>
      <c r="ODU57" s="712"/>
      <c r="ODV57" s="712"/>
      <c r="ODW57" s="712"/>
      <c r="ODX57" s="712"/>
      <c r="ODY57" s="712"/>
      <c r="ODZ57" s="712"/>
      <c r="OEA57" s="712"/>
      <c r="OEB57" s="712"/>
      <c r="OEC57" s="712"/>
      <c r="OED57" s="712"/>
      <c r="OEE57" s="712"/>
      <c r="OEF57" s="712"/>
      <c r="OEG57" s="712"/>
      <c r="OEH57" s="712"/>
      <c r="OEI57" s="712"/>
      <c r="OEJ57" s="712"/>
      <c r="OEK57" s="712"/>
      <c r="OEL57" s="712"/>
      <c r="OEM57" s="712"/>
      <c r="OEN57" s="712"/>
      <c r="OEO57" s="712"/>
      <c r="OEP57" s="712"/>
      <c r="OEQ57" s="712"/>
      <c r="OER57" s="712"/>
      <c r="OES57" s="712"/>
      <c r="OET57" s="712"/>
      <c r="OEU57" s="712"/>
      <c r="OEV57" s="712"/>
      <c r="OEW57" s="712"/>
      <c r="OEX57" s="712"/>
      <c r="OEY57" s="712"/>
      <c r="OEZ57" s="712"/>
      <c r="OFA57" s="712"/>
      <c r="OFB57" s="712"/>
      <c r="OFC57" s="712"/>
      <c r="OFD57" s="712"/>
      <c r="OFE57" s="712"/>
      <c r="OFF57" s="712"/>
      <c r="OFG57" s="712"/>
      <c r="OFH57" s="712"/>
      <c r="OFI57" s="712"/>
      <c r="OFJ57" s="712"/>
      <c r="OFK57" s="712"/>
      <c r="OFL57" s="712"/>
      <c r="OFM57" s="712"/>
      <c r="OFN57" s="712"/>
      <c r="OFO57" s="712"/>
      <c r="OFP57" s="712"/>
      <c r="OFQ57" s="712"/>
      <c r="OFR57" s="712"/>
      <c r="OFS57" s="712"/>
      <c r="OFT57" s="712"/>
      <c r="OFU57" s="712"/>
      <c r="OFV57" s="712"/>
      <c r="OFW57" s="712"/>
      <c r="OFX57" s="712"/>
      <c r="OFY57" s="712"/>
      <c r="OFZ57" s="712"/>
      <c r="OGA57" s="712"/>
      <c r="OGB57" s="712"/>
      <c r="OGC57" s="712"/>
      <c r="OGD57" s="712"/>
      <c r="OGE57" s="712"/>
      <c r="OGF57" s="712"/>
      <c r="OGG57" s="712"/>
      <c r="OGH57" s="712"/>
      <c r="OGI57" s="712"/>
      <c r="OGJ57" s="712"/>
      <c r="OGK57" s="712"/>
      <c r="OGL57" s="712"/>
      <c r="OGM57" s="712"/>
      <c r="OGN57" s="712"/>
      <c r="OGO57" s="712"/>
      <c r="OGP57" s="712"/>
      <c r="OGQ57" s="712"/>
      <c r="OGR57" s="712"/>
      <c r="OGS57" s="712"/>
      <c r="OGT57" s="712"/>
      <c r="OGU57" s="712"/>
      <c r="OGV57" s="712"/>
      <c r="OGW57" s="712"/>
      <c r="OGX57" s="712"/>
      <c r="OGY57" s="712"/>
      <c r="OGZ57" s="712"/>
      <c r="OHA57" s="712"/>
      <c r="OHB57" s="712"/>
      <c r="OHC57" s="712"/>
      <c r="OHD57" s="712"/>
      <c r="OHE57" s="712"/>
      <c r="OHF57" s="712"/>
      <c r="OHG57" s="712"/>
      <c r="OHH57" s="712"/>
      <c r="OHI57" s="712"/>
      <c r="OHJ57" s="712"/>
      <c r="OHK57" s="712"/>
      <c r="OHL57" s="712"/>
      <c r="OHM57" s="712"/>
      <c r="OHN57" s="712"/>
      <c r="OHO57" s="712"/>
      <c r="OHP57" s="712"/>
      <c r="OHQ57" s="712"/>
      <c r="OHR57" s="712"/>
      <c r="OHS57" s="712"/>
      <c r="OHT57" s="712"/>
      <c r="OHU57" s="712"/>
      <c r="OHV57" s="712"/>
      <c r="OHW57" s="712"/>
      <c r="OHX57" s="712"/>
      <c r="OHY57" s="712"/>
      <c r="OHZ57" s="712"/>
      <c r="OIA57" s="712"/>
      <c r="OIB57" s="712"/>
      <c r="OIC57" s="712"/>
      <c r="OID57" s="712"/>
      <c r="OIE57" s="712"/>
      <c r="OIF57" s="712"/>
      <c r="OIG57" s="712"/>
      <c r="OIH57" s="712"/>
      <c r="OII57" s="712"/>
      <c r="OIJ57" s="712"/>
      <c r="OIK57" s="712"/>
      <c r="OIL57" s="712"/>
      <c r="OIM57" s="712"/>
      <c r="OIN57" s="712"/>
      <c r="OIO57" s="712"/>
      <c r="OIP57" s="712"/>
      <c r="OIQ57" s="712"/>
      <c r="OIR57" s="712"/>
      <c r="OIS57" s="712"/>
      <c r="OIT57" s="712"/>
      <c r="OIU57" s="712"/>
      <c r="OIV57" s="712"/>
      <c r="OIW57" s="712"/>
      <c r="OIX57" s="712"/>
      <c r="OIY57" s="712"/>
      <c r="OIZ57" s="712"/>
      <c r="OJA57" s="712"/>
      <c r="OJB57" s="712"/>
      <c r="OJC57" s="712"/>
      <c r="OJD57" s="712"/>
      <c r="OJE57" s="712"/>
      <c r="OJF57" s="712"/>
      <c r="OJG57" s="712"/>
      <c r="OJH57" s="712"/>
      <c r="OJI57" s="712"/>
      <c r="OJJ57" s="712"/>
      <c r="OJK57" s="712"/>
      <c r="OJL57" s="712"/>
      <c r="OJM57" s="712"/>
      <c r="OJN57" s="712"/>
      <c r="OJO57" s="712"/>
      <c r="OJP57" s="712"/>
      <c r="OJQ57" s="712"/>
      <c r="OJR57" s="712"/>
      <c r="OJS57" s="712"/>
      <c r="OJT57" s="712"/>
      <c r="OJU57" s="712"/>
      <c r="OJV57" s="712"/>
      <c r="OJW57" s="712"/>
      <c r="OJX57" s="712"/>
      <c r="OJY57" s="712"/>
      <c r="OJZ57" s="712"/>
      <c r="OKA57" s="712"/>
      <c r="OKB57" s="712"/>
      <c r="OKC57" s="712"/>
      <c r="OKD57" s="712"/>
      <c r="OKE57" s="712"/>
      <c r="OKF57" s="712"/>
      <c r="OKG57" s="712"/>
      <c r="OKH57" s="712"/>
      <c r="OKI57" s="712"/>
      <c r="OKJ57" s="712"/>
      <c r="OKK57" s="712"/>
      <c r="OKL57" s="712"/>
      <c r="OKM57" s="712"/>
      <c r="OKN57" s="712"/>
      <c r="OKO57" s="712"/>
      <c r="OKP57" s="712"/>
      <c r="OKQ57" s="712"/>
      <c r="OKR57" s="712"/>
      <c r="OKS57" s="712"/>
      <c r="OKT57" s="712"/>
      <c r="OKU57" s="712"/>
      <c r="OKV57" s="712"/>
      <c r="OKW57" s="712"/>
      <c r="OKX57" s="712"/>
      <c r="OKY57" s="712"/>
      <c r="OKZ57" s="712"/>
      <c r="OLA57" s="712"/>
      <c r="OLB57" s="712"/>
      <c r="OLC57" s="712"/>
      <c r="OLD57" s="712"/>
      <c r="OLE57" s="712"/>
      <c r="OLF57" s="712"/>
      <c r="OLG57" s="712"/>
      <c r="OLH57" s="712"/>
      <c r="OLI57" s="712"/>
      <c r="OLJ57" s="712"/>
      <c r="OLK57" s="712"/>
      <c r="OLL57" s="712"/>
      <c r="OLM57" s="712"/>
      <c r="OLN57" s="712"/>
      <c r="OLO57" s="712"/>
      <c r="OLP57" s="712"/>
      <c r="OLQ57" s="712"/>
      <c r="OLR57" s="712"/>
      <c r="OLS57" s="712"/>
      <c r="OLT57" s="712"/>
      <c r="OLU57" s="712"/>
      <c r="OLV57" s="712"/>
      <c r="OLW57" s="712"/>
      <c r="OLX57" s="712"/>
      <c r="OLY57" s="712"/>
      <c r="OLZ57" s="712"/>
      <c r="OMA57" s="712"/>
      <c r="OMB57" s="712"/>
      <c r="OMC57" s="712"/>
      <c r="OMD57" s="712"/>
      <c r="OME57" s="712"/>
      <c r="OMF57" s="712"/>
      <c r="OMG57" s="712"/>
      <c r="OMH57" s="712"/>
      <c r="OMI57" s="712"/>
      <c r="OMJ57" s="712"/>
      <c r="OMK57" s="712"/>
      <c r="OML57" s="712"/>
      <c r="OMM57" s="712"/>
      <c r="OMN57" s="712"/>
      <c r="OMO57" s="712"/>
      <c r="OMP57" s="712"/>
      <c r="OMQ57" s="712"/>
      <c r="OMR57" s="712"/>
      <c r="OMS57" s="712"/>
      <c r="OMT57" s="712"/>
      <c r="OMU57" s="712"/>
      <c r="OMV57" s="712"/>
      <c r="OMW57" s="712"/>
      <c r="OMX57" s="712"/>
      <c r="OMY57" s="712"/>
      <c r="OMZ57" s="712"/>
      <c r="ONA57" s="712"/>
      <c r="ONB57" s="712"/>
      <c r="ONC57" s="712"/>
      <c r="OND57" s="712"/>
      <c r="ONE57" s="712"/>
      <c r="ONF57" s="712"/>
      <c r="ONG57" s="712"/>
      <c r="ONH57" s="712"/>
      <c r="ONI57" s="712"/>
      <c r="ONJ57" s="712"/>
      <c r="ONK57" s="712"/>
      <c r="ONL57" s="712"/>
      <c r="ONM57" s="712"/>
      <c r="ONN57" s="712"/>
      <c r="ONO57" s="712"/>
      <c r="ONP57" s="712"/>
      <c r="ONQ57" s="712"/>
      <c r="ONR57" s="712"/>
      <c r="ONS57" s="712"/>
      <c r="ONT57" s="712"/>
      <c r="ONU57" s="712"/>
      <c r="ONV57" s="712"/>
      <c r="ONW57" s="712"/>
      <c r="ONX57" s="712"/>
      <c r="ONY57" s="712"/>
      <c r="ONZ57" s="712"/>
      <c r="OOA57" s="712"/>
      <c r="OOB57" s="712"/>
      <c r="OOC57" s="712"/>
      <c r="OOD57" s="712"/>
      <c r="OOE57" s="712"/>
      <c r="OOF57" s="712"/>
      <c r="OOG57" s="712"/>
      <c r="OOH57" s="712"/>
      <c r="OOI57" s="712"/>
      <c r="OOJ57" s="712"/>
      <c r="OOK57" s="712"/>
      <c r="OOL57" s="712"/>
      <c r="OOM57" s="712"/>
      <c r="OON57" s="712"/>
      <c r="OOO57" s="712"/>
      <c r="OOP57" s="712"/>
      <c r="OOQ57" s="712"/>
      <c r="OOR57" s="712"/>
      <c r="OOS57" s="712"/>
      <c r="OOT57" s="712"/>
      <c r="OOU57" s="712"/>
      <c r="OOV57" s="712"/>
      <c r="OOW57" s="712"/>
      <c r="OOX57" s="712"/>
      <c r="OOY57" s="712"/>
      <c r="OOZ57" s="712"/>
      <c r="OPA57" s="712"/>
      <c r="OPB57" s="712"/>
      <c r="OPC57" s="712"/>
      <c r="OPD57" s="712"/>
      <c r="OPE57" s="712"/>
      <c r="OPF57" s="712"/>
      <c r="OPG57" s="712"/>
      <c r="OPH57" s="712"/>
      <c r="OPI57" s="712"/>
      <c r="OPJ57" s="712"/>
      <c r="OPK57" s="712"/>
      <c r="OPL57" s="712"/>
      <c r="OPM57" s="712"/>
      <c r="OPN57" s="712"/>
      <c r="OPO57" s="712"/>
      <c r="OPP57" s="712"/>
      <c r="OPQ57" s="712"/>
      <c r="OPR57" s="712"/>
      <c r="OPS57" s="712"/>
      <c r="OPT57" s="712"/>
      <c r="OPU57" s="712"/>
      <c r="OPV57" s="712"/>
      <c r="OPW57" s="712"/>
      <c r="OPX57" s="712"/>
      <c r="OPY57" s="712"/>
      <c r="OPZ57" s="712"/>
      <c r="OQA57" s="712"/>
      <c r="OQB57" s="712"/>
      <c r="OQC57" s="712"/>
      <c r="OQD57" s="712"/>
      <c r="OQE57" s="712"/>
      <c r="OQF57" s="712"/>
      <c r="OQG57" s="712"/>
      <c r="OQH57" s="712"/>
      <c r="OQI57" s="712"/>
      <c r="OQJ57" s="712"/>
      <c r="OQK57" s="712"/>
      <c r="OQL57" s="712"/>
      <c r="OQM57" s="712"/>
      <c r="OQN57" s="712"/>
      <c r="OQO57" s="712"/>
      <c r="OQP57" s="712"/>
      <c r="OQQ57" s="712"/>
      <c r="OQR57" s="712"/>
      <c r="OQS57" s="712"/>
      <c r="OQT57" s="712"/>
      <c r="OQU57" s="712"/>
      <c r="OQV57" s="712"/>
      <c r="OQW57" s="712"/>
      <c r="OQX57" s="712"/>
      <c r="OQY57" s="712"/>
      <c r="OQZ57" s="712"/>
      <c r="ORA57" s="712"/>
      <c r="ORB57" s="712"/>
      <c r="ORC57" s="712"/>
      <c r="ORD57" s="712"/>
      <c r="ORE57" s="712"/>
      <c r="ORF57" s="712"/>
      <c r="ORG57" s="712"/>
      <c r="ORH57" s="712"/>
      <c r="ORI57" s="712"/>
      <c r="ORJ57" s="712"/>
      <c r="ORK57" s="712"/>
      <c r="ORL57" s="712"/>
      <c r="ORM57" s="712"/>
      <c r="ORN57" s="712"/>
      <c r="ORO57" s="712"/>
      <c r="ORP57" s="712"/>
      <c r="ORQ57" s="712"/>
      <c r="ORR57" s="712"/>
      <c r="ORS57" s="712"/>
      <c r="ORT57" s="712"/>
      <c r="ORU57" s="712"/>
      <c r="ORV57" s="712"/>
      <c r="ORW57" s="712"/>
      <c r="ORX57" s="712"/>
      <c r="ORY57" s="712"/>
      <c r="ORZ57" s="712"/>
      <c r="OSA57" s="712"/>
      <c r="OSB57" s="712"/>
      <c r="OSC57" s="712"/>
      <c r="OSD57" s="712"/>
      <c r="OSE57" s="712"/>
      <c r="OSF57" s="712"/>
      <c r="OSG57" s="712"/>
      <c r="OSH57" s="712"/>
      <c r="OSI57" s="712"/>
      <c r="OSJ57" s="712"/>
      <c r="OSK57" s="712"/>
      <c r="OSL57" s="712"/>
      <c r="OSM57" s="712"/>
      <c r="OSN57" s="712"/>
      <c r="OSO57" s="712"/>
      <c r="OSP57" s="712"/>
      <c r="OSQ57" s="712"/>
      <c r="OSR57" s="712"/>
      <c r="OSS57" s="712"/>
      <c r="OST57" s="712"/>
      <c r="OSU57" s="712"/>
      <c r="OSV57" s="712"/>
      <c r="OSW57" s="712"/>
      <c r="OSX57" s="712"/>
      <c r="OSY57" s="712"/>
      <c r="OSZ57" s="712"/>
      <c r="OTA57" s="712"/>
      <c r="OTB57" s="712"/>
      <c r="OTC57" s="712"/>
      <c r="OTD57" s="712"/>
      <c r="OTE57" s="712"/>
      <c r="OTF57" s="712"/>
      <c r="OTG57" s="712"/>
      <c r="OTH57" s="712"/>
      <c r="OTI57" s="712"/>
      <c r="OTJ57" s="712"/>
      <c r="OTK57" s="712"/>
      <c r="OTL57" s="712"/>
      <c r="OTM57" s="712"/>
      <c r="OTN57" s="712"/>
      <c r="OTO57" s="712"/>
      <c r="OTP57" s="712"/>
      <c r="OTQ57" s="712"/>
      <c r="OTR57" s="712"/>
      <c r="OTS57" s="712"/>
      <c r="OTT57" s="712"/>
      <c r="OTU57" s="712"/>
      <c r="OTV57" s="712"/>
      <c r="OTW57" s="712"/>
      <c r="OTX57" s="712"/>
      <c r="OTY57" s="712"/>
      <c r="OTZ57" s="712"/>
      <c r="OUA57" s="712"/>
      <c r="OUB57" s="712"/>
      <c r="OUC57" s="712"/>
      <c r="OUD57" s="712"/>
      <c r="OUE57" s="712"/>
      <c r="OUF57" s="712"/>
      <c r="OUG57" s="712"/>
      <c r="OUH57" s="712"/>
      <c r="OUI57" s="712"/>
      <c r="OUJ57" s="712"/>
      <c r="OUK57" s="712"/>
      <c r="OUL57" s="712"/>
      <c r="OUM57" s="712"/>
      <c r="OUN57" s="712"/>
      <c r="OUO57" s="712"/>
      <c r="OUP57" s="712"/>
      <c r="OUQ57" s="712"/>
      <c r="OUR57" s="712"/>
      <c r="OUS57" s="712"/>
      <c r="OUT57" s="712"/>
      <c r="OUU57" s="712"/>
      <c r="OUV57" s="712"/>
      <c r="OUW57" s="712"/>
      <c r="OUX57" s="712"/>
      <c r="OUY57" s="712"/>
      <c r="OUZ57" s="712"/>
      <c r="OVA57" s="712"/>
      <c r="OVB57" s="712"/>
      <c r="OVC57" s="712"/>
      <c r="OVD57" s="712"/>
      <c r="OVE57" s="712"/>
      <c r="OVF57" s="712"/>
      <c r="OVG57" s="712"/>
      <c r="OVH57" s="712"/>
      <c r="OVI57" s="712"/>
      <c r="OVJ57" s="712"/>
      <c r="OVK57" s="712"/>
      <c r="OVL57" s="712"/>
      <c r="OVM57" s="712"/>
      <c r="OVN57" s="712"/>
      <c r="OVO57" s="712"/>
      <c r="OVP57" s="712"/>
      <c r="OVQ57" s="712"/>
      <c r="OVR57" s="712"/>
      <c r="OVS57" s="712"/>
      <c r="OVT57" s="712"/>
      <c r="OVU57" s="712"/>
      <c r="OVV57" s="712"/>
      <c r="OVW57" s="712"/>
      <c r="OVX57" s="712"/>
      <c r="OVY57" s="712"/>
      <c r="OVZ57" s="712"/>
      <c r="OWA57" s="712"/>
      <c r="OWB57" s="712"/>
      <c r="OWC57" s="712"/>
      <c r="OWD57" s="712"/>
      <c r="OWE57" s="712"/>
      <c r="OWF57" s="712"/>
      <c r="OWG57" s="712"/>
      <c r="OWH57" s="712"/>
      <c r="OWI57" s="712"/>
      <c r="OWJ57" s="712"/>
      <c r="OWK57" s="712"/>
      <c r="OWL57" s="712"/>
      <c r="OWM57" s="712"/>
      <c r="OWN57" s="712"/>
      <c r="OWO57" s="712"/>
      <c r="OWP57" s="712"/>
      <c r="OWQ57" s="712"/>
      <c r="OWR57" s="712"/>
      <c r="OWS57" s="712"/>
      <c r="OWT57" s="712"/>
      <c r="OWU57" s="712"/>
      <c r="OWV57" s="712"/>
      <c r="OWW57" s="712"/>
      <c r="OWX57" s="712"/>
      <c r="OWY57" s="712"/>
      <c r="OWZ57" s="712"/>
      <c r="OXA57" s="712"/>
      <c r="OXB57" s="712"/>
      <c r="OXC57" s="712"/>
      <c r="OXD57" s="712"/>
      <c r="OXE57" s="712"/>
      <c r="OXF57" s="712"/>
      <c r="OXG57" s="712"/>
      <c r="OXH57" s="712"/>
      <c r="OXI57" s="712"/>
      <c r="OXJ57" s="712"/>
      <c r="OXK57" s="712"/>
      <c r="OXL57" s="712"/>
      <c r="OXM57" s="712"/>
      <c r="OXN57" s="712"/>
      <c r="OXO57" s="712"/>
      <c r="OXP57" s="712"/>
      <c r="OXQ57" s="712"/>
      <c r="OXR57" s="712"/>
      <c r="OXS57" s="712"/>
      <c r="OXT57" s="712"/>
      <c r="OXU57" s="712"/>
      <c r="OXV57" s="712"/>
      <c r="OXW57" s="712"/>
      <c r="OXX57" s="712"/>
      <c r="OXY57" s="712"/>
      <c r="OXZ57" s="712"/>
      <c r="OYA57" s="712"/>
      <c r="OYB57" s="712"/>
      <c r="OYC57" s="712"/>
      <c r="OYD57" s="712"/>
      <c r="OYE57" s="712"/>
      <c r="OYF57" s="712"/>
      <c r="OYG57" s="712"/>
      <c r="OYH57" s="712"/>
      <c r="OYI57" s="712"/>
      <c r="OYJ57" s="712"/>
      <c r="OYK57" s="712"/>
      <c r="OYL57" s="712"/>
      <c r="OYM57" s="712"/>
      <c r="OYN57" s="712"/>
      <c r="OYO57" s="712"/>
      <c r="OYP57" s="712"/>
      <c r="OYQ57" s="712"/>
      <c r="OYR57" s="712"/>
      <c r="OYS57" s="712"/>
      <c r="OYT57" s="712"/>
      <c r="OYU57" s="712"/>
      <c r="OYV57" s="712"/>
      <c r="OYW57" s="712"/>
      <c r="OYX57" s="712"/>
      <c r="OYY57" s="712"/>
      <c r="OYZ57" s="712"/>
      <c r="OZA57" s="712"/>
      <c r="OZB57" s="712"/>
      <c r="OZC57" s="712"/>
      <c r="OZD57" s="712"/>
      <c r="OZE57" s="712"/>
      <c r="OZF57" s="712"/>
      <c r="OZG57" s="712"/>
      <c r="OZH57" s="712"/>
      <c r="OZI57" s="712"/>
      <c r="OZJ57" s="712"/>
      <c r="OZK57" s="712"/>
      <c r="OZL57" s="712"/>
      <c r="OZM57" s="712"/>
      <c r="OZN57" s="712"/>
      <c r="OZO57" s="712"/>
      <c r="OZP57" s="712"/>
      <c r="OZQ57" s="712"/>
      <c r="OZR57" s="712"/>
      <c r="OZS57" s="712"/>
      <c r="OZT57" s="712"/>
      <c r="OZU57" s="712"/>
      <c r="OZV57" s="712"/>
      <c r="OZW57" s="712"/>
      <c r="OZX57" s="712"/>
      <c r="OZY57" s="712"/>
      <c r="OZZ57" s="712"/>
      <c r="PAA57" s="712"/>
      <c r="PAB57" s="712"/>
      <c r="PAC57" s="712"/>
      <c r="PAD57" s="712"/>
      <c r="PAE57" s="712"/>
      <c r="PAF57" s="712"/>
      <c r="PAG57" s="712"/>
      <c r="PAH57" s="712"/>
      <c r="PAI57" s="712"/>
      <c r="PAJ57" s="712"/>
      <c r="PAK57" s="712"/>
      <c r="PAL57" s="712"/>
      <c r="PAM57" s="712"/>
      <c r="PAN57" s="712"/>
      <c r="PAO57" s="712"/>
      <c r="PAP57" s="712"/>
      <c r="PAQ57" s="712"/>
      <c r="PAR57" s="712"/>
      <c r="PAS57" s="712"/>
      <c r="PAT57" s="712"/>
      <c r="PAU57" s="712"/>
      <c r="PAV57" s="712"/>
      <c r="PAW57" s="712"/>
      <c r="PAX57" s="712"/>
      <c r="PAY57" s="712"/>
      <c r="PAZ57" s="712"/>
      <c r="PBA57" s="712"/>
      <c r="PBB57" s="712"/>
      <c r="PBC57" s="712"/>
      <c r="PBD57" s="712"/>
      <c r="PBE57" s="712"/>
      <c r="PBF57" s="712"/>
      <c r="PBG57" s="712"/>
      <c r="PBH57" s="712"/>
      <c r="PBI57" s="712"/>
      <c r="PBJ57" s="712"/>
      <c r="PBK57" s="712"/>
      <c r="PBL57" s="712"/>
      <c r="PBM57" s="712"/>
      <c r="PBN57" s="712"/>
      <c r="PBO57" s="712"/>
      <c r="PBP57" s="712"/>
      <c r="PBQ57" s="712"/>
      <c r="PBR57" s="712"/>
      <c r="PBS57" s="712"/>
      <c r="PBT57" s="712"/>
      <c r="PBU57" s="712"/>
      <c r="PBV57" s="712"/>
      <c r="PBW57" s="712"/>
      <c r="PBX57" s="712"/>
      <c r="PBY57" s="712"/>
      <c r="PBZ57" s="712"/>
      <c r="PCA57" s="712"/>
      <c r="PCB57" s="712"/>
      <c r="PCC57" s="712"/>
      <c r="PCD57" s="712"/>
      <c r="PCE57" s="712"/>
      <c r="PCF57" s="712"/>
      <c r="PCG57" s="712"/>
      <c r="PCH57" s="712"/>
      <c r="PCI57" s="712"/>
      <c r="PCJ57" s="712"/>
      <c r="PCK57" s="712"/>
      <c r="PCL57" s="712"/>
      <c r="PCM57" s="712"/>
      <c r="PCN57" s="712"/>
      <c r="PCO57" s="712"/>
      <c r="PCP57" s="712"/>
      <c r="PCQ57" s="712"/>
      <c r="PCR57" s="712"/>
      <c r="PCS57" s="712"/>
      <c r="PCT57" s="712"/>
      <c r="PCU57" s="712"/>
      <c r="PCV57" s="712"/>
      <c r="PCW57" s="712"/>
      <c r="PCX57" s="712"/>
      <c r="PCY57" s="712"/>
      <c r="PCZ57" s="712"/>
      <c r="PDA57" s="712"/>
      <c r="PDB57" s="712"/>
      <c r="PDC57" s="712"/>
      <c r="PDD57" s="712"/>
      <c r="PDE57" s="712"/>
      <c r="PDF57" s="712"/>
      <c r="PDG57" s="712"/>
      <c r="PDH57" s="712"/>
      <c r="PDI57" s="712"/>
      <c r="PDJ57" s="712"/>
      <c r="PDK57" s="712"/>
      <c r="PDL57" s="712"/>
      <c r="PDM57" s="712"/>
      <c r="PDN57" s="712"/>
      <c r="PDO57" s="712"/>
      <c r="PDP57" s="712"/>
      <c r="PDQ57" s="712"/>
      <c r="PDR57" s="712"/>
      <c r="PDS57" s="712"/>
      <c r="PDT57" s="712"/>
      <c r="PDU57" s="712"/>
      <c r="PDV57" s="712"/>
      <c r="PDW57" s="712"/>
      <c r="PDX57" s="712"/>
      <c r="PDY57" s="712"/>
      <c r="PDZ57" s="712"/>
      <c r="PEA57" s="712"/>
      <c r="PEB57" s="712"/>
      <c r="PEC57" s="712"/>
      <c r="PED57" s="712"/>
      <c r="PEE57" s="712"/>
      <c r="PEF57" s="712"/>
      <c r="PEG57" s="712"/>
      <c r="PEH57" s="712"/>
      <c r="PEI57" s="712"/>
      <c r="PEJ57" s="712"/>
      <c r="PEK57" s="712"/>
      <c r="PEL57" s="712"/>
      <c r="PEM57" s="712"/>
      <c r="PEN57" s="712"/>
      <c r="PEO57" s="712"/>
      <c r="PEP57" s="712"/>
      <c r="PEQ57" s="712"/>
      <c r="PER57" s="712"/>
      <c r="PES57" s="712"/>
      <c r="PET57" s="712"/>
      <c r="PEU57" s="712"/>
      <c r="PEV57" s="712"/>
      <c r="PEW57" s="712"/>
      <c r="PEX57" s="712"/>
      <c r="PEY57" s="712"/>
      <c r="PEZ57" s="712"/>
      <c r="PFA57" s="712"/>
      <c r="PFB57" s="712"/>
      <c r="PFC57" s="712"/>
      <c r="PFD57" s="712"/>
      <c r="PFE57" s="712"/>
      <c r="PFF57" s="712"/>
      <c r="PFG57" s="712"/>
      <c r="PFH57" s="712"/>
      <c r="PFI57" s="712"/>
      <c r="PFJ57" s="712"/>
      <c r="PFK57" s="712"/>
      <c r="PFL57" s="712"/>
      <c r="PFM57" s="712"/>
      <c r="PFN57" s="712"/>
      <c r="PFO57" s="712"/>
      <c r="PFP57" s="712"/>
      <c r="PFQ57" s="712"/>
      <c r="PFR57" s="712"/>
      <c r="PFS57" s="712"/>
      <c r="PFT57" s="712"/>
      <c r="PFU57" s="712"/>
      <c r="PFV57" s="712"/>
      <c r="PFW57" s="712"/>
      <c r="PFX57" s="712"/>
      <c r="PFY57" s="712"/>
      <c r="PFZ57" s="712"/>
      <c r="PGA57" s="712"/>
      <c r="PGB57" s="712"/>
      <c r="PGC57" s="712"/>
      <c r="PGD57" s="712"/>
      <c r="PGE57" s="712"/>
      <c r="PGF57" s="712"/>
      <c r="PGG57" s="712"/>
      <c r="PGH57" s="712"/>
      <c r="PGI57" s="712"/>
      <c r="PGJ57" s="712"/>
      <c r="PGK57" s="712"/>
      <c r="PGL57" s="712"/>
      <c r="PGM57" s="712"/>
      <c r="PGN57" s="712"/>
      <c r="PGO57" s="712"/>
      <c r="PGP57" s="712"/>
      <c r="PGQ57" s="712"/>
      <c r="PGR57" s="712"/>
      <c r="PGS57" s="712"/>
      <c r="PGT57" s="712"/>
      <c r="PGU57" s="712"/>
      <c r="PGV57" s="712"/>
      <c r="PGW57" s="712"/>
      <c r="PGX57" s="712"/>
      <c r="PGY57" s="712"/>
      <c r="PGZ57" s="712"/>
      <c r="PHA57" s="712"/>
      <c r="PHB57" s="712"/>
      <c r="PHC57" s="712"/>
      <c r="PHD57" s="712"/>
      <c r="PHE57" s="712"/>
      <c r="PHF57" s="712"/>
      <c r="PHG57" s="712"/>
      <c r="PHH57" s="712"/>
      <c r="PHI57" s="712"/>
      <c r="PHJ57" s="712"/>
      <c r="PHK57" s="712"/>
      <c r="PHL57" s="712"/>
      <c r="PHM57" s="712"/>
      <c r="PHN57" s="712"/>
      <c r="PHO57" s="712"/>
      <c r="PHP57" s="712"/>
      <c r="PHQ57" s="712"/>
      <c r="PHR57" s="712"/>
      <c r="PHS57" s="712"/>
      <c r="PHT57" s="712"/>
      <c r="PHU57" s="712"/>
      <c r="PHV57" s="712"/>
      <c r="PHW57" s="712"/>
      <c r="PHX57" s="712"/>
      <c r="PHY57" s="712"/>
      <c r="PHZ57" s="712"/>
      <c r="PIA57" s="712"/>
      <c r="PIB57" s="712"/>
      <c r="PIC57" s="712"/>
      <c r="PID57" s="712"/>
      <c r="PIE57" s="712"/>
      <c r="PIF57" s="712"/>
      <c r="PIG57" s="712"/>
      <c r="PIH57" s="712"/>
      <c r="PII57" s="712"/>
      <c r="PIJ57" s="712"/>
      <c r="PIK57" s="712"/>
      <c r="PIL57" s="712"/>
      <c r="PIM57" s="712"/>
      <c r="PIN57" s="712"/>
      <c r="PIO57" s="712"/>
      <c r="PIP57" s="712"/>
      <c r="PIQ57" s="712"/>
      <c r="PIR57" s="712"/>
      <c r="PIS57" s="712"/>
      <c r="PIT57" s="712"/>
      <c r="PIU57" s="712"/>
      <c r="PIV57" s="712"/>
      <c r="PIW57" s="712"/>
      <c r="PIX57" s="712"/>
      <c r="PIY57" s="712"/>
      <c r="PIZ57" s="712"/>
      <c r="PJA57" s="712"/>
      <c r="PJB57" s="712"/>
      <c r="PJC57" s="712"/>
      <c r="PJD57" s="712"/>
      <c r="PJE57" s="712"/>
      <c r="PJF57" s="712"/>
      <c r="PJG57" s="712"/>
      <c r="PJH57" s="712"/>
      <c r="PJI57" s="712"/>
      <c r="PJJ57" s="712"/>
      <c r="PJK57" s="712"/>
      <c r="PJL57" s="712"/>
      <c r="PJM57" s="712"/>
      <c r="PJN57" s="712"/>
      <c r="PJO57" s="712"/>
      <c r="PJP57" s="712"/>
      <c r="PJQ57" s="712"/>
      <c r="PJR57" s="712"/>
      <c r="PJS57" s="712"/>
      <c r="PJT57" s="712"/>
      <c r="PJU57" s="712"/>
      <c r="PJV57" s="712"/>
      <c r="PJW57" s="712"/>
      <c r="PJX57" s="712"/>
      <c r="PJY57" s="712"/>
      <c r="PJZ57" s="712"/>
      <c r="PKA57" s="712"/>
      <c r="PKB57" s="712"/>
      <c r="PKC57" s="712"/>
      <c r="PKD57" s="712"/>
      <c r="PKE57" s="712"/>
      <c r="PKF57" s="712"/>
      <c r="PKG57" s="712"/>
      <c r="PKH57" s="712"/>
      <c r="PKI57" s="712"/>
      <c r="PKJ57" s="712"/>
      <c r="PKK57" s="712"/>
      <c r="PKL57" s="712"/>
      <c r="PKM57" s="712"/>
      <c r="PKN57" s="712"/>
      <c r="PKO57" s="712"/>
      <c r="PKP57" s="712"/>
      <c r="PKQ57" s="712"/>
      <c r="PKR57" s="712"/>
      <c r="PKS57" s="712"/>
      <c r="PKT57" s="712"/>
      <c r="PKU57" s="712"/>
      <c r="PKV57" s="712"/>
      <c r="PKW57" s="712"/>
      <c r="PKX57" s="712"/>
      <c r="PKY57" s="712"/>
      <c r="PKZ57" s="712"/>
      <c r="PLA57" s="712"/>
      <c r="PLB57" s="712"/>
      <c r="PLC57" s="712"/>
      <c r="PLD57" s="712"/>
      <c r="PLE57" s="712"/>
      <c r="PLF57" s="712"/>
      <c r="PLG57" s="712"/>
      <c r="PLH57" s="712"/>
      <c r="PLI57" s="712"/>
      <c r="PLJ57" s="712"/>
      <c r="PLK57" s="712"/>
      <c r="PLL57" s="712"/>
      <c r="PLM57" s="712"/>
      <c r="PLN57" s="712"/>
      <c r="PLO57" s="712"/>
      <c r="PLP57" s="712"/>
      <c r="PLQ57" s="712"/>
      <c r="PLR57" s="712"/>
      <c r="PLS57" s="712"/>
      <c r="PLT57" s="712"/>
      <c r="PLU57" s="712"/>
      <c r="PLV57" s="712"/>
      <c r="PLW57" s="712"/>
      <c r="PLX57" s="712"/>
      <c r="PLY57" s="712"/>
      <c r="PLZ57" s="712"/>
      <c r="PMA57" s="712"/>
      <c r="PMB57" s="712"/>
      <c r="PMC57" s="712"/>
      <c r="PMD57" s="712"/>
      <c r="PME57" s="712"/>
      <c r="PMF57" s="712"/>
      <c r="PMG57" s="712"/>
      <c r="PMH57" s="712"/>
      <c r="PMI57" s="712"/>
      <c r="PMJ57" s="712"/>
      <c r="PMK57" s="712"/>
      <c r="PML57" s="712"/>
      <c r="PMM57" s="712"/>
      <c r="PMN57" s="712"/>
      <c r="PMO57" s="712"/>
      <c r="PMP57" s="712"/>
      <c r="PMQ57" s="712"/>
      <c r="PMR57" s="712"/>
      <c r="PMS57" s="712"/>
      <c r="PMT57" s="712"/>
      <c r="PMU57" s="712"/>
      <c r="PMV57" s="712"/>
      <c r="PMW57" s="712"/>
      <c r="PMX57" s="712"/>
      <c r="PMY57" s="712"/>
      <c r="PMZ57" s="712"/>
      <c r="PNA57" s="712"/>
      <c r="PNB57" s="712"/>
      <c r="PNC57" s="712"/>
      <c r="PND57" s="712"/>
      <c r="PNE57" s="712"/>
      <c r="PNF57" s="712"/>
      <c r="PNG57" s="712"/>
      <c r="PNH57" s="712"/>
      <c r="PNI57" s="712"/>
      <c r="PNJ57" s="712"/>
      <c r="PNK57" s="712"/>
      <c r="PNL57" s="712"/>
      <c r="PNM57" s="712"/>
      <c r="PNN57" s="712"/>
      <c r="PNO57" s="712"/>
      <c r="PNP57" s="712"/>
      <c r="PNQ57" s="712"/>
      <c r="PNR57" s="712"/>
      <c r="PNS57" s="712"/>
      <c r="PNT57" s="712"/>
      <c r="PNU57" s="712"/>
      <c r="PNV57" s="712"/>
      <c r="PNW57" s="712"/>
      <c r="PNX57" s="712"/>
      <c r="PNY57" s="712"/>
      <c r="PNZ57" s="712"/>
      <c r="POA57" s="712"/>
      <c r="POB57" s="712"/>
      <c r="POC57" s="712"/>
      <c r="POD57" s="712"/>
      <c r="POE57" s="712"/>
      <c r="POF57" s="712"/>
      <c r="POG57" s="712"/>
      <c r="POH57" s="712"/>
      <c r="POI57" s="712"/>
      <c r="POJ57" s="712"/>
      <c r="POK57" s="712"/>
      <c r="POL57" s="712"/>
      <c r="POM57" s="712"/>
      <c r="PON57" s="712"/>
      <c r="POO57" s="712"/>
      <c r="POP57" s="712"/>
      <c r="POQ57" s="712"/>
      <c r="POR57" s="712"/>
      <c r="POS57" s="712"/>
      <c r="POT57" s="712"/>
      <c r="POU57" s="712"/>
      <c r="POV57" s="712"/>
      <c r="POW57" s="712"/>
      <c r="POX57" s="712"/>
      <c r="POY57" s="712"/>
      <c r="POZ57" s="712"/>
      <c r="PPA57" s="712"/>
      <c r="PPB57" s="712"/>
      <c r="PPC57" s="712"/>
      <c r="PPD57" s="712"/>
      <c r="PPE57" s="712"/>
      <c r="PPF57" s="712"/>
      <c r="PPG57" s="712"/>
      <c r="PPH57" s="712"/>
      <c r="PPI57" s="712"/>
      <c r="PPJ57" s="712"/>
      <c r="PPK57" s="712"/>
      <c r="PPL57" s="712"/>
      <c r="PPM57" s="712"/>
      <c r="PPN57" s="712"/>
      <c r="PPO57" s="712"/>
      <c r="PPP57" s="712"/>
      <c r="PPQ57" s="712"/>
      <c r="PPR57" s="712"/>
      <c r="PPS57" s="712"/>
      <c r="PPT57" s="712"/>
      <c r="PPU57" s="712"/>
      <c r="PPV57" s="712"/>
      <c r="PPW57" s="712"/>
      <c r="PPX57" s="712"/>
      <c r="PPY57" s="712"/>
      <c r="PPZ57" s="712"/>
      <c r="PQA57" s="712"/>
      <c r="PQB57" s="712"/>
      <c r="PQC57" s="712"/>
      <c r="PQD57" s="712"/>
      <c r="PQE57" s="712"/>
      <c r="PQF57" s="712"/>
      <c r="PQG57" s="712"/>
      <c r="PQH57" s="712"/>
      <c r="PQI57" s="712"/>
      <c r="PQJ57" s="712"/>
      <c r="PQK57" s="712"/>
      <c r="PQL57" s="712"/>
      <c r="PQM57" s="712"/>
      <c r="PQN57" s="712"/>
      <c r="PQO57" s="712"/>
      <c r="PQP57" s="712"/>
      <c r="PQQ57" s="712"/>
      <c r="PQR57" s="712"/>
      <c r="PQS57" s="712"/>
      <c r="PQT57" s="712"/>
      <c r="PQU57" s="712"/>
      <c r="PQV57" s="712"/>
      <c r="PQW57" s="712"/>
      <c r="PQX57" s="712"/>
      <c r="PQY57" s="712"/>
      <c r="PQZ57" s="712"/>
      <c r="PRA57" s="712"/>
      <c r="PRB57" s="712"/>
      <c r="PRC57" s="712"/>
      <c r="PRD57" s="712"/>
      <c r="PRE57" s="712"/>
      <c r="PRF57" s="712"/>
      <c r="PRG57" s="712"/>
      <c r="PRH57" s="712"/>
      <c r="PRI57" s="712"/>
      <c r="PRJ57" s="712"/>
      <c r="PRK57" s="712"/>
      <c r="PRL57" s="712"/>
      <c r="PRM57" s="712"/>
      <c r="PRN57" s="712"/>
      <c r="PRO57" s="712"/>
      <c r="PRP57" s="712"/>
      <c r="PRQ57" s="712"/>
      <c r="PRR57" s="712"/>
      <c r="PRS57" s="712"/>
      <c r="PRT57" s="712"/>
      <c r="PRU57" s="712"/>
      <c r="PRV57" s="712"/>
      <c r="PRW57" s="712"/>
      <c r="PRX57" s="712"/>
      <c r="PRY57" s="712"/>
      <c r="PRZ57" s="712"/>
      <c r="PSA57" s="712"/>
      <c r="PSB57" s="712"/>
      <c r="PSC57" s="712"/>
      <c r="PSD57" s="712"/>
      <c r="PSE57" s="712"/>
      <c r="PSF57" s="712"/>
      <c r="PSG57" s="712"/>
      <c r="PSH57" s="712"/>
      <c r="PSI57" s="712"/>
      <c r="PSJ57" s="712"/>
      <c r="PSK57" s="712"/>
      <c r="PSL57" s="712"/>
      <c r="PSM57" s="712"/>
      <c r="PSN57" s="712"/>
      <c r="PSO57" s="712"/>
      <c r="PSP57" s="712"/>
      <c r="PSQ57" s="712"/>
      <c r="PSR57" s="712"/>
      <c r="PSS57" s="712"/>
      <c r="PST57" s="712"/>
      <c r="PSU57" s="712"/>
      <c r="PSV57" s="712"/>
      <c r="PSW57" s="712"/>
      <c r="PSX57" s="712"/>
      <c r="PSY57" s="712"/>
      <c r="PSZ57" s="712"/>
      <c r="PTA57" s="712"/>
      <c r="PTB57" s="712"/>
      <c r="PTC57" s="712"/>
      <c r="PTD57" s="712"/>
      <c r="PTE57" s="712"/>
      <c r="PTF57" s="712"/>
      <c r="PTG57" s="712"/>
      <c r="PTH57" s="712"/>
      <c r="PTI57" s="712"/>
      <c r="PTJ57" s="712"/>
      <c r="PTK57" s="712"/>
      <c r="PTL57" s="712"/>
      <c r="PTM57" s="712"/>
      <c r="PTN57" s="712"/>
      <c r="PTO57" s="712"/>
      <c r="PTP57" s="712"/>
      <c r="PTQ57" s="712"/>
      <c r="PTR57" s="712"/>
      <c r="PTS57" s="712"/>
      <c r="PTT57" s="712"/>
      <c r="PTU57" s="712"/>
      <c r="PTV57" s="712"/>
      <c r="PTW57" s="712"/>
      <c r="PTX57" s="712"/>
      <c r="PTY57" s="712"/>
      <c r="PTZ57" s="712"/>
      <c r="PUA57" s="712"/>
      <c r="PUB57" s="712"/>
      <c r="PUC57" s="712"/>
      <c r="PUD57" s="712"/>
      <c r="PUE57" s="712"/>
      <c r="PUF57" s="712"/>
      <c r="PUG57" s="712"/>
      <c r="PUH57" s="712"/>
      <c r="PUI57" s="712"/>
      <c r="PUJ57" s="712"/>
      <c r="PUK57" s="712"/>
      <c r="PUL57" s="712"/>
      <c r="PUM57" s="712"/>
      <c r="PUN57" s="712"/>
      <c r="PUO57" s="712"/>
      <c r="PUP57" s="712"/>
      <c r="PUQ57" s="712"/>
      <c r="PUR57" s="712"/>
      <c r="PUS57" s="712"/>
      <c r="PUT57" s="712"/>
      <c r="PUU57" s="712"/>
      <c r="PUV57" s="712"/>
      <c r="PUW57" s="712"/>
      <c r="PUX57" s="712"/>
      <c r="PUY57" s="712"/>
      <c r="PUZ57" s="712"/>
      <c r="PVA57" s="712"/>
      <c r="PVB57" s="712"/>
      <c r="PVC57" s="712"/>
      <c r="PVD57" s="712"/>
      <c r="PVE57" s="712"/>
      <c r="PVF57" s="712"/>
      <c r="PVG57" s="712"/>
      <c r="PVH57" s="712"/>
      <c r="PVI57" s="712"/>
      <c r="PVJ57" s="712"/>
      <c r="PVK57" s="712"/>
      <c r="PVL57" s="712"/>
      <c r="PVM57" s="712"/>
      <c r="PVN57" s="712"/>
      <c r="PVO57" s="712"/>
      <c r="PVP57" s="712"/>
      <c r="PVQ57" s="712"/>
      <c r="PVR57" s="712"/>
      <c r="PVS57" s="712"/>
      <c r="PVT57" s="712"/>
      <c r="PVU57" s="712"/>
      <c r="PVV57" s="712"/>
      <c r="PVW57" s="712"/>
      <c r="PVX57" s="712"/>
      <c r="PVY57" s="712"/>
      <c r="PVZ57" s="712"/>
      <c r="PWA57" s="712"/>
      <c r="PWB57" s="712"/>
      <c r="PWC57" s="712"/>
      <c r="PWD57" s="712"/>
      <c r="PWE57" s="712"/>
      <c r="PWF57" s="712"/>
      <c r="PWG57" s="712"/>
      <c r="PWH57" s="712"/>
      <c r="PWI57" s="712"/>
      <c r="PWJ57" s="712"/>
      <c r="PWK57" s="712"/>
      <c r="PWL57" s="712"/>
      <c r="PWM57" s="712"/>
      <c r="PWN57" s="712"/>
      <c r="PWO57" s="712"/>
      <c r="PWP57" s="712"/>
      <c r="PWQ57" s="712"/>
      <c r="PWR57" s="712"/>
      <c r="PWS57" s="712"/>
      <c r="PWT57" s="712"/>
      <c r="PWU57" s="712"/>
      <c r="PWV57" s="712"/>
      <c r="PWW57" s="712"/>
      <c r="PWX57" s="712"/>
      <c r="PWY57" s="712"/>
      <c r="PWZ57" s="712"/>
      <c r="PXA57" s="712"/>
      <c r="PXB57" s="712"/>
      <c r="PXC57" s="712"/>
      <c r="PXD57" s="712"/>
      <c r="PXE57" s="712"/>
      <c r="PXF57" s="712"/>
      <c r="PXG57" s="712"/>
      <c r="PXH57" s="712"/>
      <c r="PXI57" s="712"/>
      <c r="PXJ57" s="712"/>
      <c r="PXK57" s="712"/>
      <c r="PXL57" s="712"/>
      <c r="PXM57" s="712"/>
      <c r="PXN57" s="712"/>
      <c r="PXO57" s="712"/>
      <c r="PXP57" s="712"/>
      <c r="PXQ57" s="712"/>
      <c r="PXR57" s="712"/>
      <c r="PXS57" s="712"/>
      <c r="PXT57" s="712"/>
      <c r="PXU57" s="712"/>
      <c r="PXV57" s="712"/>
      <c r="PXW57" s="712"/>
      <c r="PXX57" s="712"/>
      <c r="PXY57" s="712"/>
      <c r="PXZ57" s="712"/>
      <c r="PYA57" s="712"/>
      <c r="PYB57" s="712"/>
      <c r="PYC57" s="712"/>
      <c r="PYD57" s="712"/>
      <c r="PYE57" s="712"/>
      <c r="PYF57" s="712"/>
      <c r="PYG57" s="712"/>
      <c r="PYH57" s="712"/>
      <c r="PYI57" s="712"/>
      <c r="PYJ57" s="712"/>
      <c r="PYK57" s="712"/>
      <c r="PYL57" s="712"/>
      <c r="PYM57" s="712"/>
      <c r="PYN57" s="712"/>
      <c r="PYO57" s="712"/>
      <c r="PYP57" s="712"/>
      <c r="PYQ57" s="712"/>
      <c r="PYR57" s="712"/>
      <c r="PYS57" s="712"/>
      <c r="PYT57" s="712"/>
      <c r="PYU57" s="712"/>
      <c r="PYV57" s="712"/>
      <c r="PYW57" s="712"/>
      <c r="PYX57" s="712"/>
      <c r="PYY57" s="712"/>
      <c r="PYZ57" s="712"/>
      <c r="PZA57" s="712"/>
      <c r="PZB57" s="712"/>
      <c r="PZC57" s="712"/>
      <c r="PZD57" s="712"/>
      <c r="PZE57" s="712"/>
      <c r="PZF57" s="712"/>
      <c r="PZG57" s="712"/>
      <c r="PZH57" s="712"/>
      <c r="PZI57" s="712"/>
      <c r="PZJ57" s="712"/>
      <c r="PZK57" s="712"/>
      <c r="PZL57" s="712"/>
      <c r="PZM57" s="712"/>
      <c r="PZN57" s="712"/>
      <c r="PZO57" s="712"/>
      <c r="PZP57" s="712"/>
      <c r="PZQ57" s="712"/>
      <c r="PZR57" s="712"/>
      <c r="PZS57" s="712"/>
      <c r="PZT57" s="712"/>
      <c r="PZU57" s="712"/>
      <c r="PZV57" s="712"/>
      <c r="PZW57" s="712"/>
      <c r="PZX57" s="712"/>
      <c r="PZY57" s="712"/>
      <c r="PZZ57" s="712"/>
      <c r="QAA57" s="712"/>
      <c r="QAB57" s="712"/>
      <c r="QAC57" s="712"/>
      <c r="QAD57" s="712"/>
      <c r="QAE57" s="712"/>
      <c r="QAF57" s="712"/>
      <c r="QAG57" s="712"/>
      <c r="QAH57" s="712"/>
      <c r="QAI57" s="712"/>
      <c r="QAJ57" s="712"/>
      <c r="QAK57" s="712"/>
      <c r="QAL57" s="712"/>
      <c r="QAM57" s="712"/>
      <c r="QAN57" s="712"/>
      <c r="QAO57" s="712"/>
      <c r="QAP57" s="712"/>
      <c r="QAQ57" s="712"/>
      <c r="QAR57" s="712"/>
      <c r="QAS57" s="712"/>
      <c r="QAT57" s="712"/>
      <c r="QAU57" s="712"/>
      <c r="QAV57" s="712"/>
      <c r="QAW57" s="712"/>
      <c r="QAX57" s="712"/>
      <c r="QAY57" s="712"/>
      <c r="QAZ57" s="712"/>
      <c r="QBA57" s="712"/>
      <c r="QBB57" s="712"/>
      <c r="QBC57" s="712"/>
      <c r="QBD57" s="712"/>
      <c r="QBE57" s="712"/>
      <c r="QBF57" s="712"/>
      <c r="QBG57" s="712"/>
      <c r="QBH57" s="712"/>
      <c r="QBI57" s="712"/>
      <c r="QBJ57" s="712"/>
      <c r="QBK57" s="712"/>
      <c r="QBL57" s="712"/>
      <c r="QBM57" s="712"/>
      <c r="QBN57" s="712"/>
      <c r="QBO57" s="712"/>
      <c r="QBP57" s="712"/>
      <c r="QBQ57" s="712"/>
      <c r="QBR57" s="712"/>
      <c r="QBS57" s="712"/>
      <c r="QBT57" s="712"/>
      <c r="QBU57" s="712"/>
      <c r="QBV57" s="712"/>
      <c r="QBW57" s="712"/>
      <c r="QBX57" s="712"/>
      <c r="QBY57" s="712"/>
      <c r="QBZ57" s="712"/>
      <c r="QCA57" s="712"/>
      <c r="QCB57" s="712"/>
      <c r="QCC57" s="712"/>
      <c r="QCD57" s="712"/>
      <c r="QCE57" s="712"/>
      <c r="QCF57" s="712"/>
      <c r="QCG57" s="712"/>
      <c r="QCH57" s="712"/>
      <c r="QCI57" s="712"/>
      <c r="QCJ57" s="712"/>
      <c r="QCK57" s="712"/>
      <c r="QCL57" s="712"/>
      <c r="QCM57" s="712"/>
      <c r="QCN57" s="712"/>
      <c r="QCO57" s="712"/>
      <c r="QCP57" s="712"/>
      <c r="QCQ57" s="712"/>
      <c r="QCR57" s="712"/>
      <c r="QCS57" s="712"/>
      <c r="QCT57" s="712"/>
      <c r="QCU57" s="712"/>
      <c r="QCV57" s="712"/>
      <c r="QCW57" s="712"/>
      <c r="QCX57" s="712"/>
      <c r="QCY57" s="712"/>
      <c r="QCZ57" s="712"/>
      <c r="QDA57" s="712"/>
      <c r="QDB57" s="712"/>
      <c r="QDC57" s="712"/>
      <c r="QDD57" s="712"/>
      <c r="QDE57" s="712"/>
      <c r="QDF57" s="712"/>
      <c r="QDG57" s="712"/>
      <c r="QDH57" s="712"/>
      <c r="QDI57" s="712"/>
      <c r="QDJ57" s="712"/>
      <c r="QDK57" s="712"/>
      <c r="QDL57" s="712"/>
      <c r="QDM57" s="712"/>
      <c r="QDN57" s="712"/>
      <c r="QDO57" s="712"/>
      <c r="QDP57" s="712"/>
      <c r="QDQ57" s="712"/>
      <c r="QDR57" s="712"/>
      <c r="QDS57" s="712"/>
      <c r="QDT57" s="712"/>
      <c r="QDU57" s="712"/>
      <c r="QDV57" s="712"/>
      <c r="QDW57" s="712"/>
      <c r="QDX57" s="712"/>
      <c r="QDY57" s="712"/>
      <c r="QDZ57" s="712"/>
      <c r="QEA57" s="712"/>
      <c r="QEB57" s="712"/>
      <c r="QEC57" s="712"/>
      <c r="QED57" s="712"/>
      <c r="QEE57" s="712"/>
      <c r="QEF57" s="712"/>
      <c r="QEG57" s="712"/>
      <c r="QEH57" s="712"/>
      <c r="QEI57" s="712"/>
      <c r="QEJ57" s="712"/>
      <c r="QEK57" s="712"/>
      <c r="QEL57" s="712"/>
      <c r="QEM57" s="712"/>
      <c r="QEN57" s="712"/>
      <c r="QEO57" s="712"/>
      <c r="QEP57" s="712"/>
      <c r="QEQ57" s="712"/>
      <c r="QER57" s="712"/>
      <c r="QES57" s="712"/>
      <c r="QET57" s="712"/>
      <c r="QEU57" s="712"/>
      <c r="QEV57" s="712"/>
      <c r="QEW57" s="712"/>
      <c r="QEX57" s="712"/>
      <c r="QEY57" s="712"/>
      <c r="QEZ57" s="712"/>
      <c r="QFA57" s="712"/>
      <c r="QFB57" s="712"/>
      <c r="QFC57" s="712"/>
      <c r="QFD57" s="712"/>
      <c r="QFE57" s="712"/>
      <c r="QFF57" s="712"/>
      <c r="QFG57" s="712"/>
      <c r="QFH57" s="712"/>
      <c r="QFI57" s="712"/>
      <c r="QFJ57" s="712"/>
      <c r="QFK57" s="712"/>
      <c r="QFL57" s="712"/>
      <c r="QFM57" s="712"/>
      <c r="QFN57" s="712"/>
      <c r="QFO57" s="712"/>
      <c r="QFP57" s="712"/>
      <c r="QFQ57" s="712"/>
      <c r="QFR57" s="712"/>
      <c r="QFS57" s="712"/>
      <c r="QFT57" s="712"/>
      <c r="QFU57" s="712"/>
      <c r="QFV57" s="712"/>
      <c r="QFW57" s="712"/>
      <c r="QFX57" s="712"/>
      <c r="QFY57" s="712"/>
      <c r="QFZ57" s="712"/>
      <c r="QGA57" s="712"/>
      <c r="QGB57" s="712"/>
      <c r="QGC57" s="712"/>
      <c r="QGD57" s="712"/>
      <c r="QGE57" s="712"/>
      <c r="QGF57" s="712"/>
      <c r="QGG57" s="712"/>
      <c r="QGH57" s="712"/>
      <c r="QGI57" s="712"/>
      <c r="QGJ57" s="712"/>
      <c r="QGK57" s="712"/>
      <c r="QGL57" s="712"/>
      <c r="QGM57" s="712"/>
      <c r="QGN57" s="712"/>
      <c r="QGO57" s="712"/>
      <c r="QGP57" s="712"/>
      <c r="QGQ57" s="712"/>
      <c r="QGR57" s="712"/>
      <c r="QGS57" s="712"/>
      <c r="QGT57" s="712"/>
      <c r="QGU57" s="712"/>
      <c r="QGV57" s="712"/>
      <c r="QGW57" s="712"/>
      <c r="QGX57" s="712"/>
      <c r="QGY57" s="712"/>
      <c r="QGZ57" s="712"/>
      <c r="QHA57" s="712"/>
      <c r="QHB57" s="712"/>
      <c r="QHC57" s="712"/>
      <c r="QHD57" s="712"/>
      <c r="QHE57" s="712"/>
      <c r="QHF57" s="712"/>
      <c r="QHG57" s="712"/>
      <c r="QHH57" s="712"/>
      <c r="QHI57" s="712"/>
      <c r="QHJ57" s="712"/>
      <c r="QHK57" s="712"/>
      <c r="QHL57" s="712"/>
      <c r="QHM57" s="712"/>
      <c r="QHN57" s="712"/>
      <c r="QHO57" s="712"/>
      <c r="QHP57" s="712"/>
      <c r="QHQ57" s="712"/>
      <c r="QHR57" s="712"/>
      <c r="QHS57" s="712"/>
      <c r="QHT57" s="712"/>
      <c r="QHU57" s="712"/>
      <c r="QHV57" s="712"/>
      <c r="QHW57" s="712"/>
      <c r="QHX57" s="712"/>
      <c r="QHY57" s="712"/>
      <c r="QHZ57" s="712"/>
      <c r="QIA57" s="712"/>
      <c r="QIB57" s="712"/>
      <c r="QIC57" s="712"/>
      <c r="QID57" s="712"/>
      <c r="QIE57" s="712"/>
      <c r="QIF57" s="712"/>
      <c r="QIG57" s="712"/>
      <c r="QIH57" s="712"/>
      <c r="QII57" s="712"/>
      <c r="QIJ57" s="712"/>
      <c r="QIK57" s="712"/>
      <c r="QIL57" s="712"/>
      <c r="QIM57" s="712"/>
      <c r="QIN57" s="712"/>
      <c r="QIO57" s="712"/>
      <c r="QIP57" s="712"/>
      <c r="QIQ57" s="712"/>
      <c r="QIR57" s="712"/>
      <c r="QIS57" s="712"/>
      <c r="QIT57" s="712"/>
      <c r="QIU57" s="712"/>
      <c r="QIV57" s="712"/>
      <c r="QIW57" s="712"/>
      <c r="QIX57" s="712"/>
      <c r="QIY57" s="712"/>
      <c r="QIZ57" s="712"/>
      <c r="QJA57" s="712"/>
      <c r="QJB57" s="712"/>
      <c r="QJC57" s="712"/>
      <c r="QJD57" s="712"/>
      <c r="QJE57" s="712"/>
      <c r="QJF57" s="712"/>
      <c r="QJG57" s="712"/>
      <c r="QJH57" s="712"/>
      <c r="QJI57" s="712"/>
      <c r="QJJ57" s="712"/>
      <c r="QJK57" s="712"/>
      <c r="QJL57" s="712"/>
      <c r="QJM57" s="712"/>
      <c r="QJN57" s="712"/>
      <c r="QJO57" s="712"/>
      <c r="QJP57" s="712"/>
      <c r="QJQ57" s="712"/>
      <c r="QJR57" s="712"/>
      <c r="QJS57" s="712"/>
      <c r="QJT57" s="712"/>
      <c r="QJU57" s="712"/>
      <c r="QJV57" s="712"/>
      <c r="QJW57" s="712"/>
      <c r="QJX57" s="712"/>
      <c r="QJY57" s="712"/>
      <c r="QJZ57" s="712"/>
      <c r="QKA57" s="712"/>
      <c r="QKB57" s="712"/>
      <c r="QKC57" s="712"/>
      <c r="QKD57" s="712"/>
      <c r="QKE57" s="712"/>
      <c r="QKF57" s="712"/>
      <c r="QKG57" s="712"/>
      <c r="QKH57" s="712"/>
      <c r="QKI57" s="712"/>
      <c r="QKJ57" s="712"/>
      <c r="QKK57" s="712"/>
      <c r="QKL57" s="712"/>
      <c r="QKM57" s="712"/>
      <c r="QKN57" s="712"/>
      <c r="QKO57" s="712"/>
      <c r="QKP57" s="712"/>
      <c r="QKQ57" s="712"/>
      <c r="QKR57" s="712"/>
      <c r="QKS57" s="712"/>
      <c r="QKT57" s="712"/>
      <c r="QKU57" s="712"/>
      <c r="QKV57" s="712"/>
      <c r="QKW57" s="712"/>
      <c r="QKX57" s="712"/>
      <c r="QKY57" s="712"/>
      <c r="QKZ57" s="712"/>
      <c r="QLA57" s="712"/>
      <c r="QLB57" s="712"/>
      <c r="QLC57" s="712"/>
      <c r="QLD57" s="712"/>
      <c r="QLE57" s="712"/>
      <c r="QLF57" s="712"/>
      <c r="QLG57" s="712"/>
      <c r="QLH57" s="712"/>
      <c r="QLI57" s="712"/>
      <c r="QLJ57" s="712"/>
      <c r="QLK57" s="712"/>
      <c r="QLL57" s="712"/>
      <c r="QLM57" s="712"/>
      <c r="QLN57" s="712"/>
      <c r="QLO57" s="712"/>
      <c r="QLP57" s="712"/>
      <c r="QLQ57" s="712"/>
      <c r="QLR57" s="712"/>
      <c r="QLS57" s="712"/>
      <c r="QLT57" s="712"/>
      <c r="QLU57" s="712"/>
      <c r="QLV57" s="712"/>
      <c r="QLW57" s="712"/>
      <c r="QLX57" s="712"/>
      <c r="QLY57" s="712"/>
      <c r="QLZ57" s="712"/>
      <c r="QMA57" s="712"/>
      <c r="QMB57" s="712"/>
      <c r="QMC57" s="712"/>
      <c r="QMD57" s="712"/>
      <c r="QME57" s="712"/>
      <c r="QMF57" s="712"/>
      <c r="QMG57" s="712"/>
      <c r="QMH57" s="712"/>
      <c r="QMI57" s="712"/>
      <c r="QMJ57" s="712"/>
      <c r="QMK57" s="712"/>
      <c r="QML57" s="712"/>
      <c r="QMM57" s="712"/>
      <c r="QMN57" s="712"/>
      <c r="QMO57" s="712"/>
      <c r="QMP57" s="712"/>
      <c r="QMQ57" s="712"/>
      <c r="QMR57" s="712"/>
      <c r="QMS57" s="712"/>
      <c r="QMT57" s="712"/>
      <c r="QMU57" s="712"/>
      <c r="QMV57" s="712"/>
      <c r="QMW57" s="712"/>
      <c r="QMX57" s="712"/>
      <c r="QMY57" s="712"/>
      <c r="QMZ57" s="712"/>
      <c r="QNA57" s="712"/>
      <c r="QNB57" s="712"/>
      <c r="QNC57" s="712"/>
      <c r="QND57" s="712"/>
      <c r="QNE57" s="712"/>
      <c r="QNF57" s="712"/>
      <c r="QNG57" s="712"/>
      <c r="QNH57" s="712"/>
      <c r="QNI57" s="712"/>
      <c r="QNJ57" s="712"/>
      <c r="QNK57" s="712"/>
      <c r="QNL57" s="712"/>
      <c r="QNM57" s="712"/>
      <c r="QNN57" s="712"/>
      <c r="QNO57" s="712"/>
      <c r="QNP57" s="712"/>
      <c r="QNQ57" s="712"/>
      <c r="QNR57" s="712"/>
      <c r="QNS57" s="712"/>
      <c r="QNT57" s="712"/>
      <c r="QNU57" s="712"/>
      <c r="QNV57" s="712"/>
      <c r="QNW57" s="712"/>
      <c r="QNX57" s="712"/>
      <c r="QNY57" s="712"/>
      <c r="QNZ57" s="712"/>
      <c r="QOA57" s="712"/>
      <c r="QOB57" s="712"/>
      <c r="QOC57" s="712"/>
      <c r="QOD57" s="712"/>
      <c r="QOE57" s="712"/>
      <c r="QOF57" s="712"/>
      <c r="QOG57" s="712"/>
      <c r="QOH57" s="712"/>
      <c r="QOI57" s="712"/>
      <c r="QOJ57" s="712"/>
      <c r="QOK57" s="712"/>
      <c r="QOL57" s="712"/>
      <c r="QOM57" s="712"/>
      <c r="QON57" s="712"/>
      <c r="QOO57" s="712"/>
      <c r="QOP57" s="712"/>
      <c r="QOQ57" s="712"/>
      <c r="QOR57" s="712"/>
      <c r="QOS57" s="712"/>
      <c r="QOT57" s="712"/>
      <c r="QOU57" s="712"/>
      <c r="QOV57" s="712"/>
      <c r="QOW57" s="712"/>
      <c r="QOX57" s="712"/>
      <c r="QOY57" s="712"/>
      <c r="QOZ57" s="712"/>
      <c r="QPA57" s="712"/>
      <c r="QPB57" s="712"/>
      <c r="QPC57" s="712"/>
      <c r="QPD57" s="712"/>
      <c r="QPE57" s="712"/>
      <c r="QPF57" s="712"/>
      <c r="QPG57" s="712"/>
      <c r="QPH57" s="712"/>
      <c r="QPI57" s="712"/>
      <c r="QPJ57" s="712"/>
      <c r="QPK57" s="712"/>
      <c r="QPL57" s="712"/>
      <c r="QPM57" s="712"/>
      <c r="QPN57" s="712"/>
      <c r="QPO57" s="712"/>
      <c r="QPP57" s="712"/>
      <c r="QPQ57" s="712"/>
      <c r="QPR57" s="712"/>
      <c r="QPS57" s="712"/>
      <c r="QPT57" s="712"/>
      <c r="QPU57" s="712"/>
      <c r="QPV57" s="712"/>
      <c r="QPW57" s="712"/>
      <c r="QPX57" s="712"/>
      <c r="QPY57" s="712"/>
      <c r="QPZ57" s="712"/>
      <c r="QQA57" s="712"/>
      <c r="QQB57" s="712"/>
      <c r="QQC57" s="712"/>
      <c r="QQD57" s="712"/>
      <c r="QQE57" s="712"/>
      <c r="QQF57" s="712"/>
      <c r="QQG57" s="712"/>
      <c r="QQH57" s="712"/>
      <c r="QQI57" s="712"/>
      <c r="QQJ57" s="712"/>
      <c r="QQK57" s="712"/>
      <c r="QQL57" s="712"/>
      <c r="QQM57" s="712"/>
      <c r="QQN57" s="712"/>
      <c r="QQO57" s="712"/>
      <c r="QQP57" s="712"/>
      <c r="QQQ57" s="712"/>
      <c r="QQR57" s="712"/>
      <c r="QQS57" s="712"/>
      <c r="QQT57" s="712"/>
      <c r="QQU57" s="712"/>
      <c r="QQV57" s="712"/>
      <c r="QQW57" s="712"/>
      <c r="QQX57" s="712"/>
      <c r="QQY57" s="712"/>
      <c r="QQZ57" s="712"/>
      <c r="QRA57" s="712"/>
      <c r="QRB57" s="712"/>
      <c r="QRC57" s="712"/>
      <c r="QRD57" s="712"/>
      <c r="QRE57" s="712"/>
      <c r="QRF57" s="712"/>
      <c r="QRG57" s="712"/>
      <c r="QRH57" s="712"/>
      <c r="QRI57" s="712"/>
      <c r="QRJ57" s="712"/>
      <c r="QRK57" s="712"/>
      <c r="QRL57" s="712"/>
      <c r="QRM57" s="712"/>
      <c r="QRN57" s="712"/>
      <c r="QRO57" s="712"/>
      <c r="QRP57" s="712"/>
      <c r="QRQ57" s="712"/>
      <c r="QRR57" s="712"/>
      <c r="QRS57" s="712"/>
      <c r="QRT57" s="712"/>
      <c r="QRU57" s="712"/>
      <c r="QRV57" s="712"/>
      <c r="QRW57" s="712"/>
      <c r="QRX57" s="712"/>
      <c r="QRY57" s="712"/>
      <c r="QRZ57" s="712"/>
      <c r="QSA57" s="712"/>
      <c r="QSB57" s="712"/>
      <c r="QSC57" s="712"/>
      <c r="QSD57" s="712"/>
      <c r="QSE57" s="712"/>
      <c r="QSF57" s="712"/>
      <c r="QSG57" s="712"/>
      <c r="QSH57" s="712"/>
      <c r="QSI57" s="712"/>
      <c r="QSJ57" s="712"/>
      <c r="QSK57" s="712"/>
      <c r="QSL57" s="712"/>
      <c r="QSM57" s="712"/>
      <c r="QSN57" s="712"/>
      <c r="QSO57" s="712"/>
      <c r="QSP57" s="712"/>
      <c r="QSQ57" s="712"/>
      <c r="QSR57" s="712"/>
      <c r="QSS57" s="712"/>
      <c r="QST57" s="712"/>
      <c r="QSU57" s="712"/>
      <c r="QSV57" s="712"/>
      <c r="QSW57" s="712"/>
      <c r="QSX57" s="712"/>
      <c r="QSY57" s="712"/>
      <c r="QSZ57" s="712"/>
      <c r="QTA57" s="712"/>
      <c r="QTB57" s="712"/>
      <c r="QTC57" s="712"/>
      <c r="QTD57" s="712"/>
      <c r="QTE57" s="712"/>
      <c r="QTF57" s="712"/>
      <c r="QTG57" s="712"/>
      <c r="QTH57" s="712"/>
      <c r="QTI57" s="712"/>
      <c r="QTJ57" s="712"/>
      <c r="QTK57" s="712"/>
      <c r="QTL57" s="712"/>
      <c r="QTM57" s="712"/>
      <c r="QTN57" s="712"/>
      <c r="QTO57" s="712"/>
      <c r="QTP57" s="712"/>
      <c r="QTQ57" s="712"/>
      <c r="QTR57" s="712"/>
      <c r="QTS57" s="712"/>
      <c r="QTT57" s="712"/>
      <c r="QTU57" s="712"/>
      <c r="QTV57" s="712"/>
      <c r="QTW57" s="712"/>
      <c r="QTX57" s="712"/>
      <c r="QTY57" s="712"/>
      <c r="QTZ57" s="712"/>
      <c r="QUA57" s="712"/>
      <c r="QUB57" s="712"/>
      <c r="QUC57" s="712"/>
      <c r="QUD57" s="712"/>
      <c r="QUE57" s="712"/>
      <c r="QUF57" s="712"/>
      <c r="QUG57" s="712"/>
      <c r="QUH57" s="712"/>
      <c r="QUI57" s="712"/>
      <c r="QUJ57" s="712"/>
      <c r="QUK57" s="712"/>
      <c r="QUL57" s="712"/>
      <c r="QUM57" s="712"/>
      <c r="QUN57" s="712"/>
      <c r="QUO57" s="712"/>
      <c r="QUP57" s="712"/>
      <c r="QUQ57" s="712"/>
      <c r="QUR57" s="712"/>
      <c r="QUS57" s="712"/>
      <c r="QUT57" s="712"/>
      <c r="QUU57" s="712"/>
      <c r="QUV57" s="712"/>
      <c r="QUW57" s="712"/>
      <c r="QUX57" s="712"/>
      <c r="QUY57" s="712"/>
      <c r="QUZ57" s="712"/>
      <c r="QVA57" s="712"/>
      <c r="QVB57" s="712"/>
      <c r="QVC57" s="712"/>
      <c r="QVD57" s="712"/>
      <c r="QVE57" s="712"/>
      <c r="QVF57" s="712"/>
      <c r="QVG57" s="712"/>
      <c r="QVH57" s="712"/>
      <c r="QVI57" s="712"/>
      <c r="QVJ57" s="712"/>
      <c r="QVK57" s="712"/>
      <c r="QVL57" s="712"/>
      <c r="QVM57" s="712"/>
      <c r="QVN57" s="712"/>
      <c r="QVO57" s="712"/>
      <c r="QVP57" s="712"/>
      <c r="QVQ57" s="712"/>
      <c r="QVR57" s="712"/>
      <c r="QVS57" s="712"/>
      <c r="QVT57" s="712"/>
      <c r="QVU57" s="712"/>
      <c r="QVV57" s="712"/>
      <c r="QVW57" s="712"/>
      <c r="QVX57" s="712"/>
      <c r="QVY57" s="712"/>
      <c r="QVZ57" s="712"/>
      <c r="QWA57" s="712"/>
      <c r="QWB57" s="712"/>
      <c r="QWC57" s="712"/>
      <c r="QWD57" s="712"/>
      <c r="QWE57" s="712"/>
      <c r="QWF57" s="712"/>
      <c r="QWG57" s="712"/>
      <c r="QWH57" s="712"/>
      <c r="QWI57" s="712"/>
      <c r="QWJ57" s="712"/>
      <c r="QWK57" s="712"/>
      <c r="QWL57" s="712"/>
      <c r="QWM57" s="712"/>
      <c r="QWN57" s="712"/>
      <c r="QWO57" s="712"/>
      <c r="QWP57" s="712"/>
      <c r="QWQ57" s="712"/>
      <c r="QWR57" s="712"/>
      <c r="QWS57" s="712"/>
      <c r="QWT57" s="712"/>
      <c r="QWU57" s="712"/>
      <c r="QWV57" s="712"/>
      <c r="QWW57" s="712"/>
      <c r="QWX57" s="712"/>
      <c r="QWY57" s="712"/>
      <c r="QWZ57" s="712"/>
      <c r="QXA57" s="712"/>
      <c r="QXB57" s="712"/>
      <c r="QXC57" s="712"/>
      <c r="QXD57" s="712"/>
      <c r="QXE57" s="712"/>
      <c r="QXF57" s="712"/>
      <c r="QXG57" s="712"/>
      <c r="QXH57" s="712"/>
      <c r="QXI57" s="712"/>
      <c r="QXJ57" s="712"/>
      <c r="QXK57" s="712"/>
      <c r="QXL57" s="712"/>
      <c r="QXM57" s="712"/>
      <c r="QXN57" s="712"/>
      <c r="QXO57" s="712"/>
      <c r="QXP57" s="712"/>
      <c r="QXQ57" s="712"/>
      <c r="QXR57" s="712"/>
      <c r="QXS57" s="712"/>
      <c r="QXT57" s="712"/>
      <c r="QXU57" s="712"/>
      <c r="QXV57" s="712"/>
      <c r="QXW57" s="712"/>
      <c r="QXX57" s="712"/>
      <c r="QXY57" s="712"/>
      <c r="QXZ57" s="712"/>
      <c r="QYA57" s="712"/>
      <c r="QYB57" s="712"/>
      <c r="QYC57" s="712"/>
      <c r="QYD57" s="712"/>
      <c r="QYE57" s="712"/>
      <c r="QYF57" s="712"/>
      <c r="QYG57" s="712"/>
      <c r="QYH57" s="712"/>
      <c r="QYI57" s="712"/>
      <c r="QYJ57" s="712"/>
      <c r="QYK57" s="712"/>
      <c r="QYL57" s="712"/>
      <c r="QYM57" s="712"/>
      <c r="QYN57" s="712"/>
      <c r="QYO57" s="712"/>
      <c r="QYP57" s="712"/>
      <c r="QYQ57" s="712"/>
      <c r="QYR57" s="712"/>
      <c r="QYS57" s="712"/>
      <c r="QYT57" s="712"/>
      <c r="QYU57" s="712"/>
      <c r="QYV57" s="712"/>
      <c r="QYW57" s="712"/>
      <c r="QYX57" s="712"/>
      <c r="QYY57" s="712"/>
      <c r="QYZ57" s="712"/>
      <c r="QZA57" s="712"/>
      <c r="QZB57" s="712"/>
      <c r="QZC57" s="712"/>
      <c r="QZD57" s="712"/>
      <c r="QZE57" s="712"/>
      <c r="QZF57" s="712"/>
      <c r="QZG57" s="712"/>
      <c r="QZH57" s="712"/>
      <c r="QZI57" s="712"/>
      <c r="QZJ57" s="712"/>
      <c r="QZK57" s="712"/>
      <c r="QZL57" s="712"/>
      <c r="QZM57" s="712"/>
      <c r="QZN57" s="712"/>
      <c r="QZO57" s="712"/>
      <c r="QZP57" s="712"/>
      <c r="QZQ57" s="712"/>
      <c r="QZR57" s="712"/>
      <c r="QZS57" s="712"/>
      <c r="QZT57" s="712"/>
      <c r="QZU57" s="712"/>
      <c r="QZV57" s="712"/>
      <c r="QZW57" s="712"/>
      <c r="QZX57" s="712"/>
      <c r="QZY57" s="712"/>
      <c r="QZZ57" s="712"/>
      <c r="RAA57" s="712"/>
      <c r="RAB57" s="712"/>
      <c r="RAC57" s="712"/>
      <c r="RAD57" s="712"/>
      <c r="RAE57" s="712"/>
      <c r="RAF57" s="712"/>
      <c r="RAG57" s="712"/>
      <c r="RAH57" s="712"/>
      <c r="RAI57" s="712"/>
      <c r="RAJ57" s="712"/>
      <c r="RAK57" s="712"/>
      <c r="RAL57" s="712"/>
      <c r="RAM57" s="712"/>
      <c r="RAN57" s="712"/>
      <c r="RAO57" s="712"/>
      <c r="RAP57" s="712"/>
      <c r="RAQ57" s="712"/>
      <c r="RAR57" s="712"/>
      <c r="RAS57" s="712"/>
      <c r="RAT57" s="712"/>
      <c r="RAU57" s="712"/>
      <c r="RAV57" s="712"/>
      <c r="RAW57" s="712"/>
      <c r="RAX57" s="712"/>
      <c r="RAY57" s="712"/>
      <c r="RAZ57" s="712"/>
      <c r="RBA57" s="712"/>
      <c r="RBB57" s="712"/>
      <c r="RBC57" s="712"/>
      <c r="RBD57" s="712"/>
      <c r="RBE57" s="712"/>
      <c r="RBF57" s="712"/>
      <c r="RBG57" s="712"/>
      <c r="RBH57" s="712"/>
      <c r="RBI57" s="712"/>
      <c r="RBJ57" s="712"/>
      <c r="RBK57" s="712"/>
      <c r="RBL57" s="712"/>
      <c r="RBM57" s="712"/>
      <c r="RBN57" s="712"/>
      <c r="RBO57" s="712"/>
      <c r="RBP57" s="712"/>
      <c r="RBQ57" s="712"/>
      <c r="RBR57" s="712"/>
      <c r="RBS57" s="712"/>
      <c r="RBT57" s="712"/>
      <c r="RBU57" s="712"/>
      <c r="RBV57" s="712"/>
      <c r="RBW57" s="712"/>
      <c r="RBX57" s="712"/>
      <c r="RBY57" s="712"/>
      <c r="RBZ57" s="712"/>
      <c r="RCA57" s="712"/>
      <c r="RCB57" s="712"/>
      <c r="RCC57" s="712"/>
      <c r="RCD57" s="712"/>
      <c r="RCE57" s="712"/>
      <c r="RCF57" s="712"/>
      <c r="RCG57" s="712"/>
      <c r="RCH57" s="712"/>
      <c r="RCI57" s="712"/>
      <c r="RCJ57" s="712"/>
      <c r="RCK57" s="712"/>
      <c r="RCL57" s="712"/>
      <c r="RCM57" s="712"/>
      <c r="RCN57" s="712"/>
      <c r="RCO57" s="712"/>
      <c r="RCP57" s="712"/>
      <c r="RCQ57" s="712"/>
      <c r="RCR57" s="712"/>
      <c r="RCS57" s="712"/>
      <c r="RCT57" s="712"/>
      <c r="RCU57" s="712"/>
      <c r="RCV57" s="712"/>
      <c r="RCW57" s="712"/>
      <c r="RCX57" s="712"/>
      <c r="RCY57" s="712"/>
      <c r="RCZ57" s="712"/>
      <c r="RDA57" s="712"/>
      <c r="RDB57" s="712"/>
      <c r="RDC57" s="712"/>
      <c r="RDD57" s="712"/>
      <c r="RDE57" s="712"/>
      <c r="RDF57" s="712"/>
      <c r="RDG57" s="712"/>
      <c r="RDH57" s="712"/>
      <c r="RDI57" s="712"/>
      <c r="RDJ57" s="712"/>
      <c r="RDK57" s="712"/>
      <c r="RDL57" s="712"/>
      <c r="RDM57" s="712"/>
      <c r="RDN57" s="712"/>
      <c r="RDO57" s="712"/>
      <c r="RDP57" s="712"/>
      <c r="RDQ57" s="712"/>
      <c r="RDR57" s="712"/>
      <c r="RDS57" s="712"/>
      <c r="RDT57" s="712"/>
      <c r="RDU57" s="712"/>
      <c r="RDV57" s="712"/>
      <c r="RDW57" s="712"/>
      <c r="RDX57" s="712"/>
      <c r="RDY57" s="712"/>
      <c r="RDZ57" s="712"/>
      <c r="REA57" s="712"/>
      <c r="REB57" s="712"/>
      <c r="REC57" s="712"/>
      <c r="RED57" s="712"/>
      <c r="REE57" s="712"/>
      <c r="REF57" s="712"/>
      <c r="REG57" s="712"/>
      <c r="REH57" s="712"/>
      <c r="REI57" s="712"/>
      <c r="REJ57" s="712"/>
      <c r="REK57" s="712"/>
      <c r="REL57" s="712"/>
      <c r="REM57" s="712"/>
      <c r="REN57" s="712"/>
      <c r="REO57" s="712"/>
      <c r="REP57" s="712"/>
      <c r="REQ57" s="712"/>
      <c r="RER57" s="712"/>
      <c r="RES57" s="712"/>
      <c r="RET57" s="712"/>
      <c r="REU57" s="712"/>
      <c r="REV57" s="712"/>
      <c r="REW57" s="712"/>
      <c r="REX57" s="712"/>
      <c r="REY57" s="712"/>
      <c r="REZ57" s="712"/>
      <c r="RFA57" s="712"/>
      <c r="RFB57" s="712"/>
      <c r="RFC57" s="712"/>
      <c r="RFD57" s="712"/>
      <c r="RFE57" s="712"/>
      <c r="RFF57" s="712"/>
      <c r="RFG57" s="712"/>
      <c r="RFH57" s="712"/>
      <c r="RFI57" s="712"/>
      <c r="RFJ57" s="712"/>
      <c r="RFK57" s="712"/>
      <c r="RFL57" s="712"/>
      <c r="RFM57" s="712"/>
      <c r="RFN57" s="712"/>
      <c r="RFO57" s="712"/>
      <c r="RFP57" s="712"/>
      <c r="RFQ57" s="712"/>
      <c r="RFR57" s="712"/>
      <c r="RFS57" s="712"/>
      <c r="RFT57" s="712"/>
      <c r="RFU57" s="712"/>
      <c r="RFV57" s="712"/>
      <c r="RFW57" s="712"/>
      <c r="RFX57" s="712"/>
      <c r="RFY57" s="712"/>
      <c r="RFZ57" s="712"/>
      <c r="RGA57" s="712"/>
      <c r="RGB57" s="712"/>
      <c r="RGC57" s="712"/>
      <c r="RGD57" s="712"/>
      <c r="RGE57" s="712"/>
      <c r="RGF57" s="712"/>
      <c r="RGG57" s="712"/>
      <c r="RGH57" s="712"/>
      <c r="RGI57" s="712"/>
      <c r="RGJ57" s="712"/>
      <c r="RGK57" s="712"/>
      <c r="RGL57" s="712"/>
      <c r="RGM57" s="712"/>
      <c r="RGN57" s="712"/>
      <c r="RGO57" s="712"/>
      <c r="RGP57" s="712"/>
      <c r="RGQ57" s="712"/>
      <c r="RGR57" s="712"/>
      <c r="RGS57" s="712"/>
      <c r="RGT57" s="712"/>
      <c r="RGU57" s="712"/>
      <c r="RGV57" s="712"/>
      <c r="RGW57" s="712"/>
      <c r="RGX57" s="712"/>
      <c r="RGY57" s="712"/>
      <c r="RGZ57" s="712"/>
      <c r="RHA57" s="712"/>
      <c r="RHB57" s="712"/>
      <c r="RHC57" s="712"/>
      <c r="RHD57" s="712"/>
      <c r="RHE57" s="712"/>
      <c r="RHF57" s="712"/>
      <c r="RHG57" s="712"/>
      <c r="RHH57" s="712"/>
      <c r="RHI57" s="712"/>
      <c r="RHJ57" s="712"/>
      <c r="RHK57" s="712"/>
      <c r="RHL57" s="712"/>
      <c r="RHM57" s="712"/>
      <c r="RHN57" s="712"/>
      <c r="RHO57" s="712"/>
      <c r="RHP57" s="712"/>
      <c r="RHQ57" s="712"/>
      <c r="RHR57" s="712"/>
      <c r="RHS57" s="712"/>
      <c r="RHT57" s="712"/>
      <c r="RHU57" s="712"/>
      <c r="RHV57" s="712"/>
      <c r="RHW57" s="712"/>
      <c r="RHX57" s="712"/>
      <c r="RHY57" s="712"/>
      <c r="RHZ57" s="712"/>
      <c r="RIA57" s="712"/>
      <c r="RIB57" s="712"/>
      <c r="RIC57" s="712"/>
      <c r="RID57" s="712"/>
      <c r="RIE57" s="712"/>
      <c r="RIF57" s="712"/>
      <c r="RIG57" s="712"/>
      <c r="RIH57" s="712"/>
      <c r="RII57" s="712"/>
      <c r="RIJ57" s="712"/>
      <c r="RIK57" s="712"/>
      <c r="RIL57" s="712"/>
      <c r="RIM57" s="712"/>
      <c r="RIN57" s="712"/>
      <c r="RIO57" s="712"/>
      <c r="RIP57" s="712"/>
      <c r="RIQ57" s="712"/>
      <c r="RIR57" s="712"/>
      <c r="RIS57" s="712"/>
      <c r="RIT57" s="712"/>
      <c r="RIU57" s="712"/>
      <c r="RIV57" s="712"/>
      <c r="RIW57" s="712"/>
      <c r="RIX57" s="712"/>
      <c r="RIY57" s="712"/>
      <c r="RIZ57" s="712"/>
      <c r="RJA57" s="712"/>
      <c r="RJB57" s="712"/>
      <c r="RJC57" s="712"/>
      <c r="RJD57" s="712"/>
      <c r="RJE57" s="712"/>
      <c r="RJF57" s="712"/>
      <c r="RJG57" s="712"/>
      <c r="RJH57" s="712"/>
      <c r="RJI57" s="712"/>
      <c r="RJJ57" s="712"/>
      <c r="RJK57" s="712"/>
      <c r="RJL57" s="712"/>
      <c r="RJM57" s="712"/>
      <c r="RJN57" s="712"/>
      <c r="RJO57" s="712"/>
      <c r="RJP57" s="712"/>
      <c r="RJQ57" s="712"/>
      <c r="RJR57" s="712"/>
      <c r="RJS57" s="712"/>
      <c r="RJT57" s="712"/>
      <c r="RJU57" s="712"/>
      <c r="RJV57" s="712"/>
      <c r="RJW57" s="712"/>
      <c r="RJX57" s="712"/>
      <c r="RJY57" s="712"/>
      <c r="RJZ57" s="712"/>
      <c r="RKA57" s="712"/>
      <c r="RKB57" s="712"/>
      <c r="RKC57" s="712"/>
      <c r="RKD57" s="712"/>
      <c r="RKE57" s="712"/>
      <c r="RKF57" s="712"/>
      <c r="RKG57" s="712"/>
      <c r="RKH57" s="712"/>
      <c r="RKI57" s="712"/>
      <c r="RKJ57" s="712"/>
      <c r="RKK57" s="712"/>
      <c r="RKL57" s="712"/>
      <c r="RKM57" s="712"/>
      <c r="RKN57" s="712"/>
      <c r="RKO57" s="712"/>
      <c r="RKP57" s="712"/>
      <c r="RKQ57" s="712"/>
      <c r="RKR57" s="712"/>
      <c r="RKS57" s="712"/>
      <c r="RKT57" s="712"/>
      <c r="RKU57" s="712"/>
      <c r="RKV57" s="712"/>
      <c r="RKW57" s="712"/>
      <c r="RKX57" s="712"/>
      <c r="RKY57" s="712"/>
      <c r="RKZ57" s="712"/>
      <c r="RLA57" s="712"/>
      <c r="RLB57" s="712"/>
      <c r="RLC57" s="712"/>
      <c r="RLD57" s="712"/>
      <c r="RLE57" s="712"/>
      <c r="RLF57" s="712"/>
      <c r="RLG57" s="712"/>
      <c r="RLH57" s="712"/>
      <c r="RLI57" s="712"/>
      <c r="RLJ57" s="712"/>
      <c r="RLK57" s="712"/>
      <c r="RLL57" s="712"/>
      <c r="RLM57" s="712"/>
      <c r="RLN57" s="712"/>
      <c r="RLO57" s="712"/>
      <c r="RLP57" s="712"/>
      <c r="RLQ57" s="712"/>
      <c r="RLR57" s="712"/>
      <c r="RLS57" s="712"/>
      <c r="RLT57" s="712"/>
      <c r="RLU57" s="712"/>
      <c r="RLV57" s="712"/>
      <c r="RLW57" s="712"/>
      <c r="RLX57" s="712"/>
      <c r="RLY57" s="712"/>
      <c r="RLZ57" s="712"/>
      <c r="RMA57" s="712"/>
      <c r="RMB57" s="712"/>
      <c r="RMC57" s="712"/>
      <c r="RMD57" s="712"/>
      <c r="RME57" s="712"/>
      <c r="RMF57" s="712"/>
      <c r="RMG57" s="712"/>
      <c r="RMH57" s="712"/>
      <c r="RMI57" s="712"/>
      <c r="RMJ57" s="712"/>
      <c r="RMK57" s="712"/>
      <c r="RML57" s="712"/>
      <c r="RMM57" s="712"/>
      <c r="RMN57" s="712"/>
      <c r="RMO57" s="712"/>
      <c r="RMP57" s="712"/>
      <c r="RMQ57" s="712"/>
      <c r="RMR57" s="712"/>
      <c r="RMS57" s="712"/>
      <c r="RMT57" s="712"/>
      <c r="RMU57" s="712"/>
      <c r="RMV57" s="712"/>
      <c r="RMW57" s="712"/>
      <c r="RMX57" s="712"/>
      <c r="RMY57" s="712"/>
      <c r="RMZ57" s="712"/>
      <c r="RNA57" s="712"/>
      <c r="RNB57" s="712"/>
      <c r="RNC57" s="712"/>
      <c r="RND57" s="712"/>
      <c r="RNE57" s="712"/>
      <c r="RNF57" s="712"/>
      <c r="RNG57" s="712"/>
      <c r="RNH57" s="712"/>
      <c r="RNI57" s="712"/>
      <c r="RNJ57" s="712"/>
      <c r="RNK57" s="712"/>
      <c r="RNL57" s="712"/>
      <c r="RNM57" s="712"/>
      <c r="RNN57" s="712"/>
      <c r="RNO57" s="712"/>
      <c r="RNP57" s="712"/>
      <c r="RNQ57" s="712"/>
      <c r="RNR57" s="712"/>
      <c r="RNS57" s="712"/>
      <c r="RNT57" s="712"/>
      <c r="RNU57" s="712"/>
      <c r="RNV57" s="712"/>
      <c r="RNW57" s="712"/>
      <c r="RNX57" s="712"/>
      <c r="RNY57" s="712"/>
      <c r="RNZ57" s="712"/>
      <c r="ROA57" s="712"/>
      <c r="ROB57" s="712"/>
      <c r="ROC57" s="712"/>
      <c r="ROD57" s="712"/>
      <c r="ROE57" s="712"/>
      <c r="ROF57" s="712"/>
      <c r="ROG57" s="712"/>
      <c r="ROH57" s="712"/>
      <c r="ROI57" s="712"/>
      <c r="ROJ57" s="712"/>
      <c r="ROK57" s="712"/>
      <c r="ROL57" s="712"/>
      <c r="ROM57" s="712"/>
      <c r="RON57" s="712"/>
      <c r="ROO57" s="712"/>
      <c r="ROP57" s="712"/>
      <c r="ROQ57" s="712"/>
      <c r="ROR57" s="712"/>
      <c r="ROS57" s="712"/>
      <c r="ROT57" s="712"/>
      <c r="ROU57" s="712"/>
      <c r="ROV57" s="712"/>
      <c r="ROW57" s="712"/>
      <c r="ROX57" s="712"/>
      <c r="ROY57" s="712"/>
      <c r="ROZ57" s="712"/>
      <c r="RPA57" s="712"/>
      <c r="RPB57" s="712"/>
      <c r="RPC57" s="712"/>
      <c r="RPD57" s="712"/>
      <c r="RPE57" s="712"/>
      <c r="RPF57" s="712"/>
      <c r="RPG57" s="712"/>
      <c r="RPH57" s="712"/>
      <c r="RPI57" s="712"/>
      <c r="RPJ57" s="712"/>
      <c r="RPK57" s="712"/>
      <c r="RPL57" s="712"/>
      <c r="RPM57" s="712"/>
      <c r="RPN57" s="712"/>
      <c r="RPO57" s="712"/>
      <c r="RPP57" s="712"/>
      <c r="RPQ57" s="712"/>
      <c r="RPR57" s="712"/>
      <c r="RPS57" s="712"/>
      <c r="RPT57" s="712"/>
      <c r="RPU57" s="712"/>
      <c r="RPV57" s="712"/>
      <c r="RPW57" s="712"/>
      <c r="RPX57" s="712"/>
      <c r="RPY57" s="712"/>
      <c r="RPZ57" s="712"/>
      <c r="RQA57" s="712"/>
      <c r="RQB57" s="712"/>
      <c r="RQC57" s="712"/>
      <c r="RQD57" s="712"/>
      <c r="RQE57" s="712"/>
      <c r="RQF57" s="712"/>
      <c r="RQG57" s="712"/>
      <c r="RQH57" s="712"/>
      <c r="RQI57" s="712"/>
      <c r="RQJ57" s="712"/>
      <c r="RQK57" s="712"/>
      <c r="RQL57" s="712"/>
      <c r="RQM57" s="712"/>
      <c r="RQN57" s="712"/>
      <c r="RQO57" s="712"/>
      <c r="RQP57" s="712"/>
      <c r="RQQ57" s="712"/>
      <c r="RQR57" s="712"/>
      <c r="RQS57" s="712"/>
      <c r="RQT57" s="712"/>
      <c r="RQU57" s="712"/>
      <c r="RQV57" s="712"/>
      <c r="RQW57" s="712"/>
      <c r="RQX57" s="712"/>
      <c r="RQY57" s="712"/>
      <c r="RQZ57" s="712"/>
      <c r="RRA57" s="712"/>
      <c r="RRB57" s="712"/>
      <c r="RRC57" s="712"/>
      <c r="RRD57" s="712"/>
      <c r="RRE57" s="712"/>
      <c r="RRF57" s="712"/>
      <c r="RRG57" s="712"/>
      <c r="RRH57" s="712"/>
      <c r="RRI57" s="712"/>
      <c r="RRJ57" s="712"/>
      <c r="RRK57" s="712"/>
      <c r="RRL57" s="712"/>
      <c r="RRM57" s="712"/>
      <c r="RRN57" s="712"/>
      <c r="RRO57" s="712"/>
      <c r="RRP57" s="712"/>
      <c r="RRQ57" s="712"/>
      <c r="RRR57" s="712"/>
      <c r="RRS57" s="712"/>
      <c r="RRT57" s="712"/>
      <c r="RRU57" s="712"/>
      <c r="RRV57" s="712"/>
      <c r="RRW57" s="712"/>
      <c r="RRX57" s="712"/>
      <c r="RRY57" s="712"/>
      <c r="RRZ57" s="712"/>
      <c r="RSA57" s="712"/>
      <c r="RSB57" s="712"/>
      <c r="RSC57" s="712"/>
      <c r="RSD57" s="712"/>
      <c r="RSE57" s="712"/>
      <c r="RSF57" s="712"/>
      <c r="RSG57" s="712"/>
      <c r="RSH57" s="712"/>
      <c r="RSI57" s="712"/>
      <c r="RSJ57" s="712"/>
      <c r="RSK57" s="712"/>
      <c r="RSL57" s="712"/>
      <c r="RSM57" s="712"/>
      <c r="RSN57" s="712"/>
      <c r="RSO57" s="712"/>
      <c r="RSP57" s="712"/>
      <c r="RSQ57" s="712"/>
      <c r="RSR57" s="712"/>
      <c r="RSS57" s="712"/>
      <c r="RST57" s="712"/>
      <c r="RSU57" s="712"/>
      <c r="RSV57" s="712"/>
      <c r="RSW57" s="712"/>
      <c r="RSX57" s="712"/>
      <c r="RSY57" s="712"/>
      <c r="RSZ57" s="712"/>
      <c r="RTA57" s="712"/>
      <c r="RTB57" s="712"/>
      <c r="RTC57" s="712"/>
      <c r="RTD57" s="712"/>
      <c r="RTE57" s="712"/>
      <c r="RTF57" s="712"/>
      <c r="RTG57" s="712"/>
      <c r="RTH57" s="712"/>
      <c r="RTI57" s="712"/>
      <c r="RTJ57" s="712"/>
      <c r="RTK57" s="712"/>
      <c r="RTL57" s="712"/>
      <c r="RTM57" s="712"/>
      <c r="RTN57" s="712"/>
      <c r="RTO57" s="712"/>
      <c r="RTP57" s="712"/>
      <c r="RTQ57" s="712"/>
      <c r="RTR57" s="712"/>
      <c r="RTS57" s="712"/>
      <c r="RTT57" s="712"/>
      <c r="RTU57" s="712"/>
      <c r="RTV57" s="712"/>
      <c r="RTW57" s="712"/>
      <c r="RTX57" s="712"/>
      <c r="RTY57" s="712"/>
      <c r="RTZ57" s="712"/>
      <c r="RUA57" s="712"/>
      <c r="RUB57" s="712"/>
      <c r="RUC57" s="712"/>
      <c r="RUD57" s="712"/>
      <c r="RUE57" s="712"/>
      <c r="RUF57" s="712"/>
      <c r="RUG57" s="712"/>
      <c r="RUH57" s="712"/>
      <c r="RUI57" s="712"/>
      <c r="RUJ57" s="712"/>
      <c r="RUK57" s="712"/>
      <c r="RUL57" s="712"/>
      <c r="RUM57" s="712"/>
      <c r="RUN57" s="712"/>
      <c r="RUO57" s="712"/>
      <c r="RUP57" s="712"/>
      <c r="RUQ57" s="712"/>
      <c r="RUR57" s="712"/>
      <c r="RUS57" s="712"/>
      <c r="RUT57" s="712"/>
      <c r="RUU57" s="712"/>
      <c r="RUV57" s="712"/>
      <c r="RUW57" s="712"/>
      <c r="RUX57" s="712"/>
      <c r="RUY57" s="712"/>
      <c r="RUZ57" s="712"/>
      <c r="RVA57" s="712"/>
      <c r="RVB57" s="712"/>
      <c r="RVC57" s="712"/>
      <c r="RVD57" s="712"/>
      <c r="RVE57" s="712"/>
      <c r="RVF57" s="712"/>
      <c r="RVG57" s="712"/>
      <c r="RVH57" s="712"/>
      <c r="RVI57" s="712"/>
      <c r="RVJ57" s="712"/>
      <c r="RVK57" s="712"/>
      <c r="RVL57" s="712"/>
      <c r="RVM57" s="712"/>
      <c r="RVN57" s="712"/>
      <c r="RVO57" s="712"/>
      <c r="RVP57" s="712"/>
      <c r="RVQ57" s="712"/>
      <c r="RVR57" s="712"/>
      <c r="RVS57" s="712"/>
      <c r="RVT57" s="712"/>
      <c r="RVU57" s="712"/>
      <c r="RVV57" s="712"/>
      <c r="RVW57" s="712"/>
      <c r="RVX57" s="712"/>
      <c r="RVY57" s="712"/>
      <c r="RVZ57" s="712"/>
      <c r="RWA57" s="712"/>
      <c r="RWB57" s="712"/>
      <c r="RWC57" s="712"/>
      <c r="RWD57" s="712"/>
      <c r="RWE57" s="712"/>
      <c r="RWF57" s="712"/>
      <c r="RWG57" s="712"/>
      <c r="RWH57" s="712"/>
      <c r="RWI57" s="712"/>
      <c r="RWJ57" s="712"/>
      <c r="RWK57" s="712"/>
      <c r="RWL57" s="712"/>
      <c r="RWM57" s="712"/>
      <c r="RWN57" s="712"/>
      <c r="RWO57" s="712"/>
      <c r="RWP57" s="712"/>
      <c r="RWQ57" s="712"/>
      <c r="RWR57" s="712"/>
      <c r="RWS57" s="712"/>
      <c r="RWT57" s="712"/>
      <c r="RWU57" s="712"/>
      <c r="RWV57" s="712"/>
      <c r="RWW57" s="712"/>
      <c r="RWX57" s="712"/>
      <c r="RWY57" s="712"/>
      <c r="RWZ57" s="712"/>
      <c r="RXA57" s="712"/>
      <c r="RXB57" s="712"/>
      <c r="RXC57" s="712"/>
      <c r="RXD57" s="712"/>
      <c r="RXE57" s="712"/>
      <c r="RXF57" s="712"/>
      <c r="RXG57" s="712"/>
      <c r="RXH57" s="712"/>
      <c r="RXI57" s="712"/>
      <c r="RXJ57" s="712"/>
      <c r="RXK57" s="712"/>
      <c r="RXL57" s="712"/>
      <c r="RXM57" s="712"/>
      <c r="RXN57" s="712"/>
      <c r="RXO57" s="712"/>
      <c r="RXP57" s="712"/>
      <c r="RXQ57" s="712"/>
      <c r="RXR57" s="712"/>
      <c r="RXS57" s="712"/>
      <c r="RXT57" s="712"/>
      <c r="RXU57" s="712"/>
      <c r="RXV57" s="712"/>
      <c r="RXW57" s="712"/>
      <c r="RXX57" s="712"/>
      <c r="RXY57" s="712"/>
      <c r="RXZ57" s="712"/>
      <c r="RYA57" s="712"/>
      <c r="RYB57" s="712"/>
      <c r="RYC57" s="712"/>
      <c r="RYD57" s="712"/>
      <c r="RYE57" s="712"/>
      <c r="RYF57" s="712"/>
      <c r="RYG57" s="712"/>
      <c r="RYH57" s="712"/>
      <c r="RYI57" s="712"/>
      <c r="RYJ57" s="712"/>
      <c r="RYK57" s="712"/>
      <c r="RYL57" s="712"/>
      <c r="RYM57" s="712"/>
      <c r="RYN57" s="712"/>
      <c r="RYO57" s="712"/>
      <c r="RYP57" s="712"/>
      <c r="RYQ57" s="712"/>
      <c r="RYR57" s="712"/>
      <c r="RYS57" s="712"/>
      <c r="RYT57" s="712"/>
      <c r="RYU57" s="712"/>
      <c r="RYV57" s="712"/>
      <c r="RYW57" s="712"/>
      <c r="RYX57" s="712"/>
      <c r="RYY57" s="712"/>
      <c r="RYZ57" s="712"/>
      <c r="RZA57" s="712"/>
      <c r="RZB57" s="712"/>
      <c r="RZC57" s="712"/>
      <c r="RZD57" s="712"/>
      <c r="RZE57" s="712"/>
      <c r="RZF57" s="712"/>
      <c r="RZG57" s="712"/>
      <c r="RZH57" s="712"/>
      <c r="RZI57" s="712"/>
      <c r="RZJ57" s="712"/>
      <c r="RZK57" s="712"/>
      <c r="RZL57" s="712"/>
      <c r="RZM57" s="712"/>
      <c r="RZN57" s="712"/>
      <c r="RZO57" s="712"/>
      <c r="RZP57" s="712"/>
      <c r="RZQ57" s="712"/>
      <c r="RZR57" s="712"/>
      <c r="RZS57" s="712"/>
      <c r="RZT57" s="712"/>
      <c r="RZU57" s="712"/>
      <c r="RZV57" s="712"/>
      <c r="RZW57" s="712"/>
      <c r="RZX57" s="712"/>
      <c r="RZY57" s="712"/>
      <c r="RZZ57" s="712"/>
      <c r="SAA57" s="712"/>
      <c r="SAB57" s="712"/>
      <c r="SAC57" s="712"/>
      <c r="SAD57" s="712"/>
      <c r="SAE57" s="712"/>
      <c r="SAF57" s="712"/>
      <c r="SAG57" s="712"/>
      <c r="SAH57" s="712"/>
      <c r="SAI57" s="712"/>
      <c r="SAJ57" s="712"/>
      <c r="SAK57" s="712"/>
      <c r="SAL57" s="712"/>
      <c r="SAM57" s="712"/>
      <c r="SAN57" s="712"/>
      <c r="SAO57" s="712"/>
      <c r="SAP57" s="712"/>
      <c r="SAQ57" s="712"/>
      <c r="SAR57" s="712"/>
      <c r="SAS57" s="712"/>
      <c r="SAT57" s="712"/>
      <c r="SAU57" s="712"/>
      <c r="SAV57" s="712"/>
      <c r="SAW57" s="712"/>
      <c r="SAX57" s="712"/>
      <c r="SAY57" s="712"/>
      <c r="SAZ57" s="712"/>
      <c r="SBA57" s="712"/>
      <c r="SBB57" s="712"/>
      <c r="SBC57" s="712"/>
      <c r="SBD57" s="712"/>
      <c r="SBE57" s="712"/>
      <c r="SBF57" s="712"/>
      <c r="SBG57" s="712"/>
      <c r="SBH57" s="712"/>
      <c r="SBI57" s="712"/>
      <c r="SBJ57" s="712"/>
      <c r="SBK57" s="712"/>
      <c r="SBL57" s="712"/>
      <c r="SBM57" s="712"/>
      <c r="SBN57" s="712"/>
      <c r="SBO57" s="712"/>
      <c r="SBP57" s="712"/>
      <c r="SBQ57" s="712"/>
      <c r="SBR57" s="712"/>
      <c r="SBS57" s="712"/>
      <c r="SBT57" s="712"/>
      <c r="SBU57" s="712"/>
      <c r="SBV57" s="712"/>
      <c r="SBW57" s="712"/>
      <c r="SBX57" s="712"/>
      <c r="SBY57" s="712"/>
      <c r="SBZ57" s="712"/>
      <c r="SCA57" s="712"/>
      <c r="SCB57" s="712"/>
      <c r="SCC57" s="712"/>
      <c r="SCD57" s="712"/>
      <c r="SCE57" s="712"/>
      <c r="SCF57" s="712"/>
      <c r="SCG57" s="712"/>
      <c r="SCH57" s="712"/>
      <c r="SCI57" s="712"/>
      <c r="SCJ57" s="712"/>
      <c r="SCK57" s="712"/>
      <c r="SCL57" s="712"/>
      <c r="SCM57" s="712"/>
      <c r="SCN57" s="712"/>
      <c r="SCO57" s="712"/>
      <c r="SCP57" s="712"/>
      <c r="SCQ57" s="712"/>
      <c r="SCR57" s="712"/>
      <c r="SCS57" s="712"/>
      <c r="SCT57" s="712"/>
      <c r="SCU57" s="712"/>
      <c r="SCV57" s="712"/>
      <c r="SCW57" s="712"/>
      <c r="SCX57" s="712"/>
      <c r="SCY57" s="712"/>
      <c r="SCZ57" s="712"/>
      <c r="SDA57" s="712"/>
      <c r="SDB57" s="712"/>
      <c r="SDC57" s="712"/>
      <c r="SDD57" s="712"/>
      <c r="SDE57" s="712"/>
      <c r="SDF57" s="712"/>
      <c r="SDG57" s="712"/>
      <c r="SDH57" s="712"/>
      <c r="SDI57" s="712"/>
      <c r="SDJ57" s="712"/>
      <c r="SDK57" s="712"/>
      <c r="SDL57" s="712"/>
      <c r="SDM57" s="712"/>
      <c r="SDN57" s="712"/>
      <c r="SDO57" s="712"/>
      <c r="SDP57" s="712"/>
      <c r="SDQ57" s="712"/>
      <c r="SDR57" s="712"/>
      <c r="SDS57" s="712"/>
      <c r="SDT57" s="712"/>
      <c r="SDU57" s="712"/>
      <c r="SDV57" s="712"/>
      <c r="SDW57" s="712"/>
      <c r="SDX57" s="712"/>
      <c r="SDY57" s="712"/>
      <c r="SDZ57" s="712"/>
      <c r="SEA57" s="712"/>
      <c r="SEB57" s="712"/>
      <c r="SEC57" s="712"/>
      <c r="SED57" s="712"/>
      <c r="SEE57" s="712"/>
      <c r="SEF57" s="712"/>
      <c r="SEG57" s="712"/>
      <c r="SEH57" s="712"/>
      <c r="SEI57" s="712"/>
      <c r="SEJ57" s="712"/>
      <c r="SEK57" s="712"/>
      <c r="SEL57" s="712"/>
      <c r="SEM57" s="712"/>
      <c r="SEN57" s="712"/>
      <c r="SEO57" s="712"/>
      <c r="SEP57" s="712"/>
      <c r="SEQ57" s="712"/>
      <c r="SER57" s="712"/>
      <c r="SES57" s="712"/>
      <c r="SET57" s="712"/>
      <c r="SEU57" s="712"/>
      <c r="SEV57" s="712"/>
      <c r="SEW57" s="712"/>
      <c r="SEX57" s="712"/>
      <c r="SEY57" s="712"/>
      <c r="SEZ57" s="712"/>
      <c r="SFA57" s="712"/>
      <c r="SFB57" s="712"/>
      <c r="SFC57" s="712"/>
      <c r="SFD57" s="712"/>
      <c r="SFE57" s="712"/>
      <c r="SFF57" s="712"/>
      <c r="SFG57" s="712"/>
      <c r="SFH57" s="712"/>
      <c r="SFI57" s="712"/>
      <c r="SFJ57" s="712"/>
      <c r="SFK57" s="712"/>
      <c r="SFL57" s="712"/>
      <c r="SFM57" s="712"/>
      <c r="SFN57" s="712"/>
      <c r="SFO57" s="712"/>
      <c r="SFP57" s="712"/>
      <c r="SFQ57" s="712"/>
      <c r="SFR57" s="712"/>
      <c r="SFS57" s="712"/>
      <c r="SFT57" s="712"/>
      <c r="SFU57" s="712"/>
      <c r="SFV57" s="712"/>
      <c r="SFW57" s="712"/>
      <c r="SFX57" s="712"/>
      <c r="SFY57" s="712"/>
      <c r="SFZ57" s="712"/>
      <c r="SGA57" s="712"/>
      <c r="SGB57" s="712"/>
      <c r="SGC57" s="712"/>
      <c r="SGD57" s="712"/>
      <c r="SGE57" s="712"/>
      <c r="SGF57" s="712"/>
      <c r="SGG57" s="712"/>
      <c r="SGH57" s="712"/>
      <c r="SGI57" s="712"/>
      <c r="SGJ57" s="712"/>
      <c r="SGK57" s="712"/>
      <c r="SGL57" s="712"/>
      <c r="SGM57" s="712"/>
      <c r="SGN57" s="712"/>
      <c r="SGO57" s="712"/>
      <c r="SGP57" s="712"/>
      <c r="SGQ57" s="712"/>
      <c r="SGR57" s="712"/>
      <c r="SGS57" s="712"/>
      <c r="SGT57" s="712"/>
      <c r="SGU57" s="712"/>
      <c r="SGV57" s="712"/>
      <c r="SGW57" s="712"/>
      <c r="SGX57" s="712"/>
      <c r="SGY57" s="712"/>
      <c r="SGZ57" s="712"/>
      <c r="SHA57" s="712"/>
      <c r="SHB57" s="712"/>
      <c r="SHC57" s="712"/>
      <c r="SHD57" s="712"/>
      <c r="SHE57" s="712"/>
      <c r="SHF57" s="712"/>
      <c r="SHG57" s="712"/>
      <c r="SHH57" s="712"/>
      <c r="SHI57" s="712"/>
      <c r="SHJ57" s="712"/>
      <c r="SHK57" s="712"/>
      <c r="SHL57" s="712"/>
      <c r="SHM57" s="712"/>
      <c r="SHN57" s="712"/>
      <c r="SHO57" s="712"/>
      <c r="SHP57" s="712"/>
      <c r="SHQ57" s="712"/>
      <c r="SHR57" s="712"/>
      <c r="SHS57" s="712"/>
      <c r="SHT57" s="712"/>
      <c r="SHU57" s="712"/>
      <c r="SHV57" s="712"/>
      <c r="SHW57" s="712"/>
      <c r="SHX57" s="712"/>
      <c r="SHY57" s="712"/>
      <c r="SHZ57" s="712"/>
      <c r="SIA57" s="712"/>
      <c r="SIB57" s="712"/>
      <c r="SIC57" s="712"/>
      <c r="SID57" s="712"/>
      <c r="SIE57" s="712"/>
      <c r="SIF57" s="712"/>
      <c r="SIG57" s="712"/>
      <c r="SIH57" s="712"/>
      <c r="SII57" s="712"/>
      <c r="SIJ57" s="712"/>
      <c r="SIK57" s="712"/>
      <c r="SIL57" s="712"/>
      <c r="SIM57" s="712"/>
      <c r="SIN57" s="712"/>
      <c r="SIO57" s="712"/>
      <c r="SIP57" s="712"/>
      <c r="SIQ57" s="712"/>
      <c r="SIR57" s="712"/>
      <c r="SIS57" s="712"/>
      <c r="SIT57" s="712"/>
      <c r="SIU57" s="712"/>
      <c r="SIV57" s="712"/>
      <c r="SIW57" s="712"/>
      <c r="SIX57" s="712"/>
      <c r="SIY57" s="712"/>
      <c r="SIZ57" s="712"/>
      <c r="SJA57" s="712"/>
      <c r="SJB57" s="712"/>
      <c r="SJC57" s="712"/>
      <c r="SJD57" s="712"/>
      <c r="SJE57" s="712"/>
      <c r="SJF57" s="712"/>
      <c r="SJG57" s="712"/>
      <c r="SJH57" s="712"/>
      <c r="SJI57" s="712"/>
      <c r="SJJ57" s="712"/>
      <c r="SJK57" s="712"/>
      <c r="SJL57" s="712"/>
      <c r="SJM57" s="712"/>
      <c r="SJN57" s="712"/>
      <c r="SJO57" s="712"/>
      <c r="SJP57" s="712"/>
      <c r="SJQ57" s="712"/>
      <c r="SJR57" s="712"/>
      <c r="SJS57" s="712"/>
      <c r="SJT57" s="712"/>
      <c r="SJU57" s="712"/>
      <c r="SJV57" s="712"/>
      <c r="SJW57" s="712"/>
      <c r="SJX57" s="712"/>
      <c r="SJY57" s="712"/>
      <c r="SJZ57" s="712"/>
      <c r="SKA57" s="712"/>
      <c r="SKB57" s="712"/>
      <c r="SKC57" s="712"/>
      <c r="SKD57" s="712"/>
      <c r="SKE57" s="712"/>
      <c r="SKF57" s="712"/>
      <c r="SKG57" s="712"/>
      <c r="SKH57" s="712"/>
      <c r="SKI57" s="712"/>
      <c r="SKJ57" s="712"/>
      <c r="SKK57" s="712"/>
      <c r="SKL57" s="712"/>
      <c r="SKM57" s="712"/>
      <c r="SKN57" s="712"/>
      <c r="SKO57" s="712"/>
      <c r="SKP57" s="712"/>
      <c r="SKQ57" s="712"/>
      <c r="SKR57" s="712"/>
      <c r="SKS57" s="712"/>
      <c r="SKT57" s="712"/>
      <c r="SKU57" s="712"/>
      <c r="SKV57" s="712"/>
      <c r="SKW57" s="712"/>
      <c r="SKX57" s="712"/>
      <c r="SKY57" s="712"/>
      <c r="SKZ57" s="712"/>
      <c r="SLA57" s="712"/>
      <c r="SLB57" s="712"/>
      <c r="SLC57" s="712"/>
      <c r="SLD57" s="712"/>
      <c r="SLE57" s="712"/>
      <c r="SLF57" s="712"/>
      <c r="SLG57" s="712"/>
      <c r="SLH57" s="712"/>
      <c r="SLI57" s="712"/>
      <c r="SLJ57" s="712"/>
      <c r="SLK57" s="712"/>
      <c r="SLL57" s="712"/>
      <c r="SLM57" s="712"/>
      <c r="SLN57" s="712"/>
      <c r="SLO57" s="712"/>
      <c r="SLP57" s="712"/>
      <c r="SLQ57" s="712"/>
      <c r="SLR57" s="712"/>
      <c r="SLS57" s="712"/>
      <c r="SLT57" s="712"/>
      <c r="SLU57" s="712"/>
      <c r="SLV57" s="712"/>
      <c r="SLW57" s="712"/>
      <c r="SLX57" s="712"/>
      <c r="SLY57" s="712"/>
      <c r="SLZ57" s="712"/>
      <c r="SMA57" s="712"/>
      <c r="SMB57" s="712"/>
      <c r="SMC57" s="712"/>
      <c r="SMD57" s="712"/>
      <c r="SME57" s="712"/>
      <c r="SMF57" s="712"/>
      <c r="SMG57" s="712"/>
      <c r="SMH57" s="712"/>
      <c r="SMI57" s="712"/>
      <c r="SMJ57" s="712"/>
      <c r="SMK57" s="712"/>
      <c r="SML57" s="712"/>
      <c r="SMM57" s="712"/>
      <c r="SMN57" s="712"/>
      <c r="SMO57" s="712"/>
      <c r="SMP57" s="712"/>
      <c r="SMQ57" s="712"/>
      <c r="SMR57" s="712"/>
      <c r="SMS57" s="712"/>
      <c r="SMT57" s="712"/>
      <c r="SMU57" s="712"/>
      <c r="SMV57" s="712"/>
      <c r="SMW57" s="712"/>
      <c r="SMX57" s="712"/>
      <c r="SMY57" s="712"/>
      <c r="SMZ57" s="712"/>
      <c r="SNA57" s="712"/>
      <c r="SNB57" s="712"/>
      <c r="SNC57" s="712"/>
      <c r="SND57" s="712"/>
      <c r="SNE57" s="712"/>
      <c r="SNF57" s="712"/>
      <c r="SNG57" s="712"/>
      <c r="SNH57" s="712"/>
      <c r="SNI57" s="712"/>
      <c r="SNJ57" s="712"/>
      <c r="SNK57" s="712"/>
      <c r="SNL57" s="712"/>
      <c r="SNM57" s="712"/>
      <c r="SNN57" s="712"/>
      <c r="SNO57" s="712"/>
      <c r="SNP57" s="712"/>
      <c r="SNQ57" s="712"/>
      <c r="SNR57" s="712"/>
      <c r="SNS57" s="712"/>
      <c r="SNT57" s="712"/>
      <c r="SNU57" s="712"/>
      <c r="SNV57" s="712"/>
      <c r="SNW57" s="712"/>
      <c r="SNX57" s="712"/>
      <c r="SNY57" s="712"/>
      <c r="SNZ57" s="712"/>
      <c r="SOA57" s="712"/>
      <c r="SOB57" s="712"/>
      <c r="SOC57" s="712"/>
      <c r="SOD57" s="712"/>
      <c r="SOE57" s="712"/>
      <c r="SOF57" s="712"/>
      <c r="SOG57" s="712"/>
      <c r="SOH57" s="712"/>
      <c r="SOI57" s="712"/>
      <c r="SOJ57" s="712"/>
      <c r="SOK57" s="712"/>
      <c r="SOL57" s="712"/>
      <c r="SOM57" s="712"/>
      <c r="SON57" s="712"/>
      <c r="SOO57" s="712"/>
      <c r="SOP57" s="712"/>
      <c r="SOQ57" s="712"/>
      <c r="SOR57" s="712"/>
      <c r="SOS57" s="712"/>
      <c r="SOT57" s="712"/>
      <c r="SOU57" s="712"/>
      <c r="SOV57" s="712"/>
      <c r="SOW57" s="712"/>
      <c r="SOX57" s="712"/>
      <c r="SOY57" s="712"/>
      <c r="SOZ57" s="712"/>
      <c r="SPA57" s="712"/>
      <c r="SPB57" s="712"/>
      <c r="SPC57" s="712"/>
      <c r="SPD57" s="712"/>
      <c r="SPE57" s="712"/>
      <c r="SPF57" s="712"/>
      <c r="SPG57" s="712"/>
      <c r="SPH57" s="712"/>
      <c r="SPI57" s="712"/>
      <c r="SPJ57" s="712"/>
      <c r="SPK57" s="712"/>
      <c r="SPL57" s="712"/>
      <c r="SPM57" s="712"/>
      <c r="SPN57" s="712"/>
      <c r="SPO57" s="712"/>
      <c r="SPP57" s="712"/>
      <c r="SPQ57" s="712"/>
      <c r="SPR57" s="712"/>
      <c r="SPS57" s="712"/>
      <c r="SPT57" s="712"/>
      <c r="SPU57" s="712"/>
      <c r="SPV57" s="712"/>
      <c r="SPW57" s="712"/>
      <c r="SPX57" s="712"/>
      <c r="SPY57" s="712"/>
      <c r="SPZ57" s="712"/>
      <c r="SQA57" s="712"/>
      <c r="SQB57" s="712"/>
      <c r="SQC57" s="712"/>
      <c r="SQD57" s="712"/>
      <c r="SQE57" s="712"/>
      <c r="SQF57" s="712"/>
      <c r="SQG57" s="712"/>
      <c r="SQH57" s="712"/>
      <c r="SQI57" s="712"/>
      <c r="SQJ57" s="712"/>
      <c r="SQK57" s="712"/>
      <c r="SQL57" s="712"/>
      <c r="SQM57" s="712"/>
      <c r="SQN57" s="712"/>
      <c r="SQO57" s="712"/>
      <c r="SQP57" s="712"/>
      <c r="SQQ57" s="712"/>
      <c r="SQR57" s="712"/>
      <c r="SQS57" s="712"/>
      <c r="SQT57" s="712"/>
      <c r="SQU57" s="712"/>
      <c r="SQV57" s="712"/>
      <c r="SQW57" s="712"/>
      <c r="SQX57" s="712"/>
      <c r="SQY57" s="712"/>
      <c r="SQZ57" s="712"/>
      <c r="SRA57" s="712"/>
      <c r="SRB57" s="712"/>
      <c r="SRC57" s="712"/>
      <c r="SRD57" s="712"/>
      <c r="SRE57" s="712"/>
      <c r="SRF57" s="712"/>
      <c r="SRG57" s="712"/>
      <c r="SRH57" s="712"/>
      <c r="SRI57" s="712"/>
      <c r="SRJ57" s="712"/>
      <c r="SRK57" s="712"/>
      <c r="SRL57" s="712"/>
      <c r="SRM57" s="712"/>
      <c r="SRN57" s="712"/>
      <c r="SRO57" s="712"/>
      <c r="SRP57" s="712"/>
      <c r="SRQ57" s="712"/>
      <c r="SRR57" s="712"/>
      <c r="SRS57" s="712"/>
      <c r="SRT57" s="712"/>
      <c r="SRU57" s="712"/>
      <c r="SRV57" s="712"/>
      <c r="SRW57" s="712"/>
      <c r="SRX57" s="712"/>
      <c r="SRY57" s="712"/>
      <c r="SRZ57" s="712"/>
      <c r="SSA57" s="712"/>
      <c r="SSB57" s="712"/>
      <c r="SSC57" s="712"/>
      <c r="SSD57" s="712"/>
      <c r="SSE57" s="712"/>
      <c r="SSF57" s="712"/>
      <c r="SSG57" s="712"/>
      <c r="SSH57" s="712"/>
      <c r="SSI57" s="712"/>
      <c r="SSJ57" s="712"/>
      <c r="SSK57" s="712"/>
      <c r="SSL57" s="712"/>
      <c r="SSM57" s="712"/>
      <c r="SSN57" s="712"/>
      <c r="SSO57" s="712"/>
      <c r="SSP57" s="712"/>
      <c r="SSQ57" s="712"/>
      <c r="SSR57" s="712"/>
      <c r="SSS57" s="712"/>
      <c r="SST57" s="712"/>
      <c r="SSU57" s="712"/>
      <c r="SSV57" s="712"/>
      <c r="SSW57" s="712"/>
      <c r="SSX57" s="712"/>
      <c r="SSY57" s="712"/>
      <c r="SSZ57" s="712"/>
      <c r="STA57" s="712"/>
      <c r="STB57" s="712"/>
      <c r="STC57" s="712"/>
      <c r="STD57" s="712"/>
      <c r="STE57" s="712"/>
      <c r="STF57" s="712"/>
      <c r="STG57" s="712"/>
      <c r="STH57" s="712"/>
      <c r="STI57" s="712"/>
      <c r="STJ57" s="712"/>
      <c r="STK57" s="712"/>
      <c r="STL57" s="712"/>
      <c r="STM57" s="712"/>
      <c r="STN57" s="712"/>
      <c r="STO57" s="712"/>
      <c r="STP57" s="712"/>
      <c r="STQ57" s="712"/>
      <c r="STR57" s="712"/>
      <c r="STS57" s="712"/>
      <c r="STT57" s="712"/>
      <c r="STU57" s="712"/>
      <c r="STV57" s="712"/>
      <c r="STW57" s="712"/>
      <c r="STX57" s="712"/>
      <c r="STY57" s="712"/>
      <c r="STZ57" s="712"/>
      <c r="SUA57" s="712"/>
      <c r="SUB57" s="712"/>
      <c r="SUC57" s="712"/>
      <c r="SUD57" s="712"/>
      <c r="SUE57" s="712"/>
      <c r="SUF57" s="712"/>
      <c r="SUG57" s="712"/>
      <c r="SUH57" s="712"/>
      <c r="SUI57" s="712"/>
      <c r="SUJ57" s="712"/>
      <c r="SUK57" s="712"/>
      <c r="SUL57" s="712"/>
      <c r="SUM57" s="712"/>
      <c r="SUN57" s="712"/>
      <c r="SUO57" s="712"/>
      <c r="SUP57" s="712"/>
      <c r="SUQ57" s="712"/>
      <c r="SUR57" s="712"/>
      <c r="SUS57" s="712"/>
      <c r="SUT57" s="712"/>
      <c r="SUU57" s="712"/>
      <c r="SUV57" s="712"/>
      <c r="SUW57" s="712"/>
      <c r="SUX57" s="712"/>
      <c r="SUY57" s="712"/>
      <c r="SUZ57" s="712"/>
      <c r="SVA57" s="712"/>
      <c r="SVB57" s="712"/>
      <c r="SVC57" s="712"/>
      <c r="SVD57" s="712"/>
      <c r="SVE57" s="712"/>
      <c r="SVF57" s="712"/>
      <c r="SVG57" s="712"/>
      <c r="SVH57" s="712"/>
      <c r="SVI57" s="712"/>
      <c r="SVJ57" s="712"/>
      <c r="SVK57" s="712"/>
      <c r="SVL57" s="712"/>
      <c r="SVM57" s="712"/>
      <c r="SVN57" s="712"/>
      <c r="SVO57" s="712"/>
      <c r="SVP57" s="712"/>
      <c r="SVQ57" s="712"/>
      <c r="SVR57" s="712"/>
      <c r="SVS57" s="712"/>
      <c r="SVT57" s="712"/>
      <c r="SVU57" s="712"/>
      <c r="SVV57" s="712"/>
      <c r="SVW57" s="712"/>
      <c r="SVX57" s="712"/>
      <c r="SVY57" s="712"/>
      <c r="SVZ57" s="712"/>
      <c r="SWA57" s="712"/>
      <c r="SWB57" s="712"/>
      <c r="SWC57" s="712"/>
      <c r="SWD57" s="712"/>
      <c r="SWE57" s="712"/>
      <c r="SWF57" s="712"/>
      <c r="SWG57" s="712"/>
      <c r="SWH57" s="712"/>
      <c r="SWI57" s="712"/>
      <c r="SWJ57" s="712"/>
      <c r="SWK57" s="712"/>
      <c r="SWL57" s="712"/>
      <c r="SWM57" s="712"/>
      <c r="SWN57" s="712"/>
      <c r="SWO57" s="712"/>
      <c r="SWP57" s="712"/>
      <c r="SWQ57" s="712"/>
      <c r="SWR57" s="712"/>
      <c r="SWS57" s="712"/>
      <c r="SWT57" s="712"/>
      <c r="SWU57" s="712"/>
      <c r="SWV57" s="712"/>
      <c r="SWW57" s="712"/>
      <c r="SWX57" s="712"/>
      <c r="SWY57" s="712"/>
      <c r="SWZ57" s="712"/>
      <c r="SXA57" s="712"/>
      <c r="SXB57" s="712"/>
      <c r="SXC57" s="712"/>
      <c r="SXD57" s="712"/>
      <c r="SXE57" s="712"/>
      <c r="SXF57" s="712"/>
      <c r="SXG57" s="712"/>
      <c r="SXH57" s="712"/>
      <c r="SXI57" s="712"/>
      <c r="SXJ57" s="712"/>
      <c r="SXK57" s="712"/>
      <c r="SXL57" s="712"/>
      <c r="SXM57" s="712"/>
      <c r="SXN57" s="712"/>
      <c r="SXO57" s="712"/>
      <c r="SXP57" s="712"/>
      <c r="SXQ57" s="712"/>
      <c r="SXR57" s="712"/>
      <c r="SXS57" s="712"/>
      <c r="SXT57" s="712"/>
      <c r="SXU57" s="712"/>
      <c r="SXV57" s="712"/>
      <c r="SXW57" s="712"/>
      <c r="SXX57" s="712"/>
      <c r="SXY57" s="712"/>
      <c r="SXZ57" s="712"/>
      <c r="SYA57" s="712"/>
      <c r="SYB57" s="712"/>
      <c r="SYC57" s="712"/>
      <c r="SYD57" s="712"/>
      <c r="SYE57" s="712"/>
      <c r="SYF57" s="712"/>
      <c r="SYG57" s="712"/>
      <c r="SYH57" s="712"/>
      <c r="SYI57" s="712"/>
      <c r="SYJ57" s="712"/>
      <c r="SYK57" s="712"/>
      <c r="SYL57" s="712"/>
      <c r="SYM57" s="712"/>
      <c r="SYN57" s="712"/>
      <c r="SYO57" s="712"/>
      <c r="SYP57" s="712"/>
      <c r="SYQ57" s="712"/>
      <c r="SYR57" s="712"/>
      <c r="SYS57" s="712"/>
      <c r="SYT57" s="712"/>
      <c r="SYU57" s="712"/>
      <c r="SYV57" s="712"/>
      <c r="SYW57" s="712"/>
      <c r="SYX57" s="712"/>
      <c r="SYY57" s="712"/>
      <c r="SYZ57" s="712"/>
      <c r="SZA57" s="712"/>
      <c r="SZB57" s="712"/>
      <c r="SZC57" s="712"/>
      <c r="SZD57" s="712"/>
      <c r="SZE57" s="712"/>
      <c r="SZF57" s="712"/>
      <c r="SZG57" s="712"/>
      <c r="SZH57" s="712"/>
      <c r="SZI57" s="712"/>
      <c r="SZJ57" s="712"/>
      <c r="SZK57" s="712"/>
      <c r="SZL57" s="712"/>
      <c r="SZM57" s="712"/>
      <c r="SZN57" s="712"/>
      <c r="SZO57" s="712"/>
      <c r="SZP57" s="712"/>
      <c r="SZQ57" s="712"/>
      <c r="SZR57" s="712"/>
      <c r="SZS57" s="712"/>
      <c r="SZT57" s="712"/>
      <c r="SZU57" s="712"/>
      <c r="SZV57" s="712"/>
      <c r="SZW57" s="712"/>
      <c r="SZX57" s="712"/>
      <c r="SZY57" s="712"/>
      <c r="SZZ57" s="712"/>
      <c r="TAA57" s="712"/>
      <c r="TAB57" s="712"/>
      <c r="TAC57" s="712"/>
      <c r="TAD57" s="712"/>
      <c r="TAE57" s="712"/>
      <c r="TAF57" s="712"/>
      <c r="TAG57" s="712"/>
      <c r="TAH57" s="712"/>
      <c r="TAI57" s="712"/>
      <c r="TAJ57" s="712"/>
      <c r="TAK57" s="712"/>
      <c r="TAL57" s="712"/>
      <c r="TAM57" s="712"/>
      <c r="TAN57" s="712"/>
      <c r="TAO57" s="712"/>
      <c r="TAP57" s="712"/>
      <c r="TAQ57" s="712"/>
      <c r="TAR57" s="712"/>
      <c r="TAS57" s="712"/>
      <c r="TAT57" s="712"/>
      <c r="TAU57" s="712"/>
      <c r="TAV57" s="712"/>
      <c r="TAW57" s="712"/>
      <c r="TAX57" s="712"/>
      <c r="TAY57" s="712"/>
      <c r="TAZ57" s="712"/>
      <c r="TBA57" s="712"/>
      <c r="TBB57" s="712"/>
      <c r="TBC57" s="712"/>
      <c r="TBD57" s="712"/>
      <c r="TBE57" s="712"/>
      <c r="TBF57" s="712"/>
      <c r="TBG57" s="712"/>
      <c r="TBH57" s="712"/>
      <c r="TBI57" s="712"/>
      <c r="TBJ57" s="712"/>
      <c r="TBK57" s="712"/>
      <c r="TBL57" s="712"/>
      <c r="TBM57" s="712"/>
      <c r="TBN57" s="712"/>
      <c r="TBO57" s="712"/>
      <c r="TBP57" s="712"/>
      <c r="TBQ57" s="712"/>
      <c r="TBR57" s="712"/>
      <c r="TBS57" s="712"/>
      <c r="TBT57" s="712"/>
      <c r="TBU57" s="712"/>
      <c r="TBV57" s="712"/>
      <c r="TBW57" s="712"/>
      <c r="TBX57" s="712"/>
      <c r="TBY57" s="712"/>
      <c r="TBZ57" s="712"/>
      <c r="TCA57" s="712"/>
      <c r="TCB57" s="712"/>
      <c r="TCC57" s="712"/>
      <c r="TCD57" s="712"/>
      <c r="TCE57" s="712"/>
      <c r="TCF57" s="712"/>
      <c r="TCG57" s="712"/>
      <c r="TCH57" s="712"/>
      <c r="TCI57" s="712"/>
      <c r="TCJ57" s="712"/>
      <c r="TCK57" s="712"/>
      <c r="TCL57" s="712"/>
      <c r="TCM57" s="712"/>
      <c r="TCN57" s="712"/>
      <c r="TCO57" s="712"/>
      <c r="TCP57" s="712"/>
      <c r="TCQ57" s="712"/>
      <c r="TCR57" s="712"/>
      <c r="TCS57" s="712"/>
      <c r="TCT57" s="712"/>
      <c r="TCU57" s="712"/>
      <c r="TCV57" s="712"/>
      <c r="TCW57" s="712"/>
      <c r="TCX57" s="712"/>
      <c r="TCY57" s="712"/>
      <c r="TCZ57" s="712"/>
      <c r="TDA57" s="712"/>
      <c r="TDB57" s="712"/>
      <c r="TDC57" s="712"/>
      <c r="TDD57" s="712"/>
      <c r="TDE57" s="712"/>
      <c r="TDF57" s="712"/>
      <c r="TDG57" s="712"/>
      <c r="TDH57" s="712"/>
      <c r="TDI57" s="712"/>
      <c r="TDJ57" s="712"/>
      <c r="TDK57" s="712"/>
      <c r="TDL57" s="712"/>
      <c r="TDM57" s="712"/>
      <c r="TDN57" s="712"/>
      <c r="TDO57" s="712"/>
      <c r="TDP57" s="712"/>
      <c r="TDQ57" s="712"/>
      <c r="TDR57" s="712"/>
      <c r="TDS57" s="712"/>
      <c r="TDT57" s="712"/>
      <c r="TDU57" s="712"/>
      <c r="TDV57" s="712"/>
      <c r="TDW57" s="712"/>
      <c r="TDX57" s="712"/>
      <c r="TDY57" s="712"/>
      <c r="TDZ57" s="712"/>
      <c r="TEA57" s="712"/>
      <c r="TEB57" s="712"/>
      <c r="TEC57" s="712"/>
      <c r="TED57" s="712"/>
      <c r="TEE57" s="712"/>
      <c r="TEF57" s="712"/>
      <c r="TEG57" s="712"/>
      <c r="TEH57" s="712"/>
      <c r="TEI57" s="712"/>
      <c r="TEJ57" s="712"/>
      <c r="TEK57" s="712"/>
      <c r="TEL57" s="712"/>
      <c r="TEM57" s="712"/>
      <c r="TEN57" s="712"/>
      <c r="TEO57" s="712"/>
      <c r="TEP57" s="712"/>
      <c r="TEQ57" s="712"/>
      <c r="TER57" s="712"/>
      <c r="TES57" s="712"/>
      <c r="TET57" s="712"/>
      <c r="TEU57" s="712"/>
      <c r="TEV57" s="712"/>
      <c r="TEW57" s="712"/>
      <c r="TEX57" s="712"/>
      <c r="TEY57" s="712"/>
      <c r="TEZ57" s="712"/>
      <c r="TFA57" s="712"/>
      <c r="TFB57" s="712"/>
      <c r="TFC57" s="712"/>
      <c r="TFD57" s="712"/>
      <c r="TFE57" s="712"/>
      <c r="TFF57" s="712"/>
      <c r="TFG57" s="712"/>
      <c r="TFH57" s="712"/>
      <c r="TFI57" s="712"/>
      <c r="TFJ57" s="712"/>
      <c r="TFK57" s="712"/>
      <c r="TFL57" s="712"/>
      <c r="TFM57" s="712"/>
      <c r="TFN57" s="712"/>
      <c r="TFO57" s="712"/>
      <c r="TFP57" s="712"/>
      <c r="TFQ57" s="712"/>
      <c r="TFR57" s="712"/>
      <c r="TFS57" s="712"/>
      <c r="TFT57" s="712"/>
      <c r="TFU57" s="712"/>
      <c r="TFV57" s="712"/>
      <c r="TFW57" s="712"/>
      <c r="TFX57" s="712"/>
      <c r="TFY57" s="712"/>
      <c r="TFZ57" s="712"/>
      <c r="TGA57" s="712"/>
      <c r="TGB57" s="712"/>
      <c r="TGC57" s="712"/>
      <c r="TGD57" s="712"/>
      <c r="TGE57" s="712"/>
      <c r="TGF57" s="712"/>
      <c r="TGG57" s="712"/>
      <c r="TGH57" s="712"/>
      <c r="TGI57" s="712"/>
      <c r="TGJ57" s="712"/>
      <c r="TGK57" s="712"/>
      <c r="TGL57" s="712"/>
      <c r="TGM57" s="712"/>
      <c r="TGN57" s="712"/>
      <c r="TGO57" s="712"/>
      <c r="TGP57" s="712"/>
      <c r="TGQ57" s="712"/>
      <c r="TGR57" s="712"/>
      <c r="TGS57" s="712"/>
      <c r="TGT57" s="712"/>
      <c r="TGU57" s="712"/>
      <c r="TGV57" s="712"/>
      <c r="TGW57" s="712"/>
      <c r="TGX57" s="712"/>
      <c r="TGY57" s="712"/>
      <c r="TGZ57" s="712"/>
      <c r="THA57" s="712"/>
      <c r="THB57" s="712"/>
      <c r="THC57" s="712"/>
      <c r="THD57" s="712"/>
      <c r="THE57" s="712"/>
      <c r="THF57" s="712"/>
      <c r="THG57" s="712"/>
      <c r="THH57" s="712"/>
      <c r="THI57" s="712"/>
      <c r="THJ57" s="712"/>
      <c r="THK57" s="712"/>
      <c r="THL57" s="712"/>
      <c r="THM57" s="712"/>
      <c r="THN57" s="712"/>
      <c r="THO57" s="712"/>
      <c r="THP57" s="712"/>
      <c r="THQ57" s="712"/>
      <c r="THR57" s="712"/>
      <c r="THS57" s="712"/>
      <c r="THT57" s="712"/>
      <c r="THU57" s="712"/>
      <c r="THV57" s="712"/>
      <c r="THW57" s="712"/>
      <c r="THX57" s="712"/>
      <c r="THY57" s="712"/>
      <c r="THZ57" s="712"/>
      <c r="TIA57" s="712"/>
      <c r="TIB57" s="712"/>
      <c r="TIC57" s="712"/>
      <c r="TID57" s="712"/>
      <c r="TIE57" s="712"/>
      <c r="TIF57" s="712"/>
      <c r="TIG57" s="712"/>
      <c r="TIH57" s="712"/>
      <c r="TII57" s="712"/>
      <c r="TIJ57" s="712"/>
      <c r="TIK57" s="712"/>
      <c r="TIL57" s="712"/>
      <c r="TIM57" s="712"/>
      <c r="TIN57" s="712"/>
      <c r="TIO57" s="712"/>
      <c r="TIP57" s="712"/>
      <c r="TIQ57" s="712"/>
      <c r="TIR57" s="712"/>
      <c r="TIS57" s="712"/>
      <c r="TIT57" s="712"/>
      <c r="TIU57" s="712"/>
      <c r="TIV57" s="712"/>
      <c r="TIW57" s="712"/>
      <c r="TIX57" s="712"/>
      <c r="TIY57" s="712"/>
      <c r="TIZ57" s="712"/>
      <c r="TJA57" s="712"/>
      <c r="TJB57" s="712"/>
      <c r="TJC57" s="712"/>
      <c r="TJD57" s="712"/>
      <c r="TJE57" s="712"/>
      <c r="TJF57" s="712"/>
      <c r="TJG57" s="712"/>
      <c r="TJH57" s="712"/>
      <c r="TJI57" s="712"/>
      <c r="TJJ57" s="712"/>
      <c r="TJK57" s="712"/>
      <c r="TJL57" s="712"/>
      <c r="TJM57" s="712"/>
      <c r="TJN57" s="712"/>
      <c r="TJO57" s="712"/>
      <c r="TJP57" s="712"/>
      <c r="TJQ57" s="712"/>
      <c r="TJR57" s="712"/>
      <c r="TJS57" s="712"/>
      <c r="TJT57" s="712"/>
      <c r="TJU57" s="712"/>
      <c r="TJV57" s="712"/>
      <c r="TJW57" s="712"/>
      <c r="TJX57" s="712"/>
      <c r="TJY57" s="712"/>
      <c r="TJZ57" s="712"/>
      <c r="TKA57" s="712"/>
      <c r="TKB57" s="712"/>
      <c r="TKC57" s="712"/>
      <c r="TKD57" s="712"/>
      <c r="TKE57" s="712"/>
      <c r="TKF57" s="712"/>
      <c r="TKG57" s="712"/>
      <c r="TKH57" s="712"/>
      <c r="TKI57" s="712"/>
      <c r="TKJ57" s="712"/>
      <c r="TKK57" s="712"/>
      <c r="TKL57" s="712"/>
      <c r="TKM57" s="712"/>
      <c r="TKN57" s="712"/>
      <c r="TKO57" s="712"/>
      <c r="TKP57" s="712"/>
      <c r="TKQ57" s="712"/>
      <c r="TKR57" s="712"/>
      <c r="TKS57" s="712"/>
      <c r="TKT57" s="712"/>
      <c r="TKU57" s="712"/>
      <c r="TKV57" s="712"/>
      <c r="TKW57" s="712"/>
      <c r="TKX57" s="712"/>
      <c r="TKY57" s="712"/>
      <c r="TKZ57" s="712"/>
      <c r="TLA57" s="712"/>
      <c r="TLB57" s="712"/>
      <c r="TLC57" s="712"/>
      <c r="TLD57" s="712"/>
      <c r="TLE57" s="712"/>
      <c r="TLF57" s="712"/>
      <c r="TLG57" s="712"/>
      <c r="TLH57" s="712"/>
      <c r="TLI57" s="712"/>
      <c r="TLJ57" s="712"/>
      <c r="TLK57" s="712"/>
      <c r="TLL57" s="712"/>
      <c r="TLM57" s="712"/>
      <c r="TLN57" s="712"/>
      <c r="TLO57" s="712"/>
      <c r="TLP57" s="712"/>
      <c r="TLQ57" s="712"/>
      <c r="TLR57" s="712"/>
      <c r="TLS57" s="712"/>
      <c r="TLT57" s="712"/>
      <c r="TLU57" s="712"/>
      <c r="TLV57" s="712"/>
      <c r="TLW57" s="712"/>
      <c r="TLX57" s="712"/>
      <c r="TLY57" s="712"/>
      <c r="TLZ57" s="712"/>
      <c r="TMA57" s="712"/>
      <c r="TMB57" s="712"/>
      <c r="TMC57" s="712"/>
      <c r="TMD57" s="712"/>
      <c r="TME57" s="712"/>
      <c r="TMF57" s="712"/>
      <c r="TMG57" s="712"/>
      <c r="TMH57" s="712"/>
      <c r="TMI57" s="712"/>
      <c r="TMJ57" s="712"/>
      <c r="TMK57" s="712"/>
      <c r="TML57" s="712"/>
      <c r="TMM57" s="712"/>
      <c r="TMN57" s="712"/>
      <c r="TMO57" s="712"/>
      <c r="TMP57" s="712"/>
      <c r="TMQ57" s="712"/>
      <c r="TMR57" s="712"/>
      <c r="TMS57" s="712"/>
      <c r="TMT57" s="712"/>
      <c r="TMU57" s="712"/>
      <c r="TMV57" s="712"/>
      <c r="TMW57" s="712"/>
      <c r="TMX57" s="712"/>
      <c r="TMY57" s="712"/>
      <c r="TMZ57" s="712"/>
      <c r="TNA57" s="712"/>
      <c r="TNB57" s="712"/>
      <c r="TNC57" s="712"/>
      <c r="TND57" s="712"/>
      <c r="TNE57" s="712"/>
      <c r="TNF57" s="712"/>
      <c r="TNG57" s="712"/>
      <c r="TNH57" s="712"/>
      <c r="TNI57" s="712"/>
      <c r="TNJ57" s="712"/>
      <c r="TNK57" s="712"/>
      <c r="TNL57" s="712"/>
      <c r="TNM57" s="712"/>
      <c r="TNN57" s="712"/>
      <c r="TNO57" s="712"/>
      <c r="TNP57" s="712"/>
      <c r="TNQ57" s="712"/>
      <c r="TNR57" s="712"/>
      <c r="TNS57" s="712"/>
      <c r="TNT57" s="712"/>
      <c r="TNU57" s="712"/>
      <c r="TNV57" s="712"/>
      <c r="TNW57" s="712"/>
      <c r="TNX57" s="712"/>
      <c r="TNY57" s="712"/>
      <c r="TNZ57" s="712"/>
      <c r="TOA57" s="712"/>
      <c r="TOB57" s="712"/>
      <c r="TOC57" s="712"/>
      <c r="TOD57" s="712"/>
      <c r="TOE57" s="712"/>
      <c r="TOF57" s="712"/>
      <c r="TOG57" s="712"/>
      <c r="TOH57" s="712"/>
      <c r="TOI57" s="712"/>
      <c r="TOJ57" s="712"/>
      <c r="TOK57" s="712"/>
      <c r="TOL57" s="712"/>
      <c r="TOM57" s="712"/>
      <c r="TON57" s="712"/>
      <c r="TOO57" s="712"/>
      <c r="TOP57" s="712"/>
      <c r="TOQ57" s="712"/>
      <c r="TOR57" s="712"/>
      <c r="TOS57" s="712"/>
      <c r="TOT57" s="712"/>
      <c r="TOU57" s="712"/>
      <c r="TOV57" s="712"/>
      <c r="TOW57" s="712"/>
      <c r="TOX57" s="712"/>
      <c r="TOY57" s="712"/>
      <c r="TOZ57" s="712"/>
      <c r="TPA57" s="712"/>
      <c r="TPB57" s="712"/>
      <c r="TPC57" s="712"/>
      <c r="TPD57" s="712"/>
      <c r="TPE57" s="712"/>
      <c r="TPF57" s="712"/>
      <c r="TPG57" s="712"/>
      <c r="TPH57" s="712"/>
      <c r="TPI57" s="712"/>
      <c r="TPJ57" s="712"/>
      <c r="TPK57" s="712"/>
      <c r="TPL57" s="712"/>
      <c r="TPM57" s="712"/>
      <c r="TPN57" s="712"/>
      <c r="TPO57" s="712"/>
      <c r="TPP57" s="712"/>
      <c r="TPQ57" s="712"/>
      <c r="TPR57" s="712"/>
      <c r="TPS57" s="712"/>
      <c r="TPT57" s="712"/>
      <c r="TPU57" s="712"/>
      <c r="TPV57" s="712"/>
      <c r="TPW57" s="712"/>
      <c r="TPX57" s="712"/>
      <c r="TPY57" s="712"/>
      <c r="TPZ57" s="712"/>
      <c r="TQA57" s="712"/>
      <c r="TQB57" s="712"/>
      <c r="TQC57" s="712"/>
      <c r="TQD57" s="712"/>
      <c r="TQE57" s="712"/>
      <c r="TQF57" s="712"/>
      <c r="TQG57" s="712"/>
      <c r="TQH57" s="712"/>
      <c r="TQI57" s="712"/>
      <c r="TQJ57" s="712"/>
      <c r="TQK57" s="712"/>
      <c r="TQL57" s="712"/>
      <c r="TQM57" s="712"/>
      <c r="TQN57" s="712"/>
      <c r="TQO57" s="712"/>
      <c r="TQP57" s="712"/>
      <c r="TQQ57" s="712"/>
      <c r="TQR57" s="712"/>
      <c r="TQS57" s="712"/>
      <c r="TQT57" s="712"/>
      <c r="TQU57" s="712"/>
      <c r="TQV57" s="712"/>
      <c r="TQW57" s="712"/>
      <c r="TQX57" s="712"/>
      <c r="TQY57" s="712"/>
      <c r="TQZ57" s="712"/>
      <c r="TRA57" s="712"/>
      <c r="TRB57" s="712"/>
      <c r="TRC57" s="712"/>
      <c r="TRD57" s="712"/>
      <c r="TRE57" s="712"/>
      <c r="TRF57" s="712"/>
      <c r="TRG57" s="712"/>
      <c r="TRH57" s="712"/>
      <c r="TRI57" s="712"/>
      <c r="TRJ57" s="712"/>
      <c r="TRK57" s="712"/>
      <c r="TRL57" s="712"/>
      <c r="TRM57" s="712"/>
      <c r="TRN57" s="712"/>
      <c r="TRO57" s="712"/>
      <c r="TRP57" s="712"/>
      <c r="TRQ57" s="712"/>
      <c r="TRR57" s="712"/>
      <c r="TRS57" s="712"/>
      <c r="TRT57" s="712"/>
      <c r="TRU57" s="712"/>
      <c r="TRV57" s="712"/>
      <c r="TRW57" s="712"/>
      <c r="TRX57" s="712"/>
      <c r="TRY57" s="712"/>
      <c r="TRZ57" s="712"/>
      <c r="TSA57" s="712"/>
      <c r="TSB57" s="712"/>
      <c r="TSC57" s="712"/>
      <c r="TSD57" s="712"/>
      <c r="TSE57" s="712"/>
      <c r="TSF57" s="712"/>
      <c r="TSG57" s="712"/>
      <c r="TSH57" s="712"/>
      <c r="TSI57" s="712"/>
      <c r="TSJ57" s="712"/>
      <c r="TSK57" s="712"/>
      <c r="TSL57" s="712"/>
      <c r="TSM57" s="712"/>
      <c r="TSN57" s="712"/>
      <c r="TSO57" s="712"/>
      <c r="TSP57" s="712"/>
      <c r="TSQ57" s="712"/>
      <c r="TSR57" s="712"/>
      <c r="TSS57" s="712"/>
      <c r="TST57" s="712"/>
      <c r="TSU57" s="712"/>
      <c r="TSV57" s="712"/>
      <c r="TSW57" s="712"/>
      <c r="TSX57" s="712"/>
      <c r="TSY57" s="712"/>
      <c r="TSZ57" s="712"/>
      <c r="TTA57" s="712"/>
      <c r="TTB57" s="712"/>
      <c r="TTC57" s="712"/>
      <c r="TTD57" s="712"/>
      <c r="TTE57" s="712"/>
      <c r="TTF57" s="712"/>
      <c r="TTG57" s="712"/>
      <c r="TTH57" s="712"/>
      <c r="TTI57" s="712"/>
      <c r="TTJ57" s="712"/>
      <c r="TTK57" s="712"/>
      <c r="TTL57" s="712"/>
      <c r="TTM57" s="712"/>
      <c r="TTN57" s="712"/>
      <c r="TTO57" s="712"/>
      <c r="TTP57" s="712"/>
      <c r="TTQ57" s="712"/>
      <c r="TTR57" s="712"/>
      <c r="TTS57" s="712"/>
      <c r="TTT57" s="712"/>
      <c r="TTU57" s="712"/>
      <c r="TTV57" s="712"/>
      <c r="TTW57" s="712"/>
      <c r="TTX57" s="712"/>
      <c r="TTY57" s="712"/>
      <c r="TTZ57" s="712"/>
      <c r="TUA57" s="712"/>
      <c r="TUB57" s="712"/>
      <c r="TUC57" s="712"/>
      <c r="TUD57" s="712"/>
      <c r="TUE57" s="712"/>
      <c r="TUF57" s="712"/>
      <c r="TUG57" s="712"/>
      <c r="TUH57" s="712"/>
      <c r="TUI57" s="712"/>
      <c r="TUJ57" s="712"/>
      <c r="TUK57" s="712"/>
      <c r="TUL57" s="712"/>
      <c r="TUM57" s="712"/>
      <c r="TUN57" s="712"/>
      <c r="TUO57" s="712"/>
      <c r="TUP57" s="712"/>
      <c r="TUQ57" s="712"/>
      <c r="TUR57" s="712"/>
      <c r="TUS57" s="712"/>
      <c r="TUT57" s="712"/>
      <c r="TUU57" s="712"/>
      <c r="TUV57" s="712"/>
      <c r="TUW57" s="712"/>
      <c r="TUX57" s="712"/>
      <c r="TUY57" s="712"/>
      <c r="TUZ57" s="712"/>
      <c r="TVA57" s="712"/>
      <c r="TVB57" s="712"/>
      <c r="TVC57" s="712"/>
      <c r="TVD57" s="712"/>
      <c r="TVE57" s="712"/>
      <c r="TVF57" s="712"/>
      <c r="TVG57" s="712"/>
      <c r="TVH57" s="712"/>
      <c r="TVI57" s="712"/>
      <c r="TVJ57" s="712"/>
      <c r="TVK57" s="712"/>
      <c r="TVL57" s="712"/>
      <c r="TVM57" s="712"/>
      <c r="TVN57" s="712"/>
      <c r="TVO57" s="712"/>
      <c r="TVP57" s="712"/>
      <c r="TVQ57" s="712"/>
      <c r="TVR57" s="712"/>
      <c r="TVS57" s="712"/>
      <c r="TVT57" s="712"/>
      <c r="TVU57" s="712"/>
      <c r="TVV57" s="712"/>
      <c r="TVW57" s="712"/>
      <c r="TVX57" s="712"/>
      <c r="TVY57" s="712"/>
      <c r="TVZ57" s="712"/>
      <c r="TWA57" s="712"/>
      <c r="TWB57" s="712"/>
      <c r="TWC57" s="712"/>
      <c r="TWD57" s="712"/>
      <c r="TWE57" s="712"/>
      <c r="TWF57" s="712"/>
      <c r="TWG57" s="712"/>
      <c r="TWH57" s="712"/>
      <c r="TWI57" s="712"/>
      <c r="TWJ57" s="712"/>
      <c r="TWK57" s="712"/>
      <c r="TWL57" s="712"/>
      <c r="TWM57" s="712"/>
      <c r="TWN57" s="712"/>
      <c r="TWO57" s="712"/>
      <c r="TWP57" s="712"/>
      <c r="TWQ57" s="712"/>
      <c r="TWR57" s="712"/>
      <c r="TWS57" s="712"/>
      <c r="TWT57" s="712"/>
      <c r="TWU57" s="712"/>
      <c r="TWV57" s="712"/>
      <c r="TWW57" s="712"/>
      <c r="TWX57" s="712"/>
      <c r="TWY57" s="712"/>
      <c r="TWZ57" s="712"/>
      <c r="TXA57" s="712"/>
      <c r="TXB57" s="712"/>
      <c r="TXC57" s="712"/>
      <c r="TXD57" s="712"/>
      <c r="TXE57" s="712"/>
      <c r="TXF57" s="712"/>
      <c r="TXG57" s="712"/>
      <c r="TXH57" s="712"/>
      <c r="TXI57" s="712"/>
      <c r="TXJ57" s="712"/>
      <c r="TXK57" s="712"/>
      <c r="TXL57" s="712"/>
      <c r="TXM57" s="712"/>
      <c r="TXN57" s="712"/>
      <c r="TXO57" s="712"/>
      <c r="TXP57" s="712"/>
      <c r="TXQ57" s="712"/>
      <c r="TXR57" s="712"/>
      <c r="TXS57" s="712"/>
      <c r="TXT57" s="712"/>
      <c r="TXU57" s="712"/>
      <c r="TXV57" s="712"/>
      <c r="TXW57" s="712"/>
      <c r="TXX57" s="712"/>
      <c r="TXY57" s="712"/>
      <c r="TXZ57" s="712"/>
      <c r="TYA57" s="712"/>
      <c r="TYB57" s="712"/>
      <c r="TYC57" s="712"/>
      <c r="TYD57" s="712"/>
      <c r="TYE57" s="712"/>
      <c r="TYF57" s="712"/>
      <c r="TYG57" s="712"/>
      <c r="TYH57" s="712"/>
      <c r="TYI57" s="712"/>
      <c r="TYJ57" s="712"/>
      <c r="TYK57" s="712"/>
      <c r="TYL57" s="712"/>
      <c r="TYM57" s="712"/>
      <c r="TYN57" s="712"/>
      <c r="TYO57" s="712"/>
      <c r="TYP57" s="712"/>
      <c r="TYQ57" s="712"/>
      <c r="TYR57" s="712"/>
      <c r="TYS57" s="712"/>
      <c r="TYT57" s="712"/>
      <c r="TYU57" s="712"/>
      <c r="TYV57" s="712"/>
      <c r="TYW57" s="712"/>
      <c r="TYX57" s="712"/>
      <c r="TYY57" s="712"/>
      <c r="TYZ57" s="712"/>
      <c r="TZA57" s="712"/>
      <c r="TZB57" s="712"/>
      <c r="TZC57" s="712"/>
      <c r="TZD57" s="712"/>
      <c r="TZE57" s="712"/>
      <c r="TZF57" s="712"/>
      <c r="TZG57" s="712"/>
      <c r="TZH57" s="712"/>
      <c r="TZI57" s="712"/>
      <c r="TZJ57" s="712"/>
      <c r="TZK57" s="712"/>
      <c r="TZL57" s="712"/>
      <c r="TZM57" s="712"/>
      <c r="TZN57" s="712"/>
      <c r="TZO57" s="712"/>
      <c r="TZP57" s="712"/>
      <c r="TZQ57" s="712"/>
      <c r="TZR57" s="712"/>
      <c r="TZS57" s="712"/>
      <c r="TZT57" s="712"/>
      <c r="TZU57" s="712"/>
      <c r="TZV57" s="712"/>
      <c r="TZW57" s="712"/>
      <c r="TZX57" s="712"/>
      <c r="TZY57" s="712"/>
      <c r="TZZ57" s="712"/>
      <c r="UAA57" s="712"/>
      <c r="UAB57" s="712"/>
      <c r="UAC57" s="712"/>
      <c r="UAD57" s="712"/>
      <c r="UAE57" s="712"/>
      <c r="UAF57" s="712"/>
      <c r="UAG57" s="712"/>
      <c r="UAH57" s="712"/>
      <c r="UAI57" s="712"/>
      <c r="UAJ57" s="712"/>
      <c r="UAK57" s="712"/>
      <c r="UAL57" s="712"/>
      <c r="UAM57" s="712"/>
      <c r="UAN57" s="712"/>
      <c r="UAO57" s="712"/>
      <c r="UAP57" s="712"/>
      <c r="UAQ57" s="712"/>
      <c r="UAR57" s="712"/>
      <c r="UAS57" s="712"/>
      <c r="UAT57" s="712"/>
      <c r="UAU57" s="712"/>
      <c r="UAV57" s="712"/>
      <c r="UAW57" s="712"/>
      <c r="UAX57" s="712"/>
      <c r="UAY57" s="712"/>
      <c r="UAZ57" s="712"/>
      <c r="UBA57" s="712"/>
      <c r="UBB57" s="712"/>
      <c r="UBC57" s="712"/>
      <c r="UBD57" s="712"/>
      <c r="UBE57" s="712"/>
      <c r="UBF57" s="712"/>
      <c r="UBG57" s="712"/>
      <c r="UBH57" s="712"/>
      <c r="UBI57" s="712"/>
      <c r="UBJ57" s="712"/>
      <c r="UBK57" s="712"/>
      <c r="UBL57" s="712"/>
      <c r="UBM57" s="712"/>
      <c r="UBN57" s="712"/>
      <c r="UBO57" s="712"/>
      <c r="UBP57" s="712"/>
      <c r="UBQ57" s="712"/>
      <c r="UBR57" s="712"/>
      <c r="UBS57" s="712"/>
      <c r="UBT57" s="712"/>
      <c r="UBU57" s="712"/>
      <c r="UBV57" s="712"/>
      <c r="UBW57" s="712"/>
      <c r="UBX57" s="712"/>
      <c r="UBY57" s="712"/>
      <c r="UBZ57" s="712"/>
      <c r="UCA57" s="712"/>
      <c r="UCB57" s="712"/>
      <c r="UCC57" s="712"/>
      <c r="UCD57" s="712"/>
      <c r="UCE57" s="712"/>
      <c r="UCF57" s="712"/>
      <c r="UCG57" s="712"/>
      <c r="UCH57" s="712"/>
      <c r="UCI57" s="712"/>
      <c r="UCJ57" s="712"/>
      <c r="UCK57" s="712"/>
      <c r="UCL57" s="712"/>
      <c r="UCM57" s="712"/>
      <c r="UCN57" s="712"/>
      <c r="UCO57" s="712"/>
      <c r="UCP57" s="712"/>
      <c r="UCQ57" s="712"/>
      <c r="UCR57" s="712"/>
      <c r="UCS57" s="712"/>
      <c r="UCT57" s="712"/>
      <c r="UCU57" s="712"/>
      <c r="UCV57" s="712"/>
      <c r="UCW57" s="712"/>
      <c r="UCX57" s="712"/>
      <c r="UCY57" s="712"/>
      <c r="UCZ57" s="712"/>
      <c r="UDA57" s="712"/>
      <c r="UDB57" s="712"/>
      <c r="UDC57" s="712"/>
      <c r="UDD57" s="712"/>
      <c r="UDE57" s="712"/>
      <c r="UDF57" s="712"/>
      <c r="UDG57" s="712"/>
      <c r="UDH57" s="712"/>
      <c r="UDI57" s="712"/>
      <c r="UDJ57" s="712"/>
      <c r="UDK57" s="712"/>
      <c r="UDL57" s="712"/>
      <c r="UDM57" s="712"/>
      <c r="UDN57" s="712"/>
      <c r="UDO57" s="712"/>
      <c r="UDP57" s="712"/>
      <c r="UDQ57" s="712"/>
      <c r="UDR57" s="712"/>
      <c r="UDS57" s="712"/>
      <c r="UDT57" s="712"/>
      <c r="UDU57" s="712"/>
      <c r="UDV57" s="712"/>
      <c r="UDW57" s="712"/>
      <c r="UDX57" s="712"/>
      <c r="UDY57" s="712"/>
      <c r="UDZ57" s="712"/>
      <c r="UEA57" s="712"/>
      <c r="UEB57" s="712"/>
      <c r="UEC57" s="712"/>
      <c r="UED57" s="712"/>
      <c r="UEE57" s="712"/>
      <c r="UEF57" s="712"/>
      <c r="UEG57" s="712"/>
      <c r="UEH57" s="712"/>
      <c r="UEI57" s="712"/>
      <c r="UEJ57" s="712"/>
      <c r="UEK57" s="712"/>
      <c r="UEL57" s="712"/>
      <c r="UEM57" s="712"/>
      <c r="UEN57" s="712"/>
      <c r="UEO57" s="712"/>
      <c r="UEP57" s="712"/>
      <c r="UEQ57" s="712"/>
      <c r="UER57" s="712"/>
      <c r="UES57" s="712"/>
      <c r="UET57" s="712"/>
      <c r="UEU57" s="712"/>
      <c r="UEV57" s="712"/>
      <c r="UEW57" s="712"/>
      <c r="UEX57" s="712"/>
      <c r="UEY57" s="712"/>
      <c r="UEZ57" s="712"/>
      <c r="UFA57" s="712"/>
      <c r="UFB57" s="712"/>
      <c r="UFC57" s="712"/>
      <c r="UFD57" s="712"/>
      <c r="UFE57" s="712"/>
      <c r="UFF57" s="712"/>
      <c r="UFG57" s="712"/>
      <c r="UFH57" s="712"/>
      <c r="UFI57" s="712"/>
      <c r="UFJ57" s="712"/>
      <c r="UFK57" s="712"/>
      <c r="UFL57" s="712"/>
      <c r="UFM57" s="712"/>
      <c r="UFN57" s="712"/>
      <c r="UFO57" s="712"/>
      <c r="UFP57" s="712"/>
      <c r="UFQ57" s="712"/>
      <c r="UFR57" s="712"/>
      <c r="UFS57" s="712"/>
      <c r="UFT57" s="712"/>
      <c r="UFU57" s="712"/>
      <c r="UFV57" s="712"/>
      <c r="UFW57" s="712"/>
      <c r="UFX57" s="712"/>
      <c r="UFY57" s="712"/>
      <c r="UFZ57" s="712"/>
      <c r="UGA57" s="712"/>
      <c r="UGB57" s="712"/>
      <c r="UGC57" s="712"/>
      <c r="UGD57" s="712"/>
      <c r="UGE57" s="712"/>
      <c r="UGF57" s="712"/>
      <c r="UGG57" s="712"/>
      <c r="UGH57" s="712"/>
      <c r="UGI57" s="712"/>
      <c r="UGJ57" s="712"/>
      <c r="UGK57" s="712"/>
      <c r="UGL57" s="712"/>
      <c r="UGM57" s="712"/>
      <c r="UGN57" s="712"/>
      <c r="UGO57" s="712"/>
      <c r="UGP57" s="712"/>
      <c r="UGQ57" s="712"/>
      <c r="UGR57" s="712"/>
      <c r="UGS57" s="712"/>
      <c r="UGT57" s="712"/>
      <c r="UGU57" s="712"/>
      <c r="UGV57" s="712"/>
      <c r="UGW57" s="712"/>
      <c r="UGX57" s="712"/>
      <c r="UGY57" s="712"/>
      <c r="UGZ57" s="712"/>
      <c r="UHA57" s="712"/>
      <c r="UHB57" s="712"/>
      <c r="UHC57" s="712"/>
      <c r="UHD57" s="712"/>
      <c r="UHE57" s="712"/>
      <c r="UHF57" s="712"/>
      <c r="UHG57" s="712"/>
      <c r="UHH57" s="712"/>
      <c r="UHI57" s="712"/>
      <c r="UHJ57" s="712"/>
      <c r="UHK57" s="712"/>
      <c r="UHL57" s="712"/>
      <c r="UHM57" s="712"/>
      <c r="UHN57" s="712"/>
      <c r="UHO57" s="712"/>
      <c r="UHP57" s="712"/>
      <c r="UHQ57" s="712"/>
      <c r="UHR57" s="712"/>
      <c r="UHS57" s="712"/>
      <c r="UHT57" s="712"/>
      <c r="UHU57" s="712"/>
      <c r="UHV57" s="712"/>
      <c r="UHW57" s="712"/>
      <c r="UHX57" s="712"/>
      <c r="UHY57" s="712"/>
      <c r="UHZ57" s="712"/>
      <c r="UIA57" s="712"/>
      <c r="UIB57" s="712"/>
      <c r="UIC57" s="712"/>
      <c r="UID57" s="712"/>
      <c r="UIE57" s="712"/>
      <c r="UIF57" s="712"/>
      <c r="UIG57" s="712"/>
      <c r="UIH57" s="712"/>
      <c r="UII57" s="712"/>
      <c r="UIJ57" s="712"/>
      <c r="UIK57" s="712"/>
      <c r="UIL57" s="712"/>
      <c r="UIM57" s="712"/>
      <c r="UIN57" s="712"/>
      <c r="UIO57" s="712"/>
      <c r="UIP57" s="712"/>
      <c r="UIQ57" s="712"/>
      <c r="UIR57" s="712"/>
      <c r="UIS57" s="712"/>
      <c r="UIT57" s="712"/>
      <c r="UIU57" s="712"/>
      <c r="UIV57" s="712"/>
      <c r="UIW57" s="712"/>
      <c r="UIX57" s="712"/>
      <c r="UIY57" s="712"/>
      <c r="UIZ57" s="712"/>
      <c r="UJA57" s="712"/>
      <c r="UJB57" s="712"/>
      <c r="UJC57" s="712"/>
      <c r="UJD57" s="712"/>
      <c r="UJE57" s="712"/>
      <c r="UJF57" s="712"/>
      <c r="UJG57" s="712"/>
      <c r="UJH57" s="712"/>
      <c r="UJI57" s="712"/>
      <c r="UJJ57" s="712"/>
      <c r="UJK57" s="712"/>
      <c r="UJL57" s="712"/>
      <c r="UJM57" s="712"/>
      <c r="UJN57" s="712"/>
      <c r="UJO57" s="712"/>
      <c r="UJP57" s="712"/>
      <c r="UJQ57" s="712"/>
      <c r="UJR57" s="712"/>
      <c r="UJS57" s="712"/>
      <c r="UJT57" s="712"/>
      <c r="UJU57" s="712"/>
      <c r="UJV57" s="712"/>
      <c r="UJW57" s="712"/>
      <c r="UJX57" s="712"/>
      <c r="UJY57" s="712"/>
      <c r="UJZ57" s="712"/>
      <c r="UKA57" s="712"/>
      <c r="UKB57" s="712"/>
      <c r="UKC57" s="712"/>
      <c r="UKD57" s="712"/>
      <c r="UKE57" s="712"/>
      <c r="UKF57" s="712"/>
      <c r="UKG57" s="712"/>
      <c r="UKH57" s="712"/>
      <c r="UKI57" s="712"/>
      <c r="UKJ57" s="712"/>
      <c r="UKK57" s="712"/>
      <c r="UKL57" s="712"/>
      <c r="UKM57" s="712"/>
      <c r="UKN57" s="712"/>
      <c r="UKO57" s="712"/>
      <c r="UKP57" s="712"/>
      <c r="UKQ57" s="712"/>
      <c r="UKR57" s="712"/>
      <c r="UKS57" s="712"/>
      <c r="UKT57" s="712"/>
      <c r="UKU57" s="712"/>
      <c r="UKV57" s="712"/>
      <c r="UKW57" s="712"/>
      <c r="UKX57" s="712"/>
      <c r="UKY57" s="712"/>
      <c r="UKZ57" s="712"/>
      <c r="ULA57" s="712"/>
      <c r="ULB57" s="712"/>
      <c r="ULC57" s="712"/>
      <c r="ULD57" s="712"/>
      <c r="ULE57" s="712"/>
      <c r="ULF57" s="712"/>
      <c r="ULG57" s="712"/>
      <c r="ULH57" s="712"/>
      <c r="ULI57" s="712"/>
      <c r="ULJ57" s="712"/>
      <c r="ULK57" s="712"/>
      <c r="ULL57" s="712"/>
      <c r="ULM57" s="712"/>
      <c r="ULN57" s="712"/>
      <c r="ULO57" s="712"/>
      <c r="ULP57" s="712"/>
      <c r="ULQ57" s="712"/>
      <c r="ULR57" s="712"/>
      <c r="ULS57" s="712"/>
      <c r="ULT57" s="712"/>
      <c r="ULU57" s="712"/>
      <c r="ULV57" s="712"/>
      <c r="ULW57" s="712"/>
      <c r="ULX57" s="712"/>
      <c r="ULY57" s="712"/>
      <c r="ULZ57" s="712"/>
      <c r="UMA57" s="712"/>
      <c r="UMB57" s="712"/>
      <c r="UMC57" s="712"/>
      <c r="UMD57" s="712"/>
      <c r="UME57" s="712"/>
      <c r="UMF57" s="712"/>
      <c r="UMG57" s="712"/>
      <c r="UMH57" s="712"/>
      <c r="UMI57" s="712"/>
      <c r="UMJ57" s="712"/>
      <c r="UMK57" s="712"/>
      <c r="UML57" s="712"/>
      <c r="UMM57" s="712"/>
      <c r="UMN57" s="712"/>
      <c r="UMO57" s="712"/>
      <c r="UMP57" s="712"/>
      <c r="UMQ57" s="712"/>
      <c r="UMR57" s="712"/>
      <c r="UMS57" s="712"/>
      <c r="UMT57" s="712"/>
      <c r="UMU57" s="712"/>
      <c r="UMV57" s="712"/>
      <c r="UMW57" s="712"/>
      <c r="UMX57" s="712"/>
      <c r="UMY57" s="712"/>
      <c r="UMZ57" s="712"/>
      <c r="UNA57" s="712"/>
      <c r="UNB57" s="712"/>
      <c r="UNC57" s="712"/>
      <c r="UND57" s="712"/>
      <c r="UNE57" s="712"/>
      <c r="UNF57" s="712"/>
      <c r="UNG57" s="712"/>
      <c r="UNH57" s="712"/>
      <c r="UNI57" s="712"/>
      <c r="UNJ57" s="712"/>
      <c r="UNK57" s="712"/>
      <c r="UNL57" s="712"/>
      <c r="UNM57" s="712"/>
      <c r="UNN57" s="712"/>
      <c r="UNO57" s="712"/>
      <c r="UNP57" s="712"/>
      <c r="UNQ57" s="712"/>
      <c r="UNR57" s="712"/>
      <c r="UNS57" s="712"/>
      <c r="UNT57" s="712"/>
      <c r="UNU57" s="712"/>
      <c r="UNV57" s="712"/>
      <c r="UNW57" s="712"/>
      <c r="UNX57" s="712"/>
      <c r="UNY57" s="712"/>
      <c r="UNZ57" s="712"/>
      <c r="UOA57" s="712"/>
      <c r="UOB57" s="712"/>
      <c r="UOC57" s="712"/>
      <c r="UOD57" s="712"/>
      <c r="UOE57" s="712"/>
      <c r="UOF57" s="712"/>
      <c r="UOG57" s="712"/>
      <c r="UOH57" s="712"/>
      <c r="UOI57" s="712"/>
      <c r="UOJ57" s="712"/>
      <c r="UOK57" s="712"/>
      <c r="UOL57" s="712"/>
      <c r="UOM57" s="712"/>
      <c r="UON57" s="712"/>
      <c r="UOO57" s="712"/>
      <c r="UOP57" s="712"/>
      <c r="UOQ57" s="712"/>
      <c r="UOR57" s="712"/>
      <c r="UOS57" s="712"/>
      <c r="UOT57" s="712"/>
      <c r="UOU57" s="712"/>
      <c r="UOV57" s="712"/>
      <c r="UOW57" s="712"/>
      <c r="UOX57" s="712"/>
      <c r="UOY57" s="712"/>
      <c r="UOZ57" s="712"/>
      <c r="UPA57" s="712"/>
      <c r="UPB57" s="712"/>
      <c r="UPC57" s="712"/>
      <c r="UPD57" s="712"/>
      <c r="UPE57" s="712"/>
      <c r="UPF57" s="712"/>
      <c r="UPG57" s="712"/>
      <c r="UPH57" s="712"/>
      <c r="UPI57" s="712"/>
      <c r="UPJ57" s="712"/>
      <c r="UPK57" s="712"/>
      <c r="UPL57" s="712"/>
      <c r="UPM57" s="712"/>
      <c r="UPN57" s="712"/>
      <c r="UPO57" s="712"/>
      <c r="UPP57" s="712"/>
      <c r="UPQ57" s="712"/>
      <c r="UPR57" s="712"/>
      <c r="UPS57" s="712"/>
      <c r="UPT57" s="712"/>
      <c r="UPU57" s="712"/>
      <c r="UPV57" s="712"/>
      <c r="UPW57" s="712"/>
      <c r="UPX57" s="712"/>
      <c r="UPY57" s="712"/>
      <c r="UPZ57" s="712"/>
      <c r="UQA57" s="712"/>
      <c r="UQB57" s="712"/>
      <c r="UQC57" s="712"/>
      <c r="UQD57" s="712"/>
      <c r="UQE57" s="712"/>
      <c r="UQF57" s="712"/>
      <c r="UQG57" s="712"/>
      <c r="UQH57" s="712"/>
      <c r="UQI57" s="712"/>
      <c r="UQJ57" s="712"/>
      <c r="UQK57" s="712"/>
      <c r="UQL57" s="712"/>
      <c r="UQM57" s="712"/>
      <c r="UQN57" s="712"/>
      <c r="UQO57" s="712"/>
      <c r="UQP57" s="712"/>
      <c r="UQQ57" s="712"/>
      <c r="UQR57" s="712"/>
      <c r="UQS57" s="712"/>
      <c r="UQT57" s="712"/>
      <c r="UQU57" s="712"/>
      <c r="UQV57" s="712"/>
      <c r="UQW57" s="712"/>
      <c r="UQX57" s="712"/>
      <c r="UQY57" s="712"/>
      <c r="UQZ57" s="712"/>
      <c r="URA57" s="712"/>
      <c r="URB57" s="712"/>
      <c r="URC57" s="712"/>
      <c r="URD57" s="712"/>
      <c r="URE57" s="712"/>
      <c r="URF57" s="712"/>
      <c r="URG57" s="712"/>
      <c r="URH57" s="712"/>
      <c r="URI57" s="712"/>
      <c r="URJ57" s="712"/>
      <c r="URK57" s="712"/>
      <c r="URL57" s="712"/>
      <c r="URM57" s="712"/>
      <c r="URN57" s="712"/>
      <c r="URO57" s="712"/>
      <c r="URP57" s="712"/>
      <c r="URQ57" s="712"/>
      <c r="URR57" s="712"/>
      <c r="URS57" s="712"/>
      <c r="URT57" s="712"/>
      <c r="URU57" s="712"/>
      <c r="URV57" s="712"/>
      <c r="URW57" s="712"/>
      <c r="URX57" s="712"/>
      <c r="URY57" s="712"/>
      <c r="URZ57" s="712"/>
      <c r="USA57" s="712"/>
      <c r="USB57" s="712"/>
      <c r="USC57" s="712"/>
      <c r="USD57" s="712"/>
      <c r="USE57" s="712"/>
      <c r="USF57" s="712"/>
      <c r="USG57" s="712"/>
      <c r="USH57" s="712"/>
      <c r="USI57" s="712"/>
      <c r="USJ57" s="712"/>
      <c r="USK57" s="712"/>
      <c r="USL57" s="712"/>
      <c r="USM57" s="712"/>
      <c r="USN57" s="712"/>
      <c r="USO57" s="712"/>
      <c r="USP57" s="712"/>
      <c r="USQ57" s="712"/>
      <c r="USR57" s="712"/>
      <c r="USS57" s="712"/>
      <c r="UST57" s="712"/>
      <c r="USU57" s="712"/>
      <c r="USV57" s="712"/>
      <c r="USW57" s="712"/>
      <c r="USX57" s="712"/>
      <c r="USY57" s="712"/>
      <c r="USZ57" s="712"/>
      <c r="UTA57" s="712"/>
      <c r="UTB57" s="712"/>
      <c r="UTC57" s="712"/>
      <c r="UTD57" s="712"/>
      <c r="UTE57" s="712"/>
      <c r="UTF57" s="712"/>
      <c r="UTG57" s="712"/>
      <c r="UTH57" s="712"/>
      <c r="UTI57" s="712"/>
      <c r="UTJ57" s="712"/>
      <c r="UTK57" s="712"/>
      <c r="UTL57" s="712"/>
      <c r="UTM57" s="712"/>
      <c r="UTN57" s="712"/>
      <c r="UTO57" s="712"/>
      <c r="UTP57" s="712"/>
      <c r="UTQ57" s="712"/>
      <c r="UTR57" s="712"/>
      <c r="UTS57" s="712"/>
      <c r="UTT57" s="712"/>
      <c r="UTU57" s="712"/>
      <c r="UTV57" s="712"/>
      <c r="UTW57" s="712"/>
      <c r="UTX57" s="712"/>
      <c r="UTY57" s="712"/>
      <c r="UTZ57" s="712"/>
      <c r="UUA57" s="712"/>
      <c r="UUB57" s="712"/>
      <c r="UUC57" s="712"/>
      <c r="UUD57" s="712"/>
      <c r="UUE57" s="712"/>
      <c r="UUF57" s="712"/>
      <c r="UUG57" s="712"/>
      <c r="UUH57" s="712"/>
      <c r="UUI57" s="712"/>
      <c r="UUJ57" s="712"/>
      <c r="UUK57" s="712"/>
      <c r="UUL57" s="712"/>
      <c r="UUM57" s="712"/>
      <c r="UUN57" s="712"/>
      <c r="UUO57" s="712"/>
      <c r="UUP57" s="712"/>
      <c r="UUQ57" s="712"/>
      <c r="UUR57" s="712"/>
      <c r="UUS57" s="712"/>
      <c r="UUT57" s="712"/>
      <c r="UUU57" s="712"/>
      <c r="UUV57" s="712"/>
      <c r="UUW57" s="712"/>
      <c r="UUX57" s="712"/>
      <c r="UUY57" s="712"/>
      <c r="UUZ57" s="712"/>
      <c r="UVA57" s="712"/>
      <c r="UVB57" s="712"/>
      <c r="UVC57" s="712"/>
      <c r="UVD57" s="712"/>
      <c r="UVE57" s="712"/>
      <c r="UVF57" s="712"/>
      <c r="UVG57" s="712"/>
      <c r="UVH57" s="712"/>
      <c r="UVI57" s="712"/>
      <c r="UVJ57" s="712"/>
      <c r="UVK57" s="712"/>
      <c r="UVL57" s="712"/>
      <c r="UVM57" s="712"/>
      <c r="UVN57" s="712"/>
      <c r="UVO57" s="712"/>
      <c r="UVP57" s="712"/>
      <c r="UVQ57" s="712"/>
      <c r="UVR57" s="712"/>
      <c r="UVS57" s="712"/>
      <c r="UVT57" s="712"/>
      <c r="UVU57" s="712"/>
      <c r="UVV57" s="712"/>
      <c r="UVW57" s="712"/>
      <c r="UVX57" s="712"/>
      <c r="UVY57" s="712"/>
      <c r="UVZ57" s="712"/>
      <c r="UWA57" s="712"/>
      <c r="UWB57" s="712"/>
      <c r="UWC57" s="712"/>
      <c r="UWD57" s="712"/>
      <c r="UWE57" s="712"/>
      <c r="UWF57" s="712"/>
      <c r="UWG57" s="712"/>
      <c r="UWH57" s="712"/>
      <c r="UWI57" s="712"/>
      <c r="UWJ57" s="712"/>
      <c r="UWK57" s="712"/>
      <c r="UWL57" s="712"/>
      <c r="UWM57" s="712"/>
      <c r="UWN57" s="712"/>
      <c r="UWO57" s="712"/>
      <c r="UWP57" s="712"/>
      <c r="UWQ57" s="712"/>
      <c r="UWR57" s="712"/>
      <c r="UWS57" s="712"/>
      <c r="UWT57" s="712"/>
      <c r="UWU57" s="712"/>
      <c r="UWV57" s="712"/>
      <c r="UWW57" s="712"/>
      <c r="UWX57" s="712"/>
      <c r="UWY57" s="712"/>
      <c r="UWZ57" s="712"/>
      <c r="UXA57" s="712"/>
      <c r="UXB57" s="712"/>
      <c r="UXC57" s="712"/>
      <c r="UXD57" s="712"/>
      <c r="UXE57" s="712"/>
      <c r="UXF57" s="712"/>
      <c r="UXG57" s="712"/>
      <c r="UXH57" s="712"/>
      <c r="UXI57" s="712"/>
      <c r="UXJ57" s="712"/>
      <c r="UXK57" s="712"/>
      <c r="UXL57" s="712"/>
      <c r="UXM57" s="712"/>
      <c r="UXN57" s="712"/>
      <c r="UXO57" s="712"/>
      <c r="UXP57" s="712"/>
      <c r="UXQ57" s="712"/>
      <c r="UXR57" s="712"/>
      <c r="UXS57" s="712"/>
      <c r="UXT57" s="712"/>
      <c r="UXU57" s="712"/>
      <c r="UXV57" s="712"/>
      <c r="UXW57" s="712"/>
      <c r="UXX57" s="712"/>
      <c r="UXY57" s="712"/>
      <c r="UXZ57" s="712"/>
      <c r="UYA57" s="712"/>
      <c r="UYB57" s="712"/>
      <c r="UYC57" s="712"/>
      <c r="UYD57" s="712"/>
      <c r="UYE57" s="712"/>
      <c r="UYF57" s="712"/>
      <c r="UYG57" s="712"/>
      <c r="UYH57" s="712"/>
      <c r="UYI57" s="712"/>
      <c r="UYJ57" s="712"/>
      <c r="UYK57" s="712"/>
      <c r="UYL57" s="712"/>
      <c r="UYM57" s="712"/>
      <c r="UYN57" s="712"/>
      <c r="UYO57" s="712"/>
      <c r="UYP57" s="712"/>
      <c r="UYQ57" s="712"/>
      <c r="UYR57" s="712"/>
      <c r="UYS57" s="712"/>
      <c r="UYT57" s="712"/>
      <c r="UYU57" s="712"/>
      <c r="UYV57" s="712"/>
      <c r="UYW57" s="712"/>
      <c r="UYX57" s="712"/>
      <c r="UYY57" s="712"/>
      <c r="UYZ57" s="712"/>
      <c r="UZA57" s="712"/>
      <c r="UZB57" s="712"/>
      <c r="UZC57" s="712"/>
      <c r="UZD57" s="712"/>
      <c r="UZE57" s="712"/>
      <c r="UZF57" s="712"/>
      <c r="UZG57" s="712"/>
      <c r="UZH57" s="712"/>
      <c r="UZI57" s="712"/>
      <c r="UZJ57" s="712"/>
      <c r="UZK57" s="712"/>
      <c r="UZL57" s="712"/>
      <c r="UZM57" s="712"/>
      <c r="UZN57" s="712"/>
      <c r="UZO57" s="712"/>
      <c r="UZP57" s="712"/>
      <c r="UZQ57" s="712"/>
      <c r="UZR57" s="712"/>
      <c r="UZS57" s="712"/>
      <c r="UZT57" s="712"/>
      <c r="UZU57" s="712"/>
      <c r="UZV57" s="712"/>
      <c r="UZW57" s="712"/>
      <c r="UZX57" s="712"/>
      <c r="UZY57" s="712"/>
      <c r="UZZ57" s="712"/>
      <c r="VAA57" s="712"/>
      <c r="VAB57" s="712"/>
      <c r="VAC57" s="712"/>
      <c r="VAD57" s="712"/>
      <c r="VAE57" s="712"/>
      <c r="VAF57" s="712"/>
      <c r="VAG57" s="712"/>
      <c r="VAH57" s="712"/>
      <c r="VAI57" s="712"/>
      <c r="VAJ57" s="712"/>
      <c r="VAK57" s="712"/>
      <c r="VAL57" s="712"/>
      <c r="VAM57" s="712"/>
      <c r="VAN57" s="712"/>
      <c r="VAO57" s="712"/>
      <c r="VAP57" s="712"/>
      <c r="VAQ57" s="712"/>
      <c r="VAR57" s="712"/>
      <c r="VAS57" s="712"/>
      <c r="VAT57" s="712"/>
      <c r="VAU57" s="712"/>
      <c r="VAV57" s="712"/>
      <c r="VAW57" s="712"/>
      <c r="VAX57" s="712"/>
      <c r="VAY57" s="712"/>
      <c r="VAZ57" s="712"/>
      <c r="VBA57" s="712"/>
      <c r="VBB57" s="712"/>
      <c r="VBC57" s="712"/>
      <c r="VBD57" s="712"/>
      <c r="VBE57" s="712"/>
      <c r="VBF57" s="712"/>
      <c r="VBG57" s="712"/>
      <c r="VBH57" s="712"/>
      <c r="VBI57" s="712"/>
      <c r="VBJ57" s="712"/>
      <c r="VBK57" s="712"/>
      <c r="VBL57" s="712"/>
      <c r="VBM57" s="712"/>
      <c r="VBN57" s="712"/>
      <c r="VBO57" s="712"/>
      <c r="VBP57" s="712"/>
      <c r="VBQ57" s="712"/>
      <c r="VBR57" s="712"/>
      <c r="VBS57" s="712"/>
      <c r="VBT57" s="712"/>
      <c r="VBU57" s="712"/>
      <c r="VBV57" s="712"/>
      <c r="VBW57" s="712"/>
      <c r="VBX57" s="712"/>
      <c r="VBY57" s="712"/>
      <c r="VBZ57" s="712"/>
      <c r="VCA57" s="712"/>
      <c r="VCB57" s="712"/>
      <c r="VCC57" s="712"/>
      <c r="VCD57" s="712"/>
      <c r="VCE57" s="712"/>
      <c r="VCF57" s="712"/>
      <c r="VCG57" s="712"/>
      <c r="VCH57" s="712"/>
      <c r="VCI57" s="712"/>
      <c r="VCJ57" s="712"/>
      <c r="VCK57" s="712"/>
      <c r="VCL57" s="712"/>
      <c r="VCM57" s="712"/>
      <c r="VCN57" s="712"/>
      <c r="VCO57" s="712"/>
      <c r="VCP57" s="712"/>
      <c r="VCQ57" s="712"/>
      <c r="VCR57" s="712"/>
      <c r="VCS57" s="712"/>
      <c r="VCT57" s="712"/>
      <c r="VCU57" s="712"/>
      <c r="VCV57" s="712"/>
      <c r="VCW57" s="712"/>
      <c r="VCX57" s="712"/>
      <c r="VCY57" s="712"/>
      <c r="VCZ57" s="712"/>
      <c r="VDA57" s="712"/>
      <c r="VDB57" s="712"/>
      <c r="VDC57" s="712"/>
      <c r="VDD57" s="712"/>
      <c r="VDE57" s="712"/>
      <c r="VDF57" s="712"/>
      <c r="VDG57" s="712"/>
      <c r="VDH57" s="712"/>
      <c r="VDI57" s="712"/>
      <c r="VDJ57" s="712"/>
      <c r="VDK57" s="712"/>
      <c r="VDL57" s="712"/>
      <c r="VDM57" s="712"/>
      <c r="VDN57" s="712"/>
      <c r="VDO57" s="712"/>
      <c r="VDP57" s="712"/>
      <c r="VDQ57" s="712"/>
      <c r="VDR57" s="712"/>
      <c r="VDS57" s="712"/>
      <c r="VDT57" s="712"/>
      <c r="VDU57" s="712"/>
      <c r="VDV57" s="712"/>
      <c r="VDW57" s="712"/>
      <c r="VDX57" s="712"/>
      <c r="VDY57" s="712"/>
      <c r="VDZ57" s="712"/>
      <c r="VEA57" s="712"/>
      <c r="VEB57" s="712"/>
      <c r="VEC57" s="712"/>
      <c r="VED57" s="712"/>
      <c r="VEE57" s="712"/>
      <c r="VEF57" s="712"/>
      <c r="VEG57" s="712"/>
      <c r="VEH57" s="712"/>
      <c r="VEI57" s="712"/>
      <c r="VEJ57" s="712"/>
      <c r="VEK57" s="712"/>
      <c r="VEL57" s="712"/>
      <c r="VEM57" s="712"/>
      <c r="VEN57" s="712"/>
      <c r="VEO57" s="712"/>
      <c r="VEP57" s="712"/>
      <c r="VEQ57" s="712"/>
      <c r="VER57" s="712"/>
      <c r="VES57" s="712"/>
      <c r="VET57" s="712"/>
      <c r="VEU57" s="712"/>
      <c r="VEV57" s="712"/>
      <c r="VEW57" s="712"/>
      <c r="VEX57" s="712"/>
      <c r="VEY57" s="712"/>
      <c r="VEZ57" s="712"/>
      <c r="VFA57" s="712"/>
      <c r="VFB57" s="712"/>
      <c r="VFC57" s="712"/>
      <c r="VFD57" s="712"/>
      <c r="VFE57" s="712"/>
      <c r="VFF57" s="712"/>
      <c r="VFG57" s="712"/>
      <c r="VFH57" s="712"/>
      <c r="VFI57" s="712"/>
      <c r="VFJ57" s="712"/>
      <c r="VFK57" s="712"/>
      <c r="VFL57" s="712"/>
      <c r="VFM57" s="712"/>
      <c r="VFN57" s="712"/>
      <c r="VFO57" s="712"/>
      <c r="VFP57" s="712"/>
      <c r="VFQ57" s="712"/>
      <c r="VFR57" s="712"/>
      <c r="VFS57" s="712"/>
      <c r="VFT57" s="712"/>
      <c r="VFU57" s="712"/>
      <c r="VFV57" s="712"/>
      <c r="VFW57" s="712"/>
      <c r="VFX57" s="712"/>
      <c r="VFY57" s="712"/>
      <c r="VFZ57" s="712"/>
      <c r="VGA57" s="712"/>
      <c r="VGB57" s="712"/>
      <c r="VGC57" s="712"/>
      <c r="VGD57" s="712"/>
      <c r="VGE57" s="712"/>
      <c r="VGF57" s="712"/>
      <c r="VGG57" s="712"/>
      <c r="VGH57" s="712"/>
      <c r="VGI57" s="712"/>
      <c r="VGJ57" s="712"/>
      <c r="VGK57" s="712"/>
      <c r="VGL57" s="712"/>
      <c r="VGM57" s="712"/>
      <c r="VGN57" s="712"/>
      <c r="VGO57" s="712"/>
      <c r="VGP57" s="712"/>
      <c r="VGQ57" s="712"/>
      <c r="VGR57" s="712"/>
      <c r="VGS57" s="712"/>
      <c r="VGT57" s="712"/>
      <c r="VGU57" s="712"/>
      <c r="VGV57" s="712"/>
      <c r="VGW57" s="712"/>
      <c r="VGX57" s="712"/>
      <c r="VGY57" s="712"/>
      <c r="VGZ57" s="712"/>
      <c r="VHA57" s="712"/>
      <c r="VHB57" s="712"/>
      <c r="VHC57" s="712"/>
      <c r="VHD57" s="712"/>
      <c r="VHE57" s="712"/>
      <c r="VHF57" s="712"/>
      <c r="VHG57" s="712"/>
      <c r="VHH57" s="712"/>
      <c r="VHI57" s="712"/>
      <c r="VHJ57" s="712"/>
      <c r="VHK57" s="712"/>
      <c r="VHL57" s="712"/>
      <c r="VHM57" s="712"/>
      <c r="VHN57" s="712"/>
      <c r="VHO57" s="712"/>
      <c r="VHP57" s="712"/>
      <c r="VHQ57" s="712"/>
      <c r="VHR57" s="712"/>
      <c r="VHS57" s="712"/>
      <c r="VHT57" s="712"/>
      <c r="VHU57" s="712"/>
      <c r="VHV57" s="712"/>
      <c r="VHW57" s="712"/>
      <c r="VHX57" s="712"/>
      <c r="VHY57" s="712"/>
      <c r="VHZ57" s="712"/>
      <c r="VIA57" s="712"/>
      <c r="VIB57" s="712"/>
      <c r="VIC57" s="712"/>
      <c r="VID57" s="712"/>
      <c r="VIE57" s="712"/>
      <c r="VIF57" s="712"/>
      <c r="VIG57" s="712"/>
      <c r="VIH57" s="712"/>
      <c r="VII57" s="712"/>
      <c r="VIJ57" s="712"/>
      <c r="VIK57" s="712"/>
      <c r="VIL57" s="712"/>
      <c r="VIM57" s="712"/>
      <c r="VIN57" s="712"/>
      <c r="VIO57" s="712"/>
      <c r="VIP57" s="712"/>
      <c r="VIQ57" s="712"/>
      <c r="VIR57" s="712"/>
      <c r="VIS57" s="712"/>
      <c r="VIT57" s="712"/>
      <c r="VIU57" s="712"/>
      <c r="VIV57" s="712"/>
      <c r="VIW57" s="712"/>
      <c r="VIX57" s="712"/>
      <c r="VIY57" s="712"/>
      <c r="VIZ57" s="712"/>
      <c r="VJA57" s="712"/>
      <c r="VJB57" s="712"/>
      <c r="VJC57" s="712"/>
      <c r="VJD57" s="712"/>
      <c r="VJE57" s="712"/>
      <c r="VJF57" s="712"/>
      <c r="VJG57" s="712"/>
      <c r="VJH57" s="712"/>
      <c r="VJI57" s="712"/>
      <c r="VJJ57" s="712"/>
      <c r="VJK57" s="712"/>
      <c r="VJL57" s="712"/>
      <c r="VJM57" s="712"/>
      <c r="VJN57" s="712"/>
      <c r="VJO57" s="712"/>
      <c r="VJP57" s="712"/>
      <c r="VJQ57" s="712"/>
      <c r="VJR57" s="712"/>
      <c r="VJS57" s="712"/>
      <c r="VJT57" s="712"/>
      <c r="VJU57" s="712"/>
      <c r="VJV57" s="712"/>
      <c r="VJW57" s="712"/>
      <c r="VJX57" s="712"/>
      <c r="VJY57" s="712"/>
      <c r="VJZ57" s="712"/>
      <c r="VKA57" s="712"/>
      <c r="VKB57" s="712"/>
      <c r="VKC57" s="712"/>
      <c r="VKD57" s="712"/>
      <c r="VKE57" s="712"/>
      <c r="VKF57" s="712"/>
      <c r="VKG57" s="712"/>
      <c r="VKH57" s="712"/>
      <c r="VKI57" s="712"/>
      <c r="VKJ57" s="712"/>
      <c r="VKK57" s="712"/>
      <c r="VKL57" s="712"/>
      <c r="VKM57" s="712"/>
      <c r="VKN57" s="712"/>
      <c r="VKO57" s="712"/>
      <c r="VKP57" s="712"/>
      <c r="VKQ57" s="712"/>
      <c r="VKR57" s="712"/>
      <c r="VKS57" s="712"/>
      <c r="VKT57" s="712"/>
      <c r="VKU57" s="712"/>
      <c r="VKV57" s="712"/>
      <c r="VKW57" s="712"/>
      <c r="VKX57" s="712"/>
      <c r="VKY57" s="712"/>
      <c r="VKZ57" s="712"/>
      <c r="VLA57" s="712"/>
      <c r="VLB57" s="712"/>
      <c r="VLC57" s="712"/>
      <c r="VLD57" s="712"/>
      <c r="VLE57" s="712"/>
      <c r="VLF57" s="712"/>
      <c r="VLG57" s="712"/>
      <c r="VLH57" s="712"/>
      <c r="VLI57" s="712"/>
      <c r="VLJ57" s="712"/>
      <c r="VLK57" s="712"/>
      <c r="VLL57" s="712"/>
      <c r="VLM57" s="712"/>
      <c r="VLN57" s="712"/>
      <c r="VLO57" s="712"/>
      <c r="VLP57" s="712"/>
      <c r="VLQ57" s="712"/>
      <c r="VLR57" s="712"/>
      <c r="VLS57" s="712"/>
      <c r="VLT57" s="712"/>
      <c r="VLU57" s="712"/>
      <c r="VLV57" s="712"/>
      <c r="VLW57" s="712"/>
      <c r="VLX57" s="712"/>
      <c r="VLY57" s="712"/>
      <c r="VLZ57" s="712"/>
      <c r="VMA57" s="712"/>
      <c r="VMB57" s="712"/>
      <c r="VMC57" s="712"/>
      <c r="VMD57" s="712"/>
      <c r="VME57" s="712"/>
      <c r="VMF57" s="712"/>
      <c r="VMG57" s="712"/>
      <c r="VMH57" s="712"/>
      <c r="VMI57" s="712"/>
      <c r="VMJ57" s="712"/>
      <c r="VMK57" s="712"/>
      <c r="VML57" s="712"/>
      <c r="VMM57" s="712"/>
      <c r="VMN57" s="712"/>
      <c r="VMO57" s="712"/>
      <c r="VMP57" s="712"/>
      <c r="VMQ57" s="712"/>
      <c r="VMR57" s="712"/>
      <c r="VMS57" s="712"/>
      <c r="VMT57" s="712"/>
      <c r="VMU57" s="712"/>
      <c r="VMV57" s="712"/>
      <c r="VMW57" s="712"/>
      <c r="VMX57" s="712"/>
      <c r="VMY57" s="712"/>
      <c r="VMZ57" s="712"/>
      <c r="VNA57" s="712"/>
      <c r="VNB57" s="712"/>
      <c r="VNC57" s="712"/>
      <c r="VND57" s="712"/>
      <c r="VNE57" s="712"/>
      <c r="VNF57" s="712"/>
      <c r="VNG57" s="712"/>
      <c r="VNH57" s="712"/>
      <c r="VNI57" s="712"/>
      <c r="VNJ57" s="712"/>
      <c r="VNK57" s="712"/>
      <c r="VNL57" s="712"/>
      <c r="VNM57" s="712"/>
      <c r="VNN57" s="712"/>
      <c r="VNO57" s="712"/>
      <c r="VNP57" s="712"/>
      <c r="VNQ57" s="712"/>
      <c r="VNR57" s="712"/>
      <c r="VNS57" s="712"/>
      <c r="VNT57" s="712"/>
      <c r="VNU57" s="712"/>
      <c r="VNV57" s="712"/>
      <c r="VNW57" s="712"/>
      <c r="VNX57" s="712"/>
      <c r="VNY57" s="712"/>
      <c r="VNZ57" s="712"/>
      <c r="VOA57" s="712"/>
      <c r="VOB57" s="712"/>
      <c r="VOC57" s="712"/>
      <c r="VOD57" s="712"/>
      <c r="VOE57" s="712"/>
      <c r="VOF57" s="712"/>
      <c r="VOG57" s="712"/>
      <c r="VOH57" s="712"/>
      <c r="VOI57" s="712"/>
      <c r="VOJ57" s="712"/>
      <c r="VOK57" s="712"/>
      <c r="VOL57" s="712"/>
      <c r="VOM57" s="712"/>
      <c r="VON57" s="712"/>
      <c r="VOO57" s="712"/>
      <c r="VOP57" s="712"/>
      <c r="VOQ57" s="712"/>
      <c r="VOR57" s="712"/>
      <c r="VOS57" s="712"/>
      <c r="VOT57" s="712"/>
      <c r="VOU57" s="712"/>
      <c r="VOV57" s="712"/>
      <c r="VOW57" s="712"/>
      <c r="VOX57" s="712"/>
      <c r="VOY57" s="712"/>
      <c r="VOZ57" s="712"/>
      <c r="VPA57" s="712"/>
      <c r="VPB57" s="712"/>
      <c r="VPC57" s="712"/>
      <c r="VPD57" s="712"/>
      <c r="VPE57" s="712"/>
      <c r="VPF57" s="712"/>
      <c r="VPG57" s="712"/>
      <c r="VPH57" s="712"/>
      <c r="VPI57" s="712"/>
      <c r="VPJ57" s="712"/>
      <c r="VPK57" s="712"/>
      <c r="VPL57" s="712"/>
      <c r="VPM57" s="712"/>
      <c r="VPN57" s="712"/>
      <c r="VPO57" s="712"/>
      <c r="VPP57" s="712"/>
      <c r="VPQ57" s="712"/>
      <c r="VPR57" s="712"/>
      <c r="VPS57" s="712"/>
      <c r="VPT57" s="712"/>
      <c r="VPU57" s="712"/>
      <c r="VPV57" s="712"/>
      <c r="VPW57" s="712"/>
      <c r="VPX57" s="712"/>
      <c r="VPY57" s="712"/>
      <c r="VPZ57" s="712"/>
      <c r="VQA57" s="712"/>
      <c r="VQB57" s="712"/>
      <c r="VQC57" s="712"/>
      <c r="VQD57" s="712"/>
      <c r="VQE57" s="712"/>
      <c r="VQF57" s="712"/>
      <c r="VQG57" s="712"/>
      <c r="VQH57" s="712"/>
      <c r="VQI57" s="712"/>
      <c r="VQJ57" s="712"/>
      <c r="VQK57" s="712"/>
      <c r="VQL57" s="712"/>
      <c r="VQM57" s="712"/>
      <c r="VQN57" s="712"/>
      <c r="VQO57" s="712"/>
      <c r="VQP57" s="712"/>
      <c r="VQQ57" s="712"/>
      <c r="VQR57" s="712"/>
      <c r="VQS57" s="712"/>
      <c r="VQT57" s="712"/>
      <c r="VQU57" s="712"/>
      <c r="VQV57" s="712"/>
      <c r="VQW57" s="712"/>
      <c r="VQX57" s="712"/>
      <c r="VQY57" s="712"/>
      <c r="VQZ57" s="712"/>
      <c r="VRA57" s="712"/>
      <c r="VRB57" s="712"/>
      <c r="VRC57" s="712"/>
      <c r="VRD57" s="712"/>
      <c r="VRE57" s="712"/>
      <c r="VRF57" s="712"/>
      <c r="VRG57" s="712"/>
      <c r="VRH57" s="712"/>
      <c r="VRI57" s="712"/>
      <c r="VRJ57" s="712"/>
      <c r="VRK57" s="712"/>
      <c r="VRL57" s="712"/>
      <c r="VRM57" s="712"/>
      <c r="VRN57" s="712"/>
      <c r="VRO57" s="712"/>
      <c r="VRP57" s="712"/>
      <c r="VRQ57" s="712"/>
      <c r="VRR57" s="712"/>
      <c r="VRS57" s="712"/>
      <c r="VRT57" s="712"/>
      <c r="VRU57" s="712"/>
      <c r="VRV57" s="712"/>
      <c r="VRW57" s="712"/>
      <c r="VRX57" s="712"/>
      <c r="VRY57" s="712"/>
      <c r="VRZ57" s="712"/>
      <c r="VSA57" s="712"/>
      <c r="VSB57" s="712"/>
      <c r="VSC57" s="712"/>
      <c r="VSD57" s="712"/>
      <c r="VSE57" s="712"/>
      <c r="VSF57" s="712"/>
      <c r="VSG57" s="712"/>
      <c r="VSH57" s="712"/>
      <c r="VSI57" s="712"/>
      <c r="VSJ57" s="712"/>
      <c r="VSK57" s="712"/>
      <c r="VSL57" s="712"/>
      <c r="VSM57" s="712"/>
      <c r="VSN57" s="712"/>
      <c r="VSO57" s="712"/>
      <c r="VSP57" s="712"/>
      <c r="VSQ57" s="712"/>
      <c r="VSR57" s="712"/>
      <c r="VSS57" s="712"/>
      <c r="VST57" s="712"/>
      <c r="VSU57" s="712"/>
      <c r="VSV57" s="712"/>
      <c r="VSW57" s="712"/>
      <c r="VSX57" s="712"/>
      <c r="VSY57" s="712"/>
      <c r="VSZ57" s="712"/>
      <c r="VTA57" s="712"/>
      <c r="VTB57" s="712"/>
      <c r="VTC57" s="712"/>
      <c r="VTD57" s="712"/>
      <c r="VTE57" s="712"/>
      <c r="VTF57" s="712"/>
      <c r="VTG57" s="712"/>
      <c r="VTH57" s="712"/>
      <c r="VTI57" s="712"/>
      <c r="VTJ57" s="712"/>
      <c r="VTK57" s="712"/>
      <c r="VTL57" s="712"/>
      <c r="VTM57" s="712"/>
      <c r="VTN57" s="712"/>
      <c r="VTO57" s="712"/>
      <c r="VTP57" s="712"/>
      <c r="VTQ57" s="712"/>
      <c r="VTR57" s="712"/>
      <c r="VTS57" s="712"/>
      <c r="VTT57" s="712"/>
      <c r="VTU57" s="712"/>
      <c r="VTV57" s="712"/>
      <c r="VTW57" s="712"/>
      <c r="VTX57" s="712"/>
      <c r="VTY57" s="712"/>
      <c r="VTZ57" s="712"/>
      <c r="VUA57" s="712"/>
      <c r="VUB57" s="712"/>
      <c r="VUC57" s="712"/>
      <c r="VUD57" s="712"/>
      <c r="VUE57" s="712"/>
      <c r="VUF57" s="712"/>
      <c r="VUG57" s="712"/>
      <c r="VUH57" s="712"/>
      <c r="VUI57" s="712"/>
      <c r="VUJ57" s="712"/>
      <c r="VUK57" s="712"/>
      <c r="VUL57" s="712"/>
      <c r="VUM57" s="712"/>
      <c r="VUN57" s="712"/>
      <c r="VUO57" s="712"/>
      <c r="VUP57" s="712"/>
      <c r="VUQ57" s="712"/>
      <c r="VUR57" s="712"/>
      <c r="VUS57" s="712"/>
      <c r="VUT57" s="712"/>
      <c r="VUU57" s="712"/>
      <c r="VUV57" s="712"/>
      <c r="VUW57" s="712"/>
      <c r="VUX57" s="712"/>
      <c r="VUY57" s="712"/>
      <c r="VUZ57" s="712"/>
      <c r="VVA57" s="712"/>
      <c r="VVB57" s="712"/>
      <c r="VVC57" s="712"/>
      <c r="VVD57" s="712"/>
      <c r="VVE57" s="712"/>
      <c r="VVF57" s="712"/>
      <c r="VVG57" s="712"/>
      <c r="VVH57" s="712"/>
      <c r="VVI57" s="712"/>
      <c r="VVJ57" s="712"/>
      <c r="VVK57" s="712"/>
      <c r="VVL57" s="712"/>
      <c r="VVM57" s="712"/>
      <c r="VVN57" s="712"/>
      <c r="VVO57" s="712"/>
      <c r="VVP57" s="712"/>
      <c r="VVQ57" s="712"/>
      <c r="VVR57" s="712"/>
      <c r="VVS57" s="712"/>
      <c r="VVT57" s="712"/>
      <c r="VVU57" s="712"/>
      <c r="VVV57" s="712"/>
      <c r="VVW57" s="712"/>
      <c r="VVX57" s="712"/>
      <c r="VVY57" s="712"/>
      <c r="VVZ57" s="712"/>
      <c r="VWA57" s="712"/>
      <c r="VWB57" s="712"/>
      <c r="VWC57" s="712"/>
      <c r="VWD57" s="712"/>
      <c r="VWE57" s="712"/>
      <c r="VWF57" s="712"/>
      <c r="VWG57" s="712"/>
      <c r="VWH57" s="712"/>
      <c r="VWI57" s="712"/>
      <c r="VWJ57" s="712"/>
      <c r="VWK57" s="712"/>
      <c r="VWL57" s="712"/>
      <c r="VWM57" s="712"/>
      <c r="VWN57" s="712"/>
      <c r="VWO57" s="712"/>
      <c r="VWP57" s="712"/>
      <c r="VWQ57" s="712"/>
      <c r="VWR57" s="712"/>
      <c r="VWS57" s="712"/>
      <c r="VWT57" s="712"/>
      <c r="VWU57" s="712"/>
      <c r="VWV57" s="712"/>
      <c r="VWW57" s="712"/>
      <c r="VWX57" s="712"/>
      <c r="VWY57" s="712"/>
      <c r="VWZ57" s="712"/>
      <c r="VXA57" s="712"/>
      <c r="VXB57" s="712"/>
      <c r="VXC57" s="712"/>
      <c r="VXD57" s="712"/>
      <c r="VXE57" s="712"/>
      <c r="VXF57" s="712"/>
      <c r="VXG57" s="712"/>
      <c r="VXH57" s="712"/>
      <c r="VXI57" s="712"/>
      <c r="VXJ57" s="712"/>
      <c r="VXK57" s="712"/>
      <c r="VXL57" s="712"/>
      <c r="VXM57" s="712"/>
      <c r="VXN57" s="712"/>
      <c r="VXO57" s="712"/>
      <c r="VXP57" s="712"/>
      <c r="VXQ57" s="712"/>
      <c r="VXR57" s="712"/>
      <c r="VXS57" s="712"/>
      <c r="VXT57" s="712"/>
      <c r="VXU57" s="712"/>
      <c r="VXV57" s="712"/>
      <c r="VXW57" s="712"/>
      <c r="VXX57" s="712"/>
      <c r="VXY57" s="712"/>
      <c r="VXZ57" s="712"/>
      <c r="VYA57" s="712"/>
      <c r="VYB57" s="712"/>
      <c r="VYC57" s="712"/>
      <c r="VYD57" s="712"/>
      <c r="VYE57" s="712"/>
      <c r="VYF57" s="712"/>
      <c r="VYG57" s="712"/>
      <c r="VYH57" s="712"/>
      <c r="VYI57" s="712"/>
      <c r="VYJ57" s="712"/>
      <c r="VYK57" s="712"/>
      <c r="VYL57" s="712"/>
      <c r="VYM57" s="712"/>
      <c r="VYN57" s="712"/>
      <c r="VYO57" s="712"/>
      <c r="VYP57" s="712"/>
      <c r="VYQ57" s="712"/>
      <c r="VYR57" s="712"/>
      <c r="VYS57" s="712"/>
      <c r="VYT57" s="712"/>
      <c r="VYU57" s="712"/>
      <c r="VYV57" s="712"/>
      <c r="VYW57" s="712"/>
      <c r="VYX57" s="712"/>
      <c r="VYY57" s="712"/>
      <c r="VYZ57" s="712"/>
      <c r="VZA57" s="712"/>
      <c r="VZB57" s="712"/>
      <c r="VZC57" s="712"/>
      <c r="VZD57" s="712"/>
      <c r="VZE57" s="712"/>
      <c r="VZF57" s="712"/>
      <c r="VZG57" s="712"/>
      <c r="VZH57" s="712"/>
      <c r="VZI57" s="712"/>
      <c r="VZJ57" s="712"/>
      <c r="VZK57" s="712"/>
      <c r="VZL57" s="712"/>
      <c r="VZM57" s="712"/>
      <c r="VZN57" s="712"/>
      <c r="VZO57" s="712"/>
      <c r="VZP57" s="712"/>
      <c r="VZQ57" s="712"/>
      <c r="VZR57" s="712"/>
      <c r="VZS57" s="712"/>
      <c r="VZT57" s="712"/>
      <c r="VZU57" s="712"/>
      <c r="VZV57" s="712"/>
      <c r="VZW57" s="712"/>
      <c r="VZX57" s="712"/>
      <c r="VZY57" s="712"/>
      <c r="VZZ57" s="712"/>
      <c r="WAA57" s="712"/>
      <c r="WAB57" s="712"/>
      <c r="WAC57" s="712"/>
      <c r="WAD57" s="712"/>
      <c r="WAE57" s="712"/>
      <c r="WAF57" s="712"/>
      <c r="WAG57" s="712"/>
      <c r="WAH57" s="712"/>
      <c r="WAI57" s="712"/>
      <c r="WAJ57" s="712"/>
      <c r="WAK57" s="712"/>
      <c r="WAL57" s="712"/>
      <c r="WAM57" s="712"/>
      <c r="WAN57" s="712"/>
      <c r="WAO57" s="712"/>
      <c r="WAP57" s="712"/>
      <c r="WAQ57" s="712"/>
      <c r="WAR57" s="712"/>
      <c r="WAS57" s="712"/>
      <c r="WAT57" s="712"/>
      <c r="WAU57" s="712"/>
      <c r="WAV57" s="712"/>
      <c r="WAW57" s="712"/>
      <c r="WAX57" s="712"/>
      <c r="WAY57" s="712"/>
      <c r="WAZ57" s="712"/>
      <c r="WBA57" s="712"/>
      <c r="WBB57" s="712"/>
      <c r="WBC57" s="712"/>
      <c r="WBD57" s="712"/>
      <c r="WBE57" s="712"/>
      <c r="WBF57" s="712"/>
      <c r="WBG57" s="712"/>
      <c r="WBH57" s="712"/>
      <c r="WBI57" s="712"/>
      <c r="WBJ57" s="712"/>
      <c r="WBK57" s="712"/>
      <c r="WBL57" s="712"/>
      <c r="WBM57" s="712"/>
      <c r="WBN57" s="712"/>
      <c r="WBO57" s="712"/>
      <c r="WBP57" s="712"/>
      <c r="WBQ57" s="712"/>
      <c r="WBR57" s="712"/>
      <c r="WBS57" s="712"/>
      <c r="WBT57" s="712"/>
      <c r="WBU57" s="712"/>
      <c r="WBV57" s="712"/>
      <c r="WBW57" s="712"/>
      <c r="WBX57" s="712"/>
      <c r="WBY57" s="712"/>
      <c r="WBZ57" s="712"/>
      <c r="WCA57" s="712"/>
      <c r="WCB57" s="712"/>
      <c r="WCC57" s="712"/>
      <c r="WCD57" s="712"/>
      <c r="WCE57" s="712"/>
      <c r="WCF57" s="712"/>
      <c r="WCG57" s="712"/>
      <c r="WCH57" s="712"/>
      <c r="WCI57" s="712"/>
      <c r="WCJ57" s="712"/>
      <c r="WCK57" s="712"/>
      <c r="WCL57" s="712"/>
      <c r="WCM57" s="712"/>
      <c r="WCN57" s="712"/>
      <c r="WCO57" s="712"/>
      <c r="WCP57" s="712"/>
      <c r="WCQ57" s="712"/>
      <c r="WCR57" s="712"/>
      <c r="WCS57" s="712"/>
      <c r="WCT57" s="712"/>
      <c r="WCU57" s="712"/>
      <c r="WCV57" s="712"/>
      <c r="WCW57" s="712"/>
      <c r="WCX57" s="712"/>
      <c r="WCY57" s="712"/>
      <c r="WCZ57" s="712"/>
      <c r="WDA57" s="712"/>
      <c r="WDB57" s="712"/>
      <c r="WDC57" s="712"/>
      <c r="WDD57" s="712"/>
      <c r="WDE57" s="712"/>
      <c r="WDF57" s="712"/>
      <c r="WDG57" s="712"/>
      <c r="WDH57" s="712"/>
      <c r="WDI57" s="712"/>
      <c r="WDJ57" s="712"/>
      <c r="WDK57" s="712"/>
      <c r="WDL57" s="712"/>
      <c r="WDM57" s="712"/>
      <c r="WDN57" s="712"/>
      <c r="WDO57" s="712"/>
      <c r="WDP57" s="712"/>
      <c r="WDQ57" s="712"/>
      <c r="WDR57" s="712"/>
      <c r="WDS57" s="712"/>
      <c r="WDT57" s="712"/>
      <c r="WDU57" s="712"/>
      <c r="WDV57" s="712"/>
      <c r="WDW57" s="712"/>
      <c r="WDX57" s="712"/>
      <c r="WDY57" s="712"/>
      <c r="WDZ57" s="712"/>
      <c r="WEA57" s="712"/>
      <c r="WEB57" s="712"/>
      <c r="WEC57" s="712"/>
      <c r="WED57" s="712"/>
      <c r="WEE57" s="712"/>
      <c r="WEF57" s="712"/>
      <c r="WEG57" s="712"/>
      <c r="WEH57" s="712"/>
      <c r="WEI57" s="712"/>
      <c r="WEJ57" s="712"/>
      <c r="WEK57" s="712"/>
      <c r="WEL57" s="712"/>
      <c r="WEM57" s="712"/>
      <c r="WEN57" s="712"/>
      <c r="WEO57" s="712"/>
      <c r="WEP57" s="712"/>
      <c r="WEQ57" s="712"/>
      <c r="WER57" s="712"/>
      <c r="WES57" s="712"/>
      <c r="WET57" s="712"/>
      <c r="WEU57" s="712"/>
      <c r="WEV57" s="712"/>
      <c r="WEW57" s="712"/>
      <c r="WEX57" s="712"/>
      <c r="WEY57" s="712"/>
      <c r="WEZ57" s="712"/>
      <c r="WFA57" s="712"/>
      <c r="WFB57" s="712"/>
      <c r="WFC57" s="712"/>
      <c r="WFD57" s="712"/>
      <c r="WFE57" s="712"/>
      <c r="WFF57" s="712"/>
      <c r="WFG57" s="712"/>
      <c r="WFH57" s="712"/>
      <c r="WFI57" s="712"/>
      <c r="WFJ57" s="712"/>
      <c r="WFK57" s="712"/>
      <c r="WFL57" s="712"/>
      <c r="WFM57" s="712"/>
      <c r="WFN57" s="712"/>
      <c r="WFO57" s="712"/>
      <c r="WFP57" s="712"/>
      <c r="WFQ57" s="712"/>
      <c r="WFR57" s="712"/>
      <c r="WFS57" s="712"/>
      <c r="WFT57" s="712"/>
      <c r="WFU57" s="712"/>
      <c r="WFV57" s="712"/>
      <c r="WFW57" s="712"/>
      <c r="WFX57" s="712"/>
      <c r="WFY57" s="712"/>
      <c r="WFZ57" s="712"/>
      <c r="WGA57" s="712"/>
      <c r="WGB57" s="712"/>
      <c r="WGC57" s="712"/>
      <c r="WGD57" s="712"/>
      <c r="WGE57" s="712"/>
      <c r="WGF57" s="712"/>
      <c r="WGG57" s="712"/>
      <c r="WGH57" s="712"/>
      <c r="WGI57" s="712"/>
      <c r="WGJ57" s="712"/>
      <c r="WGK57" s="712"/>
      <c r="WGL57" s="712"/>
      <c r="WGM57" s="712"/>
      <c r="WGN57" s="712"/>
      <c r="WGO57" s="712"/>
      <c r="WGP57" s="712"/>
      <c r="WGQ57" s="712"/>
      <c r="WGR57" s="712"/>
      <c r="WGS57" s="712"/>
      <c r="WGT57" s="712"/>
      <c r="WGU57" s="712"/>
      <c r="WGV57" s="712"/>
      <c r="WGW57" s="712"/>
      <c r="WGX57" s="712"/>
      <c r="WGY57" s="712"/>
      <c r="WGZ57" s="712"/>
      <c r="WHA57" s="712"/>
      <c r="WHB57" s="712"/>
      <c r="WHC57" s="712"/>
      <c r="WHD57" s="712"/>
      <c r="WHE57" s="712"/>
      <c r="WHF57" s="712"/>
      <c r="WHG57" s="712"/>
      <c r="WHH57" s="712"/>
      <c r="WHI57" s="712"/>
      <c r="WHJ57" s="712"/>
      <c r="WHK57" s="712"/>
      <c r="WHL57" s="712"/>
      <c r="WHM57" s="712"/>
      <c r="WHN57" s="712"/>
      <c r="WHO57" s="712"/>
      <c r="WHP57" s="712"/>
      <c r="WHQ57" s="712"/>
      <c r="WHR57" s="712"/>
      <c r="WHS57" s="712"/>
      <c r="WHT57" s="712"/>
      <c r="WHU57" s="712"/>
      <c r="WHV57" s="712"/>
      <c r="WHW57" s="712"/>
      <c r="WHX57" s="712"/>
      <c r="WHY57" s="712"/>
      <c r="WHZ57" s="712"/>
      <c r="WIA57" s="712"/>
      <c r="WIB57" s="712"/>
      <c r="WIC57" s="712"/>
      <c r="WID57" s="712"/>
      <c r="WIE57" s="712"/>
      <c r="WIF57" s="712"/>
      <c r="WIG57" s="712"/>
      <c r="WIH57" s="712"/>
      <c r="WII57" s="712"/>
      <c r="WIJ57" s="712"/>
      <c r="WIK57" s="712"/>
      <c r="WIL57" s="712"/>
      <c r="WIM57" s="712"/>
      <c r="WIN57" s="712"/>
      <c r="WIO57" s="712"/>
      <c r="WIP57" s="712"/>
      <c r="WIQ57" s="712"/>
      <c r="WIR57" s="712"/>
      <c r="WIS57" s="712"/>
      <c r="WIT57" s="712"/>
      <c r="WIU57" s="712"/>
      <c r="WIV57" s="712"/>
      <c r="WIW57" s="712"/>
      <c r="WIX57" s="712"/>
      <c r="WIY57" s="712"/>
      <c r="WIZ57" s="712"/>
      <c r="WJA57" s="712"/>
      <c r="WJB57" s="712"/>
      <c r="WJC57" s="712"/>
      <c r="WJD57" s="712"/>
      <c r="WJE57" s="712"/>
      <c r="WJF57" s="712"/>
      <c r="WJG57" s="712"/>
      <c r="WJH57" s="712"/>
      <c r="WJI57" s="712"/>
      <c r="WJJ57" s="712"/>
      <c r="WJK57" s="712"/>
      <c r="WJL57" s="712"/>
      <c r="WJM57" s="712"/>
      <c r="WJN57" s="712"/>
      <c r="WJO57" s="712"/>
      <c r="WJP57" s="712"/>
      <c r="WJQ57" s="712"/>
      <c r="WJR57" s="712"/>
      <c r="WJS57" s="712"/>
      <c r="WJT57" s="712"/>
      <c r="WJU57" s="712"/>
      <c r="WJV57" s="712"/>
      <c r="WJW57" s="712"/>
      <c r="WJX57" s="712"/>
      <c r="WJY57" s="712"/>
      <c r="WJZ57" s="712"/>
      <c r="WKA57" s="712"/>
      <c r="WKB57" s="712"/>
      <c r="WKC57" s="712"/>
      <c r="WKD57" s="712"/>
      <c r="WKE57" s="712"/>
      <c r="WKF57" s="712"/>
      <c r="WKG57" s="712"/>
      <c r="WKH57" s="712"/>
      <c r="WKI57" s="712"/>
      <c r="WKJ57" s="712"/>
      <c r="WKK57" s="712"/>
      <c r="WKL57" s="712"/>
      <c r="WKM57" s="712"/>
      <c r="WKN57" s="712"/>
      <c r="WKO57" s="712"/>
      <c r="WKP57" s="712"/>
      <c r="WKQ57" s="712"/>
      <c r="WKR57" s="712"/>
      <c r="WKS57" s="712"/>
      <c r="WKT57" s="712"/>
      <c r="WKU57" s="712"/>
      <c r="WKV57" s="712"/>
      <c r="WKW57" s="712"/>
      <c r="WKX57" s="712"/>
      <c r="WKY57" s="712"/>
      <c r="WKZ57" s="712"/>
      <c r="WLA57" s="712"/>
      <c r="WLB57" s="712"/>
      <c r="WLC57" s="712"/>
      <c r="WLD57" s="712"/>
      <c r="WLE57" s="712"/>
      <c r="WLF57" s="712"/>
      <c r="WLG57" s="712"/>
      <c r="WLH57" s="712"/>
      <c r="WLI57" s="712"/>
      <c r="WLJ57" s="712"/>
      <c r="WLK57" s="712"/>
      <c r="WLL57" s="712"/>
      <c r="WLM57" s="712"/>
      <c r="WLN57" s="712"/>
      <c r="WLO57" s="712"/>
      <c r="WLP57" s="712"/>
      <c r="WLQ57" s="712"/>
      <c r="WLR57" s="712"/>
      <c r="WLS57" s="712"/>
      <c r="WLT57" s="712"/>
      <c r="WLU57" s="712"/>
      <c r="WLV57" s="712"/>
      <c r="WLW57" s="712"/>
      <c r="WLX57" s="712"/>
      <c r="WLY57" s="712"/>
      <c r="WLZ57" s="712"/>
      <c r="WMA57" s="712"/>
      <c r="WMB57" s="712"/>
      <c r="WMC57" s="712"/>
      <c r="WMD57" s="712"/>
      <c r="WME57" s="712"/>
      <c r="WMF57" s="712"/>
      <c r="WMG57" s="712"/>
      <c r="WMH57" s="712"/>
      <c r="WMI57" s="712"/>
      <c r="WMJ57" s="712"/>
      <c r="WMK57" s="712"/>
      <c r="WML57" s="712"/>
      <c r="WMM57" s="712"/>
      <c r="WMN57" s="712"/>
      <c r="WMO57" s="712"/>
      <c r="WMP57" s="712"/>
      <c r="WMQ57" s="712"/>
      <c r="WMR57" s="712"/>
      <c r="WMS57" s="712"/>
      <c r="WMT57" s="712"/>
      <c r="WMU57" s="712"/>
      <c r="WMV57" s="712"/>
      <c r="WMW57" s="712"/>
      <c r="WMX57" s="712"/>
      <c r="WMY57" s="712"/>
      <c r="WMZ57" s="712"/>
      <c r="WNA57" s="712"/>
      <c r="WNB57" s="712"/>
      <c r="WNC57" s="712"/>
      <c r="WND57" s="712"/>
      <c r="WNE57" s="712"/>
      <c r="WNF57" s="712"/>
      <c r="WNG57" s="712"/>
      <c r="WNH57" s="712"/>
      <c r="WNI57" s="712"/>
      <c r="WNJ57" s="712"/>
      <c r="WNK57" s="712"/>
      <c r="WNL57" s="712"/>
      <c r="WNM57" s="712"/>
      <c r="WNN57" s="712"/>
      <c r="WNO57" s="712"/>
      <c r="WNP57" s="712"/>
      <c r="WNQ57" s="712"/>
      <c r="WNR57" s="712"/>
      <c r="WNS57" s="712"/>
      <c r="WNT57" s="712"/>
      <c r="WNU57" s="712"/>
      <c r="WNV57" s="712"/>
      <c r="WNW57" s="712"/>
      <c r="WNX57" s="712"/>
      <c r="WNY57" s="712"/>
      <c r="WNZ57" s="712"/>
      <c r="WOA57" s="712"/>
      <c r="WOB57" s="712"/>
      <c r="WOC57" s="712"/>
      <c r="WOD57" s="712"/>
      <c r="WOE57" s="712"/>
      <c r="WOF57" s="712"/>
      <c r="WOG57" s="712"/>
      <c r="WOH57" s="712"/>
      <c r="WOI57" s="712"/>
      <c r="WOJ57" s="712"/>
      <c r="WOK57" s="712"/>
      <c r="WOL57" s="712"/>
      <c r="WOM57" s="712"/>
      <c r="WON57" s="712"/>
      <c r="WOO57" s="712"/>
      <c r="WOP57" s="712"/>
      <c r="WOQ57" s="712"/>
      <c r="WOR57" s="712"/>
      <c r="WOS57" s="712"/>
      <c r="WOT57" s="712"/>
      <c r="WOU57" s="712"/>
      <c r="WOV57" s="712"/>
      <c r="WOW57" s="712"/>
      <c r="WOX57" s="712"/>
      <c r="WOY57" s="712"/>
      <c r="WOZ57" s="712"/>
      <c r="WPA57" s="712"/>
      <c r="WPB57" s="712"/>
      <c r="WPC57" s="712"/>
      <c r="WPD57" s="712"/>
      <c r="WPE57" s="712"/>
      <c r="WPF57" s="712"/>
      <c r="WPG57" s="712"/>
      <c r="WPH57" s="712"/>
      <c r="WPI57" s="712"/>
      <c r="WPJ57" s="712"/>
      <c r="WPK57" s="712"/>
      <c r="WPL57" s="712"/>
      <c r="WPM57" s="712"/>
      <c r="WPN57" s="712"/>
      <c r="WPO57" s="712"/>
      <c r="WPP57" s="712"/>
      <c r="WPQ57" s="712"/>
      <c r="WPR57" s="712"/>
      <c r="WPS57" s="712"/>
      <c r="WPT57" s="712"/>
      <c r="WPU57" s="712"/>
      <c r="WPV57" s="712"/>
      <c r="WPW57" s="712"/>
      <c r="WPX57" s="712"/>
      <c r="WPY57" s="712"/>
      <c r="WPZ57" s="712"/>
      <c r="WQA57" s="712"/>
      <c r="WQB57" s="712"/>
      <c r="WQC57" s="712"/>
      <c r="WQD57" s="712"/>
      <c r="WQE57" s="712"/>
      <c r="WQF57" s="712"/>
      <c r="WQG57" s="712"/>
      <c r="WQH57" s="712"/>
      <c r="WQI57" s="712"/>
      <c r="WQJ57" s="712"/>
      <c r="WQK57" s="712"/>
      <c r="WQL57" s="712"/>
      <c r="WQM57" s="712"/>
      <c r="WQN57" s="712"/>
      <c r="WQO57" s="712"/>
      <c r="WQP57" s="712"/>
      <c r="WQQ57" s="712"/>
      <c r="WQR57" s="712"/>
      <c r="WQS57" s="712"/>
      <c r="WQT57" s="712"/>
      <c r="WQU57" s="712"/>
      <c r="WQV57" s="712"/>
      <c r="WQW57" s="712"/>
      <c r="WQX57" s="712"/>
      <c r="WQY57" s="712"/>
      <c r="WQZ57" s="712"/>
      <c r="WRA57" s="712"/>
      <c r="WRB57" s="712"/>
      <c r="WRC57" s="712"/>
      <c r="WRD57" s="712"/>
      <c r="WRE57" s="712"/>
      <c r="WRF57" s="712"/>
      <c r="WRG57" s="712"/>
      <c r="WRH57" s="712"/>
      <c r="WRI57" s="712"/>
      <c r="WRJ57" s="712"/>
      <c r="WRK57" s="712"/>
      <c r="WRL57" s="712"/>
      <c r="WRM57" s="712"/>
      <c r="WRN57" s="712"/>
      <c r="WRO57" s="712"/>
      <c r="WRP57" s="712"/>
      <c r="WRQ57" s="712"/>
      <c r="WRR57" s="712"/>
      <c r="WRS57" s="712"/>
      <c r="WRT57" s="712"/>
      <c r="WRU57" s="712"/>
      <c r="WRV57" s="712"/>
      <c r="WRW57" s="712"/>
      <c r="WRX57" s="712"/>
      <c r="WRY57" s="712"/>
      <c r="WRZ57" s="712"/>
      <c r="WSA57" s="712"/>
      <c r="WSB57" s="712"/>
      <c r="WSC57" s="712"/>
      <c r="WSD57" s="712"/>
      <c r="WSE57" s="712"/>
      <c r="WSF57" s="712"/>
      <c r="WSG57" s="712"/>
      <c r="WSH57" s="712"/>
      <c r="WSI57" s="712"/>
      <c r="WSJ57" s="712"/>
      <c r="WSK57" s="712"/>
      <c r="WSL57" s="712"/>
      <c r="WSM57" s="712"/>
      <c r="WSN57" s="712"/>
      <c r="WSO57" s="712"/>
      <c r="WSP57" s="712"/>
      <c r="WSQ57" s="712"/>
      <c r="WSR57" s="712"/>
      <c r="WSS57" s="712"/>
      <c r="WST57" s="712"/>
      <c r="WSU57" s="712"/>
      <c r="WSV57" s="712"/>
      <c r="WSW57" s="712"/>
      <c r="WSX57" s="712"/>
      <c r="WSY57" s="712"/>
      <c r="WSZ57" s="712"/>
      <c r="WTA57" s="712"/>
      <c r="WTB57" s="712"/>
      <c r="WTC57" s="712"/>
      <c r="WTD57" s="712"/>
      <c r="WTE57" s="712"/>
      <c r="WTF57" s="712"/>
      <c r="WTG57" s="712"/>
      <c r="WTH57" s="712"/>
      <c r="WTI57" s="712"/>
      <c r="WTJ57" s="712"/>
      <c r="WTK57" s="712"/>
      <c r="WTL57" s="712"/>
      <c r="WTM57" s="712"/>
      <c r="WTN57" s="712"/>
      <c r="WTO57" s="712"/>
      <c r="WTP57" s="712"/>
      <c r="WTQ57" s="712"/>
      <c r="WTR57" s="712"/>
      <c r="WTS57" s="712"/>
      <c r="WTT57" s="712"/>
      <c r="WTU57" s="712"/>
      <c r="WTV57" s="712"/>
      <c r="WTW57" s="712"/>
      <c r="WTX57" s="712"/>
      <c r="WTY57" s="712"/>
      <c r="WTZ57" s="712"/>
      <c r="WUA57" s="712"/>
      <c r="WUB57" s="712"/>
      <c r="WUC57" s="712"/>
      <c r="WUD57" s="712"/>
      <c r="WUE57" s="712"/>
      <c r="WUF57" s="712"/>
      <c r="WUG57" s="712"/>
      <c r="WUH57" s="712"/>
      <c r="WUI57" s="712"/>
      <c r="WUJ57" s="712"/>
      <c r="WUK57" s="712"/>
      <c r="WUL57" s="712"/>
      <c r="WUM57" s="712"/>
      <c r="WUN57" s="712"/>
      <c r="WUO57" s="712"/>
      <c r="WUP57" s="712"/>
      <c r="WUQ57" s="712"/>
      <c r="WUR57" s="712"/>
      <c r="WUS57" s="712"/>
      <c r="WUT57" s="712"/>
      <c r="WUU57" s="712"/>
      <c r="WUV57" s="712"/>
      <c r="WUW57" s="712"/>
      <c r="WUX57" s="712"/>
      <c r="WUY57" s="712"/>
      <c r="WUZ57" s="712"/>
      <c r="WVA57" s="712"/>
      <c r="WVB57" s="712"/>
      <c r="WVC57" s="712"/>
      <c r="WVD57" s="712"/>
      <c r="WVE57" s="712"/>
      <c r="WVF57" s="712"/>
      <c r="WVG57" s="712"/>
      <c r="WVH57" s="712"/>
      <c r="WVI57" s="712"/>
      <c r="WVJ57" s="712"/>
      <c r="WVK57" s="712"/>
      <c r="WVL57" s="712"/>
      <c r="WVM57" s="712"/>
      <c r="WVN57" s="712"/>
      <c r="WVO57" s="712"/>
      <c r="WVP57" s="712"/>
      <c r="WVQ57" s="712"/>
      <c r="WVR57" s="712"/>
      <c r="WVS57" s="712"/>
      <c r="WVT57" s="712"/>
      <c r="WVU57" s="712"/>
      <c r="WVV57" s="712"/>
      <c r="WVW57" s="712"/>
      <c r="WVX57" s="712"/>
      <c r="WVY57" s="712"/>
      <c r="WVZ57" s="712"/>
      <c r="WWA57" s="712"/>
      <c r="WWB57" s="712"/>
      <c r="WWC57" s="712"/>
      <c r="WWD57" s="712"/>
      <c r="WWE57" s="712"/>
      <c r="WWF57" s="712"/>
      <c r="WWG57" s="712"/>
      <c r="WWH57" s="712"/>
      <c r="WWI57" s="712"/>
      <c r="WWJ57" s="712"/>
      <c r="WWK57" s="712"/>
      <c r="WWL57" s="712"/>
      <c r="WWM57" s="712"/>
      <c r="WWN57" s="712"/>
      <c r="WWO57" s="712"/>
      <c r="WWP57" s="712"/>
      <c r="WWQ57" s="712"/>
      <c r="WWR57" s="712"/>
      <c r="WWS57" s="712"/>
      <c r="WWT57" s="712"/>
      <c r="WWU57" s="712"/>
      <c r="WWV57" s="712"/>
      <c r="WWW57" s="712"/>
      <c r="WWX57" s="712"/>
      <c r="WWY57" s="712"/>
      <c r="WWZ57" s="712"/>
      <c r="WXA57" s="712"/>
      <c r="WXB57" s="712"/>
      <c r="WXC57" s="712"/>
      <c r="WXD57" s="712"/>
      <c r="WXE57" s="712"/>
      <c r="WXF57" s="712"/>
      <c r="WXG57" s="712"/>
      <c r="WXH57" s="712"/>
      <c r="WXI57" s="712"/>
      <c r="WXJ57" s="712"/>
      <c r="WXK57" s="712"/>
      <c r="WXL57" s="712"/>
      <c r="WXM57" s="712"/>
      <c r="WXN57" s="712"/>
      <c r="WXO57" s="712"/>
      <c r="WXP57" s="712"/>
      <c r="WXQ57" s="712"/>
      <c r="WXR57" s="712"/>
      <c r="WXS57" s="712"/>
      <c r="WXT57" s="712"/>
      <c r="WXU57" s="712"/>
      <c r="WXV57" s="712"/>
      <c r="WXW57" s="712"/>
      <c r="WXX57" s="712"/>
      <c r="WXY57" s="712"/>
      <c r="WXZ57" s="712"/>
      <c r="WYA57" s="712"/>
      <c r="WYB57" s="712"/>
      <c r="WYC57" s="712"/>
      <c r="WYD57" s="712"/>
      <c r="WYE57" s="712"/>
      <c r="WYF57" s="712"/>
      <c r="WYG57" s="712"/>
      <c r="WYH57" s="712"/>
      <c r="WYI57" s="712"/>
      <c r="WYJ57" s="712"/>
      <c r="WYK57" s="712"/>
      <c r="WYL57" s="712"/>
      <c r="WYM57" s="712"/>
      <c r="WYN57" s="712"/>
      <c r="WYO57" s="712"/>
      <c r="WYP57" s="712"/>
      <c r="WYQ57" s="712"/>
      <c r="WYR57" s="712"/>
      <c r="WYS57" s="712"/>
      <c r="WYT57" s="712"/>
      <c r="WYU57" s="712"/>
      <c r="WYV57" s="712"/>
      <c r="WYW57" s="712"/>
      <c r="WYX57" s="712"/>
      <c r="WYY57" s="712"/>
      <c r="WYZ57" s="712"/>
      <c r="WZA57" s="712"/>
      <c r="WZB57" s="712"/>
      <c r="WZC57" s="712"/>
      <c r="WZD57" s="712"/>
      <c r="WZE57" s="712"/>
      <c r="WZF57" s="712"/>
      <c r="WZG57" s="712"/>
      <c r="WZH57" s="712"/>
      <c r="WZI57" s="712"/>
      <c r="WZJ57" s="712"/>
      <c r="WZK57" s="712"/>
      <c r="WZL57" s="712"/>
      <c r="WZM57" s="712"/>
      <c r="WZN57" s="712"/>
      <c r="WZO57" s="712"/>
      <c r="WZP57" s="712"/>
      <c r="WZQ57" s="712"/>
      <c r="WZR57" s="712"/>
      <c r="WZS57" s="712"/>
      <c r="WZT57" s="712"/>
      <c r="WZU57" s="712"/>
      <c r="WZV57" s="712"/>
      <c r="WZW57" s="712"/>
      <c r="WZX57" s="712"/>
      <c r="WZY57" s="712"/>
      <c r="WZZ57" s="712"/>
      <c r="XAA57" s="712"/>
      <c r="XAB57" s="712"/>
      <c r="XAC57" s="712"/>
      <c r="XAD57" s="712"/>
      <c r="XAE57" s="712"/>
      <c r="XAF57" s="712"/>
      <c r="XAG57" s="712"/>
      <c r="XAH57" s="712"/>
      <c r="XAI57" s="712"/>
      <c r="XAJ57" s="712"/>
      <c r="XAK57" s="712"/>
      <c r="XAL57" s="712"/>
      <c r="XAM57" s="712"/>
      <c r="XAN57" s="712"/>
      <c r="XAO57" s="712"/>
      <c r="XAP57" s="712"/>
      <c r="XAQ57" s="712"/>
      <c r="XAR57" s="712"/>
      <c r="XAS57" s="712"/>
      <c r="XAT57" s="712"/>
      <c r="XAU57" s="712"/>
      <c r="XAV57" s="712"/>
      <c r="XAW57" s="712"/>
      <c r="XAX57" s="712"/>
      <c r="XAY57" s="712"/>
      <c r="XAZ57" s="712"/>
      <c r="XBA57" s="712"/>
      <c r="XBB57" s="712"/>
      <c r="XBC57" s="712"/>
      <c r="XBD57" s="712"/>
      <c r="XBE57" s="712"/>
      <c r="XBF57" s="712"/>
      <c r="XBG57" s="712"/>
      <c r="XBH57" s="712"/>
      <c r="XBI57" s="712"/>
      <c r="XBJ57" s="712"/>
      <c r="XBK57" s="712"/>
      <c r="XBL57" s="712"/>
      <c r="XBM57" s="712"/>
      <c r="XBN57" s="712"/>
      <c r="XBO57" s="712"/>
      <c r="XBP57" s="712"/>
      <c r="XBQ57" s="712"/>
      <c r="XBR57" s="712"/>
      <c r="XBS57" s="712"/>
      <c r="XBT57" s="712"/>
      <c r="XBU57" s="712"/>
      <c r="XBV57" s="712"/>
      <c r="XBW57" s="712"/>
      <c r="XBX57" s="712"/>
      <c r="XBY57" s="712"/>
      <c r="XBZ57" s="712"/>
      <c r="XCA57" s="712"/>
      <c r="XCB57" s="712"/>
      <c r="XCC57" s="712"/>
      <c r="XCD57" s="712"/>
      <c r="XCE57" s="712"/>
      <c r="XCF57" s="712"/>
      <c r="XCG57" s="712"/>
      <c r="XCH57" s="712"/>
      <c r="XCI57" s="712"/>
      <c r="XCJ57" s="712"/>
      <c r="XCK57" s="712"/>
      <c r="XCL57" s="712"/>
      <c r="XCM57" s="712"/>
      <c r="XCN57" s="712"/>
      <c r="XCO57" s="712"/>
      <c r="XCP57" s="712"/>
      <c r="XCQ57" s="712"/>
      <c r="XCR57" s="712"/>
      <c r="XCS57" s="712"/>
      <c r="XCT57" s="712"/>
      <c r="XCU57" s="712"/>
      <c r="XCV57" s="712"/>
      <c r="XCW57" s="712"/>
      <c r="XCX57" s="712"/>
      <c r="XCY57" s="712"/>
      <c r="XCZ57" s="712"/>
      <c r="XDA57" s="712"/>
      <c r="XDB57" s="712"/>
      <c r="XDC57" s="712"/>
      <c r="XDD57" s="712"/>
      <c r="XDE57" s="712"/>
      <c r="XDF57" s="712"/>
      <c r="XDG57" s="712"/>
      <c r="XDH57" s="712"/>
      <c r="XDI57" s="712"/>
      <c r="XDJ57" s="712"/>
      <c r="XDK57" s="712"/>
      <c r="XDL57" s="712"/>
      <c r="XDM57" s="712"/>
      <c r="XDN57" s="712"/>
      <c r="XDO57" s="712"/>
      <c r="XDP57" s="712"/>
      <c r="XDQ57" s="712"/>
      <c r="XDR57" s="712"/>
      <c r="XDS57" s="712"/>
      <c r="XDT57" s="712"/>
      <c r="XDU57" s="712"/>
      <c r="XDV57" s="712"/>
      <c r="XDW57" s="712"/>
      <c r="XDX57" s="712"/>
      <c r="XDY57" s="712"/>
      <c r="XDZ57" s="712"/>
      <c r="XEA57" s="712"/>
      <c r="XEB57" s="712"/>
      <c r="XEC57" s="712"/>
      <c r="XED57" s="712"/>
      <c r="XEE57" s="712"/>
      <c r="XEF57" s="712"/>
      <c r="XEG57" s="712"/>
      <c r="XEH57" s="712"/>
      <c r="XEI57" s="712"/>
      <c r="XEJ57" s="712"/>
      <c r="XEK57" s="712"/>
      <c r="XEL57" s="712"/>
      <c r="XEM57" s="712"/>
      <c r="XEN57" s="712"/>
      <c r="XEO57" s="712"/>
      <c r="XEP57" s="712"/>
      <c r="XEQ57" s="712"/>
      <c r="XER57" s="712"/>
      <c r="XES57" s="712"/>
      <c r="XET57" s="712"/>
    </row>
    <row r="58" spans="1:16374" s="749" customFormat="1">
      <c r="A58" s="747"/>
      <c r="B58" s="677"/>
      <c r="C58" s="677"/>
      <c r="D58" s="748"/>
      <c r="G58" s="712"/>
      <c r="H58" s="712"/>
      <c r="I58" s="712"/>
      <c r="J58" s="712"/>
      <c r="K58" s="712"/>
      <c r="L58" s="712"/>
      <c r="M58" s="712"/>
      <c r="N58" s="712"/>
      <c r="O58" s="712"/>
      <c r="P58" s="712"/>
      <c r="Q58" s="712"/>
      <c r="R58" s="712"/>
      <c r="S58" s="712"/>
      <c r="T58" s="712"/>
      <c r="U58" s="712"/>
      <c r="W58" s="712"/>
      <c r="Y58" s="712"/>
      <c r="Z58" s="712"/>
      <c r="AA58" s="712"/>
      <c r="AB58" s="712"/>
      <c r="AC58" s="712"/>
      <c r="AD58" s="712"/>
      <c r="AE58" s="712"/>
      <c r="AF58" s="712"/>
      <c r="AG58" s="712"/>
      <c r="AH58" s="712"/>
      <c r="AI58" s="712"/>
      <c r="AJ58" s="712"/>
      <c r="AK58" s="712"/>
      <c r="AL58" s="712"/>
      <c r="AM58" s="712"/>
      <c r="AN58" s="712"/>
      <c r="AO58" s="712"/>
      <c r="AP58" s="712"/>
      <c r="AQ58" s="712"/>
      <c r="AR58" s="712"/>
      <c r="AS58" s="712"/>
      <c r="AT58" s="712"/>
      <c r="AU58" s="712"/>
      <c r="AV58" s="712"/>
      <c r="AW58" s="712"/>
      <c r="AX58" s="712"/>
      <c r="AY58" s="712"/>
      <c r="AZ58" s="712"/>
      <c r="BA58" s="712"/>
      <c r="BB58" s="712"/>
      <c r="BC58" s="712"/>
      <c r="BD58" s="712"/>
      <c r="BE58" s="712"/>
      <c r="BF58" s="712"/>
      <c r="BG58" s="712"/>
      <c r="BH58" s="712"/>
      <c r="BI58" s="712"/>
      <c r="BJ58" s="712"/>
      <c r="BK58" s="712"/>
      <c r="BL58" s="712"/>
      <c r="BM58" s="712"/>
      <c r="BN58" s="712"/>
      <c r="BO58" s="712"/>
      <c r="BP58" s="712"/>
      <c r="BQ58" s="712"/>
      <c r="BR58" s="712"/>
      <c r="BS58" s="712"/>
      <c r="BT58" s="712"/>
      <c r="BU58" s="712"/>
      <c r="BV58" s="712"/>
      <c r="BW58" s="712"/>
      <c r="BX58" s="712"/>
      <c r="BY58" s="712"/>
      <c r="BZ58" s="712"/>
      <c r="CA58" s="712"/>
      <c r="CB58" s="712"/>
      <c r="CC58" s="712"/>
      <c r="CD58" s="712"/>
      <c r="CE58" s="712"/>
      <c r="CF58" s="712"/>
      <c r="CG58" s="712"/>
      <c r="CH58" s="712"/>
      <c r="CI58" s="712"/>
      <c r="CJ58" s="712"/>
      <c r="CK58" s="712"/>
      <c r="CL58" s="712"/>
      <c r="CM58" s="712"/>
      <c r="CN58" s="712"/>
      <c r="CO58" s="712"/>
      <c r="CP58" s="712"/>
      <c r="CQ58" s="712"/>
      <c r="CR58" s="712"/>
      <c r="CS58" s="712"/>
      <c r="CT58" s="712"/>
      <c r="CU58" s="712"/>
      <c r="CV58" s="712"/>
      <c r="CW58" s="712"/>
      <c r="CX58" s="712"/>
      <c r="CY58" s="712"/>
      <c r="CZ58" s="712"/>
      <c r="DA58" s="712"/>
      <c r="DB58" s="712"/>
      <c r="DC58" s="712"/>
      <c r="DD58" s="712"/>
      <c r="DE58" s="712"/>
      <c r="DF58" s="712"/>
      <c r="DG58" s="712"/>
      <c r="DH58" s="712"/>
      <c r="DI58" s="712"/>
      <c r="DJ58" s="712"/>
      <c r="DK58" s="712"/>
      <c r="DL58" s="712"/>
      <c r="DM58" s="712"/>
      <c r="DN58" s="712"/>
      <c r="DO58" s="712"/>
      <c r="DP58" s="712"/>
      <c r="DQ58" s="712"/>
      <c r="DR58" s="712"/>
      <c r="DS58" s="712"/>
      <c r="DT58" s="712"/>
      <c r="DU58" s="712"/>
      <c r="DV58" s="712"/>
      <c r="DW58" s="712"/>
      <c r="DX58" s="712"/>
      <c r="DY58" s="712"/>
      <c r="DZ58" s="712"/>
      <c r="EA58" s="712"/>
      <c r="EB58" s="712"/>
      <c r="EC58" s="712"/>
      <c r="ED58" s="712"/>
      <c r="EE58" s="712"/>
      <c r="EF58" s="712"/>
      <c r="EG58" s="712"/>
      <c r="EH58" s="712"/>
      <c r="EI58" s="712"/>
      <c r="EJ58" s="712"/>
      <c r="EK58" s="712"/>
      <c r="EL58" s="712"/>
      <c r="EM58" s="712"/>
      <c r="EN58" s="712"/>
      <c r="EO58" s="712"/>
      <c r="EP58" s="712"/>
      <c r="EQ58" s="712"/>
      <c r="ER58" s="712"/>
      <c r="ES58" s="712"/>
      <c r="ET58" s="712"/>
      <c r="EU58" s="712"/>
      <c r="EV58" s="712"/>
      <c r="EW58" s="712"/>
      <c r="EX58" s="712"/>
      <c r="EY58" s="712"/>
      <c r="EZ58" s="712"/>
      <c r="FA58" s="712"/>
      <c r="FB58" s="712"/>
      <c r="FC58" s="712"/>
      <c r="FD58" s="712"/>
      <c r="FE58" s="712"/>
      <c r="FF58" s="712"/>
      <c r="FG58" s="712"/>
      <c r="FH58" s="712"/>
      <c r="FI58" s="712"/>
      <c r="FJ58" s="712"/>
      <c r="FK58" s="712"/>
      <c r="FL58" s="712"/>
      <c r="FM58" s="712"/>
      <c r="FN58" s="712"/>
      <c r="FO58" s="712"/>
      <c r="FP58" s="712"/>
      <c r="FQ58" s="712"/>
      <c r="FR58" s="712"/>
      <c r="FS58" s="712"/>
      <c r="FT58" s="712"/>
      <c r="FU58" s="712"/>
      <c r="FV58" s="712"/>
      <c r="FW58" s="712"/>
      <c r="FX58" s="712"/>
      <c r="FY58" s="712"/>
      <c r="FZ58" s="712"/>
      <c r="GA58" s="712"/>
      <c r="GB58" s="712"/>
      <c r="GC58" s="712"/>
      <c r="GD58" s="712"/>
      <c r="GE58" s="712"/>
      <c r="GF58" s="712"/>
      <c r="GG58" s="712"/>
      <c r="GH58" s="712"/>
      <c r="GI58" s="712"/>
      <c r="GJ58" s="712"/>
      <c r="GK58" s="712"/>
      <c r="GL58" s="712"/>
      <c r="GM58" s="712"/>
      <c r="GN58" s="712"/>
      <c r="GO58" s="712"/>
      <c r="GP58" s="712"/>
      <c r="GQ58" s="712"/>
      <c r="GR58" s="712"/>
      <c r="GS58" s="712"/>
      <c r="GT58" s="712"/>
      <c r="GU58" s="712"/>
      <c r="GV58" s="712"/>
      <c r="GW58" s="712"/>
      <c r="GX58" s="712"/>
      <c r="GY58" s="712"/>
      <c r="GZ58" s="712"/>
      <c r="HA58" s="712"/>
      <c r="HB58" s="712"/>
      <c r="HC58" s="712"/>
      <c r="HD58" s="712"/>
      <c r="HE58" s="712"/>
      <c r="HF58" s="712"/>
      <c r="HG58" s="712"/>
      <c r="HH58" s="712"/>
      <c r="HI58" s="712"/>
      <c r="HJ58" s="712"/>
      <c r="HK58" s="712"/>
      <c r="HL58" s="712"/>
      <c r="HM58" s="712"/>
      <c r="HN58" s="712"/>
      <c r="HO58" s="712"/>
      <c r="HP58" s="712"/>
      <c r="HQ58" s="712"/>
      <c r="HR58" s="712"/>
      <c r="HS58" s="712"/>
      <c r="HT58" s="712"/>
      <c r="HU58" s="712"/>
      <c r="HV58" s="712"/>
      <c r="HW58" s="712"/>
      <c r="HX58" s="712"/>
      <c r="HY58" s="712"/>
      <c r="HZ58" s="712"/>
      <c r="IA58" s="712"/>
      <c r="IB58" s="712"/>
      <c r="IC58" s="712"/>
      <c r="ID58" s="712"/>
      <c r="IE58" s="712"/>
      <c r="IF58" s="712"/>
      <c r="IG58" s="712"/>
      <c r="IH58" s="712"/>
      <c r="II58" s="712"/>
      <c r="IJ58" s="712"/>
      <c r="IK58" s="712"/>
      <c r="IL58" s="712"/>
      <c r="IM58" s="712"/>
      <c r="IN58" s="712"/>
      <c r="IO58" s="712"/>
      <c r="IP58" s="712"/>
      <c r="IQ58" s="712"/>
      <c r="IR58" s="712"/>
      <c r="IS58" s="712"/>
      <c r="IT58" s="712"/>
      <c r="IU58" s="712"/>
      <c r="IV58" s="712"/>
      <c r="IW58" s="712"/>
      <c r="IX58" s="712"/>
      <c r="IY58" s="712"/>
      <c r="IZ58" s="712"/>
      <c r="JA58" s="712"/>
      <c r="JB58" s="712"/>
      <c r="JC58" s="712"/>
      <c r="JD58" s="712"/>
      <c r="JE58" s="712"/>
      <c r="JF58" s="712"/>
      <c r="JG58" s="712"/>
      <c r="JH58" s="712"/>
      <c r="JI58" s="712"/>
      <c r="JJ58" s="712"/>
      <c r="JK58" s="712"/>
      <c r="JL58" s="712"/>
      <c r="JM58" s="712"/>
      <c r="JN58" s="712"/>
      <c r="JO58" s="712"/>
      <c r="JP58" s="712"/>
      <c r="JQ58" s="712"/>
      <c r="JR58" s="712"/>
      <c r="JS58" s="712"/>
      <c r="JT58" s="712"/>
      <c r="JU58" s="712"/>
      <c r="JV58" s="712"/>
      <c r="JW58" s="712"/>
      <c r="JX58" s="712"/>
      <c r="JY58" s="712"/>
      <c r="JZ58" s="712"/>
      <c r="KA58" s="712"/>
      <c r="KB58" s="712"/>
      <c r="KC58" s="712"/>
      <c r="KD58" s="712"/>
      <c r="KE58" s="712"/>
      <c r="KF58" s="712"/>
      <c r="KG58" s="712"/>
      <c r="KH58" s="712"/>
      <c r="KI58" s="712"/>
      <c r="KJ58" s="712"/>
      <c r="KK58" s="712"/>
      <c r="KL58" s="712"/>
      <c r="KM58" s="712"/>
      <c r="KN58" s="712"/>
      <c r="KO58" s="712"/>
      <c r="KP58" s="712"/>
      <c r="KQ58" s="712"/>
      <c r="KR58" s="712"/>
      <c r="KS58" s="712"/>
      <c r="KT58" s="712"/>
      <c r="KU58" s="712"/>
      <c r="KV58" s="712"/>
      <c r="KW58" s="712"/>
      <c r="KX58" s="712"/>
      <c r="KY58" s="712"/>
      <c r="KZ58" s="712"/>
      <c r="LA58" s="712"/>
      <c r="LB58" s="712"/>
      <c r="LC58" s="712"/>
      <c r="LD58" s="712"/>
      <c r="LE58" s="712"/>
      <c r="LF58" s="712"/>
      <c r="LG58" s="712"/>
      <c r="LH58" s="712"/>
      <c r="LI58" s="712"/>
      <c r="LJ58" s="712"/>
      <c r="LK58" s="712"/>
      <c r="LL58" s="712"/>
      <c r="LM58" s="712"/>
      <c r="LN58" s="712"/>
      <c r="LO58" s="712"/>
      <c r="LP58" s="712"/>
      <c r="LQ58" s="712"/>
      <c r="LR58" s="712"/>
      <c r="LS58" s="712"/>
      <c r="LT58" s="712"/>
      <c r="LU58" s="712"/>
      <c r="LV58" s="712"/>
      <c r="LW58" s="712"/>
      <c r="LX58" s="712"/>
      <c r="LY58" s="712"/>
      <c r="LZ58" s="712"/>
      <c r="MA58" s="712"/>
      <c r="MB58" s="712"/>
      <c r="MC58" s="712"/>
      <c r="MD58" s="712"/>
      <c r="ME58" s="712"/>
      <c r="MF58" s="712"/>
      <c r="MG58" s="712"/>
      <c r="MH58" s="712"/>
      <c r="MI58" s="712"/>
      <c r="MJ58" s="712"/>
      <c r="MK58" s="712"/>
      <c r="ML58" s="712"/>
      <c r="MM58" s="712"/>
      <c r="MN58" s="712"/>
      <c r="MO58" s="712"/>
      <c r="MP58" s="712"/>
      <c r="MQ58" s="712"/>
      <c r="MR58" s="712"/>
      <c r="MS58" s="712"/>
      <c r="MT58" s="712"/>
      <c r="MU58" s="712"/>
      <c r="MV58" s="712"/>
      <c r="MW58" s="712"/>
      <c r="MX58" s="712"/>
      <c r="MY58" s="712"/>
      <c r="MZ58" s="712"/>
      <c r="NA58" s="712"/>
      <c r="NB58" s="712"/>
      <c r="NC58" s="712"/>
      <c r="ND58" s="712"/>
      <c r="NE58" s="712"/>
      <c r="NF58" s="712"/>
      <c r="NG58" s="712"/>
      <c r="NH58" s="712"/>
      <c r="NI58" s="712"/>
      <c r="NJ58" s="712"/>
      <c r="NK58" s="712"/>
      <c r="NL58" s="712"/>
      <c r="NM58" s="712"/>
      <c r="NN58" s="712"/>
      <c r="NO58" s="712"/>
      <c r="NP58" s="712"/>
      <c r="NQ58" s="712"/>
      <c r="NR58" s="712"/>
      <c r="NS58" s="712"/>
      <c r="NT58" s="712"/>
      <c r="NU58" s="712"/>
      <c r="NV58" s="712"/>
      <c r="NW58" s="712"/>
      <c r="NX58" s="712"/>
      <c r="NY58" s="712"/>
      <c r="NZ58" s="712"/>
      <c r="OA58" s="712"/>
      <c r="OB58" s="712"/>
      <c r="OC58" s="712"/>
      <c r="OD58" s="712"/>
      <c r="OE58" s="712"/>
      <c r="OF58" s="712"/>
      <c r="OG58" s="712"/>
      <c r="OH58" s="712"/>
      <c r="OI58" s="712"/>
      <c r="OJ58" s="712"/>
      <c r="OK58" s="712"/>
      <c r="OL58" s="712"/>
      <c r="OM58" s="712"/>
      <c r="ON58" s="712"/>
      <c r="OO58" s="712"/>
      <c r="OP58" s="712"/>
      <c r="OQ58" s="712"/>
      <c r="OR58" s="712"/>
      <c r="OS58" s="712"/>
      <c r="OT58" s="712"/>
      <c r="OU58" s="712"/>
      <c r="OV58" s="712"/>
      <c r="OW58" s="712"/>
      <c r="OX58" s="712"/>
      <c r="OY58" s="712"/>
      <c r="OZ58" s="712"/>
      <c r="PA58" s="712"/>
      <c r="PB58" s="712"/>
      <c r="PC58" s="712"/>
      <c r="PD58" s="712"/>
      <c r="PE58" s="712"/>
      <c r="PF58" s="712"/>
      <c r="PG58" s="712"/>
      <c r="PH58" s="712"/>
      <c r="PI58" s="712"/>
      <c r="PJ58" s="712"/>
      <c r="PK58" s="712"/>
      <c r="PL58" s="712"/>
      <c r="PM58" s="712"/>
      <c r="PN58" s="712"/>
      <c r="PO58" s="712"/>
      <c r="PP58" s="712"/>
      <c r="PQ58" s="712"/>
      <c r="PR58" s="712"/>
      <c r="PS58" s="712"/>
      <c r="PT58" s="712"/>
      <c r="PU58" s="712"/>
      <c r="PV58" s="712"/>
      <c r="PW58" s="712"/>
      <c r="PX58" s="712"/>
      <c r="PY58" s="712"/>
      <c r="PZ58" s="712"/>
      <c r="QA58" s="712"/>
      <c r="QB58" s="712"/>
      <c r="QC58" s="712"/>
      <c r="QD58" s="712"/>
      <c r="QE58" s="712"/>
      <c r="QF58" s="712"/>
      <c r="QG58" s="712"/>
      <c r="QH58" s="712"/>
      <c r="QI58" s="712"/>
      <c r="QJ58" s="712"/>
      <c r="QK58" s="712"/>
      <c r="QL58" s="712"/>
      <c r="QM58" s="712"/>
      <c r="QN58" s="712"/>
      <c r="QO58" s="712"/>
      <c r="QP58" s="712"/>
      <c r="QQ58" s="712"/>
      <c r="QR58" s="712"/>
      <c r="QS58" s="712"/>
      <c r="QT58" s="712"/>
      <c r="QU58" s="712"/>
      <c r="QV58" s="712"/>
      <c r="QW58" s="712"/>
      <c r="QX58" s="712"/>
      <c r="QY58" s="712"/>
      <c r="QZ58" s="712"/>
      <c r="RA58" s="712"/>
      <c r="RB58" s="712"/>
      <c r="RC58" s="712"/>
      <c r="RD58" s="712"/>
      <c r="RE58" s="712"/>
      <c r="RF58" s="712"/>
      <c r="RG58" s="712"/>
      <c r="RH58" s="712"/>
      <c r="RI58" s="712"/>
      <c r="RJ58" s="712"/>
      <c r="RK58" s="712"/>
      <c r="RL58" s="712"/>
      <c r="RM58" s="712"/>
      <c r="RN58" s="712"/>
      <c r="RO58" s="712"/>
      <c r="RP58" s="712"/>
      <c r="RQ58" s="712"/>
      <c r="RR58" s="712"/>
      <c r="RS58" s="712"/>
      <c r="RT58" s="712"/>
      <c r="RU58" s="712"/>
      <c r="RV58" s="712"/>
      <c r="RW58" s="712"/>
      <c r="RX58" s="712"/>
      <c r="RY58" s="712"/>
      <c r="RZ58" s="712"/>
      <c r="SA58" s="712"/>
      <c r="SB58" s="712"/>
      <c r="SC58" s="712"/>
      <c r="SD58" s="712"/>
      <c r="SE58" s="712"/>
      <c r="SF58" s="712"/>
      <c r="SG58" s="712"/>
      <c r="SH58" s="712"/>
      <c r="SI58" s="712"/>
      <c r="SJ58" s="712"/>
      <c r="SK58" s="712"/>
      <c r="SL58" s="712"/>
      <c r="SM58" s="712"/>
      <c r="SN58" s="712"/>
      <c r="SO58" s="712"/>
      <c r="SP58" s="712"/>
      <c r="SQ58" s="712"/>
      <c r="SR58" s="712"/>
      <c r="SS58" s="712"/>
      <c r="ST58" s="712"/>
      <c r="SU58" s="712"/>
      <c r="SV58" s="712"/>
      <c r="SW58" s="712"/>
      <c r="SX58" s="712"/>
      <c r="SY58" s="712"/>
      <c r="SZ58" s="712"/>
      <c r="TA58" s="712"/>
      <c r="TB58" s="712"/>
      <c r="TC58" s="712"/>
      <c r="TD58" s="712"/>
      <c r="TE58" s="712"/>
      <c r="TF58" s="712"/>
      <c r="TG58" s="712"/>
      <c r="TH58" s="712"/>
      <c r="TI58" s="712"/>
      <c r="TJ58" s="712"/>
      <c r="TK58" s="712"/>
      <c r="TL58" s="712"/>
      <c r="TM58" s="712"/>
      <c r="TN58" s="712"/>
      <c r="TO58" s="712"/>
      <c r="TP58" s="712"/>
      <c r="TQ58" s="712"/>
      <c r="TR58" s="712"/>
      <c r="TS58" s="712"/>
      <c r="TT58" s="712"/>
      <c r="TU58" s="712"/>
      <c r="TV58" s="712"/>
      <c r="TW58" s="712"/>
      <c r="TX58" s="712"/>
      <c r="TY58" s="712"/>
      <c r="TZ58" s="712"/>
      <c r="UA58" s="712"/>
      <c r="UB58" s="712"/>
      <c r="UC58" s="712"/>
      <c r="UD58" s="712"/>
      <c r="UE58" s="712"/>
      <c r="UF58" s="712"/>
      <c r="UG58" s="712"/>
      <c r="UH58" s="712"/>
      <c r="UI58" s="712"/>
      <c r="UJ58" s="712"/>
      <c r="UK58" s="712"/>
      <c r="UL58" s="712"/>
      <c r="UM58" s="712"/>
      <c r="UN58" s="712"/>
      <c r="UO58" s="712"/>
      <c r="UP58" s="712"/>
      <c r="UQ58" s="712"/>
      <c r="UR58" s="712"/>
      <c r="US58" s="712"/>
      <c r="UT58" s="712"/>
      <c r="UU58" s="712"/>
      <c r="UV58" s="712"/>
      <c r="UW58" s="712"/>
      <c r="UX58" s="712"/>
      <c r="UY58" s="712"/>
      <c r="UZ58" s="712"/>
      <c r="VA58" s="712"/>
      <c r="VB58" s="712"/>
      <c r="VC58" s="712"/>
      <c r="VD58" s="712"/>
      <c r="VE58" s="712"/>
      <c r="VF58" s="712"/>
      <c r="VG58" s="712"/>
      <c r="VH58" s="712"/>
      <c r="VI58" s="712"/>
      <c r="VJ58" s="712"/>
      <c r="VK58" s="712"/>
      <c r="VL58" s="712"/>
      <c r="VM58" s="712"/>
      <c r="VN58" s="712"/>
      <c r="VO58" s="712"/>
      <c r="VP58" s="712"/>
      <c r="VQ58" s="712"/>
      <c r="VR58" s="712"/>
      <c r="VS58" s="712"/>
      <c r="VT58" s="712"/>
      <c r="VU58" s="712"/>
      <c r="VV58" s="712"/>
      <c r="VW58" s="712"/>
      <c r="VX58" s="712"/>
      <c r="VY58" s="712"/>
      <c r="VZ58" s="712"/>
      <c r="WA58" s="712"/>
      <c r="WB58" s="712"/>
      <c r="WC58" s="712"/>
      <c r="WD58" s="712"/>
      <c r="WE58" s="712"/>
      <c r="WF58" s="712"/>
      <c r="WG58" s="712"/>
      <c r="WH58" s="712"/>
      <c r="WI58" s="712"/>
      <c r="WJ58" s="712"/>
      <c r="WK58" s="712"/>
      <c r="WL58" s="712"/>
      <c r="WM58" s="712"/>
      <c r="WN58" s="712"/>
      <c r="WO58" s="712"/>
      <c r="WP58" s="712"/>
      <c r="WQ58" s="712"/>
      <c r="WR58" s="712"/>
      <c r="WS58" s="712"/>
      <c r="WT58" s="712"/>
      <c r="WU58" s="712"/>
      <c r="WV58" s="712"/>
      <c r="WW58" s="712"/>
      <c r="WX58" s="712"/>
      <c r="WY58" s="712"/>
      <c r="WZ58" s="712"/>
      <c r="XA58" s="712"/>
      <c r="XB58" s="712"/>
      <c r="XC58" s="712"/>
      <c r="XD58" s="712"/>
      <c r="XE58" s="712"/>
      <c r="XF58" s="712"/>
      <c r="XG58" s="712"/>
      <c r="XH58" s="712"/>
      <c r="XI58" s="712"/>
      <c r="XJ58" s="712"/>
      <c r="XK58" s="712"/>
      <c r="XL58" s="712"/>
      <c r="XM58" s="712"/>
      <c r="XN58" s="712"/>
      <c r="XO58" s="712"/>
      <c r="XP58" s="712"/>
      <c r="XQ58" s="712"/>
      <c r="XR58" s="712"/>
      <c r="XS58" s="712"/>
      <c r="XT58" s="712"/>
      <c r="XU58" s="712"/>
      <c r="XV58" s="712"/>
      <c r="XW58" s="712"/>
      <c r="XX58" s="712"/>
      <c r="XY58" s="712"/>
      <c r="XZ58" s="712"/>
      <c r="YA58" s="712"/>
      <c r="YB58" s="712"/>
      <c r="YC58" s="712"/>
      <c r="YD58" s="712"/>
      <c r="YE58" s="712"/>
      <c r="YF58" s="712"/>
      <c r="YG58" s="712"/>
      <c r="YH58" s="712"/>
      <c r="YI58" s="712"/>
      <c r="YJ58" s="712"/>
      <c r="YK58" s="712"/>
      <c r="YL58" s="712"/>
      <c r="YM58" s="712"/>
      <c r="YN58" s="712"/>
      <c r="YO58" s="712"/>
      <c r="YP58" s="712"/>
      <c r="YQ58" s="712"/>
      <c r="YR58" s="712"/>
      <c r="YS58" s="712"/>
      <c r="YT58" s="712"/>
      <c r="YU58" s="712"/>
      <c r="YV58" s="712"/>
      <c r="YW58" s="712"/>
      <c r="YX58" s="712"/>
      <c r="YY58" s="712"/>
      <c r="YZ58" s="712"/>
      <c r="ZA58" s="712"/>
      <c r="ZB58" s="712"/>
      <c r="ZC58" s="712"/>
      <c r="ZD58" s="712"/>
      <c r="ZE58" s="712"/>
      <c r="ZF58" s="712"/>
      <c r="ZG58" s="712"/>
      <c r="ZH58" s="712"/>
      <c r="ZI58" s="712"/>
      <c r="ZJ58" s="712"/>
      <c r="ZK58" s="712"/>
      <c r="ZL58" s="712"/>
      <c r="ZM58" s="712"/>
      <c r="ZN58" s="712"/>
      <c r="ZO58" s="712"/>
      <c r="ZP58" s="712"/>
      <c r="ZQ58" s="712"/>
      <c r="ZR58" s="712"/>
      <c r="ZS58" s="712"/>
      <c r="ZT58" s="712"/>
      <c r="ZU58" s="712"/>
      <c r="ZV58" s="712"/>
      <c r="ZW58" s="712"/>
      <c r="ZX58" s="712"/>
      <c r="ZY58" s="712"/>
      <c r="ZZ58" s="712"/>
      <c r="AAA58" s="712"/>
      <c r="AAB58" s="712"/>
      <c r="AAC58" s="712"/>
      <c r="AAD58" s="712"/>
      <c r="AAE58" s="712"/>
      <c r="AAF58" s="712"/>
      <c r="AAG58" s="712"/>
      <c r="AAH58" s="712"/>
      <c r="AAI58" s="712"/>
      <c r="AAJ58" s="712"/>
      <c r="AAK58" s="712"/>
      <c r="AAL58" s="712"/>
      <c r="AAM58" s="712"/>
      <c r="AAN58" s="712"/>
      <c r="AAO58" s="712"/>
      <c r="AAP58" s="712"/>
      <c r="AAQ58" s="712"/>
      <c r="AAR58" s="712"/>
      <c r="AAS58" s="712"/>
      <c r="AAT58" s="712"/>
      <c r="AAU58" s="712"/>
      <c r="AAV58" s="712"/>
      <c r="AAW58" s="712"/>
      <c r="AAX58" s="712"/>
      <c r="AAY58" s="712"/>
      <c r="AAZ58" s="712"/>
      <c r="ABA58" s="712"/>
      <c r="ABB58" s="712"/>
      <c r="ABC58" s="712"/>
      <c r="ABD58" s="712"/>
      <c r="ABE58" s="712"/>
      <c r="ABF58" s="712"/>
      <c r="ABG58" s="712"/>
      <c r="ABH58" s="712"/>
      <c r="ABI58" s="712"/>
      <c r="ABJ58" s="712"/>
      <c r="ABK58" s="712"/>
      <c r="ABL58" s="712"/>
      <c r="ABM58" s="712"/>
      <c r="ABN58" s="712"/>
      <c r="ABO58" s="712"/>
      <c r="ABP58" s="712"/>
      <c r="ABQ58" s="712"/>
      <c r="ABR58" s="712"/>
      <c r="ABS58" s="712"/>
      <c r="ABT58" s="712"/>
      <c r="ABU58" s="712"/>
      <c r="ABV58" s="712"/>
      <c r="ABW58" s="712"/>
      <c r="ABX58" s="712"/>
      <c r="ABY58" s="712"/>
      <c r="ABZ58" s="712"/>
      <c r="ACA58" s="712"/>
      <c r="ACB58" s="712"/>
      <c r="ACC58" s="712"/>
      <c r="ACD58" s="712"/>
      <c r="ACE58" s="712"/>
      <c r="ACF58" s="712"/>
      <c r="ACG58" s="712"/>
      <c r="ACH58" s="712"/>
      <c r="ACI58" s="712"/>
      <c r="ACJ58" s="712"/>
      <c r="ACK58" s="712"/>
      <c r="ACL58" s="712"/>
      <c r="ACM58" s="712"/>
      <c r="ACN58" s="712"/>
      <c r="ACO58" s="712"/>
      <c r="ACP58" s="712"/>
      <c r="ACQ58" s="712"/>
      <c r="ACR58" s="712"/>
      <c r="ACS58" s="712"/>
      <c r="ACT58" s="712"/>
      <c r="ACU58" s="712"/>
      <c r="ACV58" s="712"/>
      <c r="ACW58" s="712"/>
      <c r="ACX58" s="712"/>
      <c r="ACY58" s="712"/>
      <c r="ACZ58" s="712"/>
      <c r="ADA58" s="712"/>
      <c r="ADB58" s="712"/>
      <c r="ADC58" s="712"/>
      <c r="ADD58" s="712"/>
      <c r="ADE58" s="712"/>
      <c r="ADF58" s="712"/>
      <c r="ADG58" s="712"/>
      <c r="ADH58" s="712"/>
      <c r="ADI58" s="712"/>
      <c r="ADJ58" s="712"/>
      <c r="ADK58" s="712"/>
      <c r="ADL58" s="712"/>
      <c r="ADM58" s="712"/>
      <c r="ADN58" s="712"/>
      <c r="ADO58" s="712"/>
      <c r="ADP58" s="712"/>
      <c r="ADQ58" s="712"/>
      <c r="ADR58" s="712"/>
      <c r="ADS58" s="712"/>
      <c r="ADT58" s="712"/>
      <c r="ADU58" s="712"/>
      <c r="ADV58" s="712"/>
      <c r="ADW58" s="712"/>
      <c r="ADX58" s="712"/>
      <c r="ADY58" s="712"/>
      <c r="ADZ58" s="712"/>
      <c r="AEA58" s="712"/>
      <c r="AEB58" s="712"/>
      <c r="AEC58" s="712"/>
      <c r="AED58" s="712"/>
      <c r="AEE58" s="712"/>
      <c r="AEF58" s="712"/>
      <c r="AEG58" s="712"/>
      <c r="AEH58" s="712"/>
      <c r="AEI58" s="712"/>
      <c r="AEJ58" s="712"/>
      <c r="AEK58" s="712"/>
      <c r="AEL58" s="712"/>
      <c r="AEM58" s="712"/>
      <c r="AEN58" s="712"/>
      <c r="AEO58" s="712"/>
      <c r="AEP58" s="712"/>
      <c r="AEQ58" s="712"/>
      <c r="AER58" s="712"/>
      <c r="AES58" s="712"/>
      <c r="AET58" s="712"/>
      <c r="AEU58" s="712"/>
      <c r="AEV58" s="712"/>
      <c r="AEW58" s="712"/>
      <c r="AEX58" s="712"/>
      <c r="AEY58" s="712"/>
      <c r="AEZ58" s="712"/>
      <c r="AFA58" s="712"/>
      <c r="AFB58" s="712"/>
      <c r="AFC58" s="712"/>
      <c r="AFD58" s="712"/>
      <c r="AFE58" s="712"/>
      <c r="AFF58" s="712"/>
      <c r="AFG58" s="712"/>
      <c r="AFH58" s="712"/>
      <c r="AFI58" s="712"/>
      <c r="AFJ58" s="712"/>
      <c r="AFK58" s="712"/>
      <c r="AFL58" s="712"/>
      <c r="AFM58" s="712"/>
      <c r="AFN58" s="712"/>
      <c r="AFO58" s="712"/>
      <c r="AFP58" s="712"/>
      <c r="AFQ58" s="712"/>
      <c r="AFR58" s="712"/>
      <c r="AFS58" s="712"/>
      <c r="AFT58" s="712"/>
      <c r="AFU58" s="712"/>
      <c r="AFV58" s="712"/>
      <c r="AFW58" s="712"/>
      <c r="AFX58" s="712"/>
      <c r="AFY58" s="712"/>
      <c r="AFZ58" s="712"/>
      <c r="AGA58" s="712"/>
      <c r="AGB58" s="712"/>
      <c r="AGC58" s="712"/>
      <c r="AGD58" s="712"/>
      <c r="AGE58" s="712"/>
      <c r="AGF58" s="712"/>
      <c r="AGG58" s="712"/>
      <c r="AGH58" s="712"/>
      <c r="AGI58" s="712"/>
      <c r="AGJ58" s="712"/>
      <c r="AGK58" s="712"/>
      <c r="AGL58" s="712"/>
      <c r="AGM58" s="712"/>
      <c r="AGN58" s="712"/>
      <c r="AGO58" s="712"/>
      <c r="AGP58" s="712"/>
      <c r="AGQ58" s="712"/>
      <c r="AGR58" s="712"/>
      <c r="AGS58" s="712"/>
      <c r="AGT58" s="712"/>
      <c r="AGU58" s="712"/>
      <c r="AGV58" s="712"/>
      <c r="AGW58" s="712"/>
      <c r="AGX58" s="712"/>
      <c r="AGY58" s="712"/>
      <c r="AGZ58" s="712"/>
      <c r="AHA58" s="712"/>
      <c r="AHB58" s="712"/>
      <c r="AHC58" s="712"/>
      <c r="AHD58" s="712"/>
      <c r="AHE58" s="712"/>
      <c r="AHF58" s="712"/>
      <c r="AHG58" s="712"/>
      <c r="AHH58" s="712"/>
      <c r="AHI58" s="712"/>
      <c r="AHJ58" s="712"/>
      <c r="AHK58" s="712"/>
      <c r="AHL58" s="712"/>
      <c r="AHM58" s="712"/>
      <c r="AHN58" s="712"/>
      <c r="AHO58" s="712"/>
      <c r="AHP58" s="712"/>
      <c r="AHQ58" s="712"/>
      <c r="AHR58" s="712"/>
      <c r="AHS58" s="712"/>
      <c r="AHT58" s="712"/>
      <c r="AHU58" s="712"/>
      <c r="AHV58" s="712"/>
      <c r="AHW58" s="712"/>
      <c r="AHX58" s="712"/>
      <c r="AHY58" s="712"/>
      <c r="AHZ58" s="712"/>
      <c r="AIA58" s="712"/>
      <c r="AIB58" s="712"/>
      <c r="AIC58" s="712"/>
      <c r="AID58" s="712"/>
      <c r="AIE58" s="712"/>
      <c r="AIF58" s="712"/>
      <c r="AIG58" s="712"/>
      <c r="AIH58" s="712"/>
      <c r="AII58" s="712"/>
      <c r="AIJ58" s="712"/>
      <c r="AIK58" s="712"/>
      <c r="AIL58" s="712"/>
      <c r="AIM58" s="712"/>
      <c r="AIN58" s="712"/>
      <c r="AIO58" s="712"/>
      <c r="AIP58" s="712"/>
      <c r="AIQ58" s="712"/>
      <c r="AIR58" s="712"/>
      <c r="AIS58" s="712"/>
      <c r="AIT58" s="712"/>
      <c r="AIU58" s="712"/>
      <c r="AIV58" s="712"/>
      <c r="AIW58" s="712"/>
      <c r="AIX58" s="712"/>
      <c r="AIY58" s="712"/>
      <c r="AIZ58" s="712"/>
      <c r="AJA58" s="712"/>
      <c r="AJB58" s="712"/>
      <c r="AJC58" s="712"/>
      <c r="AJD58" s="712"/>
      <c r="AJE58" s="712"/>
      <c r="AJF58" s="712"/>
      <c r="AJG58" s="712"/>
      <c r="AJH58" s="712"/>
      <c r="AJI58" s="712"/>
      <c r="AJJ58" s="712"/>
      <c r="AJK58" s="712"/>
      <c r="AJL58" s="712"/>
      <c r="AJM58" s="712"/>
      <c r="AJN58" s="712"/>
      <c r="AJO58" s="712"/>
      <c r="AJP58" s="712"/>
      <c r="AJQ58" s="712"/>
      <c r="AJR58" s="712"/>
      <c r="AJS58" s="712"/>
      <c r="AJT58" s="712"/>
      <c r="AJU58" s="712"/>
      <c r="AJV58" s="712"/>
      <c r="AJW58" s="712"/>
      <c r="AJX58" s="712"/>
      <c r="AJY58" s="712"/>
      <c r="AJZ58" s="712"/>
      <c r="AKA58" s="712"/>
      <c r="AKB58" s="712"/>
      <c r="AKC58" s="712"/>
      <c r="AKD58" s="712"/>
      <c r="AKE58" s="712"/>
      <c r="AKF58" s="712"/>
      <c r="AKG58" s="712"/>
      <c r="AKH58" s="712"/>
      <c r="AKI58" s="712"/>
      <c r="AKJ58" s="712"/>
      <c r="AKK58" s="712"/>
      <c r="AKL58" s="712"/>
      <c r="AKM58" s="712"/>
      <c r="AKN58" s="712"/>
      <c r="AKO58" s="712"/>
      <c r="AKP58" s="712"/>
      <c r="AKQ58" s="712"/>
      <c r="AKR58" s="712"/>
      <c r="AKS58" s="712"/>
      <c r="AKT58" s="712"/>
      <c r="AKU58" s="712"/>
      <c r="AKV58" s="712"/>
      <c r="AKW58" s="712"/>
      <c r="AKX58" s="712"/>
      <c r="AKY58" s="712"/>
      <c r="AKZ58" s="712"/>
      <c r="ALA58" s="712"/>
      <c r="ALB58" s="712"/>
      <c r="ALC58" s="712"/>
      <c r="ALD58" s="712"/>
      <c r="ALE58" s="712"/>
      <c r="ALF58" s="712"/>
      <c r="ALG58" s="712"/>
      <c r="ALH58" s="712"/>
      <c r="ALI58" s="712"/>
      <c r="ALJ58" s="712"/>
      <c r="ALK58" s="712"/>
      <c r="ALL58" s="712"/>
      <c r="ALM58" s="712"/>
      <c r="ALN58" s="712"/>
      <c r="ALO58" s="712"/>
      <c r="ALP58" s="712"/>
      <c r="ALQ58" s="712"/>
      <c r="ALR58" s="712"/>
      <c r="ALS58" s="712"/>
      <c r="ALT58" s="712"/>
      <c r="ALU58" s="712"/>
      <c r="ALV58" s="712"/>
      <c r="ALW58" s="712"/>
      <c r="ALX58" s="712"/>
      <c r="ALY58" s="712"/>
      <c r="ALZ58" s="712"/>
      <c r="AMA58" s="712"/>
      <c r="AMB58" s="712"/>
      <c r="AMC58" s="712"/>
      <c r="AMD58" s="712"/>
      <c r="AME58" s="712"/>
      <c r="AMF58" s="712"/>
      <c r="AMG58" s="712"/>
      <c r="AMH58" s="712"/>
      <c r="AMI58" s="712"/>
      <c r="AMJ58" s="712"/>
      <c r="AMK58" s="712"/>
      <c r="AML58" s="712"/>
      <c r="AMM58" s="712"/>
      <c r="AMN58" s="712"/>
      <c r="AMO58" s="712"/>
      <c r="AMP58" s="712"/>
      <c r="AMQ58" s="712"/>
      <c r="AMR58" s="712"/>
      <c r="AMS58" s="712"/>
      <c r="AMT58" s="712"/>
      <c r="AMU58" s="712"/>
      <c r="AMV58" s="712"/>
      <c r="AMW58" s="712"/>
      <c r="AMX58" s="712"/>
      <c r="AMY58" s="712"/>
      <c r="AMZ58" s="712"/>
      <c r="ANA58" s="712"/>
      <c r="ANB58" s="712"/>
      <c r="ANC58" s="712"/>
      <c r="AND58" s="712"/>
      <c r="ANE58" s="712"/>
      <c r="ANF58" s="712"/>
      <c r="ANG58" s="712"/>
      <c r="ANH58" s="712"/>
      <c r="ANI58" s="712"/>
      <c r="ANJ58" s="712"/>
      <c r="ANK58" s="712"/>
      <c r="ANL58" s="712"/>
      <c r="ANM58" s="712"/>
      <c r="ANN58" s="712"/>
      <c r="ANO58" s="712"/>
      <c r="ANP58" s="712"/>
      <c r="ANQ58" s="712"/>
      <c r="ANR58" s="712"/>
      <c r="ANS58" s="712"/>
      <c r="ANT58" s="712"/>
      <c r="ANU58" s="712"/>
      <c r="ANV58" s="712"/>
      <c r="ANW58" s="712"/>
      <c r="ANX58" s="712"/>
      <c r="ANY58" s="712"/>
      <c r="ANZ58" s="712"/>
      <c r="AOA58" s="712"/>
      <c r="AOB58" s="712"/>
      <c r="AOC58" s="712"/>
      <c r="AOD58" s="712"/>
      <c r="AOE58" s="712"/>
      <c r="AOF58" s="712"/>
      <c r="AOG58" s="712"/>
      <c r="AOH58" s="712"/>
      <c r="AOI58" s="712"/>
      <c r="AOJ58" s="712"/>
      <c r="AOK58" s="712"/>
      <c r="AOL58" s="712"/>
      <c r="AOM58" s="712"/>
      <c r="AON58" s="712"/>
      <c r="AOO58" s="712"/>
      <c r="AOP58" s="712"/>
      <c r="AOQ58" s="712"/>
      <c r="AOR58" s="712"/>
      <c r="AOS58" s="712"/>
      <c r="AOT58" s="712"/>
      <c r="AOU58" s="712"/>
      <c r="AOV58" s="712"/>
      <c r="AOW58" s="712"/>
      <c r="AOX58" s="712"/>
      <c r="AOY58" s="712"/>
      <c r="AOZ58" s="712"/>
      <c r="APA58" s="712"/>
      <c r="APB58" s="712"/>
      <c r="APC58" s="712"/>
      <c r="APD58" s="712"/>
      <c r="APE58" s="712"/>
      <c r="APF58" s="712"/>
      <c r="APG58" s="712"/>
      <c r="APH58" s="712"/>
      <c r="API58" s="712"/>
      <c r="APJ58" s="712"/>
      <c r="APK58" s="712"/>
      <c r="APL58" s="712"/>
      <c r="APM58" s="712"/>
      <c r="APN58" s="712"/>
      <c r="APO58" s="712"/>
      <c r="APP58" s="712"/>
      <c r="APQ58" s="712"/>
      <c r="APR58" s="712"/>
      <c r="APS58" s="712"/>
      <c r="APT58" s="712"/>
      <c r="APU58" s="712"/>
      <c r="APV58" s="712"/>
      <c r="APW58" s="712"/>
      <c r="APX58" s="712"/>
      <c r="APY58" s="712"/>
      <c r="APZ58" s="712"/>
      <c r="AQA58" s="712"/>
      <c r="AQB58" s="712"/>
      <c r="AQC58" s="712"/>
      <c r="AQD58" s="712"/>
      <c r="AQE58" s="712"/>
      <c r="AQF58" s="712"/>
      <c r="AQG58" s="712"/>
      <c r="AQH58" s="712"/>
      <c r="AQI58" s="712"/>
      <c r="AQJ58" s="712"/>
      <c r="AQK58" s="712"/>
      <c r="AQL58" s="712"/>
      <c r="AQM58" s="712"/>
      <c r="AQN58" s="712"/>
      <c r="AQO58" s="712"/>
      <c r="AQP58" s="712"/>
      <c r="AQQ58" s="712"/>
      <c r="AQR58" s="712"/>
      <c r="AQS58" s="712"/>
      <c r="AQT58" s="712"/>
      <c r="AQU58" s="712"/>
      <c r="AQV58" s="712"/>
      <c r="AQW58" s="712"/>
      <c r="AQX58" s="712"/>
      <c r="AQY58" s="712"/>
      <c r="AQZ58" s="712"/>
      <c r="ARA58" s="712"/>
      <c r="ARB58" s="712"/>
      <c r="ARC58" s="712"/>
      <c r="ARD58" s="712"/>
      <c r="ARE58" s="712"/>
      <c r="ARF58" s="712"/>
      <c r="ARG58" s="712"/>
      <c r="ARH58" s="712"/>
      <c r="ARI58" s="712"/>
      <c r="ARJ58" s="712"/>
      <c r="ARK58" s="712"/>
      <c r="ARL58" s="712"/>
      <c r="ARM58" s="712"/>
      <c r="ARN58" s="712"/>
      <c r="ARO58" s="712"/>
      <c r="ARP58" s="712"/>
      <c r="ARQ58" s="712"/>
      <c r="ARR58" s="712"/>
      <c r="ARS58" s="712"/>
      <c r="ART58" s="712"/>
      <c r="ARU58" s="712"/>
      <c r="ARV58" s="712"/>
      <c r="ARW58" s="712"/>
      <c r="ARX58" s="712"/>
      <c r="ARY58" s="712"/>
      <c r="ARZ58" s="712"/>
      <c r="ASA58" s="712"/>
      <c r="ASB58" s="712"/>
      <c r="ASC58" s="712"/>
      <c r="ASD58" s="712"/>
      <c r="ASE58" s="712"/>
      <c r="ASF58" s="712"/>
      <c r="ASG58" s="712"/>
      <c r="ASH58" s="712"/>
      <c r="ASI58" s="712"/>
      <c r="ASJ58" s="712"/>
      <c r="ASK58" s="712"/>
      <c r="ASL58" s="712"/>
      <c r="ASM58" s="712"/>
      <c r="ASN58" s="712"/>
      <c r="ASO58" s="712"/>
      <c r="ASP58" s="712"/>
      <c r="ASQ58" s="712"/>
      <c r="ASR58" s="712"/>
      <c r="ASS58" s="712"/>
      <c r="AST58" s="712"/>
      <c r="ASU58" s="712"/>
      <c r="ASV58" s="712"/>
      <c r="ASW58" s="712"/>
      <c r="ASX58" s="712"/>
      <c r="ASY58" s="712"/>
      <c r="ASZ58" s="712"/>
      <c r="ATA58" s="712"/>
      <c r="ATB58" s="712"/>
      <c r="ATC58" s="712"/>
      <c r="ATD58" s="712"/>
      <c r="ATE58" s="712"/>
      <c r="ATF58" s="712"/>
      <c r="ATG58" s="712"/>
      <c r="ATH58" s="712"/>
      <c r="ATI58" s="712"/>
      <c r="ATJ58" s="712"/>
      <c r="ATK58" s="712"/>
      <c r="ATL58" s="712"/>
      <c r="ATM58" s="712"/>
      <c r="ATN58" s="712"/>
      <c r="ATO58" s="712"/>
      <c r="ATP58" s="712"/>
      <c r="ATQ58" s="712"/>
      <c r="ATR58" s="712"/>
      <c r="ATS58" s="712"/>
      <c r="ATT58" s="712"/>
      <c r="ATU58" s="712"/>
      <c r="ATV58" s="712"/>
      <c r="ATW58" s="712"/>
      <c r="ATX58" s="712"/>
      <c r="ATY58" s="712"/>
      <c r="ATZ58" s="712"/>
      <c r="AUA58" s="712"/>
      <c r="AUB58" s="712"/>
      <c r="AUC58" s="712"/>
      <c r="AUD58" s="712"/>
      <c r="AUE58" s="712"/>
      <c r="AUF58" s="712"/>
      <c r="AUG58" s="712"/>
      <c r="AUH58" s="712"/>
      <c r="AUI58" s="712"/>
      <c r="AUJ58" s="712"/>
      <c r="AUK58" s="712"/>
      <c r="AUL58" s="712"/>
      <c r="AUM58" s="712"/>
      <c r="AUN58" s="712"/>
      <c r="AUO58" s="712"/>
      <c r="AUP58" s="712"/>
      <c r="AUQ58" s="712"/>
      <c r="AUR58" s="712"/>
      <c r="AUS58" s="712"/>
      <c r="AUT58" s="712"/>
      <c r="AUU58" s="712"/>
      <c r="AUV58" s="712"/>
      <c r="AUW58" s="712"/>
      <c r="AUX58" s="712"/>
      <c r="AUY58" s="712"/>
      <c r="AUZ58" s="712"/>
      <c r="AVA58" s="712"/>
      <c r="AVB58" s="712"/>
      <c r="AVC58" s="712"/>
      <c r="AVD58" s="712"/>
      <c r="AVE58" s="712"/>
      <c r="AVF58" s="712"/>
      <c r="AVG58" s="712"/>
      <c r="AVH58" s="712"/>
      <c r="AVI58" s="712"/>
      <c r="AVJ58" s="712"/>
      <c r="AVK58" s="712"/>
      <c r="AVL58" s="712"/>
      <c r="AVM58" s="712"/>
      <c r="AVN58" s="712"/>
      <c r="AVO58" s="712"/>
      <c r="AVP58" s="712"/>
      <c r="AVQ58" s="712"/>
      <c r="AVR58" s="712"/>
      <c r="AVS58" s="712"/>
      <c r="AVT58" s="712"/>
      <c r="AVU58" s="712"/>
      <c r="AVV58" s="712"/>
      <c r="AVW58" s="712"/>
      <c r="AVX58" s="712"/>
      <c r="AVY58" s="712"/>
      <c r="AVZ58" s="712"/>
      <c r="AWA58" s="712"/>
      <c r="AWB58" s="712"/>
      <c r="AWC58" s="712"/>
      <c r="AWD58" s="712"/>
      <c r="AWE58" s="712"/>
      <c r="AWF58" s="712"/>
      <c r="AWG58" s="712"/>
      <c r="AWH58" s="712"/>
      <c r="AWI58" s="712"/>
      <c r="AWJ58" s="712"/>
      <c r="AWK58" s="712"/>
      <c r="AWL58" s="712"/>
      <c r="AWM58" s="712"/>
      <c r="AWN58" s="712"/>
      <c r="AWO58" s="712"/>
      <c r="AWP58" s="712"/>
      <c r="AWQ58" s="712"/>
      <c r="AWR58" s="712"/>
      <c r="AWS58" s="712"/>
      <c r="AWT58" s="712"/>
      <c r="AWU58" s="712"/>
      <c r="AWV58" s="712"/>
      <c r="AWW58" s="712"/>
      <c r="AWX58" s="712"/>
      <c r="AWY58" s="712"/>
      <c r="AWZ58" s="712"/>
      <c r="AXA58" s="712"/>
      <c r="AXB58" s="712"/>
      <c r="AXC58" s="712"/>
      <c r="AXD58" s="712"/>
      <c r="AXE58" s="712"/>
      <c r="AXF58" s="712"/>
      <c r="AXG58" s="712"/>
      <c r="AXH58" s="712"/>
      <c r="AXI58" s="712"/>
      <c r="AXJ58" s="712"/>
      <c r="AXK58" s="712"/>
      <c r="AXL58" s="712"/>
      <c r="AXM58" s="712"/>
      <c r="AXN58" s="712"/>
      <c r="AXO58" s="712"/>
      <c r="AXP58" s="712"/>
      <c r="AXQ58" s="712"/>
      <c r="AXR58" s="712"/>
      <c r="AXS58" s="712"/>
      <c r="AXT58" s="712"/>
      <c r="AXU58" s="712"/>
      <c r="AXV58" s="712"/>
      <c r="AXW58" s="712"/>
      <c r="AXX58" s="712"/>
      <c r="AXY58" s="712"/>
      <c r="AXZ58" s="712"/>
      <c r="AYA58" s="712"/>
      <c r="AYB58" s="712"/>
      <c r="AYC58" s="712"/>
      <c r="AYD58" s="712"/>
      <c r="AYE58" s="712"/>
      <c r="AYF58" s="712"/>
      <c r="AYG58" s="712"/>
      <c r="AYH58" s="712"/>
      <c r="AYI58" s="712"/>
      <c r="AYJ58" s="712"/>
      <c r="AYK58" s="712"/>
      <c r="AYL58" s="712"/>
      <c r="AYM58" s="712"/>
      <c r="AYN58" s="712"/>
      <c r="AYO58" s="712"/>
      <c r="AYP58" s="712"/>
      <c r="AYQ58" s="712"/>
      <c r="AYR58" s="712"/>
      <c r="AYS58" s="712"/>
      <c r="AYT58" s="712"/>
      <c r="AYU58" s="712"/>
      <c r="AYV58" s="712"/>
      <c r="AYW58" s="712"/>
      <c r="AYX58" s="712"/>
      <c r="AYY58" s="712"/>
      <c r="AYZ58" s="712"/>
      <c r="AZA58" s="712"/>
      <c r="AZB58" s="712"/>
      <c r="AZC58" s="712"/>
      <c r="AZD58" s="712"/>
      <c r="AZE58" s="712"/>
      <c r="AZF58" s="712"/>
      <c r="AZG58" s="712"/>
      <c r="AZH58" s="712"/>
      <c r="AZI58" s="712"/>
      <c r="AZJ58" s="712"/>
      <c r="AZK58" s="712"/>
      <c r="AZL58" s="712"/>
      <c r="AZM58" s="712"/>
      <c r="AZN58" s="712"/>
      <c r="AZO58" s="712"/>
      <c r="AZP58" s="712"/>
      <c r="AZQ58" s="712"/>
      <c r="AZR58" s="712"/>
      <c r="AZS58" s="712"/>
      <c r="AZT58" s="712"/>
      <c r="AZU58" s="712"/>
      <c r="AZV58" s="712"/>
      <c r="AZW58" s="712"/>
      <c r="AZX58" s="712"/>
      <c r="AZY58" s="712"/>
      <c r="AZZ58" s="712"/>
      <c r="BAA58" s="712"/>
      <c r="BAB58" s="712"/>
      <c r="BAC58" s="712"/>
      <c r="BAD58" s="712"/>
      <c r="BAE58" s="712"/>
      <c r="BAF58" s="712"/>
      <c r="BAG58" s="712"/>
      <c r="BAH58" s="712"/>
      <c r="BAI58" s="712"/>
      <c r="BAJ58" s="712"/>
      <c r="BAK58" s="712"/>
      <c r="BAL58" s="712"/>
      <c r="BAM58" s="712"/>
      <c r="BAN58" s="712"/>
      <c r="BAO58" s="712"/>
      <c r="BAP58" s="712"/>
      <c r="BAQ58" s="712"/>
      <c r="BAR58" s="712"/>
      <c r="BAS58" s="712"/>
      <c r="BAT58" s="712"/>
      <c r="BAU58" s="712"/>
      <c r="BAV58" s="712"/>
      <c r="BAW58" s="712"/>
      <c r="BAX58" s="712"/>
      <c r="BAY58" s="712"/>
      <c r="BAZ58" s="712"/>
      <c r="BBA58" s="712"/>
      <c r="BBB58" s="712"/>
      <c r="BBC58" s="712"/>
      <c r="BBD58" s="712"/>
      <c r="BBE58" s="712"/>
      <c r="BBF58" s="712"/>
      <c r="BBG58" s="712"/>
      <c r="BBH58" s="712"/>
      <c r="BBI58" s="712"/>
      <c r="BBJ58" s="712"/>
      <c r="BBK58" s="712"/>
      <c r="BBL58" s="712"/>
      <c r="BBM58" s="712"/>
      <c r="BBN58" s="712"/>
      <c r="BBO58" s="712"/>
      <c r="BBP58" s="712"/>
      <c r="BBQ58" s="712"/>
      <c r="BBR58" s="712"/>
      <c r="BBS58" s="712"/>
      <c r="BBT58" s="712"/>
      <c r="BBU58" s="712"/>
      <c r="BBV58" s="712"/>
      <c r="BBW58" s="712"/>
      <c r="BBX58" s="712"/>
      <c r="BBY58" s="712"/>
      <c r="BBZ58" s="712"/>
      <c r="BCA58" s="712"/>
      <c r="BCB58" s="712"/>
      <c r="BCC58" s="712"/>
      <c r="BCD58" s="712"/>
      <c r="BCE58" s="712"/>
      <c r="BCF58" s="712"/>
      <c r="BCG58" s="712"/>
      <c r="BCH58" s="712"/>
      <c r="BCI58" s="712"/>
      <c r="BCJ58" s="712"/>
      <c r="BCK58" s="712"/>
      <c r="BCL58" s="712"/>
      <c r="BCM58" s="712"/>
      <c r="BCN58" s="712"/>
      <c r="BCO58" s="712"/>
      <c r="BCP58" s="712"/>
      <c r="BCQ58" s="712"/>
      <c r="BCR58" s="712"/>
      <c r="BCS58" s="712"/>
      <c r="BCT58" s="712"/>
      <c r="BCU58" s="712"/>
      <c r="BCV58" s="712"/>
      <c r="BCW58" s="712"/>
      <c r="BCX58" s="712"/>
      <c r="BCY58" s="712"/>
      <c r="BCZ58" s="712"/>
      <c r="BDA58" s="712"/>
      <c r="BDB58" s="712"/>
      <c r="BDC58" s="712"/>
      <c r="BDD58" s="712"/>
      <c r="BDE58" s="712"/>
      <c r="BDF58" s="712"/>
      <c r="BDG58" s="712"/>
      <c r="BDH58" s="712"/>
      <c r="BDI58" s="712"/>
      <c r="BDJ58" s="712"/>
      <c r="BDK58" s="712"/>
      <c r="BDL58" s="712"/>
      <c r="BDM58" s="712"/>
      <c r="BDN58" s="712"/>
      <c r="BDO58" s="712"/>
      <c r="BDP58" s="712"/>
      <c r="BDQ58" s="712"/>
      <c r="BDR58" s="712"/>
      <c r="BDS58" s="712"/>
      <c r="BDT58" s="712"/>
      <c r="BDU58" s="712"/>
      <c r="BDV58" s="712"/>
      <c r="BDW58" s="712"/>
      <c r="BDX58" s="712"/>
      <c r="BDY58" s="712"/>
      <c r="BDZ58" s="712"/>
      <c r="BEA58" s="712"/>
      <c r="BEB58" s="712"/>
      <c r="BEC58" s="712"/>
      <c r="BED58" s="712"/>
      <c r="BEE58" s="712"/>
      <c r="BEF58" s="712"/>
      <c r="BEG58" s="712"/>
      <c r="BEH58" s="712"/>
      <c r="BEI58" s="712"/>
      <c r="BEJ58" s="712"/>
      <c r="BEK58" s="712"/>
      <c r="BEL58" s="712"/>
      <c r="BEM58" s="712"/>
      <c r="BEN58" s="712"/>
      <c r="BEO58" s="712"/>
      <c r="BEP58" s="712"/>
      <c r="BEQ58" s="712"/>
      <c r="BER58" s="712"/>
      <c r="BES58" s="712"/>
      <c r="BET58" s="712"/>
      <c r="BEU58" s="712"/>
      <c r="BEV58" s="712"/>
      <c r="BEW58" s="712"/>
      <c r="BEX58" s="712"/>
      <c r="BEY58" s="712"/>
      <c r="BEZ58" s="712"/>
      <c r="BFA58" s="712"/>
      <c r="BFB58" s="712"/>
      <c r="BFC58" s="712"/>
      <c r="BFD58" s="712"/>
      <c r="BFE58" s="712"/>
      <c r="BFF58" s="712"/>
      <c r="BFG58" s="712"/>
      <c r="BFH58" s="712"/>
      <c r="BFI58" s="712"/>
      <c r="BFJ58" s="712"/>
      <c r="BFK58" s="712"/>
      <c r="BFL58" s="712"/>
      <c r="BFM58" s="712"/>
      <c r="BFN58" s="712"/>
      <c r="BFO58" s="712"/>
      <c r="BFP58" s="712"/>
      <c r="BFQ58" s="712"/>
      <c r="BFR58" s="712"/>
      <c r="BFS58" s="712"/>
      <c r="BFT58" s="712"/>
      <c r="BFU58" s="712"/>
      <c r="BFV58" s="712"/>
      <c r="BFW58" s="712"/>
      <c r="BFX58" s="712"/>
      <c r="BFY58" s="712"/>
      <c r="BFZ58" s="712"/>
      <c r="BGA58" s="712"/>
      <c r="BGB58" s="712"/>
      <c r="BGC58" s="712"/>
      <c r="BGD58" s="712"/>
      <c r="BGE58" s="712"/>
      <c r="BGF58" s="712"/>
      <c r="BGG58" s="712"/>
      <c r="BGH58" s="712"/>
      <c r="BGI58" s="712"/>
      <c r="BGJ58" s="712"/>
      <c r="BGK58" s="712"/>
      <c r="BGL58" s="712"/>
      <c r="BGM58" s="712"/>
      <c r="BGN58" s="712"/>
      <c r="BGO58" s="712"/>
      <c r="BGP58" s="712"/>
      <c r="BGQ58" s="712"/>
      <c r="BGR58" s="712"/>
      <c r="BGS58" s="712"/>
      <c r="BGT58" s="712"/>
      <c r="BGU58" s="712"/>
      <c r="BGV58" s="712"/>
      <c r="BGW58" s="712"/>
      <c r="BGX58" s="712"/>
      <c r="BGY58" s="712"/>
      <c r="BGZ58" s="712"/>
      <c r="BHA58" s="712"/>
      <c r="BHB58" s="712"/>
      <c r="BHC58" s="712"/>
      <c r="BHD58" s="712"/>
      <c r="BHE58" s="712"/>
      <c r="BHF58" s="712"/>
      <c r="BHG58" s="712"/>
      <c r="BHH58" s="712"/>
      <c r="BHI58" s="712"/>
      <c r="BHJ58" s="712"/>
      <c r="BHK58" s="712"/>
      <c r="BHL58" s="712"/>
      <c r="BHM58" s="712"/>
      <c r="BHN58" s="712"/>
      <c r="BHO58" s="712"/>
      <c r="BHP58" s="712"/>
      <c r="BHQ58" s="712"/>
      <c r="BHR58" s="712"/>
      <c r="BHS58" s="712"/>
      <c r="BHT58" s="712"/>
      <c r="BHU58" s="712"/>
      <c r="BHV58" s="712"/>
      <c r="BHW58" s="712"/>
      <c r="BHX58" s="712"/>
      <c r="BHY58" s="712"/>
      <c r="BHZ58" s="712"/>
      <c r="BIA58" s="712"/>
      <c r="BIB58" s="712"/>
      <c r="BIC58" s="712"/>
      <c r="BID58" s="712"/>
      <c r="BIE58" s="712"/>
      <c r="BIF58" s="712"/>
      <c r="BIG58" s="712"/>
      <c r="BIH58" s="712"/>
      <c r="BII58" s="712"/>
      <c r="BIJ58" s="712"/>
      <c r="BIK58" s="712"/>
      <c r="BIL58" s="712"/>
      <c r="BIM58" s="712"/>
      <c r="BIN58" s="712"/>
      <c r="BIO58" s="712"/>
      <c r="BIP58" s="712"/>
      <c r="BIQ58" s="712"/>
      <c r="BIR58" s="712"/>
      <c r="BIS58" s="712"/>
      <c r="BIT58" s="712"/>
      <c r="BIU58" s="712"/>
      <c r="BIV58" s="712"/>
      <c r="BIW58" s="712"/>
      <c r="BIX58" s="712"/>
      <c r="BIY58" s="712"/>
      <c r="BIZ58" s="712"/>
      <c r="BJA58" s="712"/>
      <c r="BJB58" s="712"/>
      <c r="BJC58" s="712"/>
      <c r="BJD58" s="712"/>
      <c r="BJE58" s="712"/>
      <c r="BJF58" s="712"/>
      <c r="BJG58" s="712"/>
      <c r="BJH58" s="712"/>
      <c r="BJI58" s="712"/>
      <c r="BJJ58" s="712"/>
      <c r="BJK58" s="712"/>
      <c r="BJL58" s="712"/>
      <c r="BJM58" s="712"/>
      <c r="BJN58" s="712"/>
      <c r="BJO58" s="712"/>
      <c r="BJP58" s="712"/>
      <c r="BJQ58" s="712"/>
      <c r="BJR58" s="712"/>
      <c r="BJS58" s="712"/>
      <c r="BJT58" s="712"/>
      <c r="BJU58" s="712"/>
      <c r="BJV58" s="712"/>
      <c r="BJW58" s="712"/>
      <c r="BJX58" s="712"/>
      <c r="BJY58" s="712"/>
      <c r="BJZ58" s="712"/>
      <c r="BKA58" s="712"/>
      <c r="BKB58" s="712"/>
      <c r="BKC58" s="712"/>
      <c r="BKD58" s="712"/>
      <c r="BKE58" s="712"/>
      <c r="BKF58" s="712"/>
      <c r="BKG58" s="712"/>
      <c r="BKH58" s="712"/>
      <c r="BKI58" s="712"/>
      <c r="BKJ58" s="712"/>
      <c r="BKK58" s="712"/>
      <c r="BKL58" s="712"/>
      <c r="BKM58" s="712"/>
      <c r="BKN58" s="712"/>
      <c r="BKO58" s="712"/>
      <c r="BKP58" s="712"/>
      <c r="BKQ58" s="712"/>
      <c r="BKR58" s="712"/>
      <c r="BKS58" s="712"/>
      <c r="BKT58" s="712"/>
      <c r="BKU58" s="712"/>
      <c r="BKV58" s="712"/>
      <c r="BKW58" s="712"/>
      <c r="BKX58" s="712"/>
      <c r="BKY58" s="712"/>
      <c r="BKZ58" s="712"/>
      <c r="BLA58" s="712"/>
      <c r="BLB58" s="712"/>
      <c r="BLC58" s="712"/>
      <c r="BLD58" s="712"/>
      <c r="BLE58" s="712"/>
      <c r="BLF58" s="712"/>
      <c r="BLG58" s="712"/>
      <c r="BLH58" s="712"/>
      <c r="BLI58" s="712"/>
      <c r="BLJ58" s="712"/>
      <c r="BLK58" s="712"/>
      <c r="BLL58" s="712"/>
      <c r="BLM58" s="712"/>
      <c r="BLN58" s="712"/>
      <c r="BLO58" s="712"/>
      <c r="BLP58" s="712"/>
      <c r="BLQ58" s="712"/>
      <c r="BLR58" s="712"/>
      <c r="BLS58" s="712"/>
      <c r="BLT58" s="712"/>
      <c r="BLU58" s="712"/>
      <c r="BLV58" s="712"/>
      <c r="BLW58" s="712"/>
      <c r="BLX58" s="712"/>
      <c r="BLY58" s="712"/>
      <c r="BLZ58" s="712"/>
      <c r="BMA58" s="712"/>
      <c r="BMB58" s="712"/>
      <c r="BMC58" s="712"/>
      <c r="BMD58" s="712"/>
      <c r="BME58" s="712"/>
      <c r="BMF58" s="712"/>
      <c r="BMG58" s="712"/>
      <c r="BMH58" s="712"/>
      <c r="BMI58" s="712"/>
      <c r="BMJ58" s="712"/>
      <c r="BMK58" s="712"/>
      <c r="BML58" s="712"/>
      <c r="BMM58" s="712"/>
      <c r="BMN58" s="712"/>
      <c r="BMO58" s="712"/>
      <c r="BMP58" s="712"/>
      <c r="BMQ58" s="712"/>
      <c r="BMR58" s="712"/>
      <c r="BMS58" s="712"/>
      <c r="BMT58" s="712"/>
      <c r="BMU58" s="712"/>
      <c r="BMV58" s="712"/>
      <c r="BMW58" s="712"/>
      <c r="BMX58" s="712"/>
      <c r="BMY58" s="712"/>
      <c r="BMZ58" s="712"/>
      <c r="BNA58" s="712"/>
      <c r="BNB58" s="712"/>
      <c r="BNC58" s="712"/>
      <c r="BND58" s="712"/>
      <c r="BNE58" s="712"/>
      <c r="BNF58" s="712"/>
      <c r="BNG58" s="712"/>
      <c r="BNH58" s="712"/>
      <c r="BNI58" s="712"/>
      <c r="BNJ58" s="712"/>
      <c r="BNK58" s="712"/>
      <c r="BNL58" s="712"/>
      <c r="BNM58" s="712"/>
      <c r="BNN58" s="712"/>
      <c r="BNO58" s="712"/>
      <c r="BNP58" s="712"/>
      <c r="BNQ58" s="712"/>
      <c r="BNR58" s="712"/>
      <c r="BNS58" s="712"/>
      <c r="BNT58" s="712"/>
      <c r="BNU58" s="712"/>
      <c r="BNV58" s="712"/>
      <c r="BNW58" s="712"/>
      <c r="BNX58" s="712"/>
      <c r="BNY58" s="712"/>
      <c r="BNZ58" s="712"/>
      <c r="BOA58" s="712"/>
      <c r="BOB58" s="712"/>
      <c r="BOC58" s="712"/>
      <c r="BOD58" s="712"/>
      <c r="BOE58" s="712"/>
      <c r="BOF58" s="712"/>
      <c r="BOG58" s="712"/>
      <c r="BOH58" s="712"/>
      <c r="BOI58" s="712"/>
      <c r="BOJ58" s="712"/>
      <c r="BOK58" s="712"/>
      <c r="BOL58" s="712"/>
      <c r="BOM58" s="712"/>
      <c r="BON58" s="712"/>
      <c r="BOO58" s="712"/>
      <c r="BOP58" s="712"/>
      <c r="BOQ58" s="712"/>
      <c r="BOR58" s="712"/>
      <c r="BOS58" s="712"/>
      <c r="BOT58" s="712"/>
      <c r="BOU58" s="712"/>
      <c r="BOV58" s="712"/>
      <c r="BOW58" s="712"/>
      <c r="BOX58" s="712"/>
      <c r="BOY58" s="712"/>
      <c r="BOZ58" s="712"/>
      <c r="BPA58" s="712"/>
      <c r="BPB58" s="712"/>
      <c r="BPC58" s="712"/>
      <c r="BPD58" s="712"/>
      <c r="BPE58" s="712"/>
      <c r="BPF58" s="712"/>
      <c r="BPG58" s="712"/>
      <c r="BPH58" s="712"/>
      <c r="BPI58" s="712"/>
      <c r="BPJ58" s="712"/>
      <c r="BPK58" s="712"/>
      <c r="BPL58" s="712"/>
      <c r="BPM58" s="712"/>
      <c r="BPN58" s="712"/>
      <c r="BPO58" s="712"/>
      <c r="BPP58" s="712"/>
      <c r="BPQ58" s="712"/>
      <c r="BPR58" s="712"/>
      <c r="BPS58" s="712"/>
      <c r="BPT58" s="712"/>
      <c r="BPU58" s="712"/>
      <c r="BPV58" s="712"/>
      <c r="BPW58" s="712"/>
      <c r="BPX58" s="712"/>
      <c r="BPY58" s="712"/>
      <c r="BPZ58" s="712"/>
      <c r="BQA58" s="712"/>
      <c r="BQB58" s="712"/>
      <c r="BQC58" s="712"/>
      <c r="BQD58" s="712"/>
      <c r="BQE58" s="712"/>
      <c r="BQF58" s="712"/>
      <c r="BQG58" s="712"/>
      <c r="BQH58" s="712"/>
      <c r="BQI58" s="712"/>
      <c r="BQJ58" s="712"/>
      <c r="BQK58" s="712"/>
      <c r="BQL58" s="712"/>
      <c r="BQM58" s="712"/>
      <c r="BQN58" s="712"/>
      <c r="BQO58" s="712"/>
      <c r="BQP58" s="712"/>
      <c r="BQQ58" s="712"/>
      <c r="BQR58" s="712"/>
      <c r="BQS58" s="712"/>
      <c r="BQT58" s="712"/>
      <c r="BQU58" s="712"/>
      <c r="BQV58" s="712"/>
      <c r="BQW58" s="712"/>
      <c r="BQX58" s="712"/>
      <c r="BQY58" s="712"/>
      <c r="BQZ58" s="712"/>
      <c r="BRA58" s="712"/>
      <c r="BRB58" s="712"/>
      <c r="BRC58" s="712"/>
      <c r="BRD58" s="712"/>
      <c r="BRE58" s="712"/>
      <c r="BRF58" s="712"/>
      <c r="BRG58" s="712"/>
      <c r="BRH58" s="712"/>
      <c r="BRI58" s="712"/>
      <c r="BRJ58" s="712"/>
      <c r="BRK58" s="712"/>
      <c r="BRL58" s="712"/>
      <c r="BRM58" s="712"/>
      <c r="BRN58" s="712"/>
      <c r="BRO58" s="712"/>
      <c r="BRP58" s="712"/>
      <c r="BRQ58" s="712"/>
      <c r="BRR58" s="712"/>
      <c r="BRS58" s="712"/>
      <c r="BRT58" s="712"/>
      <c r="BRU58" s="712"/>
      <c r="BRV58" s="712"/>
      <c r="BRW58" s="712"/>
      <c r="BRX58" s="712"/>
      <c r="BRY58" s="712"/>
      <c r="BRZ58" s="712"/>
      <c r="BSA58" s="712"/>
      <c r="BSB58" s="712"/>
      <c r="BSC58" s="712"/>
      <c r="BSD58" s="712"/>
      <c r="BSE58" s="712"/>
      <c r="BSF58" s="712"/>
      <c r="BSG58" s="712"/>
      <c r="BSH58" s="712"/>
      <c r="BSI58" s="712"/>
      <c r="BSJ58" s="712"/>
      <c r="BSK58" s="712"/>
      <c r="BSL58" s="712"/>
      <c r="BSM58" s="712"/>
      <c r="BSN58" s="712"/>
      <c r="BSO58" s="712"/>
      <c r="BSP58" s="712"/>
      <c r="BSQ58" s="712"/>
      <c r="BSR58" s="712"/>
      <c r="BSS58" s="712"/>
      <c r="BST58" s="712"/>
      <c r="BSU58" s="712"/>
      <c r="BSV58" s="712"/>
      <c r="BSW58" s="712"/>
      <c r="BSX58" s="712"/>
      <c r="BSY58" s="712"/>
      <c r="BSZ58" s="712"/>
      <c r="BTA58" s="712"/>
      <c r="BTB58" s="712"/>
      <c r="BTC58" s="712"/>
      <c r="BTD58" s="712"/>
      <c r="BTE58" s="712"/>
      <c r="BTF58" s="712"/>
      <c r="BTG58" s="712"/>
      <c r="BTH58" s="712"/>
      <c r="BTI58" s="712"/>
      <c r="BTJ58" s="712"/>
      <c r="BTK58" s="712"/>
      <c r="BTL58" s="712"/>
      <c r="BTM58" s="712"/>
      <c r="BTN58" s="712"/>
      <c r="BTO58" s="712"/>
      <c r="BTP58" s="712"/>
      <c r="BTQ58" s="712"/>
      <c r="BTR58" s="712"/>
      <c r="BTS58" s="712"/>
      <c r="BTT58" s="712"/>
      <c r="BTU58" s="712"/>
      <c r="BTV58" s="712"/>
      <c r="BTW58" s="712"/>
      <c r="BTX58" s="712"/>
      <c r="BTY58" s="712"/>
      <c r="BTZ58" s="712"/>
      <c r="BUA58" s="712"/>
      <c r="BUB58" s="712"/>
      <c r="BUC58" s="712"/>
      <c r="BUD58" s="712"/>
      <c r="BUE58" s="712"/>
      <c r="BUF58" s="712"/>
      <c r="BUG58" s="712"/>
      <c r="BUH58" s="712"/>
      <c r="BUI58" s="712"/>
      <c r="BUJ58" s="712"/>
      <c r="BUK58" s="712"/>
      <c r="BUL58" s="712"/>
      <c r="BUM58" s="712"/>
      <c r="BUN58" s="712"/>
      <c r="BUO58" s="712"/>
      <c r="BUP58" s="712"/>
      <c r="BUQ58" s="712"/>
      <c r="BUR58" s="712"/>
      <c r="BUS58" s="712"/>
      <c r="BUT58" s="712"/>
      <c r="BUU58" s="712"/>
      <c r="BUV58" s="712"/>
      <c r="BUW58" s="712"/>
      <c r="BUX58" s="712"/>
      <c r="BUY58" s="712"/>
      <c r="BUZ58" s="712"/>
      <c r="BVA58" s="712"/>
      <c r="BVB58" s="712"/>
      <c r="BVC58" s="712"/>
      <c r="BVD58" s="712"/>
      <c r="BVE58" s="712"/>
      <c r="BVF58" s="712"/>
      <c r="BVG58" s="712"/>
      <c r="BVH58" s="712"/>
      <c r="BVI58" s="712"/>
      <c r="BVJ58" s="712"/>
      <c r="BVK58" s="712"/>
      <c r="BVL58" s="712"/>
      <c r="BVM58" s="712"/>
      <c r="BVN58" s="712"/>
      <c r="BVO58" s="712"/>
      <c r="BVP58" s="712"/>
      <c r="BVQ58" s="712"/>
      <c r="BVR58" s="712"/>
      <c r="BVS58" s="712"/>
      <c r="BVT58" s="712"/>
      <c r="BVU58" s="712"/>
      <c r="BVV58" s="712"/>
      <c r="BVW58" s="712"/>
      <c r="BVX58" s="712"/>
      <c r="BVY58" s="712"/>
      <c r="BVZ58" s="712"/>
      <c r="BWA58" s="712"/>
      <c r="BWB58" s="712"/>
      <c r="BWC58" s="712"/>
      <c r="BWD58" s="712"/>
      <c r="BWE58" s="712"/>
      <c r="BWF58" s="712"/>
      <c r="BWG58" s="712"/>
      <c r="BWH58" s="712"/>
      <c r="BWI58" s="712"/>
      <c r="BWJ58" s="712"/>
      <c r="BWK58" s="712"/>
      <c r="BWL58" s="712"/>
      <c r="BWM58" s="712"/>
      <c r="BWN58" s="712"/>
      <c r="BWO58" s="712"/>
      <c r="BWP58" s="712"/>
      <c r="BWQ58" s="712"/>
      <c r="BWR58" s="712"/>
      <c r="BWS58" s="712"/>
      <c r="BWT58" s="712"/>
      <c r="BWU58" s="712"/>
      <c r="BWV58" s="712"/>
      <c r="BWW58" s="712"/>
      <c r="BWX58" s="712"/>
      <c r="BWY58" s="712"/>
      <c r="BWZ58" s="712"/>
      <c r="BXA58" s="712"/>
      <c r="BXB58" s="712"/>
      <c r="BXC58" s="712"/>
      <c r="BXD58" s="712"/>
      <c r="BXE58" s="712"/>
      <c r="BXF58" s="712"/>
      <c r="BXG58" s="712"/>
      <c r="BXH58" s="712"/>
      <c r="BXI58" s="712"/>
      <c r="BXJ58" s="712"/>
      <c r="BXK58" s="712"/>
      <c r="BXL58" s="712"/>
      <c r="BXM58" s="712"/>
      <c r="BXN58" s="712"/>
      <c r="BXO58" s="712"/>
      <c r="BXP58" s="712"/>
      <c r="BXQ58" s="712"/>
      <c r="BXR58" s="712"/>
      <c r="BXS58" s="712"/>
      <c r="BXT58" s="712"/>
      <c r="BXU58" s="712"/>
      <c r="BXV58" s="712"/>
      <c r="BXW58" s="712"/>
      <c r="BXX58" s="712"/>
      <c r="BXY58" s="712"/>
      <c r="BXZ58" s="712"/>
      <c r="BYA58" s="712"/>
      <c r="BYB58" s="712"/>
      <c r="BYC58" s="712"/>
      <c r="BYD58" s="712"/>
      <c r="BYE58" s="712"/>
      <c r="BYF58" s="712"/>
      <c r="BYG58" s="712"/>
      <c r="BYH58" s="712"/>
      <c r="BYI58" s="712"/>
      <c r="BYJ58" s="712"/>
      <c r="BYK58" s="712"/>
      <c r="BYL58" s="712"/>
      <c r="BYM58" s="712"/>
      <c r="BYN58" s="712"/>
      <c r="BYO58" s="712"/>
      <c r="BYP58" s="712"/>
      <c r="BYQ58" s="712"/>
      <c r="BYR58" s="712"/>
      <c r="BYS58" s="712"/>
      <c r="BYT58" s="712"/>
      <c r="BYU58" s="712"/>
      <c r="BYV58" s="712"/>
      <c r="BYW58" s="712"/>
      <c r="BYX58" s="712"/>
      <c r="BYY58" s="712"/>
      <c r="BYZ58" s="712"/>
      <c r="BZA58" s="712"/>
      <c r="BZB58" s="712"/>
      <c r="BZC58" s="712"/>
      <c r="BZD58" s="712"/>
      <c r="BZE58" s="712"/>
      <c r="BZF58" s="712"/>
      <c r="BZG58" s="712"/>
      <c r="BZH58" s="712"/>
      <c r="BZI58" s="712"/>
      <c r="BZJ58" s="712"/>
      <c r="BZK58" s="712"/>
      <c r="BZL58" s="712"/>
      <c r="BZM58" s="712"/>
      <c r="BZN58" s="712"/>
      <c r="BZO58" s="712"/>
      <c r="BZP58" s="712"/>
      <c r="BZQ58" s="712"/>
      <c r="BZR58" s="712"/>
      <c r="BZS58" s="712"/>
      <c r="BZT58" s="712"/>
      <c r="BZU58" s="712"/>
      <c r="BZV58" s="712"/>
      <c r="BZW58" s="712"/>
      <c r="BZX58" s="712"/>
      <c r="BZY58" s="712"/>
      <c r="BZZ58" s="712"/>
      <c r="CAA58" s="712"/>
      <c r="CAB58" s="712"/>
      <c r="CAC58" s="712"/>
      <c r="CAD58" s="712"/>
      <c r="CAE58" s="712"/>
      <c r="CAF58" s="712"/>
      <c r="CAG58" s="712"/>
      <c r="CAH58" s="712"/>
      <c r="CAI58" s="712"/>
      <c r="CAJ58" s="712"/>
      <c r="CAK58" s="712"/>
      <c r="CAL58" s="712"/>
      <c r="CAM58" s="712"/>
      <c r="CAN58" s="712"/>
      <c r="CAO58" s="712"/>
      <c r="CAP58" s="712"/>
      <c r="CAQ58" s="712"/>
      <c r="CAR58" s="712"/>
      <c r="CAS58" s="712"/>
      <c r="CAT58" s="712"/>
      <c r="CAU58" s="712"/>
      <c r="CAV58" s="712"/>
      <c r="CAW58" s="712"/>
      <c r="CAX58" s="712"/>
      <c r="CAY58" s="712"/>
      <c r="CAZ58" s="712"/>
      <c r="CBA58" s="712"/>
      <c r="CBB58" s="712"/>
      <c r="CBC58" s="712"/>
      <c r="CBD58" s="712"/>
      <c r="CBE58" s="712"/>
      <c r="CBF58" s="712"/>
      <c r="CBG58" s="712"/>
      <c r="CBH58" s="712"/>
      <c r="CBI58" s="712"/>
      <c r="CBJ58" s="712"/>
      <c r="CBK58" s="712"/>
      <c r="CBL58" s="712"/>
      <c r="CBM58" s="712"/>
      <c r="CBN58" s="712"/>
      <c r="CBO58" s="712"/>
      <c r="CBP58" s="712"/>
      <c r="CBQ58" s="712"/>
      <c r="CBR58" s="712"/>
      <c r="CBS58" s="712"/>
      <c r="CBT58" s="712"/>
      <c r="CBU58" s="712"/>
      <c r="CBV58" s="712"/>
      <c r="CBW58" s="712"/>
      <c r="CBX58" s="712"/>
      <c r="CBY58" s="712"/>
      <c r="CBZ58" s="712"/>
      <c r="CCA58" s="712"/>
      <c r="CCB58" s="712"/>
      <c r="CCC58" s="712"/>
      <c r="CCD58" s="712"/>
      <c r="CCE58" s="712"/>
      <c r="CCF58" s="712"/>
      <c r="CCG58" s="712"/>
      <c r="CCH58" s="712"/>
      <c r="CCI58" s="712"/>
      <c r="CCJ58" s="712"/>
      <c r="CCK58" s="712"/>
      <c r="CCL58" s="712"/>
      <c r="CCM58" s="712"/>
      <c r="CCN58" s="712"/>
      <c r="CCO58" s="712"/>
      <c r="CCP58" s="712"/>
      <c r="CCQ58" s="712"/>
      <c r="CCR58" s="712"/>
      <c r="CCS58" s="712"/>
      <c r="CCT58" s="712"/>
      <c r="CCU58" s="712"/>
      <c r="CCV58" s="712"/>
      <c r="CCW58" s="712"/>
      <c r="CCX58" s="712"/>
      <c r="CCY58" s="712"/>
      <c r="CCZ58" s="712"/>
      <c r="CDA58" s="712"/>
      <c r="CDB58" s="712"/>
      <c r="CDC58" s="712"/>
      <c r="CDD58" s="712"/>
      <c r="CDE58" s="712"/>
      <c r="CDF58" s="712"/>
      <c r="CDG58" s="712"/>
      <c r="CDH58" s="712"/>
      <c r="CDI58" s="712"/>
      <c r="CDJ58" s="712"/>
      <c r="CDK58" s="712"/>
      <c r="CDL58" s="712"/>
      <c r="CDM58" s="712"/>
      <c r="CDN58" s="712"/>
      <c r="CDO58" s="712"/>
      <c r="CDP58" s="712"/>
      <c r="CDQ58" s="712"/>
      <c r="CDR58" s="712"/>
      <c r="CDS58" s="712"/>
      <c r="CDT58" s="712"/>
      <c r="CDU58" s="712"/>
      <c r="CDV58" s="712"/>
      <c r="CDW58" s="712"/>
      <c r="CDX58" s="712"/>
      <c r="CDY58" s="712"/>
      <c r="CDZ58" s="712"/>
      <c r="CEA58" s="712"/>
      <c r="CEB58" s="712"/>
      <c r="CEC58" s="712"/>
      <c r="CED58" s="712"/>
      <c r="CEE58" s="712"/>
      <c r="CEF58" s="712"/>
      <c r="CEG58" s="712"/>
      <c r="CEH58" s="712"/>
      <c r="CEI58" s="712"/>
      <c r="CEJ58" s="712"/>
      <c r="CEK58" s="712"/>
      <c r="CEL58" s="712"/>
      <c r="CEM58" s="712"/>
      <c r="CEN58" s="712"/>
      <c r="CEO58" s="712"/>
      <c r="CEP58" s="712"/>
      <c r="CEQ58" s="712"/>
      <c r="CER58" s="712"/>
      <c r="CES58" s="712"/>
      <c r="CET58" s="712"/>
      <c r="CEU58" s="712"/>
      <c r="CEV58" s="712"/>
      <c r="CEW58" s="712"/>
      <c r="CEX58" s="712"/>
      <c r="CEY58" s="712"/>
      <c r="CEZ58" s="712"/>
      <c r="CFA58" s="712"/>
      <c r="CFB58" s="712"/>
      <c r="CFC58" s="712"/>
      <c r="CFD58" s="712"/>
      <c r="CFE58" s="712"/>
      <c r="CFF58" s="712"/>
      <c r="CFG58" s="712"/>
      <c r="CFH58" s="712"/>
      <c r="CFI58" s="712"/>
      <c r="CFJ58" s="712"/>
      <c r="CFK58" s="712"/>
      <c r="CFL58" s="712"/>
      <c r="CFM58" s="712"/>
      <c r="CFN58" s="712"/>
      <c r="CFO58" s="712"/>
      <c r="CFP58" s="712"/>
      <c r="CFQ58" s="712"/>
      <c r="CFR58" s="712"/>
      <c r="CFS58" s="712"/>
      <c r="CFT58" s="712"/>
      <c r="CFU58" s="712"/>
      <c r="CFV58" s="712"/>
      <c r="CFW58" s="712"/>
      <c r="CFX58" s="712"/>
      <c r="CFY58" s="712"/>
      <c r="CFZ58" s="712"/>
      <c r="CGA58" s="712"/>
      <c r="CGB58" s="712"/>
      <c r="CGC58" s="712"/>
      <c r="CGD58" s="712"/>
      <c r="CGE58" s="712"/>
      <c r="CGF58" s="712"/>
      <c r="CGG58" s="712"/>
      <c r="CGH58" s="712"/>
      <c r="CGI58" s="712"/>
      <c r="CGJ58" s="712"/>
      <c r="CGK58" s="712"/>
      <c r="CGL58" s="712"/>
      <c r="CGM58" s="712"/>
      <c r="CGN58" s="712"/>
      <c r="CGO58" s="712"/>
      <c r="CGP58" s="712"/>
      <c r="CGQ58" s="712"/>
      <c r="CGR58" s="712"/>
      <c r="CGS58" s="712"/>
      <c r="CGT58" s="712"/>
      <c r="CGU58" s="712"/>
      <c r="CGV58" s="712"/>
      <c r="CGW58" s="712"/>
      <c r="CGX58" s="712"/>
      <c r="CGY58" s="712"/>
      <c r="CGZ58" s="712"/>
      <c r="CHA58" s="712"/>
      <c r="CHB58" s="712"/>
      <c r="CHC58" s="712"/>
      <c r="CHD58" s="712"/>
      <c r="CHE58" s="712"/>
      <c r="CHF58" s="712"/>
      <c r="CHG58" s="712"/>
      <c r="CHH58" s="712"/>
      <c r="CHI58" s="712"/>
      <c r="CHJ58" s="712"/>
      <c r="CHK58" s="712"/>
      <c r="CHL58" s="712"/>
      <c r="CHM58" s="712"/>
      <c r="CHN58" s="712"/>
      <c r="CHO58" s="712"/>
      <c r="CHP58" s="712"/>
      <c r="CHQ58" s="712"/>
      <c r="CHR58" s="712"/>
      <c r="CHS58" s="712"/>
      <c r="CHT58" s="712"/>
      <c r="CHU58" s="712"/>
      <c r="CHV58" s="712"/>
      <c r="CHW58" s="712"/>
      <c r="CHX58" s="712"/>
      <c r="CHY58" s="712"/>
      <c r="CHZ58" s="712"/>
      <c r="CIA58" s="712"/>
      <c r="CIB58" s="712"/>
      <c r="CIC58" s="712"/>
      <c r="CID58" s="712"/>
      <c r="CIE58" s="712"/>
      <c r="CIF58" s="712"/>
      <c r="CIG58" s="712"/>
      <c r="CIH58" s="712"/>
      <c r="CII58" s="712"/>
      <c r="CIJ58" s="712"/>
      <c r="CIK58" s="712"/>
      <c r="CIL58" s="712"/>
      <c r="CIM58" s="712"/>
      <c r="CIN58" s="712"/>
      <c r="CIO58" s="712"/>
      <c r="CIP58" s="712"/>
      <c r="CIQ58" s="712"/>
      <c r="CIR58" s="712"/>
      <c r="CIS58" s="712"/>
      <c r="CIT58" s="712"/>
      <c r="CIU58" s="712"/>
      <c r="CIV58" s="712"/>
      <c r="CIW58" s="712"/>
      <c r="CIX58" s="712"/>
      <c r="CIY58" s="712"/>
      <c r="CIZ58" s="712"/>
      <c r="CJA58" s="712"/>
      <c r="CJB58" s="712"/>
      <c r="CJC58" s="712"/>
      <c r="CJD58" s="712"/>
      <c r="CJE58" s="712"/>
      <c r="CJF58" s="712"/>
      <c r="CJG58" s="712"/>
      <c r="CJH58" s="712"/>
      <c r="CJI58" s="712"/>
      <c r="CJJ58" s="712"/>
      <c r="CJK58" s="712"/>
      <c r="CJL58" s="712"/>
      <c r="CJM58" s="712"/>
      <c r="CJN58" s="712"/>
      <c r="CJO58" s="712"/>
      <c r="CJP58" s="712"/>
      <c r="CJQ58" s="712"/>
      <c r="CJR58" s="712"/>
      <c r="CJS58" s="712"/>
      <c r="CJT58" s="712"/>
      <c r="CJU58" s="712"/>
      <c r="CJV58" s="712"/>
      <c r="CJW58" s="712"/>
      <c r="CJX58" s="712"/>
      <c r="CJY58" s="712"/>
      <c r="CJZ58" s="712"/>
      <c r="CKA58" s="712"/>
      <c r="CKB58" s="712"/>
      <c r="CKC58" s="712"/>
      <c r="CKD58" s="712"/>
      <c r="CKE58" s="712"/>
      <c r="CKF58" s="712"/>
      <c r="CKG58" s="712"/>
      <c r="CKH58" s="712"/>
      <c r="CKI58" s="712"/>
      <c r="CKJ58" s="712"/>
      <c r="CKK58" s="712"/>
      <c r="CKL58" s="712"/>
      <c r="CKM58" s="712"/>
      <c r="CKN58" s="712"/>
      <c r="CKO58" s="712"/>
      <c r="CKP58" s="712"/>
      <c r="CKQ58" s="712"/>
      <c r="CKR58" s="712"/>
      <c r="CKS58" s="712"/>
      <c r="CKT58" s="712"/>
      <c r="CKU58" s="712"/>
      <c r="CKV58" s="712"/>
      <c r="CKW58" s="712"/>
      <c r="CKX58" s="712"/>
      <c r="CKY58" s="712"/>
      <c r="CKZ58" s="712"/>
      <c r="CLA58" s="712"/>
      <c r="CLB58" s="712"/>
      <c r="CLC58" s="712"/>
      <c r="CLD58" s="712"/>
      <c r="CLE58" s="712"/>
      <c r="CLF58" s="712"/>
      <c r="CLG58" s="712"/>
      <c r="CLH58" s="712"/>
      <c r="CLI58" s="712"/>
      <c r="CLJ58" s="712"/>
      <c r="CLK58" s="712"/>
      <c r="CLL58" s="712"/>
      <c r="CLM58" s="712"/>
      <c r="CLN58" s="712"/>
      <c r="CLO58" s="712"/>
      <c r="CLP58" s="712"/>
      <c r="CLQ58" s="712"/>
      <c r="CLR58" s="712"/>
      <c r="CLS58" s="712"/>
      <c r="CLT58" s="712"/>
      <c r="CLU58" s="712"/>
      <c r="CLV58" s="712"/>
      <c r="CLW58" s="712"/>
      <c r="CLX58" s="712"/>
      <c r="CLY58" s="712"/>
      <c r="CLZ58" s="712"/>
      <c r="CMA58" s="712"/>
      <c r="CMB58" s="712"/>
      <c r="CMC58" s="712"/>
      <c r="CMD58" s="712"/>
      <c r="CME58" s="712"/>
      <c r="CMF58" s="712"/>
      <c r="CMG58" s="712"/>
      <c r="CMH58" s="712"/>
      <c r="CMI58" s="712"/>
      <c r="CMJ58" s="712"/>
      <c r="CMK58" s="712"/>
      <c r="CML58" s="712"/>
      <c r="CMM58" s="712"/>
      <c r="CMN58" s="712"/>
      <c r="CMO58" s="712"/>
      <c r="CMP58" s="712"/>
      <c r="CMQ58" s="712"/>
      <c r="CMR58" s="712"/>
      <c r="CMS58" s="712"/>
      <c r="CMT58" s="712"/>
      <c r="CMU58" s="712"/>
      <c r="CMV58" s="712"/>
      <c r="CMW58" s="712"/>
      <c r="CMX58" s="712"/>
      <c r="CMY58" s="712"/>
      <c r="CMZ58" s="712"/>
      <c r="CNA58" s="712"/>
      <c r="CNB58" s="712"/>
      <c r="CNC58" s="712"/>
      <c r="CND58" s="712"/>
      <c r="CNE58" s="712"/>
      <c r="CNF58" s="712"/>
      <c r="CNG58" s="712"/>
      <c r="CNH58" s="712"/>
      <c r="CNI58" s="712"/>
      <c r="CNJ58" s="712"/>
      <c r="CNK58" s="712"/>
      <c r="CNL58" s="712"/>
      <c r="CNM58" s="712"/>
      <c r="CNN58" s="712"/>
      <c r="CNO58" s="712"/>
      <c r="CNP58" s="712"/>
      <c r="CNQ58" s="712"/>
      <c r="CNR58" s="712"/>
      <c r="CNS58" s="712"/>
      <c r="CNT58" s="712"/>
      <c r="CNU58" s="712"/>
      <c r="CNV58" s="712"/>
      <c r="CNW58" s="712"/>
      <c r="CNX58" s="712"/>
      <c r="CNY58" s="712"/>
      <c r="CNZ58" s="712"/>
      <c r="COA58" s="712"/>
      <c r="COB58" s="712"/>
      <c r="COC58" s="712"/>
      <c r="COD58" s="712"/>
      <c r="COE58" s="712"/>
      <c r="COF58" s="712"/>
      <c r="COG58" s="712"/>
      <c r="COH58" s="712"/>
      <c r="COI58" s="712"/>
      <c r="COJ58" s="712"/>
      <c r="COK58" s="712"/>
      <c r="COL58" s="712"/>
      <c r="COM58" s="712"/>
      <c r="CON58" s="712"/>
      <c r="COO58" s="712"/>
      <c r="COP58" s="712"/>
      <c r="COQ58" s="712"/>
      <c r="COR58" s="712"/>
      <c r="COS58" s="712"/>
      <c r="COT58" s="712"/>
      <c r="COU58" s="712"/>
      <c r="COV58" s="712"/>
      <c r="COW58" s="712"/>
      <c r="COX58" s="712"/>
      <c r="COY58" s="712"/>
      <c r="COZ58" s="712"/>
      <c r="CPA58" s="712"/>
      <c r="CPB58" s="712"/>
      <c r="CPC58" s="712"/>
      <c r="CPD58" s="712"/>
      <c r="CPE58" s="712"/>
      <c r="CPF58" s="712"/>
      <c r="CPG58" s="712"/>
      <c r="CPH58" s="712"/>
      <c r="CPI58" s="712"/>
      <c r="CPJ58" s="712"/>
      <c r="CPK58" s="712"/>
      <c r="CPL58" s="712"/>
      <c r="CPM58" s="712"/>
      <c r="CPN58" s="712"/>
      <c r="CPO58" s="712"/>
      <c r="CPP58" s="712"/>
      <c r="CPQ58" s="712"/>
      <c r="CPR58" s="712"/>
      <c r="CPS58" s="712"/>
      <c r="CPT58" s="712"/>
      <c r="CPU58" s="712"/>
      <c r="CPV58" s="712"/>
      <c r="CPW58" s="712"/>
      <c r="CPX58" s="712"/>
      <c r="CPY58" s="712"/>
      <c r="CPZ58" s="712"/>
      <c r="CQA58" s="712"/>
      <c r="CQB58" s="712"/>
      <c r="CQC58" s="712"/>
      <c r="CQD58" s="712"/>
      <c r="CQE58" s="712"/>
      <c r="CQF58" s="712"/>
      <c r="CQG58" s="712"/>
      <c r="CQH58" s="712"/>
      <c r="CQI58" s="712"/>
      <c r="CQJ58" s="712"/>
      <c r="CQK58" s="712"/>
      <c r="CQL58" s="712"/>
      <c r="CQM58" s="712"/>
      <c r="CQN58" s="712"/>
      <c r="CQO58" s="712"/>
      <c r="CQP58" s="712"/>
      <c r="CQQ58" s="712"/>
      <c r="CQR58" s="712"/>
      <c r="CQS58" s="712"/>
      <c r="CQT58" s="712"/>
      <c r="CQU58" s="712"/>
      <c r="CQV58" s="712"/>
      <c r="CQW58" s="712"/>
      <c r="CQX58" s="712"/>
      <c r="CQY58" s="712"/>
      <c r="CQZ58" s="712"/>
      <c r="CRA58" s="712"/>
      <c r="CRB58" s="712"/>
      <c r="CRC58" s="712"/>
      <c r="CRD58" s="712"/>
      <c r="CRE58" s="712"/>
      <c r="CRF58" s="712"/>
      <c r="CRG58" s="712"/>
      <c r="CRH58" s="712"/>
      <c r="CRI58" s="712"/>
      <c r="CRJ58" s="712"/>
      <c r="CRK58" s="712"/>
      <c r="CRL58" s="712"/>
      <c r="CRM58" s="712"/>
      <c r="CRN58" s="712"/>
      <c r="CRO58" s="712"/>
      <c r="CRP58" s="712"/>
      <c r="CRQ58" s="712"/>
      <c r="CRR58" s="712"/>
      <c r="CRS58" s="712"/>
      <c r="CRT58" s="712"/>
      <c r="CRU58" s="712"/>
      <c r="CRV58" s="712"/>
      <c r="CRW58" s="712"/>
      <c r="CRX58" s="712"/>
      <c r="CRY58" s="712"/>
      <c r="CRZ58" s="712"/>
      <c r="CSA58" s="712"/>
      <c r="CSB58" s="712"/>
      <c r="CSC58" s="712"/>
      <c r="CSD58" s="712"/>
      <c r="CSE58" s="712"/>
      <c r="CSF58" s="712"/>
      <c r="CSG58" s="712"/>
      <c r="CSH58" s="712"/>
      <c r="CSI58" s="712"/>
      <c r="CSJ58" s="712"/>
      <c r="CSK58" s="712"/>
      <c r="CSL58" s="712"/>
      <c r="CSM58" s="712"/>
      <c r="CSN58" s="712"/>
      <c r="CSO58" s="712"/>
      <c r="CSP58" s="712"/>
      <c r="CSQ58" s="712"/>
      <c r="CSR58" s="712"/>
      <c r="CSS58" s="712"/>
      <c r="CST58" s="712"/>
      <c r="CSU58" s="712"/>
      <c r="CSV58" s="712"/>
      <c r="CSW58" s="712"/>
      <c r="CSX58" s="712"/>
      <c r="CSY58" s="712"/>
      <c r="CSZ58" s="712"/>
      <c r="CTA58" s="712"/>
      <c r="CTB58" s="712"/>
      <c r="CTC58" s="712"/>
      <c r="CTD58" s="712"/>
      <c r="CTE58" s="712"/>
      <c r="CTF58" s="712"/>
      <c r="CTG58" s="712"/>
      <c r="CTH58" s="712"/>
      <c r="CTI58" s="712"/>
      <c r="CTJ58" s="712"/>
      <c r="CTK58" s="712"/>
      <c r="CTL58" s="712"/>
      <c r="CTM58" s="712"/>
      <c r="CTN58" s="712"/>
      <c r="CTO58" s="712"/>
      <c r="CTP58" s="712"/>
      <c r="CTQ58" s="712"/>
      <c r="CTR58" s="712"/>
      <c r="CTS58" s="712"/>
      <c r="CTT58" s="712"/>
      <c r="CTU58" s="712"/>
      <c r="CTV58" s="712"/>
      <c r="CTW58" s="712"/>
      <c r="CTX58" s="712"/>
      <c r="CTY58" s="712"/>
      <c r="CTZ58" s="712"/>
      <c r="CUA58" s="712"/>
      <c r="CUB58" s="712"/>
      <c r="CUC58" s="712"/>
      <c r="CUD58" s="712"/>
      <c r="CUE58" s="712"/>
      <c r="CUF58" s="712"/>
      <c r="CUG58" s="712"/>
      <c r="CUH58" s="712"/>
      <c r="CUI58" s="712"/>
      <c r="CUJ58" s="712"/>
      <c r="CUK58" s="712"/>
      <c r="CUL58" s="712"/>
      <c r="CUM58" s="712"/>
      <c r="CUN58" s="712"/>
      <c r="CUO58" s="712"/>
      <c r="CUP58" s="712"/>
      <c r="CUQ58" s="712"/>
      <c r="CUR58" s="712"/>
      <c r="CUS58" s="712"/>
      <c r="CUT58" s="712"/>
      <c r="CUU58" s="712"/>
      <c r="CUV58" s="712"/>
      <c r="CUW58" s="712"/>
      <c r="CUX58" s="712"/>
      <c r="CUY58" s="712"/>
      <c r="CUZ58" s="712"/>
      <c r="CVA58" s="712"/>
      <c r="CVB58" s="712"/>
      <c r="CVC58" s="712"/>
      <c r="CVD58" s="712"/>
      <c r="CVE58" s="712"/>
      <c r="CVF58" s="712"/>
      <c r="CVG58" s="712"/>
      <c r="CVH58" s="712"/>
      <c r="CVI58" s="712"/>
      <c r="CVJ58" s="712"/>
      <c r="CVK58" s="712"/>
      <c r="CVL58" s="712"/>
      <c r="CVM58" s="712"/>
      <c r="CVN58" s="712"/>
      <c r="CVO58" s="712"/>
      <c r="CVP58" s="712"/>
      <c r="CVQ58" s="712"/>
      <c r="CVR58" s="712"/>
      <c r="CVS58" s="712"/>
      <c r="CVT58" s="712"/>
      <c r="CVU58" s="712"/>
      <c r="CVV58" s="712"/>
      <c r="CVW58" s="712"/>
      <c r="CVX58" s="712"/>
      <c r="CVY58" s="712"/>
      <c r="CVZ58" s="712"/>
      <c r="CWA58" s="712"/>
      <c r="CWB58" s="712"/>
      <c r="CWC58" s="712"/>
      <c r="CWD58" s="712"/>
      <c r="CWE58" s="712"/>
      <c r="CWF58" s="712"/>
      <c r="CWG58" s="712"/>
      <c r="CWH58" s="712"/>
      <c r="CWI58" s="712"/>
      <c r="CWJ58" s="712"/>
      <c r="CWK58" s="712"/>
      <c r="CWL58" s="712"/>
      <c r="CWM58" s="712"/>
      <c r="CWN58" s="712"/>
      <c r="CWO58" s="712"/>
      <c r="CWP58" s="712"/>
      <c r="CWQ58" s="712"/>
      <c r="CWR58" s="712"/>
      <c r="CWS58" s="712"/>
      <c r="CWT58" s="712"/>
      <c r="CWU58" s="712"/>
      <c r="CWV58" s="712"/>
      <c r="CWW58" s="712"/>
      <c r="CWX58" s="712"/>
      <c r="CWY58" s="712"/>
      <c r="CWZ58" s="712"/>
      <c r="CXA58" s="712"/>
      <c r="CXB58" s="712"/>
      <c r="CXC58" s="712"/>
      <c r="CXD58" s="712"/>
      <c r="CXE58" s="712"/>
      <c r="CXF58" s="712"/>
      <c r="CXG58" s="712"/>
      <c r="CXH58" s="712"/>
      <c r="CXI58" s="712"/>
      <c r="CXJ58" s="712"/>
      <c r="CXK58" s="712"/>
      <c r="CXL58" s="712"/>
      <c r="CXM58" s="712"/>
      <c r="CXN58" s="712"/>
      <c r="CXO58" s="712"/>
      <c r="CXP58" s="712"/>
      <c r="CXQ58" s="712"/>
      <c r="CXR58" s="712"/>
      <c r="CXS58" s="712"/>
      <c r="CXT58" s="712"/>
      <c r="CXU58" s="712"/>
      <c r="CXV58" s="712"/>
      <c r="CXW58" s="712"/>
      <c r="CXX58" s="712"/>
      <c r="CXY58" s="712"/>
      <c r="CXZ58" s="712"/>
      <c r="CYA58" s="712"/>
      <c r="CYB58" s="712"/>
      <c r="CYC58" s="712"/>
      <c r="CYD58" s="712"/>
      <c r="CYE58" s="712"/>
      <c r="CYF58" s="712"/>
      <c r="CYG58" s="712"/>
      <c r="CYH58" s="712"/>
      <c r="CYI58" s="712"/>
      <c r="CYJ58" s="712"/>
      <c r="CYK58" s="712"/>
      <c r="CYL58" s="712"/>
      <c r="CYM58" s="712"/>
      <c r="CYN58" s="712"/>
      <c r="CYO58" s="712"/>
      <c r="CYP58" s="712"/>
      <c r="CYQ58" s="712"/>
      <c r="CYR58" s="712"/>
      <c r="CYS58" s="712"/>
      <c r="CYT58" s="712"/>
      <c r="CYU58" s="712"/>
      <c r="CYV58" s="712"/>
      <c r="CYW58" s="712"/>
      <c r="CYX58" s="712"/>
      <c r="CYY58" s="712"/>
      <c r="CYZ58" s="712"/>
      <c r="CZA58" s="712"/>
      <c r="CZB58" s="712"/>
      <c r="CZC58" s="712"/>
      <c r="CZD58" s="712"/>
      <c r="CZE58" s="712"/>
      <c r="CZF58" s="712"/>
      <c r="CZG58" s="712"/>
      <c r="CZH58" s="712"/>
      <c r="CZI58" s="712"/>
      <c r="CZJ58" s="712"/>
      <c r="CZK58" s="712"/>
      <c r="CZL58" s="712"/>
      <c r="CZM58" s="712"/>
      <c r="CZN58" s="712"/>
      <c r="CZO58" s="712"/>
      <c r="CZP58" s="712"/>
      <c r="CZQ58" s="712"/>
      <c r="CZR58" s="712"/>
      <c r="CZS58" s="712"/>
      <c r="CZT58" s="712"/>
      <c r="CZU58" s="712"/>
      <c r="CZV58" s="712"/>
      <c r="CZW58" s="712"/>
      <c r="CZX58" s="712"/>
      <c r="CZY58" s="712"/>
      <c r="CZZ58" s="712"/>
      <c r="DAA58" s="712"/>
      <c r="DAB58" s="712"/>
      <c r="DAC58" s="712"/>
      <c r="DAD58" s="712"/>
      <c r="DAE58" s="712"/>
      <c r="DAF58" s="712"/>
      <c r="DAG58" s="712"/>
      <c r="DAH58" s="712"/>
      <c r="DAI58" s="712"/>
      <c r="DAJ58" s="712"/>
      <c r="DAK58" s="712"/>
      <c r="DAL58" s="712"/>
      <c r="DAM58" s="712"/>
      <c r="DAN58" s="712"/>
      <c r="DAO58" s="712"/>
      <c r="DAP58" s="712"/>
      <c r="DAQ58" s="712"/>
      <c r="DAR58" s="712"/>
      <c r="DAS58" s="712"/>
      <c r="DAT58" s="712"/>
      <c r="DAU58" s="712"/>
      <c r="DAV58" s="712"/>
      <c r="DAW58" s="712"/>
      <c r="DAX58" s="712"/>
      <c r="DAY58" s="712"/>
      <c r="DAZ58" s="712"/>
      <c r="DBA58" s="712"/>
      <c r="DBB58" s="712"/>
      <c r="DBC58" s="712"/>
      <c r="DBD58" s="712"/>
      <c r="DBE58" s="712"/>
      <c r="DBF58" s="712"/>
      <c r="DBG58" s="712"/>
      <c r="DBH58" s="712"/>
      <c r="DBI58" s="712"/>
      <c r="DBJ58" s="712"/>
      <c r="DBK58" s="712"/>
      <c r="DBL58" s="712"/>
      <c r="DBM58" s="712"/>
      <c r="DBN58" s="712"/>
      <c r="DBO58" s="712"/>
      <c r="DBP58" s="712"/>
      <c r="DBQ58" s="712"/>
      <c r="DBR58" s="712"/>
      <c r="DBS58" s="712"/>
      <c r="DBT58" s="712"/>
      <c r="DBU58" s="712"/>
      <c r="DBV58" s="712"/>
      <c r="DBW58" s="712"/>
      <c r="DBX58" s="712"/>
      <c r="DBY58" s="712"/>
      <c r="DBZ58" s="712"/>
      <c r="DCA58" s="712"/>
      <c r="DCB58" s="712"/>
      <c r="DCC58" s="712"/>
      <c r="DCD58" s="712"/>
      <c r="DCE58" s="712"/>
      <c r="DCF58" s="712"/>
      <c r="DCG58" s="712"/>
      <c r="DCH58" s="712"/>
      <c r="DCI58" s="712"/>
      <c r="DCJ58" s="712"/>
      <c r="DCK58" s="712"/>
      <c r="DCL58" s="712"/>
      <c r="DCM58" s="712"/>
      <c r="DCN58" s="712"/>
      <c r="DCO58" s="712"/>
      <c r="DCP58" s="712"/>
      <c r="DCQ58" s="712"/>
      <c r="DCR58" s="712"/>
      <c r="DCS58" s="712"/>
      <c r="DCT58" s="712"/>
      <c r="DCU58" s="712"/>
      <c r="DCV58" s="712"/>
      <c r="DCW58" s="712"/>
      <c r="DCX58" s="712"/>
      <c r="DCY58" s="712"/>
      <c r="DCZ58" s="712"/>
      <c r="DDA58" s="712"/>
      <c r="DDB58" s="712"/>
      <c r="DDC58" s="712"/>
      <c r="DDD58" s="712"/>
      <c r="DDE58" s="712"/>
      <c r="DDF58" s="712"/>
      <c r="DDG58" s="712"/>
      <c r="DDH58" s="712"/>
      <c r="DDI58" s="712"/>
      <c r="DDJ58" s="712"/>
      <c r="DDK58" s="712"/>
      <c r="DDL58" s="712"/>
      <c r="DDM58" s="712"/>
      <c r="DDN58" s="712"/>
      <c r="DDO58" s="712"/>
      <c r="DDP58" s="712"/>
      <c r="DDQ58" s="712"/>
      <c r="DDR58" s="712"/>
      <c r="DDS58" s="712"/>
      <c r="DDT58" s="712"/>
      <c r="DDU58" s="712"/>
      <c r="DDV58" s="712"/>
      <c r="DDW58" s="712"/>
      <c r="DDX58" s="712"/>
      <c r="DDY58" s="712"/>
      <c r="DDZ58" s="712"/>
      <c r="DEA58" s="712"/>
      <c r="DEB58" s="712"/>
      <c r="DEC58" s="712"/>
      <c r="DED58" s="712"/>
      <c r="DEE58" s="712"/>
      <c r="DEF58" s="712"/>
      <c r="DEG58" s="712"/>
      <c r="DEH58" s="712"/>
      <c r="DEI58" s="712"/>
      <c r="DEJ58" s="712"/>
      <c r="DEK58" s="712"/>
      <c r="DEL58" s="712"/>
      <c r="DEM58" s="712"/>
      <c r="DEN58" s="712"/>
      <c r="DEO58" s="712"/>
      <c r="DEP58" s="712"/>
      <c r="DEQ58" s="712"/>
      <c r="DER58" s="712"/>
      <c r="DES58" s="712"/>
      <c r="DET58" s="712"/>
      <c r="DEU58" s="712"/>
      <c r="DEV58" s="712"/>
      <c r="DEW58" s="712"/>
      <c r="DEX58" s="712"/>
      <c r="DEY58" s="712"/>
      <c r="DEZ58" s="712"/>
      <c r="DFA58" s="712"/>
      <c r="DFB58" s="712"/>
      <c r="DFC58" s="712"/>
      <c r="DFD58" s="712"/>
      <c r="DFE58" s="712"/>
      <c r="DFF58" s="712"/>
      <c r="DFG58" s="712"/>
      <c r="DFH58" s="712"/>
      <c r="DFI58" s="712"/>
      <c r="DFJ58" s="712"/>
      <c r="DFK58" s="712"/>
      <c r="DFL58" s="712"/>
      <c r="DFM58" s="712"/>
      <c r="DFN58" s="712"/>
      <c r="DFO58" s="712"/>
      <c r="DFP58" s="712"/>
      <c r="DFQ58" s="712"/>
      <c r="DFR58" s="712"/>
      <c r="DFS58" s="712"/>
      <c r="DFT58" s="712"/>
      <c r="DFU58" s="712"/>
      <c r="DFV58" s="712"/>
      <c r="DFW58" s="712"/>
      <c r="DFX58" s="712"/>
      <c r="DFY58" s="712"/>
      <c r="DFZ58" s="712"/>
      <c r="DGA58" s="712"/>
      <c r="DGB58" s="712"/>
      <c r="DGC58" s="712"/>
      <c r="DGD58" s="712"/>
      <c r="DGE58" s="712"/>
      <c r="DGF58" s="712"/>
      <c r="DGG58" s="712"/>
      <c r="DGH58" s="712"/>
      <c r="DGI58" s="712"/>
      <c r="DGJ58" s="712"/>
      <c r="DGK58" s="712"/>
      <c r="DGL58" s="712"/>
      <c r="DGM58" s="712"/>
      <c r="DGN58" s="712"/>
      <c r="DGO58" s="712"/>
      <c r="DGP58" s="712"/>
      <c r="DGQ58" s="712"/>
      <c r="DGR58" s="712"/>
      <c r="DGS58" s="712"/>
      <c r="DGT58" s="712"/>
      <c r="DGU58" s="712"/>
      <c r="DGV58" s="712"/>
      <c r="DGW58" s="712"/>
      <c r="DGX58" s="712"/>
      <c r="DGY58" s="712"/>
      <c r="DGZ58" s="712"/>
      <c r="DHA58" s="712"/>
      <c r="DHB58" s="712"/>
      <c r="DHC58" s="712"/>
      <c r="DHD58" s="712"/>
      <c r="DHE58" s="712"/>
      <c r="DHF58" s="712"/>
      <c r="DHG58" s="712"/>
      <c r="DHH58" s="712"/>
      <c r="DHI58" s="712"/>
      <c r="DHJ58" s="712"/>
      <c r="DHK58" s="712"/>
      <c r="DHL58" s="712"/>
      <c r="DHM58" s="712"/>
      <c r="DHN58" s="712"/>
      <c r="DHO58" s="712"/>
      <c r="DHP58" s="712"/>
      <c r="DHQ58" s="712"/>
      <c r="DHR58" s="712"/>
      <c r="DHS58" s="712"/>
      <c r="DHT58" s="712"/>
      <c r="DHU58" s="712"/>
      <c r="DHV58" s="712"/>
      <c r="DHW58" s="712"/>
      <c r="DHX58" s="712"/>
      <c r="DHY58" s="712"/>
      <c r="DHZ58" s="712"/>
      <c r="DIA58" s="712"/>
      <c r="DIB58" s="712"/>
      <c r="DIC58" s="712"/>
      <c r="DID58" s="712"/>
      <c r="DIE58" s="712"/>
      <c r="DIF58" s="712"/>
      <c r="DIG58" s="712"/>
      <c r="DIH58" s="712"/>
      <c r="DII58" s="712"/>
      <c r="DIJ58" s="712"/>
      <c r="DIK58" s="712"/>
      <c r="DIL58" s="712"/>
      <c r="DIM58" s="712"/>
      <c r="DIN58" s="712"/>
      <c r="DIO58" s="712"/>
      <c r="DIP58" s="712"/>
      <c r="DIQ58" s="712"/>
      <c r="DIR58" s="712"/>
      <c r="DIS58" s="712"/>
      <c r="DIT58" s="712"/>
      <c r="DIU58" s="712"/>
      <c r="DIV58" s="712"/>
      <c r="DIW58" s="712"/>
      <c r="DIX58" s="712"/>
      <c r="DIY58" s="712"/>
      <c r="DIZ58" s="712"/>
      <c r="DJA58" s="712"/>
      <c r="DJB58" s="712"/>
      <c r="DJC58" s="712"/>
      <c r="DJD58" s="712"/>
      <c r="DJE58" s="712"/>
      <c r="DJF58" s="712"/>
      <c r="DJG58" s="712"/>
      <c r="DJH58" s="712"/>
      <c r="DJI58" s="712"/>
      <c r="DJJ58" s="712"/>
      <c r="DJK58" s="712"/>
      <c r="DJL58" s="712"/>
      <c r="DJM58" s="712"/>
      <c r="DJN58" s="712"/>
      <c r="DJO58" s="712"/>
      <c r="DJP58" s="712"/>
      <c r="DJQ58" s="712"/>
      <c r="DJR58" s="712"/>
      <c r="DJS58" s="712"/>
      <c r="DJT58" s="712"/>
      <c r="DJU58" s="712"/>
      <c r="DJV58" s="712"/>
      <c r="DJW58" s="712"/>
      <c r="DJX58" s="712"/>
      <c r="DJY58" s="712"/>
      <c r="DJZ58" s="712"/>
      <c r="DKA58" s="712"/>
      <c r="DKB58" s="712"/>
      <c r="DKC58" s="712"/>
      <c r="DKD58" s="712"/>
      <c r="DKE58" s="712"/>
      <c r="DKF58" s="712"/>
      <c r="DKG58" s="712"/>
      <c r="DKH58" s="712"/>
      <c r="DKI58" s="712"/>
      <c r="DKJ58" s="712"/>
      <c r="DKK58" s="712"/>
      <c r="DKL58" s="712"/>
      <c r="DKM58" s="712"/>
      <c r="DKN58" s="712"/>
      <c r="DKO58" s="712"/>
      <c r="DKP58" s="712"/>
      <c r="DKQ58" s="712"/>
      <c r="DKR58" s="712"/>
      <c r="DKS58" s="712"/>
      <c r="DKT58" s="712"/>
      <c r="DKU58" s="712"/>
      <c r="DKV58" s="712"/>
      <c r="DKW58" s="712"/>
      <c r="DKX58" s="712"/>
      <c r="DKY58" s="712"/>
      <c r="DKZ58" s="712"/>
      <c r="DLA58" s="712"/>
      <c r="DLB58" s="712"/>
      <c r="DLC58" s="712"/>
      <c r="DLD58" s="712"/>
      <c r="DLE58" s="712"/>
      <c r="DLF58" s="712"/>
      <c r="DLG58" s="712"/>
      <c r="DLH58" s="712"/>
      <c r="DLI58" s="712"/>
      <c r="DLJ58" s="712"/>
      <c r="DLK58" s="712"/>
      <c r="DLL58" s="712"/>
      <c r="DLM58" s="712"/>
      <c r="DLN58" s="712"/>
      <c r="DLO58" s="712"/>
      <c r="DLP58" s="712"/>
      <c r="DLQ58" s="712"/>
      <c r="DLR58" s="712"/>
      <c r="DLS58" s="712"/>
      <c r="DLT58" s="712"/>
      <c r="DLU58" s="712"/>
      <c r="DLV58" s="712"/>
      <c r="DLW58" s="712"/>
      <c r="DLX58" s="712"/>
      <c r="DLY58" s="712"/>
      <c r="DLZ58" s="712"/>
      <c r="DMA58" s="712"/>
      <c r="DMB58" s="712"/>
      <c r="DMC58" s="712"/>
      <c r="DMD58" s="712"/>
      <c r="DME58" s="712"/>
      <c r="DMF58" s="712"/>
      <c r="DMG58" s="712"/>
      <c r="DMH58" s="712"/>
      <c r="DMI58" s="712"/>
      <c r="DMJ58" s="712"/>
      <c r="DMK58" s="712"/>
      <c r="DML58" s="712"/>
      <c r="DMM58" s="712"/>
      <c r="DMN58" s="712"/>
      <c r="DMO58" s="712"/>
      <c r="DMP58" s="712"/>
      <c r="DMQ58" s="712"/>
      <c r="DMR58" s="712"/>
      <c r="DMS58" s="712"/>
      <c r="DMT58" s="712"/>
      <c r="DMU58" s="712"/>
      <c r="DMV58" s="712"/>
      <c r="DMW58" s="712"/>
      <c r="DMX58" s="712"/>
      <c r="DMY58" s="712"/>
      <c r="DMZ58" s="712"/>
      <c r="DNA58" s="712"/>
      <c r="DNB58" s="712"/>
      <c r="DNC58" s="712"/>
      <c r="DND58" s="712"/>
      <c r="DNE58" s="712"/>
      <c r="DNF58" s="712"/>
      <c r="DNG58" s="712"/>
      <c r="DNH58" s="712"/>
      <c r="DNI58" s="712"/>
      <c r="DNJ58" s="712"/>
      <c r="DNK58" s="712"/>
      <c r="DNL58" s="712"/>
      <c r="DNM58" s="712"/>
      <c r="DNN58" s="712"/>
      <c r="DNO58" s="712"/>
      <c r="DNP58" s="712"/>
      <c r="DNQ58" s="712"/>
      <c r="DNR58" s="712"/>
      <c r="DNS58" s="712"/>
      <c r="DNT58" s="712"/>
      <c r="DNU58" s="712"/>
      <c r="DNV58" s="712"/>
      <c r="DNW58" s="712"/>
      <c r="DNX58" s="712"/>
      <c r="DNY58" s="712"/>
      <c r="DNZ58" s="712"/>
      <c r="DOA58" s="712"/>
      <c r="DOB58" s="712"/>
      <c r="DOC58" s="712"/>
      <c r="DOD58" s="712"/>
      <c r="DOE58" s="712"/>
      <c r="DOF58" s="712"/>
      <c r="DOG58" s="712"/>
      <c r="DOH58" s="712"/>
      <c r="DOI58" s="712"/>
      <c r="DOJ58" s="712"/>
      <c r="DOK58" s="712"/>
      <c r="DOL58" s="712"/>
      <c r="DOM58" s="712"/>
      <c r="DON58" s="712"/>
      <c r="DOO58" s="712"/>
      <c r="DOP58" s="712"/>
      <c r="DOQ58" s="712"/>
      <c r="DOR58" s="712"/>
      <c r="DOS58" s="712"/>
      <c r="DOT58" s="712"/>
      <c r="DOU58" s="712"/>
      <c r="DOV58" s="712"/>
      <c r="DOW58" s="712"/>
      <c r="DOX58" s="712"/>
      <c r="DOY58" s="712"/>
      <c r="DOZ58" s="712"/>
      <c r="DPA58" s="712"/>
      <c r="DPB58" s="712"/>
      <c r="DPC58" s="712"/>
      <c r="DPD58" s="712"/>
      <c r="DPE58" s="712"/>
      <c r="DPF58" s="712"/>
      <c r="DPG58" s="712"/>
      <c r="DPH58" s="712"/>
      <c r="DPI58" s="712"/>
      <c r="DPJ58" s="712"/>
      <c r="DPK58" s="712"/>
      <c r="DPL58" s="712"/>
      <c r="DPM58" s="712"/>
      <c r="DPN58" s="712"/>
      <c r="DPO58" s="712"/>
      <c r="DPP58" s="712"/>
      <c r="DPQ58" s="712"/>
      <c r="DPR58" s="712"/>
      <c r="DPS58" s="712"/>
      <c r="DPT58" s="712"/>
      <c r="DPU58" s="712"/>
      <c r="DPV58" s="712"/>
      <c r="DPW58" s="712"/>
      <c r="DPX58" s="712"/>
      <c r="DPY58" s="712"/>
      <c r="DPZ58" s="712"/>
      <c r="DQA58" s="712"/>
      <c r="DQB58" s="712"/>
      <c r="DQC58" s="712"/>
      <c r="DQD58" s="712"/>
      <c r="DQE58" s="712"/>
      <c r="DQF58" s="712"/>
      <c r="DQG58" s="712"/>
      <c r="DQH58" s="712"/>
      <c r="DQI58" s="712"/>
      <c r="DQJ58" s="712"/>
      <c r="DQK58" s="712"/>
      <c r="DQL58" s="712"/>
      <c r="DQM58" s="712"/>
      <c r="DQN58" s="712"/>
      <c r="DQO58" s="712"/>
      <c r="DQP58" s="712"/>
      <c r="DQQ58" s="712"/>
      <c r="DQR58" s="712"/>
      <c r="DQS58" s="712"/>
      <c r="DQT58" s="712"/>
      <c r="DQU58" s="712"/>
      <c r="DQV58" s="712"/>
      <c r="DQW58" s="712"/>
      <c r="DQX58" s="712"/>
      <c r="DQY58" s="712"/>
      <c r="DQZ58" s="712"/>
      <c r="DRA58" s="712"/>
      <c r="DRB58" s="712"/>
      <c r="DRC58" s="712"/>
      <c r="DRD58" s="712"/>
      <c r="DRE58" s="712"/>
      <c r="DRF58" s="712"/>
      <c r="DRG58" s="712"/>
      <c r="DRH58" s="712"/>
      <c r="DRI58" s="712"/>
      <c r="DRJ58" s="712"/>
      <c r="DRK58" s="712"/>
      <c r="DRL58" s="712"/>
      <c r="DRM58" s="712"/>
      <c r="DRN58" s="712"/>
      <c r="DRO58" s="712"/>
      <c r="DRP58" s="712"/>
      <c r="DRQ58" s="712"/>
      <c r="DRR58" s="712"/>
      <c r="DRS58" s="712"/>
      <c r="DRT58" s="712"/>
      <c r="DRU58" s="712"/>
      <c r="DRV58" s="712"/>
      <c r="DRW58" s="712"/>
      <c r="DRX58" s="712"/>
      <c r="DRY58" s="712"/>
      <c r="DRZ58" s="712"/>
      <c r="DSA58" s="712"/>
      <c r="DSB58" s="712"/>
      <c r="DSC58" s="712"/>
      <c r="DSD58" s="712"/>
      <c r="DSE58" s="712"/>
      <c r="DSF58" s="712"/>
      <c r="DSG58" s="712"/>
      <c r="DSH58" s="712"/>
      <c r="DSI58" s="712"/>
      <c r="DSJ58" s="712"/>
      <c r="DSK58" s="712"/>
      <c r="DSL58" s="712"/>
      <c r="DSM58" s="712"/>
      <c r="DSN58" s="712"/>
      <c r="DSO58" s="712"/>
      <c r="DSP58" s="712"/>
      <c r="DSQ58" s="712"/>
      <c r="DSR58" s="712"/>
      <c r="DSS58" s="712"/>
      <c r="DST58" s="712"/>
      <c r="DSU58" s="712"/>
      <c r="DSV58" s="712"/>
      <c r="DSW58" s="712"/>
      <c r="DSX58" s="712"/>
      <c r="DSY58" s="712"/>
      <c r="DSZ58" s="712"/>
      <c r="DTA58" s="712"/>
      <c r="DTB58" s="712"/>
      <c r="DTC58" s="712"/>
      <c r="DTD58" s="712"/>
      <c r="DTE58" s="712"/>
      <c r="DTF58" s="712"/>
      <c r="DTG58" s="712"/>
      <c r="DTH58" s="712"/>
      <c r="DTI58" s="712"/>
      <c r="DTJ58" s="712"/>
      <c r="DTK58" s="712"/>
      <c r="DTL58" s="712"/>
      <c r="DTM58" s="712"/>
      <c r="DTN58" s="712"/>
      <c r="DTO58" s="712"/>
      <c r="DTP58" s="712"/>
      <c r="DTQ58" s="712"/>
      <c r="DTR58" s="712"/>
      <c r="DTS58" s="712"/>
      <c r="DTT58" s="712"/>
      <c r="DTU58" s="712"/>
      <c r="DTV58" s="712"/>
      <c r="DTW58" s="712"/>
      <c r="DTX58" s="712"/>
      <c r="DTY58" s="712"/>
      <c r="DTZ58" s="712"/>
      <c r="DUA58" s="712"/>
      <c r="DUB58" s="712"/>
      <c r="DUC58" s="712"/>
      <c r="DUD58" s="712"/>
      <c r="DUE58" s="712"/>
      <c r="DUF58" s="712"/>
      <c r="DUG58" s="712"/>
      <c r="DUH58" s="712"/>
      <c r="DUI58" s="712"/>
      <c r="DUJ58" s="712"/>
      <c r="DUK58" s="712"/>
      <c r="DUL58" s="712"/>
      <c r="DUM58" s="712"/>
      <c r="DUN58" s="712"/>
      <c r="DUO58" s="712"/>
      <c r="DUP58" s="712"/>
      <c r="DUQ58" s="712"/>
      <c r="DUR58" s="712"/>
      <c r="DUS58" s="712"/>
      <c r="DUT58" s="712"/>
      <c r="DUU58" s="712"/>
      <c r="DUV58" s="712"/>
      <c r="DUW58" s="712"/>
      <c r="DUX58" s="712"/>
      <c r="DUY58" s="712"/>
      <c r="DUZ58" s="712"/>
      <c r="DVA58" s="712"/>
      <c r="DVB58" s="712"/>
      <c r="DVC58" s="712"/>
      <c r="DVD58" s="712"/>
      <c r="DVE58" s="712"/>
      <c r="DVF58" s="712"/>
      <c r="DVG58" s="712"/>
      <c r="DVH58" s="712"/>
      <c r="DVI58" s="712"/>
      <c r="DVJ58" s="712"/>
      <c r="DVK58" s="712"/>
      <c r="DVL58" s="712"/>
      <c r="DVM58" s="712"/>
      <c r="DVN58" s="712"/>
      <c r="DVO58" s="712"/>
      <c r="DVP58" s="712"/>
      <c r="DVQ58" s="712"/>
      <c r="DVR58" s="712"/>
      <c r="DVS58" s="712"/>
      <c r="DVT58" s="712"/>
      <c r="DVU58" s="712"/>
      <c r="DVV58" s="712"/>
      <c r="DVW58" s="712"/>
      <c r="DVX58" s="712"/>
      <c r="DVY58" s="712"/>
      <c r="DVZ58" s="712"/>
      <c r="DWA58" s="712"/>
      <c r="DWB58" s="712"/>
      <c r="DWC58" s="712"/>
      <c r="DWD58" s="712"/>
      <c r="DWE58" s="712"/>
      <c r="DWF58" s="712"/>
      <c r="DWG58" s="712"/>
      <c r="DWH58" s="712"/>
      <c r="DWI58" s="712"/>
      <c r="DWJ58" s="712"/>
      <c r="DWK58" s="712"/>
      <c r="DWL58" s="712"/>
      <c r="DWM58" s="712"/>
      <c r="DWN58" s="712"/>
      <c r="DWO58" s="712"/>
      <c r="DWP58" s="712"/>
      <c r="DWQ58" s="712"/>
      <c r="DWR58" s="712"/>
      <c r="DWS58" s="712"/>
      <c r="DWT58" s="712"/>
      <c r="DWU58" s="712"/>
      <c r="DWV58" s="712"/>
      <c r="DWW58" s="712"/>
      <c r="DWX58" s="712"/>
      <c r="DWY58" s="712"/>
      <c r="DWZ58" s="712"/>
      <c r="DXA58" s="712"/>
      <c r="DXB58" s="712"/>
      <c r="DXC58" s="712"/>
      <c r="DXD58" s="712"/>
      <c r="DXE58" s="712"/>
      <c r="DXF58" s="712"/>
      <c r="DXG58" s="712"/>
      <c r="DXH58" s="712"/>
      <c r="DXI58" s="712"/>
      <c r="DXJ58" s="712"/>
      <c r="DXK58" s="712"/>
      <c r="DXL58" s="712"/>
      <c r="DXM58" s="712"/>
      <c r="DXN58" s="712"/>
      <c r="DXO58" s="712"/>
      <c r="DXP58" s="712"/>
      <c r="DXQ58" s="712"/>
      <c r="DXR58" s="712"/>
      <c r="DXS58" s="712"/>
      <c r="DXT58" s="712"/>
      <c r="DXU58" s="712"/>
      <c r="DXV58" s="712"/>
      <c r="DXW58" s="712"/>
      <c r="DXX58" s="712"/>
      <c r="DXY58" s="712"/>
      <c r="DXZ58" s="712"/>
      <c r="DYA58" s="712"/>
      <c r="DYB58" s="712"/>
      <c r="DYC58" s="712"/>
      <c r="DYD58" s="712"/>
      <c r="DYE58" s="712"/>
      <c r="DYF58" s="712"/>
      <c r="DYG58" s="712"/>
      <c r="DYH58" s="712"/>
      <c r="DYI58" s="712"/>
      <c r="DYJ58" s="712"/>
      <c r="DYK58" s="712"/>
      <c r="DYL58" s="712"/>
      <c r="DYM58" s="712"/>
      <c r="DYN58" s="712"/>
      <c r="DYO58" s="712"/>
      <c r="DYP58" s="712"/>
      <c r="DYQ58" s="712"/>
      <c r="DYR58" s="712"/>
      <c r="DYS58" s="712"/>
      <c r="DYT58" s="712"/>
      <c r="DYU58" s="712"/>
      <c r="DYV58" s="712"/>
      <c r="DYW58" s="712"/>
      <c r="DYX58" s="712"/>
      <c r="DYY58" s="712"/>
      <c r="DYZ58" s="712"/>
      <c r="DZA58" s="712"/>
      <c r="DZB58" s="712"/>
      <c r="DZC58" s="712"/>
      <c r="DZD58" s="712"/>
      <c r="DZE58" s="712"/>
      <c r="DZF58" s="712"/>
      <c r="DZG58" s="712"/>
      <c r="DZH58" s="712"/>
      <c r="DZI58" s="712"/>
      <c r="DZJ58" s="712"/>
      <c r="DZK58" s="712"/>
      <c r="DZL58" s="712"/>
      <c r="DZM58" s="712"/>
      <c r="DZN58" s="712"/>
      <c r="DZO58" s="712"/>
      <c r="DZP58" s="712"/>
      <c r="DZQ58" s="712"/>
      <c r="DZR58" s="712"/>
      <c r="DZS58" s="712"/>
      <c r="DZT58" s="712"/>
      <c r="DZU58" s="712"/>
      <c r="DZV58" s="712"/>
      <c r="DZW58" s="712"/>
      <c r="DZX58" s="712"/>
      <c r="DZY58" s="712"/>
      <c r="DZZ58" s="712"/>
      <c r="EAA58" s="712"/>
      <c r="EAB58" s="712"/>
      <c r="EAC58" s="712"/>
      <c r="EAD58" s="712"/>
      <c r="EAE58" s="712"/>
      <c r="EAF58" s="712"/>
      <c r="EAG58" s="712"/>
      <c r="EAH58" s="712"/>
      <c r="EAI58" s="712"/>
      <c r="EAJ58" s="712"/>
      <c r="EAK58" s="712"/>
      <c r="EAL58" s="712"/>
      <c r="EAM58" s="712"/>
      <c r="EAN58" s="712"/>
      <c r="EAO58" s="712"/>
      <c r="EAP58" s="712"/>
      <c r="EAQ58" s="712"/>
      <c r="EAR58" s="712"/>
      <c r="EAS58" s="712"/>
      <c r="EAT58" s="712"/>
      <c r="EAU58" s="712"/>
      <c r="EAV58" s="712"/>
      <c r="EAW58" s="712"/>
      <c r="EAX58" s="712"/>
      <c r="EAY58" s="712"/>
      <c r="EAZ58" s="712"/>
      <c r="EBA58" s="712"/>
      <c r="EBB58" s="712"/>
      <c r="EBC58" s="712"/>
      <c r="EBD58" s="712"/>
      <c r="EBE58" s="712"/>
      <c r="EBF58" s="712"/>
      <c r="EBG58" s="712"/>
      <c r="EBH58" s="712"/>
      <c r="EBI58" s="712"/>
      <c r="EBJ58" s="712"/>
      <c r="EBK58" s="712"/>
      <c r="EBL58" s="712"/>
      <c r="EBM58" s="712"/>
      <c r="EBN58" s="712"/>
      <c r="EBO58" s="712"/>
      <c r="EBP58" s="712"/>
      <c r="EBQ58" s="712"/>
      <c r="EBR58" s="712"/>
      <c r="EBS58" s="712"/>
      <c r="EBT58" s="712"/>
      <c r="EBU58" s="712"/>
      <c r="EBV58" s="712"/>
      <c r="EBW58" s="712"/>
      <c r="EBX58" s="712"/>
      <c r="EBY58" s="712"/>
      <c r="EBZ58" s="712"/>
      <c r="ECA58" s="712"/>
      <c r="ECB58" s="712"/>
      <c r="ECC58" s="712"/>
      <c r="ECD58" s="712"/>
      <c r="ECE58" s="712"/>
      <c r="ECF58" s="712"/>
      <c r="ECG58" s="712"/>
      <c r="ECH58" s="712"/>
      <c r="ECI58" s="712"/>
      <c r="ECJ58" s="712"/>
      <c r="ECK58" s="712"/>
      <c r="ECL58" s="712"/>
      <c r="ECM58" s="712"/>
      <c r="ECN58" s="712"/>
      <c r="ECO58" s="712"/>
      <c r="ECP58" s="712"/>
      <c r="ECQ58" s="712"/>
      <c r="ECR58" s="712"/>
      <c r="ECS58" s="712"/>
      <c r="ECT58" s="712"/>
      <c r="ECU58" s="712"/>
      <c r="ECV58" s="712"/>
      <c r="ECW58" s="712"/>
      <c r="ECX58" s="712"/>
      <c r="ECY58" s="712"/>
      <c r="ECZ58" s="712"/>
      <c r="EDA58" s="712"/>
      <c r="EDB58" s="712"/>
      <c r="EDC58" s="712"/>
      <c r="EDD58" s="712"/>
      <c r="EDE58" s="712"/>
      <c r="EDF58" s="712"/>
      <c r="EDG58" s="712"/>
      <c r="EDH58" s="712"/>
      <c r="EDI58" s="712"/>
      <c r="EDJ58" s="712"/>
      <c r="EDK58" s="712"/>
      <c r="EDL58" s="712"/>
      <c r="EDM58" s="712"/>
      <c r="EDN58" s="712"/>
      <c r="EDO58" s="712"/>
      <c r="EDP58" s="712"/>
      <c r="EDQ58" s="712"/>
      <c r="EDR58" s="712"/>
      <c r="EDS58" s="712"/>
      <c r="EDT58" s="712"/>
      <c r="EDU58" s="712"/>
      <c r="EDV58" s="712"/>
      <c r="EDW58" s="712"/>
      <c r="EDX58" s="712"/>
      <c r="EDY58" s="712"/>
      <c r="EDZ58" s="712"/>
      <c r="EEA58" s="712"/>
      <c r="EEB58" s="712"/>
      <c r="EEC58" s="712"/>
      <c r="EED58" s="712"/>
      <c r="EEE58" s="712"/>
      <c r="EEF58" s="712"/>
      <c r="EEG58" s="712"/>
      <c r="EEH58" s="712"/>
      <c r="EEI58" s="712"/>
      <c r="EEJ58" s="712"/>
      <c r="EEK58" s="712"/>
      <c r="EEL58" s="712"/>
      <c r="EEM58" s="712"/>
      <c r="EEN58" s="712"/>
      <c r="EEO58" s="712"/>
      <c r="EEP58" s="712"/>
      <c r="EEQ58" s="712"/>
      <c r="EER58" s="712"/>
      <c r="EES58" s="712"/>
      <c r="EET58" s="712"/>
      <c r="EEU58" s="712"/>
      <c r="EEV58" s="712"/>
      <c r="EEW58" s="712"/>
      <c r="EEX58" s="712"/>
      <c r="EEY58" s="712"/>
      <c r="EEZ58" s="712"/>
      <c r="EFA58" s="712"/>
      <c r="EFB58" s="712"/>
      <c r="EFC58" s="712"/>
      <c r="EFD58" s="712"/>
      <c r="EFE58" s="712"/>
      <c r="EFF58" s="712"/>
      <c r="EFG58" s="712"/>
      <c r="EFH58" s="712"/>
      <c r="EFI58" s="712"/>
      <c r="EFJ58" s="712"/>
      <c r="EFK58" s="712"/>
      <c r="EFL58" s="712"/>
      <c r="EFM58" s="712"/>
      <c r="EFN58" s="712"/>
      <c r="EFO58" s="712"/>
      <c r="EFP58" s="712"/>
      <c r="EFQ58" s="712"/>
      <c r="EFR58" s="712"/>
      <c r="EFS58" s="712"/>
      <c r="EFT58" s="712"/>
      <c r="EFU58" s="712"/>
      <c r="EFV58" s="712"/>
      <c r="EFW58" s="712"/>
      <c r="EFX58" s="712"/>
      <c r="EFY58" s="712"/>
      <c r="EFZ58" s="712"/>
      <c r="EGA58" s="712"/>
      <c r="EGB58" s="712"/>
      <c r="EGC58" s="712"/>
      <c r="EGD58" s="712"/>
      <c r="EGE58" s="712"/>
      <c r="EGF58" s="712"/>
      <c r="EGG58" s="712"/>
      <c r="EGH58" s="712"/>
      <c r="EGI58" s="712"/>
      <c r="EGJ58" s="712"/>
      <c r="EGK58" s="712"/>
      <c r="EGL58" s="712"/>
      <c r="EGM58" s="712"/>
      <c r="EGN58" s="712"/>
      <c r="EGO58" s="712"/>
      <c r="EGP58" s="712"/>
      <c r="EGQ58" s="712"/>
      <c r="EGR58" s="712"/>
      <c r="EGS58" s="712"/>
      <c r="EGT58" s="712"/>
      <c r="EGU58" s="712"/>
      <c r="EGV58" s="712"/>
      <c r="EGW58" s="712"/>
      <c r="EGX58" s="712"/>
      <c r="EGY58" s="712"/>
      <c r="EGZ58" s="712"/>
      <c r="EHA58" s="712"/>
      <c r="EHB58" s="712"/>
      <c r="EHC58" s="712"/>
      <c r="EHD58" s="712"/>
      <c r="EHE58" s="712"/>
      <c r="EHF58" s="712"/>
      <c r="EHG58" s="712"/>
      <c r="EHH58" s="712"/>
      <c r="EHI58" s="712"/>
      <c r="EHJ58" s="712"/>
      <c r="EHK58" s="712"/>
      <c r="EHL58" s="712"/>
      <c r="EHM58" s="712"/>
      <c r="EHN58" s="712"/>
      <c r="EHO58" s="712"/>
      <c r="EHP58" s="712"/>
      <c r="EHQ58" s="712"/>
      <c r="EHR58" s="712"/>
      <c r="EHS58" s="712"/>
      <c r="EHT58" s="712"/>
      <c r="EHU58" s="712"/>
      <c r="EHV58" s="712"/>
      <c r="EHW58" s="712"/>
      <c r="EHX58" s="712"/>
      <c r="EHY58" s="712"/>
      <c r="EHZ58" s="712"/>
      <c r="EIA58" s="712"/>
      <c r="EIB58" s="712"/>
      <c r="EIC58" s="712"/>
      <c r="EID58" s="712"/>
      <c r="EIE58" s="712"/>
      <c r="EIF58" s="712"/>
      <c r="EIG58" s="712"/>
      <c r="EIH58" s="712"/>
      <c r="EII58" s="712"/>
      <c r="EIJ58" s="712"/>
      <c r="EIK58" s="712"/>
      <c r="EIL58" s="712"/>
      <c r="EIM58" s="712"/>
      <c r="EIN58" s="712"/>
      <c r="EIO58" s="712"/>
      <c r="EIP58" s="712"/>
      <c r="EIQ58" s="712"/>
      <c r="EIR58" s="712"/>
      <c r="EIS58" s="712"/>
      <c r="EIT58" s="712"/>
      <c r="EIU58" s="712"/>
      <c r="EIV58" s="712"/>
      <c r="EIW58" s="712"/>
      <c r="EIX58" s="712"/>
      <c r="EIY58" s="712"/>
      <c r="EIZ58" s="712"/>
      <c r="EJA58" s="712"/>
      <c r="EJB58" s="712"/>
      <c r="EJC58" s="712"/>
      <c r="EJD58" s="712"/>
      <c r="EJE58" s="712"/>
      <c r="EJF58" s="712"/>
      <c r="EJG58" s="712"/>
      <c r="EJH58" s="712"/>
      <c r="EJI58" s="712"/>
      <c r="EJJ58" s="712"/>
      <c r="EJK58" s="712"/>
      <c r="EJL58" s="712"/>
      <c r="EJM58" s="712"/>
      <c r="EJN58" s="712"/>
      <c r="EJO58" s="712"/>
      <c r="EJP58" s="712"/>
      <c r="EJQ58" s="712"/>
      <c r="EJR58" s="712"/>
      <c r="EJS58" s="712"/>
      <c r="EJT58" s="712"/>
      <c r="EJU58" s="712"/>
      <c r="EJV58" s="712"/>
      <c r="EJW58" s="712"/>
      <c r="EJX58" s="712"/>
      <c r="EJY58" s="712"/>
      <c r="EJZ58" s="712"/>
      <c r="EKA58" s="712"/>
      <c r="EKB58" s="712"/>
      <c r="EKC58" s="712"/>
      <c r="EKD58" s="712"/>
      <c r="EKE58" s="712"/>
      <c r="EKF58" s="712"/>
      <c r="EKG58" s="712"/>
      <c r="EKH58" s="712"/>
      <c r="EKI58" s="712"/>
      <c r="EKJ58" s="712"/>
      <c r="EKK58" s="712"/>
      <c r="EKL58" s="712"/>
      <c r="EKM58" s="712"/>
      <c r="EKN58" s="712"/>
      <c r="EKO58" s="712"/>
      <c r="EKP58" s="712"/>
      <c r="EKQ58" s="712"/>
      <c r="EKR58" s="712"/>
      <c r="EKS58" s="712"/>
      <c r="EKT58" s="712"/>
      <c r="EKU58" s="712"/>
      <c r="EKV58" s="712"/>
      <c r="EKW58" s="712"/>
      <c r="EKX58" s="712"/>
      <c r="EKY58" s="712"/>
      <c r="EKZ58" s="712"/>
      <c r="ELA58" s="712"/>
      <c r="ELB58" s="712"/>
      <c r="ELC58" s="712"/>
      <c r="ELD58" s="712"/>
      <c r="ELE58" s="712"/>
      <c r="ELF58" s="712"/>
      <c r="ELG58" s="712"/>
      <c r="ELH58" s="712"/>
      <c r="ELI58" s="712"/>
      <c r="ELJ58" s="712"/>
      <c r="ELK58" s="712"/>
      <c r="ELL58" s="712"/>
      <c r="ELM58" s="712"/>
      <c r="ELN58" s="712"/>
      <c r="ELO58" s="712"/>
      <c r="ELP58" s="712"/>
      <c r="ELQ58" s="712"/>
      <c r="ELR58" s="712"/>
      <c r="ELS58" s="712"/>
      <c r="ELT58" s="712"/>
      <c r="ELU58" s="712"/>
      <c r="ELV58" s="712"/>
      <c r="ELW58" s="712"/>
      <c r="ELX58" s="712"/>
      <c r="ELY58" s="712"/>
      <c r="ELZ58" s="712"/>
      <c r="EMA58" s="712"/>
      <c r="EMB58" s="712"/>
      <c r="EMC58" s="712"/>
      <c r="EMD58" s="712"/>
      <c r="EME58" s="712"/>
      <c r="EMF58" s="712"/>
      <c r="EMG58" s="712"/>
      <c r="EMH58" s="712"/>
      <c r="EMI58" s="712"/>
      <c r="EMJ58" s="712"/>
      <c r="EMK58" s="712"/>
      <c r="EML58" s="712"/>
      <c r="EMM58" s="712"/>
      <c r="EMN58" s="712"/>
      <c r="EMO58" s="712"/>
      <c r="EMP58" s="712"/>
      <c r="EMQ58" s="712"/>
      <c r="EMR58" s="712"/>
      <c r="EMS58" s="712"/>
      <c r="EMT58" s="712"/>
      <c r="EMU58" s="712"/>
      <c r="EMV58" s="712"/>
      <c r="EMW58" s="712"/>
      <c r="EMX58" s="712"/>
      <c r="EMY58" s="712"/>
      <c r="EMZ58" s="712"/>
      <c r="ENA58" s="712"/>
      <c r="ENB58" s="712"/>
      <c r="ENC58" s="712"/>
      <c r="END58" s="712"/>
      <c r="ENE58" s="712"/>
      <c r="ENF58" s="712"/>
      <c r="ENG58" s="712"/>
      <c r="ENH58" s="712"/>
      <c r="ENI58" s="712"/>
      <c r="ENJ58" s="712"/>
      <c r="ENK58" s="712"/>
      <c r="ENL58" s="712"/>
      <c r="ENM58" s="712"/>
      <c r="ENN58" s="712"/>
      <c r="ENO58" s="712"/>
      <c r="ENP58" s="712"/>
      <c r="ENQ58" s="712"/>
      <c r="ENR58" s="712"/>
      <c r="ENS58" s="712"/>
      <c r="ENT58" s="712"/>
      <c r="ENU58" s="712"/>
      <c r="ENV58" s="712"/>
      <c r="ENW58" s="712"/>
      <c r="ENX58" s="712"/>
      <c r="ENY58" s="712"/>
      <c r="ENZ58" s="712"/>
      <c r="EOA58" s="712"/>
      <c r="EOB58" s="712"/>
      <c r="EOC58" s="712"/>
      <c r="EOD58" s="712"/>
      <c r="EOE58" s="712"/>
      <c r="EOF58" s="712"/>
      <c r="EOG58" s="712"/>
      <c r="EOH58" s="712"/>
      <c r="EOI58" s="712"/>
      <c r="EOJ58" s="712"/>
      <c r="EOK58" s="712"/>
      <c r="EOL58" s="712"/>
      <c r="EOM58" s="712"/>
      <c r="EON58" s="712"/>
      <c r="EOO58" s="712"/>
      <c r="EOP58" s="712"/>
      <c r="EOQ58" s="712"/>
      <c r="EOR58" s="712"/>
      <c r="EOS58" s="712"/>
      <c r="EOT58" s="712"/>
      <c r="EOU58" s="712"/>
      <c r="EOV58" s="712"/>
      <c r="EOW58" s="712"/>
      <c r="EOX58" s="712"/>
      <c r="EOY58" s="712"/>
      <c r="EOZ58" s="712"/>
      <c r="EPA58" s="712"/>
      <c r="EPB58" s="712"/>
      <c r="EPC58" s="712"/>
      <c r="EPD58" s="712"/>
      <c r="EPE58" s="712"/>
      <c r="EPF58" s="712"/>
      <c r="EPG58" s="712"/>
      <c r="EPH58" s="712"/>
      <c r="EPI58" s="712"/>
      <c r="EPJ58" s="712"/>
      <c r="EPK58" s="712"/>
      <c r="EPL58" s="712"/>
      <c r="EPM58" s="712"/>
      <c r="EPN58" s="712"/>
      <c r="EPO58" s="712"/>
      <c r="EPP58" s="712"/>
      <c r="EPQ58" s="712"/>
      <c r="EPR58" s="712"/>
      <c r="EPS58" s="712"/>
      <c r="EPT58" s="712"/>
      <c r="EPU58" s="712"/>
      <c r="EPV58" s="712"/>
      <c r="EPW58" s="712"/>
      <c r="EPX58" s="712"/>
      <c r="EPY58" s="712"/>
      <c r="EPZ58" s="712"/>
      <c r="EQA58" s="712"/>
      <c r="EQB58" s="712"/>
      <c r="EQC58" s="712"/>
      <c r="EQD58" s="712"/>
      <c r="EQE58" s="712"/>
      <c r="EQF58" s="712"/>
      <c r="EQG58" s="712"/>
      <c r="EQH58" s="712"/>
      <c r="EQI58" s="712"/>
      <c r="EQJ58" s="712"/>
      <c r="EQK58" s="712"/>
      <c r="EQL58" s="712"/>
      <c r="EQM58" s="712"/>
      <c r="EQN58" s="712"/>
      <c r="EQO58" s="712"/>
      <c r="EQP58" s="712"/>
      <c r="EQQ58" s="712"/>
      <c r="EQR58" s="712"/>
      <c r="EQS58" s="712"/>
      <c r="EQT58" s="712"/>
      <c r="EQU58" s="712"/>
      <c r="EQV58" s="712"/>
      <c r="EQW58" s="712"/>
      <c r="EQX58" s="712"/>
      <c r="EQY58" s="712"/>
      <c r="EQZ58" s="712"/>
      <c r="ERA58" s="712"/>
      <c r="ERB58" s="712"/>
      <c r="ERC58" s="712"/>
      <c r="ERD58" s="712"/>
      <c r="ERE58" s="712"/>
      <c r="ERF58" s="712"/>
      <c r="ERG58" s="712"/>
      <c r="ERH58" s="712"/>
      <c r="ERI58" s="712"/>
      <c r="ERJ58" s="712"/>
      <c r="ERK58" s="712"/>
      <c r="ERL58" s="712"/>
      <c r="ERM58" s="712"/>
      <c r="ERN58" s="712"/>
      <c r="ERO58" s="712"/>
      <c r="ERP58" s="712"/>
      <c r="ERQ58" s="712"/>
      <c r="ERR58" s="712"/>
      <c r="ERS58" s="712"/>
      <c r="ERT58" s="712"/>
      <c r="ERU58" s="712"/>
      <c r="ERV58" s="712"/>
      <c r="ERW58" s="712"/>
      <c r="ERX58" s="712"/>
      <c r="ERY58" s="712"/>
      <c r="ERZ58" s="712"/>
      <c r="ESA58" s="712"/>
      <c r="ESB58" s="712"/>
      <c r="ESC58" s="712"/>
      <c r="ESD58" s="712"/>
      <c r="ESE58" s="712"/>
      <c r="ESF58" s="712"/>
      <c r="ESG58" s="712"/>
      <c r="ESH58" s="712"/>
      <c r="ESI58" s="712"/>
      <c r="ESJ58" s="712"/>
      <c r="ESK58" s="712"/>
      <c r="ESL58" s="712"/>
      <c r="ESM58" s="712"/>
      <c r="ESN58" s="712"/>
      <c r="ESO58" s="712"/>
      <c r="ESP58" s="712"/>
      <c r="ESQ58" s="712"/>
      <c r="ESR58" s="712"/>
      <c r="ESS58" s="712"/>
      <c r="EST58" s="712"/>
      <c r="ESU58" s="712"/>
      <c r="ESV58" s="712"/>
      <c r="ESW58" s="712"/>
      <c r="ESX58" s="712"/>
      <c r="ESY58" s="712"/>
      <c r="ESZ58" s="712"/>
      <c r="ETA58" s="712"/>
      <c r="ETB58" s="712"/>
      <c r="ETC58" s="712"/>
      <c r="ETD58" s="712"/>
      <c r="ETE58" s="712"/>
      <c r="ETF58" s="712"/>
      <c r="ETG58" s="712"/>
      <c r="ETH58" s="712"/>
      <c r="ETI58" s="712"/>
      <c r="ETJ58" s="712"/>
      <c r="ETK58" s="712"/>
      <c r="ETL58" s="712"/>
      <c r="ETM58" s="712"/>
      <c r="ETN58" s="712"/>
      <c r="ETO58" s="712"/>
      <c r="ETP58" s="712"/>
      <c r="ETQ58" s="712"/>
      <c r="ETR58" s="712"/>
      <c r="ETS58" s="712"/>
      <c r="ETT58" s="712"/>
      <c r="ETU58" s="712"/>
      <c r="ETV58" s="712"/>
      <c r="ETW58" s="712"/>
      <c r="ETX58" s="712"/>
      <c r="ETY58" s="712"/>
      <c r="ETZ58" s="712"/>
      <c r="EUA58" s="712"/>
      <c r="EUB58" s="712"/>
      <c r="EUC58" s="712"/>
      <c r="EUD58" s="712"/>
      <c r="EUE58" s="712"/>
      <c r="EUF58" s="712"/>
      <c r="EUG58" s="712"/>
      <c r="EUH58" s="712"/>
      <c r="EUI58" s="712"/>
      <c r="EUJ58" s="712"/>
      <c r="EUK58" s="712"/>
      <c r="EUL58" s="712"/>
      <c r="EUM58" s="712"/>
      <c r="EUN58" s="712"/>
      <c r="EUO58" s="712"/>
      <c r="EUP58" s="712"/>
      <c r="EUQ58" s="712"/>
      <c r="EUR58" s="712"/>
      <c r="EUS58" s="712"/>
      <c r="EUT58" s="712"/>
      <c r="EUU58" s="712"/>
      <c r="EUV58" s="712"/>
      <c r="EUW58" s="712"/>
      <c r="EUX58" s="712"/>
      <c r="EUY58" s="712"/>
      <c r="EUZ58" s="712"/>
      <c r="EVA58" s="712"/>
      <c r="EVB58" s="712"/>
      <c r="EVC58" s="712"/>
      <c r="EVD58" s="712"/>
      <c r="EVE58" s="712"/>
      <c r="EVF58" s="712"/>
      <c r="EVG58" s="712"/>
      <c r="EVH58" s="712"/>
      <c r="EVI58" s="712"/>
      <c r="EVJ58" s="712"/>
      <c r="EVK58" s="712"/>
      <c r="EVL58" s="712"/>
      <c r="EVM58" s="712"/>
      <c r="EVN58" s="712"/>
      <c r="EVO58" s="712"/>
      <c r="EVP58" s="712"/>
      <c r="EVQ58" s="712"/>
      <c r="EVR58" s="712"/>
      <c r="EVS58" s="712"/>
      <c r="EVT58" s="712"/>
      <c r="EVU58" s="712"/>
      <c r="EVV58" s="712"/>
      <c r="EVW58" s="712"/>
      <c r="EVX58" s="712"/>
      <c r="EVY58" s="712"/>
      <c r="EVZ58" s="712"/>
      <c r="EWA58" s="712"/>
      <c r="EWB58" s="712"/>
      <c r="EWC58" s="712"/>
      <c r="EWD58" s="712"/>
      <c r="EWE58" s="712"/>
      <c r="EWF58" s="712"/>
      <c r="EWG58" s="712"/>
      <c r="EWH58" s="712"/>
      <c r="EWI58" s="712"/>
      <c r="EWJ58" s="712"/>
      <c r="EWK58" s="712"/>
      <c r="EWL58" s="712"/>
      <c r="EWM58" s="712"/>
      <c r="EWN58" s="712"/>
      <c r="EWO58" s="712"/>
      <c r="EWP58" s="712"/>
      <c r="EWQ58" s="712"/>
      <c r="EWR58" s="712"/>
      <c r="EWS58" s="712"/>
      <c r="EWT58" s="712"/>
      <c r="EWU58" s="712"/>
      <c r="EWV58" s="712"/>
      <c r="EWW58" s="712"/>
      <c r="EWX58" s="712"/>
      <c r="EWY58" s="712"/>
      <c r="EWZ58" s="712"/>
      <c r="EXA58" s="712"/>
      <c r="EXB58" s="712"/>
      <c r="EXC58" s="712"/>
      <c r="EXD58" s="712"/>
      <c r="EXE58" s="712"/>
      <c r="EXF58" s="712"/>
      <c r="EXG58" s="712"/>
      <c r="EXH58" s="712"/>
      <c r="EXI58" s="712"/>
      <c r="EXJ58" s="712"/>
      <c r="EXK58" s="712"/>
      <c r="EXL58" s="712"/>
      <c r="EXM58" s="712"/>
      <c r="EXN58" s="712"/>
      <c r="EXO58" s="712"/>
      <c r="EXP58" s="712"/>
      <c r="EXQ58" s="712"/>
      <c r="EXR58" s="712"/>
      <c r="EXS58" s="712"/>
      <c r="EXT58" s="712"/>
      <c r="EXU58" s="712"/>
      <c r="EXV58" s="712"/>
      <c r="EXW58" s="712"/>
      <c r="EXX58" s="712"/>
      <c r="EXY58" s="712"/>
      <c r="EXZ58" s="712"/>
      <c r="EYA58" s="712"/>
      <c r="EYB58" s="712"/>
      <c r="EYC58" s="712"/>
      <c r="EYD58" s="712"/>
      <c r="EYE58" s="712"/>
      <c r="EYF58" s="712"/>
      <c r="EYG58" s="712"/>
      <c r="EYH58" s="712"/>
      <c r="EYI58" s="712"/>
      <c r="EYJ58" s="712"/>
      <c r="EYK58" s="712"/>
      <c r="EYL58" s="712"/>
      <c r="EYM58" s="712"/>
      <c r="EYN58" s="712"/>
      <c r="EYO58" s="712"/>
      <c r="EYP58" s="712"/>
      <c r="EYQ58" s="712"/>
      <c r="EYR58" s="712"/>
      <c r="EYS58" s="712"/>
      <c r="EYT58" s="712"/>
      <c r="EYU58" s="712"/>
      <c r="EYV58" s="712"/>
      <c r="EYW58" s="712"/>
      <c r="EYX58" s="712"/>
      <c r="EYY58" s="712"/>
      <c r="EYZ58" s="712"/>
      <c r="EZA58" s="712"/>
      <c r="EZB58" s="712"/>
      <c r="EZC58" s="712"/>
      <c r="EZD58" s="712"/>
      <c r="EZE58" s="712"/>
      <c r="EZF58" s="712"/>
      <c r="EZG58" s="712"/>
      <c r="EZH58" s="712"/>
      <c r="EZI58" s="712"/>
      <c r="EZJ58" s="712"/>
      <c r="EZK58" s="712"/>
      <c r="EZL58" s="712"/>
      <c r="EZM58" s="712"/>
      <c r="EZN58" s="712"/>
      <c r="EZO58" s="712"/>
      <c r="EZP58" s="712"/>
      <c r="EZQ58" s="712"/>
      <c r="EZR58" s="712"/>
      <c r="EZS58" s="712"/>
      <c r="EZT58" s="712"/>
      <c r="EZU58" s="712"/>
      <c r="EZV58" s="712"/>
      <c r="EZW58" s="712"/>
      <c r="EZX58" s="712"/>
      <c r="EZY58" s="712"/>
      <c r="EZZ58" s="712"/>
      <c r="FAA58" s="712"/>
      <c r="FAB58" s="712"/>
      <c r="FAC58" s="712"/>
      <c r="FAD58" s="712"/>
      <c r="FAE58" s="712"/>
      <c r="FAF58" s="712"/>
      <c r="FAG58" s="712"/>
      <c r="FAH58" s="712"/>
      <c r="FAI58" s="712"/>
      <c r="FAJ58" s="712"/>
      <c r="FAK58" s="712"/>
      <c r="FAL58" s="712"/>
      <c r="FAM58" s="712"/>
      <c r="FAN58" s="712"/>
      <c r="FAO58" s="712"/>
      <c r="FAP58" s="712"/>
      <c r="FAQ58" s="712"/>
      <c r="FAR58" s="712"/>
      <c r="FAS58" s="712"/>
      <c r="FAT58" s="712"/>
      <c r="FAU58" s="712"/>
      <c r="FAV58" s="712"/>
      <c r="FAW58" s="712"/>
      <c r="FAX58" s="712"/>
      <c r="FAY58" s="712"/>
      <c r="FAZ58" s="712"/>
      <c r="FBA58" s="712"/>
      <c r="FBB58" s="712"/>
      <c r="FBC58" s="712"/>
      <c r="FBD58" s="712"/>
      <c r="FBE58" s="712"/>
      <c r="FBF58" s="712"/>
      <c r="FBG58" s="712"/>
      <c r="FBH58" s="712"/>
      <c r="FBI58" s="712"/>
      <c r="FBJ58" s="712"/>
      <c r="FBK58" s="712"/>
      <c r="FBL58" s="712"/>
      <c r="FBM58" s="712"/>
      <c r="FBN58" s="712"/>
      <c r="FBO58" s="712"/>
      <c r="FBP58" s="712"/>
      <c r="FBQ58" s="712"/>
      <c r="FBR58" s="712"/>
      <c r="FBS58" s="712"/>
      <c r="FBT58" s="712"/>
      <c r="FBU58" s="712"/>
      <c r="FBV58" s="712"/>
      <c r="FBW58" s="712"/>
      <c r="FBX58" s="712"/>
      <c r="FBY58" s="712"/>
      <c r="FBZ58" s="712"/>
      <c r="FCA58" s="712"/>
      <c r="FCB58" s="712"/>
      <c r="FCC58" s="712"/>
      <c r="FCD58" s="712"/>
      <c r="FCE58" s="712"/>
      <c r="FCF58" s="712"/>
      <c r="FCG58" s="712"/>
      <c r="FCH58" s="712"/>
      <c r="FCI58" s="712"/>
      <c r="FCJ58" s="712"/>
      <c r="FCK58" s="712"/>
      <c r="FCL58" s="712"/>
      <c r="FCM58" s="712"/>
      <c r="FCN58" s="712"/>
      <c r="FCO58" s="712"/>
      <c r="FCP58" s="712"/>
      <c r="FCQ58" s="712"/>
      <c r="FCR58" s="712"/>
      <c r="FCS58" s="712"/>
      <c r="FCT58" s="712"/>
      <c r="FCU58" s="712"/>
      <c r="FCV58" s="712"/>
      <c r="FCW58" s="712"/>
      <c r="FCX58" s="712"/>
      <c r="FCY58" s="712"/>
      <c r="FCZ58" s="712"/>
      <c r="FDA58" s="712"/>
      <c r="FDB58" s="712"/>
      <c r="FDC58" s="712"/>
      <c r="FDD58" s="712"/>
      <c r="FDE58" s="712"/>
      <c r="FDF58" s="712"/>
      <c r="FDG58" s="712"/>
      <c r="FDH58" s="712"/>
      <c r="FDI58" s="712"/>
      <c r="FDJ58" s="712"/>
      <c r="FDK58" s="712"/>
      <c r="FDL58" s="712"/>
      <c r="FDM58" s="712"/>
      <c r="FDN58" s="712"/>
      <c r="FDO58" s="712"/>
      <c r="FDP58" s="712"/>
      <c r="FDQ58" s="712"/>
      <c r="FDR58" s="712"/>
      <c r="FDS58" s="712"/>
      <c r="FDT58" s="712"/>
      <c r="FDU58" s="712"/>
      <c r="FDV58" s="712"/>
      <c r="FDW58" s="712"/>
      <c r="FDX58" s="712"/>
      <c r="FDY58" s="712"/>
      <c r="FDZ58" s="712"/>
      <c r="FEA58" s="712"/>
      <c r="FEB58" s="712"/>
      <c r="FEC58" s="712"/>
      <c r="FED58" s="712"/>
      <c r="FEE58" s="712"/>
      <c r="FEF58" s="712"/>
      <c r="FEG58" s="712"/>
      <c r="FEH58" s="712"/>
      <c r="FEI58" s="712"/>
      <c r="FEJ58" s="712"/>
      <c r="FEK58" s="712"/>
      <c r="FEL58" s="712"/>
      <c r="FEM58" s="712"/>
      <c r="FEN58" s="712"/>
      <c r="FEO58" s="712"/>
      <c r="FEP58" s="712"/>
      <c r="FEQ58" s="712"/>
      <c r="FER58" s="712"/>
      <c r="FES58" s="712"/>
      <c r="FET58" s="712"/>
      <c r="FEU58" s="712"/>
      <c r="FEV58" s="712"/>
      <c r="FEW58" s="712"/>
      <c r="FEX58" s="712"/>
      <c r="FEY58" s="712"/>
      <c r="FEZ58" s="712"/>
      <c r="FFA58" s="712"/>
      <c r="FFB58" s="712"/>
      <c r="FFC58" s="712"/>
      <c r="FFD58" s="712"/>
      <c r="FFE58" s="712"/>
      <c r="FFF58" s="712"/>
      <c r="FFG58" s="712"/>
      <c r="FFH58" s="712"/>
      <c r="FFI58" s="712"/>
      <c r="FFJ58" s="712"/>
      <c r="FFK58" s="712"/>
      <c r="FFL58" s="712"/>
      <c r="FFM58" s="712"/>
      <c r="FFN58" s="712"/>
      <c r="FFO58" s="712"/>
      <c r="FFP58" s="712"/>
      <c r="FFQ58" s="712"/>
      <c r="FFR58" s="712"/>
      <c r="FFS58" s="712"/>
      <c r="FFT58" s="712"/>
      <c r="FFU58" s="712"/>
      <c r="FFV58" s="712"/>
      <c r="FFW58" s="712"/>
      <c r="FFX58" s="712"/>
      <c r="FFY58" s="712"/>
      <c r="FFZ58" s="712"/>
      <c r="FGA58" s="712"/>
      <c r="FGB58" s="712"/>
      <c r="FGC58" s="712"/>
      <c r="FGD58" s="712"/>
      <c r="FGE58" s="712"/>
      <c r="FGF58" s="712"/>
      <c r="FGG58" s="712"/>
      <c r="FGH58" s="712"/>
      <c r="FGI58" s="712"/>
      <c r="FGJ58" s="712"/>
      <c r="FGK58" s="712"/>
      <c r="FGL58" s="712"/>
      <c r="FGM58" s="712"/>
      <c r="FGN58" s="712"/>
      <c r="FGO58" s="712"/>
      <c r="FGP58" s="712"/>
      <c r="FGQ58" s="712"/>
      <c r="FGR58" s="712"/>
      <c r="FGS58" s="712"/>
      <c r="FGT58" s="712"/>
      <c r="FGU58" s="712"/>
      <c r="FGV58" s="712"/>
      <c r="FGW58" s="712"/>
      <c r="FGX58" s="712"/>
      <c r="FGY58" s="712"/>
      <c r="FGZ58" s="712"/>
      <c r="FHA58" s="712"/>
      <c r="FHB58" s="712"/>
      <c r="FHC58" s="712"/>
      <c r="FHD58" s="712"/>
      <c r="FHE58" s="712"/>
      <c r="FHF58" s="712"/>
      <c r="FHG58" s="712"/>
      <c r="FHH58" s="712"/>
      <c r="FHI58" s="712"/>
      <c r="FHJ58" s="712"/>
      <c r="FHK58" s="712"/>
      <c r="FHL58" s="712"/>
      <c r="FHM58" s="712"/>
      <c r="FHN58" s="712"/>
      <c r="FHO58" s="712"/>
      <c r="FHP58" s="712"/>
      <c r="FHQ58" s="712"/>
      <c r="FHR58" s="712"/>
      <c r="FHS58" s="712"/>
      <c r="FHT58" s="712"/>
      <c r="FHU58" s="712"/>
      <c r="FHV58" s="712"/>
      <c r="FHW58" s="712"/>
      <c r="FHX58" s="712"/>
      <c r="FHY58" s="712"/>
      <c r="FHZ58" s="712"/>
      <c r="FIA58" s="712"/>
      <c r="FIB58" s="712"/>
      <c r="FIC58" s="712"/>
      <c r="FID58" s="712"/>
      <c r="FIE58" s="712"/>
      <c r="FIF58" s="712"/>
      <c r="FIG58" s="712"/>
      <c r="FIH58" s="712"/>
      <c r="FII58" s="712"/>
      <c r="FIJ58" s="712"/>
      <c r="FIK58" s="712"/>
      <c r="FIL58" s="712"/>
      <c r="FIM58" s="712"/>
      <c r="FIN58" s="712"/>
      <c r="FIO58" s="712"/>
      <c r="FIP58" s="712"/>
      <c r="FIQ58" s="712"/>
      <c r="FIR58" s="712"/>
      <c r="FIS58" s="712"/>
      <c r="FIT58" s="712"/>
      <c r="FIU58" s="712"/>
      <c r="FIV58" s="712"/>
      <c r="FIW58" s="712"/>
      <c r="FIX58" s="712"/>
      <c r="FIY58" s="712"/>
      <c r="FIZ58" s="712"/>
      <c r="FJA58" s="712"/>
      <c r="FJB58" s="712"/>
      <c r="FJC58" s="712"/>
      <c r="FJD58" s="712"/>
      <c r="FJE58" s="712"/>
      <c r="FJF58" s="712"/>
      <c r="FJG58" s="712"/>
      <c r="FJH58" s="712"/>
      <c r="FJI58" s="712"/>
      <c r="FJJ58" s="712"/>
      <c r="FJK58" s="712"/>
      <c r="FJL58" s="712"/>
      <c r="FJM58" s="712"/>
      <c r="FJN58" s="712"/>
      <c r="FJO58" s="712"/>
      <c r="FJP58" s="712"/>
      <c r="FJQ58" s="712"/>
      <c r="FJR58" s="712"/>
      <c r="FJS58" s="712"/>
      <c r="FJT58" s="712"/>
      <c r="FJU58" s="712"/>
      <c r="FJV58" s="712"/>
      <c r="FJW58" s="712"/>
      <c r="FJX58" s="712"/>
      <c r="FJY58" s="712"/>
      <c r="FJZ58" s="712"/>
      <c r="FKA58" s="712"/>
      <c r="FKB58" s="712"/>
      <c r="FKC58" s="712"/>
      <c r="FKD58" s="712"/>
      <c r="FKE58" s="712"/>
      <c r="FKF58" s="712"/>
      <c r="FKG58" s="712"/>
      <c r="FKH58" s="712"/>
      <c r="FKI58" s="712"/>
      <c r="FKJ58" s="712"/>
      <c r="FKK58" s="712"/>
      <c r="FKL58" s="712"/>
      <c r="FKM58" s="712"/>
      <c r="FKN58" s="712"/>
      <c r="FKO58" s="712"/>
      <c r="FKP58" s="712"/>
      <c r="FKQ58" s="712"/>
      <c r="FKR58" s="712"/>
      <c r="FKS58" s="712"/>
      <c r="FKT58" s="712"/>
      <c r="FKU58" s="712"/>
      <c r="FKV58" s="712"/>
      <c r="FKW58" s="712"/>
      <c r="FKX58" s="712"/>
      <c r="FKY58" s="712"/>
      <c r="FKZ58" s="712"/>
      <c r="FLA58" s="712"/>
      <c r="FLB58" s="712"/>
      <c r="FLC58" s="712"/>
      <c r="FLD58" s="712"/>
      <c r="FLE58" s="712"/>
      <c r="FLF58" s="712"/>
      <c r="FLG58" s="712"/>
      <c r="FLH58" s="712"/>
      <c r="FLI58" s="712"/>
      <c r="FLJ58" s="712"/>
      <c r="FLK58" s="712"/>
      <c r="FLL58" s="712"/>
      <c r="FLM58" s="712"/>
      <c r="FLN58" s="712"/>
      <c r="FLO58" s="712"/>
      <c r="FLP58" s="712"/>
      <c r="FLQ58" s="712"/>
      <c r="FLR58" s="712"/>
      <c r="FLS58" s="712"/>
      <c r="FLT58" s="712"/>
      <c r="FLU58" s="712"/>
      <c r="FLV58" s="712"/>
      <c r="FLW58" s="712"/>
      <c r="FLX58" s="712"/>
      <c r="FLY58" s="712"/>
      <c r="FLZ58" s="712"/>
      <c r="FMA58" s="712"/>
      <c r="FMB58" s="712"/>
      <c r="FMC58" s="712"/>
      <c r="FMD58" s="712"/>
      <c r="FME58" s="712"/>
      <c r="FMF58" s="712"/>
      <c r="FMG58" s="712"/>
      <c r="FMH58" s="712"/>
      <c r="FMI58" s="712"/>
      <c r="FMJ58" s="712"/>
      <c r="FMK58" s="712"/>
      <c r="FML58" s="712"/>
      <c r="FMM58" s="712"/>
      <c r="FMN58" s="712"/>
      <c r="FMO58" s="712"/>
      <c r="FMP58" s="712"/>
      <c r="FMQ58" s="712"/>
      <c r="FMR58" s="712"/>
      <c r="FMS58" s="712"/>
      <c r="FMT58" s="712"/>
      <c r="FMU58" s="712"/>
      <c r="FMV58" s="712"/>
      <c r="FMW58" s="712"/>
      <c r="FMX58" s="712"/>
      <c r="FMY58" s="712"/>
      <c r="FMZ58" s="712"/>
      <c r="FNA58" s="712"/>
      <c r="FNB58" s="712"/>
      <c r="FNC58" s="712"/>
      <c r="FND58" s="712"/>
      <c r="FNE58" s="712"/>
      <c r="FNF58" s="712"/>
      <c r="FNG58" s="712"/>
      <c r="FNH58" s="712"/>
      <c r="FNI58" s="712"/>
      <c r="FNJ58" s="712"/>
      <c r="FNK58" s="712"/>
      <c r="FNL58" s="712"/>
      <c r="FNM58" s="712"/>
      <c r="FNN58" s="712"/>
      <c r="FNO58" s="712"/>
      <c r="FNP58" s="712"/>
      <c r="FNQ58" s="712"/>
      <c r="FNR58" s="712"/>
      <c r="FNS58" s="712"/>
      <c r="FNT58" s="712"/>
      <c r="FNU58" s="712"/>
      <c r="FNV58" s="712"/>
      <c r="FNW58" s="712"/>
      <c r="FNX58" s="712"/>
      <c r="FNY58" s="712"/>
      <c r="FNZ58" s="712"/>
      <c r="FOA58" s="712"/>
      <c r="FOB58" s="712"/>
      <c r="FOC58" s="712"/>
      <c r="FOD58" s="712"/>
      <c r="FOE58" s="712"/>
      <c r="FOF58" s="712"/>
      <c r="FOG58" s="712"/>
      <c r="FOH58" s="712"/>
      <c r="FOI58" s="712"/>
      <c r="FOJ58" s="712"/>
      <c r="FOK58" s="712"/>
      <c r="FOL58" s="712"/>
      <c r="FOM58" s="712"/>
      <c r="FON58" s="712"/>
      <c r="FOO58" s="712"/>
      <c r="FOP58" s="712"/>
      <c r="FOQ58" s="712"/>
      <c r="FOR58" s="712"/>
      <c r="FOS58" s="712"/>
      <c r="FOT58" s="712"/>
      <c r="FOU58" s="712"/>
      <c r="FOV58" s="712"/>
      <c r="FOW58" s="712"/>
      <c r="FOX58" s="712"/>
      <c r="FOY58" s="712"/>
      <c r="FOZ58" s="712"/>
      <c r="FPA58" s="712"/>
      <c r="FPB58" s="712"/>
      <c r="FPC58" s="712"/>
      <c r="FPD58" s="712"/>
      <c r="FPE58" s="712"/>
      <c r="FPF58" s="712"/>
      <c r="FPG58" s="712"/>
      <c r="FPH58" s="712"/>
      <c r="FPI58" s="712"/>
      <c r="FPJ58" s="712"/>
      <c r="FPK58" s="712"/>
      <c r="FPL58" s="712"/>
      <c r="FPM58" s="712"/>
      <c r="FPN58" s="712"/>
      <c r="FPO58" s="712"/>
      <c r="FPP58" s="712"/>
      <c r="FPQ58" s="712"/>
      <c r="FPR58" s="712"/>
      <c r="FPS58" s="712"/>
      <c r="FPT58" s="712"/>
      <c r="FPU58" s="712"/>
      <c r="FPV58" s="712"/>
      <c r="FPW58" s="712"/>
      <c r="FPX58" s="712"/>
      <c r="FPY58" s="712"/>
      <c r="FPZ58" s="712"/>
      <c r="FQA58" s="712"/>
      <c r="FQB58" s="712"/>
      <c r="FQC58" s="712"/>
      <c r="FQD58" s="712"/>
      <c r="FQE58" s="712"/>
      <c r="FQF58" s="712"/>
      <c r="FQG58" s="712"/>
      <c r="FQH58" s="712"/>
      <c r="FQI58" s="712"/>
      <c r="FQJ58" s="712"/>
      <c r="FQK58" s="712"/>
      <c r="FQL58" s="712"/>
      <c r="FQM58" s="712"/>
      <c r="FQN58" s="712"/>
      <c r="FQO58" s="712"/>
      <c r="FQP58" s="712"/>
      <c r="FQQ58" s="712"/>
      <c r="FQR58" s="712"/>
      <c r="FQS58" s="712"/>
      <c r="FQT58" s="712"/>
      <c r="FQU58" s="712"/>
      <c r="FQV58" s="712"/>
      <c r="FQW58" s="712"/>
      <c r="FQX58" s="712"/>
      <c r="FQY58" s="712"/>
      <c r="FQZ58" s="712"/>
      <c r="FRA58" s="712"/>
      <c r="FRB58" s="712"/>
      <c r="FRC58" s="712"/>
      <c r="FRD58" s="712"/>
      <c r="FRE58" s="712"/>
      <c r="FRF58" s="712"/>
      <c r="FRG58" s="712"/>
      <c r="FRH58" s="712"/>
      <c r="FRI58" s="712"/>
      <c r="FRJ58" s="712"/>
      <c r="FRK58" s="712"/>
      <c r="FRL58" s="712"/>
      <c r="FRM58" s="712"/>
      <c r="FRN58" s="712"/>
      <c r="FRO58" s="712"/>
      <c r="FRP58" s="712"/>
      <c r="FRQ58" s="712"/>
      <c r="FRR58" s="712"/>
      <c r="FRS58" s="712"/>
      <c r="FRT58" s="712"/>
      <c r="FRU58" s="712"/>
      <c r="FRV58" s="712"/>
      <c r="FRW58" s="712"/>
      <c r="FRX58" s="712"/>
      <c r="FRY58" s="712"/>
      <c r="FRZ58" s="712"/>
      <c r="FSA58" s="712"/>
      <c r="FSB58" s="712"/>
      <c r="FSC58" s="712"/>
      <c r="FSD58" s="712"/>
      <c r="FSE58" s="712"/>
      <c r="FSF58" s="712"/>
      <c r="FSG58" s="712"/>
      <c r="FSH58" s="712"/>
      <c r="FSI58" s="712"/>
      <c r="FSJ58" s="712"/>
      <c r="FSK58" s="712"/>
      <c r="FSL58" s="712"/>
      <c r="FSM58" s="712"/>
      <c r="FSN58" s="712"/>
      <c r="FSO58" s="712"/>
      <c r="FSP58" s="712"/>
      <c r="FSQ58" s="712"/>
      <c r="FSR58" s="712"/>
      <c r="FSS58" s="712"/>
      <c r="FST58" s="712"/>
      <c r="FSU58" s="712"/>
      <c r="FSV58" s="712"/>
      <c r="FSW58" s="712"/>
      <c r="FSX58" s="712"/>
      <c r="FSY58" s="712"/>
      <c r="FSZ58" s="712"/>
      <c r="FTA58" s="712"/>
      <c r="FTB58" s="712"/>
      <c r="FTC58" s="712"/>
      <c r="FTD58" s="712"/>
      <c r="FTE58" s="712"/>
      <c r="FTF58" s="712"/>
      <c r="FTG58" s="712"/>
      <c r="FTH58" s="712"/>
      <c r="FTI58" s="712"/>
      <c r="FTJ58" s="712"/>
      <c r="FTK58" s="712"/>
      <c r="FTL58" s="712"/>
      <c r="FTM58" s="712"/>
      <c r="FTN58" s="712"/>
      <c r="FTO58" s="712"/>
      <c r="FTP58" s="712"/>
      <c r="FTQ58" s="712"/>
      <c r="FTR58" s="712"/>
      <c r="FTS58" s="712"/>
      <c r="FTT58" s="712"/>
      <c r="FTU58" s="712"/>
      <c r="FTV58" s="712"/>
      <c r="FTW58" s="712"/>
      <c r="FTX58" s="712"/>
      <c r="FTY58" s="712"/>
      <c r="FTZ58" s="712"/>
      <c r="FUA58" s="712"/>
      <c r="FUB58" s="712"/>
      <c r="FUC58" s="712"/>
      <c r="FUD58" s="712"/>
      <c r="FUE58" s="712"/>
      <c r="FUF58" s="712"/>
      <c r="FUG58" s="712"/>
      <c r="FUH58" s="712"/>
      <c r="FUI58" s="712"/>
      <c r="FUJ58" s="712"/>
      <c r="FUK58" s="712"/>
      <c r="FUL58" s="712"/>
      <c r="FUM58" s="712"/>
      <c r="FUN58" s="712"/>
      <c r="FUO58" s="712"/>
      <c r="FUP58" s="712"/>
      <c r="FUQ58" s="712"/>
      <c r="FUR58" s="712"/>
      <c r="FUS58" s="712"/>
      <c r="FUT58" s="712"/>
      <c r="FUU58" s="712"/>
      <c r="FUV58" s="712"/>
      <c r="FUW58" s="712"/>
      <c r="FUX58" s="712"/>
      <c r="FUY58" s="712"/>
      <c r="FUZ58" s="712"/>
      <c r="FVA58" s="712"/>
      <c r="FVB58" s="712"/>
      <c r="FVC58" s="712"/>
      <c r="FVD58" s="712"/>
      <c r="FVE58" s="712"/>
      <c r="FVF58" s="712"/>
      <c r="FVG58" s="712"/>
      <c r="FVH58" s="712"/>
      <c r="FVI58" s="712"/>
      <c r="FVJ58" s="712"/>
      <c r="FVK58" s="712"/>
      <c r="FVL58" s="712"/>
      <c r="FVM58" s="712"/>
      <c r="FVN58" s="712"/>
      <c r="FVO58" s="712"/>
      <c r="FVP58" s="712"/>
      <c r="FVQ58" s="712"/>
      <c r="FVR58" s="712"/>
      <c r="FVS58" s="712"/>
      <c r="FVT58" s="712"/>
      <c r="FVU58" s="712"/>
      <c r="FVV58" s="712"/>
      <c r="FVW58" s="712"/>
      <c r="FVX58" s="712"/>
      <c r="FVY58" s="712"/>
      <c r="FVZ58" s="712"/>
      <c r="FWA58" s="712"/>
      <c r="FWB58" s="712"/>
      <c r="FWC58" s="712"/>
      <c r="FWD58" s="712"/>
      <c r="FWE58" s="712"/>
      <c r="FWF58" s="712"/>
      <c r="FWG58" s="712"/>
      <c r="FWH58" s="712"/>
      <c r="FWI58" s="712"/>
      <c r="FWJ58" s="712"/>
      <c r="FWK58" s="712"/>
      <c r="FWL58" s="712"/>
      <c r="FWM58" s="712"/>
      <c r="FWN58" s="712"/>
      <c r="FWO58" s="712"/>
      <c r="FWP58" s="712"/>
      <c r="FWQ58" s="712"/>
      <c r="FWR58" s="712"/>
      <c r="FWS58" s="712"/>
      <c r="FWT58" s="712"/>
      <c r="FWU58" s="712"/>
      <c r="FWV58" s="712"/>
      <c r="FWW58" s="712"/>
      <c r="FWX58" s="712"/>
      <c r="FWY58" s="712"/>
      <c r="FWZ58" s="712"/>
      <c r="FXA58" s="712"/>
      <c r="FXB58" s="712"/>
      <c r="FXC58" s="712"/>
      <c r="FXD58" s="712"/>
      <c r="FXE58" s="712"/>
      <c r="FXF58" s="712"/>
      <c r="FXG58" s="712"/>
      <c r="FXH58" s="712"/>
      <c r="FXI58" s="712"/>
      <c r="FXJ58" s="712"/>
      <c r="FXK58" s="712"/>
      <c r="FXL58" s="712"/>
      <c r="FXM58" s="712"/>
      <c r="FXN58" s="712"/>
      <c r="FXO58" s="712"/>
      <c r="FXP58" s="712"/>
      <c r="FXQ58" s="712"/>
      <c r="FXR58" s="712"/>
      <c r="FXS58" s="712"/>
      <c r="FXT58" s="712"/>
      <c r="FXU58" s="712"/>
      <c r="FXV58" s="712"/>
      <c r="FXW58" s="712"/>
      <c r="FXX58" s="712"/>
      <c r="FXY58" s="712"/>
      <c r="FXZ58" s="712"/>
      <c r="FYA58" s="712"/>
      <c r="FYB58" s="712"/>
      <c r="FYC58" s="712"/>
      <c r="FYD58" s="712"/>
      <c r="FYE58" s="712"/>
      <c r="FYF58" s="712"/>
      <c r="FYG58" s="712"/>
      <c r="FYH58" s="712"/>
      <c r="FYI58" s="712"/>
      <c r="FYJ58" s="712"/>
      <c r="FYK58" s="712"/>
      <c r="FYL58" s="712"/>
      <c r="FYM58" s="712"/>
      <c r="FYN58" s="712"/>
      <c r="FYO58" s="712"/>
      <c r="FYP58" s="712"/>
      <c r="FYQ58" s="712"/>
      <c r="FYR58" s="712"/>
      <c r="FYS58" s="712"/>
      <c r="FYT58" s="712"/>
      <c r="FYU58" s="712"/>
      <c r="FYV58" s="712"/>
      <c r="FYW58" s="712"/>
      <c r="FYX58" s="712"/>
      <c r="FYY58" s="712"/>
      <c r="FYZ58" s="712"/>
      <c r="FZA58" s="712"/>
      <c r="FZB58" s="712"/>
      <c r="FZC58" s="712"/>
      <c r="FZD58" s="712"/>
      <c r="FZE58" s="712"/>
      <c r="FZF58" s="712"/>
      <c r="FZG58" s="712"/>
      <c r="FZH58" s="712"/>
      <c r="FZI58" s="712"/>
      <c r="FZJ58" s="712"/>
      <c r="FZK58" s="712"/>
      <c r="FZL58" s="712"/>
      <c r="FZM58" s="712"/>
      <c r="FZN58" s="712"/>
      <c r="FZO58" s="712"/>
      <c r="FZP58" s="712"/>
      <c r="FZQ58" s="712"/>
      <c r="FZR58" s="712"/>
      <c r="FZS58" s="712"/>
      <c r="FZT58" s="712"/>
      <c r="FZU58" s="712"/>
      <c r="FZV58" s="712"/>
      <c r="FZW58" s="712"/>
      <c r="FZX58" s="712"/>
      <c r="FZY58" s="712"/>
      <c r="FZZ58" s="712"/>
      <c r="GAA58" s="712"/>
      <c r="GAB58" s="712"/>
      <c r="GAC58" s="712"/>
      <c r="GAD58" s="712"/>
      <c r="GAE58" s="712"/>
      <c r="GAF58" s="712"/>
      <c r="GAG58" s="712"/>
      <c r="GAH58" s="712"/>
      <c r="GAI58" s="712"/>
      <c r="GAJ58" s="712"/>
      <c r="GAK58" s="712"/>
      <c r="GAL58" s="712"/>
      <c r="GAM58" s="712"/>
      <c r="GAN58" s="712"/>
      <c r="GAO58" s="712"/>
      <c r="GAP58" s="712"/>
      <c r="GAQ58" s="712"/>
      <c r="GAR58" s="712"/>
      <c r="GAS58" s="712"/>
      <c r="GAT58" s="712"/>
      <c r="GAU58" s="712"/>
      <c r="GAV58" s="712"/>
      <c r="GAW58" s="712"/>
      <c r="GAX58" s="712"/>
      <c r="GAY58" s="712"/>
      <c r="GAZ58" s="712"/>
      <c r="GBA58" s="712"/>
      <c r="GBB58" s="712"/>
      <c r="GBC58" s="712"/>
      <c r="GBD58" s="712"/>
      <c r="GBE58" s="712"/>
      <c r="GBF58" s="712"/>
      <c r="GBG58" s="712"/>
      <c r="GBH58" s="712"/>
      <c r="GBI58" s="712"/>
      <c r="GBJ58" s="712"/>
      <c r="GBK58" s="712"/>
      <c r="GBL58" s="712"/>
      <c r="GBM58" s="712"/>
      <c r="GBN58" s="712"/>
      <c r="GBO58" s="712"/>
      <c r="GBP58" s="712"/>
      <c r="GBQ58" s="712"/>
      <c r="GBR58" s="712"/>
      <c r="GBS58" s="712"/>
      <c r="GBT58" s="712"/>
      <c r="GBU58" s="712"/>
      <c r="GBV58" s="712"/>
      <c r="GBW58" s="712"/>
      <c r="GBX58" s="712"/>
      <c r="GBY58" s="712"/>
      <c r="GBZ58" s="712"/>
      <c r="GCA58" s="712"/>
      <c r="GCB58" s="712"/>
      <c r="GCC58" s="712"/>
      <c r="GCD58" s="712"/>
      <c r="GCE58" s="712"/>
      <c r="GCF58" s="712"/>
      <c r="GCG58" s="712"/>
      <c r="GCH58" s="712"/>
      <c r="GCI58" s="712"/>
      <c r="GCJ58" s="712"/>
      <c r="GCK58" s="712"/>
      <c r="GCL58" s="712"/>
      <c r="GCM58" s="712"/>
      <c r="GCN58" s="712"/>
      <c r="GCO58" s="712"/>
      <c r="GCP58" s="712"/>
      <c r="GCQ58" s="712"/>
      <c r="GCR58" s="712"/>
      <c r="GCS58" s="712"/>
      <c r="GCT58" s="712"/>
      <c r="GCU58" s="712"/>
      <c r="GCV58" s="712"/>
      <c r="GCW58" s="712"/>
      <c r="GCX58" s="712"/>
      <c r="GCY58" s="712"/>
      <c r="GCZ58" s="712"/>
      <c r="GDA58" s="712"/>
      <c r="GDB58" s="712"/>
      <c r="GDC58" s="712"/>
      <c r="GDD58" s="712"/>
      <c r="GDE58" s="712"/>
      <c r="GDF58" s="712"/>
      <c r="GDG58" s="712"/>
      <c r="GDH58" s="712"/>
      <c r="GDI58" s="712"/>
      <c r="GDJ58" s="712"/>
      <c r="GDK58" s="712"/>
      <c r="GDL58" s="712"/>
      <c r="GDM58" s="712"/>
      <c r="GDN58" s="712"/>
      <c r="GDO58" s="712"/>
      <c r="GDP58" s="712"/>
      <c r="GDQ58" s="712"/>
      <c r="GDR58" s="712"/>
      <c r="GDS58" s="712"/>
      <c r="GDT58" s="712"/>
      <c r="GDU58" s="712"/>
      <c r="GDV58" s="712"/>
      <c r="GDW58" s="712"/>
      <c r="GDX58" s="712"/>
      <c r="GDY58" s="712"/>
      <c r="GDZ58" s="712"/>
      <c r="GEA58" s="712"/>
      <c r="GEB58" s="712"/>
      <c r="GEC58" s="712"/>
      <c r="GED58" s="712"/>
      <c r="GEE58" s="712"/>
      <c r="GEF58" s="712"/>
      <c r="GEG58" s="712"/>
      <c r="GEH58" s="712"/>
      <c r="GEI58" s="712"/>
      <c r="GEJ58" s="712"/>
      <c r="GEK58" s="712"/>
      <c r="GEL58" s="712"/>
      <c r="GEM58" s="712"/>
      <c r="GEN58" s="712"/>
      <c r="GEO58" s="712"/>
      <c r="GEP58" s="712"/>
      <c r="GEQ58" s="712"/>
      <c r="GER58" s="712"/>
      <c r="GES58" s="712"/>
      <c r="GET58" s="712"/>
      <c r="GEU58" s="712"/>
      <c r="GEV58" s="712"/>
      <c r="GEW58" s="712"/>
      <c r="GEX58" s="712"/>
      <c r="GEY58" s="712"/>
      <c r="GEZ58" s="712"/>
      <c r="GFA58" s="712"/>
      <c r="GFB58" s="712"/>
      <c r="GFC58" s="712"/>
      <c r="GFD58" s="712"/>
      <c r="GFE58" s="712"/>
      <c r="GFF58" s="712"/>
      <c r="GFG58" s="712"/>
      <c r="GFH58" s="712"/>
      <c r="GFI58" s="712"/>
      <c r="GFJ58" s="712"/>
      <c r="GFK58" s="712"/>
      <c r="GFL58" s="712"/>
      <c r="GFM58" s="712"/>
      <c r="GFN58" s="712"/>
      <c r="GFO58" s="712"/>
      <c r="GFP58" s="712"/>
      <c r="GFQ58" s="712"/>
      <c r="GFR58" s="712"/>
      <c r="GFS58" s="712"/>
      <c r="GFT58" s="712"/>
      <c r="GFU58" s="712"/>
      <c r="GFV58" s="712"/>
      <c r="GFW58" s="712"/>
      <c r="GFX58" s="712"/>
      <c r="GFY58" s="712"/>
      <c r="GFZ58" s="712"/>
      <c r="GGA58" s="712"/>
      <c r="GGB58" s="712"/>
      <c r="GGC58" s="712"/>
      <c r="GGD58" s="712"/>
      <c r="GGE58" s="712"/>
      <c r="GGF58" s="712"/>
      <c r="GGG58" s="712"/>
      <c r="GGH58" s="712"/>
      <c r="GGI58" s="712"/>
      <c r="GGJ58" s="712"/>
      <c r="GGK58" s="712"/>
      <c r="GGL58" s="712"/>
      <c r="GGM58" s="712"/>
      <c r="GGN58" s="712"/>
      <c r="GGO58" s="712"/>
      <c r="GGP58" s="712"/>
      <c r="GGQ58" s="712"/>
      <c r="GGR58" s="712"/>
      <c r="GGS58" s="712"/>
      <c r="GGT58" s="712"/>
      <c r="GGU58" s="712"/>
      <c r="GGV58" s="712"/>
      <c r="GGW58" s="712"/>
      <c r="GGX58" s="712"/>
      <c r="GGY58" s="712"/>
      <c r="GGZ58" s="712"/>
      <c r="GHA58" s="712"/>
      <c r="GHB58" s="712"/>
      <c r="GHC58" s="712"/>
      <c r="GHD58" s="712"/>
      <c r="GHE58" s="712"/>
      <c r="GHF58" s="712"/>
      <c r="GHG58" s="712"/>
      <c r="GHH58" s="712"/>
      <c r="GHI58" s="712"/>
      <c r="GHJ58" s="712"/>
      <c r="GHK58" s="712"/>
      <c r="GHL58" s="712"/>
      <c r="GHM58" s="712"/>
      <c r="GHN58" s="712"/>
      <c r="GHO58" s="712"/>
      <c r="GHP58" s="712"/>
      <c r="GHQ58" s="712"/>
      <c r="GHR58" s="712"/>
      <c r="GHS58" s="712"/>
      <c r="GHT58" s="712"/>
      <c r="GHU58" s="712"/>
      <c r="GHV58" s="712"/>
      <c r="GHW58" s="712"/>
      <c r="GHX58" s="712"/>
      <c r="GHY58" s="712"/>
      <c r="GHZ58" s="712"/>
      <c r="GIA58" s="712"/>
      <c r="GIB58" s="712"/>
      <c r="GIC58" s="712"/>
      <c r="GID58" s="712"/>
      <c r="GIE58" s="712"/>
      <c r="GIF58" s="712"/>
      <c r="GIG58" s="712"/>
      <c r="GIH58" s="712"/>
      <c r="GII58" s="712"/>
      <c r="GIJ58" s="712"/>
      <c r="GIK58" s="712"/>
      <c r="GIL58" s="712"/>
      <c r="GIM58" s="712"/>
      <c r="GIN58" s="712"/>
      <c r="GIO58" s="712"/>
      <c r="GIP58" s="712"/>
      <c r="GIQ58" s="712"/>
      <c r="GIR58" s="712"/>
      <c r="GIS58" s="712"/>
      <c r="GIT58" s="712"/>
      <c r="GIU58" s="712"/>
      <c r="GIV58" s="712"/>
      <c r="GIW58" s="712"/>
      <c r="GIX58" s="712"/>
      <c r="GIY58" s="712"/>
      <c r="GIZ58" s="712"/>
      <c r="GJA58" s="712"/>
      <c r="GJB58" s="712"/>
      <c r="GJC58" s="712"/>
      <c r="GJD58" s="712"/>
      <c r="GJE58" s="712"/>
      <c r="GJF58" s="712"/>
      <c r="GJG58" s="712"/>
      <c r="GJH58" s="712"/>
      <c r="GJI58" s="712"/>
      <c r="GJJ58" s="712"/>
      <c r="GJK58" s="712"/>
      <c r="GJL58" s="712"/>
      <c r="GJM58" s="712"/>
      <c r="GJN58" s="712"/>
      <c r="GJO58" s="712"/>
      <c r="GJP58" s="712"/>
      <c r="GJQ58" s="712"/>
      <c r="GJR58" s="712"/>
      <c r="GJS58" s="712"/>
      <c r="GJT58" s="712"/>
      <c r="GJU58" s="712"/>
      <c r="GJV58" s="712"/>
      <c r="GJW58" s="712"/>
      <c r="GJX58" s="712"/>
      <c r="GJY58" s="712"/>
      <c r="GJZ58" s="712"/>
      <c r="GKA58" s="712"/>
      <c r="GKB58" s="712"/>
      <c r="GKC58" s="712"/>
      <c r="GKD58" s="712"/>
      <c r="GKE58" s="712"/>
      <c r="GKF58" s="712"/>
      <c r="GKG58" s="712"/>
      <c r="GKH58" s="712"/>
      <c r="GKI58" s="712"/>
      <c r="GKJ58" s="712"/>
      <c r="GKK58" s="712"/>
      <c r="GKL58" s="712"/>
      <c r="GKM58" s="712"/>
      <c r="GKN58" s="712"/>
      <c r="GKO58" s="712"/>
      <c r="GKP58" s="712"/>
      <c r="GKQ58" s="712"/>
      <c r="GKR58" s="712"/>
      <c r="GKS58" s="712"/>
      <c r="GKT58" s="712"/>
      <c r="GKU58" s="712"/>
      <c r="GKV58" s="712"/>
      <c r="GKW58" s="712"/>
      <c r="GKX58" s="712"/>
      <c r="GKY58" s="712"/>
      <c r="GKZ58" s="712"/>
      <c r="GLA58" s="712"/>
      <c r="GLB58" s="712"/>
      <c r="GLC58" s="712"/>
      <c r="GLD58" s="712"/>
      <c r="GLE58" s="712"/>
      <c r="GLF58" s="712"/>
      <c r="GLG58" s="712"/>
      <c r="GLH58" s="712"/>
      <c r="GLI58" s="712"/>
      <c r="GLJ58" s="712"/>
      <c r="GLK58" s="712"/>
      <c r="GLL58" s="712"/>
      <c r="GLM58" s="712"/>
      <c r="GLN58" s="712"/>
      <c r="GLO58" s="712"/>
      <c r="GLP58" s="712"/>
      <c r="GLQ58" s="712"/>
      <c r="GLR58" s="712"/>
      <c r="GLS58" s="712"/>
      <c r="GLT58" s="712"/>
      <c r="GLU58" s="712"/>
      <c r="GLV58" s="712"/>
      <c r="GLW58" s="712"/>
      <c r="GLX58" s="712"/>
      <c r="GLY58" s="712"/>
      <c r="GLZ58" s="712"/>
      <c r="GMA58" s="712"/>
      <c r="GMB58" s="712"/>
      <c r="GMC58" s="712"/>
      <c r="GMD58" s="712"/>
      <c r="GME58" s="712"/>
      <c r="GMF58" s="712"/>
      <c r="GMG58" s="712"/>
      <c r="GMH58" s="712"/>
      <c r="GMI58" s="712"/>
      <c r="GMJ58" s="712"/>
      <c r="GMK58" s="712"/>
      <c r="GML58" s="712"/>
      <c r="GMM58" s="712"/>
      <c r="GMN58" s="712"/>
      <c r="GMO58" s="712"/>
      <c r="GMP58" s="712"/>
      <c r="GMQ58" s="712"/>
      <c r="GMR58" s="712"/>
      <c r="GMS58" s="712"/>
      <c r="GMT58" s="712"/>
      <c r="GMU58" s="712"/>
      <c r="GMV58" s="712"/>
      <c r="GMW58" s="712"/>
      <c r="GMX58" s="712"/>
      <c r="GMY58" s="712"/>
      <c r="GMZ58" s="712"/>
      <c r="GNA58" s="712"/>
      <c r="GNB58" s="712"/>
      <c r="GNC58" s="712"/>
      <c r="GND58" s="712"/>
      <c r="GNE58" s="712"/>
      <c r="GNF58" s="712"/>
      <c r="GNG58" s="712"/>
      <c r="GNH58" s="712"/>
      <c r="GNI58" s="712"/>
      <c r="GNJ58" s="712"/>
      <c r="GNK58" s="712"/>
      <c r="GNL58" s="712"/>
      <c r="GNM58" s="712"/>
      <c r="GNN58" s="712"/>
      <c r="GNO58" s="712"/>
      <c r="GNP58" s="712"/>
      <c r="GNQ58" s="712"/>
      <c r="GNR58" s="712"/>
      <c r="GNS58" s="712"/>
      <c r="GNT58" s="712"/>
      <c r="GNU58" s="712"/>
      <c r="GNV58" s="712"/>
      <c r="GNW58" s="712"/>
      <c r="GNX58" s="712"/>
      <c r="GNY58" s="712"/>
      <c r="GNZ58" s="712"/>
      <c r="GOA58" s="712"/>
      <c r="GOB58" s="712"/>
      <c r="GOC58" s="712"/>
      <c r="GOD58" s="712"/>
      <c r="GOE58" s="712"/>
      <c r="GOF58" s="712"/>
      <c r="GOG58" s="712"/>
      <c r="GOH58" s="712"/>
      <c r="GOI58" s="712"/>
      <c r="GOJ58" s="712"/>
      <c r="GOK58" s="712"/>
      <c r="GOL58" s="712"/>
      <c r="GOM58" s="712"/>
      <c r="GON58" s="712"/>
      <c r="GOO58" s="712"/>
      <c r="GOP58" s="712"/>
      <c r="GOQ58" s="712"/>
      <c r="GOR58" s="712"/>
      <c r="GOS58" s="712"/>
      <c r="GOT58" s="712"/>
      <c r="GOU58" s="712"/>
      <c r="GOV58" s="712"/>
      <c r="GOW58" s="712"/>
      <c r="GOX58" s="712"/>
      <c r="GOY58" s="712"/>
      <c r="GOZ58" s="712"/>
      <c r="GPA58" s="712"/>
      <c r="GPB58" s="712"/>
      <c r="GPC58" s="712"/>
      <c r="GPD58" s="712"/>
      <c r="GPE58" s="712"/>
      <c r="GPF58" s="712"/>
      <c r="GPG58" s="712"/>
      <c r="GPH58" s="712"/>
      <c r="GPI58" s="712"/>
      <c r="GPJ58" s="712"/>
      <c r="GPK58" s="712"/>
      <c r="GPL58" s="712"/>
      <c r="GPM58" s="712"/>
      <c r="GPN58" s="712"/>
      <c r="GPO58" s="712"/>
      <c r="GPP58" s="712"/>
      <c r="GPQ58" s="712"/>
      <c r="GPR58" s="712"/>
      <c r="GPS58" s="712"/>
      <c r="GPT58" s="712"/>
      <c r="GPU58" s="712"/>
      <c r="GPV58" s="712"/>
      <c r="GPW58" s="712"/>
      <c r="GPX58" s="712"/>
      <c r="GPY58" s="712"/>
      <c r="GPZ58" s="712"/>
      <c r="GQA58" s="712"/>
      <c r="GQB58" s="712"/>
      <c r="GQC58" s="712"/>
      <c r="GQD58" s="712"/>
      <c r="GQE58" s="712"/>
      <c r="GQF58" s="712"/>
      <c r="GQG58" s="712"/>
      <c r="GQH58" s="712"/>
      <c r="GQI58" s="712"/>
      <c r="GQJ58" s="712"/>
      <c r="GQK58" s="712"/>
      <c r="GQL58" s="712"/>
      <c r="GQM58" s="712"/>
      <c r="GQN58" s="712"/>
      <c r="GQO58" s="712"/>
      <c r="GQP58" s="712"/>
      <c r="GQQ58" s="712"/>
      <c r="GQR58" s="712"/>
      <c r="GQS58" s="712"/>
      <c r="GQT58" s="712"/>
      <c r="GQU58" s="712"/>
      <c r="GQV58" s="712"/>
      <c r="GQW58" s="712"/>
      <c r="GQX58" s="712"/>
      <c r="GQY58" s="712"/>
      <c r="GQZ58" s="712"/>
      <c r="GRA58" s="712"/>
      <c r="GRB58" s="712"/>
      <c r="GRC58" s="712"/>
      <c r="GRD58" s="712"/>
      <c r="GRE58" s="712"/>
      <c r="GRF58" s="712"/>
      <c r="GRG58" s="712"/>
      <c r="GRH58" s="712"/>
      <c r="GRI58" s="712"/>
      <c r="GRJ58" s="712"/>
      <c r="GRK58" s="712"/>
      <c r="GRL58" s="712"/>
      <c r="GRM58" s="712"/>
      <c r="GRN58" s="712"/>
      <c r="GRO58" s="712"/>
      <c r="GRP58" s="712"/>
      <c r="GRQ58" s="712"/>
      <c r="GRR58" s="712"/>
      <c r="GRS58" s="712"/>
      <c r="GRT58" s="712"/>
      <c r="GRU58" s="712"/>
      <c r="GRV58" s="712"/>
      <c r="GRW58" s="712"/>
      <c r="GRX58" s="712"/>
      <c r="GRY58" s="712"/>
      <c r="GRZ58" s="712"/>
      <c r="GSA58" s="712"/>
      <c r="GSB58" s="712"/>
      <c r="GSC58" s="712"/>
      <c r="GSD58" s="712"/>
      <c r="GSE58" s="712"/>
      <c r="GSF58" s="712"/>
      <c r="GSG58" s="712"/>
      <c r="GSH58" s="712"/>
      <c r="GSI58" s="712"/>
      <c r="GSJ58" s="712"/>
      <c r="GSK58" s="712"/>
      <c r="GSL58" s="712"/>
      <c r="GSM58" s="712"/>
      <c r="GSN58" s="712"/>
      <c r="GSO58" s="712"/>
      <c r="GSP58" s="712"/>
      <c r="GSQ58" s="712"/>
      <c r="GSR58" s="712"/>
      <c r="GSS58" s="712"/>
      <c r="GST58" s="712"/>
      <c r="GSU58" s="712"/>
      <c r="GSV58" s="712"/>
      <c r="GSW58" s="712"/>
      <c r="GSX58" s="712"/>
      <c r="GSY58" s="712"/>
      <c r="GSZ58" s="712"/>
      <c r="GTA58" s="712"/>
      <c r="GTB58" s="712"/>
      <c r="GTC58" s="712"/>
      <c r="GTD58" s="712"/>
      <c r="GTE58" s="712"/>
      <c r="GTF58" s="712"/>
      <c r="GTG58" s="712"/>
      <c r="GTH58" s="712"/>
      <c r="GTI58" s="712"/>
      <c r="GTJ58" s="712"/>
      <c r="GTK58" s="712"/>
      <c r="GTL58" s="712"/>
      <c r="GTM58" s="712"/>
      <c r="GTN58" s="712"/>
      <c r="GTO58" s="712"/>
      <c r="GTP58" s="712"/>
      <c r="GTQ58" s="712"/>
      <c r="GTR58" s="712"/>
      <c r="GTS58" s="712"/>
      <c r="GTT58" s="712"/>
      <c r="GTU58" s="712"/>
      <c r="GTV58" s="712"/>
      <c r="GTW58" s="712"/>
      <c r="GTX58" s="712"/>
      <c r="GTY58" s="712"/>
      <c r="GTZ58" s="712"/>
      <c r="GUA58" s="712"/>
      <c r="GUB58" s="712"/>
      <c r="GUC58" s="712"/>
      <c r="GUD58" s="712"/>
      <c r="GUE58" s="712"/>
      <c r="GUF58" s="712"/>
      <c r="GUG58" s="712"/>
      <c r="GUH58" s="712"/>
      <c r="GUI58" s="712"/>
      <c r="GUJ58" s="712"/>
      <c r="GUK58" s="712"/>
      <c r="GUL58" s="712"/>
      <c r="GUM58" s="712"/>
      <c r="GUN58" s="712"/>
      <c r="GUO58" s="712"/>
      <c r="GUP58" s="712"/>
      <c r="GUQ58" s="712"/>
      <c r="GUR58" s="712"/>
      <c r="GUS58" s="712"/>
      <c r="GUT58" s="712"/>
      <c r="GUU58" s="712"/>
      <c r="GUV58" s="712"/>
      <c r="GUW58" s="712"/>
      <c r="GUX58" s="712"/>
      <c r="GUY58" s="712"/>
      <c r="GUZ58" s="712"/>
      <c r="GVA58" s="712"/>
      <c r="GVB58" s="712"/>
      <c r="GVC58" s="712"/>
      <c r="GVD58" s="712"/>
      <c r="GVE58" s="712"/>
      <c r="GVF58" s="712"/>
      <c r="GVG58" s="712"/>
      <c r="GVH58" s="712"/>
      <c r="GVI58" s="712"/>
      <c r="GVJ58" s="712"/>
      <c r="GVK58" s="712"/>
      <c r="GVL58" s="712"/>
      <c r="GVM58" s="712"/>
      <c r="GVN58" s="712"/>
      <c r="GVO58" s="712"/>
      <c r="GVP58" s="712"/>
      <c r="GVQ58" s="712"/>
      <c r="GVR58" s="712"/>
      <c r="GVS58" s="712"/>
      <c r="GVT58" s="712"/>
      <c r="GVU58" s="712"/>
      <c r="GVV58" s="712"/>
      <c r="GVW58" s="712"/>
      <c r="GVX58" s="712"/>
      <c r="GVY58" s="712"/>
      <c r="GVZ58" s="712"/>
      <c r="GWA58" s="712"/>
      <c r="GWB58" s="712"/>
      <c r="GWC58" s="712"/>
      <c r="GWD58" s="712"/>
      <c r="GWE58" s="712"/>
      <c r="GWF58" s="712"/>
      <c r="GWG58" s="712"/>
      <c r="GWH58" s="712"/>
      <c r="GWI58" s="712"/>
      <c r="GWJ58" s="712"/>
      <c r="GWK58" s="712"/>
      <c r="GWL58" s="712"/>
      <c r="GWM58" s="712"/>
      <c r="GWN58" s="712"/>
      <c r="GWO58" s="712"/>
      <c r="GWP58" s="712"/>
      <c r="GWQ58" s="712"/>
      <c r="GWR58" s="712"/>
      <c r="GWS58" s="712"/>
      <c r="GWT58" s="712"/>
      <c r="GWU58" s="712"/>
      <c r="GWV58" s="712"/>
      <c r="GWW58" s="712"/>
      <c r="GWX58" s="712"/>
      <c r="GWY58" s="712"/>
      <c r="GWZ58" s="712"/>
      <c r="GXA58" s="712"/>
      <c r="GXB58" s="712"/>
      <c r="GXC58" s="712"/>
      <c r="GXD58" s="712"/>
      <c r="GXE58" s="712"/>
      <c r="GXF58" s="712"/>
      <c r="GXG58" s="712"/>
      <c r="GXH58" s="712"/>
      <c r="GXI58" s="712"/>
      <c r="GXJ58" s="712"/>
      <c r="GXK58" s="712"/>
      <c r="GXL58" s="712"/>
      <c r="GXM58" s="712"/>
      <c r="GXN58" s="712"/>
      <c r="GXO58" s="712"/>
      <c r="GXP58" s="712"/>
      <c r="GXQ58" s="712"/>
      <c r="GXR58" s="712"/>
      <c r="GXS58" s="712"/>
      <c r="GXT58" s="712"/>
      <c r="GXU58" s="712"/>
      <c r="GXV58" s="712"/>
      <c r="GXW58" s="712"/>
      <c r="GXX58" s="712"/>
      <c r="GXY58" s="712"/>
      <c r="GXZ58" s="712"/>
      <c r="GYA58" s="712"/>
      <c r="GYB58" s="712"/>
      <c r="GYC58" s="712"/>
      <c r="GYD58" s="712"/>
      <c r="GYE58" s="712"/>
      <c r="GYF58" s="712"/>
      <c r="GYG58" s="712"/>
      <c r="GYH58" s="712"/>
      <c r="GYI58" s="712"/>
      <c r="GYJ58" s="712"/>
      <c r="GYK58" s="712"/>
      <c r="GYL58" s="712"/>
      <c r="GYM58" s="712"/>
      <c r="GYN58" s="712"/>
      <c r="GYO58" s="712"/>
      <c r="GYP58" s="712"/>
      <c r="GYQ58" s="712"/>
      <c r="GYR58" s="712"/>
      <c r="GYS58" s="712"/>
      <c r="GYT58" s="712"/>
      <c r="GYU58" s="712"/>
      <c r="GYV58" s="712"/>
      <c r="GYW58" s="712"/>
      <c r="GYX58" s="712"/>
      <c r="GYY58" s="712"/>
      <c r="GYZ58" s="712"/>
      <c r="GZA58" s="712"/>
      <c r="GZB58" s="712"/>
      <c r="GZC58" s="712"/>
      <c r="GZD58" s="712"/>
      <c r="GZE58" s="712"/>
      <c r="GZF58" s="712"/>
      <c r="GZG58" s="712"/>
      <c r="GZH58" s="712"/>
      <c r="GZI58" s="712"/>
      <c r="GZJ58" s="712"/>
      <c r="GZK58" s="712"/>
      <c r="GZL58" s="712"/>
      <c r="GZM58" s="712"/>
      <c r="GZN58" s="712"/>
      <c r="GZO58" s="712"/>
      <c r="GZP58" s="712"/>
      <c r="GZQ58" s="712"/>
      <c r="GZR58" s="712"/>
      <c r="GZS58" s="712"/>
      <c r="GZT58" s="712"/>
      <c r="GZU58" s="712"/>
      <c r="GZV58" s="712"/>
      <c r="GZW58" s="712"/>
      <c r="GZX58" s="712"/>
      <c r="GZY58" s="712"/>
      <c r="GZZ58" s="712"/>
      <c r="HAA58" s="712"/>
      <c r="HAB58" s="712"/>
      <c r="HAC58" s="712"/>
      <c r="HAD58" s="712"/>
      <c r="HAE58" s="712"/>
      <c r="HAF58" s="712"/>
      <c r="HAG58" s="712"/>
      <c r="HAH58" s="712"/>
      <c r="HAI58" s="712"/>
      <c r="HAJ58" s="712"/>
      <c r="HAK58" s="712"/>
      <c r="HAL58" s="712"/>
      <c r="HAM58" s="712"/>
      <c r="HAN58" s="712"/>
      <c r="HAO58" s="712"/>
      <c r="HAP58" s="712"/>
      <c r="HAQ58" s="712"/>
      <c r="HAR58" s="712"/>
      <c r="HAS58" s="712"/>
      <c r="HAT58" s="712"/>
      <c r="HAU58" s="712"/>
      <c r="HAV58" s="712"/>
      <c r="HAW58" s="712"/>
      <c r="HAX58" s="712"/>
      <c r="HAY58" s="712"/>
      <c r="HAZ58" s="712"/>
      <c r="HBA58" s="712"/>
      <c r="HBB58" s="712"/>
      <c r="HBC58" s="712"/>
      <c r="HBD58" s="712"/>
      <c r="HBE58" s="712"/>
      <c r="HBF58" s="712"/>
      <c r="HBG58" s="712"/>
      <c r="HBH58" s="712"/>
      <c r="HBI58" s="712"/>
      <c r="HBJ58" s="712"/>
      <c r="HBK58" s="712"/>
      <c r="HBL58" s="712"/>
      <c r="HBM58" s="712"/>
      <c r="HBN58" s="712"/>
      <c r="HBO58" s="712"/>
      <c r="HBP58" s="712"/>
      <c r="HBQ58" s="712"/>
      <c r="HBR58" s="712"/>
      <c r="HBS58" s="712"/>
      <c r="HBT58" s="712"/>
      <c r="HBU58" s="712"/>
      <c r="HBV58" s="712"/>
      <c r="HBW58" s="712"/>
      <c r="HBX58" s="712"/>
      <c r="HBY58" s="712"/>
      <c r="HBZ58" s="712"/>
      <c r="HCA58" s="712"/>
      <c r="HCB58" s="712"/>
      <c r="HCC58" s="712"/>
      <c r="HCD58" s="712"/>
      <c r="HCE58" s="712"/>
      <c r="HCF58" s="712"/>
      <c r="HCG58" s="712"/>
      <c r="HCH58" s="712"/>
      <c r="HCI58" s="712"/>
      <c r="HCJ58" s="712"/>
      <c r="HCK58" s="712"/>
      <c r="HCL58" s="712"/>
      <c r="HCM58" s="712"/>
      <c r="HCN58" s="712"/>
      <c r="HCO58" s="712"/>
      <c r="HCP58" s="712"/>
      <c r="HCQ58" s="712"/>
      <c r="HCR58" s="712"/>
      <c r="HCS58" s="712"/>
      <c r="HCT58" s="712"/>
      <c r="HCU58" s="712"/>
      <c r="HCV58" s="712"/>
      <c r="HCW58" s="712"/>
      <c r="HCX58" s="712"/>
      <c r="HCY58" s="712"/>
      <c r="HCZ58" s="712"/>
      <c r="HDA58" s="712"/>
      <c r="HDB58" s="712"/>
      <c r="HDC58" s="712"/>
      <c r="HDD58" s="712"/>
      <c r="HDE58" s="712"/>
      <c r="HDF58" s="712"/>
      <c r="HDG58" s="712"/>
      <c r="HDH58" s="712"/>
      <c r="HDI58" s="712"/>
      <c r="HDJ58" s="712"/>
      <c r="HDK58" s="712"/>
      <c r="HDL58" s="712"/>
      <c r="HDM58" s="712"/>
      <c r="HDN58" s="712"/>
      <c r="HDO58" s="712"/>
      <c r="HDP58" s="712"/>
      <c r="HDQ58" s="712"/>
      <c r="HDR58" s="712"/>
      <c r="HDS58" s="712"/>
      <c r="HDT58" s="712"/>
      <c r="HDU58" s="712"/>
      <c r="HDV58" s="712"/>
      <c r="HDW58" s="712"/>
      <c r="HDX58" s="712"/>
      <c r="HDY58" s="712"/>
      <c r="HDZ58" s="712"/>
      <c r="HEA58" s="712"/>
      <c r="HEB58" s="712"/>
      <c r="HEC58" s="712"/>
      <c r="HED58" s="712"/>
      <c r="HEE58" s="712"/>
      <c r="HEF58" s="712"/>
      <c r="HEG58" s="712"/>
      <c r="HEH58" s="712"/>
      <c r="HEI58" s="712"/>
      <c r="HEJ58" s="712"/>
      <c r="HEK58" s="712"/>
      <c r="HEL58" s="712"/>
      <c r="HEM58" s="712"/>
      <c r="HEN58" s="712"/>
      <c r="HEO58" s="712"/>
      <c r="HEP58" s="712"/>
      <c r="HEQ58" s="712"/>
      <c r="HER58" s="712"/>
      <c r="HES58" s="712"/>
      <c r="HET58" s="712"/>
      <c r="HEU58" s="712"/>
      <c r="HEV58" s="712"/>
      <c r="HEW58" s="712"/>
      <c r="HEX58" s="712"/>
      <c r="HEY58" s="712"/>
      <c r="HEZ58" s="712"/>
      <c r="HFA58" s="712"/>
      <c r="HFB58" s="712"/>
      <c r="HFC58" s="712"/>
      <c r="HFD58" s="712"/>
      <c r="HFE58" s="712"/>
      <c r="HFF58" s="712"/>
      <c r="HFG58" s="712"/>
      <c r="HFH58" s="712"/>
      <c r="HFI58" s="712"/>
      <c r="HFJ58" s="712"/>
      <c r="HFK58" s="712"/>
      <c r="HFL58" s="712"/>
      <c r="HFM58" s="712"/>
      <c r="HFN58" s="712"/>
      <c r="HFO58" s="712"/>
      <c r="HFP58" s="712"/>
      <c r="HFQ58" s="712"/>
      <c r="HFR58" s="712"/>
      <c r="HFS58" s="712"/>
      <c r="HFT58" s="712"/>
      <c r="HFU58" s="712"/>
      <c r="HFV58" s="712"/>
      <c r="HFW58" s="712"/>
      <c r="HFX58" s="712"/>
      <c r="HFY58" s="712"/>
      <c r="HFZ58" s="712"/>
      <c r="HGA58" s="712"/>
      <c r="HGB58" s="712"/>
      <c r="HGC58" s="712"/>
      <c r="HGD58" s="712"/>
      <c r="HGE58" s="712"/>
      <c r="HGF58" s="712"/>
      <c r="HGG58" s="712"/>
      <c r="HGH58" s="712"/>
      <c r="HGI58" s="712"/>
      <c r="HGJ58" s="712"/>
      <c r="HGK58" s="712"/>
      <c r="HGL58" s="712"/>
      <c r="HGM58" s="712"/>
      <c r="HGN58" s="712"/>
      <c r="HGO58" s="712"/>
      <c r="HGP58" s="712"/>
      <c r="HGQ58" s="712"/>
      <c r="HGR58" s="712"/>
      <c r="HGS58" s="712"/>
      <c r="HGT58" s="712"/>
      <c r="HGU58" s="712"/>
      <c r="HGV58" s="712"/>
      <c r="HGW58" s="712"/>
      <c r="HGX58" s="712"/>
      <c r="HGY58" s="712"/>
      <c r="HGZ58" s="712"/>
      <c r="HHA58" s="712"/>
      <c r="HHB58" s="712"/>
      <c r="HHC58" s="712"/>
      <c r="HHD58" s="712"/>
      <c r="HHE58" s="712"/>
      <c r="HHF58" s="712"/>
      <c r="HHG58" s="712"/>
      <c r="HHH58" s="712"/>
      <c r="HHI58" s="712"/>
      <c r="HHJ58" s="712"/>
      <c r="HHK58" s="712"/>
      <c r="HHL58" s="712"/>
      <c r="HHM58" s="712"/>
      <c r="HHN58" s="712"/>
      <c r="HHO58" s="712"/>
      <c r="HHP58" s="712"/>
      <c r="HHQ58" s="712"/>
      <c r="HHR58" s="712"/>
      <c r="HHS58" s="712"/>
      <c r="HHT58" s="712"/>
      <c r="HHU58" s="712"/>
      <c r="HHV58" s="712"/>
      <c r="HHW58" s="712"/>
      <c r="HHX58" s="712"/>
      <c r="HHY58" s="712"/>
      <c r="HHZ58" s="712"/>
      <c r="HIA58" s="712"/>
      <c r="HIB58" s="712"/>
      <c r="HIC58" s="712"/>
      <c r="HID58" s="712"/>
      <c r="HIE58" s="712"/>
      <c r="HIF58" s="712"/>
      <c r="HIG58" s="712"/>
      <c r="HIH58" s="712"/>
      <c r="HII58" s="712"/>
      <c r="HIJ58" s="712"/>
      <c r="HIK58" s="712"/>
      <c r="HIL58" s="712"/>
      <c r="HIM58" s="712"/>
      <c r="HIN58" s="712"/>
      <c r="HIO58" s="712"/>
      <c r="HIP58" s="712"/>
      <c r="HIQ58" s="712"/>
      <c r="HIR58" s="712"/>
      <c r="HIS58" s="712"/>
      <c r="HIT58" s="712"/>
      <c r="HIU58" s="712"/>
      <c r="HIV58" s="712"/>
      <c r="HIW58" s="712"/>
      <c r="HIX58" s="712"/>
      <c r="HIY58" s="712"/>
      <c r="HIZ58" s="712"/>
      <c r="HJA58" s="712"/>
      <c r="HJB58" s="712"/>
      <c r="HJC58" s="712"/>
      <c r="HJD58" s="712"/>
      <c r="HJE58" s="712"/>
      <c r="HJF58" s="712"/>
      <c r="HJG58" s="712"/>
      <c r="HJH58" s="712"/>
      <c r="HJI58" s="712"/>
      <c r="HJJ58" s="712"/>
      <c r="HJK58" s="712"/>
      <c r="HJL58" s="712"/>
      <c r="HJM58" s="712"/>
      <c r="HJN58" s="712"/>
      <c r="HJO58" s="712"/>
      <c r="HJP58" s="712"/>
      <c r="HJQ58" s="712"/>
      <c r="HJR58" s="712"/>
      <c r="HJS58" s="712"/>
      <c r="HJT58" s="712"/>
      <c r="HJU58" s="712"/>
      <c r="HJV58" s="712"/>
      <c r="HJW58" s="712"/>
      <c r="HJX58" s="712"/>
      <c r="HJY58" s="712"/>
      <c r="HJZ58" s="712"/>
      <c r="HKA58" s="712"/>
      <c r="HKB58" s="712"/>
      <c r="HKC58" s="712"/>
      <c r="HKD58" s="712"/>
      <c r="HKE58" s="712"/>
      <c r="HKF58" s="712"/>
      <c r="HKG58" s="712"/>
      <c r="HKH58" s="712"/>
      <c r="HKI58" s="712"/>
      <c r="HKJ58" s="712"/>
      <c r="HKK58" s="712"/>
      <c r="HKL58" s="712"/>
      <c r="HKM58" s="712"/>
      <c r="HKN58" s="712"/>
      <c r="HKO58" s="712"/>
      <c r="HKP58" s="712"/>
      <c r="HKQ58" s="712"/>
      <c r="HKR58" s="712"/>
      <c r="HKS58" s="712"/>
      <c r="HKT58" s="712"/>
      <c r="HKU58" s="712"/>
      <c r="HKV58" s="712"/>
      <c r="HKW58" s="712"/>
      <c r="HKX58" s="712"/>
      <c r="HKY58" s="712"/>
      <c r="HKZ58" s="712"/>
      <c r="HLA58" s="712"/>
      <c r="HLB58" s="712"/>
      <c r="HLC58" s="712"/>
      <c r="HLD58" s="712"/>
      <c r="HLE58" s="712"/>
      <c r="HLF58" s="712"/>
      <c r="HLG58" s="712"/>
      <c r="HLH58" s="712"/>
      <c r="HLI58" s="712"/>
      <c r="HLJ58" s="712"/>
      <c r="HLK58" s="712"/>
      <c r="HLL58" s="712"/>
      <c r="HLM58" s="712"/>
      <c r="HLN58" s="712"/>
      <c r="HLO58" s="712"/>
      <c r="HLP58" s="712"/>
      <c r="HLQ58" s="712"/>
      <c r="HLR58" s="712"/>
      <c r="HLS58" s="712"/>
      <c r="HLT58" s="712"/>
      <c r="HLU58" s="712"/>
      <c r="HLV58" s="712"/>
      <c r="HLW58" s="712"/>
      <c r="HLX58" s="712"/>
      <c r="HLY58" s="712"/>
      <c r="HLZ58" s="712"/>
      <c r="HMA58" s="712"/>
      <c r="HMB58" s="712"/>
      <c r="HMC58" s="712"/>
      <c r="HMD58" s="712"/>
      <c r="HME58" s="712"/>
      <c r="HMF58" s="712"/>
      <c r="HMG58" s="712"/>
      <c r="HMH58" s="712"/>
      <c r="HMI58" s="712"/>
      <c r="HMJ58" s="712"/>
      <c r="HMK58" s="712"/>
      <c r="HML58" s="712"/>
      <c r="HMM58" s="712"/>
      <c r="HMN58" s="712"/>
      <c r="HMO58" s="712"/>
      <c r="HMP58" s="712"/>
      <c r="HMQ58" s="712"/>
      <c r="HMR58" s="712"/>
      <c r="HMS58" s="712"/>
      <c r="HMT58" s="712"/>
      <c r="HMU58" s="712"/>
      <c r="HMV58" s="712"/>
      <c r="HMW58" s="712"/>
      <c r="HMX58" s="712"/>
      <c r="HMY58" s="712"/>
      <c r="HMZ58" s="712"/>
      <c r="HNA58" s="712"/>
      <c r="HNB58" s="712"/>
      <c r="HNC58" s="712"/>
      <c r="HND58" s="712"/>
      <c r="HNE58" s="712"/>
      <c r="HNF58" s="712"/>
      <c r="HNG58" s="712"/>
      <c r="HNH58" s="712"/>
      <c r="HNI58" s="712"/>
      <c r="HNJ58" s="712"/>
      <c r="HNK58" s="712"/>
      <c r="HNL58" s="712"/>
      <c r="HNM58" s="712"/>
      <c r="HNN58" s="712"/>
      <c r="HNO58" s="712"/>
      <c r="HNP58" s="712"/>
      <c r="HNQ58" s="712"/>
      <c r="HNR58" s="712"/>
      <c r="HNS58" s="712"/>
      <c r="HNT58" s="712"/>
      <c r="HNU58" s="712"/>
      <c r="HNV58" s="712"/>
      <c r="HNW58" s="712"/>
      <c r="HNX58" s="712"/>
      <c r="HNY58" s="712"/>
      <c r="HNZ58" s="712"/>
      <c r="HOA58" s="712"/>
      <c r="HOB58" s="712"/>
      <c r="HOC58" s="712"/>
      <c r="HOD58" s="712"/>
      <c r="HOE58" s="712"/>
      <c r="HOF58" s="712"/>
      <c r="HOG58" s="712"/>
      <c r="HOH58" s="712"/>
      <c r="HOI58" s="712"/>
      <c r="HOJ58" s="712"/>
      <c r="HOK58" s="712"/>
      <c r="HOL58" s="712"/>
      <c r="HOM58" s="712"/>
      <c r="HON58" s="712"/>
      <c r="HOO58" s="712"/>
      <c r="HOP58" s="712"/>
      <c r="HOQ58" s="712"/>
      <c r="HOR58" s="712"/>
      <c r="HOS58" s="712"/>
      <c r="HOT58" s="712"/>
      <c r="HOU58" s="712"/>
      <c r="HOV58" s="712"/>
      <c r="HOW58" s="712"/>
      <c r="HOX58" s="712"/>
      <c r="HOY58" s="712"/>
      <c r="HOZ58" s="712"/>
      <c r="HPA58" s="712"/>
      <c r="HPB58" s="712"/>
      <c r="HPC58" s="712"/>
      <c r="HPD58" s="712"/>
      <c r="HPE58" s="712"/>
      <c r="HPF58" s="712"/>
      <c r="HPG58" s="712"/>
      <c r="HPH58" s="712"/>
      <c r="HPI58" s="712"/>
      <c r="HPJ58" s="712"/>
      <c r="HPK58" s="712"/>
      <c r="HPL58" s="712"/>
      <c r="HPM58" s="712"/>
      <c r="HPN58" s="712"/>
      <c r="HPO58" s="712"/>
      <c r="HPP58" s="712"/>
      <c r="HPQ58" s="712"/>
      <c r="HPR58" s="712"/>
      <c r="HPS58" s="712"/>
      <c r="HPT58" s="712"/>
      <c r="HPU58" s="712"/>
      <c r="HPV58" s="712"/>
      <c r="HPW58" s="712"/>
      <c r="HPX58" s="712"/>
      <c r="HPY58" s="712"/>
      <c r="HPZ58" s="712"/>
      <c r="HQA58" s="712"/>
      <c r="HQB58" s="712"/>
      <c r="HQC58" s="712"/>
      <c r="HQD58" s="712"/>
      <c r="HQE58" s="712"/>
      <c r="HQF58" s="712"/>
      <c r="HQG58" s="712"/>
      <c r="HQH58" s="712"/>
      <c r="HQI58" s="712"/>
      <c r="HQJ58" s="712"/>
      <c r="HQK58" s="712"/>
      <c r="HQL58" s="712"/>
      <c r="HQM58" s="712"/>
      <c r="HQN58" s="712"/>
      <c r="HQO58" s="712"/>
      <c r="HQP58" s="712"/>
      <c r="HQQ58" s="712"/>
      <c r="HQR58" s="712"/>
      <c r="HQS58" s="712"/>
      <c r="HQT58" s="712"/>
      <c r="HQU58" s="712"/>
      <c r="HQV58" s="712"/>
      <c r="HQW58" s="712"/>
      <c r="HQX58" s="712"/>
      <c r="HQY58" s="712"/>
      <c r="HQZ58" s="712"/>
      <c r="HRA58" s="712"/>
      <c r="HRB58" s="712"/>
      <c r="HRC58" s="712"/>
      <c r="HRD58" s="712"/>
      <c r="HRE58" s="712"/>
      <c r="HRF58" s="712"/>
      <c r="HRG58" s="712"/>
      <c r="HRH58" s="712"/>
      <c r="HRI58" s="712"/>
      <c r="HRJ58" s="712"/>
      <c r="HRK58" s="712"/>
      <c r="HRL58" s="712"/>
      <c r="HRM58" s="712"/>
      <c r="HRN58" s="712"/>
      <c r="HRO58" s="712"/>
      <c r="HRP58" s="712"/>
      <c r="HRQ58" s="712"/>
      <c r="HRR58" s="712"/>
      <c r="HRS58" s="712"/>
      <c r="HRT58" s="712"/>
      <c r="HRU58" s="712"/>
      <c r="HRV58" s="712"/>
      <c r="HRW58" s="712"/>
      <c r="HRX58" s="712"/>
      <c r="HRY58" s="712"/>
      <c r="HRZ58" s="712"/>
      <c r="HSA58" s="712"/>
      <c r="HSB58" s="712"/>
      <c r="HSC58" s="712"/>
      <c r="HSD58" s="712"/>
      <c r="HSE58" s="712"/>
      <c r="HSF58" s="712"/>
      <c r="HSG58" s="712"/>
      <c r="HSH58" s="712"/>
      <c r="HSI58" s="712"/>
      <c r="HSJ58" s="712"/>
      <c r="HSK58" s="712"/>
      <c r="HSL58" s="712"/>
      <c r="HSM58" s="712"/>
      <c r="HSN58" s="712"/>
      <c r="HSO58" s="712"/>
      <c r="HSP58" s="712"/>
      <c r="HSQ58" s="712"/>
      <c r="HSR58" s="712"/>
      <c r="HSS58" s="712"/>
      <c r="HST58" s="712"/>
      <c r="HSU58" s="712"/>
      <c r="HSV58" s="712"/>
      <c r="HSW58" s="712"/>
      <c r="HSX58" s="712"/>
      <c r="HSY58" s="712"/>
      <c r="HSZ58" s="712"/>
      <c r="HTA58" s="712"/>
      <c r="HTB58" s="712"/>
      <c r="HTC58" s="712"/>
      <c r="HTD58" s="712"/>
      <c r="HTE58" s="712"/>
      <c r="HTF58" s="712"/>
      <c r="HTG58" s="712"/>
      <c r="HTH58" s="712"/>
      <c r="HTI58" s="712"/>
      <c r="HTJ58" s="712"/>
      <c r="HTK58" s="712"/>
      <c r="HTL58" s="712"/>
      <c r="HTM58" s="712"/>
      <c r="HTN58" s="712"/>
      <c r="HTO58" s="712"/>
      <c r="HTP58" s="712"/>
      <c r="HTQ58" s="712"/>
      <c r="HTR58" s="712"/>
      <c r="HTS58" s="712"/>
      <c r="HTT58" s="712"/>
      <c r="HTU58" s="712"/>
      <c r="HTV58" s="712"/>
      <c r="HTW58" s="712"/>
      <c r="HTX58" s="712"/>
      <c r="HTY58" s="712"/>
      <c r="HTZ58" s="712"/>
      <c r="HUA58" s="712"/>
      <c r="HUB58" s="712"/>
      <c r="HUC58" s="712"/>
      <c r="HUD58" s="712"/>
      <c r="HUE58" s="712"/>
      <c r="HUF58" s="712"/>
      <c r="HUG58" s="712"/>
      <c r="HUH58" s="712"/>
      <c r="HUI58" s="712"/>
      <c r="HUJ58" s="712"/>
      <c r="HUK58" s="712"/>
      <c r="HUL58" s="712"/>
      <c r="HUM58" s="712"/>
      <c r="HUN58" s="712"/>
      <c r="HUO58" s="712"/>
      <c r="HUP58" s="712"/>
      <c r="HUQ58" s="712"/>
      <c r="HUR58" s="712"/>
      <c r="HUS58" s="712"/>
      <c r="HUT58" s="712"/>
      <c r="HUU58" s="712"/>
      <c r="HUV58" s="712"/>
      <c r="HUW58" s="712"/>
      <c r="HUX58" s="712"/>
      <c r="HUY58" s="712"/>
      <c r="HUZ58" s="712"/>
      <c r="HVA58" s="712"/>
      <c r="HVB58" s="712"/>
      <c r="HVC58" s="712"/>
      <c r="HVD58" s="712"/>
      <c r="HVE58" s="712"/>
      <c r="HVF58" s="712"/>
      <c r="HVG58" s="712"/>
      <c r="HVH58" s="712"/>
      <c r="HVI58" s="712"/>
      <c r="HVJ58" s="712"/>
      <c r="HVK58" s="712"/>
      <c r="HVL58" s="712"/>
      <c r="HVM58" s="712"/>
      <c r="HVN58" s="712"/>
      <c r="HVO58" s="712"/>
      <c r="HVP58" s="712"/>
      <c r="HVQ58" s="712"/>
      <c r="HVR58" s="712"/>
      <c r="HVS58" s="712"/>
      <c r="HVT58" s="712"/>
      <c r="HVU58" s="712"/>
      <c r="HVV58" s="712"/>
      <c r="HVW58" s="712"/>
      <c r="HVX58" s="712"/>
      <c r="HVY58" s="712"/>
      <c r="HVZ58" s="712"/>
      <c r="HWA58" s="712"/>
      <c r="HWB58" s="712"/>
      <c r="HWC58" s="712"/>
      <c r="HWD58" s="712"/>
      <c r="HWE58" s="712"/>
      <c r="HWF58" s="712"/>
      <c r="HWG58" s="712"/>
      <c r="HWH58" s="712"/>
      <c r="HWI58" s="712"/>
      <c r="HWJ58" s="712"/>
      <c r="HWK58" s="712"/>
      <c r="HWL58" s="712"/>
      <c r="HWM58" s="712"/>
      <c r="HWN58" s="712"/>
      <c r="HWO58" s="712"/>
      <c r="HWP58" s="712"/>
      <c r="HWQ58" s="712"/>
      <c r="HWR58" s="712"/>
      <c r="HWS58" s="712"/>
      <c r="HWT58" s="712"/>
      <c r="HWU58" s="712"/>
      <c r="HWV58" s="712"/>
      <c r="HWW58" s="712"/>
      <c r="HWX58" s="712"/>
      <c r="HWY58" s="712"/>
      <c r="HWZ58" s="712"/>
      <c r="HXA58" s="712"/>
      <c r="HXB58" s="712"/>
      <c r="HXC58" s="712"/>
      <c r="HXD58" s="712"/>
      <c r="HXE58" s="712"/>
      <c r="HXF58" s="712"/>
      <c r="HXG58" s="712"/>
      <c r="HXH58" s="712"/>
      <c r="HXI58" s="712"/>
      <c r="HXJ58" s="712"/>
      <c r="HXK58" s="712"/>
      <c r="HXL58" s="712"/>
      <c r="HXM58" s="712"/>
      <c r="HXN58" s="712"/>
      <c r="HXO58" s="712"/>
      <c r="HXP58" s="712"/>
      <c r="HXQ58" s="712"/>
      <c r="HXR58" s="712"/>
      <c r="HXS58" s="712"/>
      <c r="HXT58" s="712"/>
      <c r="HXU58" s="712"/>
      <c r="HXV58" s="712"/>
      <c r="HXW58" s="712"/>
      <c r="HXX58" s="712"/>
      <c r="HXY58" s="712"/>
      <c r="HXZ58" s="712"/>
      <c r="HYA58" s="712"/>
      <c r="HYB58" s="712"/>
      <c r="HYC58" s="712"/>
      <c r="HYD58" s="712"/>
      <c r="HYE58" s="712"/>
      <c r="HYF58" s="712"/>
      <c r="HYG58" s="712"/>
      <c r="HYH58" s="712"/>
      <c r="HYI58" s="712"/>
      <c r="HYJ58" s="712"/>
      <c r="HYK58" s="712"/>
      <c r="HYL58" s="712"/>
      <c r="HYM58" s="712"/>
      <c r="HYN58" s="712"/>
      <c r="HYO58" s="712"/>
      <c r="HYP58" s="712"/>
      <c r="HYQ58" s="712"/>
      <c r="HYR58" s="712"/>
      <c r="HYS58" s="712"/>
      <c r="HYT58" s="712"/>
      <c r="HYU58" s="712"/>
      <c r="HYV58" s="712"/>
      <c r="HYW58" s="712"/>
      <c r="HYX58" s="712"/>
      <c r="HYY58" s="712"/>
      <c r="HYZ58" s="712"/>
      <c r="HZA58" s="712"/>
      <c r="HZB58" s="712"/>
      <c r="HZC58" s="712"/>
      <c r="HZD58" s="712"/>
      <c r="HZE58" s="712"/>
      <c r="HZF58" s="712"/>
      <c r="HZG58" s="712"/>
      <c r="HZH58" s="712"/>
      <c r="HZI58" s="712"/>
      <c r="HZJ58" s="712"/>
      <c r="HZK58" s="712"/>
      <c r="HZL58" s="712"/>
      <c r="HZM58" s="712"/>
      <c r="HZN58" s="712"/>
      <c r="HZO58" s="712"/>
      <c r="HZP58" s="712"/>
      <c r="HZQ58" s="712"/>
      <c r="HZR58" s="712"/>
      <c r="HZS58" s="712"/>
      <c r="HZT58" s="712"/>
      <c r="HZU58" s="712"/>
      <c r="HZV58" s="712"/>
      <c r="HZW58" s="712"/>
      <c r="HZX58" s="712"/>
      <c r="HZY58" s="712"/>
      <c r="HZZ58" s="712"/>
      <c r="IAA58" s="712"/>
      <c r="IAB58" s="712"/>
      <c r="IAC58" s="712"/>
      <c r="IAD58" s="712"/>
      <c r="IAE58" s="712"/>
      <c r="IAF58" s="712"/>
      <c r="IAG58" s="712"/>
      <c r="IAH58" s="712"/>
      <c r="IAI58" s="712"/>
      <c r="IAJ58" s="712"/>
      <c r="IAK58" s="712"/>
      <c r="IAL58" s="712"/>
      <c r="IAM58" s="712"/>
      <c r="IAN58" s="712"/>
      <c r="IAO58" s="712"/>
      <c r="IAP58" s="712"/>
      <c r="IAQ58" s="712"/>
      <c r="IAR58" s="712"/>
      <c r="IAS58" s="712"/>
      <c r="IAT58" s="712"/>
      <c r="IAU58" s="712"/>
      <c r="IAV58" s="712"/>
      <c r="IAW58" s="712"/>
      <c r="IAX58" s="712"/>
      <c r="IAY58" s="712"/>
      <c r="IAZ58" s="712"/>
      <c r="IBA58" s="712"/>
      <c r="IBB58" s="712"/>
      <c r="IBC58" s="712"/>
      <c r="IBD58" s="712"/>
      <c r="IBE58" s="712"/>
      <c r="IBF58" s="712"/>
      <c r="IBG58" s="712"/>
      <c r="IBH58" s="712"/>
      <c r="IBI58" s="712"/>
      <c r="IBJ58" s="712"/>
      <c r="IBK58" s="712"/>
      <c r="IBL58" s="712"/>
      <c r="IBM58" s="712"/>
      <c r="IBN58" s="712"/>
      <c r="IBO58" s="712"/>
      <c r="IBP58" s="712"/>
      <c r="IBQ58" s="712"/>
      <c r="IBR58" s="712"/>
      <c r="IBS58" s="712"/>
      <c r="IBT58" s="712"/>
      <c r="IBU58" s="712"/>
      <c r="IBV58" s="712"/>
      <c r="IBW58" s="712"/>
      <c r="IBX58" s="712"/>
      <c r="IBY58" s="712"/>
      <c r="IBZ58" s="712"/>
      <c r="ICA58" s="712"/>
      <c r="ICB58" s="712"/>
      <c r="ICC58" s="712"/>
      <c r="ICD58" s="712"/>
      <c r="ICE58" s="712"/>
      <c r="ICF58" s="712"/>
      <c r="ICG58" s="712"/>
      <c r="ICH58" s="712"/>
      <c r="ICI58" s="712"/>
      <c r="ICJ58" s="712"/>
      <c r="ICK58" s="712"/>
      <c r="ICL58" s="712"/>
      <c r="ICM58" s="712"/>
      <c r="ICN58" s="712"/>
      <c r="ICO58" s="712"/>
      <c r="ICP58" s="712"/>
      <c r="ICQ58" s="712"/>
      <c r="ICR58" s="712"/>
      <c r="ICS58" s="712"/>
      <c r="ICT58" s="712"/>
      <c r="ICU58" s="712"/>
      <c r="ICV58" s="712"/>
      <c r="ICW58" s="712"/>
      <c r="ICX58" s="712"/>
      <c r="ICY58" s="712"/>
      <c r="ICZ58" s="712"/>
      <c r="IDA58" s="712"/>
      <c r="IDB58" s="712"/>
      <c r="IDC58" s="712"/>
      <c r="IDD58" s="712"/>
      <c r="IDE58" s="712"/>
      <c r="IDF58" s="712"/>
      <c r="IDG58" s="712"/>
      <c r="IDH58" s="712"/>
      <c r="IDI58" s="712"/>
      <c r="IDJ58" s="712"/>
      <c r="IDK58" s="712"/>
      <c r="IDL58" s="712"/>
      <c r="IDM58" s="712"/>
      <c r="IDN58" s="712"/>
      <c r="IDO58" s="712"/>
      <c r="IDP58" s="712"/>
      <c r="IDQ58" s="712"/>
      <c r="IDR58" s="712"/>
      <c r="IDS58" s="712"/>
      <c r="IDT58" s="712"/>
      <c r="IDU58" s="712"/>
      <c r="IDV58" s="712"/>
      <c r="IDW58" s="712"/>
      <c r="IDX58" s="712"/>
      <c r="IDY58" s="712"/>
      <c r="IDZ58" s="712"/>
      <c r="IEA58" s="712"/>
      <c r="IEB58" s="712"/>
      <c r="IEC58" s="712"/>
      <c r="IED58" s="712"/>
      <c r="IEE58" s="712"/>
      <c r="IEF58" s="712"/>
      <c r="IEG58" s="712"/>
      <c r="IEH58" s="712"/>
      <c r="IEI58" s="712"/>
      <c r="IEJ58" s="712"/>
      <c r="IEK58" s="712"/>
      <c r="IEL58" s="712"/>
      <c r="IEM58" s="712"/>
      <c r="IEN58" s="712"/>
      <c r="IEO58" s="712"/>
      <c r="IEP58" s="712"/>
      <c r="IEQ58" s="712"/>
      <c r="IER58" s="712"/>
      <c r="IES58" s="712"/>
      <c r="IET58" s="712"/>
      <c r="IEU58" s="712"/>
      <c r="IEV58" s="712"/>
      <c r="IEW58" s="712"/>
      <c r="IEX58" s="712"/>
      <c r="IEY58" s="712"/>
      <c r="IEZ58" s="712"/>
      <c r="IFA58" s="712"/>
      <c r="IFB58" s="712"/>
      <c r="IFC58" s="712"/>
      <c r="IFD58" s="712"/>
      <c r="IFE58" s="712"/>
      <c r="IFF58" s="712"/>
      <c r="IFG58" s="712"/>
      <c r="IFH58" s="712"/>
      <c r="IFI58" s="712"/>
      <c r="IFJ58" s="712"/>
      <c r="IFK58" s="712"/>
      <c r="IFL58" s="712"/>
      <c r="IFM58" s="712"/>
      <c r="IFN58" s="712"/>
      <c r="IFO58" s="712"/>
      <c r="IFP58" s="712"/>
      <c r="IFQ58" s="712"/>
      <c r="IFR58" s="712"/>
      <c r="IFS58" s="712"/>
      <c r="IFT58" s="712"/>
      <c r="IFU58" s="712"/>
      <c r="IFV58" s="712"/>
      <c r="IFW58" s="712"/>
      <c r="IFX58" s="712"/>
      <c r="IFY58" s="712"/>
      <c r="IFZ58" s="712"/>
      <c r="IGA58" s="712"/>
      <c r="IGB58" s="712"/>
      <c r="IGC58" s="712"/>
      <c r="IGD58" s="712"/>
      <c r="IGE58" s="712"/>
      <c r="IGF58" s="712"/>
      <c r="IGG58" s="712"/>
      <c r="IGH58" s="712"/>
      <c r="IGI58" s="712"/>
      <c r="IGJ58" s="712"/>
      <c r="IGK58" s="712"/>
      <c r="IGL58" s="712"/>
      <c r="IGM58" s="712"/>
      <c r="IGN58" s="712"/>
      <c r="IGO58" s="712"/>
      <c r="IGP58" s="712"/>
      <c r="IGQ58" s="712"/>
      <c r="IGR58" s="712"/>
      <c r="IGS58" s="712"/>
      <c r="IGT58" s="712"/>
      <c r="IGU58" s="712"/>
      <c r="IGV58" s="712"/>
      <c r="IGW58" s="712"/>
      <c r="IGX58" s="712"/>
      <c r="IGY58" s="712"/>
      <c r="IGZ58" s="712"/>
      <c r="IHA58" s="712"/>
      <c r="IHB58" s="712"/>
      <c r="IHC58" s="712"/>
      <c r="IHD58" s="712"/>
      <c r="IHE58" s="712"/>
      <c r="IHF58" s="712"/>
      <c r="IHG58" s="712"/>
      <c r="IHH58" s="712"/>
      <c r="IHI58" s="712"/>
      <c r="IHJ58" s="712"/>
      <c r="IHK58" s="712"/>
      <c r="IHL58" s="712"/>
      <c r="IHM58" s="712"/>
      <c r="IHN58" s="712"/>
      <c r="IHO58" s="712"/>
      <c r="IHP58" s="712"/>
      <c r="IHQ58" s="712"/>
      <c r="IHR58" s="712"/>
      <c r="IHS58" s="712"/>
      <c r="IHT58" s="712"/>
      <c r="IHU58" s="712"/>
      <c r="IHV58" s="712"/>
      <c r="IHW58" s="712"/>
      <c r="IHX58" s="712"/>
      <c r="IHY58" s="712"/>
      <c r="IHZ58" s="712"/>
      <c r="IIA58" s="712"/>
      <c r="IIB58" s="712"/>
      <c r="IIC58" s="712"/>
      <c r="IID58" s="712"/>
      <c r="IIE58" s="712"/>
      <c r="IIF58" s="712"/>
      <c r="IIG58" s="712"/>
      <c r="IIH58" s="712"/>
      <c r="III58" s="712"/>
      <c r="IIJ58" s="712"/>
      <c r="IIK58" s="712"/>
      <c r="IIL58" s="712"/>
      <c r="IIM58" s="712"/>
      <c r="IIN58" s="712"/>
      <c r="IIO58" s="712"/>
      <c r="IIP58" s="712"/>
      <c r="IIQ58" s="712"/>
      <c r="IIR58" s="712"/>
      <c r="IIS58" s="712"/>
      <c r="IIT58" s="712"/>
      <c r="IIU58" s="712"/>
      <c r="IIV58" s="712"/>
      <c r="IIW58" s="712"/>
      <c r="IIX58" s="712"/>
      <c r="IIY58" s="712"/>
      <c r="IIZ58" s="712"/>
      <c r="IJA58" s="712"/>
      <c r="IJB58" s="712"/>
      <c r="IJC58" s="712"/>
      <c r="IJD58" s="712"/>
      <c r="IJE58" s="712"/>
      <c r="IJF58" s="712"/>
      <c r="IJG58" s="712"/>
      <c r="IJH58" s="712"/>
      <c r="IJI58" s="712"/>
      <c r="IJJ58" s="712"/>
      <c r="IJK58" s="712"/>
      <c r="IJL58" s="712"/>
      <c r="IJM58" s="712"/>
      <c r="IJN58" s="712"/>
      <c r="IJO58" s="712"/>
      <c r="IJP58" s="712"/>
      <c r="IJQ58" s="712"/>
      <c r="IJR58" s="712"/>
      <c r="IJS58" s="712"/>
      <c r="IJT58" s="712"/>
      <c r="IJU58" s="712"/>
      <c r="IJV58" s="712"/>
      <c r="IJW58" s="712"/>
      <c r="IJX58" s="712"/>
      <c r="IJY58" s="712"/>
      <c r="IJZ58" s="712"/>
      <c r="IKA58" s="712"/>
      <c r="IKB58" s="712"/>
      <c r="IKC58" s="712"/>
      <c r="IKD58" s="712"/>
      <c r="IKE58" s="712"/>
      <c r="IKF58" s="712"/>
      <c r="IKG58" s="712"/>
      <c r="IKH58" s="712"/>
      <c r="IKI58" s="712"/>
      <c r="IKJ58" s="712"/>
      <c r="IKK58" s="712"/>
      <c r="IKL58" s="712"/>
      <c r="IKM58" s="712"/>
      <c r="IKN58" s="712"/>
      <c r="IKO58" s="712"/>
      <c r="IKP58" s="712"/>
      <c r="IKQ58" s="712"/>
      <c r="IKR58" s="712"/>
      <c r="IKS58" s="712"/>
      <c r="IKT58" s="712"/>
      <c r="IKU58" s="712"/>
      <c r="IKV58" s="712"/>
      <c r="IKW58" s="712"/>
      <c r="IKX58" s="712"/>
      <c r="IKY58" s="712"/>
      <c r="IKZ58" s="712"/>
      <c r="ILA58" s="712"/>
      <c r="ILB58" s="712"/>
      <c r="ILC58" s="712"/>
      <c r="ILD58" s="712"/>
      <c r="ILE58" s="712"/>
      <c r="ILF58" s="712"/>
      <c r="ILG58" s="712"/>
      <c r="ILH58" s="712"/>
      <c r="ILI58" s="712"/>
      <c r="ILJ58" s="712"/>
      <c r="ILK58" s="712"/>
      <c r="ILL58" s="712"/>
      <c r="ILM58" s="712"/>
      <c r="ILN58" s="712"/>
      <c r="ILO58" s="712"/>
      <c r="ILP58" s="712"/>
      <c r="ILQ58" s="712"/>
      <c r="ILR58" s="712"/>
      <c r="ILS58" s="712"/>
      <c r="ILT58" s="712"/>
      <c r="ILU58" s="712"/>
      <c r="ILV58" s="712"/>
      <c r="ILW58" s="712"/>
      <c r="ILX58" s="712"/>
      <c r="ILY58" s="712"/>
      <c r="ILZ58" s="712"/>
      <c r="IMA58" s="712"/>
      <c r="IMB58" s="712"/>
      <c r="IMC58" s="712"/>
      <c r="IMD58" s="712"/>
      <c r="IME58" s="712"/>
      <c r="IMF58" s="712"/>
      <c r="IMG58" s="712"/>
      <c r="IMH58" s="712"/>
      <c r="IMI58" s="712"/>
      <c r="IMJ58" s="712"/>
      <c r="IMK58" s="712"/>
      <c r="IML58" s="712"/>
      <c r="IMM58" s="712"/>
      <c r="IMN58" s="712"/>
      <c r="IMO58" s="712"/>
      <c r="IMP58" s="712"/>
      <c r="IMQ58" s="712"/>
      <c r="IMR58" s="712"/>
      <c r="IMS58" s="712"/>
      <c r="IMT58" s="712"/>
      <c r="IMU58" s="712"/>
      <c r="IMV58" s="712"/>
      <c r="IMW58" s="712"/>
      <c r="IMX58" s="712"/>
      <c r="IMY58" s="712"/>
      <c r="IMZ58" s="712"/>
      <c r="INA58" s="712"/>
      <c r="INB58" s="712"/>
      <c r="INC58" s="712"/>
      <c r="IND58" s="712"/>
      <c r="INE58" s="712"/>
      <c r="INF58" s="712"/>
      <c r="ING58" s="712"/>
      <c r="INH58" s="712"/>
      <c r="INI58" s="712"/>
      <c r="INJ58" s="712"/>
      <c r="INK58" s="712"/>
      <c r="INL58" s="712"/>
      <c r="INM58" s="712"/>
      <c r="INN58" s="712"/>
      <c r="INO58" s="712"/>
      <c r="INP58" s="712"/>
      <c r="INQ58" s="712"/>
      <c r="INR58" s="712"/>
      <c r="INS58" s="712"/>
      <c r="INT58" s="712"/>
      <c r="INU58" s="712"/>
      <c r="INV58" s="712"/>
      <c r="INW58" s="712"/>
      <c r="INX58" s="712"/>
      <c r="INY58" s="712"/>
      <c r="INZ58" s="712"/>
      <c r="IOA58" s="712"/>
      <c r="IOB58" s="712"/>
      <c r="IOC58" s="712"/>
      <c r="IOD58" s="712"/>
      <c r="IOE58" s="712"/>
      <c r="IOF58" s="712"/>
      <c r="IOG58" s="712"/>
      <c r="IOH58" s="712"/>
      <c r="IOI58" s="712"/>
      <c r="IOJ58" s="712"/>
      <c r="IOK58" s="712"/>
      <c r="IOL58" s="712"/>
      <c r="IOM58" s="712"/>
      <c r="ION58" s="712"/>
      <c r="IOO58" s="712"/>
      <c r="IOP58" s="712"/>
      <c r="IOQ58" s="712"/>
      <c r="IOR58" s="712"/>
      <c r="IOS58" s="712"/>
      <c r="IOT58" s="712"/>
      <c r="IOU58" s="712"/>
      <c r="IOV58" s="712"/>
      <c r="IOW58" s="712"/>
      <c r="IOX58" s="712"/>
      <c r="IOY58" s="712"/>
      <c r="IOZ58" s="712"/>
      <c r="IPA58" s="712"/>
      <c r="IPB58" s="712"/>
      <c r="IPC58" s="712"/>
      <c r="IPD58" s="712"/>
      <c r="IPE58" s="712"/>
      <c r="IPF58" s="712"/>
      <c r="IPG58" s="712"/>
      <c r="IPH58" s="712"/>
      <c r="IPI58" s="712"/>
      <c r="IPJ58" s="712"/>
      <c r="IPK58" s="712"/>
      <c r="IPL58" s="712"/>
      <c r="IPM58" s="712"/>
      <c r="IPN58" s="712"/>
      <c r="IPO58" s="712"/>
      <c r="IPP58" s="712"/>
      <c r="IPQ58" s="712"/>
      <c r="IPR58" s="712"/>
      <c r="IPS58" s="712"/>
      <c r="IPT58" s="712"/>
      <c r="IPU58" s="712"/>
      <c r="IPV58" s="712"/>
      <c r="IPW58" s="712"/>
      <c r="IPX58" s="712"/>
      <c r="IPY58" s="712"/>
      <c r="IPZ58" s="712"/>
      <c r="IQA58" s="712"/>
      <c r="IQB58" s="712"/>
      <c r="IQC58" s="712"/>
      <c r="IQD58" s="712"/>
      <c r="IQE58" s="712"/>
      <c r="IQF58" s="712"/>
      <c r="IQG58" s="712"/>
      <c r="IQH58" s="712"/>
      <c r="IQI58" s="712"/>
      <c r="IQJ58" s="712"/>
      <c r="IQK58" s="712"/>
      <c r="IQL58" s="712"/>
      <c r="IQM58" s="712"/>
      <c r="IQN58" s="712"/>
      <c r="IQO58" s="712"/>
      <c r="IQP58" s="712"/>
      <c r="IQQ58" s="712"/>
      <c r="IQR58" s="712"/>
      <c r="IQS58" s="712"/>
      <c r="IQT58" s="712"/>
      <c r="IQU58" s="712"/>
      <c r="IQV58" s="712"/>
      <c r="IQW58" s="712"/>
      <c r="IQX58" s="712"/>
      <c r="IQY58" s="712"/>
      <c r="IQZ58" s="712"/>
      <c r="IRA58" s="712"/>
      <c r="IRB58" s="712"/>
      <c r="IRC58" s="712"/>
      <c r="IRD58" s="712"/>
      <c r="IRE58" s="712"/>
      <c r="IRF58" s="712"/>
      <c r="IRG58" s="712"/>
      <c r="IRH58" s="712"/>
      <c r="IRI58" s="712"/>
      <c r="IRJ58" s="712"/>
      <c r="IRK58" s="712"/>
      <c r="IRL58" s="712"/>
      <c r="IRM58" s="712"/>
      <c r="IRN58" s="712"/>
      <c r="IRO58" s="712"/>
      <c r="IRP58" s="712"/>
      <c r="IRQ58" s="712"/>
      <c r="IRR58" s="712"/>
      <c r="IRS58" s="712"/>
      <c r="IRT58" s="712"/>
      <c r="IRU58" s="712"/>
      <c r="IRV58" s="712"/>
      <c r="IRW58" s="712"/>
      <c r="IRX58" s="712"/>
      <c r="IRY58" s="712"/>
      <c r="IRZ58" s="712"/>
      <c r="ISA58" s="712"/>
      <c r="ISB58" s="712"/>
      <c r="ISC58" s="712"/>
      <c r="ISD58" s="712"/>
      <c r="ISE58" s="712"/>
      <c r="ISF58" s="712"/>
      <c r="ISG58" s="712"/>
      <c r="ISH58" s="712"/>
      <c r="ISI58" s="712"/>
      <c r="ISJ58" s="712"/>
      <c r="ISK58" s="712"/>
      <c r="ISL58" s="712"/>
      <c r="ISM58" s="712"/>
      <c r="ISN58" s="712"/>
      <c r="ISO58" s="712"/>
      <c r="ISP58" s="712"/>
      <c r="ISQ58" s="712"/>
      <c r="ISR58" s="712"/>
      <c r="ISS58" s="712"/>
      <c r="IST58" s="712"/>
      <c r="ISU58" s="712"/>
      <c r="ISV58" s="712"/>
      <c r="ISW58" s="712"/>
      <c r="ISX58" s="712"/>
      <c r="ISY58" s="712"/>
      <c r="ISZ58" s="712"/>
      <c r="ITA58" s="712"/>
      <c r="ITB58" s="712"/>
      <c r="ITC58" s="712"/>
      <c r="ITD58" s="712"/>
      <c r="ITE58" s="712"/>
      <c r="ITF58" s="712"/>
      <c r="ITG58" s="712"/>
      <c r="ITH58" s="712"/>
      <c r="ITI58" s="712"/>
      <c r="ITJ58" s="712"/>
      <c r="ITK58" s="712"/>
      <c r="ITL58" s="712"/>
      <c r="ITM58" s="712"/>
      <c r="ITN58" s="712"/>
      <c r="ITO58" s="712"/>
      <c r="ITP58" s="712"/>
      <c r="ITQ58" s="712"/>
      <c r="ITR58" s="712"/>
      <c r="ITS58" s="712"/>
      <c r="ITT58" s="712"/>
      <c r="ITU58" s="712"/>
      <c r="ITV58" s="712"/>
      <c r="ITW58" s="712"/>
      <c r="ITX58" s="712"/>
      <c r="ITY58" s="712"/>
      <c r="ITZ58" s="712"/>
      <c r="IUA58" s="712"/>
      <c r="IUB58" s="712"/>
      <c r="IUC58" s="712"/>
      <c r="IUD58" s="712"/>
      <c r="IUE58" s="712"/>
      <c r="IUF58" s="712"/>
      <c r="IUG58" s="712"/>
      <c r="IUH58" s="712"/>
      <c r="IUI58" s="712"/>
      <c r="IUJ58" s="712"/>
      <c r="IUK58" s="712"/>
      <c r="IUL58" s="712"/>
      <c r="IUM58" s="712"/>
      <c r="IUN58" s="712"/>
      <c r="IUO58" s="712"/>
      <c r="IUP58" s="712"/>
      <c r="IUQ58" s="712"/>
      <c r="IUR58" s="712"/>
      <c r="IUS58" s="712"/>
      <c r="IUT58" s="712"/>
      <c r="IUU58" s="712"/>
      <c r="IUV58" s="712"/>
      <c r="IUW58" s="712"/>
      <c r="IUX58" s="712"/>
      <c r="IUY58" s="712"/>
      <c r="IUZ58" s="712"/>
      <c r="IVA58" s="712"/>
      <c r="IVB58" s="712"/>
      <c r="IVC58" s="712"/>
      <c r="IVD58" s="712"/>
      <c r="IVE58" s="712"/>
      <c r="IVF58" s="712"/>
      <c r="IVG58" s="712"/>
      <c r="IVH58" s="712"/>
      <c r="IVI58" s="712"/>
      <c r="IVJ58" s="712"/>
      <c r="IVK58" s="712"/>
      <c r="IVL58" s="712"/>
      <c r="IVM58" s="712"/>
      <c r="IVN58" s="712"/>
      <c r="IVO58" s="712"/>
      <c r="IVP58" s="712"/>
      <c r="IVQ58" s="712"/>
      <c r="IVR58" s="712"/>
      <c r="IVS58" s="712"/>
      <c r="IVT58" s="712"/>
      <c r="IVU58" s="712"/>
      <c r="IVV58" s="712"/>
      <c r="IVW58" s="712"/>
      <c r="IVX58" s="712"/>
      <c r="IVY58" s="712"/>
      <c r="IVZ58" s="712"/>
      <c r="IWA58" s="712"/>
      <c r="IWB58" s="712"/>
      <c r="IWC58" s="712"/>
      <c r="IWD58" s="712"/>
      <c r="IWE58" s="712"/>
      <c r="IWF58" s="712"/>
      <c r="IWG58" s="712"/>
      <c r="IWH58" s="712"/>
      <c r="IWI58" s="712"/>
      <c r="IWJ58" s="712"/>
      <c r="IWK58" s="712"/>
      <c r="IWL58" s="712"/>
      <c r="IWM58" s="712"/>
      <c r="IWN58" s="712"/>
      <c r="IWO58" s="712"/>
      <c r="IWP58" s="712"/>
      <c r="IWQ58" s="712"/>
      <c r="IWR58" s="712"/>
      <c r="IWS58" s="712"/>
      <c r="IWT58" s="712"/>
      <c r="IWU58" s="712"/>
      <c r="IWV58" s="712"/>
      <c r="IWW58" s="712"/>
      <c r="IWX58" s="712"/>
      <c r="IWY58" s="712"/>
      <c r="IWZ58" s="712"/>
      <c r="IXA58" s="712"/>
      <c r="IXB58" s="712"/>
      <c r="IXC58" s="712"/>
      <c r="IXD58" s="712"/>
      <c r="IXE58" s="712"/>
      <c r="IXF58" s="712"/>
      <c r="IXG58" s="712"/>
      <c r="IXH58" s="712"/>
      <c r="IXI58" s="712"/>
      <c r="IXJ58" s="712"/>
      <c r="IXK58" s="712"/>
      <c r="IXL58" s="712"/>
      <c r="IXM58" s="712"/>
      <c r="IXN58" s="712"/>
      <c r="IXO58" s="712"/>
      <c r="IXP58" s="712"/>
      <c r="IXQ58" s="712"/>
      <c r="IXR58" s="712"/>
      <c r="IXS58" s="712"/>
      <c r="IXT58" s="712"/>
      <c r="IXU58" s="712"/>
      <c r="IXV58" s="712"/>
      <c r="IXW58" s="712"/>
      <c r="IXX58" s="712"/>
      <c r="IXY58" s="712"/>
      <c r="IXZ58" s="712"/>
      <c r="IYA58" s="712"/>
      <c r="IYB58" s="712"/>
      <c r="IYC58" s="712"/>
      <c r="IYD58" s="712"/>
      <c r="IYE58" s="712"/>
      <c r="IYF58" s="712"/>
      <c r="IYG58" s="712"/>
      <c r="IYH58" s="712"/>
      <c r="IYI58" s="712"/>
      <c r="IYJ58" s="712"/>
      <c r="IYK58" s="712"/>
      <c r="IYL58" s="712"/>
      <c r="IYM58" s="712"/>
      <c r="IYN58" s="712"/>
      <c r="IYO58" s="712"/>
      <c r="IYP58" s="712"/>
      <c r="IYQ58" s="712"/>
      <c r="IYR58" s="712"/>
      <c r="IYS58" s="712"/>
      <c r="IYT58" s="712"/>
      <c r="IYU58" s="712"/>
      <c r="IYV58" s="712"/>
      <c r="IYW58" s="712"/>
      <c r="IYX58" s="712"/>
      <c r="IYY58" s="712"/>
      <c r="IYZ58" s="712"/>
      <c r="IZA58" s="712"/>
      <c r="IZB58" s="712"/>
      <c r="IZC58" s="712"/>
      <c r="IZD58" s="712"/>
      <c r="IZE58" s="712"/>
      <c r="IZF58" s="712"/>
      <c r="IZG58" s="712"/>
      <c r="IZH58" s="712"/>
      <c r="IZI58" s="712"/>
      <c r="IZJ58" s="712"/>
      <c r="IZK58" s="712"/>
      <c r="IZL58" s="712"/>
      <c r="IZM58" s="712"/>
      <c r="IZN58" s="712"/>
      <c r="IZO58" s="712"/>
      <c r="IZP58" s="712"/>
      <c r="IZQ58" s="712"/>
      <c r="IZR58" s="712"/>
      <c r="IZS58" s="712"/>
      <c r="IZT58" s="712"/>
      <c r="IZU58" s="712"/>
      <c r="IZV58" s="712"/>
      <c r="IZW58" s="712"/>
      <c r="IZX58" s="712"/>
      <c r="IZY58" s="712"/>
      <c r="IZZ58" s="712"/>
      <c r="JAA58" s="712"/>
      <c r="JAB58" s="712"/>
      <c r="JAC58" s="712"/>
      <c r="JAD58" s="712"/>
      <c r="JAE58" s="712"/>
      <c r="JAF58" s="712"/>
      <c r="JAG58" s="712"/>
      <c r="JAH58" s="712"/>
      <c r="JAI58" s="712"/>
      <c r="JAJ58" s="712"/>
      <c r="JAK58" s="712"/>
      <c r="JAL58" s="712"/>
      <c r="JAM58" s="712"/>
      <c r="JAN58" s="712"/>
      <c r="JAO58" s="712"/>
      <c r="JAP58" s="712"/>
      <c r="JAQ58" s="712"/>
      <c r="JAR58" s="712"/>
      <c r="JAS58" s="712"/>
      <c r="JAT58" s="712"/>
      <c r="JAU58" s="712"/>
      <c r="JAV58" s="712"/>
      <c r="JAW58" s="712"/>
      <c r="JAX58" s="712"/>
      <c r="JAY58" s="712"/>
      <c r="JAZ58" s="712"/>
      <c r="JBA58" s="712"/>
      <c r="JBB58" s="712"/>
      <c r="JBC58" s="712"/>
      <c r="JBD58" s="712"/>
      <c r="JBE58" s="712"/>
      <c r="JBF58" s="712"/>
      <c r="JBG58" s="712"/>
      <c r="JBH58" s="712"/>
      <c r="JBI58" s="712"/>
      <c r="JBJ58" s="712"/>
      <c r="JBK58" s="712"/>
      <c r="JBL58" s="712"/>
      <c r="JBM58" s="712"/>
      <c r="JBN58" s="712"/>
      <c r="JBO58" s="712"/>
      <c r="JBP58" s="712"/>
      <c r="JBQ58" s="712"/>
      <c r="JBR58" s="712"/>
      <c r="JBS58" s="712"/>
      <c r="JBT58" s="712"/>
      <c r="JBU58" s="712"/>
      <c r="JBV58" s="712"/>
      <c r="JBW58" s="712"/>
      <c r="JBX58" s="712"/>
      <c r="JBY58" s="712"/>
      <c r="JBZ58" s="712"/>
      <c r="JCA58" s="712"/>
      <c r="JCB58" s="712"/>
      <c r="JCC58" s="712"/>
      <c r="JCD58" s="712"/>
      <c r="JCE58" s="712"/>
      <c r="JCF58" s="712"/>
      <c r="JCG58" s="712"/>
      <c r="JCH58" s="712"/>
      <c r="JCI58" s="712"/>
      <c r="JCJ58" s="712"/>
      <c r="JCK58" s="712"/>
      <c r="JCL58" s="712"/>
      <c r="JCM58" s="712"/>
      <c r="JCN58" s="712"/>
      <c r="JCO58" s="712"/>
      <c r="JCP58" s="712"/>
      <c r="JCQ58" s="712"/>
      <c r="JCR58" s="712"/>
      <c r="JCS58" s="712"/>
      <c r="JCT58" s="712"/>
      <c r="JCU58" s="712"/>
      <c r="JCV58" s="712"/>
      <c r="JCW58" s="712"/>
      <c r="JCX58" s="712"/>
      <c r="JCY58" s="712"/>
      <c r="JCZ58" s="712"/>
      <c r="JDA58" s="712"/>
      <c r="JDB58" s="712"/>
      <c r="JDC58" s="712"/>
      <c r="JDD58" s="712"/>
      <c r="JDE58" s="712"/>
      <c r="JDF58" s="712"/>
      <c r="JDG58" s="712"/>
      <c r="JDH58" s="712"/>
      <c r="JDI58" s="712"/>
      <c r="JDJ58" s="712"/>
      <c r="JDK58" s="712"/>
      <c r="JDL58" s="712"/>
      <c r="JDM58" s="712"/>
      <c r="JDN58" s="712"/>
      <c r="JDO58" s="712"/>
      <c r="JDP58" s="712"/>
      <c r="JDQ58" s="712"/>
      <c r="JDR58" s="712"/>
      <c r="JDS58" s="712"/>
      <c r="JDT58" s="712"/>
      <c r="JDU58" s="712"/>
      <c r="JDV58" s="712"/>
      <c r="JDW58" s="712"/>
      <c r="JDX58" s="712"/>
      <c r="JDY58" s="712"/>
      <c r="JDZ58" s="712"/>
      <c r="JEA58" s="712"/>
      <c r="JEB58" s="712"/>
      <c r="JEC58" s="712"/>
      <c r="JED58" s="712"/>
      <c r="JEE58" s="712"/>
      <c r="JEF58" s="712"/>
      <c r="JEG58" s="712"/>
      <c r="JEH58" s="712"/>
      <c r="JEI58" s="712"/>
      <c r="JEJ58" s="712"/>
      <c r="JEK58" s="712"/>
      <c r="JEL58" s="712"/>
      <c r="JEM58" s="712"/>
      <c r="JEN58" s="712"/>
      <c r="JEO58" s="712"/>
      <c r="JEP58" s="712"/>
      <c r="JEQ58" s="712"/>
      <c r="JER58" s="712"/>
      <c r="JES58" s="712"/>
      <c r="JET58" s="712"/>
      <c r="JEU58" s="712"/>
      <c r="JEV58" s="712"/>
      <c r="JEW58" s="712"/>
      <c r="JEX58" s="712"/>
      <c r="JEY58" s="712"/>
      <c r="JEZ58" s="712"/>
      <c r="JFA58" s="712"/>
      <c r="JFB58" s="712"/>
      <c r="JFC58" s="712"/>
      <c r="JFD58" s="712"/>
      <c r="JFE58" s="712"/>
      <c r="JFF58" s="712"/>
      <c r="JFG58" s="712"/>
      <c r="JFH58" s="712"/>
      <c r="JFI58" s="712"/>
      <c r="JFJ58" s="712"/>
      <c r="JFK58" s="712"/>
      <c r="JFL58" s="712"/>
      <c r="JFM58" s="712"/>
      <c r="JFN58" s="712"/>
      <c r="JFO58" s="712"/>
      <c r="JFP58" s="712"/>
      <c r="JFQ58" s="712"/>
      <c r="JFR58" s="712"/>
      <c r="JFS58" s="712"/>
      <c r="JFT58" s="712"/>
      <c r="JFU58" s="712"/>
      <c r="JFV58" s="712"/>
      <c r="JFW58" s="712"/>
      <c r="JFX58" s="712"/>
      <c r="JFY58" s="712"/>
      <c r="JFZ58" s="712"/>
      <c r="JGA58" s="712"/>
      <c r="JGB58" s="712"/>
      <c r="JGC58" s="712"/>
      <c r="JGD58" s="712"/>
      <c r="JGE58" s="712"/>
      <c r="JGF58" s="712"/>
      <c r="JGG58" s="712"/>
      <c r="JGH58" s="712"/>
      <c r="JGI58" s="712"/>
      <c r="JGJ58" s="712"/>
      <c r="JGK58" s="712"/>
      <c r="JGL58" s="712"/>
      <c r="JGM58" s="712"/>
      <c r="JGN58" s="712"/>
      <c r="JGO58" s="712"/>
      <c r="JGP58" s="712"/>
      <c r="JGQ58" s="712"/>
      <c r="JGR58" s="712"/>
      <c r="JGS58" s="712"/>
      <c r="JGT58" s="712"/>
      <c r="JGU58" s="712"/>
      <c r="JGV58" s="712"/>
      <c r="JGW58" s="712"/>
      <c r="JGX58" s="712"/>
      <c r="JGY58" s="712"/>
      <c r="JGZ58" s="712"/>
      <c r="JHA58" s="712"/>
      <c r="JHB58" s="712"/>
      <c r="JHC58" s="712"/>
      <c r="JHD58" s="712"/>
      <c r="JHE58" s="712"/>
      <c r="JHF58" s="712"/>
      <c r="JHG58" s="712"/>
      <c r="JHH58" s="712"/>
      <c r="JHI58" s="712"/>
      <c r="JHJ58" s="712"/>
      <c r="JHK58" s="712"/>
      <c r="JHL58" s="712"/>
      <c r="JHM58" s="712"/>
      <c r="JHN58" s="712"/>
      <c r="JHO58" s="712"/>
      <c r="JHP58" s="712"/>
      <c r="JHQ58" s="712"/>
      <c r="JHR58" s="712"/>
      <c r="JHS58" s="712"/>
      <c r="JHT58" s="712"/>
      <c r="JHU58" s="712"/>
      <c r="JHV58" s="712"/>
      <c r="JHW58" s="712"/>
      <c r="JHX58" s="712"/>
      <c r="JHY58" s="712"/>
      <c r="JHZ58" s="712"/>
      <c r="JIA58" s="712"/>
      <c r="JIB58" s="712"/>
      <c r="JIC58" s="712"/>
      <c r="JID58" s="712"/>
      <c r="JIE58" s="712"/>
      <c r="JIF58" s="712"/>
      <c r="JIG58" s="712"/>
      <c r="JIH58" s="712"/>
      <c r="JII58" s="712"/>
      <c r="JIJ58" s="712"/>
      <c r="JIK58" s="712"/>
      <c r="JIL58" s="712"/>
      <c r="JIM58" s="712"/>
      <c r="JIN58" s="712"/>
      <c r="JIO58" s="712"/>
      <c r="JIP58" s="712"/>
      <c r="JIQ58" s="712"/>
      <c r="JIR58" s="712"/>
      <c r="JIS58" s="712"/>
      <c r="JIT58" s="712"/>
      <c r="JIU58" s="712"/>
      <c r="JIV58" s="712"/>
      <c r="JIW58" s="712"/>
      <c r="JIX58" s="712"/>
      <c r="JIY58" s="712"/>
      <c r="JIZ58" s="712"/>
      <c r="JJA58" s="712"/>
      <c r="JJB58" s="712"/>
      <c r="JJC58" s="712"/>
      <c r="JJD58" s="712"/>
      <c r="JJE58" s="712"/>
      <c r="JJF58" s="712"/>
      <c r="JJG58" s="712"/>
      <c r="JJH58" s="712"/>
      <c r="JJI58" s="712"/>
      <c r="JJJ58" s="712"/>
      <c r="JJK58" s="712"/>
      <c r="JJL58" s="712"/>
      <c r="JJM58" s="712"/>
      <c r="JJN58" s="712"/>
      <c r="JJO58" s="712"/>
      <c r="JJP58" s="712"/>
      <c r="JJQ58" s="712"/>
      <c r="JJR58" s="712"/>
      <c r="JJS58" s="712"/>
      <c r="JJT58" s="712"/>
      <c r="JJU58" s="712"/>
      <c r="JJV58" s="712"/>
      <c r="JJW58" s="712"/>
      <c r="JJX58" s="712"/>
      <c r="JJY58" s="712"/>
      <c r="JJZ58" s="712"/>
      <c r="JKA58" s="712"/>
      <c r="JKB58" s="712"/>
      <c r="JKC58" s="712"/>
      <c r="JKD58" s="712"/>
      <c r="JKE58" s="712"/>
      <c r="JKF58" s="712"/>
      <c r="JKG58" s="712"/>
      <c r="JKH58" s="712"/>
      <c r="JKI58" s="712"/>
      <c r="JKJ58" s="712"/>
      <c r="JKK58" s="712"/>
      <c r="JKL58" s="712"/>
      <c r="JKM58" s="712"/>
      <c r="JKN58" s="712"/>
      <c r="JKO58" s="712"/>
      <c r="JKP58" s="712"/>
      <c r="JKQ58" s="712"/>
      <c r="JKR58" s="712"/>
      <c r="JKS58" s="712"/>
      <c r="JKT58" s="712"/>
      <c r="JKU58" s="712"/>
      <c r="JKV58" s="712"/>
      <c r="JKW58" s="712"/>
      <c r="JKX58" s="712"/>
      <c r="JKY58" s="712"/>
      <c r="JKZ58" s="712"/>
      <c r="JLA58" s="712"/>
      <c r="JLB58" s="712"/>
      <c r="JLC58" s="712"/>
      <c r="JLD58" s="712"/>
      <c r="JLE58" s="712"/>
      <c r="JLF58" s="712"/>
      <c r="JLG58" s="712"/>
      <c r="JLH58" s="712"/>
      <c r="JLI58" s="712"/>
      <c r="JLJ58" s="712"/>
      <c r="JLK58" s="712"/>
      <c r="JLL58" s="712"/>
      <c r="JLM58" s="712"/>
      <c r="JLN58" s="712"/>
      <c r="JLO58" s="712"/>
      <c r="JLP58" s="712"/>
      <c r="JLQ58" s="712"/>
      <c r="JLR58" s="712"/>
      <c r="JLS58" s="712"/>
      <c r="JLT58" s="712"/>
      <c r="JLU58" s="712"/>
      <c r="JLV58" s="712"/>
      <c r="JLW58" s="712"/>
      <c r="JLX58" s="712"/>
      <c r="JLY58" s="712"/>
      <c r="JLZ58" s="712"/>
      <c r="JMA58" s="712"/>
      <c r="JMB58" s="712"/>
      <c r="JMC58" s="712"/>
      <c r="JMD58" s="712"/>
      <c r="JME58" s="712"/>
      <c r="JMF58" s="712"/>
      <c r="JMG58" s="712"/>
      <c r="JMH58" s="712"/>
      <c r="JMI58" s="712"/>
      <c r="JMJ58" s="712"/>
      <c r="JMK58" s="712"/>
      <c r="JML58" s="712"/>
      <c r="JMM58" s="712"/>
      <c r="JMN58" s="712"/>
      <c r="JMO58" s="712"/>
      <c r="JMP58" s="712"/>
      <c r="JMQ58" s="712"/>
      <c r="JMR58" s="712"/>
      <c r="JMS58" s="712"/>
      <c r="JMT58" s="712"/>
      <c r="JMU58" s="712"/>
      <c r="JMV58" s="712"/>
      <c r="JMW58" s="712"/>
      <c r="JMX58" s="712"/>
      <c r="JMY58" s="712"/>
      <c r="JMZ58" s="712"/>
      <c r="JNA58" s="712"/>
      <c r="JNB58" s="712"/>
      <c r="JNC58" s="712"/>
      <c r="JND58" s="712"/>
      <c r="JNE58" s="712"/>
      <c r="JNF58" s="712"/>
      <c r="JNG58" s="712"/>
      <c r="JNH58" s="712"/>
      <c r="JNI58" s="712"/>
      <c r="JNJ58" s="712"/>
      <c r="JNK58" s="712"/>
      <c r="JNL58" s="712"/>
      <c r="JNM58" s="712"/>
      <c r="JNN58" s="712"/>
      <c r="JNO58" s="712"/>
      <c r="JNP58" s="712"/>
      <c r="JNQ58" s="712"/>
      <c r="JNR58" s="712"/>
      <c r="JNS58" s="712"/>
      <c r="JNT58" s="712"/>
      <c r="JNU58" s="712"/>
      <c r="JNV58" s="712"/>
      <c r="JNW58" s="712"/>
      <c r="JNX58" s="712"/>
      <c r="JNY58" s="712"/>
      <c r="JNZ58" s="712"/>
      <c r="JOA58" s="712"/>
      <c r="JOB58" s="712"/>
      <c r="JOC58" s="712"/>
      <c r="JOD58" s="712"/>
      <c r="JOE58" s="712"/>
      <c r="JOF58" s="712"/>
      <c r="JOG58" s="712"/>
      <c r="JOH58" s="712"/>
      <c r="JOI58" s="712"/>
      <c r="JOJ58" s="712"/>
      <c r="JOK58" s="712"/>
      <c r="JOL58" s="712"/>
      <c r="JOM58" s="712"/>
      <c r="JON58" s="712"/>
      <c r="JOO58" s="712"/>
      <c r="JOP58" s="712"/>
      <c r="JOQ58" s="712"/>
      <c r="JOR58" s="712"/>
      <c r="JOS58" s="712"/>
      <c r="JOT58" s="712"/>
      <c r="JOU58" s="712"/>
      <c r="JOV58" s="712"/>
      <c r="JOW58" s="712"/>
      <c r="JOX58" s="712"/>
      <c r="JOY58" s="712"/>
      <c r="JOZ58" s="712"/>
      <c r="JPA58" s="712"/>
      <c r="JPB58" s="712"/>
      <c r="JPC58" s="712"/>
      <c r="JPD58" s="712"/>
      <c r="JPE58" s="712"/>
      <c r="JPF58" s="712"/>
      <c r="JPG58" s="712"/>
      <c r="JPH58" s="712"/>
      <c r="JPI58" s="712"/>
      <c r="JPJ58" s="712"/>
      <c r="JPK58" s="712"/>
      <c r="JPL58" s="712"/>
      <c r="JPM58" s="712"/>
      <c r="JPN58" s="712"/>
      <c r="JPO58" s="712"/>
      <c r="JPP58" s="712"/>
      <c r="JPQ58" s="712"/>
      <c r="JPR58" s="712"/>
      <c r="JPS58" s="712"/>
      <c r="JPT58" s="712"/>
      <c r="JPU58" s="712"/>
      <c r="JPV58" s="712"/>
      <c r="JPW58" s="712"/>
      <c r="JPX58" s="712"/>
      <c r="JPY58" s="712"/>
      <c r="JPZ58" s="712"/>
      <c r="JQA58" s="712"/>
      <c r="JQB58" s="712"/>
      <c r="JQC58" s="712"/>
      <c r="JQD58" s="712"/>
      <c r="JQE58" s="712"/>
      <c r="JQF58" s="712"/>
      <c r="JQG58" s="712"/>
      <c r="JQH58" s="712"/>
      <c r="JQI58" s="712"/>
      <c r="JQJ58" s="712"/>
      <c r="JQK58" s="712"/>
      <c r="JQL58" s="712"/>
      <c r="JQM58" s="712"/>
      <c r="JQN58" s="712"/>
      <c r="JQO58" s="712"/>
      <c r="JQP58" s="712"/>
      <c r="JQQ58" s="712"/>
      <c r="JQR58" s="712"/>
      <c r="JQS58" s="712"/>
      <c r="JQT58" s="712"/>
      <c r="JQU58" s="712"/>
      <c r="JQV58" s="712"/>
      <c r="JQW58" s="712"/>
      <c r="JQX58" s="712"/>
      <c r="JQY58" s="712"/>
      <c r="JQZ58" s="712"/>
      <c r="JRA58" s="712"/>
      <c r="JRB58" s="712"/>
      <c r="JRC58" s="712"/>
      <c r="JRD58" s="712"/>
      <c r="JRE58" s="712"/>
      <c r="JRF58" s="712"/>
      <c r="JRG58" s="712"/>
      <c r="JRH58" s="712"/>
      <c r="JRI58" s="712"/>
      <c r="JRJ58" s="712"/>
      <c r="JRK58" s="712"/>
      <c r="JRL58" s="712"/>
      <c r="JRM58" s="712"/>
      <c r="JRN58" s="712"/>
      <c r="JRO58" s="712"/>
      <c r="JRP58" s="712"/>
      <c r="JRQ58" s="712"/>
      <c r="JRR58" s="712"/>
      <c r="JRS58" s="712"/>
      <c r="JRT58" s="712"/>
      <c r="JRU58" s="712"/>
      <c r="JRV58" s="712"/>
      <c r="JRW58" s="712"/>
      <c r="JRX58" s="712"/>
      <c r="JRY58" s="712"/>
      <c r="JRZ58" s="712"/>
      <c r="JSA58" s="712"/>
      <c r="JSB58" s="712"/>
      <c r="JSC58" s="712"/>
      <c r="JSD58" s="712"/>
      <c r="JSE58" s="712"/>
      <c r="JSF58" s="712"/>
      <c r="JSG58" s="712"/>
      <c r="JSH58" s="712"/>
      <c r="JSI58" s="712"/>
      <c r="JSJ58" s="712"/>
      <c r="JSK58" s="712"/>
      <c r="JSL58" s="712"/>
      <c r="JSM58" s="712"/>
      <c r="JSN58" s="712"/>
      <c r="JSO58" s="712"/>
      <c r="JSP58" s="712"/>
      <c r="JSQ58" s="712"/>
      <c r="JSR58" s="712"/>
      <c r="JSS58" s="712"/>
      <c r="JST58" s="712"/>
      <c r="JSU58" s="712"/>
      <c r="JSV58" s="712"/>
      <c r="JSW58" s="712"/>
      <c r="JSX58" s="712"/>
      <c r="JSY58" s="712"/>
      <c r="JSZ58" s="712"/>
      <c r="JTA58" s="712"/>
      <c r="JTB58" s="712"/>
      <c r="JTC58" s="712"/>
      <c r="JTD58" s="712"/>
      <c r="JTE58" s="712"/>
      <c r="JTF58" s="712"/>
      <c r="JTG58" s="712"/>
      <c r="JTH58" s="712"/>
      <c r="JTI58" s="712"/>
      <c r="JTJ58" s="712"/>
      <c r="JTK58" s="712"/>
      <c r="JTL58" s="712"/>
      <c r="JTM58" s="712"/>
      <c r="JTN58" s="712"/>
      <c r="JTO58" s="712"/>
      <c r="JTP58" s="712"/>
      <c r="JTQ58" s="712"/>
      <c r="JTR58" s="712"/>
      <c r="JTS58" s="712"/>
      <c r="JTT58" s="712"/>
      <c r="JTU58" s="712"/>
      <c r="JTV58" s="712"/>
      <c r="JTW58" s="712"/>
      <c r="JTX58" s="712"/>
      <c r="JTY58" s="712"/>
      <c r="JTZ58" s="712"/>
      <c r="JUA58" s="712"/>
      <c r="JUB58" s="712"/>
      <c r="JUC58" s="712"/>
      <c r="JUD58" s="712"/>
      <c r="JUE58" s="712"/>
      <c r="JUF58" s="712"/>
      <c r="JUG58" s="712"/>
      <c r="JUH58" s="712"/>
      <c r="JUI58" s="712"/>
      <c r="JUJ58" s="712"/>
      <c r="JUK58" s="712"/>
      <c r="JUL58" s="712"/>
      <c r="JUM58" s="712"/>
      <c r="JUN58" s="712"/>
      <c r="JUO58" s="712"/>
      <c r="JUP58" s="712"/>
      <c r="JUQ58" s="712"/>
      <c r="JUR58" s="712"/>
      <c r="JUS58" s="712"/>
      <c r="JUT58" s="712"/>
      <c r="JUU58" s="712"/>
      <c r="JUV58" s="712"/>
      <c r="JUW58" s="712"/>
      <c r="JUX58" s="712"/>
      <c r="JUY58" s="712"/>
      <c r="JUZ58" s="712"/>
      <c r="JVA58" s="712"/>
      <c r="JVB58" s="712"/>
      <c r="JVC58" s="712"/>
      <c r="JVD58" s="712"/>
      <c r="JVE58" s="712"/>
      <c r="JVF58" s="712"/>
      <c r="JVG58" s="712"/>
      <c r="JVH58" s="712"/>
      <c r="JVI58" s="712"/>
      <c r="JVJ58" s="712"/>
      <c r="JVK58" s="712"/>
      <c r="JVL58" s="712"/>
      <c r="JVM58" s="712"/>
      <c r="JVN58" s="712"/>
      <c r="JVO58" s="712"/>
      <c r="JVP58" s="712"/>
      <c r="JVQ58" s="712"/>
      <c r="JVR58" s="712"/>
      <c r="JVS58" s="712"/>
      <c r="JVT58" s="712"/>
      <c r="JVU58" s="712"/>
      <c r="JVV58" s="712"/>
      <c r="JVW58" s="712"/>
      <c r="JVX58" s="712"/>
      <c r="JVY58" s="712"/>
      <c r="JVZ58" s="712"/>
      <c r="JWA58" s="712"/>
      <c r="JWB58" s="712"/>
      <c r="JWC58" s="712"/>
      <c r="JWD58" s="712"/>
      <c r="JWE58" s="712"/>
      <c r="JWF58" s="712"/>
      <c r="JWG58" s="712"/>
      <c r="JWH58" s="712"/>
      <c r="JWI58" s="712"/>
      <c r="JWJ58" s="712"/>
      <c r="JWK58" s="712"/>
      <c r="JWL58" s="712"/>
      <c r="JWM58" s="712"/>
      <c r="JWN58" s="712"/>
      <c r="JWO58" s="712"/>
      <c r="JWP58" s="712"/>
      <c r="JWQ58" s="712"/>
      <c r="JWR58" s="712"/>
      <c r="JWS58" s="712"/>
      <c r="JWT58" s="712"/>
      <c r="JWU58" s="712"/>
      <c r="JWV58" s="712"/>
      <c r="JWW58" s="712"/>
      <c r="JWX58" s="712"/>
      <c r="JWY58" s="712"/>
      <c r="JWZ58" s="712"/>
      <c r="JXA58" s="712"/>
      <c r="JXB58" s="712"/>
      <c r="JXC58" s="712"/>
      <c r="JXD58" s="712"/>
      <c r="JXE58" s="712"/>
      <c r="JXF58" s="712"/>
      <c r="JXG58" s="712"/>
      <c r="JXH58" s="712"/>
      <c r="JXI58" s="712"/>
      <c r="JXJ58" s="712"/>
      <c r="JXK58" s="712"/>
      <c r="JXL58" s="712"/>
      <c r="JXM58" s="712"/>
      <c r="JXN58" s="712"/>
      <c r="JXO58" s="712"/>
      <c r="JXP58" s="712"/>
      <c r="JXQ58" s="712"/>
      <c r="JXR58" s="712"/>
      <c r="JXS58" s="712"/>
      <c r="JXT58" s="712"/>
      <c r="JXU58" s="712"/>
      <c r="JXV58" s="712"/>
      <c r="JXW58" s="712"/>
      <c r="JXX58" s="712"/>
      <c r="JXY58" s="712"/>
      <c r="JXZ58" s="712"/>
      <c r="JYA58" s="712"/>
      <c r="JYB58" s="712"/>
      <c r="JYC58" s="712"/>
      <c r="JYD58" s="712"/>
      <c r="JYE58" s="712"/>
      <c r="JYF58" s="712"/>
      <c r="JYG58" s="712"/>
      <c r="JYH58" s="712"/>
      <c r="JYI58" s="712"/>
      <c r="JYJ58" s="712"/>
      <c r="JYK58" s="712"/>
      <c r="JYL58" s="712"/>
      <c r="JYM58" s="712"/>
      <c r="JYN58" s="712"/>
      <c r="JYO58" s="712"/>
      <c r="JYP58" s="712"/>
      <c r="JYQ58" s="712"/>
      <c r="JYR58" s="712"/>
      <c r="JYS58" s="712"/>
      <c r="JYT58" s="712"/>
      <c r="JYU58" s="712"/>
      <c r="JYV58" s="712"/>
      <c r="JYW58" s="712"/>
      <c r="JYX58" s="712"/>
      <c r="JYY58" s="712"/>
      <c r="JYZ58" s="712"/>
      <c r="JZA58" s="712"/>
      <c r="JZB58" s="712"/>
      <c r="JZC58" s="712"/>
      <c r="JZD58" s="712"/>
      <c r="JZE58" s="712"/>
      <c r="JZF58" s="712"/>
      <c r="JZG58" s="712"/>
      <c r="JZH58" s="712"/>
      <c r="JZI58" s="712"/>
      <c r="JZJ58" s="712"/>
      <c r="JZK58" s="712"/>
      <c r="JZL58" s="712"/>
      <c r="JZM58" s="712"/>
      <c r="JZN58" s="712"/>
      <c r="JZO58" s="712"/>
      <c r="JZP58" s="712"/>
      <c r="JZQ58" s="712"/>
      <c r="JZR58" s="712"/>
      <c r="JZS58" s="712"/>
      <c r="JZT58" s="712"/>
      <c r="JZU58" s="712"/>
      <c r="JZV58" s="712"/>
      <c r="JZW58" s="712"/>
      <c r="JZX58" s="712"/>
      <c r="JZY58" s="712"/>
      <c r="JZZ58" s="712"/>
      <c r="KAA58" s="712"/>
      <c r="KAB58" s="712"/>
      <c r="KAC58" s="712"/>
      <c r="KAD58" s="712"/>
      <c r="KAE58" s="712"/>
      <c r="KAF58" s="712"/>
      <c r="KAG58" s="712"/>
      <c r="KAH58" s="712"/>
      <c r="KAI58" s="712"/>
      <c r="KAJ58" s="712"/>
      <c r="KAK58" s="712"/>
      <c r="KAL58" s="712"/>
      <c r="KAM58" s="712"/>
      <c r="KAN58" s="712"/>
      <c r="KAO58" s="712"/>
      <c r="KAP58" s="712"/>
      <c r="KAQ58" s="712"/>
      <c r="KAR58" s="712"/>
      <c r="KAS58" s="712"/>
      <c r="KAT58" s="712"/>
      <c r="KAU58" s="712"/>
      <c r="KAV58" s="712"/>
      <c r="KAW58" s="712"/>
      <c r="KAX58" s="712"/>
      <c r="KAY58" s="712"/>
      <c r="KAZ58" s="712"/>
      <c r="KBA58" s="712"/>
      <c r="KBB58" s="712"/>
      <c r="KBC58" s="712"/>
      <c r="KBD58" s="712"/>
      <c r="KBE58" s="712"/>
      <c r="KBF58" s="712"/>
      <c r="KBG58" s="712"/>
      <c r="KBH58" s="712"/>
      <c r="KBI58" s="712"/>
      <c r="KBJ58" s="712"/>
      <c r="KBK58" s="712"/>
      <c r="KBL58" s="712"/>
      <c r="KBM58" s="712"/>
      <c r="KBN58" s="712"/>
      <c r="KBO58" s="712"/>
      <c r="KBP58" s="712"/>
      <c r="KBQ58" s="712"/>
      <c r="KBR58" s="712"/>
      <c r="KBS58" s="712"/>
      <c r="KBT58" s="712"/>
      <c r="KBU58" s="712"/>
      <c r="KBV58" s="712"/>
      <c r="KBW58" s="712"/>
      <c r="KBX58" s="712"/>
      <c r="KBY58" s="712"/>
      <c r="KBZ58" s="712"/>
      <c r="KCA58" s="712"/>
      <c r="KCB58" s="712"/>
      <c r="KCC58" s="712"/>
      <c r="KCD58" s="712"/>
      <c r="KCE58" s="712"/>
      <c r="KCF58" s="712"/>
      <c r="KCG58" s="712"/>
      <c r="KCH58" s="712"/>
      <c r="KCI58" s="712"/>
      <c r="KCJ58" s="712"/>
      <c r="KCK58" s="712"/>
      <c r="KCL58" s="712"/>
      <c r="KCM58" s="712"/>
      <c r="KCN58" s="712"/>
      <c r="KCO58" s="712"/>
      <c r="KCP58" s="712"/>
      <c r="KCQ58" s="712"/>
      <c r="KCR58" s="712"/>
      <c r="KCS58" s="712"/>
      <c r="KCT58" s="712"/>
      <c r="KCU58" s="712"/>
      <c r="KCV58" s="712"/>
      <c r="KCW58" s="712"/>
      <c r="KCX58" s="712"/>
      <c r="KCY58" s="712"/>
      <c r="KCZ58" s="712"/>
      <c r="KDA58" s="712"/>
      <c r="KDB58" s="712"/>
      <c r="KDC58" s="712"/>
      <c r="KDD58" s="712"/>
      <c r="KDE58" s="712"/>
      <c r="KDF58" s="712"/>
      <c r="KDG58" s="712"/>
      <c r="KDH58" s="712"/>
      <c r="KDI58" s="712"/>
      <c r="KDJ58" s="712"/>
      <c r="KDK58" s="712"/>
      <c r="KDL58" s="712"/>
      <c r="KDM58" s="712"/>
      <c r="KDN58" s="712"/>
      <c r="KDO58" s="712"/>
      <c r="KDP58" s="712"/>
      <c r="KDQ58" s="712"/>
      <c r="KDR58" s="712"/>
      <c r="KDS58" s="712"/>
      <c r="KDT58" s="712"/>
      <c r="KDU58" s="712"/>
      <c r="KDV58" s="712"/>
      <c r="KDW58" s="712"/>
      <c r="KDX58" s="712"/>
      <c r="KDY58" s="712"/>
      <c r="KDZ58" s="712"/>
      <c r="KEA58" s="712"/>
      <c r="KEB58" s="712"/>
      <c r="KEC58" s="712"/>
      <c r="KED58" s="712"/>
      <c r="KEE58" s="712"/>
      <c r="KEF58" s="712"/>
      <c r="KEG58" s="712"/>
      <c r="KEH58" s="712"/>
      <c r="KEI58" s="712"/>
      <c r="KEJ58" s="712"/>
      <c r="KEK58" s="712"/>
      <c r="KEL58" s="712"/>
      <c r="KEM58" s="712"/>
      <c r="KEN58" s="712"/>
      <c r="KEO58" s="712"/>
      <c r="KEP58" s="712"/>
      <c r="KEQ58" s="712"/>
      <c r="KER58" s="712"/>
      <c r="KES58" s="712"/>
      <c r="KET58" s="712"/>
      <c r="KEU58" s="712"/>
      <c r="KEV58" s="712"/>
      <c r="KEW58" s="712"/>
      <c r="KEX58" s="712"/>
      <c r="KEY58" s="712"/>
      <c r="KEZ58" s="712"/>
      <c r="KFA58" s="712"/>
      <c r="KFB58" s="712"/>
      <c r="KFC58" s="712"/>
      <c r="KFD58" s="712"/>
      <c r="KFE58" s="712"/>
      <c r="KFF58" s="712"/>
      <c r="KFG58" s="712"/>
      <c r="KFH58" s="712"/>
      <c r="KFI58" s="712"/>
      <c r="KFJ58" s="712"/>
      <c r="KFK58" s="712"/>
      <c r="KFL58" s="712"/>
      <c r="KFM58" s="712"/>
      <c r="KFN58" s="712"/>
      <c r="KFO58" s="712"/>
      <c r="KFP58" s="712"/>
      <c r="KFQ58" s="712"/>
      <c r="KFR58" s="712"/>
      <c r="KFS58" s="712"/>
      <c r="KFT58" s="712"/>
      <c r="KFU58" s="712"/>
      <c r="KFV58" s="712"/>
      <c r="KFW58" s="712"/>
      <c r="KFX58" s="712"/>
      <c r="KFY58" s="712"/>
      <c r="KFZ58" s="712"/>
      <c r="KGA58" s="712"/>
      <c r="KGB58" s="712"/>
      <c r="KGC58" s="712"/>
      <c r="KGD58" s="712"/>
      <c r="KGE58" s="712"/>
      <c r="KGF58" s="712"/>
      <c r="KGG58" s="712"/>
      <c r="KGH58" s="712"/>
      <c r="KGI58" s="712"/>
      <c r="KGJ58" s="712"/>
      <c r="KGK58" s="712"/>
      <c r="KGL58" s="712"/>
      <c r="KGM58" s="712"/>
      <c r="KGN58" s="712"/>
      <c r="KGO58" s="712"/>
      <c r="KGP58" s="712"/>
      <c r="KGQ58" s="712"/>
      <c r="KGR58" s="712"/>
      <c r="KGS58" s="712"/>
      <c r="KGT58" s="712"/>
      <c r="KGU58" s="712"/>
      <c r="KGV58" s="712"/>
      <c r="KGW58" s="712"/>
      <c r="KGX58" s="712"/>
      <c r="KGY58" s="712"/>
      <c r="KGZ58" s="712"/>
      <c r="KHA58" s="712"/>
      <c r="KHB58" s="712"/>
      <c r="KHC58" s="712"/>
      <c r="KHD58" s="712"/>
      <c r="KHE58" s="712"/>
      <c r="KHF58" s="712"/>
      <c r="KHG58" s="712"/>
      <c r="KHH58" s="712"/>
      <c r="KHI58" s="712"/>
      <c r="KHJ58" s="712"/>
      <c r="KHK58" s="712"/>
      <c r="KHL58" s="712"/>
      <c r="KHM58" s="712"/>
      <c r="KHN58" s="712"/>
      <c r="KHO58" s="712"/>
      <c r="KHP58" s="712"/>
      <c r="KHQ58" s="712"/>
      <c r="KHR58" s="712"/>
      <c r="KHS58" s="712"/>
      <c r="KHT58" s="712"/>
      <c r="KHU58" s="712"/>
      <c r="KHV58" s="712"/>
      <c r="KHW58" s="712"/>
      <c r="KHX58" s="712"/>
      <c r="KHY58" s="712"/>
      <c r="KHZ58" s="712"/>
      <c r="KIA58" s="712"/>
      <c r="KIB58" s="712"/>
      <c r="KIC58" s="712"/>
      <c r="KID58" s="712"/>
      <c r="KIE58" s="712"/>
      <c r="KIF58" s="712"/>
      <c r="KIG58" s="712"/>
      <c r="KIH58" s="712"/>
      <c r="KII58" s="712"/>
      <c r="KIJ58" s="712"/>
      <c r="KIK58" s="712"/>
      <c r="KIL58" s="712"/>
      <c r="KIM58" s="712"/>
      <c r="KIN58" s="712"/>
      <c r="KIO58" s="712"/>
      <c r="KIP58" s="712"/>
      <c r="KIQ58" s="712"/>
      <c r="KIR58" s="712"/>
      <c r="KIS58" s="712"/>
      <c r="KIT58" s="712"/>
      <c r="KIU58" s="712"/>
      <c r="KIV58" s="712"/>
      <c r="KIW58" s="712"/>
      <c r="KIX58" s="712"/>
      <c r="KIY58" s="712"/>
      <c r="KIZ58" s="712"/>
      <c r="KJA58" s="712"/>
      <c r="KJB58" s="712"/>
      <c r="KJC58" s="712"/>
      <c r="KJD58" s="712"/>
      <c r="KJE58" s="712"/>
      <c r="KJF58" s="712"/>
      <c r="KJG58" s="712"/>
      <c r="KJH58" s="712"/>
      <c r="KJI58" s="712"/>
      <c r="KJJ58" s="712"/>
      <c r="KJK58" s="712"/>
      <c r="KJL58" s="712"/>
      <c r="KJM58" s="712"/>
      <c r="KJN58" s="712"/>
      <c r="KJO58" s="712"/>
      <c r="KJP58" s="712"/>
      <c r="KJQ58" s="712"/>
      <c r="KJR58" s="712"/>
      <c r="KJS58" s="712"/>
      <c r="KJT58" s="712"/>
      <c r="KJU58" s="712"/>
      <c r="KJV58" s="712"/>
      <c r="KJW58" s="712"/>
      <c r="KJX58" s="712"/>
      <c r="KJY58" s="712"/>
      <c r="KJZ58" s="712"/>
      <c r="KKA58" s="712"/>
      <c r="KKB58" s="712"/>
      <c r="KKC58" s="712"/>
      <c r="KKD58" s="712"/>
      <c r="KKE58" s="712"/>
      <c r="KKF58" s="712"/>
      <c r="KKG58" s="712"/>
      <c r="KKH58" s="712"/>
      <c r="KKI58" s="712"/>
      <c r="KKJ58" s="712"/>
      <c r="KKK58" s="712"/>
      <c r="KKL58" s="712"/>
      <c r="KKM58" s="712"/>
      <c r="KKN58" s="712"/>
      <c r="KKO58" s="712"/>
      <c r="KKP58" s="712"/>
      <c r="KKQ58" s="712"/>
      <c r="KKR58" s="712"/>
      <c r="KKS58" s="712"/>
      <c r="KKT58" s="712"/>
      <c r="KKU58" s="712"/>
      <c r="KKV58" s="712"/>
      <c r="KKW58" s="712"/>
      <c r="KKX58" s="712"/>
      <c r="KKY58" s="712"/>
      <c r="KKZ58" s="712"/>
      <c r="KLA58" s="712"/>
      <c r="KLB58" s="712"/>
      <c r="KLC58" s="712"/>
      <c r="KLD58" s="712"/>
      <c r="KLE58" s="712"/>
      <c r="KLF58" s="712"/>
      <c r="KLG58" s="712"/>
      <c r="KLH58" s="712"/>
      <c r="KLI58" s="712"/>
      <c r="KLJ58" s="712"/>
      <c r="KLK58" s="712"/>
      <c r="KLL58" s="712"/>
      <c r="KLM58" s="712"/>
      <c r="KLN58" s="712"/>
      <c r="KLO58" s="712"/>
      <c r="KLP58" s="712"/>
      <c r="KLQ58" s="712"/>
      <c r="KLR58" s="712"/>
      <c r="KLS58" s="712"/>
      <c r="KLT58" s="712"/>
      <c r="KLU58" s="712"/>
      <c r="KLV58" s="712"/>
      <c r="KLW58" s="712"/>
      <c r="KLX58" s="712"/>
      <c r="KLY58" s="712"/>
      <c r="KLZ58" s="712"/>
      <c r="KMA58" s="712"/>
      <c r="KMB58" s="712"/>
      <c r="KMC58" s="712"/>
      <c r="KMD58" s="712"/>
      <c r="KME58" s="712"/>
      <c r="KMF58" s="712"/>
      <c r="KMG58" s="712"/>
      <c r="KMH58" s="712"/>
      <c r="KMI58" s="712"/>
      <c r="KMJ58" s="712"/>
      <c r="KMK58" s="712"/>
      <c r="KML58" s="712"/>
      <c r="KMM58" s="712"/>
      <c r="KMN58" s="712"/>
      <c r="KMO58" s="712"/>
      <c r="KMP58" s="712"/>
      <c r="KMQ58" s="712"/>
      <c r="KMR58" s="712"/>
      <c r="KMS58" s="712"/>
      <c r="KMT58" s="712"/>
      <c r="KMU58" s="712"/>
      <c r="KMV58" s="712"/>
      <c r="KMW58" s="712"/>
      <c r="KMX58" s="712"/>
      <c r="KMY58" s="712"/>
      <c r="KMZ58" s="712"/>
      <c r="KNA58" s="712"/>
      <c r="KNB58" s="712"/>
      <c r="KNC58" s="712"/>
      <c r="KND58" s="712"/>
      <c r="KNE58" s="712"/>
      <c r="KNF58" s="712"/>
      <c r="KNG58" s="712"/>
      <c r="KNH58" s="712"/>
      <c r="KNI58" s="712"/>
      <c r="KNJ58" s="712"/>
      <c r="KNK58" s="712"/>
      <c r="KNL58" s="712"/>
      <c r="KNM58" s="712"/>
      <c r="KNN58" s="712"/>
      <c r="KNO58" s="712"/>
      <c r="KNP58" s="712"/>
      <c r="KNQ58" s="712"/>
      <c r="KNR58" s="712"/>
      <c r="KNS58" s="712"/>
      <c r="KNT58" s="712"/>
      <c r="KNU58" s="712"/>
      <c r="KNV58" s="712"/>
      <c r="KNW58" s="712"/>
      <c r="KNX58" s="712"/>
      <c r="KNY58" s="712"/>
      <c r="KNZ58" s="712"/>
      <c r="KOA58" s="712"/>
      <c r="KOB58" s="712"/>
      <c r="KOC58" s="712"/>
      <c r="KOD58" s="712"/>
      <c r="KOE58" s="712"/>
      <c r="KOF58" s="712"/>
      <c r="KOG58" s="712"/>
      <c r="KOH58" s="712"/>
      <c r="KOI58" s="712"/>
      <c r="KOJ58" s="712"/>
      <c r="KOK58" s="712"/>
      <c r="KOL58" s="712"/>
      <c r="KOM58" s="712"/>
      <c r="KON58" s="712"/>
      <c r="KOO58" s="712"/>
      <c r="KOP58" s="712"/>
      <c r="KOQ58" s="712"/>
      <c r="KOR58" s="712"/>
      <c r="KOS58" s="712"/>
      <c r="KOT58" s="712"/>
      <c r="KOU58" s="712"/>
      <c r="KOV58" s="712"/>
      <c r="KOW58" s="712"/>
      <c r="KOX58" s="712"/>
      <c r="KOY58" s="712"/>
      <c r="KOZ58" s="712"/>
      <c r="KPA58" s="712"/>
      <c r="KPB58" s="712"/>
      <c r="KPC58" s="712"/>
      <c r="KPD58" s="712"/>
      <c r="KPE58" s="712"/>
      <c r="KPF58" s="712"/>
      <c r="KPG58" s="712"/>
      <c r="KPH58" s="712"/>
      <c r="KPI58" s="712"/>
      <c r="KPJ58" s="712"/>
      <c r="KPK58" s="712"/>
      <c r="KPL58" s="712"/>
      <c r="KPM58" s="712"/>
      <c r="KPN58" s="712"/>
      <c r="KPO58" s="712"/>
      <c r="KPP58" s="712"/>
      <c r="KPQ58" s="712"/>
      <c r="KPR58" s="712"/>
      <c r="KPS58" s="712"/>
      <c r="KPT58" s="712"/>
      <c r="KPU58" s="712"/>
      <c r="KPV58" s="712"/>
      <c r="KPW58" s="712"/>
      <c r="KPX58" s="712"/>
      <c r="KPY58" s="712"/>
      <c r="KPZ58" s="712"/>
      <c r="KQA58" s="712"/>
      <c r="KQB58" s="712"/>
      <c r="KQC58" s="712"/>
      <c r="KQD58" s="712"/>
      <c r="KQE58" s="712"/>
      <c r="KQF58" s="712"/>
      <c r="KQG58" s="712"/>
      <c r="KQH58" s="712"/>
      <c r="KQI58" s="712"/>
      <c r="KQJ58" s="712"/>
      <c r="KQK58" s="712"/>
      <c r="KQL58" s="712"/>
      <c r="KQM58" s="712"/>
      <c r="KQN58" s="712"/>
      <c r="KQO58" s="712"/>
      <c r="KQP58" s="712"/>
      <c r="KQQ58" s="712"/>
      <c r="KQR58" s="712"/>
      <c r="KQS58" s="712"/>
      <c r="KQT58" s="712"/>
      <c r="KQU58" s="712"/>
      <c r="KQV58" s="712"/>
      <c r="KQW58" s="712"/>
      <c r="KQX58" s="712"/>
      <c r="KQY58" s="712"/>
      <c r="KQZ58" s="712"/>
      <c r="KRA58" s="712"/>
      <c r="KRB58" s="712"/>
      <c r="KRC58" s="712"/>
      <c r="KRD58" s="712"/>
      <c r="KRE58" s="712"/>
      <c r="KRF58" s="712"/>
      <c r="KRG58" s="712"/>
      <c r="KRH58" s="712"/>
      <c r="KRI58" s="712"/>
      <c r="KRJ58" s="712"/>
      <c r="KRK58" s="712"/>
      <c r="KRL58" s="712"/>
      <c r="KRM58" s="712"/>
      <c r="KRN58" s="712"/>
      <c r="KRO58" s="712"/>
      <c r="KRP58" s="712"/>
      <c r="KRQ58" s="712"/>
      <c r="KRR58" s="712"/>
      <c r="KRS58" s="712"/>
      <c r="KRT58" s="712"/>
      <c r="KRU58" s="712"/>
      <c r="KRV58" s="712"/>
      <c r="KRW58" s="712"/>
      <c r="KRX58" s="712"/>
      <c r="KRY58" s="712"/>
      <c r="KRZ58" s="712"/>
      <c r="KSA58" s="712"/>
      <c r="KSB58" s="712"/>
      <c r="KSC58" s="712"/>
      <c r="KSD58" s="712"/>
      <c r="KSE58" s="712"/>
      <c r="KSF58" s="712"/>
      <c r="KSG58" s="712"/>
      <c r="KSH58" s="712"/>
      <c r="KSI58" s="712"/>
      <c r="KSJ58" s="712"/>
      <c r="KSK58" s="712"/>
      <c r="KSL58" s="712"/>
      <c r="KSM58" s="712"/>
      <c r="KSN58" s="712"/>
      <c r="KSO58" s="712"/>
      <c r="KSP58" s="712"/>
      <c r="KSQ58" s="712"/>
      <c r="KSR58" s="712"/>
      <c r="KSS58" s="712"/>
      <c r="KST58" s="712"/>
      <c r="KSU58" s="712"/>
      <c r="KSV58" s="712"/>
      <c r="KSW58" s="712"/>
      <c r="KSX58" s="712"/>
      <c r="KSY58" s="712"/>
      <c r="KSZ58" s="712"/>
      <c r="KTA58" s="712"/>
      <c r="KTB58" s="712"/>
      <c r="KTC58" s="712"/>
      <c r="KTD58" s="712"/>
      <c r="KTE58" s="712"/>
      <c r="KTF58" s="712"/>
      <c r="KTG58" s="712"/>
      <c r="KTH58" s="712"/>
      <c r="KTI58" s="712"/>
      <c r="KTJ58" s="712"/>
      <c r="KTK58" s="712"/>
      <c r="KTL58" s="712"/>
      <c r="KTM58" s="712"/>
      <c r="KTN58" s="712"/>
      <c r="KTO58" s="712"/>
      <c r="KTP58" s="712"/>
      <c r="KTQ58" s="712"/>
      <c r="KTR58" s="712"/>
      <c r="KTS58" s="712"/>
      <c r="KTT58" s="712"/>
      <c r="KTU58" s="712"/>
      <c r="KTV58" s="712"/>
      <c r="KTW58" s="712"/>
      <c r="KTX58" s="712"/>
      <c r="KTY58" s="712"/>
      <c r="KTZ58" s="712"/>
      <c r="KUA58" s="712"/>
      <c r="KUB58" s="712"/>
      <c r="KUC58" s="712"/>
      <c r="KUD58" s="712"/>
      <c r="KUE58" s="712"/>
      <c r="KUF58" s="712"/>
      <c r="KUG58" s="712"/>
      <c r="KUH58" s="712"/>
      <c r="KUI58" s="712"/>
      <c r="KUJ58" s="712"/>
      <c r="KUK58" s="712"/>
      <c r="KUL58" s="712"/>
      <c r="KUM58" s="712"/>
      <c r="KUN58" s="712"/>
      <c r="KUO58" s="712"/>
      <c r="KUP58" s="712"/>
      <c r="KUQ58" s="712"/>
      <c r="KUR58" s="712"/>
      <c r="KUS58" s="712"/>
      <c r="KUT58" s="712"/>
      <c r="KUU58" s="712"/>
      <c r="KUV58" s="712"/>
      <c r="KUW58" s="712"/>
      <c r="KUX58" s="712"/>
      <c r="KUY58" s="712"/>
      <c r="KUZ58" s="712"/>
      <c r="KVA58" s="712"/>
      <c r="KVB58" s="712"/>
      <c r="KVC58" s="712"/>
      <c r="KVD58" s="712"/>
      <c r="KVE58" s="712"/>
      <c r="KVF58" s="712"/>
      <c r="KVG58" s="712"/>
      <c r="KVH58" s="712"/>
      <c r="KVI58" s="712"/>
      <c r="KVJ58" s="712"/>
      <c r="KVK58" s="712"/>
      <c r="KVL58" s="712"/>
      <c r="KVM58" s="712"/>
      <c r="KVN58" s="712"/>
      <c r="KVO58" s="712"/>
      <c r="KVP58" s="712"/>
      <c r="KVQ58" s="712"/>
      <c r="KVR58" s="712"/>
      <c r="KVS58" s="712"/>
      <c r="KVT58" s="712"/>
      <c r="KVU58" s="712"/>
      <c r="KVV58" s="712"/>
      <c r="KVW58" s="712"/>
      <c r="KVX58" s="712"/>
      <c r="KVY58" s="712"/>
      <c r="KVZ58" s="712"/>
      <c r="KWA58" s="712"/>
      <c r="KWB58" s="712"/>
      <c r="KWC58" s="712"/>
      <c r="KWD58" s="712"/>
      <c r="KWE58" s="712"/>
      <c r="KWF58" s="712"/>
      <c r="KWG58" s="712"/>
      <c r="KWH58" s="712"/>
      <c r="KWI58" s="712"/>
      <c r="KWJ58" s="712"/>
      <c r="KWK58" s="712"/>
      <c r="KWL58" s="712"/>
      <c r="KWM58" s="712"/>
      <c r="KWN58" s="712"/>
      <c r="KWO58" s="712"/>
      <c r="KWP58" s="712"/>
      <c r="KWQ58" s="712"/>
      <c r="KWR58" s="712"/>
      <c r="KWS58" s="712"/>
      <c r="KWT58" s="712"/>
      <c r="KWU58" s="712"/>
      <c r="KWV58" s="712"/>
      <c r="KWW58" s="712"/>
      <c r="KWX58" s="712"/>
      <c r="KWY58" s="712"/>
      <c r="KWZ58" s="712"/>
      <c r="KXA58" s="712"/>
      <c r="KXB58" s="712"/>
      <c r="KXC58" s="712"/>
      <c r="KXD58" s="712"/>
      <c r="KXE58" s="712"/>
      <c r="KXF58" s="712"/>
      <c r="KXG58" s="712"/>
      <c r="KXH58" s="712"/>
      <c r="KXI58" s="712"/>
      <c r="KXJ58" s="712"/>
      <c r="KXK58" s="712"/>
      <c r="KXL58" s="712"/>
      <c r="KXM58" s="712"/>
      <c r="KXN58" s="712"/>
      <c r="KXO58" s="712"/>
      <c r="KXP58" s="712"/>
      <c r="KXQ58" s="712"/>
      <c r="KXR58" s="712"/>
      <c r="KXS58" s="712"/>
      <c r="KXT58" s="712"/>
      <c r="KXU58" s="712"/>
      <c r="KXV58" s="712"/>
      <c r="KXW58" s="712"/>
      <c r="KXX58" s="712"/>
      <c r="KXY58" s="712"/>
      <c r="KXZ58" s="712"/>
      <c r="KYA58" s="712"/>
      <c r="KYB58" s="712"/>
      <c r="KYC58" s="712"/>
      <c r="KYD58" s="712"/>
      <c r="KYE58" s="712"/>
      <c r="KYF58" s="712"/>
      <c r="KYG58" s="712"/>
      <c r="KYH58" s="712"/>
      <c r="KYI58" s="712"/>
      <c r="KYJ58" s="712"/>
      <c r="KYK58" s="712"/>
      <c r="KYL58" s="712"/>
      <c r="KYM58" s="712"/>
      <c r="KYN58" s="712"/>
      <c r="KYO58" s="712"/>
      <c r="KYP58" s="712"/>
      <c r="KYQ58" s="712"/>
      <c r="KYR58" s="712"/>
      <c r="KYS58" s="712"/>
      <c r="KYT58" s="712"/>
      <c r="KYU58" s="712"/>
      <c r="KYV58" s="712"/>
      <c r="KYW58" s="712"/>
      <c r="KYX58" s="712"/>
      <c r="KYY58" s="712"/>
      <c r="KYZ58" s="712"/>
      <c r="KZA58" s="712"/>
      <c r="KZB58" s="712"/>
      <c r="KZC58" s="712"/>
      <c r="KZD58" s="712"/>
      <c r="KZE58" s="712"/>
      <c r="KZF58" s="712"/>
      <c r="KZG58" s="712"/>
      <c r="KZH58" s="712"/>
      <c r="KZI58" s="712"/>
      <c r="KZJ58" s="712"/>
      <c r="KZK58" s="712"/>
      <c r="KZL58" s="712"/>
      <c r="KZM58" s="712"/>
      <c r="KZN58" s="712"/>
      <c r="KZO58" s="712"/>
      <c r="KZP58" s="712"/>
      <c r="KZQ58" s="712"/>
      <c r="KZR58" s="712"/>
      <c r="KZS58" s="712"/>
      <c r="KZT58" s="712"/>
      <c r="KZU58" s="712"/>
      <c r="KZV58" s="712"/>
      <c r="KZW58" s="712"/>
      <c r="KZX58" s="712"/>
      <c r="KZY58" s="712"/>
      <c r="KZZ58" s="712"/>
      <c r="LAA58" s="712"/>
      <c r="LAB58" s="712"/>
      <c r="LAC58" s="712"/>
      <c r="LAD58" s="712"/>
      <c r="LAE58" s="712"/>
      <c r="LAF58" s="712"/>
      <c r="LAG58" s="712"/>
      <c r="LAH58" s="712"/>
      <c r="LAI58" s="712"/>
      <c r="LAJ58" s="712"/>
      <c r="LAK58" s="712"/>
      <c r="LAL58" s="712"/>
      <c r="LAM58" s="712"/>
      <c r="LAN58" s="712"/>
      <c r="LAO58" s="712"/>
      <c r="LAP58" s="712"/>
      <c r="LAQ58" s="712"/>
      <c r="LAR58" s="712"/>
      <c r="LAS58" s="712"/>
      <c r="LAT58" s="712"/>
      <c r="LAU58" s="712"/>
      <c r="LAV58" s="712"/>
      <c r="LAW58" s="712"/>
      <c r="LAX58" s="712"/>
      <c r="LAY58" s="712"/>
      <c r="LAZ58" s="712"/>
      <c r="LBA58" s="712"/>
      <c r="LBB58" s="712"/>
      <c r="LBC58" s="712"/>
      <c r="LBD58" s="712"/>
      <c r="LBE58" s="712"/>
      <c r="LBF58" s="712"/>
      <c r="LBG58" s="712"/>
      <c r="LBH58" s="712"/>
      <c r="LBI58" s="712"/>
      <c r="LBJ58" s="712"/>
      <c r="LBK58" s="712"/>
      <c r="LBL58" s="712"/>
      <c r="LBM58" s="712"/>
      <c r="LBN58" s="712"/>
      <c r="LBO58" s="712"/>
      <c r="LBP58" s="712"/>
      <c r="LBQ58" s="712"/>
      <c r="LBR58" s="712"/>
      <c r="LBS58" s="712"/>
      <c r="LBT58" s="712"/>
      <c r="LBU58" s="712"/>
      <c r="LBV58" s="712"/>
      <c r="LBW58" s="712"/>
      <c r="LBX58" s="712"/>
      <c r="LBY58" s="712"/>
      <c r="LBZ58" s="712"/>
      <c r="LCA58" s="712"/>
      <c r="LCB58" s="712"/>
      <c r="LCC58" s="712"/>
      <c r="LCD58" s="712"/>
      <c r="LCE58" s="712"/>
      <c r="LCF58" s="712"/>
      <c r="LCG58" s="712"/>
      <c r="LCH58" s="712"/>
      <c r="LCI58" s="712"/>
      <c r="LCJ58" s="712"/>
      <c r="LCK58" s="712"/>
      <c r="LCL58" s="712"/>
      <c r="LCM58" s="712"/>
      <c r="LCN58" s="712"/>
      <c r="LCO58" s="712"/>
      <c r="LCP58" s="712"/>
      <c r="LCQ58" s="712"/>
      <c r="LCR58" s="712"/>
      <c r="LCS58" s="712"/>
      <c r="LCT58" s="712"/>
      <c r="LCU58" s="712"/>
      <c r="LCV58" s="712"/>
      <c r="LCW58" s="712"/>
      <c r="LCX58" s="712"/>
      <c r="LCY58" s="712"/>
      <c r="LCZ58" s="712"/>
      <c r="LDA58" s="712"/>
      <c r="LDB58" s="712"/>
      <c r="LDC58" s="712"/>
      <c r="LDD58" s="712"/>
      <c r="LDE58" s="712"/>
      <c r="LDF58" s="712"/>
      <c r="LDG58" s="712"/>
      <c r="LDH58" s="712"/>
      <c r="LDI58" s="712"/>
      <c r="LDJ58" s="712"/>
      <c r="LDK58" s="712"/>
      <c r="LDL58" s="712"/>
      <c r="LDM58" s="712"/>
      <c r="LDN58" s="712"/>
      <c r="LDO58" s="712"/>
      <c r="LDP58" s="712"/>
      <c r="LDQ58" s="712"/>
      <c r="LDR58" s="712"/>
      <c r="LDS58" s="712"/>
      <c r="LDT58" s="712"/>
      <c r="LDU58" s="712"/>
      <c r="LDV58" s="712"/>
      <c r="LDW58" s="712"/>
      <c r="LDX58" s="712"/>
      <c r="LDY58" s="712"/>
      <c r="LDZ58" s="712"/>
      <c r="LEA58" s="712"/>
      <c r="LEB58" s="712"/>
      <c r="LEC58" s="712"/>
      <c r="LED58" s="712"/>
      <c r="LEE58" s="712"/>
      <c r="LEF58" s="712"/>
      <c r="LEG58" s="712"/>
      <c r="LEH58" s="712"/>
      <c r="LEI58" s="712"/>
      <c r="LEJ58" s="712"/>
      <c r="LEK58" s="712"/>
      <c r="LEL58" s="712"/>
      <c r="LEM58" s="712"/>
      <c r="LEN58" s="712"/>
      <c r="LEO58" s="712"/>
      <c r="LEP58" s="712"/>
      <c r="LEQ58" s="712"/>
      <c r="LER58" s="712"/>
      <c r="LES58" s="712"/>
      <c r="LET58" s="712"/>
      <c r="LEU58" s="712"/>
      <c r="LEV58" s="712"/>
      <c r="LEW58" s="712"/>
      <c r="LEX58" s="712"/>
      <c r="LEY58" s="712"/>
      <c r="LEZ58" s="712"/>
      <c r="LFA58" s="712"/>
      <c r="LFB58" s="712"/>
      <c r="LFC58" s="712"/>
      <c r="LFD58" s="712"/>
      <c r="LFE58" s="712"/>
      <c r="LFF58" s="712"/>
      <c r="LFG58" s="712"/>
      <c r="LFH58" s="712"/>
      <c r="LFI58" s="712"/>
      <c r="LFJ58" s="712"/>
      <c r="LFK58" s="712"/>
      <c r="LFL58" s="712"/>
      <c r="LFM58" s="712"/>
      <c r="LFN58" s="712"/>
      <c r="LFO58" s="712"/>
      <c r="LFP58" s="712"/>
      <c r="LFQ58" s="712"/>
      <c r="LFR58" s="712"/>
      <c r="LFS58" s="712"/>
      <c r="LFT58" s="712"/>
      <c r="LFU58" s="712"/>
      <c r="LFV58" s="712"/>
      <c r="LFW58" s="712"/>
      <c r="LFX58" s="712"/>
      <c r="LFY58" s="712"/>
      <c r="LFZ58" s="712"/>
      <c r="LGA58" s="712"/>
      <c r="LGB58" s="712"/>
      <c r="LGC58" s="712"/>
      <c r="LGD58" s="712"/>
      <c r="LGE58" s="712"/>
      <c r="LGF58" s="712"/>
      <c r="LGG58" s="712"/>
      <c r="LGH58" s="712"/>
      <c r="LGI58" s="712"/>
      <c r="LGJ58" s="712"/>
      <c r="LGK58" s="712"/>
      <c r="LGL58" s="712"/>
      <c r="LGM58" s="712"/>
      <c r="LGN58" s="712"/>
      <c r="LGO58" s="712"/>
      <c r="LGP58" s="712"/>
      <c r="LGQ58" s="712"/>
      <c r="LGR58" s="712"/>
      <c r="LGS58" s="712"/>
      <c r="LGT58" s="712"/>
      <c r="LGU58" s="712"/>
      <c r="LGV58" s="712"/>
      <c r="LGW58" s="712"/>
      <c r="LGX58" s="712"/>
      <c r="LGY58" s="712"/>
      <c r="LGZ58" s="712"/>
      <c r="LHA58" s="712"/>
      <c r="LHB58" s="712"/>
      <c r="LHC58" s="712"/>
      <c r="LHD58" s="712"/>
      <c r="LHE58" s="712"/>
      <c r="LHF58" s="712"/>
      <c r="LHG58" s="712"/>
      <c r="LHH58" s="712"/>
      <c r="LHI58" s="712"/>
      <c r="LHJ58" s="712"/>
      <c r="LHK58" s="712"/>
      <c r="LHL58" s="712"/>
      <c r="LHM58" s="712"/>
      <c r="LHN58" s="712"/>
      <c r="LHO58" s="712"/>
      <c r="LHP58" s="712"/>
      <c r="LHQ58" s="712"/>
      <c r="LHR58" s="712"/>
      <c r="LHS58" s="712"/>
      <c r="LHT58" s="712"/>
      <c r="LHU58" s="712"/>
      <c r="LHV58" s="712"/>
      <c r="LHW58" s="712"/>
      <c r="LHX58" s="712"/>
      <c r="LHY58" s="712"/>
      <c r="LHZ58" s="712"/>
      <c r="LIA58" s="712"/>
      <c r="LIB58" s="712"/>
      <c r="LIC58" s="712"/>
      <c r="LID58" s="712"/>
      <c r="LIE58" s="712"/>
      <c r="LIF58" s="712"/>
      <c r="LIG58" s="712"/>
      <c r="LIH58" s="712"/>
      <c r="LII58" s="712"/>
      <c r="LIJ58" s="712"/>
      <c r="LIK58" s="712"/>
      <c r="LIL58" s="712"/>
      <c r="LIM58" s="712"/>
      <c r="LIN58" s="712"/>
      <c r="LIO58" s="712"/>
      <c r="LIP58" s="712"/>
      <c r="LIQ58" s="712"/>
      <c r="LIR58" s="712"/>
      <c r="LIS58" s="712"/>
      <c r="LIT58" s="712"/>
      <c r="LIU58" s="712"/>
      <c r="LIV58" s="712"/>
      <c r="LIW58" s="712"/>
      <c r="LIX58" s="712"/>
      <c r="LIY58" s="712"/>
      <c r="LIZ58" s="712"/>
      <c r="LJA58" s="712"/>
      <c r="LJB58" s="712"/>
      <c r="LJC58" s="712"/>
      <c r="LJD58" s="712"/>
      <c r="LJE58" s="712"/>
      <c r="LJF58" s="712"/>
      <c r="LJG58" s="712"/>
      <c r="LJH58" s="712"/>
      <c r="LJI58" s="712"/>
      <c r="LJJ58" s="712"/>
      <c r="LJK58" s="712"/>
      <c r="LJL58" s="712"/>
      <c r="LJM58" s="712"/>
      <c r="LJN58" s="712"/>
      <c r="LJO58" s="712"/>
      <c r="LJP58" s="712"/>
      <c r="LJQ58" s="712"/>
      <c r="LJR58" s="712"/>
      <c r="LJS58" s="712"/>
      <c r="LJT58" s="712"/>
      <c r="LJU58" s="712"/>
      <c r="LJV58" s="712"/>
      <c r="LJW58" s="712"/>
      <c r="LJX58" s="712"/>
      <c r="LJY58" s="712"/>
      <c r="LJZ58" s="712"/>
      <c r="LKA58" s="712"/>
      <c r="LKB58" s="712"/>
      <c r="LKC58" s="712"/>
      <c r="LKD58" s="712"/>
      <c r="LKE58" s="712"/>
      <c r="LKF58" s="712"/>
      <c r="LKG58" s="712"/>
      <c r="LKH58" s="712"/>
      <c r="LKI58" s="712"/>
      <c r="LKJ58" s="712"/>
      <c r="LKK58" s="712"/>
      <c r="LKL58" s="712"/>
      <c r="LKM58" s="712"/>
      <c r="LKN58" s="712"/>
      <c r="LKO58" s="712"/>
      <c r="LKP58" s="712"/>
      <c r="LKQ58" s="712"/>
      <c r="LKR58" s="712"/>
      <c r="LKS58" s="712"/>
      <c r="LKT58" s="712"/>
      <c r="LKU58" s="712"/>
      <c r="LKV58" s="712"/>
      <c r="LKW58" s="712"/>
      <c r="LKX58" s="712"/>
      <c r="LKY58" s="712"/>
      <c r="LKZ58" s="712"/>
      <c r="LLA58" s="712"/>
      <c r="LLB58" s="712"/>
      <c r="LLC58" s="712"/>
      <c r="LLD58" s="712"/>
      <c r="LLE58" s="712"/>
      <c r="LLF58" s="712"/>
      <c r="LLG58" s="712"/>
      <c r="LLH58" s="712"/>
      <c r="LLI58" s="712"/>
      <c r="LLJ58" s="712"/>
      <c r="LLK58" s="712"/>
      <c r="LLL58" s="712"/>
      <c r="LLM58" s="712"/>
      <c r="LLN58" s="712"/>
      <c r="LLO58" s="712"/>
      <c r="LLP58" s="712"/>
      <c r="LLQ58" s="712"/>
      <c r="LLR58" s="712"/>
      <c r="LLS58" s="712"/>
      <c r="LLT58" s="712"/>
      <c r="LLU58" s="712"/>
      <c r="LLV58" s="712"/>
      <c r="LLW58" s="712"/>
      <c r="LLX58" s="712"/>
      <c r="LLY58" s="712"/>
      <c r="LLZ58" s="712"/>
      <c r="LMA58" s="712"/>
      <c r="LMB58" s="712"/>
      <c r="LMC58" s="712"/>
      <c r="LMD58" s="712"/>
      <c r="LME58" s="712"/>
      <c r="LMF58" s="712"/>
      <c r="LMG58" s="712"/>
      <c r="LMH58" s="712"/>
      <c r="LMI58" s="712"/>
      <c r="LMJ58" s="712"/>
      <c r="LMK58" s="712"/>
      <c r="LML58" s="712"/>
      <c r="LMM58" s="712"/>
      <c r="LMN58" s="712"/>
      <c r="LMO58" s="712"/>
      <c r="LMP58" s="712"/>
      <c r="LMQ58" s="712"/>
      <c r="LMR58" s="712"/>
      <c r="LMS58" s="712"/>
      <c r="LMT58" s="712"/>
      <c r="LMU58" s="712"/>
      <c r="LMV58" s="712"/>
      <c r="LMW58" s="712"/>
      <c r="LMX58" s="712"/>
      <c r="LMY58" s="712"/>
      <c r="LMZ58" s="712"/>
      <c r="LNA58" s="712"/>
      <c r="LNB58" s="712"/>
      <c r="LNC58" s="712"/>
      <c r="LND58" s="712"/>
      <c r="LNE58" s="712"/>
      <c r="LNF58" s="712"/>
      <c r="LNG58" s="712"/>
      <c r="LNH58" s="712"/>
      <c r="LNI58" s="712"/>
      <c r="LNJ58" s="712"/>
      <c r="LNK58" s="712"/>
      <c r="LNL58" s="712"/>
      <c r="LNM58" s="712"/>
      <c r="LNN58" s="712"/>
      <c r="LNO58" s="712"/>
      <c r="LNP58" s="712"/>
      <c r="LNQ58" s="712"/>
      <c r="LNR58" s="712"/>
      <c r="LNS58" s="712"/>
      <c r="LNT58" s="712"/>
      <c r="LNU58" s="712"/>
      <c r="LNV58" s="712"/>
      <c r="LNW58" s="712"/>
      <c r="LNX58" s="712"/>
      <c r="LNY58" s="712"/>
      <c r="LNZ58" s="712"/>
      <c r="LOA58" s="712"/>
      <c r="LOB58" s="712"/>
      <c r="LOC58" s="712"/>
      <c r="LOD58" s="712"/>
      <c r="LOE58" s="712"/>
      <c r="LOF58" s="712"/>
      <c r="LOG58" s="712"/>
      <c r="LOH58" s="712"/>
      <c r="LOI58" s="712"/>
      <c r="LOJ58" s="712"/>
      <c r="LOK58" s="712"/>
      <c r="LOL58" s="712"/>
      <c r="LOM58" s="712"/>
      <c r="LON58" s="712"/>
      <c r="LOO58" s="712"/>
      <c r="LOP58" s="712"/>
      <c r="LOQ58" s="712"/>
      <c r="LOR58" s="712"/>
      <c r="LOS58" s="712"/>
      <c r="LOT58" s="712"/>
      <c r="LOU58" s="712"/>
      <c r="LOV58" s="712"/>
      <c r="LOW58" s="712"/>
      <c r="LOX58" s="712"/>
      <c r="LOY58" s="712"/>
      <c r="LOZ58" s="712"/>
      <c r="LPA58" s="712"/>
      <c r="LPB58" s="712"/>
      <c r="LPC58" s="712"/>
      <c r="LPD58" s="712"/>
      <c r="LPE58" s="712"/>
      <c r="LPF58" s="712"/>
      <c r="LPG58" s="712"/>
      <c r="LPH58" s="712"/>
      <c r="LPI58" s="712"/>
      <c r="LPJ58" s="712"/>
      <c r="LPK58" s="712"/>
      <c r="LPL58" s="712"/>
      <c r="LPM58" s="712"/>
      <c r="LPN58" s="712"/>
      <c r="LPO58" s="712"/>
      <c r="LPP58" s="712"/>
      <c r="LPQ58" s="712"/>
      <c r="LPR58" s="712"/>
      <c r="LPS58" s="712"/>
      <c r="LPT58" s="712"/>
      <c r="LPU58" s="712"/>
      <c r="LPV58" s="712"/>
      <c r="LPW58" s="712"/>
      <c r="LPX58" s="712"/>
      <c r="LPY58" s="712"/>
      <c r="LPZ58" s="712"/>
      <c r="LQA58" s="712"/>
      <c r="LQB58" s="712"/>
      <c r="LQC58" s="712"/>
      <c r="LQD58" s="712"/>
      <c r="LQE58" s="712"/>
      <c r="LQF58" s="712"/>
      <c r="LQG58" s="712"/>
      <c r="LQH58" s="712"/>
      <c r="LQI58" s="712"/>
      <c r="LQJ58" s="712"/>
      <c r="LQK58" s="712"/>
      <c r="LQL58" s="712"/>
      <c r="LQM58" s="712"/>
      <c r="LQN58" s="712"/>
      <c r="LQO58" s="712"/>
      <c r="LQP58" s="712"/>
      <c r="LQQ58" s="712"/>
      <c r="LQR58" s="712"/>
      <c r="LQS58" s="712"/>
      <c r="LQT58" s="712"/>
      <c r="LQU58" s="712"/>
      <c r="LQV58" s="712"/>
      <c r="LQW58" s="712"/>
      <c r="LQX58" s="712"/>
      <c r="LQY58" s="712"/>
      <c r="LQZ58" s="712"/>
      <c r="LRA58" s="712"/>
      <c r="LRB58" s="712"/>
      <c r="LRC58" s="712"/>
      <c r="LRD58" s="712"/>
      <c r="LRE58" s="712"/>
      <c r="LRF58" s="712"/>
      <c r="LRG58" s="712"/>
      <c r="LRH58" s="712"/>
      <c r="LRI58" s="712"/>
      <c r="LRJ58" s="712"/>
      <c r="LRK58" s="712"/>
      <c r="LRL58" s="712"/>
      <c r="LRM58" s="712"/>
      <c r="LRN58" s="712"/>
      <c r="LRO58" s="712"/>
      <c r="LRP58" s="712"/>
      <c r="LRQ58" s="712"/>
      <c r="LRR58" s="712"/>
      <c r="LRS58" s="712"/>
      <c r="LRT58" s="712"/>
      <c r="LRU58" s="712"/>
      <c r="LRV58" s="712"/>
      <c r="LRW58" s="712"/>
      <c r="LRX58" s="712"/>
      <c r="LRY58" s="712"/>
      <c r="LRZ58" s="712"/>
      <c r="LSA58" s="712"/>
      <c r="LSB58" s="712"/>
      <c r="LSC58" s="712"/>
      <c r="LSD58" s="712"/>
      <c r="LSE58" s="712"/>
      <c r="LSF58" s="712"/>
      <c r="LSG58" s="712"/>
      <c r="LSH58" s="712"/>
      <c r="LSI58" s="712"/>
      <c r="LSJ58" s="712"/>
      <c r="LSK58" s="712"/>
      <c r="LSL58" s="712"/>
      <c r="LSM58" s="712"/>
      <c r="LSN58" s="712"/>
      <c r="LSO58" s="712"/>
      <c r="LSP58" s="712"/>
      <c r="LSQ58" s="712"/>
      <c r="LSR58" s="712"/>
      <c r="LSS58" s="712"/>
      <c r="LST58" s="712"/>
      <c r="LSU58" s="712"/>
      <c r="LSV58" s="712"/>
      <c r="LSW58" s="712"/>
      <c r="LSX58" s="712"/>
      <c r="LSY58" s="712"/>
      <c r="LSZ58" s="712"/>
      <c r="LTA58" s="712"/>
      <c r="LTB58" s="712"/>
      <c r="LTC58" s="712"/>
      <c r="LTD58" s="712"/>
      <c r="LTE58" s="712"/>
      <c r="LTF58" s="712"/>
      <c r="LTG58" s="712"/>
      <c r="LTH58" s="712"/>
      <c r="LTI58" s="712"/>
      <c r="LTJ58" s="712"/>
      <c r="LTK58" s="712"/>
      <c r="LTL58" s="712"/>
      <c r="LTM58" s="712"/>
      <c r="LTN58" s="712"/>
      <c r="LTO58" s="712"/>
      <c r="LTP58" s="712"/>
      <c r="LTQ58" s="712"/>
      <c r="LTR58" s="712"/>
      <c r="LTS58" s="712"/>
      <c r="LTT58" s="712"/>
      <c r="LTU58" s="712"/>
      <c r="LTV58" s="712"/>
      <c r="LTW58" s="712"/>
      <c r="LTX58" s="712"/>
      <c r="LTY58" s="712"/>
      <c r="LTZ58" s="712"/>
      <c r="LUA58" s="712"/>
      <c r="LUB58" s="712"/>
      <c r="LUC58" s="712"/>
      <c r="LUD58" s="712"/>
      <c r="LUE58" s="712"/>
      <c r="LUF58" s="712"/>
      <c r="LUG58" s="712"/>
      <c r="LUH58" s="712"/>
      <c r="LUI58" s="712"/>
      <c r="LUJ58" s="712"/>
      <c r="LUK58" s="712"/>
      <c r="LUL58" s="712"/>
      <c r="LUM58" s="712"/>
      <c r="LUN58" s="712"/>
      <c r="LUO58" s="712"/>
      <c r="LUP58" s="712"/>
      <c r="LUQ58" s="712"/>
      <c r="LUR58" s="712"/>
      <c r="LUS58" s="712"/>
      <c r="LUT58" s="712"/>
      <c r="LUU58" s="712"/>
      <c r="LUV58" s="712"/>
      <c r="LUW58" s="712"/>
      <c r="LUX58" s="712"/>
      <c r="LUY58" s="712"/>
      <c r="LUZ58" s="712"/>
      <c r="LVA58" s="712"/>
      <c r="LVB58" s="712"/>
      <c r="LVC58" s="712"/>
      <c r="LVD58" s="712"/>
      <c r="LVE58" s="712"/>
      <c r="LVF58" s="712"/>
      <c r="LVG58" s="712"/>
      <c r="LVH58" s="712"/>
      <c r="LVI58" s="712"/>
      <c r="LVJ58" s="712"/>
      <c r="LVK58" s="712"/>
      <c r="LVL58" s="712"/>
      <c r="LVM58" s="712"/>
      <c r="LVN58" s="712"/>
      <c r="LVO58" s="712"/>
      <c r="LVP58" s="712"/>
      <c r="LVQ58" s="712"/>
      <c r="LVR58" s="712"/>
      <c r="LVS58" s="712"/>
      <c r="LVT58" s="712"/>
      <c r="LVU58" s="712"/>
      <c r="LVV58" s="712"/>
      <c r="LVW58" s="712"/>
      <c r="LVX58" s="712"/>
      <c r="LVY58" s="712"/>
      <c r="LVZ58" s="712"/>
      <c r="LWA58" s="712"/>
      <c r="LWB58" s="712"/>
      <c r="LWC58" s="712"/>
      <c r="LWD58" s="712"/>
      <c r="LWE58" s="712"/>
      <c r="LWF58" s="712"/>
      <c r="LWG58" s="712"/>
      <c r="LWH58" s="712"/>
      <c r="LWI58" s="712"/>
      <c r="LWJ58" s="712"/>
      <c r="LWK58" s="712"/>
      <c r="LWL58" s="712"/>
      <c r="LWM58" s="712"/>
      <c r="LWN58" s="712"/>
      <c r="LWO58" s="712"/>
      <c r="LWP58" s="712"/>
      <c r="LWQ58" s="712"/>
      <c r="LWR58" s="712"/>
      <c r="LWS58" s="712"/>
      <c r="LWT58" s="712"/>
      <c r="LWU58" s="712"/>
      <c r="LWV58" s="712"/>
      <c r="LWW58" s="712"/>
      <c r="LWX58" s="712"/>
      <c r="LWY58" s="712"/>
      <c r="LWZ58" s="712"/>
      <c r="LXA58" s="712"/>
      <c r="LXB58" s="712"/>
      <c r="LXC58" s="712"/>
      <c r="LXD58" s="712"/>
      <c r="LXE58" s="712"/>
      <c r="LXF58" s="712"/>
      <c r="LXG58" s="712"/>
      <c r="LXH58" s="712"/>
      <c r="LXI58" s="712"/>
      <c r="LXJ58" s="712"/>
      <c r="LXK58" s="712"/>
      <c r="LXL58" s="712"/>
      <c r="LXM58" s="712"/>
      <c r="LXN58" s="712"/>
      <c r="LXO58" s="712"/>
      <c r="LXP58" s="712"/>
      <c r="LXQ58" s="712"/>
      <c r="LXR58" s="712"/>
      <c r="LXS58" s="712"/>
      <c r="LXT58" s="712"/>
      <c r="LXU58" s="712"/>
      <c r="LXV58" s="712"/>
      <c r="LXW58" s="712"/>
      <c r="LXX58" s="712"/>
      <c r="LXY58" s="712"/>
      <c r="LXZ58" s="712"/>
      <c r="LYA58" s="712"/>
      <c r="LYB58" s="712"/>
      <c r="LYC58" s="712"/>
      <c r="LYD58" s="712"/>
      <c r="LYE58" s="712"/>
      <c r="LYF58" s="712"/>
      <c r="LYG58" s="712"/>
      <c r="LYH58" s="712"/>
      <c r="LYI58" s="712"/>
      <c r="LYJ58" s="712"/>
      <c r="LYK58" s="712"/>
      <c r="LYL58" s="712"/>
      <c r="LYM58" s="712"/>
      <c r="LYN58" s="712"/>
      <c r="LYO58" s="712"/>
      <c r="LYP58" s="712"/>
      <c r="LYQ58" s="712"/>
      <c r="LYR58" s="712"/>
      <c r="LYS58" s="712"/>
      <c r="LYT58" s="712"/>
      <c r="LYU58" s="712"/>
      <c r="LYV58" s="712"/>
      <c r="LYW58" s="712"/>
      <c r="LYX58" s="712"/>
      <c r="LYY58" s="712"/>
      <c r="LYZ58" s="712"/>
      <c r="LZA58" s="712"/>
      <c r="LZB58" s="712"/>
      <c r="LZC58" s="712"/>
      <c r="LZD58" s="712"/>
      <c r="LZE58" s="712"/>
      <c r="LZF58" s="712"/>
      <c r="LZG58" s="712"/>
      <c r="LZH58" s="712"/>
      <c r="LZI58" s="712"/>
      <c r="LZJ58" s="712"/>
      <c r="LZK58" s="712"/>
      <c r="LZL58" s="712"/>
      <c r="LZM58" s="712"/>
      <c r="LZN58" s="712"/>
      <c r="LZO58" s="712"/>
      <c r="LZP58" s="712"/>
      <c r="LZQ58" s="712"/>
      <c r="LZR58" s="712"/>
      <c r="LZS58" s="712"/>
      <c r="LZT58" s="712"/>
      <c r="LZU58" s="712"/>
      <c r="LZV58" s="712"/>
      <c r="LZW58" s="712"/>
      <c r="LZX58" s="712"/>
      <c r="LZY58" s="712"/>
      <c r="LZZ58" s="712"/>
      <c r="MAA58" s="712"/>
      <c r="MAB58" s="712"/>
      <c r="MAC58" s="712"/>
      <c r="MAD58" s="712"/>
      <c r="MAE58" s="712"/>
      <c r="MAF58" s="712"/>
      <c r="MAG58" s="712"/>
      <c r="MAH58" s="712"/>
      <c r="MAI58" s="712"/>
      <c r="MAJ58" s="712"/>
      <c r="MAK58" s="712"/>
      <c r="MAL58" s="712"/>
      <c r="MAM58" s="712"/>
      <c r="MAN58" s="712"/>
      <c r="MAO58" s="712"/>
      <c r="MAP58" s="712"/>
      <c r="MAQ58" s="712"/>
      <c r="MAR58" s="712"/>
      <c r="MAS58" s="712"/>
      <c r="MAT58" s="712"/>
      <c r="MAU58" s="712"/>
      <c r="MAV58" s="712"/>
      <c r="MAW58" s="712"/>
      <c r="MAX58" s="712"/>
      <c r="MAY58" s="712"/>
      <c r="MAZ58" s="712"/>
      <c r="MBA58" s="712"/>
      <c r="MBB58" s="712"/>
      <c r="MBC58" s="712"/>
      <c r="MBD58" s="712"/>
      <c r="MBE58" s="712"/>
      <c r="MBF58" s="712"/>
      <c r="MBG58" s="712"/>
      <c r="MBH58" s="712"/>
      <c r="MBI58" s="712"/>
      <c r="MBJ58" s="712"/>
      <c r="MBK58" s="712"/>
      <c r="MBL58" s="712"/>
      <c r="MBM58" s="712"/>
      <c r="MBN58" s="712"/>
      <c r="MBO58" s="712"/>
      <c r="MBP58" s="712"/>
      <c r="MBQ58" s="712"/>
      <c r="MBR58" s="712"/>
      <c r="MBS58" s="712"/>
      <c r="MBT58" s="712"/>
      <c r="MBU58" s="712"/>
      <c r="MBV58" s="712"/>
      <c r="MBW58" s="712"/>
      <c r="MBX58" s="712"/>
      <c r="MBY58" s="712"/>
      <c r="MBZ58" s="712"/>
      <c r="MCA58" s="712"/>
      <c r="MCB58" s="712"/>
      <c r="MCC58" s="712"/>
      <c r="MCD58" s="712"/>
      <c r="MCE58" s="712"/>
      <c r="MCF58" s="712"/>
      <c r="MCG58" s="712"/>
      <c r="MCH58" s="712"/>
      <c r="MCI58" s="712"/>
      <c r="MCJ58" s="712"/>
      <c r="MCK58" s="712"/>
      <c r="MCL58" s="712"/>
      <c r="MCM58" s="712"/>
      <c r="MCN58" s="712"/>
      <c r="MCO58" s="712"/>
      <c r="MCP58" s="712"/>
      <c r="MCQ58" s="712"/>
      <c r="MCR58" s="712"/>
      <c r="MCS58" s="712"/>
      <c r="MCT58" s="712"/>
      <c r="MCU58" s="712"/>
      <c r="MCV58" s="712"/>
      <c r="MCW58" s="712"/>
      <c r="MCX58" s="712"/>
      <c r="MCY58" s="712"/>
      <c r="MCZ58" s="712"/>
      <c r="MDA58" s="712"/>
      <c r="MDB58" s="712"/>
      <c r="MDC58" s="712"/>
      <c r="MDD58" s="712"/>
      <c r="MDE58" s="712"/>
      <c r="MDF58" s="712"/>
      <c r="MDG58" s="712"/>
      <c r="MDH58" s="712"/>
      <c r="MDI58" s="712"/>
      <c r="MDJ58" s="712"/>
      <c r="MDK58" s="712"/>
      <c r="MDL58" s="712"/>
      <c r="MDM58" s="712"/>
      <c r="MDN58" s="712"/>
      <c r="MDO58" s="712"/>
      <c r="MDP58" s="712"/>
      <c r="MDQ58" s="712"/>
      <c r="MDR58" s="712"/>
      <c r="MDS58" s="712"/>
      <c r="MDT58" s="712"/>
      <c r="MDU58" s="712"/>
      <c r="MDV58" s="712"/>
      <c r="MDW58" s="712"/>
      <c r="MDX58" s="712"/>
      <c r="MDY58" s="712"/>
      <c r="MDZ58" s="712"/>
      <c r="MEA58" s="712"/>
      <c r="MEB58" s="712"/>
      <c r="MEC58" s="712"/>
      <c r="MED58" s="712"/>
      <c r="MEE58" s="712"/>
      <c r="MEF58" s="712"/>
      <c r="MEG58" s="712"/>
      <c r="MEH58" s="712"/>
      <c r="MEI58" s="712"/>
      <c r="MEJ58" s="712"/>
      <c r="MEK58" s="712"/>
      <c r="MEL58" s="712"/>
      <c r="MEM58" s="712"/>
      <c r="MEN58" s="712"/>
      <c r="MEO58" s="712"/>
      <c r="MEP58" s="712"/>
      <c r="MEQ58" s="712"/>
      <c r="MER58" s="712"/>
      <c r="MES58" s="712"/>
      <c r="MET58" s="712"/>
      <c r="MEU58" s="712"/>
      <c r="MEV58" s="712"/>
      <c r="MEW58" s="712"/>
      <c r="MEX58" s="712"/>
      <c r="MEY58" s="712"/>
      <c r="MEZ58" s="712"/>
      <c r="MFA58" s="712"/>
      <c r="MFB58" s="712"/>
      <c r="MFC58" s="712"/>
      <c r="MFD58" s="712"/>
      <c r="MFE58" s="712"/>
      <c r="MFF58" s="712"/>
      <c r="MFG58" s="712"/>
      <c r="MFH58" s="712"/>
      <c r="MFI58" s="712"/>
      <c r="MFJ58" s="712"/>
      <c r="MFK58" s="712"/>
      <c r="MFL58" s="712"/>
      <c r="MFM58" s="712"/>
      <c r="MFN58" s="712"/>
      <c r="MFO58" s="712"/>
      <c r="MFP58" s="712"/>
      <c r="MFQ58" s="712"/>
      <c r="MFR58" s="712"/>
      <c r="MFS58" s="712"/>
      <c r="MFT58" s="712"/>
      <c r="MFU58" s="712"/>
      <c r="MFV58" s="712"/>
      <c r="MFW58" s="712"/>
      <c r="MFX58" s="712"/>
      <c r="MFY58" s="712"/>
      <c r="MFZ58" s="712"/>
      <c r="MGA58" s="712"/>
      <c r="MGB58" s="712"/>
      <c r="MGC58" s="712"/>
      <c r="MGD58" s="712"/>
      <c r="MGE58" s="712"/>
      <c r="MGF58" s="712"/>
      <c r="MGG58" s="712"/>
      <c r="MGH58" s="712"/>
      <c r="MGI58" s="712"/>
      <c r="MGJ58" s="712"/>
      <c r="MGK58" s="712"/>
      <c r="MGL58" s="712"/>
      <c r="MGM58" s="712"/>
      <c r="MGN58" s="712"/>
      <c r="MGO58" s="712"/>
      <c r="MGP58" s="712"/>
      <c r="MGQ58" s="712"/>
      <c r="MGR58" s="712"/>
      <c r="MGS58" s="712"/>
      <c r="MGT58" s="712"/>
      <c r="MGU58" s="712"/>
      <c r="MGV58" s="712"/>
      <c r="MGW58" s="712"/>
      <c r="MGX58" s="712"/>
      <c r="MGY58" s="712"/>
      <c r="MGZ58" s="712"/>
      <c r="MHA58" s="712"/>
      <c r="MHB58" s="712"/>
      <c r="MHC58" s="712"/>
      <c r="MHD58" s="712"/>
      <c r="MHE58" s="712"/>
      <c r="MHF58" s="712"/>
      <c r="MHG58" s="712"/>
      <c r="MHH58" s="712"/>
      <c r="MHI58" s="712"/>
      <c r="MHJ58" s="712"/>
      <c r="MHK58" s="712"/>
      <c r="MHL58" s="712"/>
      <c r="MHM58" s="712"/>
      <c r="MHN58" s="712"/>
      <c r="MHO58" s="712"/>
      <c r="MHP58" s="712"/>
      <c r="MHQ58" s="712"/>
      <c r="MHR58" s="712"/>
      <c r="MHS58" s="712"/>
      <c r="MHT58" s="712"/>
      <c r="MHU58" s="712"/>
      <c r="MHV58" s="712"/>
      <c r="MHW58" s="712"/>
      <c r="MHX58" s="712"/>
      <c r="MHY58" s="712"/>
      <c r="MHZ58" s="712"/>
      <c r="MIA58" s="712"/>
      <c r="MIB58" s="712"/>
      <c r="MIC58" s="712"/>
      <c r="MID58" s="712"/>
      <c r="MIE58" s="712"/>
      <c r="MIF58" s="712"/>
      <c r="MIG58" s="712"/>
      <c r="MIH58" s="712"/>
      <c r="MII58" s="712"/>
      <c r="MIJ58" s="712"/>
      <c r="MIK58" s="712"/>
      <c r="MIL58" s="712"/>
      <c r="MIM58" s="712"/>
      <c r="MIN58" s="712"/>
      <c r="MIO58" s="712"/>
      <c r="MIP58" s="712"/>
      <c r="MIQ58" s="712"/>
      <c r="MIR58" s="712"/>
      <c r="MIS58" s="712"/>
      <c r="MIT58" s="712"/>
      <c r="MIU58" s="712"/>
      <c r="MIV58" s="712"/>
      <c r="MIW58" s="712"/>
      <c r="MIX58" s="712"/>
      <c r="MIY58" s="712"/>
      <c r="MIZ58" s="712"/>
      <c r="MJA58" s="712"/>
      <c r="MJB58" s="712"/>
      <c r="MJC58" s="712"/>
      <c r="MJD58" s="712"/>
      <c r="MJE58" s="712"/>
      <c r="MJF58" s="712"/>
      <c r="MJG58" s="712"/>
      <c r="MJH58" s="712"/>
      <c r="MJI58" s="712"/>
      <c r="MJJ58" s="712"/>
      <c r="MJK58" s="712"/>
      <c r="MJL58" s="712"/>
      <c r="MJM58" s="712"/>
      <c r="MJN58" s="712"/>
      <c r="MJO58" s="712"/>
      <c r="MJP58" s="712"/>
      <c r="MJQ58" s="712"/>
      <c r="MJR58" s="712"/>
      <c r="MJS58" s="712"/>
      <c r="MJT58" s="712"/>
      <c r="MJU58" s="712"/>
      <c r="MJV58" s="712"/>
      <c r="MJW58" s="712"/>
      <c r="MJX58" s="712"/>
      <c r="MJY58" s="712"/>
      <c r="MJZ58" s="712"/>
      <c r="MKA58" s="712"/>
      <c r="MKB58" s="712"/>
      <c r="MKC58" s="712"/>
      <c r="MKD58" s="712"/>
      <c r="MKE58" s="712"/>
      <c r="MKF58" s="712"/>
      <c r="MKG58" s="712"/>
      <c r="MKH58" s="712"/>
      <c r="MKI58" s="712"/>
      <c r="MKJ58" s="712"/>
      <c r="MKK58" s="712"/>
      <c r="MKL58" s="712"/>
      <c r="MKM58" s="712"/>
      <c r="MKN58" s="712"/>
      <c r="MKO58" s="712"/>
      <c r="MKP58" s="712"/>
      <c r="MKQ58" s="712"/>
      <c r="MKR58" s="712"/>
      <c r="MKS58" s="712"/>
      <c r="MKT58" s="712"/>
      <c r="MKU58" s="712"/>
      <c r="MKV58" s="712"/>
      <c r="MKW58" s="712"/>
      <c r="MKX58" s="712"/>
      <c r="MKY58" s="712"/>
      <c r="MKZ58" s="712"/>
      <c r="MLA58" s="712"/>
      <c r="MLB58" s="712"/>
      <c r="MLC58" s="712"/>
      <c r="MLD58" s="712"/>
      <c r="MLE58" s="712"/>
      <c r="MLF58" s="712"/>
      <c r="MLG58" s="712"/>
      <c r="MLH58" s="712"/>
      <c r="MLI58" s="712"/>
      <c r="MLJ58" s="712"/>
      <c r="MLK58" s="712"/>
      <c r="MLL58" s="712"/>
      <c r="MLM58" s="712"/>
      <c r="MLN58" s="712"/>
      <c r="MLO58" s="712"/>
      <c r="MLP58" s="712"/>
      <c r="MLQ58" s="712"/>
      <c r="MLR58" s="712"/>
      <c r="MLS58" s="712"/>
      <c r="MLT58" s="712"/>
      <c r="MLU58" s="712"/>
      <c r="MLV58" s="712"/>
      <c r="MLW58" s="712"/>
      <c r="MLX58" s="712"/>
      <c r="MLY58" s="712"/>
      <c r="MLZ58" s="712"/>
      <c r="MMA58" s="712"/>
      <c r="MMB58" s="712"/>
      <c r="MMC58" s="712"/>
      <c r="MMD58" s="712"/>
      <c r="MME58" s="712"/>
      <c r="MMF58" s="712"/>
      <c r="MMG58" s="712"/>
      <c r="MMH58" s="712"/>
      <c r="MMI58" s="712"/>
      <c r="MMJ58" s="712"/>
      <c r="MMK58" s="712"/>
      <c r="MML58" s="712"/>
      <c r="MMM58" s="712"/>
      <c r="MMN58" s="712"/>
      <c r="MMO58" s="712"/>
      <c r="MMP58" s="712"/>
      <c r="MMQ58" s="712"/>
      <c r="MMR58" s="712"/>
      <c r="MMS58" s="712"/>
      <c r="MMT58" s="712"/>
      <c r="MMU58" s="712"/>
      <c r="MMV58" s="712"/>
      <c r="MMW58" s="712"/>
      <c r="MMX58" s="712"/>
      <c r="MMY58" s="712"/>
      <c r="MMZ58" s="712"/>
      <c r="MNA58" s="712"/>
      <c r="MNB58" s="712"/>
      <c r="MNC58" s="712"/>
      <c r="MND58" s="712"/>
      <c r="MNE58" s="712"/>
      <c r="MNF58" s="712"/>
      <c r="MNG58" s="712"/>
      <c r="MNH58" s="712"/>
      <c r="MNI58" s="712"/>
      <c r="MNJ58" s="712"/>
      <c r="MNK58" s="712"/>
      <c r="MNL58" s="712"/>
      <c r="MNM58" s="712"/>
      <c r="MNN58" s="712"/>
      <c r="MNO58" s="712"/>
      <c r="MNP58" s="712"/>
      <c r="MNQ58" s="712"/>
      <c r="MNR58" s="712"/>
      <c r="MNS58" s="712"/>
      <c r="MNT58" s="712"/>
      <c r="MNU58" s="712"/>
      <c r="MNV58" s="712"/>
      <c r="MNW58" s="712"/>
      <c r="MNX58" s="712"/>
      <c r="MNY58" s="712"/>
      <c r="MNZ58" s="712"/>
      <c r="MOA58" s="712"/>
      <c r="MOB58" s="712"/>
      <c r="MOC58" s="712"/>
      <c r="MOD58" s="712"/>
      <c r="MOE58" s="712"/>
      <c r="MOF58" s="712"/>
      <c r="MOG58" s="712"/>
      <c r="MOH58" s="712"/>
      <c r="MOI58" s="712"/>
      <c r="MOJ58" s="712"/>
      <c r="MOK58" s="712"/>
      <c r="MOL58" s="712"/>
      <c r="MOM58" s="712"/>
      <c r="MON58" s="712"/>
      <c r="MOO58" s="712"/>
      <c r="MOP58" s="712"/>
      <c r="MOQ58" s="712"/>
      <c r="MOR58" s="712"/>
      <c r="MOS58" s="712"/>
      <c r="MOT58" s="712"/>
      <c r="MOU58" s="712"/>
      <c r="MOV58" s="712"/>
      <c r="MOW58" s="712"/>
      <c r="MOX58" s="712"/>
      <c r="MOY58" s="712"/>
      <c r="MOZ58" s="712"/>
      <c r="MPA58" s="712"/>
      <c r="MPB58" s="712"/>
      <c r="MPC58" s="712"/>
      <c r="MPD58" s="712"/>
      <c r="MPE58" s="712"/>
      <c r="MPF58" s="712"/>
      <c r="MPG58" s="712"/>
      <c r="MPH58" s="712"/>
      <c r="MPI58" s="712"/>
      <c r="MPJ58" s="712"/>
      <c r="MPK58" s="712"/>
      <c r="MPL58" s="712"/>
      <c r="MPM58" s="712"/>
      <c r="MPN58" s="712"/>
      <c r="MPO58" s="712"/>
      <c r="MPP58" s="712"/>
      <c r="MPQ58" s="712"/>
      <c r="MPR58" s="712"/>
      <c r="MPS58" s="712"/>
      <c r="MPT58" s="712"/>
      <c r="MPU58" s="712"/>
      <c r="MPV58" s="712"/>
      <c r="MPW58" s="712"/>
      <c r="MPX58" s="712"/>
      <c r="MPY58" s="712"/>
      <c r="MPZ58" s="712"/>
      <c r="MQA58" s="712"/>
      <c r="MQB58" s="712"/>
      <c r="MQC58" s="712"/>
      <c r="MQD58" s="712"/>
      <c r="MQE58" s="712"/>
      <c r="MQF58" s="712"/>
      <c r="MQG58" s="712"/>
      <c r="MQH58" s="712"/>
      <c r="MQI58" s="712"/>
      <c r="MQJ58" s="712"/>
      <c r="MQK58" s="712"/>
      <c r="MQL58" s="712"/>
      <c r="MQM58" s="712"/>
      <c r="MQN58" s="712"/>
      <c r="MQO58" s="712"/>
      <c r="MQP58" s="712"/>
      <c r="MQQ58" s="712"/>
      <c r="MQR58" s="712"/>
      <c r="MQS58" s="712"/>
      <c r="MQT58" s="712"/>
      <c r="MQU58" s="712"/>
      <c r="MQV58" s="712"/>
      <c r="MQW58" s="712"/>
      <c r="MQX58" s="712"/>
      <c r="MQY58" s="712"/>
      <c r="MQZ58" s="712"/>
      <c r="MRA58" s="712"/>
      <c r="MRB58" s="712"/>
      <c r="MRC58" s="712"/>
      <c r="MRD58" s="712"/>
      <c r="MRE58" s="712"/>
      <c r="MRF58" s="712"/>
      <c r="MRG58" s="712"/>
      <c r="MRH58" s="712"/>
      <c r="MRI58" s="712"/>
      <c r="MRJ58" s="712"/>
      <c r="MRK58" s="712"/>
      <c r="MRL58" s="712"/>
      <c r="MRM58" s="712"/>
      <c r="MRN58" s="712"/>
      <c r="MRO58" s="712"/>
      <c r="MRP58" s="712"/>
      <c r="MRQ58" s="712"/>
      <c r="MRR58" s="712"/>
      <c r="MRS58" s="712"/>
      <c r="MRT58" s="712"/>
      <c r="MRU58" s="712"/>
      <c r="MRV58" s="712"/>
      <c r="MRW58" s="712"/>
      <c r="MRX58" s="712"/>
      <c r="MRY58" s="712"/>
      <c r="MRZ58" s="712"/>
      <c r="MSA58" s="712"/>
      <c r="MSB58" s="712"/>
      <c r="MSC58" s="712"/>
      <c r="MSD58" s="712"/>
      <c r="MSE58" s="712"/>
      <c r="MSF58" s="712"/>
      <c r="MSG58" s="712"/>
      <c r="MSH58" s="712"/>
      <c r="MSI58" s="712"/>
      <c r="MSJ58" s="712"/>
      <c r="MSK58" s="712"/>
      <c r="MSL58" s="712"/>
      <c r="MSM58" s="712"/>
      <c r="MSN58" s="712"/>
      <c r="MSO58" s="712"/>
      <c r="MSP58" s="712"/>
      <c r="MSQ58" s="712"/>
      <c r="MSR58" s="712"/>
      <c r="MSS58" s="712"/>
      <c r="MST58" s="712"/>
      <c r="MSU58" s="712"/>
      <c r="MSV58" s="712"/>
      <c r="MSW58" s="712"/>
      <c r="MSX58" s="712"/>
      <c r="MSY58" s="712"/>
      <c r="MSZ58" s="712"/>
      <c r="MTA58" s="712"/>
      <c r="MTB58" s="712"/>
      <c r="MTC58" s="712"/>
      <c r="MTD58" s="712"/>
      <c r="MTE58" s="712"/>
      <c r="MTF58" s="712"/>
      <c r="MTG58" s="712"/>
      <c r="MTH58" s="712"/>
      <c r="MTI58" s="712"/>
      <c r="MTJ58" s="712"/>
      <c r="MTK58" s="712"/>
      <c r="MTL58" s="712"/>
      <c r="MTM58" s="712"/>
      <c r="MTN58" s="712"/>
      <c r="MTO58" s="712"/>
      <c r="MTP58" s="712"/>
      <c r="MTQ58" s="712"/>
      <c r="MTR58" s="712"/>
      <c r="MTS58" s="712"/>
      <c r="MTT58" s="712"/>
      <c r="MTU58" s="712"/>
      <c r="MTV58" s="712"/>
      <c r="MTW58" s="712"/>
      <c r="MTX58" s="712"/>
      <c r="MTY58" s="712"/>
      <c r="MTZ58" s="712"/>
      <c r="MUA58" s="712"/>
      <c r="MUB58" s="712"/>
      <c r="MUC58" s="712"/>
      <c r="MUD58" s="712"/>
      <c r="MUE58" s="712"/>
      <c r="MUF58" s="712"/>
      <c r="MUG58" s="712"/>
      <c r="MUH58" s="712"/>
      <c r="MUI58" s="712"/>
      <c r="MUJ58" s="712"/>
      <c r="MUK58" s="712"/>
      <c r="MUL58" s="712"/>
      <c r="MUM58" s="712"/>
      <c r="MUN58" s="712"/>
      <c r="MUO58" s="712"/>
      <c r="MUP58" s="712"/>
      <c r="MUQ58" s="712"/>
      <c r="MUR58" s="712"/>
      <c r="MUS58" s="712"/>
      <c r="MUT58" s="712"/>
      <c r="MUU58" s="712"/>
      <c r="MUV58" s="712"/>
      <c r="MUW58" s="712"/>
      <c r="MUX58" s="712"/>
      <c r="MUY58" s="712"/>
      <c r="MUZ58" s="712"/>
      <c r="MVA58" s="712"/>
      <c r="MVB58" s="712"/>
      <c r="MVC58" s="712"/>
      <c r="MVD58" s="712"/>
      <c r="MVE58" s="712"/>
      <c r="MVF58" s="712"/>
      <c r="MVG58" s="712"/>
      <c r="MVH58" s="712"/>
      <c r="MVI58" s="712"/>
      <c r="MVJ58" s="712"/>
      <c r="MVK58" s="712"/>
      <c r="MVL58" s="712"/>
      <c r="MVM58" s="712"/>
      <c r="MVN58" s="712"/>
      <c r="MVO58" s="712"/>
      <c r="MVP58" s="712"/>
      <c r="MVQ58" s="712"/>
      <c r="MVR58" s="712"/>
      <c r="MVS58" s="712"/>
      <c r="MVT58" s="712"/>
      <c r="MVU58" s="712"/>
      <c r="MVV58" s="712"/>
      <c r="MVW58" s="712"/>
      <c r="MVX58" s="712"/>
      <c r="MVY58" s="712"/>
      <c r="MVZ58" s="712"/>
      <c r="MWA58" s="712"/>
      <c r="MWB58" s="712"/>
      <c r="MWC58" s="712"/>
      <c r="MWD58" s="712"/>
      <c r="MWE58" s="712"/>
      <c r="MWF58" s="712"/>
      <c r="MWG58" s="712"/>
      <c r="MWH58" s="712"/>
      <c r="MWI58" s="712"/>
      <c r="MWJ58" s="712"/>
      <c r="MWK58" s="712"/>
      <c r="MWL58" s="712"/>
      <c r="MWM58" s="712"/>
      <c r="MWN58" s="712"/>
      <c r="MWO58" s="712"/>
      <c r="MWP58" s="712"/>
      <c r="MWQ58" s="712"/>
      <c r="MWR58" s="712"/>
      <c r="MWS58" s="712"/>
      <c r="MWT58" s="712"/>
      <c r="MWU58" s="712"/>
      <c r="MWV58" s="712"/>
      <c r="MWW58" s="712"/>
      <c r="MWX58" s="712"/>
      <c r="MWY58" s="712"/>
      <c r="MWZ58" s="712"/>
      <c r="MXA58" s="712"/>
      <c r="MXB58" s="712"/>
      <c r="MXC58" s="712"/>
      <c r="MXD58" s="712"/>
      <c r="MXE58" s="712"/>
      <c r="MXF58" s="712"/>
      <c r="MXG58" s="712"/>
      <c r="MXH58" s="712"/>
      <c r="MXI58" s="712"/>
      <c r="MXJ58" s="712"/>
      <c r="MXK58" s="712"/>
      <c r="MXL58" s="712"/>
      <c r="MXM58" s="712"/>
      <c r="MXN58" s="712"/>
      <c r="MXO58" s="712"/>
      <c r="MXP58" s="712"/>
      <c r="MXQ58" s="712"/>
      <c r="MXR58" s="712"/>
      <c r="MXS58" s="712"/>
      <c r="MXT58" s="712"/>
      <c r="MXU58" s="712"/>
      <c r="MXV58" s="712"/>
      <c r="MXW58" s="712"/>
      <c r="MXX58" s="712"/>
      <c r="MXY58" s="712"/>
      <c r="MXZ58" s="712"/>
      <c r="MYA58" s="712"/>
      <c r="MYB58" s="712"/>
      <c r="MYC58" s="712"/>
      <c r="MYD58" s="712"/>
      <c r="MYE58" s="712"/>
      <c r="MYF58" s="712"/>
      <c r="MYG58" s="712"/>
      <c r="MYH58" s="712"/>
      <c r="MYI58" s="712"/>
      <c r="MYJ58" s="712"/>
      <c r="MYK58" s="712"/>
      <c r="MYL58" s="712"/>
      <c r="MYM58" s="712"/>
      <c r="MYN58" s="712"/>
      <c r="MYO58" s="712"/>
      <c r="MYP58" s="712"/>
      <c r="MYQ58" s="712"/>
      <c r="MYR58" s="712"/>
      <c r="MYS58" s="712"/>
      <c r="MYT58" s="712"/>
      <c r="MYU58" s="712"/>
      <c r="MYV58" s="712"/>
      <c r="MYW58" s="712"/>
      <c r="MYX58" s="712"/>
      <c r="MYY58" s="712"/>
      <c r="MYZ58" s="712"/>
      <c r="MZA58" s="712"/>
      <c r="MZB58" s="712"/>
      <c r="MZC58" s="712"/>
      <c r="MZD58" s="712"/>
      <c r="MZE58" s="712"/>
      <c r="MZF58" s="712"/>
      <c r="MZG58" s="712"/>
      <c r="MZH58" s="712"/>
      <c r="MZI58" s="712"/>
      <c r="MZJ58" s="712"/>
      <c r="MZK58" s="712"/>
      <c r="MZL58" s="712"/>
      <c r="MZM58" s="712"/>
      <c r="MZN58" s="712"/>
      <c r="MZO58" s="712"/>
      <c r="MZP58" s="712"/>
      <c r="MZQ58" s="712"/>
      <c r="MZR58" s="712"/>
      <c r="MZS58" s="712"/>
      <c r="MZT58" s="712"/>
      <c r="MZU58" s="712"/>
      <c r="MZV58" s="712"/>
      <c r="MZW58" s="712"/>
      <c r="MZX58" s="712"/>
      <c r="MZY58" s="712"/>
      <c r="MZZ58" s="712"/>
      <c r="NAA58" s="712"/>
      <c r="NAB58" s="712"/>
      <c r="NAC58" s="712"/>
      <c r="NAD58" s="712"/>
      <c r="NAE58" s="712"/>
      <c r="NAF58" s="712"/>
      <c r="NAG58" s="712"/>
      <c r="NAH58" s="712"/>
      <c r="NAI58" s="712"/>
      <c r="NAJ58" s="712"/>
      <c r="NAK58" s="712"/>
      <c r="NAL58" s="712"/>
      <c r="NAM58" s="712"/>
      <c r="NAN58" s="712"/>
      <c r="NAO58" s="712"/>
      <c r="NAP58" s="712"/>
      <c r="NAQ58" s="712"/>
      <c r="NAR58" s="712"/>
      <c r="NAS58" s="712"/>
      <c r="NAT58" s="712"/>
      <c r="NAU58" s="712"/>
      <c r="NAV58" s="712"/>
      <c r="NAW58" s="712"/>
      <c r="NAX58" s="712"/>
      <c r="NAY58" s="712"/>
      <c r="NAZ58" s="712"/>
      <c r="NBA58" s="712"/>
      <c r="NBB58" s="712"/>
      <c r="NBC58" s="712"/>
      <c r="NBD58" s="712"/>
      <c r="NBE58" s="712"/>
      <c r="NBF58" s="712"/>
      <c r="NBG58" s="712"/>
      <c r="NBH58" s="712"/>
      <c r="NBI58" s="712"/>
      <c r="NBJ58" s="712"/>
      <c r="NBK58" s="712"/>
      <c r="NBL58" s="712"/>
      <c r="NBM58" s="712"/>
      <c r="NBN58" s="712"/>
      <c r="NBO58" s="712"/>
      <c r="NBP58" s="712"/>
      <c r="NBQ58" s="712"/>
      <c r="NBR58" s="712"/>
      <c r="NBS58" s="712"/>
      <c r="NBT58" s="712"/>
      <c r="NBU58" s="712"/>
      <c r="NBV58" s="712"/>
      <c r="NBW58" s="712"/>
      <c r="NBX58" s="712"/>
      <c r="NBY58" s="712"/>
      <c r="NBZ58" s="712"/>
      <c r="NCA58" s="712"/>
      <c r="NCB58" s="712"/>
      <c r="NCC58" s="712"/>
      <c r="NCD58" s="712"/>
      <c r="NCE58" s="712"/>
      <c r="NCF58" s="712"/>
      <c r="NCG58" s="712"/>
      <c r="NCH58" s="712"/>
      <c r="NCI58" s="712"/>
      <c r="NCJ58" s="712"/>
      <c r="NCK58" s="712"/>
      <c r="NCL58" s="712"/>
      <c r="NCM58" s="712"/>
      <c r="NCN58" s="712"/>
      <c r="NCO58" s="712"/>
      <c r="NCP58" s="712"/>
      <c r="NCQ58" s="712"/>
      <c r="NCR58" s="712"/>
      <c r="NCS58" s="712"/>
      <c r="NCT58" s="712"/>
      <c r="NCU58" s="712"/>
      <c r="NCV58" s="712"/>
      <c r="NCW58" s="712"/>
      <c r="NCX58" s="712"/>
      <c r="NCY58" s="712"/>
      <c r="NCZ58" s="712"/>
      <c r="NDA58" s="712"/>
      <c r="NDB58" s="712"/>
      <c r="NDC58" s="712"/>
      <c r="NDD58" s="712"/>
      <c r="NDE58" s="712"/>
      <c r="NDF58" s="712"/>
      <c r="NDG58" s="712"/>
      <c r="NDH58" s="712"/>
      <c r="NDI58" s="712"/>
      <c r="NDJ58" s="712"/>
      <c r="NDK58" s="712"/>
      <c r="NDL58" s="712"/>
      <c r="NDM58" s="712"/>
      <c r="NDN58" s="712"/>
      <c r="NDO58" s="712"/>
      <c r="NDP58" s="712"/>
      <c r="NDQ58" s="712"/>
      <c r="NDR58" s="712"/>
      <c r="NDS58" s="712"/>
      <c r="NDT58" s="712"/>
      <c r="NDU58" s="712"/>
      <c r="NDV58" s="712"/>
      <c r="NDW58" s="712"/>
      <c r="NDX58" s="712"/>
      <c r="NDY58" s="712"/>
      <c r="NDZ58" s="712"/>
      <c r="NEA58" s="712"/>
      <c r="NEB58" s="712"/>
      <c r="NEC58" s="712"/>
      <c r="NED58" s="712"/>
      <c r="NEE58" s="712"/>
      <c r="NEF58" s="712"/>
      <c r="NEG58" s="712"/>
      <c r="NEH58" s="712"/>
      <c r="NEI58" s="712"/>
      <c r="NEJ58" s="712"/>
      <c r="NEK58" s="712"/>
      <c r="NEL58" s="712"/>
      <c r="NEM58" s="712"/>
      <c r="NEN58" s="712"/>
      <c r="NEO58" s="712"/>
      <c r="NEP58" s="712"/>
      <c r="NEQ58" s="712"/>
      <c r="NER58" s="712"/>
      <c r="NES58" s="712"/>
      <c r="NET58" s="712"/>
      <c r="NEU58" s="712"/>
      <c r="NEV58" s="712"/>
      <c r="NEW58" s="712"/>
      <c r="NEX58" s="712"/>
      <c r="NEY58" s="712"/>
      <c r="NEZ58" s="712"/>
      <c r="NFA58" s="712"/>
      <c r="NFB58" s="712"/>
      <c r="NFC58" s="712"/>
      <c r="NFD58" s="712"/>
      <c r="NFE58" s="712"/>
      <c r="NFF58" s="712"/>
      <c r="NFG58" s="712"/>
      <c r="NFH58" s="712"/>
      <c r="NFI58" s="712"/>
      <c r="NFJ58" s="712"/>
      <c r="NFK58" s="712"/>
      <c r="NFL58" s="712"/>
      <c r="NFM58" s="712"/>
      <c r="NFN58" s="712"/>
      <c r="NFO58" s="712"/>
      <c r="NFP58" s="712"/>
      <c r="NFQ58" s="712"/>
      <c r="NFR58" s="712"/>
      <c r="NFS58" s="712"/>
      <c r="NFT58" s="712"/>
      <c r="NFU58" s="712"/>
      <c r="NFV58" s="712"/>
      <c r="NFW58" s="712"/>
      <c r="NFX58" s="712"/>
      <c r="NFY58" s="712"/>
      <c r="NFZ58" s="712"/>
      <c r="NGA58" s="712"/>
      <c r="NGB58" s="712"/>
      <c r="NGC58" s="712"/>
      <c r="NGD58" s="712"/>
      <c r="NGE58" s="712"/>
      <c r="NGF58" s="712"/>
      <c r="NGG58" s="712"/>
      <c r="NGH58" s="712"/>
      <c r="NGI58" s="712"/>
      <c r="NGJ58" s="712"/>
      <c r="NGK58" s="712"/>
      <c r="NGL58" s="712"/>
      <c r="NGM58" s="712"/>
      <c r="NGN58" s="712"/>
      <c r="NGO58" s="712"/>
      <c r="NGP58" s="712"/>
      <c r="NGQ58" s="712"/>
      <c r="NGR58" s="712"/>
      <c r="NGS58" s="712"/>
      <c r="NGT58" s="712"/>
      <c r="NGU58" s="712"/>
      <c r="NGV58" s="712"/>
      <c r="NGW58" s="712"/>
      <c r="NGX58" s="712"/>
      <c r="NGY58" s="712"/>
      <c r="NGZ58" s="712"/>
      <c r="NHA58" s="712"/>
      <c r="NHB58" s="712"/>
      <c r="NHC58" s="712"/>
      <c r="NHD58" s="712"/>
      <c r="NHE58" s="712"/>
      <c r="NHF58" s="712"/>
      <c r="NHG58" s="712"/>
      <c r="NHH58" s="712"/>
      <c r="NHI58" s="712"/>
      <c r="NHJ58" s="712"/>
      <c r="NHK58" s="712"/>
      <c r="NHL58" s="712"/>
      <c r="NHM58" s="712"/>
      <c r="NHN58" s="712"/>
      <c r="NHO58" s="712"/>
      <c r="NHP58" s="712"/>
      <c r="NHQ58" s="712"/>
      <c r="NHR58" s="712"/>
      <c r="NHS58" s="712"/>
      <c r="NHT58" s="712"/>
      <c r="NHU58" s="712"/>
      <c r="NHV58" s="712"/>
      <c r="NHW58" s="712"/>
      <c r="NHX58" s="712"/>
      <c r="NHY58" s="712"/>
      <c r="NHZ58" s="712"/>
      <c r="NIA58" s="712"/>
      <c r="NIB58" s="712"/>
      <c r="NIC58" s="712"/>
      <c r="NID58" s="712"/>
      <c r="NIE58" s="712"/>
      <c r="NIF58" s="712"/>
      <c r="NIG58" s="712"/>
      <c r="NIH58" s="712"/>
      <c r="NII58" s="712"/>
      <c r="NIJ58" s="712"/>
      <c r="NIK58" s="712"/>
      <c r="NIL58" s="712"/>
      <c r="NIM58" s="712"/>
      <c r="NIN58" s="712"/>
      <c r="NIO58" s="712"/>
      <c r="NIP58" s="712"/>
      <c r="NIQ58" s="712"/>
      <c r="NIR58" s="712"/>
      <c r="NIS58" s="712"/>
      <c r="NIT58" s="712"/>
      <c r="NIU58" s="712"/>
      <c r="NIV58" s="712"/>
      <c r="NIW58" s="712"/>
      <c r="NIX58" s="712"/>
      <c r="NIY58" s="712"/>
      <c r="NIZ58" s="712"/>
      <c r="NJA58" s="712"/>
      <c r="NJB58" s="712"/>
      <c r="NJC58" s="712"/>
      <c r="NJD58" s="712"/>
      <c r="NJE58" s="712"/>
      <c r="NJF58" s="712"/>
      <c r="NJG58" s="712"/>
      <c r="NJH58" s="712"/>
      <c r="NJI58" s="712"/>
      <c r="NJJ58" s="712"/>
      <c r="NJK58" s="712"/>
      <c r="NJL58" s="712"/>
      <c r="NJM58" s="712"/>
      <c r="NJN58" s="712"/>
      <c r="NJO58" s="712"/>
      <c r="NJP58" s="712"/>
      <c r="NJQ58" s="712"/>
      <c r="NJR58" s="712"/>
      <c r="NJS58" s="712"/>
      <c r="NJT58" s="712"/>
      <c r="NJU58" s="712"/>
      <c r="NJV58" s="712"/>
      <c r="NJW58" s="712"/>
      <c r="NJX58" s="712"/>
      <c r="NJY58" s="712"/>
      <c r="NJZ58" s="712"/>
      <c r="NKA58" s="712"/>
      <c r="NKB58" s="712"/>
      <c r="NKC58" s="712"/>
      <c r="NKD58" s="712"/>
      <c r="NKE58" s="712"/>
      <c r="NKF58" s="712"/>
      <c r="NKG58" s="712"/>
      <c r="NKH58" s="712"/>
      <c r="NKI58" s="712"/>
      <c r="NKJ58" s="712"/>
      <c r="NKK58" s="712"/>
      <c r="NKL58" s="712"/>
      <c r="NKM58" s="712"/>
      <c r="NKN58" s="712"/>
      <c r="NKO58" s="712"/>
      <c r="NKP58" s="712"/>
      <c r="NKQ58" s="712"/>
      <c r="NKR58" s="712"/>
      <c r="NKS58" s="712"/>
      <c r="NKT58" s="712"/>
      <c r="NKU58" s="712"/>
      <c r="NKV58" s="712"/>
      <c r="NKW58" s="712"/>
      <c r="NKX58" s="712"/>
      <c r="NKY58" s="712"/>
      <c r="NKZ58" s="712"/>
      <c r="NLA58" s="712"/>
      <c r="NLB58" s="712"/>
      <c r="NLC58" s="712"/>
      <c r="NLD58" s="712"/>
      <c r="NLE58" s="712"/>
      <c r="NLF58" s="712"/>
      <c r="NLG58" s="712"/>
      <c r="NLH58" s="712"/>
      <c r="NLI58" s="712"/>
      <c r="NLJ58" s="712"/>
      <c r="NLK58" s="712"/>
      <c r="NLL58" s="712"/>
      <c r="NLM58" s="712"/>
      <c r="NLN58" s="712"/>
      <c r="NLO58" s="712"/>
      <c r="NLP58" s="712"/>
      <c r="NLQ58" s="712"/>
      <c r="NLR58" s="712"/>
      <c r="NLS58" s="712"/>
      <c r="NLT58" s="712"/>
      <c r="NLU58" s="712"/>
      <c r="NLV58" s="712"/>
      <c r="NLW58" s="712"/>
      <c r="NLX58" s="712"/>
      <c r="NLY58" s="712"/>
      <c r="NLZ58" s="712"/>
      <c r="NMA58" s="712"/>
      <c r="NMB58" s="712"/>
      <c r="NMC58" s="712"/>
      <c r="NMD58" s="712"/>
      <c r="NME58" s="712"/>
      <c r="NMF58" s="712"/>
      <c r="NMG58" s="712"/>
      <c r="NMH58" s="712"/>
      <c r="NMI58" s="712"/>
      <c r="NMJ58" s="712"/>
      <c r="NMK58" s="712"/>
      <c r="NML58" s="712"/>
      <c r="NMM58" s="712"/>
      <c r="NMN58" s="712"/>
      <c r="NMO58" s="712"/>
      <c r="NMP58" s="712"/>
      <c r="NMQ58" s="712"/>
      <c r="NMR58" s="712"/>
      <c r="NMS58" s="712"/>
      <c r="NMT58" s="712"/>
      <c r="NMU58" s="712"/>
      <c r="NMV58" s="712"/>
      <c r="NMW58" s="712"/>
      <c r="NMX58" s="712"/>
      <c r="NMY58" s="712"/>
      <c r="NMZ58" s="712"/>
      <c r="NNA58" s="712"/>
      <c r="NNB58" s="712"/>
      <c r="NNC58" s="712"/>
      <c r="NND58" s="712"/>
      <c r="NNE58" s="712"/>
      <c r="NNF58" s="712"/>
      <c r="NNG58" s="712"/>
      <c r="NNH58" s="712"/>
      <c r="NNI58" s="712"/>
      <c r="NNJ58" s="712"/>
      <c r="NNK58" s="712"/>
      <c r="NNL58" s="712"/>
      <c r="NNM58" s="712"/>
      <c r="NNN58" s="712"/>
      <c r="NNO58" s="712"/>
      <c r="NNP58" s="712"/>
      <c r="NNQ58" s="712"/>
      <c r="NNR58" s="712"/>
      <c r="NNS58" s="712"/>
      <c r="NNT58" s="712"/>
      <c r="NNU58" s="712"/>
      <c r="NNV58" s="712"/>
      <c r="NNW58" s="712"/>
      <c r="NNX58" s="712"/>
      <c r="NNY58" s="712"/>
      <c r="NNZ58" s="712"/>
      <c r="NOA58" s="712"/>
      <c r="NOB58" s="712"/>
      <c r="NOC58" s="712"/>
      <c r="NOD58" s="712"/>
      <c r="NOE58" s="712"/>
      <c r="NOF58" s="712"/>
      <c r="NOG58" s="712"/>
      <c r="NOH58" s="712"/>
      <c r="NOI58" s="712"/>
      <c r="NOJ58" s="712"/>
      <c r="NOK58" s="712"/>
      <c r="NOL58" s="712"/>
      <c r="NOM58" s="712"/>
      <c r="NON58" s="712"/>
      <c r="NOO58" s="712"/>
      <c r="NOP58" s="712"/>
      <c r="NOQ58" s="712"/>
      <c r="NOR58" s="712"/>
      <c r="NOS58" s="712"/>
      <c r="NOT58" s="712"/>
      <c r="NOU58" s="712"/>
      <c r="NOV58" s="712"/>
      <c r="NOW58" s="712"/>
      <c r="NOX58" s="712"/>
      <c r="NOY58" s="712"/>
      <c r="NOZ58" s="712"/>
      <c r="NPA58" s="712"/>
      <c r="NPB58" s="712"/>
      <c r="NPC58" s="712"/>
      <c r="NPD58" s="712"/>
      <c r="NPE58" s="712"/>
      <c r="NPF58" s="712"/>
      <c r="NPG58" s="712"/>
      <c r="NPH58" s="712"/>
      <c r="NPI58" s="712"/>
      <c r="NPJ58" s="712"/>
      <c r="NPK58" s="712"/>
      <c r="NPL58" s="712"/>
      <c r="NPM58" s="712"/>
      <c r="NPN58" s="712"/>
      <c r="NPO58" s="712"/>
      <c r="NPP58" s="712"/>
      <c r="NPQ58" s="712"/>
      <c r="NPR58" s="712"/>
      <c r="NPS58" s="712"/>
      <c r="NPT58" s="712"/>
      <c r="NPU58" s="712"/>
      <c r="NPV58" s="712"/>
      <c r="NPW58" s="712"/>
      <c r="NPX58" s="712"/>
      <c r="NPY58" s="712"/>
      <c r="NPZ58" s="712"/>
      <c r="NQA58" s="712"/>
      <c r="NQB58" s="712"/>
      <c r="NQC58" s="712"/>
      <c r="NQD58" s="712"/>
      <c r="NQE58" s="712"/>
      <c r="NQF58" s="712"/>
      <c r="NQG58" s="712"/>
      <c r="NQH58" s="712"/>
      <c r="NQI58" s="712"/>
      <c r="NQJ58" s="712"/>
      <c r="NQK58" s="712"/>
      <c r="NQL58" s="712"/>
      <c r="NQM58" s="712"/>
      <c r="NQN58" s="712"/>
      <c r="NQO58" s="712"/>
      <c r="NQP58" s="712"/>
      <c r="NQQ58" s="712"/>
      <c r="NQR58" s="712"/>
      <c r="NQS58" s="712"/>
      <c r="NQT58" s="712"/>
      <c r="NQU58" s="712"/>
      <c r="NQV58" s="712"/>
      <c r="NQW58" s="712"/>
      <c r="NQX58" s="712"/>
      <c r="NQY58" s="712"/>
      <c r="NQZ58" s="712"/>
      <c r="NRA58" s="712"/>
      <c r="NRB58" s="712"/>
      <c r="NRC58" s="712"/>
      <c r="NRD58" s="712"/>
      <c r="NRE58" s="712"/>
      <c r="NRF58" s="712"/>
      <c r="NRG58" s="712"/>
      <c r="NRH58" s="712"/>
      <c r="NRI58" s="712"/>
      <c r="NRJ58" s="712"/>
      <c r="NRK58" s="712"/>
      <c r="NRL58" s="712"/>
      <c r="NRM58" s="712"/>
      <c r="NRN58" s="712"/>
      <c r="NRO58" s="712"/>
      <c r="NRP58" s="712"/>
      <c r="NRQ58" s="712"/>
      <c r="NRR58" s="712"/>
      <c r="NRS58" s="712"/>
      <c r="NRT58" s="712"/>
      <c r="NRU58" s="712"/>
      <c r="NRV58" s="712"/>
      <c r="NRW58" s="712"/>
      <c r="NRX58" s="712"/>
      <c r="NRY58" s="712"/>
      <c r="NRZ58" s="712"/>
      <c r="NSA58" s="712"/>
      <c r="NSB58" s="712"/>
      <c r="NSC58" s="712"/>
      <c r="NSD58" s="712"/>
      <c r="NSE58" s="712"/>
      <c r="NSF58" s="712"/>
      <c r="NSG58" s="712"/>
      <c r="NSH58" s="712"/>
      <c r="NSI58" s="712"/>
      <c r="NSJ58" s="712"/>
      <c r="NSK58" s="712"/>
      <c r="NSL58" s="712"/>
      <c r="NSM58" s="712"/>
      <c r="NSN58" s="712"/>
      <c r="NSO58" s="712"/>
      <c r="NSP58" s="712"/>
      <c r="NSQ58" s="712"/>
      <c r="NSR58" s="712"/>
      <c r="NSS58" s="712"/>
      <c r="NST58" s="712"/>
      <c r="NSU58" s="712"/>
      <c r="NSV58" s="712"/>
      <c r="NSW58" s="712"/>
      <c r="NSX58" s="712"/>
      <c r="NSY58" s="712"/>
      <c r="NSZ58" s="712"/>
      <c r="NTA58" s="712"/>
      <c r="NTB58" s="712"/>
      <c r="NTC58" s="712"/>
      <c r="NTD58" s="712"/>
      <c r="NTE58" s="712"/>
      <c r="NTF58" s="712"/>
      <c r="NTG58" s="712"/>
      <c r="NTH58" s="712"/>
      <c r="NTI58" s="712"/>
      <c r="NTJ58" s="712"/>
      <c r="NTK58" s="712"/>
      <c r="NTL58" s="712"/>
      <c r="NTM58" s="712"/>
      <c r="NTN58" s="712"/>
      <c r="NTO58" s="712"/>
      <c r="NTP58" s="712"/>
      <c r="NTQ58" s="712"/>
      <c r="NTR58" s="712"/>
      <c r="NTS58" s="712"/>
      <c r="NTT58" s="712"/>
      <c r="NTU58" s="712"/>
      <c r="NTV58" s="712"/>
      <c r="NTW58" s="712"/>
      <c r="NTX58" s="712"/>
      <c r="NTY58" s="712"/>
      <c r="NTZ58" s="712"/>
      <c r="NUA58" s="712"/>
      <c r="NUB58" s="712"/>
      <c r="NUC58" s="712"/>
      <c r="NUD58" s="712"/>
      <c r="NUE58" s="712"/>
      <c r="NUF58" s="712"/>
      <c r="NUG58" s="712"/>
      <c r="NUH58" s="712"/>
      <c r="NUI58" s="712"/>
      <c r="NUJ58" s="712"/>
      <c r="NUK58" s="712"/>
      <c r="NUL58" s="712"/>
      <c r="NUM58" s="712"/>
      <c r="NUN58" s="712"/>
      <c r="NUO58" s="712"/>
      <c r="NUP58" s="712"/>
      <c r="NUQ58" s="712"/>
      <c r="NUR58" s="712"/>
      <c r="NUS58" s="712"/>
      <c r="NUT58" s="712"/>
      <c r="NUU58" s="712"/>
      <c r="NUV58" s="712"/>
      <c r="NUW58" s="712"/>
      <c r="NUX58" s="712"/>
      <c r="NUY58" s="712"/>
      <c r="NUZ58" s="712"/>
      <c r="NVA58" s="712"/>
      <c r="NVB58" s="712"/>
      <c r="NVC58" s="712"/>
      <c r="NVD58" s="712"/>
      <c r="NVE58" s="712"/>
      <c r="NVF58" s="712"/>
      <c r="NVG58" s="712"/>
      <c r="NVH58" s="712"/>
      <c r="NVI58" s="712"/>
      <c r="NVJ58" s="712"/>
      <c r="NVK58" s="712"/>
      <c r="NVL58" s="712"/>
      <c r="NVM58" s="712"/>
      <c r="NVN58" s="712"/>
      <c r="NVO58" s="712"/>
      <c r="NVP58" s="712"/>
      <c r="NVQ58" s="712"/>
      <c r="NVR58" s="712"/>
      <c r="NVS58" s="712"/>
      <c r="NVT58" s="712"/>
      <c r="NVU58" s="712"/>
      <c r="NVV58" s="712"/>
      <c r="NVW58" s="712"/>
      <c r="NVX58" s="712"/>
      <c r="NVY58" s="712"/>
      <c r="NVZ58" s="712"/>
      <c r="NWA58" s="712"/>
      <c r="NWB58" s="712"/>
      <c r="NWC58" s="712"/>
      <c r="NWD58" s="712"/>
      <c r="NWE58" s="712"/>
      <c r="NWF58" s="712"/>
      <c r="NWG58" s="712"/>
      <c r="NWH58" s="712"/>
      <c r="NWI58" s="712"/>
      <c r="NWJ58" s="712"/>
      <c r="NWK58" s="712"/>
      <c r="NWL58" s="712"/>
      <c r="NWM58" s="712"/>
      <c r="NWN58" s="712"/>
      <c r="NWO58" s="712"/>
      <c r="NWP58" s="712"/>
      <c r="NWQ58" s="712"/>
      <c r="NWR58" s="712"/>
      <c r="NWS58" s="712"/>
      <c r="NWT58" s="712"/>
      <c r="NWU58" s="712"/>
      <c r="NWV58" s="712"/>
      <c r="NWW58" s="712"/>
      <c r="NWX58" s="712"/>
      <c r="NWY58" s="712"/>
      <c r="NWZ58" s="712"/>
      <c r="NXA58" s="712"/>
      <c r="NXB58" s="712"/>
      <c r="NXC58" s="712"/>
      <c r="NXD58" s="712"/>
      <c r="NXE58" s="712"/>
      <c r="NXF58" s="712"/>
      <c r="NXG58" s="712"/>
      <c r="NXH58" s="712"/>
      <c r="NXI58" s="712"/>
      <c r="NXJ58" s="712"/>
      <c r="NXK58" s="712"/>
      <c r="NXL58" s="712"/>
      <c r="NXM58" s="712"/>
      <c r="NXN58" s="712"/>
      <c r="NXO58" s="712"/>
      <c r="NXP58" s="712"/>
      <c r="NXQ58" s="712"/>
      <c r="NXR58" s="712"/>
      <c r="NXS58" s="712"/>
      <c r="NXT58" s="712"/>
      <c r="NXU58" s="712"/>
      <c r="NXV58" s="712"/>
      <c r="NXW58" s="712"/>
      <c r="NXX58" s="712"/>
      <c r="NXY58" s="712"/>
      <c r="NXZ58" s="712"/>
      <c r="NYA58" s="712"/>
      <c r="NYB58" s="712"/>
      <c r="NYC58" s="712"/>
      <c r="NYD58" s="712"/>
      <c r="NYE58" s="712"/>
      <c r="NYF58" s="712"/>
      <c r="NYG58" s="712"/>
      <c r="NYH58" s="712"/>
      <c r="NYI58" s="712"/>
      <c r="NYJ58" s="712"/>
      <c r="NYK58" s="712"/>
      <c r="NYL58" s="712"/>
      <c r="NYM58" s="712"/>
      <c r="NYN58" s="712"/>
      <c r="NYO58" s="712"/>
      <c r="NYP58" s="712"/>
      <c r="NYQ58" s="712"/>
      <c r="NYR58" s="712"/>
      <c r="NYS58" s="712"/>
      <c r="NYT58" s="712"/>
      <c r="NYU58" s="712"/>
      <c r="NYV58" s="712"/>
      <c r="NYW58" s="712"/>
      <c r="NYX58" s="712"/>
      <c r="NYY58" s="712"/>
      <c r="NYZ58" s="712"/>
      <c r="NZA58" s="712"/>
      <c r="NZB58" s="712"/>
      <c r="NZC58" s="712"/>
      <c r="NZD58" s="712"/>
      <c r="NZE58" s="712"/>
      <c r="NZF58" s="712"/>
      <c r="NZG58" s="712"/>
      <c r="NZH58" s="712"/>
      <c r="NZI58" s="712"/>
      <c r="NZJ58" s="712"/>
      <c r="NZK58" s="712"/>
      <c r="NZL58" s="712"/>
      <c r="NZM58" s="712"/>
      <c r="NZN58" s="712"/>
      <c r="NZO58" s="712"/>
      <c r="NZP58" s="712"/>
      <c r="NZQ58" s="712"/>
      <c r="NZR58" s="712"/>
      <c r="NZS58" s="712"/>
      <c r="NZT58" s="712"/>
      <c r="NZU58" s="712"/>
      <c r="NZV58" s="712"/>
      <c r="NZW58" s="712"/>
      <c r="NZX58" s="712"/>
      <c r="NZY58" s="712"/>
      <c r="NZZ58" s="712"/>
      <c r="OAA58" s="712"/>
      <c r="OAB58" s="712"/>
      <c r="OAC58" s="712"/>
      <c r="OAD58" s="712"/>
      <c r="OAE58" s="712"/>
      <c r="OAF58" s="712"/>
      <c r="OAG58" s="712"/>
      <c r="OAH58" s="712"/>
      <c r="OAI58" s="712"/>
      <c r="OAJ58" s="712"/>
      <c r="OAK58" s="712"/>
      <c r="OAL58" s="712"/>
      <c r="OAM58" s="712"/>
      <c r="OAN58" s="712"/>
      <c r="OAO58" s="712"/>
      <c r="OAP58" s="712"/>
      <c r="OAQ58" s="712"/>
      <c r="OAR58" s="712"/>
      <c r="OAS58" s="712"/>
      <c r="OAT58" s="712"/>
      <c r="OAU58" s="712"/>
      <c r="OAV58" s="712"/>
      <c r="OAW58" s="712"/>
      <c r="OAX58" s="712"/>
      <c r="OAY58" s="712"/>
      <c r="OAZ58" s="712"/>
      <c r="OBA58" s="712"/>
      <c r="OBB58" s="712"/>
      <c r="OBC58" s="712"/>
      <c r="OBD58" s="712"/>
      <c r="OBE58" s="712"/>
      <c r="OBF58" s="712"/>
      <c r="OBG58" s="712"/>
      <c r="OBH58" s="712"/>
      <c r="OBI58" s="712"/>
      <c r="OBJ58" s="712"/>
      <c r="OBK58" s="712"/>
      <c r="OBL58" s="712"/>
      <c r="OBM58" s="712"/>
      <c r="OBN58" s="712"/>
      <c r="OBO58" s="712"/>
      <c r="OBP58" s="712"/>
      <c r="OBQ58" s="712"/>
      <c r="OBR58" s="712"/>
      <c r="OBS58" s="712"/>
      <c r="OBT58" s="712"/>
      <c r="OBU58" s="712"/>
      <c r="OBV58" s="712"/>
      <c r="OBW58" s="712"/>
      <c r="OBX58" s="712"/>
      <c r="OBY58" s="712"/>
      <c r="OBZ58" s="712"/>
      <c r="OCA58" s="712"/>
      <c r="OCB58" s="712"/>
      <c r="OCC58" s="712"/>
      <c r="OCD58" s="712"/>
      <c r="OCE58" s="712"/>
      <c r="OCF58" s="712"/>
      <c r="OCG58" s="712"/>
      <c r="OCH58" s="712"/>
      <c r="OCI58" s="712"/>
      <c r="OCJ58" s="712"/>
      <c r="OCK58" s="712"/>
      <c r="OCL58" s="712"/>
      <c r="OCM58" s="712"/>
      <c r="OCN58" s="712"/>
      <c r="OCO58" s="712"/>
      <c r="OCP58" s="712"/>
      <c r="OCQ58" s="712"/>
      <c r="OCR58" s="712"/>
      <c r="OCS58" s="712"/>
      <c r="OCT58" s="712"/>
      <c r="OCU58" s="712"/>
      <c r="OCV58" s="712"/>
      <c r="OCW58" s="712"/>
      <c r="OCX58" s="712"/>
      <c r="OCY58" s="712"/>
      <c r="OCZ58" s="712"/>
      <c r="ODA58" s="712"/>
      <c r="ODB58" s="712"/>
      <c r="ODC58" s="712"/>
      <c r="ODD58" s="712"/>
      <c r="ODE58" s="712"/>
      <c r="ODF58" s="712"/>
      <c r="ODG58" s="712"/>
      <c r="ODH58" s="712"/>
      <c r="ODI58" s="712"/>
      <c r="ODJ58" s="712"/>
      <c r="ODK58" s="712"/>
      <c r="ODL58" s="712"/>
      <c r="ODM58" s="712"/>
      <c r="ODN58" s="712"/>
      <c r="ODO58" s="712"/>
      <c r="ODP58" s="712"/>
      <c r="ODQ58" s="712"/>
      <c r="ODR58" s="712"/>
      <c r="ODS58" s="712"/>
      <c r="ODT58" s="712"/>
      <c r="ODU58" s="712"/>
      <c r="ODV58" s="712"/>
      <c r="ODW58" s="712"/>
      <c r="ODX58" s="712"/>
      <c r="ODY58" s="712"/>
      <c r="ODZ58" s="712"/>
      <c r="OEA58" s="712"/>
      <c r="OEB58" s="712"/>
      <c r="OEC58" s="712"/>
      <c r="OED58" s="712"/>
      <c r="OEE58" s="712"/>
      <c r="OEF58" s="712"/>
      <c r="OEG58" s="712"/>
      <c r="OEH58" s="712"/>
      <c r="OEI58" s="712"/>
      <c r="OEJ58" s="712"/>
      <c r="OEK58" s="712"/>
      <c r="OEL58" s="712"/>
      <c r="OEM58" s="712"/>
      <c r="OEN58" s="712"/>
      <c r="OEO58" s="712"/>
      <c r="OEP58" s="712"/>
      <c r="OEQ58" s="712"/>
      <c r="OER58" s="712"/>
      <c r="OES58" s="712"/>
      <c r="OET58" s="712"/>
      <c r="OEU58" s="712"/>
      <c r="OEV58" s="712"/>
      <c r="OEW58" s="712"/>
      <c r="OEX58" s="712"/>
      <c r="OEY58" s="712"/>
      <c r="OEZ58" s="712"/>
      <c r="OFA58" s="712"/>
      <c r="OFB58" s="712"/>
      <c r="OFC58" s="712"/>
      <c r="OFD58" s="712"/>
      <c r="OFE58" s="712"/>
      <c r="OFF58" s="712"/>
      <c r="OFG58" s="712"/>
      <c r="OFH58" s="712"/>
      <c r="OFI58" s="712"/>
      <c r="OFJ58" s="712"/>
      <c r="OFK58" s="712"/>
      <c r="OFL58" s="712"/>
      <c r="OFM58" s="712"/>
      <c r="OFN58" s="712"/>
      <c r="OFO58" s="712"/>
      <c r="OFP58" s="712"/>
      <c r="OFQ58" s="712"/>
      <c r="OFR58" s="712"/>
      <c r="OFS58" s="712"/>
      <c r="OFT58" s="712"/>
      <c r="OFU58" s="712"/>
      <c r="OFV58" s="712"/>
      <c r="OFW58" s="712"/>
      <c r="OFX58" s="712"/>
      <c r="OFY58" s="712"/>
      <c r="OFZ58" s="712"/>
      <c r="OGA58" s="712"/>
      <c r="OGB58" s="712"/>
      <c r="OGC58" s="712"/>
      <c r="OGD58" s="712"/>
      <c r="OGE58" s="712"/>
      <c r="OGF58" s="712"/>
      <c r="OGG58" s="712"/>
      <c r="OGH58" s="712"/>
      <c r="OGI58" s="712"/>
      <c r="OGJ58" s="712"/>
      <c r="OGK58" s="712"/>
      <c r="OGL58" s="712"/>
      <c r="OGM58" s="712"/>
      <c r="OGN58" s="712"/>
      <c r="OGO58" s="712"/>
      <c r="OGP58" s="712"/>
      <c r="OGQ58" s="712"/>
      <c r="OGR58" s="712"/>
      <c r="OGS58" s="712"/>
      <c r="OGT58" s="712"/>
      <c r="OGU58" s="712"/>
      <c r="OGV58" s="712"/>
      <c r="OGW58" s="712"/>
      <c r="OGX58" s="712"/>
      <c r="OGY58" s="712"/>
      <c r="OGZ58" s="712"/>
      <c r="OHA58" s="712"/>
      <c r="OHB58" s="712"/>
      <c r="OHC58" s="712"/>
      <c r="OHD58" s="712"/>
      <c r="OHE58" s="712"/>
      <c r="OHF58" s="712"/>
      <c r="OHG58" s="712"/>
      <c r="OHH58" s="712"/>
      <c r="OHI58" s="712"/>
      <c r="OHJ58" s="712"/>
      <c r="OHK58" s="712"/>
      <c r="OHL58" s="712"/>
      <c r="OHM58" s="712"/>
      <c r="OHN58" s="712"/>
      <c r="OHO58" s="712"/>
      <c r="OHP58" s="712"/>
      <c r="OHQ58" s="712"/>
      <c r="OHR58" s="712"/>
      <c r="OHS58" s="712"/>
      <c r="OHT58" s="712"/>
      <c r="OHU58" s="712"/>
      <c r="OHV58" s="712"/>
      <c r="OHW58" s="712"/>
      <c r="OHX58" s="712"/>
      <c r="OHY58" s="712"/>
      <c r="OHZ58" s="712"/>
      <c r="OIA58" s="712"/>
      <c r="OIB58" s="712"/>
      <c r="OIC58" s="712"/>
      <c r="OID58" s="712"/>
      <c r="OIE58" s="712"/>
      <c r="OIF58" s="712"/>
      <c r="OIG58" s="712"/>
      <c r="OIH58" s="712"/>
      <c r="OII58" s="712"/>
      <c r="OIJ58" s="712"/>
      <c r="OIK58" s="712"/>
      <c r="OIL58" s="712"/>
      <c r="OIM58" s="712"/>
      <c r="OIN58" s="712"/>
      <c r="OIO58" s="712"/>
      <c r="OIP58" s="712"/>
      <c r="OIQ58" s="712"/>
      <c r="OIR58" s="712"/>
      <c r="OIS58" s="712"/>
      <c r="OIT58" s="712"/>
      <c r="OIU58" s="712"/>
      <c r="OIV58" s="712"/>
      <c r="OIW58" s="712"/>
      <c r="OIX58" s="712"/>
      <c r="OIY58" s="712"/>
      <c r="OIZ58" s="712"/>
      <c r="OJA58" s="712"/>
      <c r="OJB58" s="712"/>
      <c r="OJC58" s="712"/>
      <c r="OJD58" s="712"/>
      <c r="OJE58" s="712"/>
      <c r="OJF58" s="712"/>
      <c r="OJG58" s="712"/>
      <c r="OJH58" s="712"/>
      <c r="OJI58" s="712"/>
      <c r="OJJ58" s="712"/>
      <c r="OJK58" s="712"/>
      <c r="OJL58" s="712"/>
      <c r="OJM58" s="712"/>
      <c r="OJN58" s="712"/>
      <c r="OJO58" s="712"/>
      <c r="OJP58" s="712"/>
      <c r="OJQ58" s="712"/>
      <c r="OJR58" s="712"/>
      <c r="OJS58" s="712"/>
      <c r="OJT58" s="712"/>
      <c r="OJU58" s="712"/>
      <c r="OJV58" s="712"/>
      <c r="OJW58" s="712"/>
      <c r="OJX58" s="712"/>
      <c r="OJY58" s="712"/>
      <c r="OJZ58" s="712"/>
      <c r="OKA58" s="712"/>
      <c r="OKB58" s="712"/>
      <c r="OKC58" s="712"/>
      <c r="OKD58" s="712"/>
      <c r="OKE58" s="712"/>
      <c r="OKF58" s="712"/>
      <c r="OKG58" s="712"/>
      <c r="OKH58" s="712"/>
      <c r="OKI58" s="712"/>
      <c r="OKJ58" s="712"/>
      <c r="OKK58" s="712"/>
      <c r="OKL58" s="712"/>
      <c r="OKM58" s="712"/>
      <c r="OKN58" s="712"/>
      <c r="OKO58" s="712"/>
      <c r="OKP58" s="712"/>
      <c r="OKQ58" s="712"/>
      <c r="OKR58" s="712"/>
      <c r="OKS58" s="712"/>
      <c r="OKT58" s="712"/>
      <c r="OKU58" s="712"/>
      <c r="OKV58" s="712"/>
      <c r="OKW58" s="712"/>
      <c r="OKX58" s="712"/>
      <c r="OKY58" s="712"/>
      <c r="OKZ58" s="712"/>
      <c r="OLA58" s="712"/>
      <c r="OLB58" s="712"/>
      <c r="OLC58" s="712"/>
      <c r="OLD58" s="712"/>
      <c r="OLE58" s="712"/>
      <c r="OLF58" s="712"/>
      <c r="OLG58" s="712"/>
      <c r="OLH58" s="712"/>
      <c r="OLI58" s="712"/>
      <c r="OLJ58" s="712"/>
      <c r="OLK58" s="712"/>
      <c r="OLL58" s="712"/>
      <c r="OLM58" s="712"/>
      <c r="OLN58" s="712"/>
      <c r="OLO58" s="712"/>
      <c r="OLP58" s="712"/>
      <c r="OLQ58" s="712"/>
      <c r="OLR58" s="712"/>
      <c r="OLS58" s="712"/>
      <c r="OLT58" s="712"/>
      <c r="OLU58" s="712"/>
      <c r="OLV58" s="712"/>
      <c r="OLW58" s="712"/>
      <c r="OLX58" s="712"/>
      <c r="OLY58" s="712"/>
      <c r="OLZ58" s="712"/>
      <c r="OMA58" s="712"/>
      <c r="OMB58" s="712"/>
      <c r="OMC58" s="712"/>
      <c r="OMD58" s="712"/>
      <c r="OME58" s="712"/>
      <c r="OMF58" s="712"/>
      <c r="OMG58" s="712"/>
      <c r="OMH58" s="712"/>
      <c r="OMI58" s="712"/>
      <c r="OMJ58" s="712"/>
      <c r="OMK58" s="712"/>
      <c r="OML58" s="712"/>
      <c r="OMM58" s="712"/>
      <c r="OMN58" s="712"/>
      <c r="OMO58" s="712"/>
      <c r="OMP58" s="712"/>
      <c r="OMQ58" s="712"/>
      <c r="OMR58" s="712"/>
      <c r="OMS58" s="712"/>
      <c r="OMT58" s="712"/>
      <c r="OMU58" s="712"/>
      <c r="OMV58" s="712"/>
      <c r="OMW58" s="712"/>
      <c r="OMX58" s="712"/>
      <c r="OMY58" s="712"/>
      <c r="OMZ58" s="712"/>
      <c r="ONA58" s="712"/>
      <c r="ONB58" s="712"/>
      <c r="ONC58" s="712"/>
      <c r="OND58" s="712"/>
      <c r="ONE58" s="712"/>
      <c r="ONF58" s="712"/>
      <c r="ONG58" s="712"/>
      <c r="ONH58" s="712"/>
      <c r="ONI58" s="712"/>
      <c r="ONJ58" s="712"/>
      <c r="ONK58" s="712"/>
      <c r="ONL58" s="712"/>
      <c r="ONM58" s="712"/>
      <c r="ONN58" s="712"/>
      <c r="ONO58" s="712"/>
      <c r="ONP58" s="712"/>
      <c r="ONQ58" s="712"/>
      <c r="ONR58" s="712"/>
      <c r="ONS58" s="712"/>
      <c r="ONT58" s="712"/>
      <c r="ONU58" s="712"/>
      <c r="ONV58" s="712"/>
      <c r="ONW58" s="712"/>
      <c r="ONX58" s="712"/>
      <c r="ONY58" s="712"/>
      <c r="ONZ58" s="712"/>
      <c r="OOA58" s="712"/>
      <c r="OOB58" s="712"/>
      <c r="OOC58" s="712"/>
      <c r="OOD58" s="712"/>
      <c r="OOE58" s="712"/>
      <c r="OOF58" s="712"/>
      <c r="OOG58" s="712"/>
      <c r="OOH58" s="712"/>
      <c r="OOI58" s="712"/>
      <c r="OOJ58" s="712"/>
      <c r="OOK58" s="712"/>
      <c r="OOL58" s="712"/>
      <c r="OOM58" s="712"/>
      <c r="OON58" s="712"/>
      <c r="OOO58" s="712"/>
      <c r="OOP58" s="712"/>
      <c r="OOQ58" s="712"/>
      <c r="OOR58" s="712"/>
      <c r="OOS58" s="712"/>
      <c r="OOT58" s="712"/>
      <c r="OOU58" s="712"/>
      <c r="OOV58" s="712"/>
      <c r="OOW58" s="712"/>
      <c r="OOX58" s="712"/>
      <c r="OOY58" s="712"/>
      <c r="OOZ58" s="712"/>
      <c r="OPA58" s="712"/>
      <c r="OPB58" s="712"/>
      <c r="OPC58" s="712"/>
      <c r="OPD58" s="712"/>
      <c r="OPE58" s="712"/>
      <c r="OPF58" s="712"/>
      <c r="OPG58" s="712"/>
      <c r="OPH58" s="712"/>
      <c r="OPI58" s="712"/>
      <c r="OPJ58" s="712"/>
      <c r="OPK58" s="712"/>
      <c r="OPL58" s="712"/>
      <c r="OPM58" s="712"/>
      <c r="OPN58" s="712"/>
      <c r="OPO58" s="712"/>
      <c r="OPP58" s="712"/>
      <c r="OPQ58" s="712"/>
      <c r="OPR58" s="712"/>
      <c r="OPS58" s="712"/>
      <c r="OPT58" s="712"/>
      <c r="OPU58" s="712"/>
      <c r="OPV58" s="712"/>
      <c r="OPW58" s="712"/>
      <c r="OPX58" s="712"/>
      <c r="OPY58" s="712"/>
      <c r="OPZ58" s="712"/>
      <c r="OQA58" s="712"/>
      <c r="OQB58" s="712"/>
      <c r="OQC58" s="712"/>
      <c r="OQD58" s="712"/>
      <c r="OQE58" s="712"/>
      <c r="OQF58" s="712"/>
      <c r="OQG58" s="712"/>
      <c r="OQH58" s="712"/>
      <c r="OQI58" s="712"/>
      <c r="OQJ58" s="712"/>
      <c r="OQK58" s="712"/>
      <c r="OQL58" s="712"/>
      <c r="OQM58" s="712"/>
      <c r="OQN58" s="712"/>
      <c r="OQO58" s="712"/>
      <c r="OQP58" s="712"/>
      <c r="OQQ58" s="712"/>
      <c r="OQR58" s="712"/>
      <c r="OQS58" s="712"/>
      <c r="OQT58" s="712"/>
      <c r="OQU58" s="712"/>
      <c r="OQV58" s="712"/>
      <c r="OQW58" s="712"/>
      <c r="OQX58" s="712"/>
      <c r="OQY58" s="712"/>
      <c r="OQZ58" s="712"/>
      <c r="ORA58" s="712"/>
      <c r="ORB58" s="712"/>
      <c r="ORC58" s="712"/>
      <c r="ORD58" s="712"/>
      <c r="ORE58" s="712"/>
      <c r="ORF58" s="712"/>
      <c r="ORG58" s="712"/>
      <c r="ORH58" s="712"/>
      <c r="ORI58" s="712"/>
      <c r="ORJ58" s="712"/>
      <c r="ORK58" s="712"/>
      <c r="ORL58" s="712"/>
      <c r="ORM58" s="712"/>
      <c r="ORN58" s="712"/>
      <c r="ORO58" s="712"/>
      <c r="ORP58" s="712"/>
      <c r="ORQ58" s="712"/>
      <c r="ORR58" s="712"/>
      <c r="ORS58" s="712"/>
      <c r="ORT58" s="712"/>
      <c r="ORU58" s="712"/>
      <c r="ORV58" s="712"/>
      <c r="ORW58" s="712"/>
      <c r="ORX58" s="712"/>
      <c r="ORY58" s="712"/>
      <c r="ORZ58" s="712"/>
      <c r="OSA58" s="712"/>
      <c r="OSB58" s="712"/>
      <c r="OSC58" s="712"/>
      <c r="OSD58" s="712"/>
      <c r="OSE58" s="712"/>
      <c r="OSF58" s="712"/>
      <c r="OSG58" s="712"/>
      <c r="OSH58" s="712"/>
      <c r="OSI58" s="712"/>
      <c r="OSJ58" s="712"/>
      <c r="OSK58" s="712"/>
      <c r="OSL58" s="712"/>
      <c r="OSM58" s="712"/>
      <c r="OSN58" s="712"/>
      <c r="OSO58" s="712"/>
      <c r="OSP58" s="712"/>
      <c r="OSQ58" s="712"/>
      <c r="OSR58" s="712"/>
      <c r="OSS58" s="712"/>
      <c r="OST58" s="712"/>
      <c r="OSU58" s="712"/>
      <c r="OSV58" s="712"/>
      <c r="OSW58" s="712"/>
      <c r="OSX58" s="712"/>
      <c r="OSY58" s="712"/>
      <c r="OSZ58" s="712"/>
      <c r="OTA58" s="712"/>
      <c r="OTB58" s="712"/>
      <c r="OTC58" s="712"/>
      <c r="OTD58" s="712"/>
      <c r="OTE58" s="712"/>
      <c r="OTF58" s="712"/>
      <c r="OTG58" s="712"/>
      <c r="OTH58" s="712"/>
      <c r="OTI58" s="712"/>
      <c r="OTJ58" s="712"/>
      <c r="OTK58" s="712"/>
      <c r="OTL58" s="712"/>
      <c r="OTM58" s="712"/>
      <c r="OTN58" s="712"/>
      <c r="OTO58" s="712"/>
      <c r="OTP58" s="712"/>
      <c r="OTQ58" s="712"/>
      <c r="OTR58" s="712"/>
      <c r="OTS58" s="712"/>
      <c r="OTT58" s="712"/>
      <c r="OTU58" s="712"/>
      <c r="OTV58" s="712"/>
      <c r="OTW58" s="712"/>
      <c r="OTX58" s="712"/>
      <c r="OTY58" s="712"/>
      <c r="OTZ58" s="712"/>
      <c r="OUA58" s="712"/>
      <c r="OUB58" s="712"/>
      <c r="OUC58" s="712"/>
      <c r="OUD58" s="712"/>
      <c r="OUE58" s="712"/>
      <c r="OUF58" s="712"/>
      <c r="OUG58" s="712"/>
      <c r="OUH58" s="712"/>
      <c r="OUI58" s="712"/>
      <c r="OUJ58" s="712"/>
      <c r="OUK58" s="712"/>
      <c r="OUL58" s="712"/>
      <c r="OUM58" s="712"/>
      <c r="OUN58" s="712"/>
      <c r="OUO58" s="712"/>
      <c r="OUP58" s="712"/>
      <c r="OUQ58" s="712"/>
      <c r="OUR58" s="712"/>
      <c r="OUS58" s="712"/>
      <c r="OUT58" s="712"/>
      <c r="OUU58" s="712"/>
      <c r="OUV58" s="712"/>
      <c r="OUW58" s="712"/>
      <c r="OUX58" s="712"/>
      <c r="OUY58" s="712"/>
      <c r="OUZ58" s="712"/>
      <c r="OVA58" s="712"/>
      <c r="OVB58" s="712"/>
      <c r="OVC58" s="712"/>
      <c r="OVD58" s="712"/>
      <c r="OVE58" s="712"/>
      <c r="OVF58" s="712"/>
      <c r="OVG58" s="712"/>
      <c r="OVH58" s="712"/>
      <c r="OVI58" s="712"/>
      <c r="OVJ58" s="712"/>
      <c r="OVK58" s="712"/>
      <c r="OVL58" s="712"/>
      <c r="OVM58" s="712"/>
      <c r="OVN58" s="712"/>
      <c r="OVO58" s="712"/>
      <c r="OVP58" s="712"/>
      <c r="OVQ58" s="712"/>
      <c r="OVR58" s="712"/>
      <c r="OVS58" s="712"/>
      <c r="OVT58" s="712"/>
      <c r="OVU58" s="712"/>
      <c r="OVV58" s="712"/>
      <c r="OVW58" s="712"/>
      <c r="OVX58" s="712"/>
      <c r="OVY58" s="712"/>
      <c r="OVZ58" s="712"/>
      <c r="OWA58" s="712"/>
      <c r="OWB58" s="712"/>
      <c r="OWC58" s="712"/>
      <c r="OWD58" s="712"/>
      <c r="OWE58" s="712"/>
      <c r="OWF58" s="712"/>
      <c r="OWG58" s="712"/>
      <c r="OWH58" s="712"/>
      <c r="OWI58" s="712"/>
      <c r="OWJ58" s="712"/>
      <c r="OWK58" s="712"/>
      <c r="OWL58" s="712"/>
      <c r="OWM58" s="712"/>
      <c r="OWN58" s="712"/>
      <c r="OWO58" s="712"/>
      <c r="OWP58" s="712"/>
      <c r="OWQ58" s="712"/>
      <c r="OWR58" s="712"/>
      <c r="OWS58" s="712"/>
      <c r="OWT58" s="712"/>
      <c r="OWU58" s="712"/>
      <c r="OWV58" s="712"/>
      <c r="OWW58" s="712"/>
      <c r="OWX58" s="712"/>
      <c r="OWY58" s="712"/>
      <c r="OWZ58" s="712"/>
      <c r="OXA58" s="712"/>
      <c r="OXB58" s="712"/>
      <c r="OXC58" s="712"/>
      <c r="OXD58" s="712"/>
      <c r="OXE58" s="712"/>
      <c r="OXF58" s="712"/>
      <c r="OXG58" s="712"/>
      <c r="OXH58" s="712"/>
      <c r="OXI58" s="712"/>
      <c r="OXJ58" s="712"/>
      <c r="OXK58" s="712"/>
      <c r="OXL58" s="712"/>
      <c r="OXM58" s="712"/>
      <c r="OXN58" s="712"/>
      <c r="OXO58" s="712"/>
      <c r="OXP58" s="712"/>
      <c r="OXQ58" s="712"/>
      <c r="OXR58" s="712"/>
      <c r="OXS58" s="712"/>
      <c r="OXT58" s="712"/>
      <c r="OXU58" s="712"/>
      <c r="OXV58" s="712"/>
      <c r="OXW58" s="712"/>
      <c r="OXX58" s="712"/>
      <c r="OXY58" s="712"/>
      <c r="OXZ58" s="712"/>
      <c r="OYA58" s="712"/>
      <c r="OYB58" s="712"/>
      <c r="OYC58" s="712"/>
      <c r="OYD58" s="712"/>
      <c r="OYE58" s="712"/>
      <c r="OYF58" s="712"/>
      <c r="OYG58" s="712"/>
      <c r="OYH58" s="712"/>
      <c r="OYI58" s="712"/>
      <c r="OYJ58" s="712"/>
      <c r="OYK58" s="712"/>
      <c r="OYL58" s="712"/>
      <c r="OYM58" s="712"/>
      <c r="OYN58" s="712"/>
      <c r="OYO58" s="712"/>
      <c r="OYP58" s="712"/>
      <c r="OYQ58" s="712"/>
      <c r="OYR58" s="712"/>
      <c r="OYS58" s="712"/>
      <c r="OYT58" s="712"/>
      <c r="OYU58" s="712"/>
      <c r="OYV58" s="712"/>
      <c r="OYW58" s="712"/>
      <c r="OYX58" s="712"/>
      <c r="OYY58" s="712"/>
      <c r="OYZ58" s="712"/>
      <c r="OZA58" s="712"/>
      <c r="OZB58" s="712"/>
      <c r="OZC58" s="712"/>
      <c r="OZD58" s="712"/>
      <c r="OZE58" s="712"/>
      <c r="OZF58" s="712"/>
      <c r="OZG58" s="712"/>
      <c r="OZH58" s="712"/>
      <c r="OZI58" s="712"/>
      <c r="OZJ58" s="712"/>
      <c r="OZK58" s="712"/>
      <c r="OZL58" s="712"/>
      <c r="OZM58" s="712"/>
      <c r="OZN58" s="712"/>
      <c r="OZO58" s="712"/>
      <c r="OZP58" s="712"/>
      <c r="OZQ58" s="712"/>
      <c r="OZR58" s="712"/>
      <c r="OZS58" s="712"/>
      <c r="OZT58" s="712"/>
      <c r="OZU58" s="712"/>
      <c r="OZV58" s="712"/>
      <c r="OZW58" s="712"/>
      <c r="OZX58" s="712"/>
      <c r="OZY58" s="712"/>
      <c r="OZZ58" s="712"/>
      <c r="PAA58" s="712"/>
      <c r="PAB58" s="712"/>
      <c r="PAC58" s="712"/>
      <c r="PAD58" s="712"/>
      <c r="PAE58" s="712"/>
      <c r="PAF58" s="712"/>
      <c r="PAG58" s="712"/>
      <c r="PAH58" s="712"/>
      <c r="PAI58" s="712"/>
      <c r="PAJ58" s="712"/>
      <c r="PAK58" s="712"/>
      <c r="PAL58" s="712"/>
      <c r="PAM58" s="712"/>
      <c r="PAN58" s="712"/>
      <c r="PAO58" s="712"/>
      <c r="PAP58" s="712"/>
      <c r="PAQ58" s="712"/>
      <c r="PAR58" s="712"/>
      <c r="PAS58" s="712"/>
      <c r="PAT58" s="712"/>
      <c r="PAU58" s="712"/>
      <c r="PAV58" s="712"/>
      <c r="PAW58" s="712"/>
      <c r="PAX58" s="712"/>
      <c r="PAY58" s="712"/>
      <c r="PAZ58" s="712"/>
      <c r="PBA58" s="712"/>
      <c r="PBB58" s="712"/>
      <c r="PBC58" s="712"/>
      <c r="PBD58" s="712"/>
      <c r="PBE58" s="712"/>
      <c r="PBF58" s="712"/>
      <c r="PBG58" s="712"/>
      <c r="PBH58" s="712"/>
      <c r="PBI58" s="712"/>
      <c r="PBJ58" s="712"/>
      <c r="PBK58" s="712"/>
      <c r="PBL58" s="712"/>
      <c r="PBM58" s="712"/>
      <c r="PBN58" s="712"/>
      <c r="PBO58" s="712"/>
      <c r="PBP58" s="712"/>
      <c r="PBQ58" s="712"/>
      <c r="PBR58" s="712"/>
      <c r="PBS58" s="712"/>
      <c r="PBT58" s="712"/>
      <c r="PBU58" s="712"/>
      <c r="PBV58" s="712"/>
      <c r="PBW58" s="712"/>
      <c r="PBX58" s="712"/>
      <c r="PBY58" s="712"/>
      <c r="PBZ58" s="712"/>
      <c r="PCA58" s="712"/>
      <c r="PCB58" s="712"/>
      <c r="PCC58" s="712"/>
      <c r="PCD58" s="712"/>
      <c r="PCE58" s="712"/>
      <c r="PCF58" s="712"/>
      <c r="PCG58" s="712"/>
      <c r="PCH58" s="712"/>
      <c r="PCI58" s="712"/>
      <c r="PCJ58" s="712"/>
      <c r="PCK58" s="712"/>
      <c r="PCL58" s="712"/>
      <c r="PCM58" s="712"/>
      <c r="PCN58" s="712"/>
      <c r="PCO58" s="712"/>
      <c r="PCP58" s="712"/>
      <c r="PCQ58" s="712"/>
      <c r="PCR58" s="712"/>
      <c r="PCS58" s="712"/>
      <c r="PCT58" s="712"/>
      <c r="PCU58" s="712"/>
      <c r="PCV58" s="712"/>
      <c r="PCW58" s="712"/>
      <c r="PCX58" s="712"/>
      <c r="PCY58" s="712"/>
      <c r="PCZ58" s="712"/>
      <c r="PDA58" s="712"/>
      <c r="PDB58" s="712"/>
      <c r="PDC58" s="712"/>
      <c r="PDD58" s="712"/>
      <c r="PDE58" s="712"/>
      <c r="PDF58" s="712"/>
      <c r="PDG58" s="712"/>
      <c r="PDH58" s="712"/>
      <c r="PDI58" s="712"/>
      <c r="PDJ58" s="712"/>
      <c r="PDK58" s="712"/>
      <c r="PDL58" s="712"/>
      <c r="PDM58" s="712"/>
      <c r="PDN58" s="712"/>
      <c r="PDO58" s="712"/>
      <c r="PDP58" s="712"/>
      <c r="PDQ58" s="712"/>
      <c r="PDR58" s="712"/>
      <c r="PDS58" s="712"/>
      <c r="PDT58" s="712"/>
      <c r="PDU58" s="712"/>
      <c r="PDV58" s="712"/>
      <c r="PDW58" s="712"/>
      <c r="PDX58" s="712"/>
      <c r="PDY58" s="712"/>
      <c r="PDZ58" s="712"/>
      <c r="PEA58" s="712"/>
      <c r="PEB58" s="712"/>
      <c r="PEC58" s="712"/>
      <c r="PED58" s="712"/>
      <c r="PEE58" s="712"/>
      <c r="PEF58" s="712"/>
      <c r="PEG58" s="712"/>
      <c r="PEH58" s="712"/>
      <c r="PEI58" s="712"/>
      <c r="PEJ58" s="712"/>
      <c r="PEK58" s="712"/>
      <c r="PEL58" s="712"/>
      <c r="PEM58" s="712"/>
      <c r="PEN58" s="712"/>
      <c r="PEO58" s="712"/>
      <c r="PEP58" s="712"/>
      <c r="PEQ58" s="712"/>
      <c r="PER58" s="712"/>
      <c r="PES58" s="712"/>
      <c r="PET58" s="712"/>
      <c r="PEU58" s="712"/>
      <c r="PEV58" s="712"/>
      <c r="PEW58" s="712"/>
      <c r="PEX58" s="712"/>
      <c r="PEY58" s="712"/>
      <c r="PEZ58" s="712"/>
      <c r="PFA58" s="712"/>
      <c r="PFB58" s="712"/>
      <c r="PFC58" s="712"/>
      <c r="PFD58" s="712"/>
      <c r="PFE58" s="712"/>
      <c r="PFF58" s="712"/>
      <c r="PFG58" s="712"/>
      <c r="PFH58" s="712"/>
      <c r="PFI58" s="712"/>
      <c r="PFJ58" s="712"/>
      <c r="PFK58" s="712"/>
      <c r="PFL58" s="712"/>
      <c r="PFM58" s="712"/>
      <c r="PFN58" s="712"/>
      <c r="PFO58" s="712"/>
      <c r="PFP58" s="712"/>
      <c r="PFQ58" s="712"/>
      <c r="PFR58" s="712"/>
      <c r="PFS58" s="712"/>
      <c r="PFT58" s="712"/>
      <c r="PFU58" s="712"/>
      <c r="PFV58" s="712"/>
      <c r="PFW58" s="712"/>
      <c r="PFX58" s="712"/>
      <c r="PFY58" s="712"/>
      <c r="PFZ58" s="712"/>
      <c r="PGA58" s="712"/>
      <c r="PGB58" s="712"/>
      <c r="PGC58" s="712"/>
      <c r="PGD58" s="712"/>
      <c r="PGE58" s="712"/>
      <c r="PGF58" s="712"/>
      <c r="PGG58" s="712"/>
      <c r="PGH58" s="712"/>
      <c r="PGI58" s="712"/>
      <c r="PGJ58" s="712"/>
      <c r="PGK58" s="712"/>
      <c r="PGL58" s="712"/>
      <c r="PGM58" s="712"/>
      <c r="PGN58" s="712"/>
      <c r="PGO58" s="712"/>
      <c r="PGP58" s="712"/>
      <c r="PGQ58" s="712"/>
      <c r="PGR58" s="712"/>
      <c r="PGS58" s="712"/>
      <c r="PGT58" s="712"/>
      <c r="PGU58" s="712"/>
      <c r="PGV58" s="712"/>
      <c r="PGW58" s="712"/>
      <c r="PGX58" s="712"/>
      <c r="PGY58" s="712"/>
      <c r="PGZ58" s="712"/>
      <c r="PHA58" s="712"/>
      <c r="PHB58" s="712"/>
      <c r="PHC58" s="712"/>
      <c r="PHD58" s="712"/>
      <c r="PHE58" s="712"/>
      <c r="PHF58" s="712"/>
      <c r="PHG58" s="712"/>
      <c r="PHH58" s="712"/>
      <c r="PHI58" s="712"/>
      <c r="PHJ58" s="712"/>
      <c r="PHK58" s="712"/>
      <c r="PHL58" s="712"/>
      <c r="PHM58" s="712"/>
      <c r="PHN58" s="712"/>
      <c r="PHO58" s="712"/>
      <c r="PHP58" s="712"/>
      <c r="PHQ58" s="712"/>
      <c r="PHR58" s="712"/>
      <c r="PHS58" s="712"/>
      <c r="PHT58" s="712"/>
      <c r="PHU58" s="712"/>
      <c r="PHV58" s="712"/>
      <c r="PHW58" s="712"/>
      <c r="PHX58" s="712"/>
      <c r="PHY58" s="712"/>
      <c r="PHZ58" s="712"/>
      <c r="PIA58" s="712"/>
      <c r="PIB58" s="712"/>
      <c r="PIC58" s="712"/>
      <c r="PID58" s="712"/>
      <c r="PIE58" s="712"/>
      <c r="PIF58" s="712"/>
      <c r="PIG58" s="712"/>
      <c r="PIH58" s="712"/>
      <c r="PII58" s="712"/>
      <c r="PIJ58" s="712"/>
      <c r="PIK58" s="712"/>
      <c r="PIL58" s="712"/>
      <c r="PIM58" s="712"/>
      <c r="PIN58" s="712"/>
      <c r="PIO58" s="712"/>
      <c r="PIP58" s="712"/>
      <c r="PIQ58" s="712"/>
      <c r="PIR58" s="712"/>
      <c r="PIS58" s="712"/>
      <c r="PIT58" s="712"/>
      <c r="PIU58" s="712"/>
      <c r="PIV58" s="712"/>
      <c r="PIW58" s="712"/>
      <c r="PIX58" s="712"/>
      <c r="PIY58" s="712"/>
      <c r="PIZ58" s="712"/>
      <c r="PJA58" s="712"/>
      <c r="PJB58" s="712"/>
      <c r="PJC58" s="712"/>
      <c r="PJD58" s="712"/>
      <c r="PJE58" s="712"/>
      <c r="PJF58" s="712"/>
      <c r="PJG58" s="712"/>
      <c r="PJH58" s="712"/>
      <c r="PJI58" s="712"/>
      <c r="PJJ58" s="712"/>
      <c r="PJK58" s="712"/>
      <c r="PJL58" s="712"/>
      <c r="PJM58" s="712"/>
      <c r="PJN58" s="712"/>
      <c r="PJO58" s="712"/>
      <c r="PJP58" s="712"/>
      <c r="PJQ58" s="712"/>
      <c r="PJR58" s="712"/>
      <c r="PJS58" s="712"/>
      <c r="PJT58" s="712"/>
      <c r="PJU58" s="712"/>
      <c r="PJV58" s="712"/>
      <c r="PJW58" s="712"/>
      <c r="PJX58" s="712"/>
      <c r="PJY58" s="712"/>
      <c r="PJZ58" s="712"/>
      <c r="PKA58" s="712"/>
      <c r="PKB58" s="712"/>
      <c r="PKC58" s="712"/>
      <c r="PKD58" s="712"/>
      <c r="PKE58" s="712"/>
      <c r="PKF58" s="712"/>
      <c r="PKG58" s="712"/>
      <c r="PKH58" s="712"/>
      <c r="PKI58" s="712"/>
      <c r="PKJ58" s="712"/>
      <c r="PKK58" s="712"/>
      <c r="PKL58" s="712"/>
      <c r="PKM58" s="712"/>
      <c r="PKN58" s="712"/>
      <c r="PKO58" s="712"/>
      <c r="PKP58" s="712"/>
      <c r="PKQ58" s="712"/>
      <c r="PKR58" s="712"/>
      <c r="PKS58" s="712"/>
      <c r="PKT58" s="712"/>
      <c r="PKU58" s="712"/>
      <c r="PKV58" s="712"/>
      <c r="PKW58" s="712"/>
      <c r="PKX58" s="712"/>
      <c r="PKY58" s="712"/>
      <c r="PKZ58" s="712"/>
      <c r="PLA58" s="712"/>
      <c r="PLB58" s="712"/>
      <c r="PLC58" s="712"/>
      <c r="PLD58" s="712"/>
      <c r="PLE58" s="712"/>
      <c r="PLF58" s="712"/>
      <c r="PLG58" s="712"/>
      <c r="PLH58" s="712"/>
      <c r="PLI58" s="712"/>
      <c r="PLJ58" s="712"/>
      <c r="PLK58" s="712"/>
      <c r="PLL58" s="712"/>
      <c r="PLM58" s="712"/>
      <c r="PLN58" s="712"/>
      <c r="PLO58" s="712"/>
      <c r="PLP58" s="712"/>
      <c r="PLQ58" s="712"/>
      <c r="PLR58" s="712"/>
      <c r="PLS58" s="712"/>
      <c r="PLT58" s="712"/>
      <c r="PLU58" s="712"/>
      <c r="PLV58" s="712"/>
      <c r="PLW58" s="712"/>
      <c r="PLX58" s="712"/>
      <c r="PLY58" s="712"/>
      <c r="PLZ58" s="712"/>
      <c r="PMA58" s="712"/>
      <c r="PMB58" s="712"/>
      <c r="PMC58" s="712"/>
      <c r="PMD58" s="712"/>
      <c r="PME58" s="712"/>
      <c r="PMF58" s="712"/>
      <c r="PMG58" s="712"/>
      <c r="PMH58" s="712"/>
      <c r="PMI58" s="712"/>
      <c r="PMJ58" s="712"/>
      <c r="PMK58" s="712"/>
      <c r="PML58" s="712"/>
      <c r="PMM58" s="712"/>
      <c r="PMN58" s="712"/>
      <c r="PMO58" s="712"/>
      <c r="PMP58" s="712"/>
      <c r="PMQ58" s="712"/>
      <c r="PMR58" s="712"/>
      <c r="PMS58" s="712"/>
      <c r="PMT58" s="712"/>
      <c r="PMU58" s="712"/>
      <c r="PMV58" s="712"/>
      <c r="PMW58" s="712"/>
      <c r="PMX58" s="712"/>
      <c r="PMY58" s="712"/>
      <c r="PMZ58" s="712"/>
      <c r="PNA58" s="712"/>
      <c r="PNB58" s="712"/>
      <c r="PNC58" s="712"/>
      <c r="PND58" s="712"/>
      <c r="PNE58" s="712"/>
      <c r="PNF58" s="712"/>
      <c r="PNG58" s="712"/>
      <c r="PNH58" s="712"/>
      <c r="PNI58" s="712"/>
      <c r="PNJ58" s="712"/>
      <c r="PNK58" s="712"/>
      <c r="PNL58" s="712"/>
      <c r="PNM58" s="712"/>
      <c r="PNN58" s="712"/>
      <c r="PNO58" s="712"/>
      <c r="PNP58" s="712"/>
      <c r="PNQ58" s="712"/>
      <c r="PNR58" s="712"/>
      <c r="PNS58" s="712"/>
      <c r="PNT58" s="712"/>
      <c r="PNU58" s="712"/>
      <c r="PNV58" s="712"/>
      <c r="PNW58" s="712"/>
      <c r="PNX58" s="712"/>
      <c r="PNY58" s="712"/>
      <c r="PNZ58" s="712"/>
      <c r="POA58" s="712"/>
      <c r="POB58" s="712"/>
      <c r="POC58" s="712"/>
      <c r="POD58" s="712"/>
      <c r="POE58" s="712"/>
      <c r="POF58" s="712"/>
      <c r="POG58" s="712"/>
      <c r="POH58" s="712"/>
      <c r="POI58" s="712"/>
      <c r="POJ58" s="712"/>
      <c r="POK58" s="712"/>
      <c r="POL58" s="712"/>
      <c r="POM58" s="712"/>
      <c r="PON58" s="712"/>
      <c r="POO58" s="712"/>
      <c r="POP58" s="712"/>
      <c r="POQ58" s="712"/>
      <c r="POR58" s="712"/>
      <c r="POS58" s="712"/>
      <c r="POT58" s="712"/>
      <c r="POU58" s="712"/>
      <c r="POV58" s="712"/>
      <c r="POW58" s="712"/>
      <c r="POX58" s="712"/>
      <c r="POY58" s="712"/>
      <c r="POZ58" s="712"/>
      <c r="PPA58" s="712"/>
      <c r="PPB58" s="712"/>
      <c r="PPC58" s="712"/>
      <c r="PPD58" s="712"/>
      <c r="PPE58" s="712"/>
      <c r="PPF58" s="712"/>
      <c r="PPG58" s="712"/>
      <c r="PPH58" s="712"/>
      <c r="PPI58" s="712"/>
      <c r="PPJ58" s="712"/>
      <c r="PPK58" s="712"/>
      <c r="PPL58" s="712"/>
      <c r="PPM58" s="712"/>
      <c r="PPN58" s="712"/>
      <c r="PPO58" s="712"/>
      <c r="PPP58" s="712"/>
      <c r="PPQ58" s="712"/>
      <c r="PPR58" s="712"/>
      <c r="PPS58" s="712"/>
      <c r="PPT58" s="712"/>
      <c r="PPU58" s="712"/>
      <c r="PPV58" s="712"/>
      <c r="PPW58" s="712"/>
      <c r="PPX58" s="712"/>
      <c r="PPY58" s="712"/>
      <c r="PPZ58" s="712"/>
      <c r="PQA58" s="712"/>
      <c r="PQB58" s="712"/>
      <c r="PQC58" s="712"/>
      <c r="PQD58" s="712"/>
      <c r="PQE58" s="712"/>
      <c r="PQF58" s="712"/>
      <c r="PQG58" s="712"/>
      <c r="PQH58" s="712"/>
      <c r="PQI58" s="712"/>
      <c r="PQJ58" s="712"/>
      <c r="PQK58" s="712"/>
      <c r="PQL58" s="712"/>
      <c r="PQM58" s="712"/>
      <c r="PQN58" s="712"/>
      <c r="PQO58" s="712"/>
      <c r="PQP58" s="712"/>
      <c r="PQQ58" s="712"/>
      <c r="PQR58" s="712"/>
      <c r="PQS58" s="712"/>
      <c r="PQT58" s="712"/>
      <c r="PQU58" s="712"/>
      <c r="PQV58" s="712"/>
      <c r="PQW58" s="712"/>
      <c r="PQX58" s="712"/>
      <c r="PQY58" s="712"/>
      <c r="PQZ58" s="712"/>
      <c r="PRA58" s="712"/>
      <c r="PRB58" s="712"/>
      <c r="PRC58" s="712"/>
      <c r="PRD58" s="712"/>
      <c r="PRE58" s="712"/>
      <c r="PRF58" s="712"/>
      <c r="PRG58" s="712"/>
      <c r="PRH58" s="712"/>
      <c r="PRI58" s="712"/>
      <c r="PRJ58" s="712"/>
      <c r="PRK58" s="712"/>
      <c r="PRL58" s="712"/>
      <c r="PRM58" s="712"/>
      <c r="PRN58" s="712"/>
      <c r="PRO58" s="712"/>
      <c r="PRP58" s="712"/>
      <c r="PRQ58" s="712"/>
      <c r="PRR58" s="712"/>
      <c r="PRS58" s="712"/>
      <c r="PRT58" s="712"/>
      <c r="PRU58" s="712"/>
      <c r="PRV58" s="712"/>
      <c r="PRW58" s="712"/>
      <c r="PRX58" s="712"/>
      <c r="PRY58" s="712"/>
      <c r="PRZ58" s="712"/>
      <c r="PSA58" s="712"/>
      <c r="PSB58" s="712"/>
      <c r="PSC58" s="712"/>
      <c r="PSD58" s="712"/>
      <c r="PSE58" s="712"/>
      <c r="PSF58" s="712"/>
      <c r="PSG58" s="712"/>
      <c r="PSH58" s="712"/>
      <c r="PSI58" s="712"/>
      <c r="PSJ58" s="712"/>
      <c r="PSK58" s="712"/>
      <c r="PSL58" s="712"/>
      <c r="PSM58" s="712"/>
      <c r="PSN58" s="712"/>
      <c r="PSO58" s="712"/>
      <c r="PSP58" s="712"/>
      <c r="PSQ58" s="712"/>
      <c r="PSR58" s="712"/>
      <c r="PSS58" s="712"/>
      <c r="PST58" s="712"/>
      <c r="PSU58" s="712"/>
      <c r="PSV58" s="712"/>
      <c r="PSW58" s="712"/>
      <c r="PSX58" s="712"/>
      <c r="PSY58" s="712"/>
      <c r="PSZ58" s="712"/>
      <c r="PTA58" s="712"/>
      <c r="PTB58" s="712"/>
      <c r="PTC58" s="712"/>
      <c r="PTD58" s="712"/>
      <c r="PTE58" s="712"/>
      <c r="PTF58" s="712"/>
      <c r="PTG58" s="712"/>
      <c r="PTH58" s="712"/>
      <c r="PTI58" s="712"/>
      <c r="PTJ58" s="712"/>
      <c r="PTK58" s="712"/>
      <c r="PTL58" s="712"/>
      <c r="PTM58" s="712"/>
      <c r="PTN58" s="712"/>
      <c r="PTO58" s="712"/>
      <c r="PTP58" s="712"/>
      <c r="PTQ58" s="712"/>
      <c r="PTR58" s="712"/>
      <c r="PTS58" s="712"/>
      <c r="PTT58" s="712"/>
      <c r="PTU58" s="712"/>
      <c r="PTV58" s="712"/>
      <c r="PTW58" s="712"/>
      <c r="PTX58" s="712"/>
      <c r="PTY58" s="712"/>
      <c r="PTZ58" s="712"/>
      <c r="PUA58" s="712"/>
      <c r="PUB58" s="712"/>
      <c r="PUC58" s="712"/>
      <c r="PUD58" s="712"/>
      <c r="PUE58" s="712"/>
      <c r="PUF58" s="712"/>
      <c r="PUG58" s="712"/>
      <c r="PUH58" s="712"/>
      <c r="PUI58" s="712"/>
      <c r="PUJ58" s="712"/>
      <c r="PUK58" s="712"/>
      <c r="PUL58" s="712"/>
      <c r="PUM58" s="712"/>
      <c r="PUN58" s="712"/>
      <c r="PUO58" s="712"/>
      <c r="PUP58" s="712"/>
      <c r="PUQ58" s="712"/>
      <c r="PUR58" s="712"/>
      <c r="PUS58" s="712"/>
      <c r="PUT58" s="712"/>
      <c r="PUU58" s="712"/>
      <c r="PUV58" s="712"/>
      <c r="PUW58" s="712"/>
      <c r="PUX58" s="712"/>
      <c r="PUY58" s="712"/>
      <c r="PUZ58" s="712"/>
      <c r="PVA58" s="712"/>
      <c r="PVB58" s="712"/>
      <c r="PVC58" s="712"/>
      <c r="PVD58" s="712"/>
      <c r="PVE58" s="712"/>
      <c r="PVF58" s="712"/>
      <c r="PVG58" s="712"/>
      <c r="PVH58" s="712"/>
      <c r="PVI58" s="712"/>
      <c r="PVJ58" s="712"/>
      <c r="PVK58" s="712"/>
      <c r="PVL58" s="712"/>
      <c r="PVM58" s="712"/>
      <c r="PVN58" s="712"/>
      <c r="PVO58" s="712"/>
      <c r="PVP58" s="712"/>
      <c r="PVQ58" s="712"/>
      <c r="PVR58" s="712"/>
      <c r="PVS58" s="712"/>
      <c r="PVT58" s="712"/>
      <c r="PVU58" s="712"/>
      <c r="PVV58" s="712"/>
      <c r="PVW58" s="712"/>
      <c r="PVX58" s="712"/>
      <c r="PVY58" s="712"/>
      <c r="PVZ58" s="712"/>
      <c r="PWA58" s="712"/>
      <c r="PWB58" s="712"/>
      <c r="PWC58" s="712"/>
      <c r="PWD58" s="712"/>
      <c r="PWE58" s="712"/>
      <c r="PWF58" s="712"/>
      <c r="PWG58" s="712"/>
      <c r="PWH58" s="712"/>
      <c r="PWI58" s="712"/>
      <c r="PWJ58" s="712"/>
      <c r="PWK58" s="712"/>
      <c r="PWL58" s="712"/>
      <c r="PWM58" s="712"/>
      <c r="PWN58" s="712"/>
      <c r="PWO58" s="712"/>
      <c r="PWP58" s="712"/>
      <c r="PWQ58" s="712"/>
      <c r="PWR58" s="712"/>
      <c r="PWS58" s="712"/>
      <c r="PWT58" s="712"/>
      <c r="PWU58" s="712"/>
      <c r="PWV58" s="712"/>
      <c r="PWW58" s="712"/>
      <c r="PWX58" s="712"/>
      <c r="PWY58" s="712"/>
      <c r="PWZ58" s="712"/>
      <c r="PXA58" s="712"/>
      <c r="PXB58" s="712"/>
      <c r="PXC58" s="712"/>
      <c r="PXD58" s="712"/>
      <c r="PXE58" s="712"/>
      <c r="PXF58" s="712"/>
      <c r="PXG58" s="712"/>
      <c r="PXH58" s="712"/>
      <c r="PXI58" s="712"/>
      <c r="PXJ58" s="712"/>
      <c r="PXK58" s="712"/>
      <c r="PXL58" s="712"/>
      <c r="PXM58" s="712"/>
      <c r="PXN58" s="712"/>
      <c r="PXO58" s="712"/>
      <c r="PXP58" s="712"/>
      <c r="PXQ58" s="712"/>
      <c r="PXR58" s="712"/>
      <c r="PXS58" s="712"/>
      <c r="PXT58" s="712"/>
      <c r="PXU58" s="712"/>
      <c r="PXV58" s="712"/>
      <c r="PXW58" s="712"/>
      <c r="PXX58" s="712"/>
      <c r="PXY58" s="712"/>
      <c r="PXZ58" s="712"/>
      <c r="PYA58" s="712"/>
      <c r="PYB58" s="712"/>
      <c r="PYC58" s="712"/>
      <c r="PYD58" s="712"/>
      <c r="PYE58" s="712"/>
      <c r="PYF58" s="712"/>
      <c r="PYG58" s="712"/>
      <c r="PYH58" s="712"/>
      <c r="PYI58" s="712"/>
      <c r="PYJ58" s="712"/>
      <c r="PYK58" s="712"/>
      <c r="PYL58" s="712"/>
      <c r="PYM58" s="712"/>
      <c r="PYN58" s="712"/>
      <c r="PYO58" s="712"/>
      <c r="PYP58" s="712"/>
      <c r="PYQ58" s="712"/>
      <c r="PYR58" s="712"/>
      <c r="PYS58" s="712"/>
      <c r="PYT58" s="712"/>
      <c r="PYU58" s="712"/>
      <c r="PYV58" s="712"/>
      <c r="PYW58" s="712"/>
      <c r="PYX58" s="712"/>
      <c r="PYY58" s="712"/>
      <c r="PYZ58" s="712"/>
      <c r="PZA58" s="712"/>
      <c r="PZB58" s="712"/>
      <c r="PZC58" s="712"/>
      <c r="PZD58" s="712"/>
      <c r="PZE58" s="712"/>
      <c r="PZF58" s="712"/>
      <c r="PZG58" s="712"/>
      <c r="PZH58" s="712"/>
      <c r="PZI58" s="712"/>
      <c r="PZJ58" s="712"/>
      <c r="PZK58" s="712"/>
      <c r="PZL58" s="712"/>
      <c r="PZM58" s="712"/>
      <c r="PZN58" s="712"/>
      <c r="PZO58" s="712"/>
      <c r="PZP58" s="712"/>
      <c r="PZQ58" s="712"/>
      <c r="PZR58" s="712"/>
      <c r="PZS58" s="712"/>
      <c r="PZT58" s="712"/>
      <c r="PZU58" s="712"/>
      <c r="PZV58" s="712"/>
      <c r="PZW58" s="712"/>
      <c r="PZX58" s="712"/>
      <c r="PZY58" s="712"/>
      <c r="PZZ58" s="712"/>
      <c r="QAA58" s="712"/>
      <c r="QAB58" s="712"/>
      <c r="QAC58" s="712"/>
      <c r="QAD58" s="712"/>
      <c r="QAE58" s="712"/>
      <c r="QAF58" s="712"/>
      <c r="QAG58" s="712"/>
      <c r="QAH58" s="712"/>
      <c r="QAI58" s="712"/>
      <c r="QAJ58" s="712"/>
      <c r="QAK58" s="712"/>
      <c r="QAL58" s="712"/>
      <c r="QAM58" s="712"/>
      <c r="QAN58" s="712"/>
      <c r="QAO58" s="712"/>
      <c r="QAP58" s="712"/>
      <c r="QAQ58" s="712"/>
      <c r="QAR58" s="712"/>
      <c r="QAS58" s="712"/>
      <c r="QAT58" s="712"/>
      <c r="QAU58" s="712"/>
      <c r="QAV58" s="712"/>
      <c r="QAW58" s="712"/>
      <c r="QAX58" s="712"/>
      <c r="QAY58" s="712"/>
      <c r="QAZ58" s="712"/>
      <c r="QBA58" s="712"/>
      <c r="QBB58" s="712"/>
      <c r="QBC58" s="712"/>
      <c r="QBD58" s="712"/>
      <c r="QBE58" s="712"/>
      <c r="QBF58" s="712"/>
      <c r="QBG58" s="712"/>
      <c r="QBH58" s="712"/>
      <c r="QBI58" s="712"/>
      <c r="QBJ58" s="712"/>
      <c r="QBK58" s="712"/>
      <c r="QBL58" s="712"/>
      <c r="QBM58" s="712"/>
      <c r="QBN58" s="712"/>
      <c r="QBO58" s="712"/>
      <c r="QBP58" s="712"/>
      <c r="QBQ58" s="712"/>
      <c r="QBR58" s="712"/>
      <c r="QBS58" s="712"/>
      <c r="QBT58" s="712"/>
      <c r="QBU58" s="712"/>
      <c r="QBV58" s="712"/>
      <c r="QBW58" s="712"/>
      <c r="QBX58" s="712"/>
      <c r="QBY58" s="712"/>
      <c r="QBZ58" s="712"/>
      <c r="QCA58" s="712"/>
      <c r="QCB58" s="712"/>
      <c r="QCC58" s="712"/>
      <c r="QCD58" s="712"/>
      <c r="QCE58" s="712"/>
      <c r="QCF58" s="712"/>
      <c r="QCG58" s="712"/>
      <c r="QCH58" s="712"/>
      <c r="QCI58" s="712"/>
      <c r="QCJ58" s="712"/>
      <c r="QCK58" s="712"/>
      <c r="QCL58" s="712"/>
      <c r="QCM58" s="712"/>
      <c r="QCN58" s="712"/>
      <c r="QCO58" s="712"/>
      <c r="QCP58" s="712"/>
      <c r="QCQ58" s="712"/>
      <c r="QCR58" s="712"/>
      <c r="QCS58" s="712"/>
      <c r="QCT58" s="712"/>
      <c r="QCU58" s="712"/>
      <c r="QCV58" s="712"/>
      <c r="QCW58" s="712"/>
      <c r="QCX58" s="712"/>
      <c r="QCY58" s="712"/>
      <c r="QCZ58" s="712"/>
      <c r="QDA58" s="712"/>
      <c r="QDB58" s="712"/>
      <c r="QDC58" s="712"/>
      <c r="QDD58" s="712"/>
      <c r="QDE58" s="712"/>
      <c r="QDF58" s="712"/>
      <c r="QDG58" s="712"/>
      <c r="QDH58" s="712"/>
      <c r="QDI58" s="712"/>
      <c r="QDJ58" s="712"/>
      <c r="QDK58" s="712"/>
      <c r="QDL58" s="712"/>
      <c r="QDM58" s="712"/>
      <c r="QDN58" s="712"/>
      <c r="QDO58" s="712"/>
      <c r="QDP58" s="712"/>
      <c r="QDQ58" s="712"/>
      <c r="QDR58" s="712"/>
      <c r="QDS58" s="712"/>
      <c r="QDT58" s="712"/>
      <c r="QDU58" s="712"/>
      <c r="QDV58" s="712"/>
      <c r="QDW58" s="712"/>
      <c r="QDX58" s="712"/>
      <c r="QDY58" s="712"/>
      <c r="QDZ58" s="712"/>
      <c r="QEA58" s="712"/>
      <c r="QEB58" s="712"/>
      <c r="QEC58" s="712"/>
      <c r="QED58" s="712"/>
      <c r="QEE58" s="712"/>
      <c r="QEF58" s="712"/>
      <c r="QEG58" s="712"/>
      <c r="QEH58" s="712"/>
      <c r="QEI58" s="712"/>
      <c r="QEJ58" s="712"/>
      <c r="QEK58" s="712"/>
      <c r="QEL58" s="712"/>
      <c r="QEM58" s="712"/>
      <c r="QEN58" s="712"/>
      <c r="QEO58" s="712"/>
      <c r="QEP58" s="712"/>
      <c r="QEQ58" s="712"/>
      <c r="QER58" s="712"/>
      <c r="QES58" s="712"/>
      <c r="QET58" s="712"/>
      <c r="QEU58" s="712"/>
      <c r="QEV58" s="712"/>
      <c r="QEW58" s="712"/>
      <c r="QEX58" s="712"/>
      <c r="QEY58" s="712"/>
      <c r="QEZ58" s="712"/>
      <c r="QFA58" s="712"/>
      <c r="QFB58" s="712"/>
      <c r="QFC58" s="712"/>
      <c r="QFD58" s="712"/>
      <c r="QFE58" s="712"/>
      <c r="QFF58" s="712"/>
      <c r="QFG58" s="712"/>
      <c r="QFH58" s="712"/>
      <c r="QFI58" s="712"/>
      <c r="QFJ58" s="712"/>
      <c r="QFK58" s="712"/>
      <c r="QFL58" s="712"/>
      <c r="QFM58" s="712"/>
      <c r="QFN58" s="712"/>
      <c r="QFO58" s="712"/>
      <c r="QFP58" s="712"/>
      <c r="QFQ58" s="712"/>
      <c r="QFR58" s="712"/>
      <c r="QFS58" s="712"/>
      <c r="QFT58" s="712"/>
      <c r="QFU58" s="712"/>
      <c r="QFV58" s="712"/>
      <c r="QFW58" s="712"/>
      <c r="QFX58" s="712"/>
      <c r="QFY58" s="712"/>
      <c r="QFZ58" s="712"/>
      <c r="QGA58" s="712"/>
      <c r="QGB58" s="712"/>
      <c r="QGC58" s="712"/>
      <c r="QGD58" s="712"/>
      <c r="QGE58" s="712"/>
      <c r="QGF58" s="712"/>
      <c r="QGG58" s="712"/>
      <c r="QGH58" s="712"/>
      <c r="QGI58" s="712"/>
      <c r="QGJ58" s="712"/>
      <c r="QGK58" s="712"/>
      <c r="QGL58" s="712"/>
      <c r="QGM58" s="712"/>
      <c r="QGN58" s="712"/>
      <c r="QGO58" s="712"/>
      <c r="QGP58" s="712"/>
      <c r="QGQ58" s="712"/>
      <c r="QGR58" s="712"/>
      <c r="QGS58" s="712"/>
      <c r="QGT58" s="712"/>
      <c r="QGU58" s="712"/>
      <c r="QGV58" s="712"/>
      <c r="QGW58" s="712"/>
      <c r="QGX58" s="712"/>
      <c r="QGY58" s="712"/>
      <c r="QGZ58" s="712"/>
      <c r="QHA58" s="712"/>
      <c r="QHB58" s="712"/>
      <c r="QHC58" s="712"/>
      <c r="QHD58" s="712"/>
      <c r="QHE58" s="712"/>
      <c r="QHF58" s="712"/>
      <c r="QHG58" s="712"/>
      <c r="QHH58" s="712"/>
      <c r="QHI58" s="712"/>
      <c r="QHJ58" s="712"/>
      <c r="QHK58" s="712"/>
      <c r="QHL58" s="712"/>
      <c r="QHM58" s="712"/>
      <c r="QHN58" s="712"/>
      <c r="QHO58" s="712"/>
      <c r="QHP58" s="712"/>
      <c r="QHQ58" s="712"/>
      <c r="QHR58" s="712"/>
      <c r="QHS58" s="712"/>
      <c r="QHT58" s="712"/>
      <c r="QHU58" s="712"/>
      <c r="QHV58" s="712"/>
      <c r="QHW58" s="712"/>
      <c r="QHX58" s="712"/>
      <c r="QHY58" s="712"/>
      <c r="QHZ58" s="712"/>
      <c r="QIA58" s="712"/>
      <c r="QIB58" s="712"/>
      <c r="QIC58" s="712"/>
      <c r="QID58" s="712"/>
      <c r="QIE58" s="712"/>
      <c r="QIF58" s="712"/>
      <c r="QIG58" s="712"/>
      <c r="QIH58" s="712"/>
      <c r="QII58" s="712"/>
      <c r="QIJ58" s="712"/>
      <c r="QIK58" s="712"/>
      <c r="QIL58" s="712"/>
      <c r="QIM58" s="712"/>
      <c r="QIN58" s="712"/>
      <c r="QIO58" s="712"/>
      <c r="QIP58" s="712"/>
      <c r="QIQ58" s="712"/>
      <c r="QIR58" s="712"/>
      <c r="QIS58" s="712"/>
      <c r="QIT58" s="712"/>
      <c r="QIU58" s="712"/>
      <c r="QIV58" s="712"/>
      <c r="QIW58" s="712"/>
      <c r="QIX58" s="712"/>
      <c r="QIY58" s="712"/>
      <c r="QIZ58" s="712"/>
      <c r="QJA58" s="712"/>
      <c r="QJB58" s="712"/>
      <c r="QJC58" s="712"/>
      <c r="QJD58" s="712"/>
      <c r="QJE58" s="712"/>
      <c r="QJF58" s="712"/>
      <c r="QJG58" s="712"/>
      <c r="QJH58" s="712"/>
      <c r="QJI58" s="712"/>
      <c r="QJJ58" s="712"/>
      <c r="QJK58" s="712"/>
      <c r="QJL58" s="712"/>
      <c r="QJM58" s="712"/>
      <c r="QJN58" s="712"/>
      <c r="QJO58" s="712"/>
      <c r="QJP58" s="712"/>
      <c r="QJQ58" s="712"/>
      <c r="QJR58" s="712"/>
      <c r="QJS58" s="712"/>
      <c r="QJT58" s="712"/>
      <c r="QJU58" s="712"/>
      <c r="QJV58" s="712"/>
      <c r="QJW58" s="712"/>
      <c r="QJX58" s="712"/>
      <c r="QJY58" s="712"/>
      <c r="QJZ58" s="712"/>
      <c r="QKA58" s="712"/>
      <c r="QKB58" s="712"/>
      <c r="QKC58" s="712"/>
      <c r="QKD58" s="712"/>
      <c r="QKE58" s="712"/>
      <c r="QKF58" s="712"/>
      <c r="QKG58" s="712"/>
      <c r="QKH58" s="712"/>
      <c r="QKI58" s="712"/>
      <c r="QKJ58" s="712"/>
      <c r="QKK58" s="712"/>
      <c r="QKL58" s="712"/>
      <c r="QKM58" s="712"/>
      <c r="QKN58" s="712"/>
      <c r="QKO58" s="712"/>
      <c r="QKP58" s="712"/>
      <c r="QKQ58" s="712"/>
      <c r="QKR58" s="712"/>
      <c r="QKS58" s="712"/>
      <c r="QKT58" s="712"/>
      <c r="QKU58" s="712"/>
      <c r="QKV58" s="712"/>
      <c r="QKW58" s="712"/>
      <c r="QKX58" s="712"/>
      <c r="QKY58" s="712"/>
      <c r="QKZ58" s="712"/>
      <c r="QLA58" s="712"/>
      <c r="QLB58" s="712"/>
      <c r="QLC58" s="712"/>
      <c r="QLD58" s="712"/>
      <c r="QLE58" s="712"/>
      <c r="QLF58" s="712"/>
      <c r="QLG58" s="712"/>
      <c r="QLH58" s="712"/>
      <c r="QLI58" s="712"/>
      <c r="QLJ58" s="712"/>
      <c r="QLK58" s="712"/>
      <c r="QLL58" s="712"/>
      <c r="QLM58" s="712"/>
      <c r="QLN58" s="712"/>
      <c r="QLO58" s="712"/>
      <c r="QLP58" s="712"/>
      <c r="QLQ58" s="712"/>
      <c r="QLR58" s="712"/>
      <c r="QLS58" s="712"/>
      <c r="QLT58" s="712"/>
      <c r="QLU58" s="712"/>
      <c r="QLV58" s="712"/>
      <c r="QLW58" s="712"/>
      <c r="QLX58" s="712"/>
      <c r="QLY58" s="712"/>
      <c r="QLZ58" s="712"/>
      <c r="QMA58" s="712"/>
      <c r="QMB58" s="712"/>
      <c r="QMC58" s="712"/>
      <c r="QMD58" s="712"/>
      <c r="QME58" s="712"/>
      <c r="QMF58" s="712"/>
      <c r="QMG58" s="712"/>
      <c r="QMH58" s="712"/>
      <c r="QMI58" s="712"/>
      <c r="QMJ58" s="712"/>
      <c r="QMK58" s="712"/>
      <c r="QML58" s="712"/>
      <c r="QMM58" s="712"/>
      <c r="QMN58" s="712"/>
      <c r="QMO58" s="712"/>
      <c r="QMP58" s="712"/>
      <c r="QMQ58" s="712"/>
      <c r="QMR58" s="712"/>
      <c r="QMS58" s="712"/>
      <c r="QMT58" s="712"/>
      <c r="QMU58" s="712"/>
      <c r="QMV58" s="712"/>
      <c r="QMW58" s="712"/>
      <c r="QMX58" s="712"/>
      <c r="QMY58" s="712"/>
      <c r="QMZ58" s="712"/>
      <c r="QNA58" s="712"/>
      <c r="QNB58" s="712"/>
      <c r="QNC58" s="712"/>
      <c r="QND58" s="712"/>
      <c r="QNE58" s="712"/>
      <c r="QNF58" s="712"/>
      <c r="QNG58" s="712"/>
      <c r="QNH58" s="712"/>
      <c r="QNI58" s="712"/>
      <c r="QNJ58" s="712"/>
      <c r="QNK58" s="712"/>
      <c r="QNL58" s="712"/>
      <c r="QNM58" s="712"/>
      <c r="QNN58" s="712"/>
      <c r="QNO58" s="712"/>
      <c r="QNP58" s="712"/>
      <c r="QNQ58" s="712"/>
      <c r="QNR58" s="712"/>
      <c r="QNS58" s="712"/>
      <c r="QNT58" s="712"/>
      <c r="QNU58" s="712"/>
      <c r="QNV58" s="712"/>
      <c r="QNW58" s="712"/>
      <c r="QNX58" s="712"/>
      <c r="QNY58" s="712"/>
      <c r="QNZ58" s="712"/>
      <c r="QOA58" s="712"/>
      <c r="QOB58" s="712"/>
      <c r="QOC58" s="712"/>
      <c r="QOD58" s="712"/>
      <c r="QOE58" s="712"/>
      <c r="QOF58" s="712"/>
      <c r="QOG58" s="712"/>
      <c r="QOH58" s="712"/>
      <c r="QOI58" s="712"/>
      <c r="QOJ58" s="712"/>
      <c r="QOK58" s="712"/>
      <c r="QOL58" s="712"/>
      <c r="QOM58" s="712"/>
      <c r="QON58" s="712"/>
      <c r="QOO58" s="712"/>
      <c r="QOP58" s="712"/>
      <c r="QOQ58" s="712"/>
      <c r="QOR58" s="712"/>
      <c r="QOS58" s="712"/>
      <c r="QOT58" s="712"/>
      <c r="QOU58" s="712"/>
      <c r="QOV58" s="712"/>
      <c r="QOW58" s="712"/>
      <c r="QOX58" s="712"/>
      <c r="QOY58" s="712"/>
      <c r="QOZ58" s="712"/>
      <c r="QPA58" s="712"/>
      <c r="QPB58" s="712"/>
      <c r="QPC58" s="712"/>
      <c r="QPD58" s="712"/>
      <c r="QPE58" s="712"/>
      <c r="QPF58" s="712"/>
      <c r="QPG58" s="712"/>
      <c r="QPH58" s="712"/>
      <c r="QPI58" s="712"/>
      <c r="QPJ58" s="712"/>
      <c r="QPK58" s="712"/>
      <c r="QPL58" s="712"/>
      <c r="QPM58" s="712"/>
      <c r="QPN58" s="712"/>
      <c r="QPO58" s="712"/>
      <c r="QPP58" s="712"/>
      <c r="QPQ58" s="712"/>
      <c r="QPR58" s="712"/>
      <c r="QPS58" s="712"/>
      <c r="QPT58" s="712"/>
      <c r="QPU58" s="712"/>
      <c r="QPV58" s="712"/>
      <c r="QPW58" s="712"/>
      <c r="QPX58" s="712"/>
      <c r="QPY58" s="712"/>
      <c r="QPZ58" s="712"/>
      <c r="QQA58" s="712"/>
      <c r="QQB58" s="712"/>
      <c r="QQC58" s="712"/>
      <c r="QQD58" s="712"/>
      <c r="QQE58" s="712"/>
      <c r="QQF58" s="712"/>
      <c r="QQG58" s="712"/>
      <c r="QQH58" s="712"/>
      <c r="QQI58" s="712"/>
      <c r="QQJ58" s="712"/>
      <c r="QQK58" s="712"/>
      <c r="QQL58" s="712"/>
      <c r="QQM58" s="712"/>
      <c r="QQN58" s="712"/>
      <c r="QQO58" s="712"/>
      <c r="QQP58" s="712"/>
      <c r="QQQ58" s="712"/>
      <c r="QQR58" s="712"/>
      <c r="QQS58" s="712"/>
      <c r="QQT58" s="712"/>
      <c r="QQU58" s="712"/>
      <c r="QQV58" s="712"/>
      <c r="QQW58" s="712"/>
      <c r="QQX58" s="712"/>
      <c r="QQY58" s="712"/>
      <c r="QQZ58" s="712"/>
      <c r="QRA58" s="712"/>
      <c r="QRB58" s="712"/>
      <c r="QRC58" s="712"/>
      <c r="QRD58" s="712"/>
      <c r="QRE58" s="712"/>
      <c r="QRF58" s="712"/>
      <c r="QRG58" s="712"/>
      <c r="QRH58" s="712"/>
      <c r="QRI58" s="712"/>
      <c r="QRJ58" s="712"/>
      <c r="QRK58" s="712"/>
      <c r="QRL58" s="712"/>
      <c r="QRM58" s="712"/>
      <c r="QRN58" s="712"/>
      <c r="QRO58" s="712"/>
      <c r="QRP58" s="712"/>
      <c r="QRQ58" s="712"/>
      <c r="QRR58" s="712"/>
      <c r="QRS58" s="712"/>
      <c r="QRT58" s="712"/>
      <c r="QRU58" s="712"/>
      <c r="QRV58" s="712"/>
      <c r="QRW58" s="712"/>
      <c r="QRX58" s="712"/>
      <c r="QRY58" s="712"/>
      <c r="QRZ58" s="712"/>
      <c r="QSA58" s="712"/>
      <c r="QSB58" s="712"/>
      <c r="QSC58" s="712"/>
      <c r="QSD58" s="712"/>
      <c r="QSE58" s="712"/>
      <c r="QSF58" s="712"/>
      <c r="QSG58" s="712"/>
      <c r="QSH58" s="712"/>
      <c r="QSI58" s="712"/>
      <c r="QSJ58" s="712"/>
      <c r="QSK58" s="712"/>
      <c r="QSL58" s="712"/>
      <c r="QSM58" s="712"/>
      <c r="QSN58" s="712"/>
      <c r="QSO58" s="712"/>
      <c r="QSP58" s="712"/>
      <c r="QSQ58" s="712"/>
      <c r="QSR58" s="712"/>
      <c r="QSS58" s="712"/>
      <c r="QST58" s="712"/>
      <c r="QSU58" s="712"/>
      <c r="QSV58" s="712"/>
      <c r="QSW58" s="712"/>
      <c r="QSX58" s="712"/>
      <c r="QSY58" s="712"/>
      <c r="QSZ58" s="712"/>
      <c r="QTA58" s="712"/>
      <c r="QTB58" s="712"/>
      <c r="QTC58" s="712"/>
      <c r="QTD58" s="712"/>
      <c r="QTE58" s="712"/>
      <c r="QTF58" s="712"/>
      <c r="QTG58" s="712"/>
      <c r="QTH58" s="712"/>
      <c r="QTI58" s="712"/>
      <c r="QTJ58" s="712"/>
      <c r="QTK58" s="712"/>
      <c r="QTL58" s="712"/>
      <c r="QTM58" s="712"/>
      <c r="QTN58" s="712"/>
      <c r="QTO58" s="712"/>
      <c r="QTP58" s="712"/>
      <c r="QTQ58" s="712"/>
      <c r="QTR58" s="712"/>
      <c r="QTS58" s="712"/>
      <c r="QTT58" s="712"/>
      <c r="QTU58" s="712"/>
      <c r="QTV58" s="712"/>
      <c r="QTW58" s="712"/>
      <c r="QTX58" s="712"/>
      <c r="QTY58" s="712"/>
      <c r="QTZ58" s="712"/>
      <c r="QUA58" s="712"/>
      <c r="QUB58" s="712"/>
      <c r="QUC58" s="712"/>
      <c r="QUD58" s="712"/>
      <c r="QUE58" s="712"/>
      <c r="QUF58" s="712"/>
      <c r="QUG58" s="712"/>
      <c r="QUH58" s="712"/>
      <c r="QUI58" s="712"/>
      <c r="QUJ58" s="712"/>
      <c r="QUK58" s="712"/>
      <c r="QUL58" s="712"/>
      <c r="QUM58" s="712"/>
      <c r="QUN58" s="712"/>
      <c r="QUO58" s="712"/>
      <c r="QUP58" s="712"/>
      <c r="QUQ58" s="712"/>
      <c r="QUR58" s="712"/>
      <c r="QUS58" s="712"/>
      <c r="QUT58" s="712"/>
      <c r="QUU58" s="712"/>
      <c r="QUV58" s="712"/>
      <c r="QUW58" s="712"/>
      <c r="QUX58" s="712"/>
      <c r="QUY58" s="712"/>
      <c r="QUZ58" s="712"/>
      <c r="QVA58" s="712"/>
      <c r="QVB58" s="712"/>
      <c r="QVC58" s="712"/>
      <c r="QVD58" s="712"/>
      <c r="QVE58" s="712"/>
      <c r="QVF58" s="712"/>
      <c r="QVG58" s="712"/>
      <c r="QVH58" s="712"/>
      <c r="QVI58" s="712"/>
      <c r="QVJ58" s="712"/>
      <c r="QVK58" s="712"/>
      <c r="QVL58" s="712"/>
      <c r="QVM58" s="712"/>
      <c r="QVN58" s="712"/>
      <c r="QVO58" s="712"/>
      <c r="QVP58" s="712"/>
      <c r="QVQ58" s="712"/>
      <c r="QVR58" s="712"/>
      <c r="QVS58" s="712"/>
      <c r="QVT58" s="712"/>
      <c r="QVU58" s="712"/>
      <c r="QVV58" s="712"/>
      <c r="QVW58" s="712"/>
      <c r="QVX58" s="712"/>
      <c r="QVY58" s="712"/>
      <c r="QVZ58" s="712"/>
      <c r="QWA58" s="712"/>
      <c r="QWB58" s="712"/>
      <c r="QWC58" s="712"/>
      <c r="QWD58" s="712"/>
      <c r="QWE58" s="712"/>
      <c r="QWF58" s="712"/>
      <c r="QWG58" s="712"/>
      <c r="QWH58" s="712"/>
      <c r="QWI58" s="712"/>
      <c r="QWJ58" s="712"/>
      <c r="QWK58" s="712"/>
      <c r="QWL58" s="712"/>
      <c r="QWM58" s="712"/>
      <c r="QWN58" s="712"/>
      <c r="QWO58" s="712"/>
      <c r="QWP58" s="712"/>
      <c r="QWQ58" s="712"/>
      <c r="QWR58" s="712"/>
      <c r="QWS58" s="712"/>
      <c r="QWT58" s="712"/>
      <c r="QWU58" s="712"/>
      <c r="QWV58" s="712"/>
      <c r="QWW58" s="712"/>
      <c r="QWX58" s="712"/>
      <c r="QWY58" s="712"/>
      <c r="QWZ58" s="712"/>
      <c r="QXA58" s="712"/>
      <c r="QXB58" s="712"/>
      <c r="QXC58" s="712"/>
      <c r="QXD58" s="712"/>
      <c r="QXE58" s="712"/>
      <c r="QXF58" s="712"/>
      <c r="QXG58" s="712"/>
      <c r="QXH58" s="712"/>
      <c r="QXI58" s="712"/>
      <c r="QXJ58" s="712"/>
      <c r="QXK58" s="712"/>
      <c r="QXL58" s="712"/>
      <c r="QXM58" s="712"/>
      <c r="QXN58" s="712"/>
      <c r="QXO58" s="712"/>
      <c r="QXP58" s="712"/>
      <c r="QXQ58" s="712"/>
      <c r="QXR58" s="712"/>
      <c r="QXS58" s="712"/>
      <c r="QXT58" s="712"/>
      <c r="QXU58" s="712"/>
      <c r="QXV58" s="712"/>
      <c r="QXW58" s="712"/>
      <c r="QXX58" s="712"/>
      <c r="QXY58" s="712"/>
      <c r="QXZ58" s="712"/>
      <c r="QYA58" s="712"/>
      <c r="QYB58" s="712"/>
      <c r="QYC58" s="712"/>
      <c r="QYD58" s="712"/>
      <c r="QYE58" s="712"/>
      <c r="QYF58" s="712"/>
      <c r="QYG58" s="712"/>
      <c r="QYH58" s="712"/>
      <c r="QYI58" s="712"/>
      <c r="QYJ58" s="712"/>
      <c r="QYK58" s="712"/>
      <c r="QYL58" s="712"/>
      <c r="QYM58" s="712"/>
      <c r="QYN58" s="712"/>
      <c r="QYO58" s="712"/>
      <c r="QYP58" s="712"/>
      <c r="QYQ58" s="712"/>
      <c r="QYR58" s="712"/>
      <c r="QYS58" s="712"/>
      <c r="QYT58" s="712"/>
      <c r="QYU58" s="712"/>
      <c r="QYV58" s="712"/>
      <c r="QYW58" s="712"/>
      <c r="QYX58" s="712"/>
      <c r="QYY58" s="712"/>
      <c r="QYZ58" s="712"/>
      <c r="QZA58" s="712"/>
      <c r="QZB58" s="712"/>
      <c r="QZC58" s="712"/>
      <c r="QZD58" s="712"/>
      <c r="QZE58" s="712"/>
      <c r="QZF58" s="712"/>
      <c r="QZG58" s="712"/>
      <c r="QZH58" s="712"/>
      <c r="QZI58" s="712"/>
      <c r="QZJ58" s="712"/>
      <c r="QZK58" s="712"/>
      <c r="QZL58" s="712"/>
      <c r="QZM58" s="712"/>
      <c r="QZN58" s="712"/>
      <c r="QZO58" s="712"/>
      <c r="QZP58" s="712"/>
      <c r="QZQ58" s="712"/>
      <c r="QZR58" s="712"/>
      <c r="QZS58" s="712"/>
      <c r="QZT58" s="712"/>
      <c r="QZU58" s="712"/>
      <c r="QZV58" s="712"/>
      <c r="QZW58" s="712"/>
      <c r="QZX58" s="712"/>
      <c r="QZY58" s="712"/>
      <c r="QZZ58" s="712"/>
      <c r="RAA58" s="712"/>
      <c r="RAB58" s="712"/>
      <c r="RAC58" s="712"/>
      <c r="RAD58" s="712"/>
      <c r="RAE58" s="712"/>
      <c r="RAF58" s="712"/>
      <c r="RAG58" s="712"/>
      <c r="RAH58" s="712"/>
      <c r="RAI58" s="712"/>
      <c r="RAJ58" s="712"/>
      <c r="RAK58" s="712"/>
      <c r="RAL58" s="712"/>
      <c r="RAM58" s="712"/>
      <c r="RAN58" s="712"/>
      <c r="RAO58" s="712"/>
      <c r="RAP58" s="712"/>
      <c r="RAQ58" s="712"/>
      <c r="RAR58" s="712"/>
      <c r="RAS58" s="712"/>
      <c r="RAT58" s="712"/>
      <c r="RAU58" s="712"/>
      <c r="RAV58" s="712"/>
      <c r="RAW58" s="712"/>
      <c r="RAX58" s="712"/>
      <c r="RAY58" s="712"/>
      <c r="RAZ58" s="712"/>
      <c r="RBA58" s="712"/>
      <c r="RBB58" s="712"/>
      <c r="RBC58" s="712"/>
      <c r="RBD58" s="712"/>
      <c r="RBE58" s="712"/>
      <c r="RBF58" s="712"/>
      <c r="RBG58" s="712"/>
      <c r="RBH58" s="712"/>
      <c r="RBI58" s="712"/>
      <c r="RBJ58" s="712"/>
      <c r="RBK58" s="712"/>
      <c r="RBL58" s="712"/>
      <c r="RBM58" s="712"/>
      <c r="RBN58" s="712"/>
      <c r="RBO58" s="712"/>
      <c r="RBP58" s="712"/>
      <c r="RBQ58" s="712"/>
      <c r="RBR58" s="712"/>
      <c r="RBS58" s="712"/>
      <c r="RBT58" s="712"/>
      <c r="RBU58" s="712"/>
      <c r="RBV58" s="712"/>
      <c r="RBW58" s="712"/>
      <c r="RBX58" s="712"/>
      <c r="RBY58" s="712"/>
      <c r="RBZ58" s="712"/>
      <c r="RCA58" s="712"/>
      <c r="RCB58" s="712"/>
      <c r="RCC58" s="712"/>
      <c r="RCD58" s="712"/>
      <c r="RCE58" s="712"/>
      <c r="RCF58" s="712"/>
      <c r="RCG58" s="712"/>
      <c r="RCH58" s="712"/>
      <c r="RCI58" s="712"/>
      <c r="RCJ58" s="712"/>
      <c r="RCK58" s="712"/>
      <c r="RCL58" s="712"/>
      <c r="RCM58" s="712"/>
      <c r="RCN58" s="712"/>
      <c r="RCO58" s="712"/>
      <c r="RCP58" s="712"/>
      <c r="RCQ58" s="712"/>
      <c r="RCR58" s="712"/>
      <c r="RCS58" s="712"/>
      <c r="RCT58" s="712"/>
      <c r="RCU58" s="712"/>
      <c r="RCV58" s="712"/>
      <c r="RCW58" s="712"/>
      <c r="RCX58" s="712"/>
      <c r="RCY58" s="712"/>
      <c r="RCZ58" s="712"/>
      <c r="RDA58" s="712"/>
      <c r="RDB58" s="712"/>
      <c r="RDC58" s="712"/>
      <c r="RDD58" s="712"/>
      <c r="RDE58" s="712"/>
      <c r="RDF58" s="712"/>
      <c r="RDG58" s="712"/>
      <c r="RDH58" s="712"/>
      <c r="RDI58" s="712"/>
      <c r="RDJ58" s="712"/>
      <c r="RDK58" s="712"/>
      <c r="RDL58" s="712"/>
      <c r="RDM58" s="712"/>
      <c r="RDN58" s="712"/>
      <c r="RDO58" s="712"/>
      <c r="RDP58" s="712"/>
      <c r="RDQ58" s="712"/>
      <c r="RDR58" s="712"/>
      <c r="RDS58" s="712"/>
      <c r="RDT58" s="712"/>
      <c r="RDU58" s="712"/>
      <c r="RDV58" s="712"/>
      <c r="RDW58" s="712"/>
      <c r="RDX58" s="712"/>
      <c r="RDY58" s="712"/>
      <c r="RDZ58" s="712"/>
      <c r="REA58" s="712"/>
      <c r="REB58" s="712"/>
      <c r="REC58" s="712"/>
      <c r="RED58" s="712"/>
      <c r="REE58" s="712"/>
      <c r="REF58" s="712"/>
      <c r="REG58" s="712"/>
      <c r="REH58" s="712"/>
      <c r="REI58" s="712"/>
      <c r="REJ58" s="712"/>
      <c r="REK58" s="712"/>
      <c r="REL58" s="712"/>
      <c r="REM58" s="712"/>
      <c r="REN58" s="712"/>
      <c r="REO58" s="712"/>
      <c r="REP58" s="712"/>
      <c r="REQ58" s="712"/>
      <c r="RER58" s="712"/>
      <c r="RES58" s="712"/>
      <c r="RET58" s="712"/>
      <c r="REU58" s="712"/>
      <c r="REV58" s="712"/>
      <c r="REW58" s="712"/>
      <c r="REX58" s="712"/>
      <c r="REY58" s="712"/>
      <c r="REZ58" s="712"/>
      <c r="RFA58" s="712"/>
      <c r="RFB58" s="712"/>
      <c r="RFC58" s="712"/>
      <c r="RFD58" s="712"/>
      <c r="RFE58" s="712"/>
      <c r="RFF58" s="712"/>
      <c r="RFG58" s="712"/>
      <c r="RFH58" s="712"/>
      <c r="RFI58" s="712"/>
      <c r="RFJ58" s="712"/>
      <c r="RFK58" s="712"/>
      <c r="RFL58" s="712"/>
      <c r="RFM58" s="712"/>
      <c r="RFN58" s="712"/>
      <c r="RFO58" s="712"/>
      <c r="RFP58" s="712"/>
      <c r="RFQ58" s="712"/>
      <c r="RFR58" s="712"/>
      <c r="RFS58" s="712"/>
      <c r="RFT58" s="712"/>
      <c r="RFU58" s="712"/>
      <c r="RFV58" s="712"/>
      <c r="RFW58" s="712"/>
      <c r="RFX58" s="712"/>
      <c r="RFY58" s="712"/>
      <c r="RFZ58" s="712"/>
      <c r="RGA58" s="712"/>
      <c r="RGB58" s="712"/>
      <c r="RGC58" s="712"/>
      <c r="RGD58" s="712"/>
      <c r="RGE58" s="712"/>
      <c r="RGF58" s="712"/>
      <c r="RGG58" s="712"/>
      <c r="RGH58" s="712"/>
      <c r="RGI58" s="712"/>
      <c r="RGJ58" s="712"/>
      <c r="RGK58" s="712"/>
      <c r="RGL58" s="712"/>
      <c r="RGM58" s="712"/>
      <c r="RGN58" s="712"/>
      <c r="RGO58" s="712"/>
      <c r="RGP58" s="712"/>
      <c r="RGQ58" s="712"/>
      <c r="RGR58" s="712"/>
      <c r="RGS58" s="712"/>
      <c r="RGT58" s="712"/>
      <c r="RGU58" s="712"/>
      <c r="RGV58" s="712"/>
      <c r="RGW58" s="712"/>
      <c r="RGX58" s="712"/>
      <c r="RGY58" s="712"/>
      <c r="RGZ58" s="712"/>
      <c r="RHA58" s="712"/>
      <c r="RHB58" s="712"/>
      <c r="RHC58" s="712"/>
      <c r="RHD58" s="712"/>
      <c r="RHE58" s="712"/>
      <c r="RHF58" s="712"/>
      <c r="RHG58" s="712"/>
      <c r="RHH58" s="712"/>
      <c r="RHI58" s="712"/>
      <c r="RHJ58" s="712"/>
      <c r="RHK58" s="712"/>
      <c r="RHL58" s="712"/>
      <c r="RHM58" s="712"/>
      <c r="RHN58" s="712"/>
      <c r="RHO58" s="712"/>
      <c r="RHP58" s="712"/>
      <c r="RHQ58" s="712"/>
      <c r="RHR58" s="712"/>
      <c r="RHS58" s="712"/>
      <c r="RHT58" s="712"/>
      <c r="RHU58" s="712"/>
      <c r="RHV58" s="712"/>
      <c r="RHW58" s="712"/>
      <c r="RHX58" s="712"/>
      <c r="RHY58" s="712"/>
      <c r="RHZ58" s="712"/>
      <c r="RIA58" s="712"/>
      <c r="RIB58" s="712"/>
      <c r="RIC58" s="712"/>
      <c r="RID58" s="712"/>
      <c r="RIE58" s="712"/>
      <c r="RIF58" s="712"/>
      <c r="RIG58" s="712"/>
      <c r="RIH58" s="712"/>
      <c r="RII58" s="712"/>
      <c r="RIJ58" s="712"/>
      <c r="RIK58" s="712"/>
      <c r="RIL58" s="712"/>
      <c r="RIM58" s="712"/>
      <c r="RIN58" s="712"/>
      <c r="RIO58" s="712"/>
      <c r="RIP58" s="712"/>
      <c r="RIQ58" s="712"/>
      <c r="RIR58" s="712"/>
      <c r="RIS58" s="712"/>
      <c r="RIT58" s="712"/>
      <c r="RIU58" s="712"/>
      <c r="RIV58" s="712"/>
      <c r="RIW58" s="712"/>
      <c r="RIX58" s="712"/>
      <c r="RIY58" s="712"/>
      <c r="RIZ58" s="712"/>
      <c r="RJA58" s="712"/>
      <c r="RJB58" s="712"/>
      <c r="RJC58" s="712"/>
      <c r="RJD58" s="712"/>
      <c r="RJE58" s="712"/>
      <c r="RJF58" s="712"/>
      <c r="RJG58" s="712"/>
      <c r="RJH58" s="712"/>
      <c r="RJI58" s="712"/>
      <c r="RJJ58" s="712"/>
      <c r="RJK58" s="712"/>
      <c r="RJL58" s="712"/>
      <c r="RJM58" s="712"/>
      <c r="RJN58" s="712"/>
      <c r="RJO58" s="712"/>
      <c r="RJP58" s="712"/>
      <c r="RJQ58" s="712"/>
      <c r="RJR58" s="712"/>
      <c r="RJS58" s="712"/>
      <c r="RJT58" s="712"/>
      <c r="RJU58" s="712"/>
      <c r="RJV58" s="712"/>
      <c r="RJW58" s="712"/>
      <c r="RJX58" s="712"/>
      <c r="RJY58" s="712"/>
      <c r="RJZ58" s="712"/>
      <c r="RKA58" s="712"/>
      <c r="RKB58" s="712"/>
      <c r="RKC58" s="712"/>
      <c r="RKD58" s="712"/>
      <c r="RKE58" s="712"/>
      <c r="RKF58" s="712"/>
      <c r="RKG58" s="712"/>
      <c r="RKH58" s="712"/>
      <c r="RKI58" s="712"/>
      <c r="RKJ58" s="712"/>
      <c r="RKK58" s="712"/>
      <c r="RKL58" s="712"/>
      <c r="RKM58" s="712"/>
      <c r="RKN58" s="712"/>
      <c r="RKO58" s="712"/>
      <c r="RKP58" s="712"/>
      <c r="RKQ58" s="712"/>
      <c r="RKR58" s="712"/>
      <c r="RKS58" s="712"/>
      <c r="RKT58" s="712"/>
      <c r="RKU58" s="712"/>
      <c r="RKV58" s="712"/>
      <c r="RKW58" s="712"/>
      <c r="RKX58" s="712"/>
      <c r="RKY58" s="712"/>
      <c r="RKZ58" s="712"/>
      <c r="RLA58" s="712"/>
      <c r="RLB58" s="712"/>
      <c r="RLC58" s="712"/>
      <c r="RLD58" s="712"/>
      <c r="RLE58" s="712"/>
      <c r="RLF58" s="712"/>
      <c r="RLG58" s="712"/>
      <c r="RLH58" s="712"/>
      <c r="RLI58" s="712"/>
      <c r="RLJ58" s="712"/>
      <c r="RLK58" s="712"/>
      <c r="RLL58" s="712"/>
      <c r="RLM58" s="712"/>
      <c r="RLN58" s="712"/>
      <c r="RLO58" s="712"/>
      <c r="RLP58" s="712"/>
      <c r="RLQ58" s="712"/>
      <c r="RLR58" s="712"/>
      <c r="RLS58" s="712"/>
      <c r="RLT58" s="712"/>
      <c r="RLU58" s="712"/>
      <c r="RLV58" s="712"/>
      <c r="RLW58" s="712"/>
      <c r="RLX58" s="712"/>
      <c r="RLY58" s="712"/>
      <c r="RLZ58" s="712"/>
      <c r="RMA58" s="712"/>
      <c r="RMB58" s="712"/>
      <c r="RMC58" s="712"/>
      <c r="RMD58" s="712"/>
      <c r="RME58" s="712"/>
      <c r="RMF58" s="712"/>
      <c r="RMG58" s="712"/>
      <c r="RMH58" s="712"/>
      <c r="RMI58" s="712"/>
      <c r="RMJ58" s="712"/>
      <c r="RMK58" s="712"/>
      <c r="RML58" s="712"/>
      <c r="RMM58" s="712"/>
      <c r="RMN58" s="712"/>
      <c r="RMO58" s="712"/>
      <c r="RMP58" s="712"/>
      <c r="RMQ58" s="712"/>
      <c r="RMR58" s="712"/>
      <c r="RMS58" s="712"/>
      <c r="RMT58" s="712"/>
      <c r="RMU58" s="712"/>
      <c r="RMV58" s="712"/>
      <c r="RMW58" s="712"/>
      <c r="RMX58" s="712"/>
      <c r="RMY58" s="712"/>
      <c r="RMZ58" s="712"/>
      <c r="RNA58" s="712"/>
      <c r="RNB58" s="712"/>
      <c r="RNC58" s="712"/>
      <c r="RND58" s="712"/>
      <c r="RNE58" s="712"/>
      <c r="RNF58" s="712"/>
      <c r="RNG58" s="712"/>
      <c r="RNH58" s="712"/>
      <c r="RNI58" s="712"/>
      <c r="RNJ58" s="712"/>
      <c r="RNK58" s="712"/>
      <c r="RNL58" s="712"/>
      <c r="RNM58" s="712"/>
      <c r="RNN58" s="712"/>
      <c r="RNO58" s="712"/>
      <c r="RNP58" s="712"/>
      <c r="RNQ58" s="712"/>
      <c r="RNR58" s="712"/>
      <c r="RNS58" s="712"/>
      <c r="RNT58" s="712"/>
      <c r="RNU58" s="712"/>
      <c r="RNV58" s="712"/>
      <c r="RNW58" s="712"/>
      <c r="RNX58" s="712"/>
      <c r="RNY58" s="712"/>
      <c r="RNZ58" s="712"/>
      <c r="ROA58" s="712"/>
      <c r="ROB58" s="712"/>
      <c r="ROC58" s="712"/>
      <c r="ROD58" s="712"/>
      <c r="ROE58" s="712"/>
      <c r="ROF58" s="712"/>
      <c r="ROG58" s="712"/>
      <c r="ROH58" s="712"/>
      <c r="ROI58" s="712"/>
      <c r="ROJ58" s="712"/>
      <c r="ROK58" s="712"/>
      <c r="ROL58" s="712"/>
      <c r="ROM58" s="712"/>
      <c r="RON58" s="712"/>
      <c r="ROO58" s="712"/>
      <c r="ROP58" s="712"/>
      <c r="ROQ58" s="712"/>
      <c r="ROR58" s="712"/>
      <c r="ROS58" s="712"/>
      <c r="ROT58" s="712"/>
      <c r="ROU58" s="712"/>
      <c r="ROV58" s="712"/>
      <c r="ROW58" s="712"/>
      <c r="ROX58" s="712"/>
      <c r="ROY58" s="712"/>
      <c r="ROZ58" s="712"/>
      <c r="RPA58" s="712"/>
      <c r="RPB58" s="712"/>
      <c r="RPC58" s="712"/>
      <c r="RPD58" s="712"/>
      <c r="RPE58" s="712"/>
      <c r="RPF58" s="712"/>
      <c r="RPG58" s="712"/>
      <c r="RPH58" s="712"/>
      <c r="RPI58" s="712"/>
      <c r="RPJ58" s="712"/>
      <c r="RPK58" s="712"/>
      <c r="RPL58" s="712"/>
      <c r="RPM58" s="712"/>
      <c r="RPN58" s="712"/>
      <c r="RPO58" s="712"/>
      <c r="RPP58" s="712"/>
      <c r="RPQ58" s="712"/>
      <c r="RPR58" s="712"/>
      <c r="RPS58" s="712"/>
      <c r="RPT58" s="712"/>
      <c r="RPU58" s="712"/>
      <c r="RPV58" s="712"/>
      <c r="RPW58" s="712"/>
      <c r="RPX58" s="712"/>
      <c r="RPY58" s="712"/>
      <c r="RPZ58" s="712"/>
      <c r="RQA58" s="712"/>
      <c r="RQB58" s="712"/>
      <c r="RQC58" s="712"/>
      <c r="RQD58" s="712"/>
      <c r="RQE58" s="712"/>
      <c r="RQF58" s="712"/>
      <c r="RQG58" s="712"/>
      <c r="RQH58" s="712"/>
      <c r="RQI58" s="712"/>
      <c r="RQJ58" s="712"/>
      <c r="RQK58" s="712"/>
      <c r="RQL58" s="712"/>
      <c r="RQM58" s="712"/>
      <c r="RQN58" s="712"/>
      <c r="RQO58" s="712"/>
      <c r="RQP58" s="712"/>
      <c r="RQQ58" s="712"/>
      <c r="RQR58" s="712"/>
      <c r="RQS58" s="712"/>
      <c r="RQT58" s="712"/>
      <c r="RQU58" s="712"/>
      <c r="RQV58" s="712"/>
      <c r="RQW58" s="712"/>
      <c r="RQX58" s="712"/>
      <c r="RQY58" s="712"/>
      <c r="RQZ58" s="712"/>
      <c r="RRA58" s="712"/>
      <c r="RRB58" s="712"/>
      <c r="RRC58" s="712"/>
      <c r="RRD58" s="712"/>
      <c r="RRE58" s="712"/>
      <c r="RRF58" s="712"/>
      <c r="RRG58" s="712"/>
      <c r="RRH58" s="712"/>
      <c r="RRI58" s="712"/>
      <c r="RRJ58" s="712"/>
      <c r="RRK58" s="712"/>
      <c r="RRL58" s="712"/>
      <c r="RRM58" s="712"/>
      <c r="RRN58" s="712"/>
      <c r="RRO58" s="712"/>
      <c r="RRP58" s="712"/>
      <c r="RRQ58" s="712"/>
      <c r="RRR58" s="712"/>
      <c r="RRS58" s="712"/>
      <c r="RRT58" s="712"/>
      <c r="RRU58" s="712"/>
      <c r="RRV58" s="712"/>
      <c r="RRW58" s="712"/>
      <c r="RRX58" s="712"/>
      <c r="RRY58" s="712"/>
      <c r="RRZ58" s="712"/>
      <c r="RSA58" s="712"/>
      <c r="RSB58" s="712"/>
      <c r="RSC58" s="712"/>
      <c r="RSD58" s="712"/>
      <c r="RSE58" s="712"/>
      <c r="RSF58" s="712"/>
      <c r="RSG58" s="712"/>
      <c r="RSH58" s="712"/>
      <c r="RSI58" s="712"/>
      <c r="RSJ58" s="712"/>
      <c r="RSK58" s="712"/>
      <c r="RSL58" s="712"/>
      <c r="RSM58" s="712"/>
      <c r="RSN58" s="712"/>
      <c r="RSO58" s="712"/>
      <c r="RSP58" s="712"/>
      <c r="RSQ58" s="712"/>
      <c r="RSR58" s="712"/>
      <c r="RSS58" s="712"/>
      <c r="RST58" s="712"/>
      <c r="RSU58" s="712"/>
      <c r="RSV58" s="712"/>
      <c r="RSW58" s="712"/>
      <c r="RSX58" s="712"/>
      <c r="RSY58" s="712"/>
      <c r="RSZ58" s="712"/>
      <c r="RTA58" s="712"/>
      <c r="RTB58" s="712"/>
      <c r="RTC58" s="712"/>
      <c r="RTD58" s="712"/>
      <c r="RTE58" s="712"/>
      <c r="RTF58" s="712"/>
      <c r="RTG58" s="712"/>
      <c r="RTH58" s="712"/>
      <c r="RTI58" s="712"/>
      <c r="RTJ58" s="712"/>
      <c r="RTK58" s="712"/>
      <c r="RTL58" s="712"/>
      <c r="RTM58" s="712"/>
      <c r="RTN58" s="712"/>
      <c r="RTO58" s="712"/>
      <c r="RTP58" s="712"/>
      <c r="RTQ58" s="712"/>
      <c r="RTR58" s="712"/>
      <c r="RTS58" s="712"/>
      <c r="RTT58" s="712"/>
      <c r="RTU58" s="712"/>
      <c r="RTV58" s="712"/>
      <c r="RTW58" s="712"/>
      <c r="RTX58" s="712"/>
      <c r="RTY58" s="712"/>
      <c r="RTZ58" s="712"/>
      <c r="RUA58" s="712"/>
      <c r="RUB58" s="712"/>
      <c r="RUC58" s="712"/>
      <c r="RUD58" s="712"/>
      <c r="RUE58" s="712"/>
      <c r="RUF58" s="712"/>
      <c r="RUG58" s="712"/>
      <c r="RUH58" s="712"/>
      <c r="RUI58" s="712"/>
      <c r="RUJ58" s="712"/>
      <c r="RUK58" s="712"/>
      <c r="RUL58" s="712"/>
      <c r="RUM58" s="712"/>
      <c r="RUN58" s="712"/>
      <c r="RUO58" s="712"/>
      <c r="RUP58" s="712"/>
      <c r="RUQ58" s="712"/>
      <c r="RUR58" s="712"/>
      <c r="RUS58" s="712"/>
      <c r="RUT58" s="712"/>
      <c r="RUU58" s="712"/>
      <c r="RUV58" s="712"/>
      <c r="RUW58" s="712"/>
      <c r="RUX58" s="712"/>
      <c r="RUY58" s="712"/>
      <c r="RUZ58" s="712"/>
      <c r="RVA58" s="712"/>
      <c r="RVB58" s="712"/>
      <c r="RVC58" s="712"/>
      <c r="RVD58" s="712"/>
      <c r="RVE58" s="712"/>
      <c r="RVF58" s="712"/>
      <c r="RVG58" s="712"/>
      <c r="RVH58" s="712"/>
      <c r="RVI58" s="712"/>
      <c r="RVJ58" s="712"/>
      <c r="RVK58" s="712"/>
      <c r="RVL58" s="712"/>
      <c r="RVM58" s="712"/>
      <c r="RVN58" s="712"/>
      <c r="RVO58" s="712"/>
      <c r="RVP58" s="712"/>
      <c r="RVQ58" s="712"/>
      <c r="RVR58" s="712"/>
      <c r="RVS58" s="712"/>
      <c r="RVT58" s="712"/>
      <c r="RVU58" s="712"/>
      <c r="RVV58" s="712"/>
      <c r="RVW58" s="712"/>
      <c r="RVX58" s="712"/>
      <c r="RVY58" s="712"/>
      <c r="RVZ58" s="712"/>
      <c r="RWA58" s="712"/>
      <c r="RWB58" s="712"/>
      <c r="RWC58" s="712"/>
      <c r="RWD58" s="712"/>
      <c r="RWE58" s="712"/>
      <c r="RWF58" s="712"/>
      <c r="RWG58" s="712"/>
      <c r="RWH58" s="712"/>
      <c r="RWI58" s="712"/>
      <c r="RWJ58" s="712"/>
      <c r="RWK58" s="712"/>
      <c r="RWL58" s="712"/>
      <c r="RWM58" s="712"/>
      <c r="RWN58" s="712"/>
      <c r="RWO58" s="712"/>
      <c r="RWP58" s="712"/>
      <c r="RWQ58" s="712"/>
      <c r="RWR58" s="712"/>
      <c r="RWS58" s="712"/>
      <c r="RWT58" s="712"/>
      <c r="RWU58" s="712"/>
      <c r="RWV58" s="712"/>
      <c r="RWW58" s="712"/>
      <c r="RWX58" s="712"/>
      <c r="RWY58" s="712"/>
      <c r="RWZ58" s="712"/>
      <c r="RXA58" s="712"/>
      <c r="RXB58" s="712"/>
      <c r="RXC58" s="712"/>
      <c r="RXD58" s="712"/>
      <c r="RXE58" s="712"/>
      <c r="RXF58" s="712"/>
      <c r="RXG58" s="712"/>
      <c r="RXH58" s="712"/>
      <c r="RXI58" s="712"/>
      <c r="RXJ58" s="712"/>
      <c r="RXK58" s="712"/>
      <c r="RXL58" s="712"/>
      <c r="RXM58" s="712"/>
      <c r="RXN58" s="712"/>
      <c r="RXO58" s="712"/>
      <c r="RXP58" s="712"/>
      <c r="RXQ58" s="712"/>
      <c r="RXR58" s="712"/>
      <c r="RXS58" s="712"/>
      <c r="RXT58" s="712"/>
      <c r="RXU58" s="712"/>
      <c r="RXV58" s="712"/>
      <c r="RXW58" s="712"/>
      <c r="RXX58" s="712"/>
      <c r="RXY58" s="712"/>
      <c r="RXZ58" s="712"/>
      <c r="RYA58" s="712"/>
      <c r="RYB58" s="712"/>
      <c r="RYC58" s="712"/>
      <c r="RYD58" s="712"/>
      <c r="RYE58" s="712"/>
      <c r="RYF58" s="712"/>
      <c r="RYG58" s="712"/>
      <c r="RYH58" s="712"/>
      <c r="RYI58" s="712"/>
      <c r="RYJ58" s="712"/>
      <c r="RYK58" s="712"/>
      <c r="RYL58" s="712"/>
      <c r="RYM58" s="712"/>
      <c r="RYN58" s="712"/>
      <c r="RYO58" s="712"/>
      <c r="RYP58" s="712"/>
      <c r="RYQ58" s="712"/>
      <c r="RYR58" s="712"/>
      <c r="RYS58" s="712"/>
      <c r="RYT58" s="712"/>
      <c r="RYU58" s="712"/>
      <c r="RYV58" s="712"/>
      <c r="RYW58" s="712"/>
      <c r="RYX58" s="712"/>
      <c r="RYY58" s="712"/>
      <c r="RYZ58" s="712"/>
      <c r="RZA58" s="712"/>
      <c r="RZB58" s="712"/>
      <c r="RZC58" s="712"/>
      <c r="RZD58" s="712"/>
      <c r="RZE58" s="712"/>
      <c r="RZF58" s="712"/>
      <c r="RZG58" s="712"/>
      <c r="RZH58" s="712"/>
      <c r="RZI58" s="712"/>
      <c r="RZJ58" s="712"/>
      <c r="RZK58" s="712"/>
      <c r="RZL58" s="712"/>
      <c r="RZM58" s="712"/>
      <c r="RZN58" s="712"/>
      <c r="RZO58" s="712"/>
      <c r="RZP58" s="712"/>
      <c r="RZQ58" s="712"/>
      <c r="RZR58" s="712"/>
      <c r="RZS58" s="712"/>
      <c r="RZT58" s="712"/>
      <c r="RZU58" s="712"/>
      <c r="RZV58" s="712"/>
      <c r="RZW58" s="712"/>
      <c r="RZX58" s="712"/>
      <c r="RZY58" s="712"/>
      <c r="RZZ58" s="712"/>
      <c r="SAA58" s="712"/>
      <c r="SAB58" s="712"/>
      <c r="SAC58" s="712"/>
      <c r="SAD58" s="712"/>
      <c r="SAE58" s="712"/>
      <c r="SAF58" s="712"/>
      <c r="SAG58" s="712"/>
      <c r="SAH58" s="712"/>
      <c r="SAI58" s="712"/>
      <c r="SAJ58" s="712"/>
      <c r="SAK58" s="712"/>
      <c r="SAL58" s="712"/>
      <c r="SAM58" s="712"/>
      <c r="SAN58" s="712"/>
      <c r="SAO58" s="712"/>
      <c r="SAP58" s="712"/>
      <c r="SAQ58" s="712"/>
      <c r="SAR58" s="712"/>
      <c r="SAS58" s="712"/>
      <c r="SAT58" s="712"/>
      <c r="SAU58" s="712"/>
      <c r="SAV58" s="712"/>
      <c r="SAW58" s="712"/>
      <c r="SAX58" s="712"/>
      <c r="SAY58" s="712"/>
      <c r="SAZ58" s="712"/>
      <c r="SBA58" s="712"/>
      <c r="SBB58" s="712"/>
      <c r="SBC58" s="712"/>
      <c r="SBD58" s="712"/>
      <c r="SBE58" s="712"/>
      <c r="SBF58" s="712"/>
      <c r="SBG58" s="712"/>
      <c r="SBH58" s="712"/>
      <c r="SBI58" s="712"/>
      <c r="SBJ58" s="712"/>
      <c r="SBK58" s="712"/>
      <c r="SBL58" s="712"/>
      <c r="SBM58" s="712"/>
      <c r="SBN58" s="712"/>
      <c r="SBO58" s="712"/>
      <c r="SBP58" s="712"/>
      <c r="SBQ58" s="712"/>
      <c r="SBR58" s="712"/>
      <c r="SBS58" s="712"/>
      <c r="SBT58" s="712"/>
      <c r="SBU58" s="712"/>
      <c r="SBV58" s="712"/>
      <c r="SBW58" s="712"/>
      <c r="SBX58" s="712"/>
      <c r="SBY58" s="712"/>
      <c r="SBZ58" s="712"/>
      <c r="SCA58" s="712"/>
      <c r="SCB58" s="712"/>
      <c r="SCC58" s="712"/>
      <c r="SCD58" s="712"/>
      <c r="SCE58" s="712"/>
      <c r="SCF58" s="712"/>
      <c r="SCG58" s="712"/>
      <c r="SCH58" s="712"/>
      <c r="SCI58" s="712"/>
      <c r="SCJ58" s="712"/>
      <c r="SCK58" s="712"/>
      <c r="SCL58" s="712"/>
      <c r="SCM58" s="712"/>
      <c r="SCN58" s="712"/>
      <c r="SCO58" s="712"/>
      <c r="SCP58" s="712"/>
      <c r="SCQ58" s="712"/>
      <c r="SCR58" s="712"/>
      <c r="SCS58" s="712"/>
      <c r="SCT58" s="712"/>
      <c r="SCU58" s="712"/>
      <c r="SCV58" s="712"/>
      <c r="SCW58" s="712"/>
      <c r="SCX58" s="712"/>
      <c r="SCY58" s="712"/>
      <c r="SCZ58" s="712"/>
      <c r="SDA58" s="712"/>
      <c r="SDB58" s="712"/>
      <c r="SDC58" s="712"/>
      <c r="SDD58" s="712"/>
      <c r="SDE58" s="712"/>
      <c r="SDF58" s="712"/>
      <c r="SDG58" s="712"/>
      <c r="SDH58" s="712"/>
      <c r="SDI58" s="712"/>
      <c r="SDJ58" s="712"/>
      <c r="SDK58" s="712"/>
      <c r="SDL58" s="712"/>
      <c r="SDM58" s="712"/>
      <c r="SDN58" s="712"/>
      <c r="SDO58" s="712"/>
      <c r="SDP58" s="712"/>
      <c r="SDQ58" s="712"/>
      <c r="SDR58" s="712"/>
      <c r="SDS58" s="712"/>
      <c r="SDT58" s="712"/>
      <c r="SDU58" s="712"/>
      <c r="SDV58" s="712"/>
      <c r="SDW58" s="712"/>
      <c r="SDX58" s="712"/>
      <c r="SDY58" s="712"/>
      <c r="SDZ58" s="712"/>
      <c r="SEA58" s="712"/>
      <c r="SEB58" s="712"/>
      <c r="SEC58" s="712"/>
      <c r="SED58" s="712"/>
      <c r="SEE58" s="712"/>
      <c r="SEF58" s="712"/>
      <c r="SEG58" s="712"/>
      <c r="SEH58" s="712"/>
      <c r="SEI58" s="712"/>
      <c r="SEJ58" s="712"/>
      <c r="SEK58" s="712"/>
      <c r="SEL58" s="712"/>
      <c r="SEM58" s="712"/>
      <c r="SEN58" s="712"/>
      <c r="SEO58" s="712"/>
      <c r="SEP58" s="712"/>
      <c r="SEQ58" s="712"/>
      <c r="SER58" s="712"/>
      <c r="SES58" s="712"/>
      <c r="SET58" s="712"/>
      <c r="SEU58" s="712"/>
      <c r="SEV58" s="712"/>
      <c r="SEW58" s="712"/>
      <c r="SEX58" s="712"/>
      <c r="SEY58" s="712"/>
      <c r="SEZ58" s="712"/>
      <c r="SFA58" s="712"/>
      <c r="SFB58" s="712"/>
      <c r="SFC58" s="712"/>
      <c r="SFD58" s="712"/>
      <c r="SFE58" s="712"/>
      <c r="SFF58" s="712"/>
      <c r="SFG58" s="712"/>
      <c r="SFH58" s="712"/>
      <c r="SFI58" s="712"/>
      <c r="SFJ58" s="712"/>
      <c r="SFK58" s="712"/>
      <c r="SFL58" s="712"/>
      <c r="SFM58" s="712"/>
      <c r="SFN58" s="712"/>
      <c r="SFO58" s="712"/>
      <c r="SFP58" s="712"/>
      <c r="SFQ58" s="712"/>
      <c r="SFR58" s="712"/>
      <c r="SFS58" s="712"/>
      <c r="SFT58" s="712"/>
      <c r="SFU58" s="712"/>
      <c r="SFV58" s="712"/>
      <c r="SFW58" s="712"/>
      <c r="SFX58" s="712"/>
      <c r="SFY58" s="712"/>
      <c r="SFZ58" s="712"/>
      <c r="SGA58" s="712"/>
      <c r="SGB58" s="712"/>
      <c r="SGC58" s="712"/>
      <c r="SGD58" s="712"/>
      <c r="SGE58" s="712"/>
      <c r="SGF58" s="712"/>
      <c r="SGG58" s="712"/>
      <c r="SGH58" s="712"/>
      <c r="SGI58" s="712"/>
      <c r="SGJ58" s="712"/>
      <c r="SGK58" s="712"/>
      <c r="SGL58" s="712"/>
      <c r="SGM58" s="712"/>
      <c r="SGN58" s="712"/>
      <c r="SGO58" s="712"/>
      <c r="SGP58" s="712"/>
      <c r="SGQ58" s="712"/>
      <c r="SGR58" s="712"/>
      <c r="SGS58" s="712"/>
      <c r="SGT58" s="712"/>
      <c r="SGU58" s="712"/>
      <c r="SGV58" s="712"/>
      <c r="SGW58" s="712"/>
      <c r="SGX58" s="712"/>
      <c r="SGY58" s="712"/>
      <c r="SGZ58" s="712"/>
      <c r="SHA58" s="712"/>
      <c r="SHB58" s="712"/>
      <c r="SHC58" s="712"/>
      <c r="SHD58" s="712"/>
      <c r="SHE58" s="712"/>
      <c r="SHF58" s="712"/>
      <c r="SHG58" s="712"/>
      <c r="SHH58" s="712"/>
      <c r="SHI58" s="712"/>
      <c r="SHJ58" s="712"/>
      <c r="SHK58" s="712"/>
      <c r="SHL58" s="712"/>
      <c r="SHM58" s="712"/>
      <c r="SHN58" s="712"/>
      <c r="SHO58" s="712"/>
      <c r="SHP58" s="712"/>
      <c r="SHQ58" s="712"/>
      <c r="SHR58" s="712"/>
      <c r="SHS58" s="712"/>
      <c r="SHT58" s="712"/>
      <c r="SHU58" s="712"/>
      <c r="SHV58" s="712"/>
      <c r="SHW58" s="712"/>
      <c r="SHX58" s="712"/>
      <c r="SHY58" s="712"/>
      <c r="SHZ58" s="712"/>
      <c r="SIA58" s="712"/>
      <c r="SIB58" s="712"/>
      <c r="SIC58" s="712"/>
      <c r="SID58" s="712"/>
      <c r="SIE58" s="712"/>
      <c r="SIF58" s="712"/>
      <c r="SIG58" s="712"/>
      <c r="SIH58" s="712"/>
      <c r="SII58" s="712"/>
      <c r="SIJ58" s="712"/>
      <c r="SIK58" s="712"/>
      <c r="SIL58" s="712"/>
      <c r="SIM58" s="712"/>
      <c r="SIN58" s="712"/>
      <c r="SIO58" s="712"/>
      <c r="SIP58" s="712"/>
      <c r="SIQ58" s="712"/>
      <c r="SIR58" s="712"/>
      <c r="SIS58" s="712"/>
      <c r="SIT58" s="712"/>
      <c r="SIU58" s="712"/>
      <c r="SIV58" s="712"/>
      <c r="SIW58" s="712"/>
      <c r="SIX58" s="712"/>
      <c r="SIY58" s="712"/>
      <c r="SIZ58" s="712"/>
      <c r="SJA58" s="712"/>
      <c r="SJB58" s="712"/>
      <c r="SJC58" s="712"/>
      <c r="SJD58" s="712"/>
      <c r="SJE58" s="712"/>
      <c r="SJF58" s="712"/>
      <c r="SJG58" s="712"/>
      <c r="SJH58" s="712"/>
      <c r="SJI58" s="712"/>
      <c r="SJJ58" s="712"/>
      <c r="SJK58" s="712"/>
      <c r="SJL58" s="712"/>
      <c r="SJM58" s="712"/>
      <c r="SJN58" s="712"/>
      <c r="SJO58" s="712"/>
      <c r="SJP58" s="712"/>
      <c r="SJQ58" s="712"/>
      <c r="SJR58" s="712"/>
      <c r="SJS58" s="712"/>
      <c r="SJT58" s="712"/>
      <c r="SJU58" s="712"/>
      <c r="SJV58" s="712"/>
      <c r="SJW58" s="712"/>
      <c r="SJX58" s="712"/>
      <c r="SJY58" s="712"/>
      <c r="SJZ58" s="712"/>
      <c r="SKA58" s="712"/>
      <c r="SKB58" s="712"/>
      <c r="SKC58" s="712"/>
      <c r="SKD58" s="712"/>
      <c r="SKE58" s="712"/>
      <c r="SKF58" s="712"/>
      <c r="SKG58" s="712"/>
      <c r="SKH58" s="712"/>
      <c r="SKI58" s="712"/>
      <c r="SKJ58" s="712"/>
      <c r="SKK58" s="712"/>
      <c r="SKL58" s="712"/>
      <c r="SKM58" s="712"/>
      <c r="SKN58" s="712"/>
      <c r="SKO58" s="712"/>
      <c r="SKP58" s="712"/>
      <c r="SKQ58" s="712"/>
      <c r="SKR58" s="712"/>
      <c r="SKS58" s="712"/>
      <c r="SKT58" s="712"/>
      <c r="SKU58" s="712"/>
      <c r="SKV58" s="712"/>
      <c r="SKW58" s="712"/>
      <c r="SKX58" s="712"/>
      <c r="SKY58" s="712"/>
      <c r="SKZ58" s="712"/>
      <c r="SLA58" s="712"/>
      <c r="SLB58" s="712"/>
      <c r="SLC58" s="712"/>
      <c r="SLD58" s="712"/>
      <c r="SLE58" s="712"/>
      <c r="SLF58" s="712"/>
      <c r="SLG58" s="712"/>
      <c r="SLH58" s="712"/>
      <c r="SLI58" s="712"/>
      <c r="SLJ58" s="712"/>
      <c r="SLK58" s="712"/>
      <c r="SLL58" s="712"/>
      <c r="SLM58" s="712"/>
      <c r="SLN58" s="712"/>
      <c r="SLO58" s="712"/>
      <c r="SLP58" s="712"/>
      <c r="SLQ58" s="712"/>
      <c r="SLR58" s="712"/>
      <c r="SLS58" s="712"/>
      <c r="SLT58" s="712"/>
      <c r="SLU58" s="712"/>
      <c r="SLV58" s="712"/>
      <c r="SLW58" s="712"/>
      <c r="SLX58" s="712"/>
      <c r="SLY58" s="712"/>
      <c r="SLZ58" s="712"/>
      <c r="SMA58" s="712"/>
      <c r="SMB58" s="712"/>
      <c r="SMC58" s="712"/>
      <c r="SMD58" s="712"/>
      <c r="SME58" s="712"/>
      <c r="SMF58" s="712"/>
      <c r="SMG58" s="712"/>
      <c r="SMH58" s="712"/>
      <c r="SMI58" s="712"/>
      <c r="SMJ58" s="712"/>
      <c r="SMK58" s="712"/>
      <c r="SML58" s="712"/>
      <c r="SMM58" s="712"/>
      <c r="SMN58" s="712"/>
      <c r="SMO58" s="712"/>
      <c r="SMP58" s="712"/>
      <c r="SMQ58" s="712"/>
      <c r="SMR58" s="712"/>
      <c r="SMS58" s="712"/>
      <c r="SMT58" s="712"/>
      <c r="SMU58" s="712"/>
      <c r="SMV58" s="712"/>
      <c r="SMW58" s="712"/>
      <c r="SMX58" s="712"/>
      <c r="SMY58" s="712"/>
      <c r="SMZ58" s="712"/>
      <c r="SNA58" s="712"/>
      <c r="SNB58" s="712"/>
      <c r="SNC58" s="712"/>
      <c r="SND58" s="712"/>
      <c r="SNE58" s="712"/>
      <c r="SNF58" s="712"/>
      <c r="SNG58" s="712"/>
      <c r="SNH58" s="712"/>
      <c r="SNI58" s="712"/>
      <c r="SNJ58" s="712"/>
      <c r="SNK58" s="712"/>
      <c r="SNL58" s="712"/>
      <c r="SNM58" s="712"/>
      <c r="SNN58" s="712"/>
      <c r="SNO58" s="712"/>
      <c r="SNP58" s="712"/>
      <c r="SNQ58" s="712"/>
      <c r="SNR58" s="712"/>
      <c r="SNS58" s="712"/>
      <c r="SNT58" s="712"/>
      <c r="SNU58" s="712"/>
      <c r="SNV58" s="712"/>
      <c r="SNW58" s="712"/>
      <c r="SNX58" s="712"/>
      <c r="SNY58" s="712"/>
      <c r="SNZ58" s="712"/>
      <c r="SOA58" s="712"/>
      <c r="SOB58" s="712"/>
      <c r="SOC58" s="712"/>
      <c r="SOD58" s="712"/>
      <c r="SOE58" s="712"/>
      <c r="SOF58" s="712"/>
      <c r="SOG58" s="712"/>
      <c r="SOH58" s="712"/>
      <c r="SOI58" s="712"/>
      <c r="SOJ58" s="712"/>
      <c r="SOK58" s="712"/>
      <c r="SOL58" s="712"/>
      <c r="SOM58" s="712"/>
      <c r="SON58" s="712"/>
      <c r="SOO58" s="712"/>
      <c r="SOP58" s="712"/>
      <c r="SOQ58" s="712"/>
      <c r="SOR58" s="712"/>
      <c r="SOS58" s="712"/>
      <c r="SOT58" s="712"/>
      <c r="SOU58" s="712"/>
      <c r="SOV58" s="712"/>
      <c r="SOW58" s="712"/>
      <c r="SOX58" s="712"/>
      <c r="SOY58" s="712"/>
      <c r="SOZ58" s="712"/>
      <c r="SPA58" s="712"/>
      <c r="SPB58" s="712"/>
      <c r="SPC58" s="712"/>
      <c r="SPD58" s="712"/>
      <c r="SPE58" s="712"/>
      <c r="SPF58" s="712"/>
      <c r="SPG58" s="712"/>
      <c r="SPH58" s="712"/>
      <c r="SPI58" s="712"/>
      <c r="SPJ58" s="712"/>
      <c r="SPK58" s="712"/>
      <c r="SPL58" s="712"/>
      <c r="SPM58" s="712"/>
      <c r="SPN58" s="712"/>
      <c r="SPO58" s="712"/>
      <c r="SPP58" s="712"/>
      <c r="SPQ58" s="712"/>
      <c r="SPR58" s="712"/>
      <c r="SPS58" s="712"/>
      <c r="SPT58" s="712"/>
      <c r="SPU58" s="712"/>
      <c r="SPV58" s="712"/>
      <c r="SPW58" s="712"/>
      <c r="SPX58" s="712"/>
      <c r="SPY58" s="712"/>
      <c r="SPZ58" s="712"/>
      <c r="SQA58" s="712"/>
      <c r="SQB58" s="712"/>
      <c r="SQC58" s="712"/>
      <c r="SQD58" s="712"/>
      <c r="SQE58" s="712"/>
      <c r="SQF58" s="712"/>
      <c r="SQG58" s="712"/>
      <c r="SQH58" s="712"/>
      <c r="SQI58" s="712"/>
      <c r="SQJ58" s="712"/>
      <c r="SQK58" s="712"/>
      <c r="SQL58" s="712"/>
      <c r="SQM58" s="712"/>
      <c r="SQN58" s="712"/>
      <c r="SQO58" s="712"/>
      <c r="SQP58" s="712"/>
      <c r="SQQ58" s="712"/>
      <c r="SQR58" s="712"/>
      <c r="SQS58" s="712"/>
      <c r="SQT58" s="712"/>
      <c r="SQU58" s="712"/>
      <c r="SQV58" s="712"/>
      <c r="SQW58" s="712"/>
      <c r="SQX58" s="712"/>
      <c r="SQY58" s="712"/>
      <c r="SQZ58" s="712"/>
      <c r="SRA58" s="712"/>
      <c r="SRB58" s="712"/>
      <c r="SRC58" s="712"/>
      <c r="SRD58" s="712"/>
      <c r="SRE58" s="712"/>
      <c r="SRF58" s="712"/>
      <c r="SRG58" s="712"/>
      <c r="SRH58" s="712"/>
      <c r="SRI58" s="712"/>
      <c r="SRJ58" s="712"/>
      <c r="SRK58" s="712"/>
      <c r="SRL58" s="712"/>
      <c r="SRM58" s="712"/>
      <c r="SRN58" s="712"/>
      <c r="SRO58" s="712"/>
      <c r="SRP58" s="712"/>
      <c r="SRQ58" s="712"/>
      <c r="SRR58" s="712"/>
      <c r="SRS58" s="712"/>
      <c r="SRT58" s="712"/>
      <c r="SRU58" s="712"/>
      <c r="SRV58" s="712"/>
      <c r="SRW58" s="712"/>
      <c r="SRX58" s="712"/>
      <c r="SRY58" s="712"/>
      <c r="SRZ58" s="712"/>
      <c r="SSA58" s="712"/>
      <c r="SSB58" s="712"/>
      <c r="SSC58" s="712"/>
      <c r="SSD58" s="712"/>
      <c r="SSE58" s="712"/>
      <c r="SSF58" s="712"/>
      <c r="SSG58" s="712"/>
      <c r="SSH58" s="712"/>
      <c r="SSI58" s="712"/>
      <c r="SSJ58" s="712"/>
      <c r="SSK58" s="712"/>
      <c r="SSL58" s="712"/>
      <c r="SSM58" s="712"/>
      <c r="SSN58" s="712"/>
      <c r="SSO58" s="712"/>
      <c r="SSP58" s="712"/>
      <c r="SSQ58" s="712"/>
      <c r="SSR58" s="712"/>
      <c r="SSS58" s="712"/>
      <c r="SST58" s="712"/>
      <c r="SSU58" s="712"/>
      <c r="SSV58" s="712"/>
      <c r="SSW58" s="712"/>
      <c r="SSX58" s="712"/>
      <c r="SSY58" s="712"/>
      <c r="SSZ58" s="712"/>
      <c r="STA58" s="712"/>
      <c r="STB58" s="712"/>
      <c r="STC58" s="712"/>
      <c r="STD58" s="712"/>
      <c r="STE58" s="712"/>
      <c r="STF58" s="712"/>
      <c r="STG58" s="712"/>
      <c r="STH58" s="712"/>
      <c r="STI58" s="712"/>
      <c r="STJ58" s="712"/>
      <c r="STK58" s="712"/>
      <c r="STL58" s="712"/>
      <c r="STM58" s="712"/>
      <c r="STN58" s="712"/>
      <c r="STO58" s="712"/>
      <c r="STP58" s="712"/>
      <c r="STQ58" s="712"/>
      <c r="STR58" s="712"/>
      <c r="STS58" s="712"/>
      <c r="STT58" s="712"/>
      <c r="STU58" s="712"/>
      <c r="STV58" s="712"/>
      <c r="STW58" s="712"/>
      <c r="STX58" s="712"/>
      <c r="STY58" s="712"/>
      <c r="STZ58" s="712"/>
      <c r="SUA58" s="712"/>
      <c r="SUB58" s="712"/>
      <c r="SUC58" s="712"/>
      <c r="SUD58" s="712"/>
      <c r="SUE58" s="712"/>
      <c r="SUF58" s="712"/>
      <c r="SUG58" s="712"/>
      <c r="SUH58" s="712"/>
      <c r="SUI58" s="712"/>
      <c r="SUJ58" s="712"/>
      <c r="SUK58" s="712"/>
      <c r="SUL58" s="712"/>
      <c r="SUM58" s="712"/>
      <c r="SUN58" s="712"/>
      <c r="SUO58" s="712"/>
      <c r="SUP58" s="712"/>
      <c r="SUQ58" s="712"/>
      <c r="SUR58" s="712"/>
      <c r="SUS58" s="712"/>
      <c r="SUT58" s="712"/>
      <c r="SUU58" s="712"/>
      <c r="SUV58" s="712"/>
      <c r="SUW58" s="712"/>
      <c r="SUX58" s="712"/>
      <c r="SUY58" s="712"/>
      <c r="SUZ58" s="712"/>
      <c r="SVA58" s="712"/>
      <c r="SVB58" s="712"/>
      <c r="SVC58" s="712"/>
      <c r="SVD58" s="712"/>
      <c r="SVE58" s="712"/>
      <c r="SVF58" s="712"/>
      <c r="SVG58" s="712"/>
      <c r="SVH58" s="712"/>
      <c r="SVI58" s="712"/>
      <c r="SVJ58" s="712"/>
      <c r="SVK58" s="712"/>
      <c r="SVL58" s="712"/>
      <c r="SVM58" s="712"/>
      <c r="SVN58" s="712"/>
      <c r="SVO58" s="712"/>
      <c r="SVP58" s="712"/>
      <c r="SVQ58" s="712"/>
      <c r="SVR58" s="712"/>
      <c r="SVS58" s="712"/>
      <c r="SVT58" s="712"/>
      <c r="SVU58" s="712"/>
      <c r="SVV58" s="712"/>
      <c r="SVW58" s="712"/>
      <c r="SVX58" s="712"/>
      <c r="SVY58" s="712"/>
      <c r="SVZ58" s="712"/>
      <c r="SWA58" s="712"/>
      <c r="SWB58" s="712"/>
      <c r="SWC58" s="712"/>
      <c r="SWD58" s="712"/>
      <c r="SWE58" s="712"/>
      <c r="SWF58" s="712"/>
      <c r="SWG58" s="712"/>
      <c r="SWH58" s="712"/>
      <c r="SWI58" s="712"/>
      <c r="SWJ58" s="712"/>
      <c r="SWK58" s="712"/>
      <c r="SWL58" s="712"/>
      <c r="SWM58" s="712"/>
      <c r="SWN58" s="712"/>
      <c r="SWO58" s="712"/>
      <c r="SWP58" s="712"/>
      <c r="SWQ58" s="712"/>
      <c r="SWR58" s="712"/>
      <c r="SWS58" s="712"/>
      <c r="SWT58" s="712"/>
      <c r="SWU58" s="712"/>
      <c r="SWV58" s="712"/>
      <c r="SWW58" s="712"/>
      <c r="SWX58" s="712"/>
      <c r="SWY58" s="712"/>
      <c r="SWZ58" s="712"/>
      <c r="SXA58" s="712"/>
      <c r="SXB58" s="712"/>
      <c r="SXC58" s="712"/>
      <c r="SXD58" s="712"/>
      <c r="SXE58" s="712"/>
      <c r="SXF58" s="712"/>
      <c r="SXG58" s="712"/>
      <c r="SXH58" s="712"/>
      <c r="SXI58" s="712"/>
      <c r="SXJ58" s="712"/>
      <c r="SXK58" s="712"/>
      <c r="SXL58" s="712"/>
      <c r="SXM58" s="712"/>
      <c r="SXN58" s="712"/>
      <c r="SXO58" s="712"/>
      <c r="SXP58" s="712"/>
      <c r="SXQ58" s="712"/>
      <c r="SXR58" s="712"/>
      <c r="SXS58" s="712"/>
      <c r="SXT58" s="712"/>
      <c r="SXU58" s="712"/>
      <c r="SXV58" s="712"/>
      <c r="SXW58" s="712"/>
      <c r="SXX58" s="712"/>
      <c r="SXY58" s="712"/>
      <c r="SXZ58" s="712"/>
      <c r="SYA58" s="712"/>
      <c r="SYB58" s="712"/>
      <c r="SYC58" s="712"/>
      <c r="SYD58" s="712"/>
      <c r="SYE58" s="712"/>
      <c r="SYF58" s="712"/>
      <c r="SYG58" s="712"/>
      <c r="SYH58" s="712"/>
      <c r="SYI58" s="712"/>
      <c r="SYJ58" s="712"/>
      <c r="SYK58" s="712"/>
      <c r="SYL58" s="712"/>
      <c r="SYM58" s="712"/>
      <c r="SYN58" s="712"/>
      <c r="SYO58" s="712"/>
      <c r="SYP58" s="712"/>
      <c r="SYQ58" s="712"/>
      <c r="SYR58" s="712"/>
      <c r="SYS58" s="712"/>
      <c r="SYT58" s="712"/>
      <c r="SYU58" s="712"/>
      <c r="SYV58" s="712"/>
      <c r="SYW58" s="712"/>
      <c r="SYX58" s="712"/>
      <c r="SYY58" s="712"/>
      <c r="SYZ58" s="712"/>
      <c r="SZA58" s="712"/>
      <c r="SZB58" s="712"/>
      <c r="SZC58" s="712"/>
      <c r="SZD58" s="712"/>
      <c r="SZE58" s="712"/>
      <c r="SZF58" s="712"/>
      <c r="SZG58" s="712"/>
      <c r="SZH58" s="712"/>
      <c r="SZI58" s="712"/>
      <c r="SZJ58" s="712"/>
      <c r="SZK58" s="712"/>
      <c r="SZL58" s="712"/>
      <c r="SZM58" s="712"/>
      <c r="SZN58" s="712"/>
      <c r="SZO58" s="712"/>
      <c r="SZP58" s="712"/>
      <c r="SZQ58" s="712"/>
      <c r="SZR58" s="712"/>
      <c r="SZS58" s="712"/>
      <c r="SZT58" s="712"/>
      <c r="SZU58" s="712"/>
      <c r="SZV58" s="712"/>
      <c r="SZW58" s="712"/>
      <c r="SZX58" s="712"/>
      <c r="SZY58" s="712"/>
      <c r="SZZ58" s="712"/>
      <c r="TAA58" s="712"/>
      <c r="TAB58" s="712"/>
      <c r="TAC58" s="712"/>
      <c r="TAD58" s="712"/>
      <c r="TAE58" s="712"/>
      <c r="TAF58" s="712"/>
      <c r="TAG58" s="712"/>
      <c r="TAH58" s="712"/>
      <c r="TAI58" s="712"/>
      <c r="TAJ58" s="712"/>
      <c r="TAK58" s="712"/>
      <c r="TAL58" s="712"/>
      <c r="TAM58" s="712"/>
      <c r="TAN58" s="712"/>
      <c r="TAO58" s="712"/>
      <c r="TAP58" s="712"/>
      <c r="TAQ58" s="712"/>
      <c r="TAR58" s="712"/>
      <c r="TAS58" s="712"/>
      <c r="TAT58" s="712"/>
      <c r="TAU58" s="712"/>
      <c r="TAV58" s="712"/>
      <c r="TAW58" s="712"/>
      <c r="TAX58" s="712"/>
      <c r="TAY58" s="712"/>
      <c r="TAZ58" s="712"/>
      <c r="TBA58" s="712"/>
      <c r="TBB58" s="712"/>
      <c r="TBC58" s="712"/>
      <c r="TBD58" s="712"/>
      <c r="TBE58" s="712"/>
      <c r="TBF58" s="712"/>
      <c r="TBG58" s="712"/>
      <c r="TBH58" s="712"/>
      <c r="TBI58" s="712"/>
      <c r="TBJ58" s="712"/>
      <c r="TBK58" s="712"/>
      <c r="TBL58" s="712"/>
      <c r="TBM58" s="712"/>
      <c r="TBN58" s="712"/>
      <c r="TBO58" s="712"/>
      <c r="TBP58" s="712"/>
      <c r="TBQ58" s="712"/>
      <c r="TBR58" s="712"/>
      <c r="TBS58" s="712"/>
      <c r="TBT58" s="712"/>
      <c r="TBU58" s="712"/>
      <c r="TBV58" s="712"/>
      <c r="TBW58" s="712"/>
      <c r="TBX58" s="712"/>
      <c r="TBY58" s="712"/>
      <c r="TBZ58" s="712"/>
      <c r="TCA58" s="712"/>
      <c r="TCB58" s="712"/>
      <c r="TCC58" s="712"/>
      <c r="TCD58" s="712"/>
      <c r="TCE58" s="712"/>
      <c r="TCF58" s="712"/>
      <c r="TCG58" s="712"/>
      <c r="TCH58" s="712"/>
      <c r="TCI58" s="712"/>
      <c r="TCJ58" s="712"/>
      <c r="TCK58" s="712"/>
      <c r="TCL58" s="712"/>
      <c r="TCM58" s="712"/>
      <c r="TCN58" s="712"/>
      <c r="TCO58" s="712"/>
      <c r="TCP58" s="712"/>
      <c r="TCQ58" s="712"/>
      <c r="TCR58" s="712"/>
      <c r="TCS58" s="712"/>
      <c r="TCT58" s="712"/>
      <c r="TCU58" s="712"/>
      <c r="TCV58" s="712"/>
      <c r="TCW58" s="712"/>
      <c r="TCX58" s="712"/>
      <c r="TCY58" s="712"/>
      <c r="TCZ58" s="712"/>
      <c r="TDA58" s="712"/>
      <c r="TDB58" s="712"/>
      <c r="TDC58" s="712"/>
      <c r="TDD58" s="712"/>
      <c r="TDE58" s="712"/>
      <c r="TDF58" s="712"/>
      <c r="TDG58" s="712"/>
      <c r="TDH58" s="712"/>
      <c r="TDI58" s="712"/>
      <c r="TDJ58" s="712"/>
      <c r="TDK58" s="712"/>
      <c r="TDL58" s="712"/>
      <c r="TDM58" s="712"/>
      <c r="TDN58" s="712"/>
      <c r="TDO58" s="712"/>
      <c r="TDP58" s="712"/>
      <c r="TDQ58" s="712"/>
      <c r="TDR58" s="712"/>
      <c r="TDS58" s="712"/>
      <c r="TDT58" s="712"/>
      <c r="TDU58" s="712"/>
      <c r="TDV58" s="712"/>
      <c r="TDW58" s="712"/>
      <c r="TDX58" s="712"/>
      <c r="TDY58" s="712"/>
      <c r="TDZ58" s="712"/>
      <c r="TEA58" s="712"/>
      <c r="TEB58" s="712"/>
      <c r="TEC58" s="712"/>
      <c r="TED58" s="712"/>
      <c r="TEE58" s="712"/>
      <c r="TEF58" s="712"/>
      <c r="TEG58" s="712"/>
      <c r="TEH58" s="712"/>
      <c r="TEI58" s="712"/>
      <c r="TEJ58" s="712"/>
      <c r="TEK58" s="712"/>
      <c r="TEL58" s="712"/>
      <c r="TEM58" s="712"/>
      <c r="TEN58" s="712"/>
      <c r="TEO58" s="712"/>
      <c r="TEP58" s="712"/>
      <c r="TEQ58" s="712"/>
      <c r="TER58" s="712"/>
      <c r="TES58" s="712"/>
      <c r="TET58" s="712"/>
      <c r="TEU58" s="712"/>
      <c r="TEV58" s="712"/>
      <c r="TEW58" s="712"/>
      <c r="TEX58" s="712"/>
      <c r="TEY58" s="712"/>
      <c r="TEZ58" s="712"/>
      <c r="TFA58" s="712"/>
      <c r="TFB58" s="712"/>
      <c r="TFC58" s="712"/>
      <c r="TFD58" s="712"/>
      <c r="TFE58" s="712"/>
      <c r="TFF58" s="712"/>
      <c r="TFG58" s="712"/>
      <c r="TFH58" s="712"/>
      <c r="TFI58" s="712"/>
      <c r="TFJ58" s="712"/>
      <c r="TFK58" s="712"/>
      <c r="TFL58" s="712"/>
      <c r="TFM58" s="712"/>
      <c r="TFN58" s="712"/>
      <c r="TFO58" s="712"/>
      <c r="TFP58" s="712"/>
      <c r="TFQ58" s="712"/>
      <c r="TFR58" s="712"/>
      <c r="TFS58" s="712"/>
      <c r="TFT58" s="712"/>
      <c r="TFU58" s="712"/>
      <c r="TFV58" s="712"/>
      <c r="TFW58" s="712"/>
      <c r="TFX58" s="712"/>
      <c r="TFY58" s="712"/>
      <c r="TFZ58" s="712"/>
      <c r="TGA58" s="712"/>
      <c r="TGB58" s="712"/>
      <c r="TGC58" s="712"/>
      <c r="TGD58" s="712"/>
      <c r="TGE58" s="712"/>
      <c r="TGF58" s="712"/>
      <c r="TGG58" s="712"/>
      <c r="TGH58" s="712"/>
      <c r="TGI58" s="712"/>
      <c r="TGJ58" s="712"/>
      <c r="TGK58" s="712"/>
      <c r="TGL58" s="712"/>
      <c r="TGM58" s="712"/>
      <c r="TGN58" s="712"/>
      <c r="TGO58" s="712"/>
      <c r="TGP58" s="712"/>
      <c r="TGQ58" s="712"/>
      <c r="TGR58" s="712"/>
      <c r="TGS58" s="712"/>
      <c r="TGT58" s="712"/>
      <c r="TGU58" s="712"/>
      <c r="TGV58" s="712"/>
      <c r="TGW58" s="712"/>
      <c r="TGX58" s="712"/>
      <c r="TGY58" s="712"/>
      <c r="TGZ58" s="712"/>
      <c r="THA58" s="712"/>
      <c r="THB58" s="712"/>
      <c r="THC58" s="712"/>
      <c r="THD58" s="712"/>
      <c r="THE58" s="712"/>
      <c r="THF58" s="712"/>
      <c r="THG58" s="712"/>
      <c r="THH58" s="712"/>
      <c r="THI58" s="712"/>
      <c r="THJ58" s="712"/>
      <c r="THK58" s="712"/>
      <c r="THL58" s="712"/>
      <c r="THM58" s="712"/>
      <c r="THN58" s="712"/>
      <c r="THO58" s="712"/>
      <c r="THP58" s="712"/>
      <c r="THQ58" s="712"/>
      <c r="THR58" s="712"/>
      <c r="THS58" s="712"/>
      <c r="THT58" s="712"/>
      <c r="THU58" s="712"/>
      <c r="THV58" s="712"/>
      <c r="THW58" s="712"/>
      <c r="THX58" s="712"/>
      <c r="THY58" s="712"/>
      <c r="THZ58" s="712"/>
      <c r="TIA58" s="712"/>
      <c r="TIB58" s="712"/>
      <c r="TIC58" s="712"/>
      <c r="TID58" s="712"/>
      <c r="TIE58" s="712"/>
      <c r="TIF58" s="712"/>
      <c r="TIG58" s="712"/>
      <c r="TIH58" s="712"/>
      <c r="TII58" s="712"/>
      <c r="TIJ58" s="712"/>
      <c r="TIK58" s="712"/>
      <c r="TIL58" s="712"/>
      <c r="TIM58" s="712"/>
      <c r="TIN58" s="712"/>
      <c r="TIO58" s="712"/>
      <c r="TIP58" s="712"/>
      <c r="TIQ58" s="712"/>
      <c r="TIR58" s="712"/>
      <c r="TIS58" s="712"/>
      <c r="TIT58" s="712"/>
      <c r="TIU58" s="712"/>
      <c r="TIV58" s="712"/>
      <c r="TIW58" s="712"/>
      <c r="TIX58" s="712"/>
      <c r="TIY58" s="712"/>
      <c r="TIZ58" s="712"/>
      <c r="TJA58" s="712"/>
      <c r="TJB58" s="712"/>
      <c r="TJC58" s="712"/>
      <c r="TJD58" s="712"/>
      <c r="TJE58" s="712"/>
      <c r="TJF58" s="712"/>
      <c r="TJG58" s="712"/>
      <c r="TJH58" s="712"/>
      <c r="TJI58" s="712"/>
      <c r="TJJ58" s="712"/>
      <c r="TJK58" s="712"/>
      <c r="TJL58" s="712"/>
      <c r="TJM58" s="712"/>
      <c r="TJN58" s="712"/>
      <c r="TJO58" s="712"/>
      <c r="TJP58" s="712"/>
      <c r="TJQ58" s="712"/>
      <c r="TJR58" s="712"/>
      <c r="TJS58" s="712"/>
      <c r="TJT58" s="712"/>
      <c r="TJU58" s="712"/>
      <c r="TJV58" s="712"/>
      <c r="TJW58" s="712"/>
      <c r="TJX58" s="712"/>
      <c r="TJY58" s="712"/>
      <c r="TJZ58" s="712"/>
      <c r="TKA58" s="712"/>
      <c r="TKB58" s="712"/>
      <c r="TKC58" s="712"/>
      <c r="TKD58" s="712"/>
      <c r="TKE58" s="712"/>
      <c r="TKF58" s="712"/>
      <c r="TKG58" s="712"/>
      <c r="TKH58" s="712"/>
      <c r="TKI58" s="712"/>
      <c r="TKJ58" s="712"/>
      <c r="TKK58" s="712"/>
      <c r="TKL58" s="712"/>
      <c r="TKM58" s="712"/>
      <c r="TKN58" s="712"/>
      <c r="TKO58" s="712"/>
      <c r="TKP58" s="712"/>
      <c r="TKQ58" s="712"/>
      <c r="TKR58" s="712"/>
      <c r="TKS58" s="712"/>
      <c r="TKT58" s="712"/>
      <c r="TKU58" s="712"/>
      <c r="TKV58" s="712"/>
      <c r="TKW58" s="712"/>
      <c r="TKX58" s="712"/>
      <c r="TKY58" s="712"/>
      <c r="TKZ58" s="712"/>
      <c r="TLA58" s="712"/>
      <c r="TLB58" s="712"/>
      <c r="TLC58" s="712"/>
      <c r="TLD58" s="712"/>
      <c r="TLE58" s="712"/>
      <c r="TLF58" s="712"/>
      <c r="TLG58" s="712"/>
      <c r="TLH58" s="712"/>
      <c r="TLI58" s="712"/>
      <c r="TLJ58" s="712"/>
      <c r="TLK58" s="712"/>
      <c r="TLL58" s="712"/>
      <c r="TLM58" s="712"/>
      <c r="TLN58" s="712"/>
      <c r="TLO58" s="712"/>
      <c r="TLP58" s="712"/>
      <c r="TLQ58" s="712"/>
      <c r="TLR58" s="712"/>
      <c r="TLS58" s="712"/>
      <c r="TLT58" s="712"/>
      <c r="TLU58" s="712"/>
      <c r="TLV58" s="712"/>
      <c r="TLW58" s="712"/>
      <c r="TLX58" s="712"/>
      <c r="TLY58" s="712"/>
      <c r="TLZ58" s="712"/>
      <c r="TMA58" s="712"/>
      <c r="TMB58" s="712"/>
      <c r="TMC58" s="712"/>
      <c r="TMD58" s="712"/>
      <c r="TME58" s="712"/>
      <c r="TMF58" s="712"/>
      <c r="TMG58" s="712"/>
      <c r="TMH58" s="712"/>
      <c r="TMI58" s="712"/>
      <c r="TMJ58" s="712"/>
      <c r="TMK58" s="712"/>
      <c r="TML58" s="712"/>
      <c r="TMM58" s="712"/>
      <c r="TMN58" s="712"/>
      <c r="TMO58" s="712"/>
      <c r="TMP58" s="712"/>
      <c r="TMQ58" s="712"/>
      <c r="TMR58" s="712"/>
      <c r="TMS58" s="712"/>
      <c r="TMT58" s="712"/>
      <c r="TMU58" s="712"/>
      <c r="TMV58" s="712"/>
      <c r="TMW58" s="712"/>
      <c r="TMX58" s="712"/>
      <c r="TMY58" s="712"/>
      <c r="TMZ58" s="712"/>
      <c r="TNA58" s="712"/>
      <c r="TNB58" s="712"/>
      <c r="TNC58" s="712"/>
      <c r="TND58" s="712"/>
      <c r="TNE58" s="712"/>
      <c r="TNF58" s="712"/>
      <c r="TNG58" s="712"/>
      <c r="TNH58" s="712"/>
      <c r="TNI58" s="712"/>
      <c r="TNJ58" s="712"/>
      <c r="TNK58" s="712"/>
      <c r="TNL58" s="712"/>
      <c r="TNM58" s="712"/>
      <c r="TNN58" s="712"/>
      <c r="TNO58" s="712"/>
      <c r="TNP58" s="712"/>
      <c r="TNQ58" s="712"/>
      <c r="TNR58" s="712"/>
      <c r="TNS58" s="712"/>
      <c r="TNT58" s="712"/>
      <c r="TNU58" s="712"/>
      <c r="TNV58" s="712"/>
      <c r="TNW58" s="712"/>
      <c r="TNX58" s="712"/>
      <c r="TNY58" s="712"/>
      <c r="TNZ58" s="712"/>
      <c r="TOA58" s="712"/>
      <c r="TOB58" s="712"/>
      <c r="TOC58" s="712"/>
      <c r="TOD58" s="712"/>
      <c r="TOE58" s="712"/>
      <c r="TOF58" s="712"/>
      <c r="TOG58" s="712"/>
      <c r="TOH58" s="712"/>
      <c r="TOI58" s="712"/>
      <c r="TOJ58" s="712"/>
      <c r="TOK58" s="712"/>
      <c r="TOL58" s="712"/>
      <c r="TOM58" s="712"/>
      <c r="TON58" s="712"/>
      <c r="TOO58" s="712"/>
      <c r="TOP58" s="712"/>
      <c r="TOQ58" s="712"/>
      <c r="TOR58" s="712"/>
      <c r="TOS58" s="712"/>
      <c r="TOT58" s="712"/>
      <c r="TOU58" s="712"/>
      <c r="TOV58" s="712"/>
      <c r="TOW58" s="712"/>
      <c r="TOX58" s="712"/>
      <c r="TOY58" s="712"/>
      <c r="TOZ58" s="712"/>
      <c r="TPA58" s="712"/>
      <c r="TPB58" s="712"/>
      <c r="TPC58" s="712"/>
      <c r="TPD58" s="712"/>
      <c r="TPE58" s="712"/>
      <c r="TPF58" s="712"/>
      <c r="TPG58" s="712"/>
      <c r="TPH58" s="712"/>
      <c r="TPI58" s="712"/>
      <c r="TPJ58" s="712"/>
      <c r="TPK58" s="712"/>
      <c r="TPL58" s="712"/>
      <c r="TPM58" s="712"/>
      <c r="TPN58" s="712"/>
      <c r="TPO58" s="712"/>
      <c r="TPP58" s="712"/>
      <c r="TPQ58" s="712"/>
      <c r="TPR58" s="712"/>
      <c r="TPS58" s="712"/>
      <c r="TPT58" s="712"/>
      <c r="TPU58" s="712"/>
      <c r="TPV58" s="712"/>
      <c r="TPW58" s="712"/>
      <c r="TPX58" s="712"/>
      <c r="TPY58" s="712"/>
      <c r="TPZ58" s="712"/>
      <c r="TQA58" s="712"/>
      <c r="TQB58" s="712"/>
      <c r="TQC58" s="712"/>
      <c r="TQD58" s="712"/>
      <c r="TQE58" s="712"/>
      <c r="TQF58" s="712"/>
      <c r="TQG58" s="712"/>
      <c r="TQH58" s="712"/>
      <c r="TQI58" s="712"/>
      <c r="TQJ58" s="712"/>
      <c r="TQK58" s="712"/>
      <c r="TQL58" s="712"/>
      <c r="TQM58" s="712"/>
      <c r="TQN58" s="712"/>
      <c r="TQO58" s="712"/>
      <c r="TQP58" s="712"/>
      <c r="TQQ58" s="712"/>
      <c r="TQR58" s="712"/>
      <c r="TQS58" s="712"/>
      <c r="TQT58" s="712"/>
      <c r="TQU58" s="712"/>
      <c r="TQV58" s="712"/>
      <c r="TQW58" s="712"/>
      <c r="TQX58" s="712"/>
      <c r="TQY58" s="712"/>
      <c r="TQZ58" s="712"/>
      <c r="TRA58" s="712"/>
      <c r="TRB58" s="712"/>
      <c r="TRC58" s="712"/>
      <c r="TRD58" s="712"/>
      <c r="TRE58" s="712"/>
      <c r="TRF58" s="712"/>
      <c r="TRG58" s="712"/>
      <c r="TRH58" s="712"/>
      <c r="TRI58" s="712"/>
      <c r="TRJ58" s="712"/>
      <c r="TRK58" s="712"/>
      <c r="TRL58" s="712"/>
      <c r="TRM58" s="712"/>
      <c r="TRN58" s="712"/>
      <c r="TRO58" s="712"/>
      <c r="TRP58" s="712"/>
      <c r="TRQ58" s="712"/>
      <c r="TRR58" s="712"/>
      <c r="TRS58" s="712"/>
      <c r="TRT58" s="712"/>
      <c r="TRU58" s="712"/>
      <c r="TRV58" s="712"/>
      <c r="TRW58" s="712"/>
      <c r="TRX58" s="712"/>
      <c r="TRY58" s="712"/>
      <c r="TRZ58" s="712"/>
      <c r="TSA58" s="712"/>
      <c r="TSB58" s="712"/>
      <c r="TSC58" s="712"/>
      <c r="TSD58" s="712"/>
      <c r="TSE58" s="712"/>
      <c r="TSF58" s="712"/>
      <c r="TSG58" s="712"/>
      <c r="TSH58" s="712"/>
      <c r="TSI58" s="712"/>
      <c r="TSJ58" s="712"/>
      <c r="TSK58" s="712"/>
      <c r="TSL58" s="712"/>
      <c r="TSM58" s="712"/>
      <c r="TSN58" s="712"/>
      <c r="TSO58" s="712"/>
      <c r="TSP58" s="712"/>
      <c r="TSQ58" s="712"/>
      <c r="TSR58" s="712"/>
      <c r="TSS58" s="712"/>
      <c r="TST58" s="712"/>
      <c r="TSU58" s="712"/>
      <c r="TSV58" s="712"/>
      <c r="TSW58" s="712"/>
      <c r="TSX58" s="712"/>
      <c r="TSY58" s="712"/>
      <c r="TSZ58" s="712"/>
      <c r="TTA58" s="712"/>
      <c r="TTB58" s="712"/>
      <c r="TTC58" s="712"/>
      <c r="TTD58" s="712"/>
      <c r="TTE58" s="712"/>
      <c r="TTF58" s="712"/>
      <c r="TTG58" s="712"/>
      <c r="TTH58" s="712"/>
      <c r="TTI58" s="712"/>
      <c r="TTJ58" s="712"/>
      <c r="TTK58" s="712"/>
      <c r="TTL58" s="712"/>
      <c r="TTM58" s="712"/>
      <c r="TTN58" s="712"/>
      <c r="TTO58" s="712"/>
      <c r="TTP58" s="712"/>
      <c r="TTQ58" s="712"/>
      <c r="TTR58" s="712"/>
      <c r="TTS58" s="712"/>
      <c r="TTT58" s="712"/>
      <c r="TTU58" s="712"/>
      <c r="TTV58" s="712"/>
      <c r="TTW58" s="712"/>
      <c r="TTX58" s="712"/>
      <c r="TTY58" s="712"/>
      <c r="TTZ58" s="712"/>
      <c r="TUA58" s="712"/>
      <c r="TUB58" s="712"/>
      <c r="TUC58" s="712"/>
      <c r="TUD58" s="712"/>
      <c r="TUE58" s="712"/>
      <c r="TUF58" s="712"/>
      <c r="TUG58" s="712"/>
      <c r="TUH58" s="712"/>
      <c r="TUI58" s="712"/>
      <c r="TUJ58" s="712"/>
      <c r="TUK58" s="712"/>
      <c r="TUL58" s="712"/>
      <c r="TUM58" s="712"/>
      <c r="TUN58" s="712"/>
      <c r="TUO58" s="712"/>
      <c r="TUP58" s="712"/>
      <c r="TUQ58" s="712"/>
      <c r="TUR58" s="712"/>
      <c r="TUS58" s="712"/>
      <c r="TUT58" s="712"/>
      <c r="TUU58" s="712"/>
      <c r="TUV58" s="712"/>
      <c r="TUW58" s="712"/>
      <c r="TUX58" s="712"/>
      <c r="TUY58" s="712"/>
      <c r="TUZ58" s="712"/>
      <c r="TVA58" s="712"/>
      <c r="TVB58" s="712"/>
      <c r="TVC58" s="712"/>
      <c r="TVD58" s="712"/>
      <c r="TVE58" s="712"/>
      <c r="TVF58" s="712"/>
      <c r="TVG58" s="712"/>
      <c r="TVH58" s="712"/>
      <c r="TVI58" s="712"/>
      <c r="TVJ58" s="712"/>
      <c r="TVK58" s="712"/>
      <c r="TVL58" s="712"/>
      <c r="TVM58" s="712"/>
      <c r="TVN58" s="712"/>
      <c r="TVO58" s="712"/>
      <c r="TVP58" s="712"/>
      <c r="TVQ58" s="712"/>
      <c r="TVR58" s="712"/>
      <c r="TVS58" s="712"/>
      <c r="TVT58" s="712"/>
      <c r="TVU58" s="712"/>
      <c r="TVV58" s="712"/>
      <c r="TVW58" s="712"/>
      <c r="TVX58" s="712"/>
      <c r="TVY58" s="712"/>
      <c r="TVZ58" s="712"/>
      <c r="TWA58" s="712"/>
      <c r="TWB58" s="712"/>
      <c r="TWC58" s="712"/>
      <c r="TWD58" s="712"/>
      <c r="TWE58" s="712"/>
      <c r="TWF58" s="712"/>
      <c r="TWG58" s="712"/>
      <c r="TWH58" s="712"/>
      <c r="TWI58" s="712"/>
      <c r="TWJ58" s="712"/>
      <c r="TWK58" s="712"/>
      <c r="TWL58" s="712"/>
      <c r="TWM58" s="712"/>
      <c r="TWN58" s="712"/>
      <c r="TWO58" s="712"/>
      <c r="TWP58" s="712"/>
      <c r="TWQ58" s="712"/>
      <c r="TWR58" s="712"/>
      <c r="TWS58" s="712"/>
      <c r="TWT58" s="712"/>
      <c r="TWU58" s="712"/>
      <c r="TWV58" s="712"/>
      <c r="TWW58" s="712"/>
      <c r="TWX58" s="712"/>
      <c r="TWY58" s="712"/>
      <c r="TWZ58" s="712"/>
      <c r="TXA58" s="712"/>
      <c r="TXB58" s="712"/>
      <c r="TXC58" s="712"/>
      <c r="TXD58" s="712"/>
      <c r="TXE58" s="712"/>
      <c r="TXF58" s="712"/>
      <c r="TXG58" s="712"/>
      <c r="TXH58" s="712"/>
      <c r="TXI58" s="712"/>
      <c r="TXJ58" s="712"/>
      <c r="TXK58" s="712"/>
      <c r="TXL58" s="712"/>
      <c r="TXM58" s="712"/>
      <c r="TXN58" s="712"/>
      <c r="TXO58" s="712"/>
      <c r="TXP58" s="712"/>
      <c r="TXQ58" s="712"/>
      <c r="TXR58" s="712"/>
      <c r="TXS58" s="712"/>
      <c r="TXT58" s="712"/>
      <c r="TXU58" s="712"/>
      <c r="TXV58" s="712"/>
      <c r="TXW58" s="712"/>
      <c r="TXX58" s="712"/>
      <c r="TXY58" s="712"/>
      <c r="TXZ58" s="712"/>
      <c r="TYA58" s="712"/>
      <c r="TYB58" s="712"/>
      <c r="TYC58" s="712"/>
      <c r="TYD58" s="712"/>
      <c r="TYE58" s="712"/>
      <c r="TYF58" s="712"/>
      <c r="TYG58" s="712"/>
      <c r="TYH58" s="712"/>
      <c r="TYI58" s="712"/>
      <c r="TYJ58" s="712"/>
      <c r="TYK58" s="712"/>
      <c r="TYL58" s="712"/>
      <c r="TYM58" s="712"/>
      <c r="TYN58" s="712"/>
      <c r="TYO58" s="712"/>
      <c r="TYP58" s="712"/>
      <c r="TYQ58" s="712"/>
      <c r="TYR58" s="712"/>
      <c r="TYS58" s="712"/>
      <c r="TYT58" s="712"/>
      <c r="TYU58" s="712"/>
      <c r="TYV58" s="712"/>
      <c r="TYW58" s="712"/>
      <c r="TYX58" s="712"/>
      <c r="TYY58" s="712"/>
      <c r="TYZ58" s="712"/>
      <c r="TZA58" s="712"/>
      <c r="TZB58" s="712"/>
      <c r="TZC58" s="712"/>
      <c r="TZD58" s="712"/>
      <c r="TZE58" s="712"/>
      <c r="TZF58" s="712"/>
      <c r="TZG58" s="712"/>
      <c r="TZH58" s="712"/>
      <c r="TZI58" s="712"/>
      <c r="TZJ58" s="712"/>
      <c r="TZK58" s="712"/>
      <c r="TZL58" s="712"/>
      <c r="TZM58" s="712"/>
      <c r="TZN58" s="712"/>
      <c r="TZO58" s="712"/>
      <c r="TZP58" s="712"/>
      <c r="TZQ58" s="712"/>
      <c r="TZR58" s="712"/>
      <c r="TZS58" s="712"/>
      <c r="TZT58" s="712"/>
      <c r="TZU58" s="712"/>
      <c r="TZV58" s="712"/>
      <c r="TZW58" s="712"/>
      <c r="TZX58" s="712"/>
      <c r="TZY58" s="712"/>
      <c r="TZZ58" s="712"/>
      <c r="UAA58" s="712"/>
      <c r="UAB58" s="712"/>
      <c r="UAC58" s="712"/>
      <c r="UAD58" s="712"/>
      <c r="UAE58" s="712"/>
      <c r="UAF58" s="712"/>
      <c r="UAG58" s="712"/>
      <c r="UAH58" s="712"/>
      <c r="UAI58" s="712"/>
      <c r="UAJ58" s="712"/>
      <c r="UAK58" s="712"/>
      <c r="UAL58" s="712"/>
      <c r="UAM58" s="712"/>
      <c r="UAN58" s="712"/>
      <c r="UAO58" s="712"/>
      <c r="UAP58" s="712"/>
      <c r="UAQ58" s="712"/>
      <c r="UAR58" s="712"/>
      <c r="UAS58" s="712"/>
      <c r="UAT58" s="712"/>
      <c r="UAU58" s="712"/>
      <c r="UAV58" s="712"/>
      <c r="UAW58" s="712"/>
      <c r="UAX58" s="712"/>
      <c r="UAY58" s="712"/>
      <c r="UAZ58" s="712"/>
      <c r="UBA58" s="712"/>
      <c r="UBB58" s="712"/>
      <c r="UBC58" s="712"/>
      <c r="UBD58" s="712"/>
      <c r="UBE58" s="712"/>
      <c r="UBF58" s="712"/>
      <c r="UBG58" s="712"/>
      <c r="UBH58" s="712"/>
      <c r="UBI58" s="712"/>
      <c r="UBJ58" s="712"/>
      <c r="UBK58" s="712"/>
      <c r="UBL58" s="712"/>
      <c r="UBM58" s="712"/>
      <c r="UBN58" s="712"/>
      <c r="UBO58" s="712"/>
      <c r="UBP58" s="712"/>
      <c r="UBQ58" s="712"/>
      <c r="UBR58" s="712"/>
      <c r="UBS58" s="712"/>
      <c r="UBT58" s="712"/>
      <c r="UBU58" s="712"/>
      <c r="UBV58" s="712"/>
      <c r="UBW58" s="712"/>
      <c r="UBX58" s="712"/>
      <c r="UBY58" s="712"/>
      <c r="UBZ58" s="712"/>
      <c r="UCA58" s="712"/>
      <c r="UCB58" s="712"/>
      <c r="UCC58" s="712"/>
      <c r="UCD58" s="712"/>
      <c r="UCE58" s="712"/>
      <c r="UCF58" s="712"/>
      <c r="UCG58" s="712"/>
      <c r="UCH58" s="712"/>
      <c r="UCI58" s="712"/>
      <c r="UCJ58" s="712"/>
      <c r="UCK58" s="712"/>
      <c r="UCL58" s="712"/>
      <c r="UCM58" s="712"/>
      <c r="UCN58" s="712"/>
      <c r="UCO58" s="712"/>
      <c r="UCP58" s="712"/>
      <c r="UCQ58" s="712"/>
      <c r="UCR58" s="712"/>
      <c r="UCS58" s="712"/>
      <c r="UCT58" s="712"/>
      <c r="UCU58" s="712"/>
      <c r="UCV58" s="712"/>
      <c r="UCW58" s="712"/>
      <c r="UCX58" s="712"/>
      <c r="UCY58" s="712"/>
      <c r="UCZ58" s="712"/>
      <c r="UDA58" s="712"/>
      <c r="UDB58" s="712"/>
      <c r="UDC58" s="712"/>
      <c r="UDD58" s="712"/>
      <c r="UDE58" s="712"/>
      <c r="UDF58" s="712"/>
      <c r="UDG58" s="712"/>
      <c r="UDH58" s="712"/>
      <c r="UDI58" s="712"/>
      <c r="UDJ58" s="712"/>
      <c r="UDK58" s="712"/>
      <c r="UDL58" s="712"/>
      <c r="UDM58" s="712"/>
      <c r="UDN58" s="712"/>
      <c r="UDO58" s="712"/>
      <c r="UDP58" s="712"/>
      <c r="UDQ58" s="712"/>
      <c r="UDR58" s="712"/>
      <c r="UDS58" s="712"/>
      <c r="UDT58" s="712"/>
      <c r="UDU58" s="712"/>
      <c r="UDV58" s="712"/>
      <c r="UDW58" s="712"/>
      <c r="UDX58" s="712"/>
      <c r="UDY58" s="712"/>
      <c r="UDZ58" s="712"/>
      <c r="UEA58" s="712"/>
      <c r="UEB58" s="712"/>
      <c r="UEC58" s="712"/>
      <c r="UED58" s="712"/>
      <c r="UEE58" s="712"/>
      <c r="UEF58" s="712"/>
      <c r="UEG58" s="712"/>
      <c r="UEH58" s="712"/>
      <c r="UEI58" s="712"/>
      <c r="UEJ58" s="712"/>
      <c r="UEK58" s="712"/>
      <c r="UEL58" s="712"/>
      <c r="UEM58" s="712"/>
      <c r="UEN58" s="712"/>
      <c r="UEO58" s="712"/>
      <c r="UEP58" s="712"/>
      <c r="UEQ58" s="712"/>
      <c r="UER58" s="712"/>
      <c r="UES58" s="712"/>
      <c r="UET58" s="712"/>
      <c r="UEU58" s="712"/>
      <c r="UEV58" s="712"/>
      <c r="UEW58" s="712"/>
      <c r="UEX58" s="712"/>
      <c r="UEY58" s="712"/>
      <c r="UEZ58" s="712"/>
      <c r="UFA58" s="712"/>
      <c r="UFB58" s="712"/>
      <c r="UFC58" s="712"/>
      <c r="UFD58" s="712"/>
      <c r="UFE58" s="712"/>
      <c r="UFF58" s="712"/>
      <c r="UFG58" s="712"/>
      <c r="UFH58" s="712"/>
      <c r="UFI58" s="712"/>
      <c r="UFJ58" s="712"/>
      <c r="UFK58" s="712"/>
      <c r="UFL58" s="712"/>
      <c r="UFM58" s="712"/>
      <c r="UFN58" s="712"/>
      <c r="UFO58" s="712"/>
      <c r="UFP58" s="712"/>
      <c r="UFQ58" s="712"/>
      <c r="UFR58" s="712"/>
      <c r="UFS58" s="712"/>
      <c r="UFT58" s="712"/>
      <c r="UFU58" s="712"/>
      <c r="UFV58" s="712"/>
      <c r="UFW58" s="712"/>
      <c r="UFX58" s="712"/>
      <c r="UFY58" s="712"/>
      <c r="UFZ58" s="712"/>
      <c r="UGA58" s="712"/>
      <c r="UGB58" s="712"/>
      <c r="UGC58" s="712"/>
      <c r="UGD58" s="712"/>
      <c r="UGE58" s="712"/>
      <c r="UGF58" s="712"/>
      <c r="UGG58" s="712"/>
      <c r="UGH58" s="712"/>
      <c r="UGI58" s="712"/>
      <c r="UGJ58" s="712"/>
      <c r="UGK58" s="712"/>
      <c r="UGL58" s="712"/>
      <c r="UGM58" s="712"/>
      <c r="UGN58" s="712"/>
      <c r="UGO58" s="712"/>
      <c r="UGP58" s="712"/>
      <c r="UGQ58" s="712"/>
      <c r="UGR58" s="712"/>
      <c r="UGS58" s="712"/>
      <c r="UGT58" s="712"/>
      <c r="UGU58" s="712"/>
      <c r="UGV58" s="712"/>
      <c r="UGW58" s="712"/>
      <c r="UGX58" s="712"/>
      <c r="UGY58" s="712"/>
      <c r="UGZ58" s="712"/>
      <c r="UHA58" s="712"/>
      <c r="UHB58" s="712"/>
      <c r="UHC58" s="712"/>
      <c r="UHD58" s="712"/>
      <c r="UHE58" s="712"/>
      <c r="UHF58" s="712"/>
      <c r="UHG58" s="712"/>
      <c r="UHH58" s="712"/>
      <c r="UHI58" s="712"/>
      <c r="UHJ58" s="712"/>
      <c r="UHK58" s="712"/>
      <c r="UHL58" s="712"/>
      <c r="UHM58" s="712"/>
      <c r="UHN58" s="712"/>
      <c r="UHO58" s="712"/>
      <c r="UHP58" s="712"/>
      <c r="UHQ58" s="712"/>
      <c r="UHR58" s="712"/>
      <c r="UHS58" s="712"/>
      <c r="UHT58" s="712"/>
      <c r="UHU58" s="712"/>
      <c r="UHV58" s="712"/>
      <c r="UHW58" s="712"/>
      <c r="UHX58" s="712"/>
      <c r="UHY58" s="712"/>
      <c r="UHZ58" s="712"/>
      <c r="UIA58" s="712"/>
      <c r="UIB58" s="712"/>
      <c r="UIC58" s="712"/>
      <c r="UID58" s="712"/>
      <c r="UIE58" s="712"/>
      <c r="UIF58" s="712"/>
      <c r="UIG58" s="712"/>
      <c r="UIH58" s="712"/>
      <c r="UII58" s="712"/>
      <c r="UIJ58" s="712"/>
      <c r="UIK58" s="712"/>
      <c r="UIL58" s="712"/>
      <c r="UIM58" s="712"/>
      <c r="UIN58" s="712"/>
      <c r="UIO58" s="712"/>
      <c r="UIP58" s="712"/>
      <c r="UIQ58" s="712"/>
      <c r="UIR58" s="712"/>
      <c r="UIS58" s="712"/>
      <c r="UIT58" s="712"/>
      <c r="UIU58" s="712"/>
      <c r="UIV58" s="712"/>
      <c r="UIW58" s="712"/>
      <c r="UIX58" s="712"/>
      <c r="UIY58" s="712"/>
      <c r="UIZ58" s="712"/>
      <c r="UJA58" s="712"/>
      <c r="UJB58" s="712"/>
      <c r="UJC58" s="712"/>
      <c r="UJD58" s="712"/>
      <c r="UJE58" s="712"/>
      <c r="UJF58" s="712"/>
      <c r="UJG58" s="712"/>
      <c r="UJH58" s="712"/>
      <c r="UJI58" s="712"/>
      <c r="UJJ58" s="712"/>
      <c r="UJK58" s="712"/>
      <c r="UJL58" s="712"/>
      <c r="UJM58" s="712"/>
      <c r="UJN58" s="712"/>
      <c r="UJO58" s="712"/>
      <c r="UJP58" s="712"/>
      <c r="UJQ58" s="712"/>
      <c r="UJR58" s="712"/>
      <c r="UJS58" s="712"/>
      <c r="UJT58" s="712"/>
      <c r="UJU58" s="712"/>
      <c r="UJV58" s="712"/>
      <c r="UJW58" s="712"/>
      <c r="UJX58" s="712"/>
      <c r="UJY58" s="712"/>
      <c r="UJZ58" s="712"/>
      <c r="UKA58" s="712"/>
      <c r="UKB58" s="712"/>
      <c r="UKC58" s="712"/>
      <c r="UKD58" s="712"/>
      <c r="UKE58" s="712"/>
      <c r="UKF58" s="712"/>
      <c r="UKG58" s="712"/>
      <c r="UKH58" s="712"/>
      <c r="UKI58" s="712"/>
      <c r="UKJ58" s="712"/>
      <c r="UKK58" s="712"/>
      <c r="UKL58" s="712"/>
      <c r="UKM58" s="712"/>
      <c r="UKN58" s="712"/>
      <c r="UKO58" s="712"/>
      <c r="UKP58" s="712"/>
      <c r="UKQ58" s="712"/>
      <c r="UKR58" s="712"/>
      <c r="UKS58" s="712"/>
      <c r="UKT58" s="712"/>
      <c r="UKU58" s="712"/>
      <c r="UKV58" s="712"/>
      <c r="UKW58" s="712"/>
      <c r="UKX58" s="712"/>
      <c r="UKY58" s="712"/>
      <c r="UKZ58" s="712"/>
      <c r="ULA58" s="712"/>
      <c r="ULB58" s="712"/>
      <c r="ULC58" s="712"/>
      <c r="ULD58" s="712"/>
      <c r="ULE58" s="712"/>
      <c r="ULF58" s="712"/>
      <c r="ULG58" s="712"/>
      <c r="ULH58" s="712"/>
      <c r="ULI58" s="712"/>
      <c r="ULJ58" s="712"/>
      <c r="ULK58" s="712"/>
      <c r="ULL58" s="712"/>
      <c r="ULM58" s="712"/>
      <c r="ULN58" s="712"/>
      <c r="ULO58" s="712"/>
      <c r="ULP58" s="712"/>
      <c r="ULQ58" s="712"/>
      <c r="ULR58" s="712"/>
      <c r="ULS58" s="712"/>
      <c r="ULT58" s="712"/>
      <c r="ULU58" s="712"/>
      <c r="ULV58" s="712"/>
      <c r="ULW58" s="712"/>
      <c r="ULX58" s="712"/>
      <c r="ULY58" s="712"/>
      <c r="ULZ58" s="712"/>
      <c r="UMA58" s="712"/>
      <c r="UMB58" s="712"/>
      <c r="UMC58" s="712"/>
      <c r="UMD58" s="712"/>
      <c r="UME58" s="712"/>
      <c r="UMF58" s="712"/>
      <c r="UMG58" s="712"/>
      <c r="UMH58" s="712"/>
      <c r="UMI58" s="712"/>
      <c r="UMJ58" s="712"/>
      <c r="UMK58" s="712"/>
      <c r="UML58" s="712"/>
      <c r="UMM58" s="712"/>
      <c r="UMN58" s="712"/>
      <c r="UMO58" s="712"/>
      <c r="UMP58" s="712"/>
      <c r="UMQ58" s="712"/>
      <c r="UMR58" s="712"/>
      <c r="UMS58" s="712"/>
      <c r="UMT58" s="712"/>
      <c r="UMU58" s="712"/>
      <c r="UMV58" s="712"/>
      <c r="UMW58" s="712"/>
      <c r="UMX58" s="712"/>
      <c r="UMY58" s="712"/>
      <c r="UMZ58" s="712"/>
      <c r="UNA58" s="712"/>
      <c r="UNB58" s="712"/>
      <c r="UNC58" s="712"/>
      <c r="UND58" s="712"/>
      <c r="UNE58" s="712"/>
      <c r="UNF58" s="712"/>
      <c r="UNG58" s="712"/>
      <c r="UNH58" s="712"/>
      <c r="UNI58" s="712"/>
      <c r="UNJ58" s="712"/>
      <c r="UNK58" s="712"/>
      <c r="UNL58" s="712"/>
      <c r="UNM58" s="712"/>
      <c r="UNN58" s="712"/>
      <c r="UNO58" s="712"/>
      <c r="UNP58" s="712"/>
      <c r="UNQ58" s="712"/>
      <c r="UNR58" s="712"/>
      <c r="UNS58" s="712"/>
      <c r="UNT58" s="712"/>
      <c r="UNU58" s="712"/>
      <c r="UNV58" s="712"/>
      <c r="UNW58" s="712"/>
      <c r="UNX58" s="712"/>
      <c r="UNY58" s="712"/>
      <c r="UNZ58" s="712"/>
      <c r="UOA58" s="712"/>
      <c r="UOB58" s="712"/>
      <c r="UOC58" s="712"/>
      <c r="UOD58" s="712"/>
      <c r="UOE58" s="712"/>
      <c r="UOF58" s="712"/>
      <c r="UOG58" s="712"/>
      <c r="UOH58" s="712"/>
      <c r="UOI58" s="712"/>
      <c r="UOJ58" s="712"/>
      <c r="UOK58" s="712"/>
      <c r="UOL58" s="712"/>
      <c r="UOM58" s="712"/>
      <c r="UON58" s="712"/>
      <c r="UOO58" s="712"/>
      <c r="UOP58" s="712"/>
      <c r="UOQ58" s="712"/>
      <c r="UOR58" s="712"/>
      <c r="UOS58" s="712"/>
      <c r="UOT58" s="712"/>
      <c r="UOU58" s="712"/>
      <c r="UOV58" s="712"/>
      <c r="UOW58" s="712"/>
      <c r="UOX58" s="712"/>
      <c r="UOY58" s="712"/>
      <c r="UOZ58" s="712"/>
      <c r="UPA58" s="712"/>
      <c r="UPB58" s="712"/>
      <c r="UPC58" s="712"/>
      <c r="UPD58" s="712"/>
      <c r="UPE58" s="712"/>
      <c r="UPF58" s="712"/>
      <c r="UPG58" s="712"/>
      <c r="UPH58" s="712"/>
      <c r="UPI58" s="712"/>
      <c r="UPJ58" s="712"/>
      <c r="UPK58" s="712"/>
      <c r="UPL58" s="712"/>
      <c r="UPM58" s="712"/>
      <c r="UPN58" s="712"/>
      <c r="UPO58" s="712"/>
      <c r="UPP58" s="712"/>
      <c r="UPQ58" s="712"/>
      <c r="UPR58" s="712"/>
      <c r="UPS58" s="712"/>
      <c r="UPT58" s="712"/>
      <c r="UPU58" s="712"/>
      <c r="UPV58" s="712"/>
      <c r="UPW58" s="712"/>
      <c r="UPX58" s="712"/>
      <c r="UPY58" s="712"/>
      <c r="UPZ58" s="712"/>
      <c r="UQA58" s="712"/>
      <c r="UQB58" s="712"/>
      <c r="UQC58" s="712"/>
      <c r="UQD58" s="712"/>
      <c r="UQE58" s="712"/>
      <c r="UQF58" s="712"/>
      <c r="UQG58" s="712"/>
      <c r="UQH58" s="712"/>
      <c r="UQI58" s="712"/>
      <c r="UQJ58" s="712"/>
      <c r="UQK58" s="712"/>
      <c r="UQL58" s="712"/>
      <c r="UQM58" s="712"/>
      <c r="UQN58" s="712"/>
      <c r="UQO58" s="712"/>
      <c r="UQP58" s="712"/>
      <c r="UQQ58" s="712"/>
      <c r="UQR58" s="712"/>
      <c r="UQS58" s="712"/>
      <c r="UQT58" s="712"/>
      <c r="UQU58" s="712"/>
      <c r="UQV58" s="712"/>
      <c r="UQW58" s="712"/>
      <c r="UQX58" s="712"/>
      <c r="UQY58" s="712"/>
      <c r="UQZ58" s="712"/>
      <c r="URA58" s="712"/>
      <c r="URB58" s="712"/>
      <c r="URC58" s="712"/>
      <c r="URD58" s="712"/>
      <c r="URE58" s="712"/>
      <c r="URF58" s="712"/>
      <c r="URG58" s="712"/>
      <c r="URH58" s="712"/>
      <c r="URI58" s="712"/>
      <c r="URJ58" s="712"/>
      <c r="URK58" s="712"/>
      <c r="URL58" s="712"/>
      <c r="URM58" s="712"/>
      <c r="URN58" s="712"/>
      <c r="URO58" s="712"/>
      <c r="URP58" s="712"/>
      <c r="URQ58" s="712"/>
      <c r="URR58" s="712"/>
      <c r="URS58" s="712"/>
      <c r="URT58" s="712"/>
      <c r="URU58" s="712"/>
      <c r="URV58" s="712"/>
      <c r="URW58" s="712"/>
      <c r="URX58" s="712"/>
      <c r="URY58" s="712"/>
      <c r="URZ58" s="712"/>
      <c r="USA58" s="712"/>
      <c r="USB58" s="712"/>
      <c r="USC58" s="712"/>
      <c r="USD58" s="712"/>
      <c r="USE58" s="712"/>
      <c r="USF58" s="712"/>
      <c r="USG58" s="712"/>
      <c r="USH58" s="712"/>
      <c r="USI58" s="712"/>
      <c r="USJ58" s="712"/>
      <c r="USK58" s="712"/>
      <c r="USL58" s="712"/>
      <c r="USM58" s="712"/>
      <c r="USN58" s="712"/>
      <c r="USO58" s="712"/>
      <c r="USP58" s="712"/>
      <c r="USQ58" s="712"/>
      <c r="USR58" s="712"/>
      <c r="USS58" s="712"/>
      <c r="UST58" s="712"/>
      <c r="USU58" s="712"/>
      <c r="USV58" s="712"/>
      <c r="USW58" s="712"/>
      <c r="USX58" s="712"/>
      <c r="USY58" s="712"/>
      <c r="USZ58" s="712"/>
      <c r="UTA58" s="712"/>
      <c r="UTB58" s="712"/>
      <c r="UTC58" s="712"/>
      <c r="UTD58" s="712"/>
      <c r="UTE58" s="712"/>
      <c r="UTF58" s="712"/>
      <c r="UTG58" s="712"/>
      <c r="UTH58" s="712"/>
      <c r="UTI58" s="712"/>
      <c r="UTJ58" s="712"/>
      <c r="UTK58" s="712"/>
      <c r="UTL58" s="712"/>
      <c r="UTM58" s="712"/>
      <c r="UTN58" s="712"/>
      <c r="UTO58" s="712"/>
      <c r="UTP58" s="712"/>
      <c r="UTQ58" s="712"/>
      <c r="UTR58" s="712"/>
      <c r="UTS58" s="712"/>
      <c r="UTT58" s="712"/>
      <c r="UTU58" s="712"/>
      <c r="UTV58" s="712"/>
      <c r="UTW58" s="712"/>
      <c r="UTX58" s="712"/>
      <c r="UTY58" s="712"/>
      <c r="UTZ58" s="712"/>
      <c r="UUA58" s="712"/>
      <c r="UUB58" s="712"/>
      <c r="UUC58" s="712"/>
      <c r="UUD58" s="712"/>
      <c r="UUE58" s="712"/>
      <c r="UUF58" s="712"/>
      <c r="UUG58" s="712"/>
      <c r="UUH58" s="712"/>
      <c r="UUI58" s="712"/>
      <c r="UUJ58" s="712"/>
      <c r="UUK58" s="712"/>
      <c r="UUL58" s="712"/>
      <c r="UUM58" s="712"/>
      <c r="UUN58" s="712"/>
      <c r="UUO58" s="712"/>
      <c r="UUP58" s="712"/>
      <c r="UUQ58" s="712"/>
      <c r="UUR58" s="712"/>
      <c r="UUS58" s="712"/>
      <c r="UUT58" s="712"/>
      <c r="UUU58" s="712"/>
      <c r="UUV58" s="712"/>
      <c r="UUW58" s="712"/>
      <c r="UUX58" s="712"/>
      <c r="UUY58" s="712"/>
      <c r="UUZ58" s="712"/>
      <c r="UVA58" s="712"/>
      <c r="UVB58" s="712"/>
      <c r="UVC58" s="712"/>
      <c r="UVD58" s="712"/>
      <c r="UVE58" s="712"/>
      <c r="UVF58" s="712"/>
      <c r="UVG58" s="712"/>
      <c r="UVH58" s="712"/>
      <c r="UVI58" s="712"/>
      <c r="UVJ58" s="712"/>
      <c r="UVK58" s="712"/>
      <c r="UVL58" s="712"/>
      <c r="UVM58" s="712"/>
      <c r="UVN58" s="712"/>
      <c r="UVO58" s="712"/>
      <c r="UVP58" s="712"/>
      <c r="UVQ58" s="712"/>
      <c r="UVR58" s="712"/>
      <c r="UVS58" s="712"/>
      <c r="UVT58" s="712"/>
      <c r="UVU58" s="712"/>
      <c r="UVV58" s="712"/>
      <c r="UVW58" s="712"/>
      <c r="UVX58" s="712"/>
      <c r="UVY58" s="712"/>
      <c r="UVZ58" s="712"/>
      <c r="UWA58" s="712"/>
      <c r="UWB58" s="712"/>
      <c r="UWC58" s="712"/>
      <c r="UWD58" s="712"/>
      <c r="UWE58" s="712"/>
      <c r="UWF58" s="712"/>
      <c r="UWG58" s="712"/>
      <c r="UWH58" s="712"/>
      <c r="UWI58" s="712"/>
      <c r="UWJ58" s="712"/>
      <c r="UWK58" s="712"/>
      <c r="UWL58" s="712"/>
      <c r="UWM58" s="712"/>
      <c r="UWN58" s="712"/>
      <c r="UWO58" s="712"/>
      <c r="UWP58" s="712"/>
      <c r="UWQ58" s="712"/>
      <c r="UWR58" s="712"/>
      <c r="UWS58" s="712"/>
      <c r="UWT58" s="712"/>
      <c r="UWU58" s="712"/>
      <c r="UWV58" s="712"/>
      <c r="UWW58" s="712"/>
      <c r="UWX58" s="712"/>
      <c r="UWY58" s="712"/>
      <c r="UWZ58" s="712"/>
      <c r="UXA58" s="712"/>
      <c r="UXB58" s="712"/>
      <c r="UXC58" s="712"/>
      <c r="UXD58" s="712"/>
      <c r="UXE58" s="712"/>
      <c r="UXF58" s="712"/>
      <c r="UXG58" s="712"/>
      <c r="UXH58" s="712"/>
      <c r="UXI58" s="712"/>
      <c r="UXJ58" s="712"/>
      <c r="UXK58" s="712"/>
      <c r="UXL58" s="712"/>
      <c r="UXM58" s="712"/>
      <c r="UXN58" s="712"/>
      <c r="UXO58" s="712"/>
      <c r="UXP58" s="712"/>
      <c r="UXQ58" s="712"/>
      <c r="UXR58" s="712"/>
      <c r="UXS58" s="712"/>
      <c r="UXT58" s="712"/>
      <c r="UXU58" s="712"/>
      <c r="UXV58" s="712"/>
      <c r="UXW58" s="712"/>
      <c r="UXX58" s="712"/>
      <c r="UXY58" s="712"/>
      <c r="UXZ58" s="712"/>
      <c r="UYA58" s="712"/>
      <c r="UYB58" s="712"/>
      <c r="UYC58" s="712"/>
      <c r="UYD58" s="712"/>
      <c r="UYE58" s="712"/>
      <c r="UYF58" s="712"/>
      <c r="UYG58" s="712"/>
      <c r="UYH58" s="712"/>
      <c r="UYI58" s="712"/>
      <c r="UYJ58" s="712"/>
      <c r="UYK58" s="712"/>
      <c r="UYL58" s="712"/>
      <c r="UYM58" s="712"/>
      <c r="UYN58" s="712"/>
      <c r="UYO58" s="712"/>
      <c r="UYP58" s="712"/>
      <c r="UYQ58" s="712"/>
      <c r="UYR58" s="712"/>
      <c r="UYS58" s="712"/>
      <c r="UYT58" s="712"/>
      <c r="UYU58" s="712"/>
      <c r="UYV58" s="712"/>
      <c r="UYW58" s="712"/>
      <c r="UYX58" s="712"/>
      <c r="UYY58" s="712"/>
      <c r="UYZ58" s="712"/>
      <c r="UZA58" s="712"/>
      <c r="UZB58" s="712"/>
      <c r="UZC58" s="712"/>
      <c r="UZD58" s="712"/>
      <c r="UZE58" s="712"/>
      <c r="UZF58" s="712"/>
      <c r="UZG58" s="712"/>
      <c r="UZH58" s="712"/>
      <c r="UZI58" s="712"/>
      <c r="UZJ58" s="712"/>
      <c r="UZK58" s="712"/>
      <c r="UZL58" s="712"/>
      <c r="UZM58" s="712"/>
      <c r="UZN58" s="712"/>
      <c r="UZO58" s="712"/>
      <c r="UZP58" s="712"/>
      <c r="UZQ58" s="712"/>
      <c r="UZR58" s="712"/>
      <c r="UZS58" s="712"/>
      <c r="UZT58" s="712"/>
      <c r="UZU58" s="712"/>
      <c r="UZV58" s="712"/>
      <c r="UZW58" s="712"/>
      <c r="UZX58" s="712"/>
      <c r="UZY58" s="712"/>
      <c r="UZZ58" s="712"/>
      <c r="VAA58" s="712"/>
      <c r="VAB58" s="712"/>
      <c r="VAC58" s="712"/>
      <c r="VAD58" s="712"/>
      <c r="VAE58" s="712"/>
      <c r="VAF58" s="712"/>
      <c r="VAG58" s="712"/>
      <c r="VAH58" s="712"/>
      <c r="VAI58" s="712"/>
      <c r="VAJ58" s="712"/>
      <c r="VAK58" s="712"/>
      <c r="VAL58" s="712"/>
      <c r="VAM58" s="712"/>
      <c r="VAN58" s="712"/>
      <c r="VAO58" s="712"/>
      <c r="VAP58" s="712"/>
      <c r="VAQ58" s="712"/>
      <c r="VAR58" s="712"/>
      <c r="VAS58" s="712"/>
      <c r="VAT58" s="712"/>
      <c r="VAU58" s="712"/>
      <c r="VAV58" s="712"/>
      <c r="VAW58" s="712"/>
      <c r="VAX58" s="712"/>
      <c r="VAY58" s="712"/>
      <c r="VAZ58" s="712"/>
      <c r="VBA58" s="712"/>
      <c r="VBB58" s="712"/>
      <c r="VBC58" s="712"/>
      <c r="VBD58" s="712"/>
      <c r="VBE58" s="712"/>
      <c r="VBF58" s="712"/>
      <c r="VBG58" s="712"/>
      <c r="VBH58" s="712"/>
      <c r="VBI58" s="712"/>
      <c r="VBJ58" s="712"/>
      <c r="VBK58" s="712"/>
      <c r="VBL58" s="712"/>
      <c r="VBM58" s="712"/>
      <c r="VBN58" s="712"/>
      <c r="VBO58" s="712"/>
      <c r="VBP58" s="712"/>
      <c r="VBQ58" s="712"/>
      <c r="VBR58" s="712"/>
      <c r="VBS58" s="712"/>
      <c r="VBT58" s="712"/>
      <c r="VBU58" s="712"/>
      <c r="VBV58" s="712"/>
      <c r="VBW58" s="712"/>
      <c r="VBX58" s="712"/>
      <c r="VBY58" s="712"/>
      <c r="VBZ58" s="712"/>
      <c r="VCA58" s="712"/>
      <c r="VCB58" s="712"/>
      <c r="VCC58" s="712"/>
      <c r="VCD58" s="712"/>
      <c r="VCE58" s="712"/>
      <c r="VCF58" s="712"/>
      <c r="VCG58" s="712"/>
      <c r="VCH58" s="712"/>
      <c r="VCI58" s="712"/>
      <c r="VCJ58" s="712"/>
      <c r="VCK58" s="712"/>
      <c r="VCL58" s="712"/>
      <c r="VCM58" s="712"/>
      <c r="VCN58" s="712"/>
      <c r="VCO58" s="712"/>
      <c r="VCP58" s="712"/>
      <c r="VCQ58" s="712"/>
      <c r="VCR58" s="712"/>
      <c r="VCS58" s="712"/>
      <c r="VCT58" s="712"/>
      <c r="VCU58" s="712"/>
      <c r="VCV58" s="712"/>
      <c r="VCW58" s="712"/>
      <c r="VCX58" s="712"/>
      <c r="VCY58" s="712"/>
      <c r="VCZ58" s="712"/>
      <c r="VDA58" s="712"/>
      <c r="VDB58" s="712"/>
      <c r="VDC58" s="712"/>
      <c r="VDD58" s="712"/>
      <c r="VDE58" s="712"/>
      <c r="VDF58" s="712"/>
      <c r="VDG58" s="712"/>
      <c r="VDH58" s="712"/>
      <c r="VDI58" s="712"/>
      <c r="VDJ58" s="712"/>
      <c r="VDK58" s="712"/>
      <c r="VDL58" s="712"/>
      <c r="VDM58" s="712"/>
      <c r="VDN58" s="712"/>
      <c r="VDO58" s="712"/>
      <c r="VDP58" s="712"/>
      <c r="VDQ58" s="712"/>
      <c r="VDR58" s="712"/>
      <c r="VDS58" s="712"/>
      <c r="VDT58" s="712"/>
      <c r="VDU58" s="712"/>
      <c r="VDV58" s="712"/>
      <c r="VDW58" s="712"/>
      <c r="VDX58" s="712"/>
      <c r="VDY58" s="712"/>
      <c r="VDZ58" s="712"/>
      <c r="VEA58" s="712"/>
      <c r="VEB58" s="712"/>
      <c r="VEC58" s="712"/>
      <c r="VED58" s="712"/>
      <c r="VEE58" s="712"/>
      <c r="VEF58" s="712"/>
      <c r="VEG58" s="712"/>
      <c r="VEH58" s="712"/>
      <c r="VEI58" s="712"/>
      <c r="VEJ58" s="712"/>
      <c r="VEK58" s="712"/>
      <c r="VEL58" s="712"/>
      <c r="VEM58" s="712"/>
      <c r="VEN58" s="712"/>
      <c r="VEO58" s="712"/>
      <c r="VEP58" s="712"/>
      <c r="VEQ58" s="712"/>
      <c r="VER58" s="712"/>
      <c r="VES58" s="712"/>
      <c r="VET58" s="712"/>
      <c r="VEU58" s="712"/>
      <c r="VEV58" s="712"/>
      <c r="VEW58" s="712"/>
      <c r="VEX58" s="712"/>
      <c r="VEY58" s="712"/>
      <c r="VEZ58" s="712"/>
      <c r="VFA58" s="712"/>
      <c r="VFB58" s="712"/>
      <c r="VFC58" s="712"/>
      <c r="VFD58" s="712"/>
      <c r="VFE58" s="712"/>
      <c r="VFF58" s="712"/>
      <c r="VFG58" s="712"/>
      <c r="VFH58" s="712"/>
      <c r="VFI58" s="712"/>
      <c r="VFJ58" s="712"/>
      <c r="VFK58" s="712"/>
      <c r="VFL58" s="712"/>
      <c r="VFM58" s="712"/>
      <c r="VFN58" s="712"/>
      <c r="VFO58" s="712"/>
      <c r="VFP58" s="712"/>
      <c r="VFQ58" s="712"/>
      <c r="VFR58" s="712"/>
      <c r="VFS58" s="712"/>
      <c r="VFT58" s="712"/>
      <c r="VFU58" s="712"/>
      <c r="VFV58" s="712"/>
      <c r="VFW58" s="712"/>
      <c r="VFX58" s="712"/>
      <c r="VFY58" s="712"/>
      <c r="VFZ58" s="712"/>
      <c r="VGA58" s="712"/>
      <c r="VGB58" s="712"/>
      <c r="VGC58" s="712"/>
      <c r="VGD58" s="712"/>
      <c r="VGE58" s="712"/>
      <c r="VGF58" s="712"/>
      <c r="VGG58" s="712"/>
      <c r="VGH58" s="712"/>
      <c r="VGI58" s="712"/>
      <c r="VGJ58" s="712"/>
      <c r="VGK58" s="712"/>
      <c r="VGL58" s="712"/>
      <c r="VGM58" s="712"/>
      <c r="VGN58" s="712"/>
      <c r="VGO58" s="712"/>
      <c r="VGP58" s="712"/>
      <c r="VGQ58" s="712"/>
      <c r="VGR58" s="712"/>
      <c r="VGS58" s="712"/>
      <c r="VGT58" s="712"/>
      <c r="VGU58" s="712"/>
      <c r="VGV58" s="712"/>
      <c r="VGW58" s="712"/>
      <c r="VGX58" s="712"/>
      <c r="VGY58" s="712"/>
      <c r="VGZ58" s="712"/>
      <c r="VHA58" s="712"/>
      <c r="VHB58" s="712"/>
      <c r="VHC58" s="712"/>
      <c r="VHD58" s="712"/>
      <c r="VHE58" s="712"/>
      <c r="VHF58" s="712"/>
      <c r="VHG58" s="712"/>
      <c r="VHH58" s="712"/>
      <c r="VHI58" s="712"/>
      <c r="VHJ58" s="712"/>
      <c r="VHK58" s="712"/>
      <c r="VHL58" s="712"/>
      <c r="VHM58" s="712"/>
      <c r="VHN58" s="712"/>
      <c r="VHO58" s="712"/>
      <c r="VHP58" s="712"/>
      <c r="VHQ58" s="712"/>
      <c r="VHR58" s="712"/>
      <c r="VHS58" s="712"/>
      <c r="VHT58" s="712"/>
      <c r="VHU58" s="712"/>
      <c r="VHV58" s="712"/>
      <c r="VHW58" s="712"/>
      <c r="VHX58" s="712"/>
      <c r="VHY58" s="712"/>
      <c r="VHZ58" s="712"/>
      <c r="VIA58" s="712"/>
      <c r="VIB58" s="712"/>
      <c r="VIC58" s="712"/>
      <c r="VID58" s="712"/>
      <c r="VIE58" s="712"/>
      <c r="VIF58" s="712"/>
      <c r="VIG58" s="712"/>
      <c r="VIH58" s="712"/>
      <c r="VII58" s="712"/>
      <c r="VIJ58" s="712"/>
      <c r="VIK58" s="712"/>
      <c r="VIL58" s="712"/>
      <c r="VIM58" s="712"/>
      <c r="VIN58" s="712"/>
      <c r="VIO58" s="712"/>
      <c r="VIP58" s="712"/>
      <c r="VIQ58" s="712"/>
      <c r="VIR58" s="712"/>
      <c r="VIS58" s="712"/>
      <c r="VIT58" s="712"/>
      <c r="VIU58" s="712"/>
      <c r="VIV58" s="712"/>
      <c r="VIW58" s="712"/>
      <c r="VIX58" s="712"/>
      <c r="VIY58" s="712"/>
      <c r="VIZ58" s="712"/>
      <c r="VJA58" s="712"/>
      <c r="VJB58" s="712"/>
      <c r="VJC58" s="712"/>
      <c r="VJD58" s="712"/>
      <c r="VJE58" s="712"/>
      <c r="VJF58" s="712"/>
      <c r="VJG58" s="712"/>
      <c r="VJH58" s="712"/>
      <c r="VJI58" s="712"/>
      <c r="VJJ58" s="712"/>
      <c r="VJK58" s="712"/>
      <c r="VJL58" s="712"/>
      <c r="VJM58" s="712"/>
      <c r="VJN58" s="712"/>
      <c r="VJO58" s="712"/>
      <c r="VJP58" s="712"/>
      <c r="VJQ58" s="712"/>
      <c r="VJR58" s="712"/>
      <c r="VJS58" s="712"/>
      <c r="VJT58" s="712"/>
      <c r="VJU58" s="712"/>
      <c r="VJV58" s="712"/>
      <c r="VJW58" s="712"/>
      <c r="VJX58" s="712"/>
      <c r="VJY58" s="712"/>
      <c r="VJZ58" s="712"/>
      <c r="VKA58" s="712"/>
      <c r="VKB58" s="712"/>
      <c r="VKC58" s="712"/>
      <c r="VKD58" s="712"/>
      <c r="VKE58" s="712"/>
      <c r="VKF58" s="712"/>
      <c r="VKG58" s="712"/>
      <c r="VKH58" s="712"/>
      <c r="VKI58" s="712"/>
      <c r="VKJ58" s="712"/>
      <c r="VKK58" s="712"/>
      <c r="VKL58" s="712"/>
      <c r="VKM58" s="712"/>
      <c r="VKN58" s="712"/>
      <c r="VKO58" s="712"/>
      <c r="VKP58" s="712"/>
      <c r="VKQ58" s="712"/>
      <c r="VKR58" s="712"/>
      <c r="VKS58" s="712"/>
      <c r="VKT58" s="712"/>
      <c r="VKU58" s="712"/>
      <c r="VKV58" s="712"/>
      <c r="VKW58" s="712"/>
      <c r="VKX58" s="712"/>
      <c r="VKY58" s="712"/>
      <c r="VKZ58" s="712"/>
      <c r="VLA58" s="712"/>
      <c r="VLB58" s="712"/>
      <c r="VLC58" s="712"/>
      <c r="VLD58" s="712"/>
      <c r="VLE58" s="712"/>
      <c r="VLF58" s="712"/>
      <c r="VLG58" s="712"/>
      <c r="VLH58" s="712"/>
      <c r="VLI58" s="712"/>
      <c r="VLJ58" s="712"/>
      <c r="VLK58" s="712"/>
      <c r="VLL58" s="712"/>
      <c r="VLM58" s="712"/>
      <c r="VLN58" s="712"/>
      <c r="VLO58" s="712"/>
      <c r="VLP58" s="712"/>
      <c r="VLQ58" s="712"/>
      <c r="VLR58" s="712"/>
      <c r="VLS58" s="712"/>
      <c r="VLT58" s="712"/>
      <c r="VLU58" s="712"/>
      <c r="VLV58" s="712"/>
      <c r="VLW58" s="712"/>
      <c r="VLX58" s="712"/>
      <c r="VLY58" s="712"/>
      <c r="VLZ58" s="712"/>
      <c r="VMA58" s="712"/>
      <c r="VMB58" s="712"/>
      <c r="VMC58" s="712"/>
      <c r="VMD58" s="712"/>
      <c r="VME58" s="712"/>
      <c r="VMF58" s="712"/>
      <c r="VMG58" s="712"/>
      <c r="VMH58" s="712"/>
      <c r="VMI58" s="712"/>
      <c r="VMJ58" s="712"/>
      <c r="VMK58" s="712"/>
      <c r="VML58" s="712"/>
      <c r="VMM58" s="712"/>
      <c r="VMN58" s="712"/>
      <c r="VMO58" s="712"/>
      <c r="VMP58" s="712"/>
      <c r="VMQ58" s="712"/>
      <c r="VMR58" s="712"/>
      <c r="VMS58" s="712"/>
      <c r="VMT58" s="712"/>
      <c r="VMU58" s="712"/>
      <c r="VMV58" s="712"/>
      <c r="VMW58" s="712"/>
      <c r="VMX58" s="712"/>
      <c r="VMY58" s="712"/>
      <c r="VMZ58" s="712"/>
      <c r="VNA58" s="712"/>
      <c r="VNB58" s="712"/>
      <c r="VNC58" s="712"/>
      <c r="VND58" s="712"/>
      <c r="VNE58" s="712"/>
      <c r="VNF58" s="712"/>
      <c r="VNG58" s="712"/>
      <c r="VNH58" s="712"/>
      <c r="VNI58" s="712"/>
      <c r="VNJ58" s="712"/>
      <c r="VNK58" s="712"/>
      <c r="VNL58" s="712"/>
      <c r="VNM58" s="712"/>
      <c r="VNN58" s="712"/>
      <c r="VNO58" s="712"/>
      <c r="VNP58" s="712"/>
      <c r="VNQ58" s="712"/>
      <c r="VNR58" s="712"/>
      <c r="VNS58" s="712"/>
      <c r="VNT58" s="712"/>
      <c r="VNU58" s="712"/>
      <c r="VNV58" s="712"/>
      <c r="VNW58" s="712"/>
      <c r="VNX58" s="712"/>
      <c r="VNY58" s="712"/>
      <c r="VNZ58" s="712"/>
      <c r="VOA58" s="712"/>
      <c r="VOB58" s="712"/>
      <c r="VOC58" s="712"/>
      <c r="VOD58" s="712"/>
      <c r="VOE58" s="712"/>
      <c r="VOF58" s="712"/>
      <c r="VOG58" s="712"/>
      <c r="VOH58" s="712"/>
      <c r="VOI58" s="712"/>
      <c r="VOJ58" s="712"/>
      <c r="VOK58" s="712"/>
      <c r="VOL58" s="712"/>
      <c r="VOM58" s="712"/>
      <c r="VON58" s="712"/>
      <c r="VOO58" s="712"/>
      <c r="VOP58" s="712"/>
      <c r="VOQ58" s="712"/>
      <c r="VOR58" s="712"/>
      <c r="VOS58" s="712"/>
      <c r="VOT58" s="712"/>
      <c r="VOU58" s="712"/>
      <c r="VOV58" s="712"/>
      <c r="VOW58" s="712"/>
      <c r="VOX58" s="712"/>
      <c r="VOY58" s="712"/>
      <c r="VOZ58" s="712"/>
      <c r="VPA58" s="712"/>
      <c r="VPB58" s="712"/>
      <c r="VPC58" s="712"/>
      <c r="VPD58" s="712"/>
      <c r="VPE58" s="712"/>
      <c r="VPF58" s="712"/>
      <c r="VPG58" s="712"/>
      <c r="VPH58" s="712"/>
      <c r="VPI58" s="712"/>
      <c r="VPJ58" s="712"/>
      <c r="VPK58" s="712"/>
      <c r="VPL58" s="712"/>
      <c r="VPM58" s="712"/>
      <c r="VPN58" s="712"/>
      <c r="VPO58" s="712"/>
      <c r="VPP58" s="712"/>
      <c r="VPQ58" s="712"/>
      <c r="VPR58" s="712"/>
      <c r="VPS58" s="712"/>
      <c r="VPT58" s="712"/>
      <c r="VPU58" s="712"/>
      <c r="VPV58" s="712"/>
      <c r="VPW58" s="712"/>
      <c r="VPX58" s="712"/>
      <c r="VPY58" s="712"/>
      <c r="VPZ58" s="712"/>
      <c r="VQA58" s="712"/>
      <c r="VQB58" s="712"/>
      <c r="VQC58" s="712"/>
      <c r="VQD58" s="712"/>
      <c r="VQE58" s="712"/>
      <c r="VQF58" s="712"/>
      <c r="VQG58" s="712"/>
      <c r="VQH58" s="712"/>
      <c r="VQI58" s="712"/>
      <c r="VQJ58" s="712"/>
      <c r="VQK58" s="712"/>
      <c r="VQL58" s="712"/>
      <c r="VQM58" s="712"/>
      <c r="VQN58" s="712"/>
      <c r="VQO58" s="712"/>
      <c r="VQP58" s="712"/>
      <c r="VQQ58" s="712"/>
      <c r="VQR58" s="712"/>
      <c r="VQS58" s="712"/>
      <c r="VQT58" s="712"/>
      <c r="VQU58" s="712"/>
      <c r="VQV58" s="712"/>
      <c r="VQW58" s="712"/>
      <c r="VQX58" s="712"/>
      <c r="VQY58" s="712"/>
      <c r="VQZ58" s="712"/>
      <c r="VRA58" s="712"/>
      <c r="VRB58" s="712"/>
      <c r="VRC58" s="712"/>
      <c r="VRD58" s="712"/>
      <c r="VRE58" s="712"/>
      <c r="VRF58" s="712"/>
      <c r="VRG58" s="712"/>
      <c r="VRH58" s="712"/>
      <c r="VRI58" s="712"/>
      <c r="VRJ58" s="712"/>
      <c r="VRK58" s="712"/>
      <c r="VRL58" s="712"/>
      <c r="VRM58" s="712"/>
      <c r="VRN58" s="712"/>
      <c r="VRO58" s="712"/>
      <c r="VRP58" s="712"/>
      <c r="VRQ58" s="712"/>
      <c r="VRR58" s="712"/>
      <c r="VRS58" s="712"/>
      <c r="VRT58" s="712"/>
      <c r="VRU58" s="712"/>
      <c r="VRV58" s="712"/>
      <c r="VRW58" s="712"/>
      <c r="VRX58" s="712"/>
      <c r="VRY58" s="712"/>
      <c r="VRZ58" s="712"/>
      <c r="VSA58" s="712"/>
      <c r="VSB58" s="712"/>
      <c r="VSC58" s="712"/>
      <c r="VSD58" s="712"/>
      <c r="VSE58" s="712"/>
      <c r="VSF58" s="712"/>
      <c r="VSG58" s="712"/>
      <c r="VSH58" s="712"/>
      <c r="VSI58" s="712"/>
      <c r="VSJ58" s="712"/>
      <c r="VSK58" s="712"/>
      <c r="VSL58" s="712"/>
      <c r="VSM58" s="712"/>
      <c r="VSN58" s="712"/>
      <c r="VSO58" s="712"/>
      <c r="VSP58" s="712"/>
      <c r="VSQ58" s="712"/>
      <c r="VSR58" s="712"/>
      <c r="VSS58" s="712"/>
      <c r="VST58" s="712"/>
      <c r="VSU58" s="712"/>
      <c r="VSV58" s="712"/>
      <c r="VSW58" s="712"/>
      <c r="VSX58" s="712"/>
      <c r="VSY58" s="712"/>
      <c r="VSZ58" s="712"/>
      <c r="VTA58" s="712"/>
      <c r="VTB58" s="712"/>
      <c r="VTC58" s="712"/>
      <c r="VTD58" s="712"/>
      <c r="VTE58" s="712"/>
      <c r="VTF58" s="712"/>
      <c r="VTG58" s="712"/>
      <c r="VTH58" s="712"/>
      <c r="VTI58" s="712"/>
      <c r="VTJ58" s="712"/>
      <c r="VTK58" s="712"/>
      <c r="VTL58" s="712"/>
      <c r="VTM58" s="712"/>
      <c r="VTN58" s="712"/>
      <c r="VTO58" s="712"/>
      <c r="VTP58" s="712"/>
      <c r="VTQ58" s="712"/>
      <c r="VTR58" s="712"/>
      <c r="VTS58" s="712"/>
      <c r="VTT58" s="712"/>
      <c r="VTU58" s="712"/>
      <c r="VTV58" s="712"/>
      <c r="VTW58" s="712"/>
      <c r="VTX58" s="712"/>
      <c r="VTY58" s="712"/>
      <c r="VTZ58" s="712"/>
      <c r="VUA58" s="712"/>
      <c r="VUB58" s="712"/>
      <c r="VUC58" s="712"/>
      <c r="VUD58" s="712"/>
      <c r="VUE58" s="712"/>
      <c r="VUF58" s="712"/>
      <c r="VUG58" s="712"/>
      <c r="VUH58" s="712"/>
      <c r="VUI58" s="712"/>
      <c r="VUJ58" s="712"/>
      <c r="VUK58" s="712"/>
      <c r="VUL58" s="712"/>
      <c r="VUM58" s="712"/>
      <c r="VUN58" s="712"/>
      <c r="VUO58" s="712"/>
      <c r="VUP58" s="712"/>
      <c r="VUQ58" s="712"/>
      <c r="VUR58" s="712"/>
      <c r="VUS58" s="712"/>
      <c r="VUT58" s="712"/>
      <c r="VUU58" s="712"/>
      <c r="VUV58" s="712"/>
      <c r="VUW58" s="712"/>
      <c r="VUX58" s="712"/>
      <c r="VUY58" s="712"/>
      <c r="VUZ58" s="712"/>
      <c r="VVA58" s="712"/>
      <c r="VVB58" s="712"/>
      <c r="VVC58" s="712"/>
      <c r="VVD58" s="712"/>
      <c r="VVE58" s="712"/>
      <c r="VVF58" s="712"/>
      <c r="VVG58" s="712"/>
      <c r="VVH58" s="712"/>
      <c r="VVI58" s="712"/>
      <c r="VVJ58" s="712"/>
      <c r="VVK58" s="712"/>
      <c r="VVL58" s="712"/>
      <c r="VVM58" s="712"/>
      <c r="VVN58" s="712"/>
      <c r="VVO58" s="712"/>
      <c r="VVP58" s="712"/>
      <c r="VVQ58" s="712"/>
      <c r="VVR58" s="712"/>
      <c r="VVS58" s="712"/>
      <c r="VVT58" s="712"/>
      <c r="VVU58" s="712"/>
      <c r="VVV58" s="712"/>
      <c r="VVW58" s="712"/>
      <c r="VVX58" s="712"/>
      <c r="VVY58" s="712"/>
      <c r="VVZ58" s="712"/>
      <c r="VWA58" s="712"/>
      <c r="VWB58" s="712"/>
      <c r="VWC58" s="712"/>
      <c r="VWD58" s="712"/>
      <c r="VWE58" s="712"/>
      <c r="VWF58" s="712"/>
      <c r="VWG58" s="712"/>
      <c r="VWH58" s="712"/>
      <c r="VWI58" s="712"/>
      <c r="VWJ58" s="712"/>
      <c r="VWK58" s="712"/>
      <c r="VWL58" s="712"/>
      <c r="VWM58" s="712"/>
      <c r="VWN58" s="712"/>
      <c r="VWO58" s="712"/>
      <c r="VWP58" s="712"/>
      <c r="VWQ58" s="712"/>
      <c r="VWR58" s="712"/>
      <c r="VWS58" s="712"/>
      <c r="VWT58" s="712"/>
      <c r="VWU58" s="712"/>
      <c r="VWV58" s="712"/>
      <c r="VWW58" s="712"/>
      <c r="VWX58" s="712"/>
      <c r="VWY58" s="712"/>
      <c r="VWZ58" s="712"/>
      <c r="VXA58" s="712"/>
      <c r="VXB58" s="712"/>
      <c r="VXC58" s="712"/>
      <c r="VXD58" s="712"/>
      <c r="VXE58" s="712"/>
      <c r="VXF58" s="712"/>
      <c r="VXG58" s="712"/>
      <c r="VXH58" s="712"/>
      <c r="VXI58" s="712"/>
      <c r="VXJ58" s="712"/>
      <c r="VXK58" s="712"/>
      <c r="VXL58" s="712"/>
      <c r="VXM58" s="712"/>
      <c r="VXN58" s="712"/>
      <c r="VXO58" s="712"/>
      <c r="VXP58" s="712"/>
      <c r="VXQ58" s="712"/>
      <c r="VXR58" s="712"/>
      <c r="VXS58" s="712"/>
      <c r="VXT58" s="712"/>
      <c r="VXU58" s="712"/>
      <c r="VXV58" s="712"/>
      <c r="VXW58" s="712"/>
      <c r="VXX58" s="712"/>
      <c r="VXY58" s="712"/>
      <c r="VXZ58" s="712"/>
      <c r="VYA58" s="712"/>
      <c r="VYB58" s="712"/>
      <c r="VYC58" s="712"/>
      <c r="VYD58" s="712"/>
      <c r="VYE58" s="712"/>
      <c r="VYF58" s="712"/>
      <c r="VYG58" s="712"/>
      <c r="VYH58" s="712"/>
      <c r="VYI58" s="712"/>
      <c r="VYJ58" s="712"/>
      <c r="VYK58" s="712"/>
      <c r="VYL58" s="712"/>
      <c r="VYM58" s="712"/>
      <c r="VYN58" s="712"/>
      <c r="VYO58" s="712"/>
      <c r="VYP58" s="712"/>
      <c r="VYQ58" s="712"/>
      <c r="VYR58" s="712"/>
      <c r="VYS58" s="712"/>
      <c r="VYT58" s="712"/>
      <c r="VYU58" s="712"/>
      <c r="VYV58" s="712"/>
      <c r="VYW58" s="712"/>
      <c r="VYX58" s="712"/>
      <c r="VYY58" s="712"/>
      <c r="VYZ58" s="712"/>
      <c r="VZA58" s="712"/>
      <c r="VZB58" s="712"/>
      <c r="VZC58" s="712"/>
      <c r="VZD58" s="712"/>
      <c r="VZE58" s="712"/>
      <c r="VZF58" s="712"/>
      <c r="VZG58" s="712"/>
      <c r="VZH58" s="712"/>
      <c r="VZI58" s="712"/>
      <c r="VZJ58" s="712"/>
      <c r="VZK58" s="712"/>
      <c r="VZL58" s="712"/>
      <c r="VZM58" s="712"/>
      <c r="VZN58" s="712"/>
      <c r="VZO58" s="712"/>
      <c r="VZP58" s="712"/>
      <c r="VZQ58" s="712"/>
      <c r="VZR58" s="712"/>
      <c r="VZS58" s="712"/>
      <c r="VZT58" s="712"/>
      <c r="VZU58" s="712"/>
      <c r="VZV58" s="712"/>
      <c r="VZW58" s="712"/>
      <c r="VZX58" s="712"/>
      <c r="VZY58" s="712"/>
      <c r="VZZ58" s="712"/>
      <c r="WAA58" s="712"/>
      <c r="WAB58" s="712"/>
      <c r="WAC58" s="712"/>
      <c r="WAD58" s="712"/>
      <c r="WAE58" s="712"/>
      <c r="WAF58" s="712"/>
      <c r="WAG58" s="712"/>
      <c r="WAH58" s="712"/>
      <c r="WAI58" s="712"/>
      <c r="WAJ58" s="712"/>
      <c r="WAK58" s="712"/>
      <c r="WAL58" s="712"/>
      <c r="WAM58" s="712"/>
      <c r="WAN58" s="712"/>
      <c r="WAO58" s="712"/>
      <c r="WAP58" s="712"/>
      <c r="WAQ58" s="712"/>
      <c r="WAR58" s="712"/>
      <c r="WAS58" s="712"/>
      <c r="WAT58" s="712"/>
      <c r="WAU58" s="712"/>
      <c r="WAV58" s="712"/>
      <c r="WAW58" s="712"/>
      <c r="WAX58" s="712"/>
      <c r="WAY58" s="712"/>
      <c r="WAZ58" s="712"/>
      <c r="WBA58" s="712"/>
      <c r="WBB58" s="712"/>
      <c r="WBC58" s="712"/>
      <c r="WBD58" s="712"/>
      <c r="WBE58" s="712"/>
      <c r="WBF58" s="712"/>
      <c r="WBG58" s="712"/>
      <c r="WBH58" s="712"/>
      <c r="WBI58" s="712"/>
      <c r="WBJ58" s="712"/>
      <c r="WBK58" s="712"/>
      <c r="WBL58" s="712"/>
      <c r="WBM58" s="712"/>
      <c r="WBN58" s="712"/>
      <c r="WBO58" s="712"/>
      <c r="WBP58" s="712"/>
      <c r="WBQ58" s="712"/>
      <c r="WBR58" s="712"/>
      <c r="WBS58" s="712"/>
      <c r="WBT58" s="712"/>
      <c r="WBU58" s="712"/>
      <c r="WBV58" s="712"/>
      <c r="WBW58" s="712"/>
      <c r="WBX58" s="712"/>
      <c r="WBY58" s="712"/>
      <c r="WBZ58" s="712"/>
      <c r="WCA58" s="712"/>
      <c r="WCB58" s="712"/>
      <c r="WCC58" s="712"/>
      <c r="WCD58" s="712"/>
      <c r="WCE58" s="712"/>
      <c r="WCF58" s="712"/>
      <c r="WCG58" s="712"/>
      <c r="WCH58" s="712"/>
      <c r="WCI58" s="712"/>
      <c r="WCJ58" s="712"/>
      <c r="WCK58" s="712"/>
      <c r="WCL58" s="712"/>
      <c r="WCM58" s="712"/>
      <c r="WCN58" s="712"/>
      <c r="WCO58" s="712"/>
      <c r="WCP58" s="712"/>
      <c r="WCQ58" s="712"/>
      <c r="WCR58" s="712"/>
      <c r="WCS58" s="712"/>
      <c r="WCT58" s="712"/>
      <c r="WCU58" s="712"/>
      <c r="WCV58" s="712"/>
      <c r="WCW58" s="712"/>
      <c r="WCX58" s="712"/>
      <c r="WCY58" s="712"/>
      <c r="WCZ58" s="712"/>
      <c r="WDA58" s="712"/>
      <c r="WDB58" s="712"/>
      <c r="WDC58" s="712"/>
      <c r="WDD58" s="712"/>
      <c r="WDE58" s="712"/>
      <c r="WDF58" s="712"/>
      <c r="WDG58" s="712"/>
      <c r="WDH58" s="712"/>
      <c r="WDI58" s="712"/>
      <c r="WDJ58" s="712"/>
      <c r="WDK58" s="712"/>
      <c r="WDL58" s="712"/>
      <c r="WDM58" s="712"/>
      <c r="WDN58" s="712"/>
      <c r="WDO58" s="712"/>
      <c r="WDP58" s="712"/>
      <c r="WDQ58" s="712"/>
      <c r="WDR58" s="712"/>
      <c r="WDS58" s="712"/>
      <c r="WDT58" s="712"/>
      <c r="WDU58" s="712"/>
      <c r="WDV58" s="712"/>
      <c r="WDW58" s="712"/>
      <c r="WDX58" s="712"/>
      <c r="WDY58" s="712"/>
      <c r="WDZ58" s="712"/>
      <c r="WEA58" s="712"/>
      <c r="WEB58" s="712"/>
      <c r="WEC58" s="712"/>
      <c r="WED58" s="712"/>
      <c r="WEE58" s="712"/>
      <c r="WEF58" s="712"/>
      <c r="WEG58" s="712"/>
      <c r="WEH58" s="712"/>
      <c r="WEI58" s="712"/>
      <c r="WEJ58" s="712"/>
      <c r="WEK58" s="712"/>
      <c r="WEL58" s="712"/>
      <c r="WEM58" s="712"/>
      <c r="WEN58" s="712"/>
      <c r="WEO58" s="712"/>
      <c r="WEP58" s="712"/>
      <c r="WEQ58" s="712"/>
      <c r="WER58" s="712"/>
      <c r="WES58" s="712"/>
      <c r="WET58" s="712"/>
      <c r="WEU58" s="712"/>
      <c r="WEV58" s="712"/>
      <c r="WEW58" s="712"/>
      <c r="WEX58" s="712"/>
      <c r="WEY58" s="712"/>
      <c r="WEZ58" s="712"/>
      <c r="WFA58" s="712"/>
      <c r="WFB58" s="712"/>
      <c r="WFC58" s="712"/>
      <c r="WFD58" s="712"/>
      <c r="WFE58" s="712"/>
      <c r="WFF58" s="712"/>
      <c r="WFG58" s="712"/>
      <c r="WFH58" s="712"/>
      <c r="WFI58" s="712"/>
      <c r="WFJ58" s="712"/>
      <c r="WFK58" s="712"/>
      <c r="WFL58" s="712"/>
      <c r="WFM58" s="712"/>
      <c r="WFN58" s="712"/>
      <c r="WFO58" s="712"/>
      <c r="WFP58" s="712"/>
      <c r="WFQ58" s="712"/>
      <c r="WFR58" s="712"/>
      <c r="WFS58" s="712"/>
      <c r="WFT58" s="712"/>
      <c r="WFU58" s="712"/>
      <c r="WFV58" s="712"/>
      <c r="WFW58" s="712"/>
      <c r="WFX58" s="712"/>
      <c r="WFY58" s="712"/>
      <c r="WFZ58" s="712"/>
      <c r="WGA58" s="712"/>
      <c r="WGB58" s="712"/>
      <c r="WGC58" s="712"/>
      <c r="WGD58" s="712"/>
      <c r="WGE58" s="712"/>
      <c r="WGF58" s="712"/>
      <c r="WGG58" s="712"/>
      <c r="WGH58" s="712"/>
      <c r="WGI58" s="712"/>
      <c r="WGJ58" s="712"/>
      <c r="WGK58" s="712"/>
      <c r="WGL58" s="712"/>
      <c r="WGM58" s="712"/>
      <c r="WGN58" s="712"/>
      <c r="WGO58" s="712"/>
      <c r="WGP58" s="712"/>
      <c r="WGQ58" s="712"/>
      <c r="WGR58" s="712"/>
      <c r="WGS58" s="712"/>
      <c r="WGT58" s="712"/>
      <c r="WGU58" s="712"/>
      <c r="WGV58" s="712"/>
      <c r="WGW58" s="712"/>
      <c r="WGX58" s="712"/>
      <c r="WGY58" s="712"/>
      <c r="WGZ58" s="712"/>
      <c r="WHA58" s="712"/>
      <c r="WHB58" s="712"/>
      <c r="WHC58" s="712"/>
      <c r="WHD58" s="712"/>
      <c r="WHE58" s="712"/>
      <c r="WHF58" s="712"/>
      <c r="WHG58" s="712"/>
      <c r="WHH58" s="712"/>
      <c r="WHI58" s="712"/>
      <c r="WHJ58" s="712"/>
      <c r="WHK58" s="712"/>
      <c r="WHL58" s="712"/>
      <c r="WHM58" s="712"/>
      <c r="WHN58" s="712"/>
      <c r="WHO58" s="712"/>
      <c r="WHP58" s="712"/>
      <c r="WHQ58" s="712"/>
      <c r="WHR58" s="712"/>
      <c r="WHS58" s="712"/>
      <c r="WHT58" s="712"/>
      <c r="WHU58" s="712"/>
      <c r="WHV58" s="712"/>
      <c r="WHW58" s="712"/>
      <c r="WHX58" s="712"/>
      <c r="WHY58" s="712"/>
      <c r="WHZ58" s="712"/>
      <c r="WIA58" s="712"/>
      <c r="WIB58" s="712"/>
      <c r="WIC58" s="712"/>
      <c r="WID58" s="712"/>
      <c r="WIE58" s="712"/>
      <c r="WIF58" s="712"/>
      <c r="WIG58" s="712"/>
      <c r="WIH58" s="712"/>
      <c r="WII58" s="712"/>
      <c r="WIJ58" s="712"/>
      <c r="WIK58" s="712"/>
      <c r="WIL58" s="712"/>
      <c r="WIM58" s="712"/>
      <c r="WIN58" s="712"/>
      <c r="WIO58" s="712"/>
      <c r="WIP58" s="712"/>
      <c r="WIQ58" s="712"/>
      <c r="WIR58" s="712"/>
      <c r="WIS58" s="712"/>
      <c r="WIT58" s="712"/>
      <c r="WIU58" s="712"/>
      <c r="WIV58" s="712"/>
      <c r="WIW58" s="712"/>
      <c r="WIX58" s="712"/>
      <c r="WIY58" s="712"/>
      <c r="WIZ58" s="712"/>
      <c r="WJA58" s="712"/>
      <c r="WJB58" s="712"/>
      <c r="WJC58" s="712"/>
      <c r="WJD58" s="712"/>
      <c r="WJE58" s="712"/>
      <c r="WJF58" s="712"/>
      <c r="WJG58" s="712"/>
      <c r="WJH58" s="712"/>
      <c r="WJI58" s="712"/>
      <c r="WJJ58" s="712"/>
      <c r="WJK58" s="712"/>
      <c r="WJL58" s="712"/>
      <c r="WJM58" s="712"/>
      <c r="WJN58" s="712"/>
      <c r="WJO58" s="712"/>
      <c r="WJP58" s="712"/>
      <c r="WJQ58" s="712"/>
      <c r="WJR58" s="712"/>
      <c r="WJS58" s="712"/>
      <c r="WJT58" s="712"/>
      <c r="WJU58" s="712"/>
      <c r="WJV58" s="712"/>
      <c r="WJW58" s="712"/>
      <c r="WJX58" s="712"/>
      <c r="WJY58" s="712"/>
      <c r="WJZ58" s="712"/>
      <c r="WKA58" s="712"/>
      <c r="WKB58" s="712"/>
      <c r="WKC58" s="712"/>
      <c r="WKD58" s="712"/>
      <c r="WKE58" s="712"/>
      <c r="WKF58" s="712"/>
      <c r="WKG58" s="712"/>
      <c r="WKH58" s="712"/>
      <c r="WKI58" s="712"/>
      <c r="WKJ58" s="712"/>
      <c r="WKK58" s="712"/>
      <c r="WKL58" s="712"/>
      <c r="WKM58" s="712"/>
      <c r="WKN58" s="712"/>
      <c r="WKO58" s="712"/>
      <c r="WKP58" s="712"/>
      <c r="WKQ58" s="712"/>
      <c r="WKR58" s="712"/>
      <c r="WKS58" s="712"/>
      <c r="WKT58" s="712"/>
      <c r="WKU58" s="712"/>
      <c r="WKV58" s="712"/>
      <c r="WKW58" s="712"/>
      <c r="WKX58" s="712"/>
      <c r="WKY58" s="712"/>
      <c r="WKZ58" s="712"/>
      <c r="WLA58" s="712"/>
      <c r="WLB58" s="712"/>
      <c r="WLC58" s="712"/>
      <c r="WLD58" s="712"/>
      <c r="WLE58" s="712"/>
      <c r="WLF58" s="712"/>
      <c r="WLG58" s="712"/>
      <c r="WLH58" s="712"/>
      <c r="WLI58" s="712"/>
      <c r="WLJ58" s="712"/>
      <c r="WLK58" s="712"/>
      <c r="WLL58" s="712"/>
      <c r="WLM58" s="712"/>
      <c r="WLN58" s="712"/>
      <c r="WLO58" s="712"/>
      <c r="WLP58" s="712"/>
      <c r="WLQ58" s="712"/>
      <c r="WLR58" s="712"/>
      <c r="WLS58" s="712"/>
      <c r="WLT58" s="712"/>
      <c r="WLU58" s="712"/>
      <c r="WLV58" s="712"/>
      <c r="WLW58" s="712"/>
      <c r="WLX58" s="712"/>
      <c r="WLY58" s="712"/>
      <c r="WLZ58" s="712"/>
      <c r="WMA58" s="712"/>
      <c r="WMB58" s="712"/>
      <c r="WMC58" s="712"/>
      <c r="WMD58" s="712"/>
      <c r="WME58" s="712"/>
      <c r="WMF58" s="712"/>
      <c r="WMG58" s="712"/>
      <c r="WMH58" s="712"/>
      <c r="WMI58" s="712"/>
      <c r="WMJ58" s="712"/>
      <c r="WMK58" s="712"/>
      <c r="WML58" s="712"/>
      <c r="WMM58" s="712"/>
      <c r="WMN58" s="712"/>
      <c r="WMO58" s="712"/>
      <c r="WMP58" s="712"/>
      <c r="WMQ58" s="712"/>
      <c r="WMR58" s="712"/>
      <c r="WMS58" s="712"/>
      <c r="WMT58" s="712"/>
      <c r="WMU58" s="712"/>
      <c r="WMV58" s="712"/>
      <c r="WMW58" s="712"/>
      <c r="WMX58" s="712"/>
      <c r="WMY58" s="712"/>
      <c r="WMZ58" s="712"/>
      <c r="WNA58" s="712"/>
      <c r="WNB58" s="712"/>
      <c r="WNC58" s="712"/>
      <c r="WND58" s="712"/>
      <c r="WNE58" s="712"/>
      <c r="WNF58" s="712"/>
      <c r="WNG58" s="712"/>
      <c r="WNH58" s="712"/>
      <c r="WNI58" s="712"/>
      <c r="WNJ58" s="712"/>
      <c r="WNK58" s="712"/>
      <c r="WNL58" s="712"/>
      <c r="WNM58" s="712"/>
      <c r="WNN58" s="712"/>
      <c r="WNO58" s="712"/>
      <c r="WNP58" s="712"/>
      <c r="WNQ58" s="712"/>
      <c r="WNR58" s="712"/>
      <c r="WNS58" s="712"/>
      <c r="WNT58" s="712"/>
      <c r="WNU58" s="712"/>
      <c r="WNV58" s="712"/>
      <c r="WNW58" s="712"/>
      <c r="WNX58" s="712"/>
      <c r="WNY58" s="712"/>
      <c r="WNZ58" s="712"/>
      <c r="WOA58" s="712"/>
      <c r="WOB58" s="712"/>
      <c r="WOC58" s="712"/>
      <c r="WOD58" s="712"/>
      <c r="WOE58" s="712"/>
      <c r="WOF58" s="712"/>
      <c r="WOG58" s="712"/>
      <c r="WOH58" s="712"/>
      <c r="WOI58" s="712"/>
      <c r="WOJ58" s="712"/>
      <c r="WOK58" s="712"/>
      <c r="WOL58" s="712"/>
      <c r="WOM58" s="712"/>
      <c r="WON58" s="712"/>
      <c r="WOO58" s="712"/>
      <c r="WOP58" s="712"/>
      <c r="WOQ58" s="712"/>
      <c r="WOR58" s="712"/>
      <c r="WOS58" s="712"/>
      <c r="WOT58" s="712"/>
      <c r="WOU58" s="712"/>
      <c r="WOV58" s="712"/>
      <c r="WOW58" s="712"/>
      <c r="WOX58" s="712"/>
      <c r="WOY58" s="712"/>
      <c r="WOZ58" s="712"/>
      <c r="WPA58" s="712"/>
      <c r="WPB58" s="712"/>
      <c r="WPC58" s="712"/>
      <c r="WPD58" s="712"/>
      <c r="WPE58" s="712"/>
      <c r="WPF58" s="712"/>
      <c r="WPG58" s="712"/>
      <c r="WPH58" s="712"/>
      <c r="WPI58" s="712"/>
      <c r="WPJ58" s="712"/>
      <c r="WPK58" s="712"/>
      <c r="WPL58" s="712"/>
      <c r="WPM58" s="712"/>
      <c r="WPN58" s="712"/>
      <c r="WPO58" s="712"/>
      <c r="WPP58" s="712"/>
      <c r="WPQ58" s="712"/>
      <c r="WPR58" s="712"/>
      <c r="WPS58" s="712"/>
      <c r="WPT58" s="712"/>
      <c r="WPU58" s="712"/>
      <c r="WPV58" s="712"/>
      <c r="WPW58" s="712"/>
      <c r="WPX58" s="712"/>
      <c r="WPY58" s="712"/>
      <c r="WPZ58" s="712"/>
      <c r="WQA58" s="712"/>
      <c r="WQB58" s="712"/>
      <c r="WQC58" s="712"/>
      <c r="WQD58" s="712"/>
      <c r="WQE58" s="712"/>
      <c r="WQF58" s="712"/>
      <c r="WQG58" s="712"/>
      <c r="WQH58" s="712"/>
      <c r="WQI58" s="712"/>
      <c r="WQJ58" s="712"/>
      <c r="WQK58" s="712"/>
      <c r="WQL58" s="712"/>
      <c r="WQM58" s="712"/>
      <c r="WQN58" s="712"/>
      <c r="WQO58" s="712"/>
      <c r="WQP58" s="712"/>
      <c r="WQQ58" s="712"/>
      <c r="WQR58" s="712"/>
      <c r="WQS58" s="712"/>
      <c r="WQT58" s="712"/>
      <c r="WQU58" s="712"/>
      <c r="WQV58" s="712"/>
      <c r="WQW58" s="712"/>
      <c r="WQX58" s="712"/>
      <c r="WQY58" s="712"/>
      <c r="WQZ58" s="712"/>
      <c r="WRA58" s="712"/>
      <c r="WRB58" s="712"/>
      <c r="WRC58" s="712"/>
      <c r="WRD58" s="712"/>
      <c r="WRE58" s="712"/>
      <c r="WRF58" s="712"/>
      <c r="WRG58" s="712"/>
      <c r="WRH58" s="712"/>
      <c r="WRI58" s="712"/>
      <c r="WRJ58" s="712"/>
      <c r="WRK58" s="712"/>
      <c r="WRL58" s="712"/>
      <c r="WRM58" s="712"/>
      <c r="WRN58" s="712"/>
      <c r="WRO58" s="712"/>
      <c r="WRP58" s="712"/>
      <c r="WRQ58" s="712"/>
      <c r="WRR58" s="712"/>
      <c r="WRS58" s="712"/>
      <c r="WRT58" s="712"/>
      <c r="WRU58" s="712"/>
      <c r="WRV58" s="712"/>
      <c r="WRW58" s="712"/>
      <c r="WRX58" s="712"/>
      <c r="WRY58" s="712"/>
      <c r="WRZ58" s="712"/>
      <c r="WSA58" s="712"/>
      <c r="WSB58" s="712"/>
      <c r="WSC58" s="712"/>
      <c r="WSD58" s="712"/>
      <c r="WSE58" s="712"/>
      <c r="WSF58" s="712"/>
      <c r="WSG58" s="712"/>
      <c r="WSH58" s="712"/>
      <c r="WSI58" s="712"/>
      <c r="WSJ58" s="712"/>
      <c r="WSK58" s="712"/>
      <c r="WSL58" s="712"/>
      <c r="WSM58" s="712"/>
      <c r="WSN58" s="712"/>
      <c r="WSO58" s="712"/>
      <c r="WSP58" s="712"/>
      <c r="WSQ58" s="712"/>
      <c r="WSR58" s="712"/>
      <c r="WSS58" s="712"/>
      <c r="WST58" s="712"/>
      <c r="WSU58" s="712"/>
      <c r="WSV58" s="712"/>
      <c r="WSW58" s="712"/>
      <c r="WSX58" s="712"/>
      <c r="WSY58" s="712"/>
      <c r="WSZ58" s="712"/>
      <c r="WTA58" s="712"/>
      <c r="WTB58" s="712"/>
      <c r="WTC58" s="712"/>
      <c r="WTD58" s="712"/>
      <c r="WTE58" s="712"/>
      <c r="WTF58" s="712"/>
      <c r="WTG58" s="712"/>
      <c r="WTH58" s="712"/>
      <c r="WTI58" s="712"/>
      <c r="WTJ58" s="712"/>
      <c r="WTK58" s="712"/>
      <c r="WTL58" s="712"/>
      <c r="WTM58" s="712"/>
      <c r="WTN58" s="712"/>
      <c r="WTO58" s="712"/>
      <c r="WTP58" s="712"/>
      <c r="WTQ58" s="712"/>
      <c r="WTR58" s="712"/>
      <c r="WTS58" s="712"/>
      <c r="WTT58" s="712"/>
      <c r="WTU58" s="712"/>
      <c r="WTV58" s="712"/>
      <c r="WTW58" s="712"/>
      <c r="WTX58" s="712"/>
      <c r="WTY58" s="712"/>
      <c r="WTZ58" s="712"/>
      <c r="WUA58" s="712"/>
      <c r="WUB58" s="712"/>
      <c r="WUC58" s="712"/>
      <c r="WUD58" s="712"/>
      <c r="WUE58" s="712"/>
      <c r="WUF58" s="712"/>
      <c r="WUG58" s="712"/>
      <c r="WUH58" s="712"/>
      <c r="WUI58" s="712"/>
      <c r="WUJ58" s="712"/>
      <c r="WUK58" s="712"/>
      <c r="WUL58" s="712"/>
      <c r="WUM58" s="712"/>
      <c r="WUN58" s="712"/>
      <c r="WUO58" s="712"/>
      <c r="WUP58" s="712"/>
      <c r="WUQ58" s="712"/>
      <c r="WUR58" s="712"/>
      <c r="WUS58" s="712"/>
      <c r="WUT58" s="712"/>
      <c r="WUU58" s="712"/>
      <c r="WUV58" s="712"/>
      <c r="WUW58" s="712"/>
      <c r="WUX58" s="712"/>
      <c r="WUY58" s="712"/>
      <c r="WUZ58" s="712"/>
      <c r="WVA58" s="712"/>
      <c r="WVB58" s="712"/>
      <c r="WVC58" s="712"/>
      <c r="WVD58" s="712"/>
      <c r="WVE58" s="712"/>
      <c r="WVF58" s="712"/>
      <c r="WVG58" s="712"/>
      <c r="WVH58" s="712"/>
      <c r="WVI58" s="712"/>
      <c r="WVJ58" s="712"/>
      <c r="WVK58" s="712"/>
      <c r="WVL58" s="712"/>
      <c r="WVM58" s="712"/>
      <c r="WVN58" s="712"/>
      <c r="WVO58" s="712"/>
      <c r="WVP58" s="712"/>
      <c r="WVQ58" s="712"/>
      <c r="WVR58" s="712"/>
      <c r="WVS58" s="712"/>
      <c r="WVT58" s="712"/>
      <c r="WVU58" s="712"/>
      <c r="WVV58" s="712"/>
      <c r="WVW58" s="712"/>
      <c r="WVX58" s="712"/>
      <c r="WVY58" s="712"/>
      <c r="WVZ58" s="712"/>
      <c r="WWA58" s="712"/>
      <c r="WWB58" s="712"/>
      <c r="WWC58" s="712"/>
      <c r="WWD58" s="712"/>
      <c r="WWE58" s="712"/>
      <c r="WWF58" s="712"/>
      <c r="WWG58" s="712"/>
      <c r="WWH58" s="712"/>
      <c r="WWI58" s="712"/>
      <c r="WWJ58" s="712"/>
      <c r="WWK58" s="712"/>
      <c r="WWL58" s="712"/>
      <c r="WWM58" s="712"/>
      <c r="WWN58" s="712"/>
      <c r="WWO58" s="712"/>
      <c r="WWP58" s="712"/>
      <c r="WWQ58" s="712"/>
      <c r="WWR58" s="712"/>
      <c r="WWS58" s="712"/>
      <c r="WWT58" s="712"/>
      <c r="WWU58" s="712"/>
      <c r="WWV58" s="712"/>
      <c r="WWW58" s="712"/>
      <c r="WWX58" s="712"/>
      <c r="WWY58" s="712"/>
      <c r="WWZ58" s="712"/>
      <c r="WXA58" s="712"/>
      <c r="WXB58" s="712"/>
      <c r="WXC58" s="712"/>
      <c r="WXD58" s="712"/>
      <c r="WXE58" s="712"/>
      <c r="WXF58" s="712"/>
      <c r="WXG58" s="712"/>
      <c r="WXH58" s="712"/>
      <c r="WXI58" s="712"/>
      <c r="WXJ58" s="712"/>
      <c r="WXK58" s="712"/>
      <c r="WXL58" s="712"/>
      <c r="WXM58" s="712"/>
      <c r="WXN58" s="712"/>
      <c r="WXO58" s="712"/>
      <c r="WXP58" s="712"/>
      <c r="WXQ58" s="712"/>
      <c r="WXR58" s="712"/>
      <c r="WXS58" s="712"/>
      <c r="WXT58" s="712"/>
      <c r="WXU58" s="712"/>
      <c r="WXV58" s="712"/>
      <c r="WXW58" s="712"/>
      <c r="WXX58" s="712"/>
      <c r="WXY58" s="712"/>
      <c r="WXZ58" s="712"/>
      <c r="WYA58" s="712"/>
      <c r="WYB58" s="712"/>
      <c r="WYC58" s="712"/>
      <c r="WYD58" s="712"/>
      <c r="WYE58" s="712"/>
      <c r="WYF58" s="712"/>
      <c r="WYG58" s="712"/>
      <c r="WYH58" s="712"/>
      <c r="WYI58" s="712"/>
      <c r="WYJ58" s="712"/>
      <c r="WYK58" s="712"/>
      <c r="WYL58" s="712"/>
      <c r="WYM58" s="712"/>
      <c r="WYN58" s="712"/>
      <c r="WYO58" s="712"/>
      <c r="WYP58" s="712"/>
      <c r="WYQ58" s="712"/>
      <c r="WYR58" s="712"/>
      <c r="WYS58" s="712"/>
      <c r="WYT58" s="712"/>
      <c r="WYU58" s="712"/>
      <c r="WYV58" s="712"/>
      <c r="WYW58" s="712"/>
      <c r="WYX58" s="712"/>
      <c r="WYY58" s="712"/>
      <c r="WYZ58" s="712"/>
      <c r="WZA58" s="712"/>
      <c r="WZB58" s="712"/>
      <c r="WZC58" s="712"/>
      <c r="WZD58" s="712"/>
      <c r="WZE58" s="712"/>
      <c r="WZF58" s="712"/>
      <c r="WZG58" s="712"/>
      <c r="WZH58" s="712"/>
      <c r="WZI58" s="712"/>
      <c r="WZJ58" s="712"/>
      <c r="WZK58" s="712"/>
      <c r="WZL58" s="712"/>
      <c r="WZM58" s="712"/>
      <c r="WZN58" s="712"/>
      <c r="WZO58" s="712"/>
      <c r="WZP58" s="712"/>
      <c r="WZQ58" s="712"/>
      <c r="WZR58" s="712"/>
      <c r="WZS58" s="712"/>
      <c r="WZT58" s="712"/>
      <c r="WZU58" s="712"/>
      <c r="WZV58" s="712"/>
      <c r="WZW58" s="712"/>
      <c r="WZX58" s="712"/>
      <c r="WZY58" s="712"/>
      <c r="WZZ58" s="712"/>
      <c r="XAA58" s="712"/>
      <c r="XAB58" s="712"/>
      <c r="XAC58" s="712"/>
      <c r="XAD58" s="712"/>
      <c r="XAE58" s="712"/>
      <c r="XAF58" s="712"/>
      <c r="XAG58" s="712"/>
      <c r="XAH58" s="712"/>
      <c r="XAI58" s="712"/>
      <c r="XAJ58" s="712"/>
      <c r="XAK58" s="712"/>
      <c r="XAL58" s="712"/>
      <c r="XAM58" s="712"/>
      <c r="XAN58" s="712"/>
      <c r="XAO58" s="712"/>
      <c r="XAP58" s="712"/>
      <c r="XAQ58" s="712"/>
      <c r="XAR58" s="712"/>
      <c r="XAS58" s="712"/>
      <c r="XAT58" s="712"/>
      <c r="XAU58" s="712"/>
      <c r="XAV58" s="712"/>
      <c r="XAW58" s="712"/>
      <c r="XAX58" s="712"/>
      <c r="XAY58" s="712"/>
      <c r="XAZ58" s="712"/>
      <c r="XBA58" s="712"/>
      <c r="XBB58" s="712"/>
      <c r="XBC58" s="712"/>
      <c r="XBD58" s="712"/>
      <c r="XBE58" s="712"/>
      <c r="XBF58" s="712"/>
      <c r="XBG58" s="712"/>
      <c r="XBH58" s="712"/>
      <c r="XBI58" s="712"/>
      <c r="XBJ58" s="712"/>
      <c r="XBK58" s="712"/>
      <c r="XBL58" s="712"/>
      <c r="XBM58" s="712"/>
      <c r="XBN58" s="712"/>
      <c r="XBO58" s="712"/>
      <c r="XBP58" s="712"/>
      <c r="XBQ58" s="712"/>
      <c r="XBR58" s="712"/>
      <c r="XBS58" s="712"/>
      <c r="XBT58" s="712"/>
      <c r="XBU58" s="712"/>
      <c r="XBV58" s="712"/>
      <c r="XBW58" s="712"/>
      <c r="XBX58" s="712"/>
      <c r="XBY58" s="712"/>
      <c r="XBZ58" s="712"/>
      <c r="XCA58" s="712"/>
      <c r="XCB58" s="712"/>
      <c r="XCC58" s="712"/>
      <c r="XCD58" s="712"/>
      <c r="XCE58" s="712"/>
      <c r="XCF58" s="712"/>
      <c r="XCG58" s="712"/>
      <c r="XCH58" s="712"/>
      <c r="XCI58" s="712"/>
      <c r="XCJ58" s="712"/>
      <c r="XCK58" s="712"/>
      <c r="XCL58" s="712"/>
      <c r="XCM58" s="712"/>
      <c r="XCN58" s="712"/>
      <c r="XCO58" s="712"/>
      <c r="XCP58" s="712"/>
      <c r="XCQ58" s="712"/>
      <c r="XCR58" s="712"/>
      <c r="XCS58" s="712"/>
      <c r="XCT58" s="712"/>
      <c r="XCU58" s="712"/>
      <c r="XCV58" s="712"/>
      <c r="XCW58" s="712"/>
      <c r="XCX58" s="712"/>
      <c r="XCY58" s="712"/>
      <c r="XCZ58" s="712"/>
      <c r="XDA58" s="712"/>
      <c r="XDB58" s="712"/>
      <c r="XDC58" s="712"/>
      <c r="XDD58" s="712"/>
      <c r="XDE58" s="712"/>
      <c r="XDF58" s="712"/>
      <c r="XDG58" s="712"/>
      <c r="XDH58" s="712"/>
      <c r="XDI58" s="712"/>
      <c r="XDJ58" s="712"/>
      <c r="XDK58" s="712"/>
      <c r="XDL58" s="712"/>
      <c r="XDM58" s="712"/>
      <c r="XDN58" s="712"/>
      <c r="XDO58" s="712"/>
      <c r="XDP58" s="712"/>
      <c r="XDQ58" s="712"/>
      <c r="XDR58" s="712"/>
      <c r="XDS58" s="712"/>
      <c r="XDT58" s="712"/>
      <c r="XDU58" s="712"/>
      <c r="XDV58" s="712"/>
      <c r="XDW58" s="712"/>
      <c r="XDX58" s="712"/>
      <c r="XDY58" s="712"/>
      <c r="XDZ58" s="712"/>
      <c r="XEA58" s="712"/>
      <c r="XEB58" s="712"/>
      <c r="XEC58" s="712"/>
      <c r="XED58" s="712"/>
      <c r="XEE58" s="712"/>
      <c r="XEF58" s="712"/>
      <c r="XEG58" s="712"/>
      <c r="XEH58" s="712"/>
      <c r="XEI58" s="712"/>
      <c r="XEJ58" s="712"/>
      <c r="XEK58" s="712"/>
      <c r="XEL58" s="712"/>
      <c r="XEM58" s="712"/>
      <c r="XEN58" s="712"/>
      <c r="XEO58" s="712"/>
      <c r="XEP58" s="712"/>
      <c r="XEQ58" s="712"/>
      <c r="XER58" s="712"/>
      <c r="XES58" s="712"/>
      <c r="XET58" s="712"/>
    </row>
  </sheetData>
  <autoFilter ref="A12:V48" xr:uid="{00000000-0009-0000-0000-00000A000000}"/>
  <mergeCells count="34">
    <mergeCell ref="P9:P11"/>
    <mergeCell ref="Q9:Q11"/>
    <mergeCell ref="N7:N11"/>
    <mergeCell ref="O7:Q7"/>
    <mergeCell ref="E8:E11"/>
    <mergeCell ref="F8:F11"/>
    <mergeCell ref="J8:J11"/>
    <mergeCell ref="K8:L8"/>
    <mergeCell ref="O8:O11"/>
    <mergeCell ref="P8:Q8"/>
    <mergeCell ref="K9:K11"/>
    <mergeCell ref="L9:L11"/>
    <mergeCell ref="J7:L7"/>
    <mergeCell ref="D7:D11"/>
    <mergeCell ref="E7:F7"/>
    <mergeCell ref="G7:G11"/>
    <mergeCell ref="H7:H11"/>
    <mergeCell ref="I7:I11"/>
    <mergeCell ref="X5:X11"/>
    <mergeCell ref="A1:V1"/>
    <mergeCell ref="A2:V2"/>
    <mergeCell ref="A3:V3"/>
    <mergeCell ref="A4:V4"/>
    <mergeCell ref="A5:A11"/>
    <mergeCell ref="B5:B11"/>
    <mergeCell ref="C5:C11"/>
    <mergeCell ref="D5:F6"/>
    <mergeCell ref="G5:H6"/>
    <mergeCell ref="I5:Q6"/>
    <mergeCell ref="R5:R11"/>
    <mergeCell ref="S5:S11"/>
    <mergeCell ref="T5:T11"/>
    <mergeCell ref="U5:U11"/>
    <mergeCell ref="V5:V11"/>
  </mergeCells>
  <pageMargins left="0.23622047244094491" right="0.23622047244094491" top="0.51181102362204722" bottom="0.74803149606299213" header="0.31496062992125984" footer="0.31496062992125984"/>
  <pageSetup paperSize="9" scale="50" fitToHeight="0" orientation="landscape" useFirstPageNumber="1" r:id="rId1"/>
  <headerFooter differentFirst="1">
    <oddHeader>&amp;C&amp;P/&amp;N</oddHeader>
    <oddFooter>&amp;R&amp;14&amp;P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8" tint="0.59999389629810485"/>
  </sheetPr>
  <dimension ref="A1:AV520"/>
  <sheetViews>
    <sheetView showZeros="0" topLeftCell="A5" zoomScale="60" zoomScaleNormal="60" workbookViewId="0">
      <pane xSplit="2" ySplit="9" topLeftCell="Y14" activePane="bottomRight" state="frozen"/>
      <selection activeCell="A5" sqref="A5"/>
      <selection pane="topRight" activeCell="C5" sqref="C5"/>
      <selection pane="bottomLeft" activeCell="A14" sqref="A14"/>
      <selection pane="bottomRight" activeCell="A492" sqref="A492:B492"/>
    </sheetView>
  </sheetViews>
  <sheetFormatPr defaultRowHeight="18.75"/>
  <cols>
    <col min="1" max="1" width="5.33203125" style="1" customWidth="1"/>
    <col min="2" max="2" width="47.77734375" customWidth="1"/>
    <col min="3" max="3" width="11.88671875" customWidth="1"/>
    <col min="4" max="4" width="12.44140625" customWidth="1"/>
    <col min="5" max="5" width="11.109375" customWidth="1"/>
    <col min="6" max="6" width="11.77734375" customWidth="1"/>
    <col min="7" max="7" width="9.77734375" customWidth="1"/>
    <col min="8" max="8" width="11.21875" customWidth="1"/>
    <col min="9" max="10" width="10.77734375" customWidth="1"/>
    <col min="11" max="11" width="13" customWidth="1"/>
    <col min="12" max="13" width="10.88671875" customWidth="1"/>
    <col min="14" max="14" width="11.21875" customWidth="1"/>
    <col min="15" max="16" width="11.77734375" customWidth="1"/>
    <col min="17" max="17" width="10.6640625" customWidth="1"/>
    <col min="18" max="18" width="11.21875" customWidth="1"/>
    <col min="19" max="19" width="10.33203125" customWidth="1"/>
    <col min="20" max="20" width="11.21875" customWidth="1"/>
    <col min="21" max="21" width="12.5546875" customWidth="1"/>
    <col min="22" max="22" width="14.77734375" customWidth="1"/>
    <col min="23" max="23" width="12.5546875" customWidth="1"/>
    <col min="24" max="24" width="10.5546875" customWidth="1"/>
    <col min="25" max="25" width="13.88671875" style="62" customWidth="1"/>
    <col min="26" max="26" width="10.109375" style="62" customWidth="1"/>
    <col min="27" max="27" width="11.109375" style="62" customWidth="1"/>
    <col min="28" max="28" width="10.77734375" style="62" customWidth="1"/>
    <col min="29" max="31" width="8.88671875" style="62" customWidth="1"/>
    <col min="32" max="32" width="11" style="62" customWidth="1"/>
    <col min="33" max="33" width="11.33203125" style="62" customWidth="1"/>
    <col min="34" max="34" width="11.109375" style="62" customWidth="1"/>
    <col min="35" max="35" width="12.6640625" style="62" customWidth="1"/>
    <col min="36" max="36" width="14.77734375" style="62" customWidth="1"/>
    <col min="37" max="37" width="10.44140625" style="62" customWidth="1"/>
    <col min="38" max="38" width="8.88671875" style="62" customWidth="1"/>
    <col min="39" max="39" width="10.33203125" style="1" customWidth="1"/>
    <col min="40" max="40" width="11.109375" style="1" customWidth="1"/>
    <col min="41" max="41" width="20.44140625" style="1" customWidth="1"/>
    <col min="43" max="43" width="10.109375" hidden="1" customWidth="1"/>
    <col min="44" max="44" width="12.21875" customWidth="1"/>
  </cols>
  <sheetData>
    <row r="1" spans="1:45" ht="27">
      <c r="A1" s="943" t="s">
        <v>305</v>
      </c>
      <c r="B1" s="943"/>
      <c r="C1" s="943"/>
      <c r="D1" s="943"/>
      <c r="E1" s="943"/>
      <c r="F1" s="943"/>
      <c r="G1" s="943"/>
      <c r="H1" s="943"/>
      <c r="I1" s="943"/>
      <c r="J1" s="943"/>
      <c r="K1" s="943"/>
      <c r="L1" s="943"/>
      <c r="M1" s="943"/>
      <c r="N1" s="943"/>
      <c r="O1" s="943"/>
      <c r="P1" s="943"/>
      <c r="Q1" s="943"/>
      <c r="R1" s="943"/>
      <c r="S1" s="943"/>
      <c r="T1" s="943"/>
      <c r="U1" s="943"/>
      <c r="V1" s="943"/>
      <c r="W1" s="943"/>
      <c r="X1" s="943"/>
      <c r="Y1" s="943"/>
      <c r="Z1" s="943"/>
      <c r="AA1" s="944"/>
      <c r="AB1" s="944"/>
      <c r="AC1" s="944"/>
      <c r="AD1" s="944"/>
      <c r="AE1" s="943"/>
      <c r="AF1" s="943"/>
      <c r="AG1" s="943"/>
      <c r="AH1" s="943"/>
      <c r="AI1" s="944"/>
      <c r="AJ1" s="943"/>
      <c r="AK1" s="943"/>
      <c r="AL1" s="944"/>
      <c r="AM1" s="943"/>
      <c r="AN1" s="943"/>
      <c r="AO1" s="943"/>
      <c r="AP1" s="943"/>
    </row>
    <row r="2" spans="1:45" ht="27">
      <c r="A2" s="943" t="s">
        <v>306</v>
      </c>
      <c r="B2" s="943"/>
      <c r="C2" s="943"/>
      <c r="D2" s="943"/>
      <c r="E2" s="943"/>
      <c r="F2" s="943"/>
      <c r="G2" s="943"/>
      <c r="H2" s="943"/>
      <c r="I2" s="943"/>
      <c r="J2" s="943"/>
      <c r="K2" s="943"/>
      <c r="L2" s="943"/>
      <c r="M2" s="943"/>
      <c r="N2" s="943"/>
      <c r="O2" s="943"/>
      <c r="P2" s="943"/>
      <c r="Q2" s="943"/>
      <c r="R2" s="943"/>
      <c r="S2" s="943"/>
      <c r="T2" s="943"/>
      <c r="U2" s="943"/>
      <c r="V2" s="943"/>
      <c r="W2" s="943"/>
      <c r="X2" s="943"/>
      <c r="Y2" s="943"/>
      <c r="Z2" s="943"/>
      <c r="AA2" s="944"/>
      <c r="AB2" s="944"/>
      <c r="AC2" s="944"/>
      <c r="AD2" s="944"/>
      <c r="AE2" s="943"/>
      <c r="AF2" s="943"/>
      <c r="AG2" s="943"/>
      <c r="AH2" s="943"/>
      <c r="AI2" s="944"/>
      <c r="AJ2" s="943"/>
      <c r="AK2" s="943"/>
      <c r="AL2" s="944"/>
      <c r="AM2" s="943"/>
      <c r="AN2" s="943"/>
      <c r="AO2" s="943"/>
      <c r="AP2" s="943"/>
    </row>
    <row r="3" spans="1:45" ht="26.25">
      <c r="A3" s="945" t="s">
        <v>962</v>
      </c>
      <c r="B3" s="945"/>
      <c r="C3" s="945"/>
      <c r="D3" s="945"/>
      <c r="E3" s="945"/>
      <c r="F3" s="945"/>
      <c r="G3" s="945"/>
      <c r="H3" s="945"/>
      <c r="I3" s="945"/>
      <c r="J3" s="945"/>
      <c r="K3" s="945"/>
      <c r="L3" s="945"/>
      <c r="M3" s="945"/>
      <c r="N3" s="945"/>
      <c r="O3" s="945"/>
      <c r="P3" s="945"/>
      <c r="Q3" s="945"/>
      <c r="R3" s="945"/>
      <c r="S3" s="945"/>
      <c r="T3" s="945"/>
      <c r="U3" s="945"/>
      <c r="V3" s="945"/>
      <c r="W3" s="945"/>
      <c r="X3" s="945"/>
      <c r="Y3" s="945"/>
      <c r="Z3" s="945"/>
      <c r="AA3" s="946"/>
      <c r="AB3" s="946"/>
      <c r="AC3" s="946"/>
      <c r="AD3" s="946"/>
      <c r="AE3" s="945"/>
      <c r="AF3" s="945"/>
      <c r="AG3" s="945"/>
      <c r="AH3" s="945"/>
      <c r="AI3" s="946"/>
      <c r="AJ3" s="945"/>
      <c r="AK3" s="945"/>
      <c r="AL3" s="946"/>
      <c r="AM3" s="945"/>
      <c r="AN3" s="945"/>
      <c r="AO3" s="945"/>
      <c r="AP3" s="945"/>
    </row>
    <row r="4" spans="1:45">
      <c r="A4" s="947"/>
      <c r="B4" s="947"/>
      <c r="C4" s="947"/>
      <c r="D4" s="947"/>
      <c r="E4" s="947"/>
      <c r="F4" s="947"/>
      <c r="G4" s="947"/>
      <c r="H4" s="947"/>
      <c r="I4" s="947"/>
      <c r="J4" s="947"/>
      <c r="K4" s="947"/>
      <c r="L4" s="947"/>
      <c r="M4" s="947"/>
      <c r="N4" s="947"/>
      <c r="O4" s="947"/>
      <c r="P4" s="947"/>
      <c r="Q4" s="947"/>
      <c r="R4" s="947"/>
      <c r="S4" s="947"/>
      <c r="T4" s="947"/>
      <c r="U4" s="947"/>
      <c r="V4" s="947"/>
      <c r="W4" s="947"/>
      <c r="X4" s="947"/>
      <c r="Y4" s="947"/>
      <c r="Z4" s="947"/>
      <c r="AA4" s="948"/>
      <c r="AB4" s="948"/>
      <c r="AC4" s="948"/>
      <c r="AD4" s="948"/>
      <c r="AE4" s="949"/>
      <c r="AF4" s="947"/>
      <c r="AG4" s="947"/>
      <c r="AH4" s="949"/>
      <c r="AI4" s="948"/>
      <c r="AJ4" s="949"/>
      <c r="AK4" s="949"/>
      <c r="AL4" s="948"/>
      <c r="AM4" s="947"/>
      <c r="AN4" s="947"/>
      <c r="AO4" s="947"/>
      <c r="AP4" s="947"/>
    </row>
    <row r="5" spans="1:45" ht="19.5">
      <c r="D5" s="57"/>
      <c r="E5" s="57"/>
      <c r="F5" s="342"/>
      <c r="G5" s="342"/>
      <c r="H5" s="342"/>
      <c r="I5" s="342"/>
      <c r="J5" s="342"/>
      <c r="K5" s="57"/>
      <c r="L5" s="57"/>
      <c r="M5" s="57"/>
      <c r="U5" s="57"/>
      <c r="V5" s="57"/>
      <c r="W5" s="57"/>
      <c r="X5" s="57">
        <f>Z36-Z55</f>
        <v>0</v>
      </c>
      <c r="Y5" s="218"/>
      <c r="Z5" s="218"/>
      <c r="AA5" s="218">
        <f>AA26-H26</f>
        <v>0</v>
      </c>
      <c r="AB5" s="218">
        <v>30085</v>
      </c>
      <c r="AC5" s="218"/>
      <c r="AD5" s="218"/>
      <c r="AE5" s="218"/>
      <c r="AG5" s="218"/>
      <c r="AI5" s="218"/>
      <c r="AJ5" s="218"/>
      <c r="AK5" s="218"/>
      <c r="AM5" s="381"/>
      <c r="AN5" s="381"/>
      <c r="AO5" s="794" t="s">
        <v>308</v>
      </c>
      <c r="AP5" s="794"/>
    </row>
    <row r="6" spans="1:45" ht="18.75" customHeight="1">
      <c r="A6" s="791" t="s">
        <v>0</v>
      </c>
      <c r="B6" s="791" t="s">
        <v>1</v>
      </c>
      <c r="C6" s="927" t="s">
        <v>457</v>
      </c>
      <c r="D6" s="928"/>
      <c r="E6" s="919" t="s">
        <v>284</v>
      </c>
      <c r="F6" s="917"/>
      <c r="G6" s="917"/>
      <c r="H6" s="917"/>
      <c r="I6" s="917"/>
      <c r="J6" s="917"/>
      <c r="K6" s="917"/>
      <c r="L6" s="917"/>
      <c r="M6" s="917"/>
      <c r="N6" s="917"/>
      <c r="O6" s="917"/>
      <c r="P6" s="917"/>
      <c r="Q6" s="917"/>
      <c r="R6" s="917"/>
      <c r="S6" s="917"/>
      <c r="T6" s="917"/>
      <c r="U6" s="917"/>
      <c r="V6" s="917"/>
      <c r="W6" s="917"/>
      <c r="X6" s="920"/>
      <c r="Y6" s="908" t="s">
        <v>963</v>
      </c>
      <c r="Z6" s="914" t="s">
        <v>964</v>
      </c>
      <c r="AA6" s="915"/>
      <c r="AB6" s="915"/>
      <c r="AC6" s="915"/>
      <c r="AD6" s="915"/>
      <c r="AE6" s="916"/>
      <c r="AF6" s="916"/>
      <c r="AG6" s="916"/>
      <c r="AH6" s="916"/>
      <c r="AI6" s="915"/>
      <c r="AJ6" s="917"/>
      <c r="AK6" s="917"/>
      <c r="AL6" s="918"/>
      <c r="AM6" s="798" t="s">
        <v>965</v>
      </c>
      <c r="AN6" s="799"/>
      <c r="AO6" s="791" t="s">
        <v>248</v>
      </c>
      <c r="AP6" s="791" t="s">
        <v>249</v>
      </c>
    </row>
    <row r="7" spans="1:45" ht="18.75" customHeight="1">
      <c r="A7" s="792"/>
      <c r="B7" s="792"/>
      <c r="C7" s="929"/>
      <c r="D7" s="930"/>
      <c r="E7" s="919" t="s">
        <v>251</v>
      </c>
      <c r="F7" s="917"/>
      <c r="G7" s="917"/>
      <c r="H7" s="917"/>
      <c r="I7" s="917"/>
      <c r="J7" s="917"/>
      <c r="K7" s="917"/>
      <c r="L7" s="917"/>
      <c r="M7" s="917"/>
      <c r="N7" s="917"/>
      <c r="O7" s="917"/>
      <c r="P7" s="917"/>
      <c r="Q7" s="917"/>
      <c r="R7" s="917"/>
      <c r="S7" s="917"/>
      <c r="T7" s="917"/>
      <c r="U7" s="917"/>
      <c r="V7" s="917"/>
      <c r="W7" s="917"/>
      <c r="X7" s="920"/>
      <c r="Y7" s="909"/>
      <c r="Z7" s="914" t="s">
        <v>251</v>
      </c>
      <c r="AA7" s="915"/>
      <c r="AB7" s="915"/>
      <c r="AC7" s="915"/>
      <c r="AD7" s="915"/>
      <c r="AE7" s="916"/>
      <c r="AF7" s="916"/>
      <c r="AG7" s="916"/>
      <c r="AH7" s="916"/>
      <c r="AI7" s="915"/>
      <c r="AJ7" s="917"/>
      <c r="AK7" s="917"/>
      <c r="AL7" s="918"/>
      <c r="AM7" s="800"/>
      <c r="AN7" s="801"/>
      <c r="AO7" s="792"/>
      <c r="AP7" s="792"/>
    </row>
    <row r="8" spans="1:45" ht="19.5" customHeight="1">
      <c r="A8" s="792"/>
      <c r="B8" s="792"/>
      <c r="C8" s="929"/>
      <c r="D8" s="930"/>
      <c r="E8" s="925" t="s">
        <v>458</v>
      </c>
      <c r="F8" s="926"/>
      <c r="G8" s="939" t="s">
        <v>449</v>
      </c>
      <c r="H8" s="940"/>
      <c r="I8" s="940"/>
      <c r="J8" s="940"/>
      <c r="K8" s="940"/>
      <c r="L8" s="940"/>
      <c r="M8" s="940"/>
      <c r="N8" s="941"/>
      <c r="O8" s="925" t="s">
        <v>459</v>
      </c>
      <c r="P8" s="926"/>
      <c r="Q8" s="919" t="s">
        <v>450</v>
      </c>
      <c r="R8" s="917"/>
      <c r="S8" s="917"/>
      <c r="T8" s="917"/>
      <c r="U8" s="917"/>
      <c r="V8" s="917"/>
      <c r="W8" s="917"/>
      <c r="X8" s="920"/>
      <c r="Y8" s="909"/>
      <c r="Z8" s="791" t="s">
        <v>250</v>
      </c>
      <c r="AA8" s="957" t="s">
        <v>449</v>
      </c>
      <c r="AB8" s="958"/>
      <c r="AC8" s="958"/>
      <c r="AD8" s="958"/>
      <c r="AE8" s="959"/>
      <c r="AF8" s="791" t="s">
        <v>250</v>
      </c>
      <c r="AG8" s="914" t="s">
        <v>450</v>
      </c>
      <c r="AH8" s="916"/>
      <c r="AI8" s="915"/>
      <c r="AJ8" s="917"/>
      <c r="AK8" s="917"/>
      <c r="AL8" s="918"/>
      <c r="AM8" s="800"/>
      <c r="AN8" s="801"/>
      <c r="AO8" s="792"/>
      <c r="AP8" s="792"/>
    </row>
    <row r="9" spans="1:45" ht="19.5" customHeight="1">
      <c r="A9" s="792"/>
      <c r="B9" s="792"/>
      <c r="C9" s="929"/>
      <c r="D9" s="930"/>
      <c r="E9" s="921"/>
      <c r="F9" s="922"/>
      <c r="G9" s="942" t="s">
        <v>251</v>
      </c>
      <c r="H9" s="942"/>
      <c r="I9" s="942"/>
      <c r="J9" s="942"/>
      <c r="K9" s="942"/>
      <c r="L9" s="942"/>
      <c r="M9" s="942"/>
      <c r="N9" s="942"/>
      <c r="O9" s="921"/>
      <c r="P9" s="922"/>
      <c r="Q9" s="933" t="s">
        <v>251</v>
      </c>
      <c r="R9" s="934"/>
      <c r="S9" s="934"/>
      <c r="T9" s="934"/>
      <c r="U9" s="934"/>
      <c r="V9" s="934"/>
      <c r="W9" s="934"/>
      <c r="X9" s="935"/>
      <c r="Y9" s="909"/>
      <c r="Z9" s="792"/>
      <c r="AA9" s="960" t="s">
        <v>251</v>
      </c>
      <c r="AB9" s="961"/>
      <c r="AC9" s="961"/>
      <c r="AD9" s="961"/>
      <c r="AE9" s="962"/>
      <c r="AF9" s="792"/>
      <c r="AG9" s="822" t="s">
        <v>251</v>
      </c>
      <c r="AH9" s="823"/>
      <c r="AI9" s="954"/>
      <c r="AJ9" s="955"/>
      <c r="AK9" s="955"/>
      <c r="AL9" s="956"/>
      <c r="AM9" s="800"/>
      <c r="AN9" s="801"/>
      <c r="AO9" s="792"/>
      <c r="AP9" s="792"/>
    </row>
    <row r="10" spans="1:45" ht="22.5" customHeight="1">
      <c r="A10" s="792"/>
      <c r="B10" s="792"/>
      <c r="C10" s="929"/>
      <c r="D10" s="930"/>
      <c r="E10" s="921"/>
      <c r="F10" s="922"/>
      <c r="G10" s="921" t="s">
        <v>252</v>
      </c>
      <c r="H10" s="922"/>
      <c r="I10" s="921" t="s">
        <v>253</v>
      </c>
      <c r="J10" s="922"/>
      <c r="K10" s="911" t="s">
        <v>254</v>
      </c>
      <c r="L10" s="921" t="s">
        <v>255</v>
      </c>
      <c r="M10" s="922"/>
      <c r="N10" s="911" t="s">
        <v>910</v>
      </c>
      <c r="O10" s="921"/>
      <c r="P10" s="922"/>
      <c r="Q10" s="925" t="s">
        <v>421</v>
      </c>
      <c r="R10" s="926"/>
      <c r="S10" s="936" t="s">
        <v>251</v>
      </c>
      <c r="T10" s="937"/>
      <c r="U10" s="937"/>
      <c r="V10" s="937"/>
      <c r="W10" s="938"/>
      <c r="X10" s="791" t="s">
        <v>310</v>
      </c>
      <c r="Y10" s="909"/>
      <c r="Z10" s="792"/>
      <c r="AA10" s="911" t="s">
        <v>252</v>
      </c>
      <c r="AB10" s="911" t="s">
        <v>253</v>
      </c>
      <c r="AC10" s="792" t="s">
        <v>254</v>
      </c>
      <c r="AD10" s="792" t="s">
        <v>255</v>
      </c>
      <c r="AE10" s="792" t="s">
        <v>910</v>
      </c>
      <c r="AF10" s="792"/>
      <c r="AG10" s="791" t="s">
        <v>421</v>
      </c>
      <c r="AH10" s="950" t="s">
        <v>251</v>
      </c>
      <c r="AI10" s="951"/>
      <c r="AJ10" s="952"/>
      <c r="AK10" s="953"/>
      <c r="AL10" s="913" t="s">
        <v>310</v>
      </c>
      <c r="AM10" s="800"/>
      <c r="AN10" s="801"/>
      <c r="AO10" s="792"/>
      <c r="AP10" s="792"/>
    </row>
    <row r="11" spans="1:45" ht="107.25" customHeight="1">
      <c r="A11" s="793"/>
      <c r="B11" s="793"/>
      <c r="C11" s="931"/>
      <c r="D11" s="932"/>
      <c r="E11" s="923"/>
      <c r="F11" s="924"/>
      <c r="G11" s="923"/>
      <c r="H11" s="924"/>
      <c r="I11" s="923"/>
      <c r="J11" s="924"/>
      <c r="K11" s="912"/>
      <c r="L11" s="923"/>
      <c r="M11" s="924"/>
      <c r="N11" s="912"/>
      <c r="O11" s="923"/>
      <c r="P11" s="924"/>
      <c r="Q11" s="923"/>
      <c r="R11" s="924"/>
      <c r="S11" s="963" t="s">
        <v>309</v>
      </c>
      <c r="T11" s="964"/>
      <c r="U11" s="382" t="s">
        <v>451</v>
      </c>
      <c r="V11" s="382" t="s">
        <v>456</v>
      </c>
      <c r="W11" s="382" t="s">
        <v>452</v>
      </c>
      <c r="X11" s="793"/>
      <c r="Y11" s="909"/>
      <c r="Z11" s="792"/>
      <c r="AA11" s="911"/>
      <c r="AB11" s="911"/>
      <c r="AC11" s="792"/>
      <c r="AD11" s="792"/>
      <c r="AE11" s="792"/>
      <c r="AF11" s="792"/>
      <c r="AG11" s="792"/>
      <c r="AH11" s="791" t="s">
        <v>309</v>
      </c>
      <c r="AI11" s="791" t="s">
        <v>451</v>
      </c>
      <c r="AJ11" s="913" t="s">
        <v>456</v>
      </c>
      <c r="AK11" s="913" t="s">
        <v>452</v>
      </c>
      <c r="AL11" s="911"/>
      <c r="AM11" s="802"/>
      <c r="AN11" s="803"/>
      <c r="AO11" s="792"/>
      <c r="AP11" s="792"/>
    </row>
    <row r="12" spans="1:45" ht="53.25" customHeight="1">
      <c r="A12" s="244"/>
      <c r="B12" s="244"/>
      <c r="C12" s="344" t="s">
        <v>846</v>
      </c>
      <c r="D12" s="344" t="s">
        <v>847</v>
      </c>
      <c r="E12" s="383" t="s">
        <v>846</v>
      </c>
      <c r="F12" s="383" t="s">
        <v>847</v>
      </c>
      <c r="G12" s="383" t="s">
        <v>846</v>
      </c>
      <c r="H12" s="383" t="s">
        <v>847</v>
      </c>
      <c r="I12" s="383" t="s">
        <v>846</v>
      </c>
      <c r="J12" s="383" t="s">
        <v>847</v>
      </c>
      <c r="K12" s="383" t="s">
        <v>922</v>
      </c>
      <c r="L12" s="383" t="s">
        <v>846</v>
      </c>
      <c r="M12" s="383" t="s">
        <v>847</v>
      </c>
      <c r="N12" s="383" t="s">
        <v>847</v>
      </c>
      <c r="O12" s="383" t="s">
        <v>846</v>
      </c>
      <c r="P12" s="383" t="s">
        <v>847</v>
      </c>
      <c r="Q12" s="383" t="s">
        <v>846</v>
      </c>
      <c r="R12" s="383" t="s">
        <v>847</v>
      </c>
      <c r="S12" s="383" t="s">
        <v>846</v>
      </c>
      <c r="T12" s="383" t="s">
        <v>847</v>
      </c>
      <c r="U12" s="383" t="s">
        <v>846</v>
      </c>
      <c r="V12" s="383" t="s">
        <v>846</v>
      </c>
      <c r="W12" s="383" t="s">
        <v>846</v>
      </c>
      <c r="X12" s="244" t="s">
        <v>846</v>
      </c>
      <c r="Y12" s="910"/>
      <c r="Z12" s="793"/>
      <c r="AA12" s="912"/>
      <c r="AB12" s="912"/>
      <c r="AC12" s="793"/>
      <c r="AD12" s="793"/>
      <c r="AE12" s="793"/>
      <c r="AF12" s="793"/>
      <c r="AG12" s="793"/>
      <c r="AH12" s="793"/>
      <c r="AI12" s="793"/>
      <c r="AJ12" s="912"/>
      <c r="AK12" s="912"/>
      <c r="AL12" s="912"/>
      <c r="AM12" s="244" t="s">
        <v>846</v>
      </c>
      <c r="AN12" s="244" t="s">
        <v>847</v>
      </c>
      <c r="AO12" s="793"/>
      <c r="AP12" s="793"/>
    </row>
    <row r="13" spans="1:45">
      <c r="A13" s="55">
        <v>1</v>
      </c>
      <c r="B13" s="55">
        <v>2</v>
      </c>
      <c r="C13" s="80" t="s">
        <v>460</v>
      </c>
      <c r="D13" s="80"/>
      <c r="E13" s="55" t="s">
        <v>453</v>
      </c>
      <c r="F13" s="55"/>
      <c r="G13" s="55">
        <v>5</v>
      </c>
      <c r="H13" s="55"/>
      <c r="I13" s="55">
        <v>6</v>
      </c>
      <c r="J13" s="55"/>
      <c r="K13" s="55">
        <v>7</v>
      </c>
      <c r="L13" s="55">
        <v>8</v>
      </c>
      <c r="M13" s="55"/>
      <c r="N13" s="55"/>
      <c r="O13" s="55" t="s">
        <v>454</v>
      </c>
      <c r="P13" s="55"/>
      <c r="Q13" s="55" t="s">
        <v>455</v>
      </c>
      <c r="R13" s="55"/>
      <c r="S13" s="55">
        <v>11</v>
      </c>
      <c r="T13" s="55"/>
      <c r="U13" s="55">
        <v>12</v>
      </c>
      <c r="V13" s="55">
        <v>13</v>
      </c>
      <c r="W13" s="55">
        <v>14</v>
      </c>
      <c r="X13" s="55">
        <v>15</v>
      </c>
      <c r="Y13" s="55">
        <v>16</v>
      </c>
      <c r="Z13" s="55">
        <v>17</v>
      </c>
      <c r="AA13" s="55">
        <v>18</v>
      </c>
      <c r="AB13" s="55">
        <v>19</v>
      </c>
      <c r="AC13" s="55">
        <v>20</v>
      </c>
      <c r="AD13" s="55">
        <v>21</v>
      </c>
      <c r="AE13" s="55"/>
      <c r="AF13" s="55"/>
      <c r="AG13" s="55">
        <v>22</v>
      </c>
      <c r="AH13" s="55">
        <v>23</v>
      </c>
      <c r="AI13" s="55">
        <v>24</v>
      </c>
      <c r="AJ13" s="55">
        <v>25</v>
      </c>
      <c r="AK13" s="55">
        <v>26</v>
      </c>
      <c r="AL13" s="55">
        <v>27</v>
      </c>
      <c r="AM13" s="55">
        <v>28</v>
      </c>
      <c r="AN13" s="55"/>
      <c r="AO13" s="55">
        <v>29</v>
      </c>
      <c r="AP13" s="55">
        <v>30</v>
      </c>
    </row>
    <row r="14" spans="1:45" ht="12" customHeight="1">
      <c r="A14" s="9"/>
      <c r="B14" s="10"/>
      <c r="C14" s="10">
        <v>0</v>
      </c>
      <c r="D14" s="10"/>
      <c r="E14" s="10"/>
      <c r="F14" s="10"/>
      <c r="G14" s="10">
        <v>0</v>
      </c>
      <c r="H14" s="10"/>
      <c r="I14" s="10">
        <v>0</v>
      </c>
      <c r="J14" s="10"/>
      <c r="K14" s="10">
        <v>0</v>
      </c>
      <c r="L14" s="10">
        <v>0</v>
      </c>
      <c r="M14" s="10"/>
      <c r="N14" s="10"/>
      <c r="O14" s="10"/>
      <c r="P14" s="10"/>
      <c r="Q14" s="10"/>
      <c r="R14" s="10"/>
      <c r="S14" s="10"/>
      <c r="T14" s="10"/>
      <c r="U14" s="10"/>
      <c r="V14" s="10"/>
      <c r="W14" s="10"/>
      <c r="X14" s="10"/>
      <c r="Y14" s="215"/>
      <c r="Z14" s="215"/>
      <c r="AA14" s="215"/>
      <c r="AB14" s="215"/>
      <c r="AC14" s="391"/>
      <c r="AD14" s="215"/>
      <c r="AE14" s="215"/>
      <c r="AF14" s="215"/>
      <c r="AG14" s="215"/>
      <c r="AH14" s="215"/>
      <c r="AI14" s="215"/>
      <c r="AJ14" s="215"/>
      <c r="AK14" s="215"/>
      <c r="AL14" s="215"/>
      <c r="AM14" s="9"/>
      <c r="AN14" s="9"/>
      <c r="AO14" s="9"/>
      <c r="AP14" s="10"/>
    </row>
    <row r="15" spans="1:45">
      <c r="A15" s="13"/>
      <c r="B15" s="14" t="s">
        <v>2</v>
      </c>
      <c r="C15" s="33">
        <f>E15+O15</f>
        <v>8029238.0608534319</v>
      </c>
      <c r="D15" s="33">
        <f>F15+P15</f>
        <v>9193315.0608534329</v>
      </c>
      <c r="E15" s="33">
        <f>G15+I15+K15+L15</f>
        <v>4342945.6935064932</v>
      </c>
      <c r="F15" s="33">
        <f>H15+J15+K15+M15+N15</f>
        <v>4507022.6935064942</v>
      </c>
      <c r="G15" s="33">
        <f t="shared" ref="G15:N15" si="0">G16+G17+G18+G19</f>
        <v>1381674</v>
      </c>
      <c r="H15" s="33">
        <f t="shared" si="0"/>
        <v>1381674</v>
      </c>
      <c r="I15" s="33">
        <f t="shared" si="0"/>
        <v>2085057.6935064935</v>
      </c>
      <c r="J15" s="33">
        <f t="shared" si="0"/>
        <v>2229772.6935064937</v>
      </c>
      <c r="K15" s="33">
        <f t="shared" si="0"/>
        <v>794014</v>
      </c>
      <c r="L15" s="33">
        <f t="shared" si="0"/>
        <v>82200</v>
      </c>
      <c r="M15" s="33">
        <f t="shared" si="0"/>
        <v>62652</v>
      </c>
      <c r="N15" s="33">
        <f t="shared" si="0"/>
        <v>38910</v>
      </c>
      <c r="O15" s="33">
        <f t="shared" ref="O15:O19" si="1">Q15+X15</f>
        <v>3686292.3673469387</v>
      </c>
      <c r="P15" s="33">
        <f t="shared" ref="P15:P19" si="2">R15+X15</f>
        <v>4686292.3673469387</v>
      </c>
      <c r="Q15" s="33">
        <f t="shared" ref="Q15" si="3">S15+U15+V15+W15</f>
        <v>3484142.3673469387</v>
      </c>
      <c r="R15" s="33">
        <f t="shared" ref="R15" si="4">T15+U15+V15+W15</f>
        <v>4484142.3673469387</v>
      </c>
      <c r="S15" s="33">
        <f t="shared" ref="S15:AL15" si="5">S16+S17+S18+S19</f>
        <v>3127360</v>
      </c>
      <c r="T15" s="33">
        <f t="shared" si="5"/>
        <v>4127360</v>
      </c>
      <c r="U15" s="33">
        <f t="shared" si="5"/>
        <v>95317</v>
      </c>
      <c r="V15" s="33">
        <f t="shared" si="5"/>
        <v>46640.36734693878</v>
      </c>
      <c r="W15" s="33">
        <f t="shared" si="5"/>
        <v>214825</v>
      </c>
      <c r="X15" s="33">
        <f t="shared" si="5"/>
        <v>202150</v>
      </c>
      <c r="Y15" s="33">
        <f t="shared" si="5"/>
        <v>7942820</v>
      </c>
      <c r="Z15" s="33">
        <f t="shared" si="5"/>
        <v>3480525</v>
      </c>
      <c r="AA15" s="33">
        <f t="shared" si="5"/>
        <v>1239422</v>
      </c>
      <c r="AB15" s="33">
        <f t="shared" si="5"/>
        <v>1757542</v>
      </c>
      <c r="AC15" s="33">
        <f t="shared" si="5"/>
        <v>383338</v>
      </c>
      <c r="AD15" s="33">
        <f t="shared" si="5"/>
        <v>61394</v>
      </c>
      <c r="AE15" s="33">
        <f t="shared" si="5"/>
        <v>38829</v>
      </c>
      <c r="AF15" s="33">
        <f t="shared" si="5"/>
        <v>4462295</v>
      </c>
      <c r="AG15" s="33">
        <f t="shared" si="5"/>
        <v>4404394</v>
      </c>
      <c r="AH15" s="33">
        <f t="shared" si="5"/>
        <v>4087545</v>
      </c>
      <c r="AI15" s="33">
        <f t="shared" si="5"/>
        <v>92182</v>
      </c>
      <c r="AJ15" s="33">
        <f t="shared" si="5"/>
        <v>35133</v>
      </c>
      <c r="AK15" s="33">
        <f t="shared" si="5"/>
        <v>189534</v>
      </c>
      <c r="AL15" s="33">
        <f t="shared" si="5"/>
        <v>57901</v>
      </c>
      <c r="AM15" s="88">
        <f>Y15/C15*100</f>
        <v>98.923707826340788</v>
      </c>
      <c r="AN15" s="88">
        <f>Y15/D15*100</f>
        <v>86.397778684011001</v>
      </c>
      <c r="AO15" s="42"/>
      <c r="AP15" s="43"/>
      <c r="AR15" s="57"/>
    </row>
    <row r="16" spans="1:45">
      <c r="A16" s="15" t="s">
        <v>3</v>
      </c>
      <c r="B16" s="2" t="s">
        <v>4</v>
      </c>
      <c r="C16" s="34">
        <f t="shared" ref="C16:C34" si="6">E16+O16</f>
        <v>794014</v>
      </c>
      <c r="D16" s="34">
        <f t="shared" ref="D16:D53" si="7">F16+P16</f>
        <v>794014</v>
      </c>
      <c r="E16" s="34">
        <f t="shared" ref="E16:E18" si="8">G16+I16+K16+L16+N16</f>
        <v>794014</v>
      </c>
      <c r="F16" s="34">
        <f t="shared" ref="F16:F17" si="9">H16+J16+K16+L16+N16</f>
        <v>794014</v>
      </c>
      <c r="G16" s="34"/>
      <c r="H16" s="34"/>
      <c r="I16" s="34"/>
      <c r="J16" s="34"/>
      <c r="K16" s="34">
        <f>K20+K33</f>
        <v>794014</v>
      </c>
      <c r="L16" s="34"/>
      <c r="M16" s="34"/>
      <c r="N16" s="34"/>
      <c r="O16" s="34">
        <f t="shared" si="1"/>
        <v>0</v>
      </c>
      <c r="P16" s="34">
        <f t="shared" si="2"/>
        <v>0</v>
      </c>
      <c r="Q16" s="39">
        <f t="shared" ref="Q16:R20" si="10">SUM(S16:W16)</f>
        <v>0</v>
      </c>
      <c r="R16" s="39">
        <f t="shared" si="10"/>
        <v>0</v>
      </c>
      <c r="S16" s="34"/>
      <c r="T16" s="34"/>
      <c r="U16" s="34"/>
      <c r="V16" s="34"/>
      <c r="W16" s="34"/>
      <c r="X16" s="34"/>
      <c r="Y16" s="34">
        <f>Z16+AF16</f>
        <v>383338</v>
      </c>
      <c r="Z16" s="34">
        <f>AA16+AB16+AC16+AD16</f>
        <v>383338</v>
      </c>
      <c r="AA16" s="34"/>
      <c r="AB16" s="34"/>
      <c r="AC16" s="34">
        <f>AC20+AC33</f>
        <v>383338</v>
      </c>
      <c r="AD16" s="34"/>
      <c r="AE16" s="34"/>
      <c r="AF16" s="34"/>
      <c r="AG16" s="34"/>
      <c r="AH16" s="34"/>
      <c r="AI16" s="34"/>
      <c r="AJ16" s="34"/>
      <c r="AK16" s="34"/>
      <c r="AL16" s="34"/>
      <c r="AM16" s="90">
        <f>Y16/C16*100</f>
        <v>48.278493830083605</v>
      </c>
      <c r="AN16" s="90">
        <f>Y16/D16*100</f>
        <v>48.278493830083605</v>
      </c>
      <c r="AO16" s="20"/>
      <c r="AP16" s="44"/>
      <c r="AR16" s="57"/>
      <c r="AS16" s="57"/>
    </row>
    <row r="17" spans="1:46">
      <c r="A17" s="15" t="s">
        <v>3</v>
      </c>
      <c r="B17" s="2" t="s">
        <v>5</v>
      </c>
      <c r="C17" s="34">
        <f t="shared" si="6"/>
        <v>0</v>
      </c>
      <c r="D17" s="34">
        <f t="shared" si="7"/>
        <v>0</v>
      </c>
      <c r="E17" s="34">
        <f t="shared" si="8"/>
        <v>0</v>
      </c>
      <c r="F17" s="34">
        <f t="shared" si="9"/>
        <v>0</v>
      </c>
      <c r="G17" s="34"/>
      <c r="H17" s="34"/>
      <c r="I17" s="34"/>
      <c r="J17" s="34"/>
      <c r="K17" s="34"/>
      <c r="L17" s="34"/>
      <c r="M17" s="34"/>
      <c r="N17" s="34"/>
      <c r="O17" s="34">
        <f t="shared" si="1"/>
        <v>0</v>
      </c>
      <c r="P17" s="34">
        <f t="shared" si="2"/>
        <v>0</v>
      </c>
      <c r="Q17" s="39">
        <f t="shared" si="10"/>
        <v>0</v>
      </c>
      <c r="R17" s="39">
        <f t="shared" si="10"/>
        <v>0</v>
      </c>
      <c r="S17" s="34"/>
      <c r="T17" s="34"/>
      <c r="U17" s="34"/>
      <c r="V17" s="34"/>
      <c r="W17" s="34"/>
      <c r="X17" s="34"/>
      <c r="Y17" s="34"/>
      <c r="Z17" s="34"/>
      <c r="AA17" s="34"/>
      <c r="AB17" s="34"/>
      <c r="AC17" s="34"/>
      <c r="AD17" s="34"/>
      <c r="AE17" s="34"/>
      <c r="AF17" s="34"/>
      <c r="AG17" s="34"/>
      <c r="AH17" s="34"/>
      <c r="AI17" s="34"/>
      <c r="AJ17" s="34"/>
      <c r="AK17" s="34"/>
      <c r="AL17" s="34"/>
      <c r="AM17" s="90"/>
      <c r="AN17" s="90"/>
      <c r="AO17" s="20"/>
      <c r="AP17" s="44"/>
      <c r="AR17" s="57"/>
    </row>
    <row r="18" spans="1:46">
      <c r="A18" s="15" t="s">
        <v>3</v>
      </c>
      <c r="B18" s="2" t="s">
        <v>6</v>
      </c>
      <c r="C18" s="34">
        <f t="shared" si="6"/>
        <v>82200</v>
      </c>
      <c r="D18" s="34">
        <f t="shared" si="7"/>
        <v>62652</v>
      </c>
      <c r="E18" s="34">
        <f t="shared" si="8"/>
        <v>82200</v>
      </c>
      <c r="F18" s="34">
        <f>M18</f>
        <v>62652</v>
      </c>
      <c r="G18" s="34"/>
      <c r="H18" s="34"/>
      <c r="I18" s="34"/>
      <c r="J18" s="34"/>
      <c r="K18" s="34"/>
      <c r="L18" s="34">
        <v>82200</v>
      </c>
      <c r="M18" s="34">
        <v>62652</v>
      </c>
      <c r="N18" s="34"/>
      <c r="O18" s="34">
        <f t="shared" si="1"/>
        <v>0</v>
      </c>
      <c r="P18" s="34">
        <f t="shared" si="2"/>
        <v>0</v>
      </c>
      <c r="Q18" s="39">
        <f t="shared" si="10"/>
        <v>0</v>
      </c>
      <c r="R18" s="39">
        <f t="shared" si="10"/>
        <v>0</v>
      </c>
      <c r="S18" s="34"/>
      <c r="T18" s="35"/>
      <c r="U18" s="34"/>
      <c r="V18" s="34"/>
      <c r="W18" s="34"/>
      <c r="X18" s="34"/>
      <c r="Y18" s="34">
        <f>Z18+AF18</f>
        <v>61394</v>
      </c>
      <c r="Z18" s="34">
        <f>AA18+AB18+AC18+AD18</f>
        <v>61394</v>
      </c>
      <c r="AA18" s="34"/>
      <c r="AB18" s="34"/>
      <c r="AC18" s="34"/>
      <c r="AD18" s="410">
        <v>61394</v>
      </c>
      <c r="AE18" s="34"/>
      <c r="AF18" s="34"/>
      <c r="AG18" s="34"/>
      <c r="AH18" s="34"/>
      <c r="AI18" s="34"/>
      <c r="AJ18" s="34"/>
      <c r="AK18" s="34"/>
      <c r="AL18" s="34"/>
      <c r="AM18" s="90">
        <f>Y18/C18*100</f>
        <v>74.688564476885645</v>
      </c>
      <c r="AN18" s="90">
        <f t="shared" ref="AN18:AN80" si="11">Y18/D18*100</f>
        <v>97.992083253527412</v>
      </c>
      <c r="AO18" s="20"/>
      <c r="AP18" s="44"/>
      <c r="AR18" s="57"/>
    </row>
    <row r="19" spans="1:46" ht="47.25" customHeight="1">
      <c r="A19" s="16" t="s">
        <v>3</v>
      </c>
      <c r="B19" s="2" t="s">
        <v>7</v>
      </c>
      <c r="C19" s="34">
        <f t="shared" si="6"/>
        <v>7153024.0608534319</v>
      </c>
      <c r="D19" s="34">
        <f t="shared" si="7"/>
        <v>8336649.0608534329</v>
      </c>
      <c r="E19" s="34">
        <f>G19+I19+K19+L19</f>
        <v>3466731.6935064932</v>
      </c>
      <c r="F19" s="34">
        <f t="shared" ref="F19" si="12">H19+J19+K19+L19+N19</f>
        <v>3650356.6935064937</v>
      </c>
      <c r="G19" s="34">
        <f t="shared" ref="G19:X19" si="13">G20+G33</f>
        <v>1381674</v>
      </c>
      <c r="H19" s="34">
        <f t="shared" si="13"/>
        <v>1381674</v>
      </c>
      <c r="I19" s="34">
        <f t="shared" si="13"/>
        <v>2085057.6935064935</v>
      </c>
      <c r="J19" s="34">
        <f t="shared" si="13"/>
        <v>2229772.6935064937</v>
      </c>
      <c r="K19" s="34"/>
      <c r="L19" s="34">
        <f t="shared" si="13"/>
        <v>0</v>
      </c>
      <c r="M19" s="34"/>
      <c r="N19" s="34">
        <f t="shared" si="13"/>
        <v>38910</v>
      </c>
      <c r="O19" s="34">
        <f t="shared" si="1"/>
        <v>3686292.3673469387</v>
      </c>
      <c r="P19" s="34">
        <f t="shared" si="2"/>
        <v>4686292.3673469387</v>
      </c>
      <c r="Q19" s="34">
        <f t="shared" ref="Q19" si="14">S19+U19+V19+W19</f>
        <v>3484142.3673469387</v>
      </c>
      <c r="R19" s="34">
        <f t="shared" ref="R19" si="15">T19+U19+V19+W19</f>
        <v>4484142.3673469387</v>
      </c>
      <c r="S19" s="34">
        <f t="shared" si="13"/>
        <v>3127360</v>
      </c>
      <c r="T19" s="34">
        <f t="shared" si="13"/>
        <v>4127360</v>
      </c>
      <c r="U19" s="34">
        <f t="shared" ref="U19:W19" si="16">U20+U33</f>
        <v>95317</v>
      </c>
      <c r="V19" s="34">
        <f t="shared" si="16"/>
        <v>46640.36734693878</v>
      </c>
      <c r="W19" s="34">
        <f t="shared" si="16"/>
        <v>214825</v>
      </c>
      <c r="X19" s="34">
        <f t="shared" si="13"/>
        <v>202150</v>
      </c>
      <c r="Y19" s="34">
        <f>Z19+AF19</f>
        <v>7498088</v>
      </c>
      <c r="Z19" s="34">
        <f>AA19+AB19+AC19+AD19+AE19</f>
        <v>3035793</v>
      </c>
      <c r="AA19" s="34">
        <f t="shared" ref="AA19:AL19" si="17">AA20+AA33</f>
        <v>1239422</v>
      </c>
      <c r="AB19" s="34">
        <f>AB20+AB33</f>
        <v>1757542</v>
      </c>
      <c r="AC19" s="34"/>
      <c r="AD19" s="34">
        <f t="shared" si="17"/>
        <v>0</v>
      </c>
      <c r="AE19" s="34">
        <f>AE20+AE33</f>
        <v>38829</v>
      </c>
      <c r="AF19" s="34">
        <f t="shared" si="17"/>
        <v>4462295</v>
      </c>
      <c r="AG19" s="34">
        <f t="shared" si="17"/>
        <v>4404394</v>
      </c>
      <c r="AH19" s="34">
        <f t="shared" si="17"/>
        <v>4087545</v>
      </c>
      <c r="AI19" s="34">
        <f t="shared" si="17"/>
        <v>92182</v>
      </c>
      <c r="AJ19" s="34">
        <f t="shared" si="17"/>
        <v>35133</v>
      </c>
      <c r="AK19" s="34">
        <f t="shared" si="17"/>
        <v>189534</v>
      </c>
      <c r="AL19" s="34">
        <f t="shared" si="17"/>
        <v>57901</v>
      </c>
      <c r="AM19" s="90">
        <f t="shared" ref="AM19:AM36" si="18">Y19/C19*100</f>
        <v>104.82402877735319</v>
      </c>
      <c r="AN19" s="90">
        <f t="shared" si="11"/>
        <v>89.941269510898806</v>
      </c>
      <c r="AO19" s="20"/>
      <c r="AP19" s="44"/>
      <c r="AQ19" s="57"/>
      <c r="AR19" s="57"/>
    </row>
    <row r="20" spans="1:46" ht="43.5" customHeight="1">
      <c r="A20" s="16" t="s">
        <v>8</v>
      </c>
      <c r="B20" s="2" t="s">
        <v>9</v>
      </c>
      <c r="C20" s="34">
        <f t="shared" ref="C20:D20" si="19">E20+G20+I20+H20+K20</f>
        <v>1628220</v>
      </c>
      <c r="D20" s="34">
        <f t="shared" si="19"/>
        <v>845480</v>
      </c>
      <c r="E20" s="34">
        <f>G20</f>
        <v>422740</v>
      </c>
      <c r="F20" s="34">
        <f>H20</f>
        <v>422740</v>
      </c>
      <c r="G20" s="34">
        <f t="shared" ref="G20:X20" si="20">SUM(G21:G31)</f>
        <v>422740</v>
      </c>
      <c r="H20" s="34">
        <f t="shared" si="20"/>
        <v>422740</v>
      </c>
      <c r="I20" s="34">
        <f t="shared" si="20"/>
        <v>0</v>
      </c>
      <c r="J20" s="34">
        <f t="shared" si="20"/>
        <v>0</v>
      </c>
      <c r="K20" s="34">
        <f t="shared" si="20"/>
        <v>360000</v>
      </c>
      <c r="L20" s="34">
        <f t="shared" si="20"/>
        <v>0</v>
      </c>
      <c r="M20" s="34"/>
      <c r="N20" s="34"/>
      <c r="O20" s="39">
        <f t="shared" ref="O20" si="21">Q20+X20</f>
        <v>0</v>
      </c>
      <c r="P20" s="39"/>
      <c r="Q20" s="39">
        <f t="shared" si="10"/>
        <v>0</v>
      </c>
      <c r="R20" s="39"/>
      <c r="S20" s="34">
        <f t="shared" si="20"/>
        <v>0</v>
      </c>
      <c r="T20" s="34"/>
      <c r="U20" s="34"/>
      <c r="V20" s="34"/>
      <c r="W20" s="34"/>
      <c r="X20" s="34">
        <f t="shared" si="20"/>
        <v>0</v>
      </c>
      <c r="Y20" s="34">
        <f t="shared" ref="Y20:AL20" si="22">SUM(Y21:Y31)</f>
        <v>544068</v>
      </c>
      <c r="Z20" s="34">
        <f t="shared" si="22"/>
        <v>544068</v>
      </c>
      <c r="AA20" s="34">
        <f>SUM(AA21:AA32)</f>
        <v>365413</v>
      </c>
      <c r="AB20" s="34">
        <f>SUM(AB21:AB31)</f>
        <v>0</v>
      </c>
      <c r="AC20" s="34">
        <f t="shared" si="22"/>
        <v>208740</v>
      </c>
      <c r="AD20" s="34">
        <f t="shared" si="22"/>
        <v>0</v>
      </c>
      <c r="AE20" s="34"/>
      <c r="AF20" s="34">
        <f t="shared" si="22"/>
        <v>0</v>
      </c>
      <c r="AG20" s="34">
        <f t="shared" si="22"/>
        <v>0</v>
      </c>
      <c r="AH20" s="34">
        <f t="shared" si="22"/>
        <v>0</v>
      </c>
      <c r="AI20" s="34">
        <f t="shared" si="22"/>
        <v>0</v>
      </c>
      <c r="AJ20" s="34">
        <f t="shared" si="22"/>
        <v>0</v>
      </c>
      <c r="AK20" s="34">
        <f t="shared" si="22"/>
        <v>0</v>
      </c>
      <c r="AL20" s="34">
        <f t="shared" si="22"/>
        <v>0</v>
      </c>
      <c r="AM20" s="90">
        <f t="shared" si="18"/>
        <v>33.41489479308693</v>
      </c>
      <c r="AN20" s="90">
        <f t="shared" si="11"/>
        <v>64.350191607134406</v>
      </c>
      <c r="AO20" s="20"/>
      <c r="AP20" s="44"/>
      <c r="AR20" s="57"/>
      <c r="AT20" s="57"/>
    </row>
    <row r="21" spans="1:46">
      <c r="A21" s="3"/>
      <c r="B21" s="5" t="s">
        <v>10</v>
      </c>
      <c r="C21" s="39">
        <f t="shared" si="6"/>
        <v>87509</v>
      </c>
      <c r="D21" s="39">
        <f t="shared" si="7"/>
        <v>87509</v>
      </c>
      <c r="E21" s="35">
        <f>G21</f>
        <v>87509</v>
      </c>
      <c r="F21" s="35">
        <f>H21</f>
        <v>87509</v>
      </c>
      <c r="G21" s="35">
        <v>87509</v>
      </c>
      <c r="H21" s="35">
        <v>87509</v>
      </c>
      <c r="I21" s="35"/>
      <c r="J21" s="35"/>
      <c r="K21" s="35">
        <v>150000</v>
      </c>
      <c r="L21" s="35"/>
      <c r="M21" s="35"/>
      <c r="N21" s="35"/>
      <c r="O21" s="35"/>
      <c r="P21" s="35"/>
      <c r="Q21" s="35"/>
      <c r="R21" s="35"/>
      <c r="S21" s="35"/>
      <c r="T21" s="34"/>
      <c r="U21" s="35"/>
      <c r="V21" s="35"/>
      <c r="W21" s="35"/>
      <c r="X21" s="35"/>
      <c r="Y21" s="39">
        <f t="shared" ref="Y21:Y31" si="23">Z21+AF21</f>
        <v>158692</v>
      </c>
      <c r="Z21" s="39">
        <f>AA21+AB21+AC21+AD21</f>
        <v>158692</v>
      </c>
      <c r="AA21" s="407">
        <f>85292+3420</f>
        <v>88712</v>
      </c>
      <c r="AB21" s="39"/>
      <c r="AC21" s="407">
        <v>69980</v>
      </c>
      <c r="AD21" s="39"/>
      <c r="AE21" s="39"/>
      <c r="AF21" s="39"/>
      <c r="AG21" s="39"/>
      <c r="AH21" s="39"/>
      <c r="AI21" s="39"/>
      <c r="AJ21" s="39"/>
      <c r="AK21" s="39"/>
      <c r="AL21" s="39"/>
      <c r="AM21" s="91">
        <f t="shared" si="18"/>
        <v>181.34363322629673</v>
      </c>
      <c r="AN21" s="91">
        <f t="shared" si="11"/>
        <v>181.34363322629673</v>
      </c>
      <c r="AO21" s="19"/>
      <c r="AP21" s="45"/>
      <c r="AR21" s="57"/>
    </row>
    <row r="22" spans="1:46">
      <c r="A22" s="3"/>
      <c r="B22" s="5" t="s">
        <v>11</v>
      </c>
      <c r="C22" s="39">
        <f t="shared" si="6"/>
        <v>35214</v>
      </c>
      <c r="D22" s="39">
        <f t="shared" si="7"/>
        <v>35214</v>
      </c>
      <c r="E22" s="35">
        <f t="shared" ref="E22:E31" si="24">G22</f>
        <v>35214</v>
      </c>
      <c r="F22" s="35">
        <f t="shared" ref="F22:F31" si="25">H22</f>
        <v>35214</v>
      </c>
      <c r="G22" s="35">
        <v>35214</v>
      </c>
      <c r="H22" s="35">
        <v>35214</v>
      </c>
      <c r="I22" s="35"/>
      <c r="J22" s="35"/>
      <c r="K22" s="35">
        <v>30000</v>
      </c>
      <c r="L22" s="35"/>
      <c r="M22" s="35"/>
      <c r="N22" s="35"/>
      <c r="O22" s="35"/>
      <c r="P22" s="35"/>
      <c r="Q22" s="35"/>
      <c r="R22" s="35"/>
      <c r="S22" s="35"/>
      <c r="T22" s="36"/>
      <c r="U22" s="35"/>
      <c r="V22" s="35"/>
      <c r="W22" s="35"/>
      <c r="X22" s="35"/>
      <c r="Y22" s="39">
        <f t="shared" si="23"/>
        <v>57061</v>
      </c>
      <c r="Z22" s="39">
        <f>AA22+AB22+AC22+AD22</f>
        <v>57061</v>
      </c>
      <c r="AA22" s="407">
        <f>15572+18398</f>
        <v>33970</v>
      </c>
      <c r="AB22" s="39"/>
      <c r="AC22" s="407">
        <v>23091</v>
      </c>
      <c r="AD22" s="39"/>
      <c r="AE22" s="39"/>
      <c r="AF22" s="39"/>
      <c r="AG22" s="39"/>
      <c r="AH22" s="39"/>
      <c r="AI22" s="39"/>
      <c r="AJ22" s="39"/>
      <c r="AK22" s="39"/>
      <c r="AL22" s="39"/>
      <c r="AM22" s="91">
        <f t="shared" si="18"/>
        <v>162.04066564434601</v>
      </c>
      <c r="AN22" s="91">
        <f t="shared" si="11"/>
        <v>162.04066564434601</v>
      </c>
      <c r="AO22" s="19"/>
      <c r="AP22" s="45"/>
    </row>
    <row r="23" spans="1:46">
      <c r="A23" s="3"/>
      <c r="B23" s="5" t="s">
        <v>12</v>
      </c>
      <c r="C23" s="39">
        <f t="shared" si="6"/>
        <v>32482</v>
      </c>
      <c r="D23" s="39">
        <f t="shared" si="7"/>
        <v>32482</v>
      </c>
      <c r="E23" s="35">
        <f t="shared" si="24"/>
        <v>32482</v>
      </c>
      <c r="F23" s="35">
        <f t="shared" si="25"/>
        <v>32482</v>
      </c>
      <c r="G23" s="35">
        <v>32482</v>
      </c>
      <c r="H23" s="35">
        <v>32482</v>
      </c>
      <c r="I23" s="35"/>
      <c r="J23" s="35"/>
      <c r="K23" s="35">
        <v>35000</v>
      </c>
      <c r="L23" s="35"/>
      <c r="M23" s="35"/>
      <c r="N23" s="35"/>
      <c r="O23" s="35"/>
      <c r="P23" s="35"/>
      <c r="Q23" s="35"/>
      <c r="R23" s="35"/>
      <c r="S23" s="35"/>
      <c r="T23" s="34"/>
      <c r="U23" s="35"/>
      <c r="V23" s="35"/>
      <c r="W23" s="35"/>
      <c r="X23" s="35"/>
      <c r="Y23" s="39">
        <f t="shared" si="23"/>
        <v>62706</v>
      </c>
      <c r="Z23" s="39">
        <f t="shared" ref="Z23:Z31" si="26">AA23+AB23+AC23+AD23</f>
        <v>62706</v>
      </c>
      <c r="AA23" s="407">
        <f>27336+18+14+47</f>
        <v>27415</v>
      </c>
      <c r="AB23" s="39"/>
      <c r="AC23" s="407">
        <v>35291</v>
      </c>
      <c r="AD23" s="39"/>
      <c r="AE23" s="39"/>
      <c r="AF23" s="39"/>
      <c r="AG23" s="39"/>
      <c r="AH23" s="39"/>
      <c r="AI23" s="39"/>
      <c r="AJ23" s="39"/>
      <c r="AK23" s="39"/>
      <c r="AL23" s="39"/>
      <c r="AM23" s="91">
        <f t="shared" si="18"/>
        <v>193.0484576072902</v>
      </c>
      <c r="AN23" s="91">
        <f t="shared" si="11"/>
        <v>193.0484576072902</v>
      </c>
      <c r="AO23" s="19"/>
      <c r="AP23" s="45"/>
      <c r="AR23" s="57"/>
    </row>
    <row r="24" spans="1:46">
      <c r="A24" s="3"/>
      <c r="B24" s="5" t="s">
        <v>13</v>
      </c>
      <c r="C24" s="39">
        <f t="shared" si="6"/>
        <v>32391</v>
      </c>
      <c r="D24" s="39">
        <f t="shared" si="7"/>
        <v>32391</v>
      </c>
      <c r="E24" s="35">
        <f t="shared" si="24"/>
        <v>32391</v>
      </c>
      <c r="F24" s="35">
        <f t="shared" si="25"/>
        <v>32391</v>
      </c>
      <c r="G24" s="35">
        <v>32391</v>
      </c>
      <c r="H24" s="35">
        <v>32391</v>
      </c>
      <c r="I24" s="35"/>
      <c r="J24" s="35"/>
      <c r="K24" s="35">
        <v>15000</v>
      </c>
      <c r="L24" s="35"/>
      <c r="M24" s="35"/>
      <c r="N24" s="35"/>
      <c r="O24" s="35"/>
      <c r="P24" s="35"/>
      <c r="Q24" s="35"/>
      <c r="R24" s="35"/>
      <c r="S24" s="35"/>
      <c r="T24" s="36"/>
      <c r="U24" s="35"/>
      <c r="V24" s="35"/>
      <c r="W24" s="35"/>
      <c r="X24" s="35"/>
      <c r="Y24" s="39">
        <f t="shared" si="23"/>
        <v>17535</v>
      </c>
      <c r="Z24" s="39">
        <f t="shared" si="26"/>
        <v>17535</v>
      </c>
      <c r="AA24" s="407">
        <f>10477+818</f>
        <v>11295</v>
      </c>
      <c r="AB24" s="39"/>
      <c r="AC24" s="407">
        <v>6240</v>
      </c>
      <c r="AD24" s="39"/>
      <c r="AE24" s="39"/>
      <c r="AF24" s="39"/>
      <c r="AG24" s="39"/>
      <c r="AH24" s="39"/>
      <c r="AI24" s="39"/>
      <c r="AJ24" s="39"/>
      <c r="AK24" s="39"/>
      <c r="AL24" s="39"/>
      <c r="AM24" s="91">
        <f t="shared" si="18"/>
        <v>54.135407983699182</v>
      </c>
      <c r="AN24" s="91">
        <f t="shared" si="11"/>
        <v>54.135407983699182</v>
      </c>
      <c r="AO24" s="19"/>
      <c r="AP24" s="45"/>
      <c r="AR24" s="57"/>
    </row>
    <row r="25" spans="1:46">
      <c r="A25" s="3"/>
      <c r="B25" s="5" t="s">
        <v>14</v>
      </c>
      <c r="C25" s="39">
        <f t="shared" si="6"/>
        <v>29812</v>
      </c>
      <c r="D25" s="39">
        <f t="shared" si="7"/>
        <v>29812</v>
      </c>
      <c r="E25" s="35">
        <f t="shared" si="24"/>
        <v>29812</v>
      </c>
      <c r="F25" s="35">
        <f t="shared" si="25"/>
        <v>29812</v>
      </c>
      <c r="G25" s="35">
        <v>29812</v>
      </c>
      <c r="H25" s="35">
        <v>29812</v>
      </c>
      <c r="I25" s="35"/>
      <c r="J25" s="35"/>
      <c r="K25" s="35">
        <v>15000</v>
      </c>
      <c r="L25" s="35"/>
      <c r="M25" s="35"/>
      <c r="N25" s="35"/>
      <c r="O25" s="35"/>
      <c r="P25" s="35"/>
      <c r="Q25" s="35"/>
      <c r="R25" s="35"/>
      <c r="S25" s="35"/>
      <c r="T25" s="36"/>
      <c r="U25" s="35"/>
      <c r="V25" s="35"/>
      <c r="W25" s="35"/>
      <c r="X25" s="35"/>
      <c r="Y25" s="39">
        <f t="shared" si="23"/>
        <v>42928</v>
      </c>
      <c r="Z25" s="39">
        <f t="shared" si="26"/>
        <v>42928</v>
      </c>
      <c r="AA25" s="407">
        <f>29367+87</f>
        <v>29454</v>
      </c>
      <c r="AB25" s="39"/>
      <c r="AC25" s="407">
        <v>13474</v>
      </c>
      <c r="AD25" s="39"/>
      <c r="AE25" s="39"/>
      <c r="AF25" s="39"/>
      <c r="AG25" s="39"/>
      <c r="AH25" s="39"/>
      <c r="AI25" s="39"/>
      <c r="AJ25" s="39"/>
      <c r="AK25" s="39"/>
      <c r="AL25" s="39"/>
      <c r="AM25" s="91">
        <f t="shared" si="18"/>
        <v>143.99570642694218</v>
      </c>
      <c r="AN25" s="91">
        <f t="shared" si="11"/>
        <v>143.99570642694218</v>
      </c>
      <c r="AO25" s="19"/>
      <c r="AP25" s="45"/>
    </row>
    <row r="26" spans="1:46" s="428" customFormat="1">
      <c r="A26" s="419"/>
      <c r="B26" s="420" t="s">
        <v>15</v>
      </c>
      <c r="C26" s="421">
        <f t="shared" si="6"/>
        <v>33703</v>
      </c>
      <c r="D26" s="421">
        <f t="shared" si="7"/>
        <v>33703</v>
      </c>
      <c r="E26" s="422">
        <f t="shared" si="24"/>
        <v>33703</v>
      </c>
      <c r="F26" s="422">
        <f t="shared" si="25"/>
        <v>33703</v>
      </c>
      <c r="G26" s="422">
        <v>33703</v>
      </c>
      <c r="H26" s="422">
        <v>33703</v>
      </c>
      <c r="I26" s="422"/>
      <c r="J26" s="422"/>
      <c r="K26" s="422">
        <v>10000</v>
      </c>
      <c r="L26" s="422"/>
      <c r="M26" s="422"/>
      <c r="N26" s="422"/>
      <c r="O26" s="422"/>
      <c r="P26" s="422"/>
      <c r="Q26" s="422"/>
      <c r="R26" s="422"/>
      <c r="S26" s="422"/>
      <c r="T26" s="423"/>
      <c r="U26" s="422"/>
      <c r="V26" s="422"/>
      <c r="W26" s="422"/>
      <c r="X26" s="422"/>
      <c r="Y26" s="421">
        <f t="shared" si="23"/>
        <v>38339</v>
      </c>
      <c r="Z26" s="421">
        <f t="shared" si="26"/>
        <v>38339</v>
      </c>
      <c r="AA26" s="424">
        <v>33703</v>
      </c>
      <c r="AB26" s="421"/>
      <c r="AC26" s="424">
        <v>4636</v>
      </c>
      <c r="AD26" s="421"/>
      <c r="AE26" s="421"/>
      <c r="AF26" s="421"/>
      <c r="AG26" s="421"/>
      <c r="AH26" s="421"/>
      <c r="AI26" s="421"/>
      <c r="AJ26" s="421"/>
      <c r="AK26" s="421"/>
      <c r="AL26" s="421"/>
      <c r="AM26" s="425">
        <f t="shared" si="18"/>
        <v>113.75545203691067</v>
      </c>
      <c r="AN26" s="425">
        <f t="shared" si="11"/>
        <v>113.75545203691067</v>
      </c>
      <c r="AO26" s="426"/>
      <c r="AP26" s="427"/>
      <c r="AR26" s="429"/>
    </row>
    <row r="27" spans="1:46">
      <c r="A27" s="3"/>
      <c r="B27" s="5" t="s">
        <v>16</v>
      </c>
      <c r="C27" s="39">
        <f t="shared" si="6"/>
        <v>29926</v>
      </c>
      <c r="D27" s="39">
        <f t="shared" si="7"/>
        <v>29926</v>
      </c>
      <c r="E27" s="35">
        <f t="shared" si="24"/>
        <v>29926</v>
      </c>
      <c r="F27" s="35">
        <f t="shared" si="25"/>
        <v>29926</v>
      </c>
      <c r="G27" s="35">
        <v>29926</v>
      </c>
      <c r="H27" s="35">
        <v>29926</v>
      </c>
      <c r="I27" s="35"/>
      <c r="J27" s="35"/>
      <c r="K27" s="35">
        <v>10000</v>
      </c>
      <c r="L27" s="35"/>
      <c r="M27" s="35"/>
      <c r="N27" s="35"/>
      <c r="O27" s="35"/>
      <c r="P27" s="35"/>
      <c r="Q27" s="35"/>
      <c r="R27" s="35"/>
      <c r="S27" s="35"/>
      <c r="T27" s="34"/>
      <c r="U27" s="35"/>
      <c r="V27" s="35"/>
      <c r="W27" s="35"/>
      <c r="X27" s="35"/>
      <c r="Y27" s="39">
        <f t="shared" si="23"/>
        <v>30642</v>
      </c>
      <c r="Z27" s="39">
        <f t="shared" si="26"/>
        <v>30642</v>
      </c>
      <c r="AA27" s="407">
        <f>24900+5</f>
        <v>24905</v>
      </c>
      <c r="AB27" s="39"/>
      <c r="AC27" s="407">
        <v>5737</v>
      </c>
      <c r="AD27" s="39"/>
      <c r="AE27" s="39"/>
      <c r="AF27" s="39"/>
      <c r="AG27" s="39"/>
      <c r="AH27" s="39"/>
      <c r="AI27" s="39"/>
      <c r="AJ27" s="39"/>
      <c r="AK27" s="39"/>
      <c r="AL27" s="39"/>
      <c r="AM27" s="91">
        <f t="shared" si="18"/>
        <v>102.3925683352269</v>
      </c>
      <c r="AN27" s="91">
        <f t="shared" si="11"/>
        <v>102.3925683352269</v>
      </c>
      <c r="AO27" s="19"/>
      <c r="AP27" s="45"/>
      <c r="AR27" s="57"/>
    </row>
    <row r="28" spans="1:46">
      <c r="A28" s="3"/>
      <c r="B28" s="5" t="s">
        <v>17</v>
      </c>
      <c r="C28" s="39">
        <f t="shared" si="6"/>
        <v>34729</v>
      </c>
      <c r="D28" s="39">
        <f t="shared" si="7"/>
        <v>34729</v>
      </c>
      <c r="E28" s="35">
        <f t="shared" si="24"/>
        <v>34729</v>
      </c>
      <c r="F28" s="35">
        <f t="shared" si="25"/>
        <v>34729</v>
      </c>
      <c r="G28" s="35">
        <v>34729</v>
      </c>
      <c r="H28" s="35">
        <v>34729</v>
      </c>
      <c r="I28" s="35"/>
      <c r="J28" s="35"/>
      <c r="K28" s="35">
        <v>30000</v>
      </c>
      <c r="L28" s="35"/>
      <c r="M28" s="35"/>
      <c r="N28" s="35"/>
      <c r="O28" s="35"/>
      <c r="P28" s="35"/>
      <c r="Q28" s="35"/>
      <c r="R28" s="35"/>
      <c r="S28" s="35"/>
      <c r="T28" s="36"/>
      <c r="U28" s="35"/>
      <c r="V28" s="35"/>
      <c r="W28" s="35"/>
      <c r="X28" s="35"/>
      <c r="Y28" s="39">
        <f t="shared" si="23"/>
        <v>37553</v>
      </c>
      <c r="Z28" s="39">
        <f t="shared" si="26"/>
        <v>37553</v>
      </c>
      <c r="AA28" s="407">
        <f>18138+500+19</f>
        <v>18657</v>
      </c>
      <c r="AB28" s="39"/>
      <c r="AC28" s="407">
        <v>18896</v>
      </c>
      <c r="AD28" s="39"/>
      <c r="AE28" s="39"/>
      <c r="AF28" s="39"/>
      <c r="AG28" s="39"/>
      <c r="AH28" s="39"/>
      <c r="AI28" s="39"/>
      <c r="AJ28" s="39"/>
      <c r="AK28" s="39"/>
      <c r="AL28" s="39"/>
      <c r="AM28" s="91">
        <f t="shared" si="18"/>
        <v>108.1315327248121</v>
      </c>
      <c r="AN28" s="91">
        <f t="shared" si="11"/>
        <v>108.1315327248121</v>
      </c>
      <c r="AO28" s="19"/>
      <c r="AP28" s="45"/>
      <c r="AR28" s="57"/>
      <c r="AS28" s="57"/>
    </row>
    <row r="29" spans="1:46">
      <c r="A29" s="3"/>
      <c r="B29" s="5" t="s">
        <v>18</v>
      </c>
      <c r="C29" s="39">
        <f t="shared" si="6"/>
        <v>32424</v>
      </c>
      <c r="D29" s="39">
        <f t="shared" si="7"/>
        <v>32424</v>
      </c>
      <c r="E29" s="35">
        <f t="shared" si="24"/>
        <v>32424</v>
      </c>
      <c r="F29" s="35">
        <f t="shared" si="25"/>
        <v>32424</v>
      </c>
      <c r="G29" s="35">
        <v>32424</v>
      </c>
      <c r="H29" s="35">
        <v>32424</v>
      </c>
      <c r="I29" s="35"/>
      <c r="J29" s="35"/>
      <c r="K29" s="35">
        <v>30000</v>
      </c>
      <c r="L29" s="35"/>
      <c r="M29" s="35"/>
      <c r="N29" s="35"/>
      <c r="O29" s="35"/>
      <c r="P29" s="35"/>
      <c r="Q29" s="35"/>
      <c r="R29" s="35"/>
      <c r="S29" s="35"/>
      <c r="T29" s="35"/>
      <c r="U29" s="35"/>
      <c r="V29" s="35"/>
      <c r="W29" s="35"/>
      <c r="X29" s="35"/>
      <c r="Y29" s="39">
        <f t="shared" si="23"/>
        <v>29539</v>
      </c>
      <c r="Z29" s="39">
        <f t="shared" si="26"/>
        <v>29539</v>
      </c>
      <c r="AA29" s="407">
        <f>14409+175</f>
        <v>14584</v>
      </c>
      <c r="AB29" s="39"/>
      <c r="AC29" s="407">
        <v>14955</v>
      </c>
      <c r="AD29" s="39"/>
      <c r="AE29" s="39"/>
      <c r="AF29" s="39"/>
      <c r="AG29" s="39"/>
      <c r="AH29" s="39"/>
      <c r="AI29" s="39"/>
      <c r="AJ29" s="39"/>
      <c r="AK29" s="39"/>
      <c r="AL29" s="39"/>
      <c r="AM29" s="91">
        <f t="shared" si="18"/>
        <v>91.102269923513447</v>
      </c>
      <c r="AN29" s="91">
        <f t="shared" si="11"/>
        <v>91.102269923513447</v>
      </c>
      <c r="AO29" s="19"/>
      <c r="AP29" s="45"/>
      <c r="AR29" s="57"/>
    </row>
    <row r="30" spans="1:46">
      <c r="A30" s="3"/>
      <c r="B30" s="5" t="s">
        <v>19</v>
      </c>
      <c r="C30" s="39">
        <f t="shared" si="6"/>
        <v>36730</v>
      </c>
      <c r="D30" s="39">
        <f t="shared" si="7"/>
        <v>36730</v>
      </c>
      <c r="E30" s="35">
        <f t="shared" si="24"/>
        <v>36730</v>
      </c>
      <c r="F30" s="35">
        <f t="shared" si="25"/>
        <v>36730</v>
      </c>
      <c r="G30" s="35">
        <v>36730</v>
      </c>
      <c r="H30" s="35">
        <v>36730</v>
      </c>
      <c r="I30" s="35"/>
      <c r="J30" s="35"/>
      <c r="K30" s="35">
        <v>20000</v>
      </c>
      <c r="L30" s="35"/>
      <c r="M30" s="35"/>
      <c r="N30" s="35"/>
      <c r="O30" s="35"/>
      <c r="P30" s="35"/>
      <c r="Q30" s="35"/>
      <c r="R30" s="35"/>
      <c r="S30" s="35"/>
      <c r="T30" s="35"/>
      <c r="U30" s="35"/>
      <c r="V30" s="35"/>
      <c r="W30" s="35"/>
      <c r="X30" s="35"/>
      <c r="Y30" s="39">
        <f t="shared" si="23"/>
        <v>28141</v>
      </c>
      <c r="Z30" s="39">
        <f t="shared" si="26"/>
        <v>28141</v>
      </c>
      <c r="AA30" s="407">
        <f>22465+2004</f>
        <v>24469</v>
      </c>
      <c r="AB30" s="39"/>
      <c r="AC30" s="407">
        <v>3672</v>
      </c>
      <c r="AD30" s="39"/>
      <c r="AE30" s="39"/>
      <c r="AF30" s="39"/>
      <c r="AG30" s="39"/>
      <c r="AH30" s="39"/>
      <c r="AI30" s="39"/>
      <c r="AJ30" s="39"/>
      <c r="AK30" s="39"/>
      <c r="AL30" s="39"/>
      <c r="AM30" s="91">
        <f t="shared" si="18"/>
        <v>76.615845358017964</v>
      </c>
      <c r="AN30" s="91">
        <f t="shared" si="11"/>
        <v>76.615845358017964</v>
      </c>
      <c r="AO30" s="19"/>
      <c r="AP30" s="45"/>
      <c r="AR30" s="57"/>
    </row>
    <row r="31" spans="1:46">
      <c r="A31" s="3"/>
      <c r="B31" s="5" t="s">
        <v>20</v>
      </c>
      <c r="C31" s="39">
        <f t="shared" si="6"/>
        <v>37820</v>
      </c>
      <c r="D31" s="39">
        <f t="shared" si="7"/>
        <v>37820</v>
      </c>
      <c r="E31" s="35">
        <f t="shared" si="24"/>
        <v>37820</v>
      </c>
      <c r="F31" s="35">
        <f t="shared" si="25"/>
        <v>37820</v>
      </c>
      <c r="G31" s="35">
        <v>37820</v>
      </c>
      <c r="H31" s="35">
        <v>37820</v>
      </c>
      <c r="I31" s="35"/>
      <c r="J31" s="35"/>
      <c r="K31" s="35">
        <v>15000</v>
      </c>
      <c r="L31" s="35"/>
      <c r="M31" s="35"/>
      <c r="N31" s="35"/>
      <c r="O31" s="35"/>
      <c r="P31" s="35"/>
      <c r="Q31" s="35"/>
      <c r="R31" s="35"/>
      <c r="S31" s="35"/>
      <c r="T31" s="35"/>
      <c r="U31" s="35"/>
      <c r="V31" s="35"/>
      <c r="W31" s="35"/>
      <c r="X31" s="35"/>
      <c r="Y31" s="39">
        <f t="shared" si="23"/>
        <v>40932</v>
      </c>
      <c r="Z31" s="39">
        <f t="shared" si="26"/>
        <v>40932</v>
      </c>
      <c r="AA31" s="407">
        <f>21783+6381</f>
        <v>28164</v>
      </c>
      <c r="AB31" s="39"/>
      <c r="AC31" s="407">
        <v>12768</v>
      </c>
      <c r="AD31" s="39"/>
      <c r="AE31" s="39"/>
      <c r="AF31" s="39"/>
      <c r="AG31" s="39"/>
      <c r="AH31" s="39"/>
      <c r="AI31" s="39"/>
      <c r="AJ31" s="39"/>
      <c r="AK31" s="39"/>
      <c r="AL31" s="39"/>
      <c r="AM31" s="91">
        <f t="shared" si="18"/>
        <v>108.22845055526176</v>
      </c>
      <c r="AN31" s="91">
        <f t="shared" si="11"/>
        <v>108.22845055526176</v>
      </c>
      <c r="AO31" s="19"/>
      <c r="AP31" s="45"/>
      <c r="AR31" s="57"/>
    </row>
    <row r="32" spans="1:46">
      <c r="A32" s="3"/>
      <c r="B32" s="5"/>
      <c r="C32" s="39"/>
      <c r="D32" s="39"/>
      <c r="E32" s="35"/>
      <c r="F32" s="35"/>
      <c r="G32" s="35"/>
      <c r="H32" s="35"/>
      <c r="I32" s="35"/>
      <c r="J32" s="35"/>
      <c r="K32" s="35"/>
      <c r="L32" s="35"/>
      <c r="M32" s="35"/>
      <c r="N32" s="35"/>
      <c r="O32" s="35"/>
      <c r="P32" s="35"/>
      <c r="Q32" s="35"/>
      <c r="R32" s="35"/>
      <c r="S32" s="35"/>
      <c r="T32" s="35"/>
      <c r="U32" s="35"/>
      <c r="V32" s="35"/>
      <c r="W32" s="35"/>
      <c r="X32" s="35"/>
      <c r="Y32" s="39"/>
      <c r="Z32" s="39"/>
      <c r="AA32" s="442">
        <v>30085</v>
      </c>
      <c r="AB32" s="39"/>
      <c r="AC32" s="407"/>
      <c r="AD32" s="39"/>
      <c r="AE32" s="39"/>
      <c r="AF32" s="39"/>
      <c r="AG32" s="39"/>
      <c r="AH32" s="39"/>
      <c r="AI32" s="39"/>
      <c r="AJ32" s="39"/>
      <c r="AK32" s="39"/>
      <c r="AL32" s="39"/>
      <c r="AM32" s="91"/>
      <c r="AN32" s="91"/>
      <c r="AO32" s="19"/>
      <c r="AP32" s="45"/>
      <c r="AR32" s="57"/>
    </row>
    <row r="33" spans="1:44">
      <c r="A33" s="16" t="s">
        <v>21</v>
      </c>
      <c r="B33" s="2" t="s">
        <v>22</v>
      </c>
      <c r="C33" s="34">
        <f t="shared" si="6"/>
        <v>6730284.0608534319</v>
      </c>
      <c r="D33" s="34">
        <f t="shared" si="7"/>
        <v>7894751.0608534329</v>
      </c>
      <c r="E33" s="34">
        <f>E34</f>
        <v>3043991.6935064932</v>
      </c>
      <c r="F33" s="34">
        <f t="shared" ref="F33" si="27">F34</f>
        <v>3208458.6935064937</v>
      </c>
      <c r="G33" s="34">
        <f t="shared" ref="G33:AL33" si="28">G34</f>
        <v>958934</v>
      </c>
      <c r="H33" s="34">
        <f t="shared" si="28"/>
        <v>958934</v>
      </c>
      <c r="I33" s="34">
        <f t="shared" si="28"/>
        <v>2085057.6935064935</v>
      </c>
      <c r="J33" s="34">
        <f t="shared" si="28"/>
        <v>2229772.6935064937</v>
      </c>
      <c r="K33" s="34">
        <f t="shared" si="28"/>
        <v>434014</v>
      </c>
      <c r="L33" s="34">
        <f t="shared" si="28"/>
        <v>0</v>
      </c>
      <c r="M33" s="34"/>
      <c r="N33" s="34">
        <f t="shared" si="28"/>
        <v>38910</v>
      </c>
      <c r="O33" s="34">
        <f t="shared" ref="O33:O48" si="29">Q33+X33</f>
        <v>3686292.3673469387</v>
      </c>
      <c r="P33" s="34">
        <f t="shared" ref="P33:P48" si="30">R33+X33</f>
        <v>4686292.3673469387</v>
      </c>
      <c r="Q33" s="34">
        <f t="shared" ref="Q33:Q48" si="31">S33+U33+V33+W33</f>
        <v>3484142.3673469387</v>
      </c>
      <c r="R33" s="34">
        <f t="shared" ref="R33:R48" si="32">T33+U33+V33+W33</f>
        <v>4484142.3673469387</v>
      </c>
      <c r="S33" s="34">
        <f t="shared" si="28"/>
        <v>3127360</v>
      </c>
      <c r="T33" s="34">
        <f t="shared" si="28"/>
        <v>4127360</v>
      </c>
      <c r="U33" s="34">
        <f t="shared" si="28"/>
        <v>95317</v>
      </c>
      <c r="V33" s="34">
        <f t="shared" si="28"/>
        <v>46640.36734693878</v>
      </c>
      <c r="W33" s="34">
        <f t="shared" si="28"/>
        <v>214825</v>
      </c>
      <c r="X33" s="34">
        <f t="shared" si="28"/>
        <v>202150</v>
      </c>
      <c r="Y33" s="34">
        <f t="shared" si="28"/>
        <v>7268444</v>
      </c>
      <c r="Z33" s="34">
        <f t="shared" si="28"/>
        <v>2806149</v>
      </c>
      <c r="AA33" s="34">
        <f t="shared" si="28"/>
        <v>874009</v>
      </c>
      <c r="AB33" s="34">
        <f t="shared" si="28"/>
        <v>1757542</v>
      </c>
      <c r="AC33" s="34">
        <f t="shared" si="28"/>
        <v>174598</v>
      </c>
      <c r="AD33" s="34">
        <f t="shared" si="28"/>
        <v>0</v>
      </c>
      <c r="AE33" s="34">
        <f t="shared" si="28"/>
        <v>38829</v>
      </c>
      <c r="AF33" s="34">
        <f t="shared" si="28"/>
        <v>4462295</v>
      </c>
      <c r="AG33" s="34">
        <f t="shared" si="28"/>
        <v>4404394</v>
      </c>
      <c r="AH33" s="34">
        <f t="shared" si="28"/>
        <v>4087545</v>
      </c>
      <c r="AI33" s="34">
        <f t="shared" si="28"/>
        <v>92182</v>
      </c>
      <c r="AJ33" s="34">
        <f t="shared" si="28"/>
        <v>35133</v>
      </c>
      <c r="AK33" s="34">
        <f t="shared" si="28"/>
        <v>189534</v>
      </c>
      <c r="AL33" s="34">
        <f t="shared" si="28"/>
        <v>57901</v>
      </c>
      <c r="AM33" s="90">
        <f t="shared" si="18"/>
        <v>107.9960954735442</v>
      </c>
      <c r="AN33" s="90">
        <f t="shared" si="11"/>
        <v>92.066791517227045</v>
      </c>
      <c r="AO33" s="20">
        <v>0</v>
      </c>
      <c r="AP33" s="44">
        <v>0</v>
      </c>
    </row>
    <row r="34" spans="1:44">
      <c r="A34" s="3"/>
      <c r="B34" s="5" t="s">
        <v>23</v>
      </c>
      <c r="C34" s="39">
        <f t="shared" si="6"/>
        <v>6730284.0608534319</v>
      </c>
      <c r="D34" s="39">
        <f t="shared" si="7"/>
        <v>7894751.0608534329</v>
      </c>
      <c r="E34" s="39">
        <f>G34+I34</f>
        <v>3043991.6935064932</v>
      </c>
      <c r="F34" s="39">
        <f>F36</f>
        <v>3208458.6935064937</v>
      </c>
      <c r="G34" s="35">
        <f t="shared" ref="G34:X34" si="33">G36</f>
        <v>958934</v>
      </c>
      <c r="H34" s="35">
        <f t="shared" ref="H34" si="34">H36</f>
        <v>958934</v>
      </c>
      <c r="I34" s="35">
        <f t="shared" si="33"/>
        <v>2085057.6935064935</v>
      </c>
      <c r="J34" s="35">
        <f t="shared" ref="J34" si="35">J36</f>
        <v>2229772.6935064937</v>
      </c>
      <c r="K34" s="35">
        <v>434014</v>
      </c>
      <c r="L34" s="35">
        <f t="shared" si="33"/>
        <v>0</v>
      </c>
      <c r="M34" s="35"/>
      <c r="N34" s="35">
        <f t="shared" si="33"/>
        <v>38910</v>
      </c>
      <c r="O34" s="39">
        <f t="shared" si="29"/>
        <v>3686292.3673469387</v>
      </c>
      <c r="P34" s="39">
        <f t="shared" si="30"/>
        <v>4686292.3673469387</v>
      </c>
      <c r="Q34" s="35">
        <f t="shared" si="31"/>
        <v>3484142.3673469387</v>
      </c>
      <c r="R34" s="35">
        <f t="shared" si="32"/>
        <v>4484142.3673469387</v>
      </c>
      <c r="S34" s="35">
        <f t="shared" si="33"/>
        <v>3127360</v>
      </c>
      <c r="T34" s="35">
        <f t="shared" ref="T34" si="36">T36</f>
        <v>4127360</v>
      </c>
      <c r="U34" s="35">
        <f t="shared" ref="U34:W34" si="37">U36</f>
        <v>95317</v>
      </c>
      <c r="V34" s="35">
        <f t="shared" si="37"/>
        <v>46640.36734693878</v>
      </c>
      <c r="W34" s="35">
        <f t="shared" si="37"/>
        <v>214825</v>
      </c>
      <c r="X34" s="35">
        <f t="shared" si="33"/>
        <v>202150</v>
      </c>
      <c r="Y34" s="39">
        <f>Z34+AF34</f>
        <v>7268444</v>
      </c>
      <c r="Z34" s="39">
        <f t="shared" ref="Z34" si="38">AA34+AB34+AC34+AD34</f>
        <v>2806149</v>
      </c>
      <c r="AA34" s="39">
        <f>AA36</f>
        <v>874009</v>
      </c>
      <c r="AB34" s="39">
        <f>AB36</f>
        <v>1757542</v>
      </c>
      <c r="AC34" s="407">
        <v>174598</v>
      </c>
      <c r="AD34" s="39">
        <f t="shared" ref="AD34:AL34" si="39">AD36</f>
        <v>0</v>
      </c>
      <c r="AE34" s="39">
        <f>AE36</f>
        <v>38829</v>
      </c>
      <c r="AF34" s="39">
        <f t="shared" si="39"/>
        <v>4462295</v>
      </c>
      <c r="AG34" s="39">
        <f t="shared" si="39"/>
        <v>4404394</v>
      </c>
      <c r="AH34" s="39">
        <f t="shared" si="39"/>
        <v>4087545</v>
      </c>
      <c r="AI34" s="39">
        <f t="shared" si="39"/>
        <v>92182</v>
      </c>
      <c r="AJ34" s="39">
        <f t="shared" si="39"/>
        <v>35133</v>
      </c>
      <c r="AK34" s="39">
        <f t="shared" si="39"/>
        <v>189534</v>
      </c>
      <c r="AL34" s="39">
        <f t="shared" si="39"/>
        <v>57901</v>
      </c>
      <c r="AM34" s="91">
        <f t="shared" si="18"/>
        <v>107.9960954735442</v>
      </c>
      <c r="AN34" s="91">
        <f t="shared" si="11"/>
        <v>92.066791517227045</v>
      </c>
      <c r="AO34" s="19"/>
      <c r="AP34" s="45"/>
    </row>
    <row r="35" spans="1:44">
      <c r="A35" s="17"/>
      <c r="B35" s="18" t="s">
        <v>24</v>
      </c>
      <c r="C35" s="36"/>
      <c r="D35" s="34">
        <f t="shared" si="7"/>
        <v>0</v>
      </c>
      <c r="E35" s="36"/>
      <c r="F35" s="36"/>
      <c r="G35" s="36">
        <v>0</v>
      </c>
      <c r="H35" s="36"/>
      <c r="I35" s="36">
        <v>0</v>
      </c>
      <c r="J35" s="36"/>
      <c r="K35" s="36"/>
      <c r="L35" s="36"/>
      <c r="M35" s="36"/>
      <c r="N35" s="36"/>
      <c r="O35" s="39">
        <f t="shared" si="29"/>
        <v>0</v>
      </c>
      <c r="P35" s="39">
        <f t="shared" si="30"/>
        <v>0</v>
      </c>
      <c r="Q35" s="35">
        <f t="shared" si="31"/>
        <v>0</v>
      </c>
      <c r="R35" s="35">
        <f t="shared" si="32"/>
        <v>0</v>
      </c>
      <c r="S35" s="36"/>
      <c r="T35" s="36"/>
      <c r="U35" s="36"/>
      <c r="V35" s="36"/>
      <c r="W35" s="36"/>
      <c r="X35" s="36"/>
      <c r="Y35" s="36"/>
      <c r="Z35" s="36"/>
      <c r="AA35" s="36"/>
      <c r="AB35" s="36"/>
      <c r="AC35" s="36"/>
      <c r="AD35" s="36"/>
      <c r="AE35" s="36"/>
      <c r="AF35" s="36"/>
      <c r="AG35" s="36"/>
      <c r="AH35" s="36"/>
      <c r="AI35" s="36"/>
      <c r="AJ35" s="36"/>
      <c r="AK35" s="36"/>
      <c r="AL35" s="36"/>
      <c r="AM35" s="92"/>
      <c r="AN35" s="90"/>
      <c r="AO35" s="46"/>
      <c r="AP35" s="47"/>
    </row>
    <row r="36" spans="1:44">
      <c r="A36" s="15"/>
      <c r="B36" s="16" t="s">
        <v>25</v>
      </c>
      <c r="C36" s="34">
        <f>C37+C50</f>
        <v>6733675.7543599261</v>
      </c>
      <c r="D36" s="34">
        <f t="shared" si="7"/>
        <v>7894751.0608534329</v>
      </c>
      <c r="E36" s="34">
        <f t="shared" ref="E36:F36" si="40">E37+E50</f>
        <v>3047383.3870129869</v>
      </c>
      <c r="F36" s="34">
        <f t="shared" si="40"/>
        <v>3208458.6935064937</v>
      </c>
      <c r="G36" s="34">
        <f t="shared" ref="G36:X36" si="41">G37+G50</f>
        <v>958934</v>
      </c>
      <c r="H36" s="34">
        <f t="shared" ref="H36" si="42">H37+H50</f>
        <v>958934</v>
      </c>
      <c r="I36" s="34">
        <f t="shared" si="41"/>
        <v>2085057.6935064935</v>
      </c>
      <c r="J36" s="34">
        <f t="shared" ref="J36:N36" si="43">J37+J50</f>
        <v>2229772.6935064937</v>
      </c>
      <c r="K36" s="34">
        <f t="shared" si="43"/>
        <v>0</v>
      </c>
      <c r="L36" s="34">
        <f t="shared" si="43"/>
        <v>0</v>
      </c>
      <c r="M36" s="34"/>
      <c r="N36" s="34">
        <f t="shared" si="43"/>
        <v>38910</v>
      </c>
      <c r="O36" s="34">
        <f t="shared" si="29"/>
        <v>3686292.3673469387</v>
      </c>
      <c r="P36" s="34">
        <f t="shared" si="30"/>
        <v>4686292.3673469387</v>
      </c>
      <c r="Q36" s="34">
        <f t="shared" si="31"/>
        <v>3484142.3673469387</v>
      </c>
      <c r="R36" s="34">
        <f t="shared" si="32"/>
        <v>4484142.3673469387</v>
      </c>
      <c r="S36" s="34">
        <f t="shared" si="41"/>
        <v>3127360</v>
      </c>
      <c r="T36" s="34">
        <f t="shared" ref="T36" si="44">T37+T50</f>
        <v>4127360</v>
      </c>
      <c r="U36" s="34">
        <f t="shared" ref="U36:W36" si="45">U37+U50</f>
        <v>95317</v>
      </c>
      <c r="V36" s="34">
        <f t="shared" si="45"/>
        <v>46640.36734693878</v>
      </c>
      <c r="W36" s="34">
        <f t="shared" si="45"/>
        <v>214825</v>
      </c>
      <c r="X36" s="34">
        <f t="shared" si="41"/>
        <v>202150</v>
      </c>
      <c r="Y36" s="34">
        <f t="shared" ref="Y36:AL36" si="46">Y37+Y50</f>
        <v>7132675</v>
      </c>
      <c r="Z36" s="34">
        <f t="shared" si="46"/>
        <v>2670380</v>
      </c>
      <c r="AA36" s="34">
        <f t="shared" si="46"/>
        <v>874009</v>
      </c>
      <c r="AB36" s="34">
        <f t="shared" si="46"/>
        <v>1757542</v>
      </c>
      <c r="AC36" s="34">
        <f t="shared" ref="AC36:AE36" si="47">AC37+AC50</f>
        <v>0</v>
      </c>
      <c r="AD36" s="34">
        <f t="shared" si="47"/>
        <v>0</v>
      </c>
      <c r="AE36" s="34">
        <f t="shared" si="47"/>
        <v>38829</v>
      </c>
      <c r="AF36" s="34">
        <f t="shared" si="46"/>
        <v>4462295</v>
      </c>
      <c r="AG36" s="34">
        <f t="shared" si="46"/>
        <v>4404394</v>
      </c>
      <c r="AH36" s="34">
        <f t="shared" si="46"/>
        <v>4087545</v>
      </c>
      <c r="AI36" s="34">
        <f t="shared" si="46"/>
        <v>92182</v>
      </c>
      <c r="AJ36" s="34">
        <f t="shared" si="46"/>
        <v>35133</v>
      </c>
      <c r="AK36" s="34">
        <f t="shared" si="46"/>
        <v>189534</v>
      </c>
      <c r="AL36" s="34">
        <f t="shared" si="46"/>
        <v>57901</v>
      </c>
      <c r="AM36" s="90">
        <f t="shared" si="18"/>
        <v>105.92543003547104</v>
      </c>
      <c r="AN36" s="90">
        <f t="shared" si="11"/>
        <v>90.34705394787899</v>
      </c>
      <c r="AO36" s="20"/>
      <c r="AP36" s="44"/>
    </row>
    <row r="37" spans="1:44">
      <c r="A37" s="24" t="s">
        <v>26</v>
      </c>
      <c r="B37" s="25" t="s">
        <v>27</v>
      </c>
      <c r="C37" s="37">
        <f>C38+C39</f>
        <v>6673012.7543599261</v>
      </c>
      <c r="D37" s="37">
        <f t="shared" si="7"/>
        <v>7852481.0608534329</v>
      </c>
      <c r="E37" s="37">
        <f t="shared" ref="E37:F37" si="48">E38+E39</f>
        <v>2986720.3870129869</v>
      </c>
      <c r="F37" s="37">
        <f t="shared" si="48"/>
        <v>3166188.6935064937</v>
      </c>
      <c r="G37" s="37">
        <f t="shared" ref="G37:X37" si="49">G38+G39</f>
        <v>912441</v>
      </c>
      <c r="H37" s="37">
        <f t="shared" ref="H37" si="50">H38+H39</f>
        <v>930834</v>
      </c>
      <c r="I37" s="37">
        <f t="shared" si="49"/>
        <v>2070887.6935064935</v>
      </c>
      <c r="J37" s="37">
        <f t="shared" ref="J37:N37" si="51">J38+J39</f>
        <v>2215602.6935064937</v>
      </c>
      <c r="K37" s="37">
        <f t="shared" si="51"/>
        <v>0</v>
      </c>
      <c r="L37" s="37">
        <f t="shared" si="51"/>
        <v>0</v>
      </c>
      <c r="M37" s="37"/>
      <c r="N37" s="37">
        <f t="shared" si="51"/>
        <v>38910</v>
      </c>
      <c r="O37" s="37">
        <f t="shared" si="29"/>
        <v>3686292.3673469387</v>
      </c>
      <c r="P37" s="37">
        <f t="shared" si="30"/>
        <v>4686292.3673469387</v>
      </c>
      <c r="Q37" s="37">
        <f t="shared" si="31"/>
        <v>3484142.3673469387</v>
      </c>
      <c r="R37" s="37">
        <f t="shared" si="32"/>
        <v>4484142.3673469387</v>
      </c>
      <c r="S37" s="37">
        <f t="shared" si="49"/>
        <v>3127360</v>
      </c>
      <c r="T37" s="37">
        <f t="shared" ref="T37" si="52">T38+T39</f>
        <v>4127360</v>
      </c>
      <c r="U37" s="37">
        <f t="shared" ref="U37:W37" si="53">U38+U39</f>
        <v>95317</v>
      </c>
      <c r="V37" s="37">
        <f t="shared" si="53"/>
        <v>46640.36734693878</v>
      </c>
      <c r="W37" s="37">
        <f t="shared" si="53"/>
        <v>214825</v>
      </c>
      <c r="X37" s="37">
        <f t="shared" si="49"/>
        <v>202150</v>
      </c>
      <c r="Y37" s="37">
        <f>Y38+Y39</f>
        <v>7095936</v>
      </c>
      <c r="Z37" s="37">
        <f>Z38+Z39</f>
        <v>2633641</v>
      </c>
      <c r="AA37" s="37">
        <f>AA38+AA39</f>
        <v>851440</v>
      </c>
      <c r="AB37" s="37">
        <f t="shared" ref="AB37:AL37" si="54">AB38+AB39</f>
        <v>1743372</v>
      </c>
      <c r="AC37" s="37">
        <f t="shared" ref="AC37:AE37" si="55">AC38+AC39</f>
        <v>0</v>
      </c>
      <c r="AD37" s="37">
        <f t="shared" si="55"/>
        <v>0</v>
      </c>
      <c r="AE37" s="37">
        <f t="shared" si="55"/>
        <v>38829</v>
      </c>
      <c r="AF37" s="37">
        <f t="shared" si="54"/>
        <v>4462295</v>
      </c>
      <c r="AG37" s="37">
        <f t="shared" si="54"/>
        <v>4404394</v>
      </c>
      <c r="AH37" s="37">
        <f t="shared" si="54"/>
        <v>4087545</v>
      </c>
      <c r="AI37" s="37">
        <f t="shared" si="54"/>
        <v>92182</v>
      </c>
      <c r="AJ37" s="37">
        <f t="shared" si="54"/>
        <v>35133</v>
      </c>
      <c r="AK37" s="37">
        <f t="shared" si="54"/>
        <v>189534</v>
      </c>
      <c r="AL37" s="37">
        <f t="shared" si="54"/>
        <v>57901</v>
      </c>
      <c r="AM37" s="93">
        <f t="shared" ref="AM37:AM53" si="56">Y37/C37*100</f>
        <v>106.33781563453104</v>
      </c>
      <c r="AN37" s="93">
        <f t="shared" si="11"/>
        <v>90.365528359883626</v>
      </c>
      <c r="AO37" s="48"/>
      <c r="AP37" s="49"/>
    </row>
    <row r="38" spans="1:44">
      <c r="A38" s="15" t="s">
        <v>8</v>
      </c>
      <c r="B38" s="2" t="s">
        <v>28</v>
      </c>
      <c r="C38" s="58">
        <f>C249+C278+C321</f>
        <v>12096</v>
      </c>
      <c r="D38" s="34">
        <f t="shared" si="7"/>
        <v>14510</v>
      </c>
      <c r="E38" s="58">
        <f>E80+E249+E278+E316+E321+E392</f>
        <v>12096</v>
      </c>
      <c r="F38" s="58">
        <f>F80+F249+F278+F316+F321+F392</f>
        <v>14510</v>
      </c>
      <c r="G38" s="58">
        <f>G80+G249+G278+G316+G321+G392</f>
        <v>0</v>
      </c>
      <c r="H38" s="58">
        <f t="shared" ref="H38:AL38" si="57">H80+H249+H278+H316+H321+H392</f>
        <v>1500</v>
      </c>
      <c r="I38" s="58">
        <f t="shared" si="57"/>
        <v>12096</v>
      </c>
      <c r="J38" s="58">
        <f t="shared" si="57"/>
        <v>13010</v>
      </c>
      <c r="K38" s="58">
        <f t="shared" si="57"/>
        <v>0</v>
      </c>
      <c r="L38" s="58">
        <f t="shared" si="57"/>
        <v>0</v>
      </c>
      <c r="M38" s="58">
        <f t="shared" si="57"/>
        <v>0</v>
      </c>
      <c r="N38" s="58">
        <f t="shared" si="57"/>
        <v>0</v>
      </c>
      <c r="O38" s="58">
        <f t="shared" si="57"/>
        <v>0</v>
      </c>
      <c r="P38" s="58">
        <f t="shared" si="57"/>
        <v>0</v>
      </c>
      <c r="Q38" s="58">
        <f t="shared" si="57"/>
        <v>0</v>
      </c>
      <c r="R38" s="58">
        <f t="shared" si="57"/>
        <v>0</v>
      </c>
      <c r="S38" s="58">
        <f t="shared" si="57"/>
        <v>0</v>
      </c>
      <c r="T38" s="58">
        <f t="shared" si="57"/>
        <v>0</v>
      </c>
      <c r="U38" s="58">
        <f t="shared" si="57"/>
        <v>0</v>
      </c>
      <c r="V38" s="58">
        <f t="shared" si="57"/>
        <v>0</v>
      </c>
      <c r="W38" s="58">
        <f t="shared" si="57"/>
        <v>0</v>
      </c>
      <c r="X38" s="58">
        <f t="shared" si="57"/>
        <v>0</v>
      </c>
      <c r="Y38" s="216">
        <f t="shared" si="57"/>
        <v>2446</v>
      </c>
      <c r="Z38" s="216">
        <f t="shared" si="57"/>
        <v>2446</v>
      </c>
      <c r="AA38" s="216">
        <f t="shared" si="57"/>
        <v>0</v>
      </c>
      <c r="AB38" s="216">
        <f t="shared" si="57"/>
        <v>2446</v>
      </c>
      <c r="AC38" s="216">
        <f t="shared" ref="AC38:AE38" si="58">AC80+AC249+AC278+AC316+AC321+AC392</f>
        <v>0</v>
      </c>
      <c r="AD38" s="216">
        <f t="shared" si="58"/>
        <v>0</v>
      </c>
      <c r="AE38" s="216">
        <f t="shared" si="58"/>
        <v>0</v>
      </c>
      <c r="AF38" s="216">
        <f t="shared" si="57"/>
        <v>0</v>
      </c>
      <c r="AG38" s="216">
        <f t="shared" si="57"/>
        <v>0</v>
      </c>
      <c r="AH38" s="216">
        <f t="shared" si="57"/>
        <v>0</v>
      </c>
      <c r="AI38" s="216">
        <f t="shared" si="57"/>
        <v>0</v>
      </c>
      <c r="AJ38" s="216">
        <f t="shared" si="57"/>
        <v>0</v>
      </c>
      <c r="AK38" s="216">
        <f t="shared" si="57"/>
        <v>0</v>
      </c>
      <c r="AL38" s="216">
        <f t="shared" si="57"/>
        <v>0</v>
      </c>
      <c r="AM38" s="90">
        <f t="shared" si="56"/>
        <v>20.221560846560845</v>
      </c>
      <c r="AN38" s="90">
        <f t="shared" si="11"/>
        <v>16.857339765678841</v>
      </c>
      <c r="AO38" s="20">
        <v>0</v>
      </c>
      <c r="AP38" s="44">
        <v>0</v>
      </c>
      <c r="AR38" s="57"/>
    </row>
    <row r="39" spans="1:44">
      <c r="A39" s="15" t="s">
        <v>21</v>
      </c>
      <c r="B39" s="2" t="s">
        <v>29</v>
      </c>
      <c r="C39" s="34">
        <f>C58+C69+C83+C253+C281+C323+C350+C394+C405+C410+C422+C428+C448</f>
        <v>6660916.7543599261</v>
      </c>
      <c r="D39" s="34">
        <f t="shared" si="7"/>
        <v>7837971.0608534329</v>
      </c>
      <c r="E39" s="34">
        <f>E58+E69+E83+E253+E281+E323+E350+E394+E405+E410+E422+E428+E448</f>
        <v>2974624.3870129869</v>
      </c>
      <c r="F39" s="34">
        <f>F58+F69+F83+F253+F281+F323+F350+F394+F405+F410+F422+F428+F448</f>
        <v>3151678.6935064937</v>
      </c>
      <c r="G39" s="34">
        <f>G58+G69+G83+G253+G281+G323+G350+G394+G405+G410+G422+G428+G448</f>
        <v>912441</v>
      </c>
      <c r="H39" s="34">
        <f>H58+H69+H83+H253+H281+H323+H350+H394+H405+H410+H422+H428+H448</f>
        <v>929334</v>
      </c>
      <c r="I39" s="34">
        <f>I58+I69+I83+I253+I281+I323+I350+I394+I405+I410+I422+I428+I448</f>
        <v>2058791.6935064935</v>
      </c>
      <c r="J39" s="34">
        <f t="shared" ref="J39:N39" si="59">J58+J69+J83+J253+J281+J323+J350+J394+J405+J410+J422+J428+J448</f>
        <v>2202592.6935064937</v>
      </c>
      <c r="K39" s="34">
        <f t="shared" si="59"/>
        <v>0</v>
      </c>
      <c r="L39" s="34">
        <f t="shared" si="59"/>
        <v>0</v>
      </c>
      <c r="M39" s="34"/>
      <c r="N39" s="34">
        <f t="shared" si="59"/>
        <v>38910</v>
      </c>
      <c r="O39" s="34">
        <f t="shared" si="29"/>
        <v>3686292.3673469387</v>
      </c>
      <c r="P39" s="34">
        <f t="shared" si="30"/>
        <v>4686292.3673469387</v>
      </c>
      <c r="Q39" s="34">
        <f t="shared" si="31"/>
        <v>3484142.3673469387</v>
      </c>
      <c r="R39" s="34">
        <f t="shared" si="32"/>
        <v>4484142.3673469387</v>
      </c>
      <c r="S39" s="34">
        <f t="shared" ref="S39:AL39" si="60">S58+S69+S83+S253+S281+S323+S350+S394+S405+S410+S422+S428+S448</f>
        <v>3127360</v>
      </c>
      <c r="T39" s="34">
        <f t="shared" si="60"/>
        <v>4127360</v>
      </c>
      <c r="U39" s="34">
        <f t="shared" si="60"/>
        <v>95317</v>
      </c>
      <c r="V39" s="34">
        <f t="shared" si="60"/>
        <v>46640.36734693878</v>
      </c>
      <c r="W39" s="34">
        <f t="shared" si="60"/>
        <v>214825</v>
      </c>
      <c r="X39" s="34">
        <f t="shared" si="60"/>
        <v>202150</v>
      </c>
      <c r="Y39" s="34">
        <f t="shared" si="60"/>
        <v>7093490</v>
      </c>
      <c r="Z39" s="34">
        <f t="shared" si="60"/>
        <v>2631195</v>
      </c>
      <c r="AA39" s="34">
        <f t="shared" si="60"/>
        <v>851440</v>
      </c>
      <c r="AB39" s="34">
        <f t="shared" si="60"/>
        <v>1740926</v>
      </c>
      <c r="AC39" s="34">
        <f t="shared" ref="AC39:AE39" si="61">AC58+AC69+AC83+AC253+AC281+AC323+AC350+AC394+AC405+AC410+AC422+AC428+AC448</f>
        <v>0</v>
      </c>
      <c r="AD39" s="34">
        <f t="shared" si="61"/>
        <v>0</v>
      </c>
      <c r="AE39" s="34">
        <f t="shared" si="61"/>
        <v>38829</v>
      </c>
      <c r="AF39" s="34">
        <f t="shared" si="60"/>
        <v>4462295</v>
      </c>
      <c r="AG39" s="34">
        <f t="shared" si="60"/>
        <v>4404394</v>
      </c>
      <c r="AH39" s="34">
        <f t="shared" si="60"/>
        <v>4087545</v>
      </c>
      <c r="AI39" s="34">
        <f t="shared" si="60"/>
        <v>92182</v>
      </c>
      <c r="AJ39" s="34">
        <f t="shared" si="60"/>
        <v>35133</v>
      </c>
      <c r="AK39" s="34">
        <f t="shared" si="60"/>
        <v>189534</v>
      </c>
      <c r="AL39" s="34">
        <f t="shared" si="60"/>
        <v>57901</v>
      </c>
      <c r="AM39" s="90">
        <f t="shared" si="56"/>
        <v>106.49419984654412</v>
      </c>
      <c r="AN39" s="90">
        <f t="shared" si="11"/>
        <v>90.501609982056124</v>
      </c>
      <c r="AO39" s="20">
        <v>0</v>
      </c>
      <c r="AP39" s="44">
        <v>0</v>
      </c>
    </row>
    <row r="40" spans="1:44">
      <c r="A40" s="20" t="s">
        <v>30</v>
      </c>
      <c r="B40" s="2" t="s">
        <v>31</v>
      </c>
      <c r="C40" s="34">
        <f>C59+C70+C84+C254+C282+C324+C351+C395+C411+C423+C429</f>
        <v>2362431</v>
      </c>
      <c r="D40" s="34">
        <f t="shared" si="7"/>
        <v>2003861</v>
      </c>
      <c r="E40" s="34">
        <f t="shared" ref="E40:J40" si="62">E59+E70+E84+E254+E282+E324+E351+E395+E411+E423+E429</f>
        <v>1464281</v>
      </c>
      <c r="F40" s="34">
        <f t="shared" ref="F40" si="63">F59+F70+F84+F254+F282+F324+F351+F395+F411+F423+F429</f>
        <v>1574725</v>
      </c>
      <c r="G40" s="34">
        <f t="shared" si="62"/>
        <v>640657</v>
      </c>
      <c r="H40" s="34">
        <f t="shared" si="62"/>
        <v>569270</v>
      </c>
      <c r="I40" s="34">
        <f t="shared" si="62"/>
        <v>823624</v>
      </c>
      <c r="J40" s="34">
        <f t="shared" si="62"/>
        <v>966545</v>
      </c>
      <c r="K40" s="34">
        <f t="shared" ref="K40:N40" si="64">K59+K70+K84+K254+K282+K324+K351+K395+K411+K423+K429</f>
        <v>0</v>
      </c>
      <c r="L40" s="34">
        <f t="shared" si="64"/>
        <v>0</v>
      </c>
      <c r="M40" s="34"/>
      <c r="N40" s="34">
        <f t="shared" si="64"/>
        <v>38910</v>
      </c>
      <c r="O40" s="34">
        <f t="shared" si="29"/>
        <v>898150</v>
      </c>
      <c r="P40" s="34">
        <f t="shared" si="30"/>
        <v>429136</v>
      </c>
      <c r="Q40" s="34">
        <f t="shared" si="31"/>
        <v>696000</v>
      </c>
      <c r="R40" s="34">
        <f t="shared" si="32"/>
        <v>226986</v>
      </c>
      <c r="S40" s="34">
        <f t="shared" ref="S40:AL40" si="65">S59+S70+S84+S254+S282+S324+S351+S395+S411+S423+S429</f>
        <v>696000</v>
      </c>
      <c r="T40" s="34">
        <f t="shared" si="65"/>
        <v>226986</v>
      </c>
      <c r="U40" s="34">
        <f t="shared" si="65"/>
        <v>0</v>
      </c>
      <c r="V40" s="34">
        <f t="shared" si="65"/>
        <v>0</v>
      </c>
      <c r="W40" s="34">
        <f t="shared" si="65"/>
        <v>0</v>
      </c>
      <c r="X40" s="34">
        <f t="shared" si="65"/>
        <v>202150</v>
      </c>
      <c r="Y40" s="34">
        <f t="shared" si="65"/>
        <v>1600128</v>
      </c>
      <c r="Z40" s="34">
        <f t="shared" si="65"/>
        <v>1315242</v>
      </c>
      <c r="AA40" s="34">
        <f t="shared" si="65"/>
        <v>521076</v>
      </c>
      <c r="AB40" s="34">
        <f t="shared" si="65"/>
        <v>755337</v>
      </c>
      <c r="AC40" s="34">
        <f t="shared" ref="AC40:AE40" si="66">AC59+AC70+AC84+AC254+AC282+AC324+AC351+AC395+AC411+AC423+AC429</f>
        <v>0</v>
      </c>
      <c r="AD40" s="34">
        <f t="shared" si="66"/>
        <v>0</v>
      </c>
      <c r="AE40" s="34">
        <f t="shared" si="66"/>
        <v>38829</v>
      </c>
      <c r="AF40" s="34">
        <f t="shared" si="65"/>
        <v>284886</v>
      </c>
      <c r="AG40" s="34">
        <f t="shared" si="65"/>
        <v>226985</v>
      </c>
      <c r="AH40" s="34">
        <f t="shared" si="65"/>
        <v>226985</v>
      </c>
      <c r="AI40" s="34">
        <f t="shared" si="65"/>
        <v>0</v>
      </c>
      <c r="AJ40" s="34">
        <f t="shared" si="65"/>
        <v>0</v>
      </c>
      <c r="AK40" s="34">
        <f t="shared" si="65"/>
        <v>0</v>
      </c>
      <c r="AL40" s="34">
        <f t="shared" si="65"/>
        <v>57901</v>
      </c>
      <c r="AM40" s="90">
        <f t="shared" si="56"/>
        <v>67.732263926438492</v>
      </c>
      <c r="AN40" s="90">
        <f t="shared" si="11"/>
        <v>79.852245240563093</v>
      </c>
      <c r="AO40" s="20">
        <v>0</v>
      </c>
      <c r="AP40" s="44">
        <v>0</v>
      </c>
      <c r="AR40" s="57"/>
    </row>
    <row r="41" spans="1:44">
      <c r="A41" s="17" t="s">
        <v>52</v>
      </c>
      <c r="B41" s="18" t="s">
        <v>32</v>
      </c>
      <c r="C41" s="36">
        <f t="shared" ref="C41:I41" si="67">C71+C85+C255+C283+C325+C352+C396+C412+C430+C450</f>
        <v>2117378</v>
      </c>
      <c r="D41" s="36">
        <f t="shared" si="7"/>
        <v>1613626</v>
      </c>
      <c r="E41" s="36">
        <f t="shared" ref="E41:F41" si="68">E71+E85+E255+E283+E325+E352+E396+E412+E430+E450</f>
        <v>1219228</v>
      </c>
      <c r="F41" s="36">
        <f t="shared" si="68"/>
        <v>1184490</v>
      </c>
      <c r="G41" s="36">
        <f t="shared" si="67"/>
        <v>563083</v>
      </c>
      <c r="H41" s="36">
        <f t="shared" si="67"/>
        <v>434813</v>
      </c>
      <c r="I41" s="36">
        <f t="shared" si="67"/>
        <v>656145</v>
      </c>
      <c r="J41" s="36">
        <f>J71+J85+J255+J283+J325+J352+J396+J412+J430+J450</f>
        <v>710767</v>
      </c>
      <c r="K41" s="36">
        <f t="shared" ref="K41:N41" si="69">K71+K85+K255+K283+K325+K352+K396+K412+K430</f>
        <v>0</v>
      </c>
      <c r="L41" s="36">
        <f t="shared" si="69"/>
        <v>0</v>
      </c>
      <c r="M41" s="36"/>
      <c r="N41" s="36">
        <f t="shared" si="69"/>
        <v>38910</v>
      </c>
      <c r="O41" s="36">
        <f t="shared" si="29"/>
        <v>898150</v>
      </c>
      <c r="P41" s="36">
        <f t="shared" si="30"/>
        <v>429136</v>
      </c>
      <c r="Q41" s="36">
        <f t="shared" si="31"/>
        <v>696000</v>
      </c>
      <c r="R41" s="36">
        <f t="shared" si="32"/>
        <v>226986</v>
      </c>
      <c r="S41" s="36">
        <f t="shared" ref="S41:AL41" si="70">S71+S85+S255+S283+S325+S352+S396+S412+S430</f>
        <v>696000</v>
      </c>
      <c r="T41" s="36">
        <f t="shared" si="70"/>
        <v>226986</v>
      </c>
      <c r="U41" s="36">
        <f t="shared" si="70"/>
        <v>0</v>
      </c>
      <c r="V41" s="36">
        <f t="shared" si="70"/>
        <v>0</v>
      </c>
      <c r="W41" s="36">
        <f t="shared" si="70"/>
        <v>0</v>
      </c>
      <c r="X41" s="36">
        <f t="shared" si="70"/>
        <v>202150</v>
      </c>
      <c r="Y41" s="36">
        <f t="shared" si="70"/>
        <v>1279521</v>
      </c>
      <c r="Z41" s="36">
        <f t="shared" si="70"/>
        <v>994635</v>
      </c>
      <c r="AA41" s="36">
        <f t="shared" si="70"/>
        <v>407161</v>
      </c>
      <c r="AB41" s="36">
        <f t="shared" si="70"/>
        <v>548645</v>
      </c>
      <c r="AC41" s="36">
        <f t="shared" ref="AC41:AE41" si="71">AC71+AC85+AC255+AC283+AC325+AC352+AC396+AC412+AC430</f>
        <v>0</v>
      </c>
      <c r="AD41" s="36">
        <f t="shared" si="71"/>
        <v>0</v>
      </c>
      <c r="AE41" s="36">
        <f t="shared" si="71"/>
        <v>38829</v>
      </c>
      <c r="AF41" s="36">
        <f t="shared" si="70"/>
        <v>284886</v>
      </c>
      <c r="AG41" s="36">
        <f t="shared" si="70"/>
        <v>226985</v>
      </c>
      <c r="AH41" s="36">
        <f t="shared" si="70"/>
        <v>226985</v>
      </c>
      <c r="AI41" s="36">
        <f t="shared" si="70"/>
        <v>0</v>
      </c>
      <c r="AJ41" s="36">
        <f t="shared" si="70"/>
        <v>0</v>
      </c>
      <c r="AK41" s="36">
        <f t="shared" si="70"/>
        <v>0</v>
      </c>
      <c r="AL41" s="36">
        <f t="shared" si="70"/>
        <v>57901</v>
      </c>
      <c r="AM41" s="94">
        <f t="shared" si="56"/>
        <v>60.429502904063426</v>
      </c>
      <c r="AN41" s="94">
        <f t="shared" si="11"/>
        <v>79.294768428371881</v>
      </c>
      <c r="AO41" s="46">
        <v>0</v>
      </c>
      <c r="AP41" s="47">
        <v>0</v>
      </c>
    </row>
    <row r="42" spans="1:44">
      <c r="A42" s="17" t="s">
        <v>46</v>
      </c>
      <c r="B42" s="18" t="s">
        <v>33</v>
      </c>
      <c r="C42" s="36">
        <f>C60+C87+C262+C331+C361+C399+C416+C424+C433+C452</f>
        <v>245053</v>
      </c>
      <c r="D42" s="36">
        <f t="shared" ref="D42" si="72">D60+D87+D262+D331+D361+D399+D416+D424+D433+D452</f>
        <v>390595</v>
      </c>
      <c r="E42" s="36">
        <f t="shared" ref="E42:AL42" si="73">E60+E87+E262+E331+E361+E399+E416+E424+E433+E452</f>
        <v>245053</v>
      </c>
      <c r="F42" s="36">
        <f t="shared" si="73"/>
        <v>390595</v>
      </c>
      <c r="G42" s="36">
        <f t="shared" si="73"/>
        <v>77574</v>
      </c>
      <c r="H42" s="36">
        <f t="shared" si="73"/>
        <v>134817</v>
      </c>
      <c r="I42" s="36">
        <f t="shared" si="73"/>
        <v>167479</v>
      </c>
      <c r="J42" s="36">
        <f t="shared" si="73"/>
        <v>255778</v>
      </c>
      <c r="K42" s="36">
        <f t="shared" si="73"/>
        <v>0</v>
      </c>
      <c r="L42" s="36">
        <f t="shared" si="73"/>
        <v>0</v>
      </c>
      <c r="M42" s="36">
        <f t="shared" si="73"/>
        <v>0</v>
      </c>
      <c r="N42" s="36">
        <f t="shared" si="73"/>
        <v>0</v>
      </c>
      <c r="O42" s="36">
        <f t="shared" si="73"/>
        <v>0</v>
      </c>
      <c r="P42" s="36">
        <f t="shared" si="73"/>
        <v>0</v>
      </c>
      <c r="Q42" s="36">
        <f t="shared" si="73"/>
        <v>0</v>
      </c>
      <c r="R42" s="36">
        <f t="shared" si="73"/>
        <v>0</v>
      </c>
      <c r="S42" s="36">
        <f t="shared" si="73"/>
        <v>0</v>
      </c>
      <c r="T42" s="36">
        <f t="shared" si="73"/>
        <v>0</v>
      </c>
      <c r="U42" s="36">
        <f t="shared" si="73"/>
        <v>0</v>
      </c>
      <c r="V42" s="36">
        <f t="shared" si="73"/>
        <v>0</v>
      </c>
      <c r="W42" s="36">
        <f t="shared" si="73"/>
        <v>0</v>
      </c>
      <c r="X42" s="36">
        <f t="shared" si="73"/>
        <v>0</v>
      </c>
      <c r="Y42" s="36">
        <f t="shared" si="73"/>
        <v>320646</v>
      </c>
      <c r="Z42" s="36">
        <f t="shared" si="73"/>
        <v>320646</v>
      </c>
      <c r="AA42" s="36">
        <f t="shared" si="73"/>
        <v>113954</v>
      </c>
      <c r="AB42" s="36">
        <f t="shared" si="73"/>
        <v>206692</v>
      </c>
      <c r="AC42" s="36">
        <f t="shared" ref="AC42:AE42" si="74">AC60+AC87+AC262+AC331+AC361+AC399+AC416+AC424+AC433+AC452</f>
        <v>0</v>
      </c>
      <c r="AD42" s="36">
        <f t="shared" si="74"/>
        <v>0</v>
      </c>
      <c r="AE42" s="36">
        <f t="shared" si="74"/>
        <v>0</v>
      </c>
      <c r="AF42" s="36">
        <f t="shared" si="73"/>
        <v>0</v>
      </c>
      <c r="AG42" s="36">
        <f t="shared" si="73"/>
        <v>0</v>
      </c>
      <c r="AH42" s="36">
        <f t="shared" si="73"/>
        <v>0</v>
      </c>
      <c r="AI42" s="36">
        <f t="shared" si="73"/>
        <v>0</v>
      </c>
      <c r="AJ42" s="36">
        <f t="shared" si="73"/>
        <v>0</v>
      </c>
      <c r="AK42" s="36">
        <f t="shared" si="73"/>
        <v>0</v>
      </c>
      <c r="AL42" s="36">
        <f t="shared" si="73"/>
        <v>0</v>
      </c>
      <c r="AM42" s="94">
        <f t="shared" si="56"/>
        <v>130.84761255728353</v>
      </c>
      <c r="AN42" s="94">
        <f t="shared" si="11"/>
        <v>82.091680641073239</v>
      </c>
      <c r="AO42" s="46">
        <v>0</v>
      </c>
      <c r="AP42" s="47">
        <v>0</v>
      </c>
    </row>
    <row r="43" spans="1:44">
      <c r="A43" s="20" t="s">
        <v>34</v>
      </c>
      <c r="B43" s="2" t="s">
        <v>35</v>
      </c>
      <c r="C43" s="34">
        <f>C74+C137+C266+C285+C334+C368+C406+C418+C454</f>
        <v>3393296.7543599256</v>
      </c>
      <c r="D43" s="34">
        <f t="shared" si="7"/>
        <v>5008503.0608534319</v>
      </c>
      <c r="E43" s="34">
        <f>E74+E137+E266+E285+E334+E368+E406+E418+E454</f>
        <v>978470.38701298705</v>
      </c>
      <c r="F43" s="34">
        <f>F74+F137+F266+F285+F334+F368+F406+F418+F454</f>
        <v>1069662.6935064935</v>
      </c>
      <c r="G43" s="34">
        <f>G74+G137+G266+G285+G334+G368+G406+G418+G454</f>
        <v>261679</v>
      </c>
      <c r="H43" s="34">
        <f>H74+H137+H266+H285+H334+H368+H406+H418+H454</f>
        <v>339320</v>
      </c>
      <c r="I43" s="34">
        <f>I74+I137+I266+I285+I334+I368+I406+I418+I454</f>
        <v>713399.69350649347</v>
      </c>
      <c r="J43" s="34">
        <f t="shared" ref="J43:N43" si="75">J74+J137+J266+J285+J334+J368+J406+J418+J454</f>
        <v>745804.69350649347</v>
      </c>
      <c r="K43" s="34">
        <f t="shared" si="75"/>
        <v>0</v>
      </c>
      <c r="L43" s="34">
        <f t="shared" si="75"/>
        <v>0</v>
      </c>
      <c r="M43" s="34"/>
      <c r="N43" s="34">
        <f t="shared" si="75"/>
        <v>0</v>
      </c>
      <c r="O43" s="34">
        <f t="shared" si="29"/>
        <v>2414826.3673469387</v>
      </c>
      <c r="P43" s="34">
        <f t="shared" si="30"/>
        <v>3938840.3673469387</v>
      </c>
      <c r="Q43" s="34">
        <f t="shared" si="31"/>
        <v>2414826.3673469387</v>
      </c>
      <c r="R43" s="34">
        <f t="shared" si="32"/>
        <v>3938840.3673469387</v>
      </c>
      <c r="S43" s="34">
        <f t="shared" ref="S43:AL43" si="76">S74+S137+S266+S285+S334+S368+S406+S418+S454</f>
        <v>2058044</v>
      </c>
      <c r="T43" s="34">
        <f t="shared" si="76"/>
        <v>3582058</v>
      </c>
      <c r="U43" s="34">
        <f t="shared" si="76"/>
        <v>95317</v>
      </c>
      <c r="V43" s="34">
        <f t="shared" si="76"/>
        <v>46640.36734693878</v>
      </c>
      <c r="W43" s="34">
        <f t="shared" si="76"/>
        <v>214825</v>
      </c>
      <c r="X43" s="34">
        <f t="shared" si="76"/>
        <v>0</v>
      </c>
      <c r="Y43" s="34">
        <f t="shared" si="76"/>
        <v>4776235</v>
      </c>
      <c r="Z43" s="34">
        <f t="shared" si="76"/>
        <v>917142</v>
      </c>
      <c r="AA43" s="34">
        <f t="shared" si="76"/>
        <v>321656</v>
      </c>
      <c r="AB43" s="34">
        <f t="shared" si="76"/>
        <v>595486</v>
      </c>
      <c r="AC43" s="34">
        <f t="shared" ref="AC43:AE43" si="77">AC74+AC137+AC266+AC285+AC334+AC368+AC406+AC418+AC454</f>
        <v>0</v>
      </c>
      <c r="AD43" s="34">
        <f t="shared" si="77"/>
        <v>0</v>
      </c>
      <c r="AE43" s="34">
        <f t="shared" si="77"/>
        <v>0</v>
      </c>
      <c r="AF43" s="34">
        <f t="shared" si="76"/>
        <v>3859093</v>
      </c>
      <c r="AG43" s="34">
        <f t="shared" si="76"/>
        <v>3859093</v>
      </c>
      <c r="AH43" s="34">
        <f t="shared" si="76"/>
        <v>3542244</v>
      </c>
      <c r="AI43" s="34">
        <f t="shared" si="76"/>
        <v>92182</v>
      </c>
      <c r="AJ43" s="34">
        <f t="shared" si="76"/>
        <v>35133</v>
      </c>
      <c r="AK43" s="34">
        <f t="shared" si="76"/>
        <v>189534</v>
      </c>
      <c r="AL43" s="34">
        <f t="shared" si="76"/>
        <v>0</v>
      </c>
      <c r="AM43" s="90">
        <f t="shared" si="56"/>
        <v>140.75500452069764</v>
      </c>
      <c r="AN43" s="90">
        <f t="shared" si="11"/>
        <v>95.362525328798455</v>
      </c>
      <c r="AO43" s="20"/>
      <c r="AP43" s="44"/>
      <c r="AR43" s="57"/>
    </row>
    <row r="44" spans="1:44">
      <c r="A44" s="46" t="s">
        <v>209</v>
      </c>
      <c r="B44" s="18" t="s">
        <v>210</v>
      </c>
      <c r="C44" s="36">
        <f>C369</f>
        <v>2222755</v>
      </c>
      <c r="D44" s="36">
        <f t="shared" si="7"/>
        <v>3750195</v>
      </c>
      <c r="E44" s="36">
        <f t="shared" ref="E44:F44" si="78">E369</f>
        <v>267755</v>
      </c>
      <c r="F44" s="36">
        <f t="shared" si="78"/>
        <v>361781</v>
      </c>
      <c r="G44" s="36">
        <f t="shared" ref="G44:X44" si="79">G369</f>
        <v>14692</v>
      </c>
      <c r="H44" s="36">
        <f t="shared" ref="H44" si="80">H369</f>
        <v>108718</v>
      </c>
      <c r="I44" s="36">
        <f t="shared" si="79"/>
        <v>253063</v>
      </c>
      <c r="J44" s="36">
        <f>J369</f>
        <v>253063</v>
      </c>
      <c r="K44" s="36"/>
      <c r="L44" s="36">
        <f t="shared" ref="L44:N44" si="81">L369</f>
        <v>0</v>
      </c>
      <c r="M44" s="36"/>
      <c r="N44" s="36">
        <f t="shared" si="81"/>
        <v>0</v>
      </c>
      <c r="O44" s="36">
        <f t="shared" si="29"/>
        <v>1955000</v>
      </c>
      <c r="P44" s="36">
        <f t="shared" si="30"/>
        <v>3388414</v>
      </c>
      <c r="Q44" s="36">
        <f t="shared" si="31"/>
        <v>1955000</v>
      </c>
      <c r="R44" s="36">
        <f t="shared" si="32"/>
        <v>3388414</v>
      </c>
      <c r="S44" s="36">
        <f t="shared" si="79"/>
        <v>1955000</v>
      </c>
      <c r="T44" s="36">
        <f t="shared" ref="T44" si="82">T369</f>
        <v>3388414</v>
      </c>
      <c r="U44" s="36">
        <f t="shared" ref="U44:W44" si="83">U369</f>
        <v>0</v>
      </c>
      <c r="V44" s="36">
        <f t="shared" si="83"/>
        <v>0</v>
      </c>
      <c r="W44" s="36">
        <f t="shared" si="83"/>
        <v>0</v>
      </c>
      <c r="X44" s="36">
        <f t="shared" si="79"/>
        <v>0</v>
      </c>
      <c r="Y44" s="36">
        <f t="shared" ref="Y44:AL44" si="84">Y369</f>
        <v>3750195</v>
      </c>
      <c r="Z44" s="36">
        <f t="shared" si="84"/>
        <v>361781</v>
      </c>
      <c r="AA44" s="36">
        <f t="shared" si="84"/>
        <v>108718</v>
      </c>
      <c r="AB44" s="36">
        <f t="shared" si="84"/>
        <v>253063</v>
      </c>
      <c r="AC44" s="36">
        <f t="shared" ref="AC44:AE44" si="85">AC369</f>
        <v>0</v>
      </c>
      <c r="AD44" s="36">
        <f t="shared" si="85"/>
        <v>0</v>
      </c>
      <c r="AE44" s="36">
        <f t="shared" si="85"/>
        <v>0</v>
      </c>
      <c r="AF44" s="36">
        <f t="shared" si="84"/>
        <v>3388414</v>
      </c>
      <c r="AG44" s="36">
        <f t="shared" si="84"/>
        <v>3388414</v>
      </c>
      <c r="AH44" s="36">
        <f t="shared" si="84"/>
        <v>3388414</v>
      </c>
      <c r="AI44" s="36">
        <f t="shared" si="84"/>
        <v>0</v>
      </c>
      <c r="AJ44" s="36">
        <f t="shared" si="84"/>
        <v>0</v>
      </c>
      <c r="AK44" s="36">
        <f t="shared" si="84"/>
        <v>0</v>
      </c>
      <c r="AL44" s="36">
        <f t="shared" si="84"/>
        <v>0</v>
      </c>
      <c r="AM44" s="94">
        <f t="shared" si="56"/>
        <v>168.71832478163361</v>
      </c>
      <c r="AN44" s="94">
        <f t="shared" si="11"/>
        <v>100</v>
      </c>
      <c r="AO44" s="46"/>
      <c r="AP44" s="47"/>
      <c r="AR44" s="57"/>
    </row>
    <row r="45" spans="1:44">
      <c r="A45" s="17" t="s">
        <v>52</v>
      </c>
      <c r="B45" s="18" t="s">
        <v>32</v>
      </c>
      <c r="C45" s="36">
        <f>C75+C138+C267+C371+C407</f>
        <v>397545</v>
      </c>
      <c r="D45" s="36">
        <f t="shared" si="7"/>
        <v>425480</v>
      </c>
      <c r="E45" s="36">
        <f t="shared" ref="E45:J45" si="86">E75+E138+E267+E371+E407</f>
        <v>367545</v>
      </c>
      <c r="F45" s="36">
        <f t="shared" ref="F45" si="87">F75+F138+F267+F371+F407</f>
        <v>301480</v>
      </c>
      <c r="G45" s="36">
        <f t="shared" si="86"/>
        <v>160808</v>
      </c>
      <c r="H45" s="36">
        <f t="shared" si="86"/>
        <v>148000</v>
      </c>
      <c r="I45" s="36">
        <f t="shared" si="86"/>
        <v>206737</v>
      </c>
      <c r="J45" s="36">
        <f t="shared" si="86"/>
        <v>156480</v>
      </c>
      <c r="K45" s="36"/>
      <c r="L45" s="36">
        <f t="shared" ref="L45:N45" si="88">L75+L138+L267+L371+L407</f>
        <v>0</v>
      </c>
      <c r="M45" s="36"/>
      <c r="N45" s="36">
        <f t="shared" si="88"/>
        <v>0</v>
      </c>
      <c r="O45" s="36">
        <f t="shared" si="29"/>
        <v>30000</v>
      </c>
      <c r="P45" s="36">
        <f t="shared" si="30"/>
        <v>124000</v>
      </c>
      <c r="Q45" s="36">
        <f t="shared" si="31"/>
        <v>30000</v>
      </c>
      <c r="R45" s="36">
        <f t="shared" si="32"/>
        <v>124000</v>
      </c>
      <c r="S45" s="36">
        <f t="shared" ref="S45:AL45" si="89">S75+S138+S267+S371+S407</f>
        <v>30000</v>
      </c>
      <c r="T45" s="36">
        <f t="shared" si="89"/>
        <v>124000</v>
      </c>
      <c r="U45" s="36">
        <f t="shared" si="89"/>
        <v>0</v>
      </c>
      <c r="V45" s="36">
        <f t="shared" si="89"/>
        <v>0</v>
      </c>
      <c r="W45" s="36">
        <f t="shared" si="89"/>
        <v>0</v>
      </c>
      <c r="X45" s="36">
        <f t="shared" si="89"/>
        <v>0</v>
      </c>
      <c r="Y45" s="36">
        <f t="shared" si="89"/>
        <v>378576</v>
      </c>
      <c r="Z45" s="36">
        <f t="shared" si="89"/>
        <v>259251</v>
      </c>
      <c r="AA45" s="36">
        <f t="shared" si="89"/>
        <v>136362</v>
      </c>
      <c r="AB45" s="36">
        <f t="shared" si="89"/>
        <v>122889</v>
      </c>
      <c r="AC45" s="36">
        <f t="shared" ref="AC45:AE45" si="90">AC75+AC138+AC267+AC371+AC407</f>
        <v>0</v>
      </c>
      <c r="AD45" s="36">
        <f t="shared" si="90"/>
        <v>0</v>
      </c>
      <c r="AE45" s="36">
        <f t="shared" si="90"/>
        <v>0</v>
      </c>
      <c r="AF45" s="36">
        <f t="shared" si="89"/>
        <v>119325</v>
      </c>
      <c r="AG45" s="36">
        <f t="shared" si="89"/>
        <v>119325</v>
      </c>
      <c r="AH45" s="36">
        <f t="shared" si="89"/>
        <v>119325</v>
      </c>
      <c r="AI45" s="36">
        <f t="shared" si="89"/>
        <v>0</v>
      </c>
      <c r="AJ45" s="36">
        <f t="shared" si="89"/>
        <v>0</v>
      </c>
      <c r="AK45" s="36">
        <f t="shared" si="89"/>
        <v>0</v>
      </c>
      <c r="AL45" s="36">
        <f t="shared" si="89"/>
        <v>0</v>
      </c>
      <c r="AM45" s="94">
        <f t="shared" si="56"/>
        <v>95.228464702109193</v>
      </c>
      <c r="AN45" s="94">
        <f t="shared" si="11"/>
        <v>88.97621509824198</v>
      </c>
      <c r="AO45" s="46"/>
      <c r="AP45" s="47"/>
    </row>
    <row r="46" spans="1:44">
      <c r="A46" s="17" t="s">
        <v>46</v>
      </c>
      <c r="B46" s="18" t="s">
        <v>33</v>
      </c>
      <c r="C46" s="36">
        <f t="shared" ref="C46:I46" si="91">C77+C151+C286+C335+C377+C419+C455</f>
        <v>772996.75435992586</v>
      </c>
      <c r="D46" s="36">
        <f t="shared" si="7"/>
        <v>832828.0608534324</v>
      </c>
      <c r="E46" s="36">
        <f t="shared" ref="E46:F46" si="92">E77+E151+E286+E335+E377+E419+E455</f>
        <v>343170.38701298699</v>
      </c>
      <c r="F46" s="36">
        <f t="shared" si="92"/>
        <v>406401.69350649352</v>
      </c>
      <c r="G46" s="36">
        <f t="shared" si="91"/>
        <v>86179</v>
      </c>
      <c r="H46" s="36">
        <f t="shared" si="91"/>
        <v>82602</v>
      </c>
      <c r="I46" s="36">
        <f t="shared" si="91"/>
        <v>253599.6935064935</v>
      </c>
      <c r="J46" s="36">
        <f>J77+J151+J286+J335+J377+J419+J455</f>
        <v>336261.69350649352</v>
      </c>
      <c r="K46" s="36"/>
      <c r="L46" s="36">
        <f t="shared" ref="L46:N46" si="93">L151+L286+L335+L377+L419+L455</f>
        <v>0</v>
      </c>
      <c r="M46" s="36"/>
      <c r="N46" s="36">
        <f t="shared" si="93"/>
        <v>0</v>
      </c>
      <c r="O46" s="36">
        <f t="shared" si="29"/>
        <v>429826.36734693882</v>
      </c>
      <c r="P46" s="36">
        <f t="shared" si="30"/>
        <v>426426.36734693882</v>
      </c>
      <c r="Q46" s="36">
        <f t="shared" si="31"/>
        <v>429826.36734693882</v>
      </c>
      <c r="R46" s="36">
        <f t="shared" si="32"/>
        <v>426426.36734693882</v>
      </c>
      <c r="S46" s="36">
        <f t="shared" ref="S46:AL46" si="94">S151+S286+S335+S377+S419+S455</f>
        <v>73044</v>
      </c>
      <c r="T46" s="36">
        <f t="shared" si="94"/>
        <v>69644</v>
      </c>
      <c r="U46" s="36">
        <f t="shared" si="94"/>
        <v>95317</v>
      </c>
      <c r="V46" s="36">
        <f t="shared" si="94"/>
        <v>46640.36734693878</v>
      </c>
      <c r="W46" s="36">
        <f t="shared" si="94"/>
        <v>214825</v>
      </c>
      <c r="X46" s="36">
        <f t="shared" si="94"/>
        <v>0</v>
      </c>
      <c r="Y46" s="36">
        <f t="shared" si="94"/>
        <v>637695</v>
      </c>
      <c r="Z46" s="36">
        <f t="shared" si="94"/>
        <v>286341</v>
      </c>
      <c r="AA46" s="36">
        <f t="shared" si="94"/>
        <v>66807</v>
      </c>
      <c r="AB46" s="36">
        <f t="shared" si="94"/>
        <v>219534</v>
      </c>
      <c r="AC46" s="36">
        <f t="shared" ref="AC46:AE46" si="95">AC151+AC286+AC335+AC377+AC419+AC455</f>
        <v>0</v>
      </c>
      <c r="AD46" s="36">
        <f t="shared" si="95"/>
        <v>0</v>
      </c>
      <c r="AE46" s="36">
        <f t="shared" si="95"/>
        <v>0</v>
      </c>
      <c r="AF46" s="36">
        <f t="shared" si="94"/>
        <v>351354</v>
      </c>
      <c r="AG46" s="36">
        <f t="shared" si="94"/>
        <v>351354</v>
      </c>
      <c r="AH46" s="36">
        <f t="shared" si="94"/>
        <v>34505</v>
      </c>
      <c r="AI46" s="36">
        <f t="shared" si="94"/>
        <v>92182</v>
      </c>
      <c r="AJ46" s="36">
        <f t="shared" si="94"/>
        <v>35133</v>
      </c>
      <c r="AK46" s="36">
        <f t="shared" si="94"/>
        <v>189534</v>
      </c>
      <c r="AL46" s="36">
        <f t="shared" si="94"/>
        <v>0</v>
      </c>
      <c r="AM46" s="94">
        <f t="shared" si="56"/>
        <v>82.496465399526613</v>
      </c>
      <c r="AN46" s="94">
        <f t="shared" si="11"/>
        <v>76.569826351255301</v>
      </c>
      <c r="AO46" s="46"/>
      <c r="AP46" s="47"/>
    </row>
    <row r="47" spans="1:44">
      <c r="A47" s="20" t="s">
        <v>36</v>
      </c>
      <c r="B47" s="2" t="s">
        <v>37</v>
      </c>
      <c r="C47" s="34">
        <f>C65+C194+C270+C303+C343+C382+C401</f>
        <v>905189</v>
      </c>
      <c r="D47" s="34">
        <f t="shared" si="7"/>
        <v>825247</v>
      </c>
      <c r="E47" s="34">
        <f>E65+E194+E270+E303+E343+E382+E401+E444</f>
        <v>531873</v>
      </c>
      <c r="F47" s="34">
        <f>F65+F194+F270+F303+F343+F382+F401+F444</f>
        <v>506931</v>
      </c>
      <c r="G47" s="34">
        <f t="shared" ref="G47:J47" si="96">G65+G194+G270+G303+G343+G382+G401</f>
        <v>10105</v>
      </c>
      <c r="H47" s="34">
        <f t="shared" si="96"/>
        <v>17384</v>
      </c>
      <c r="I47" s="34">
        <f t="shared" si="96"/>
        <v>521768</v>
      </c>
      <c r="J47" s="34">
        <f t="shared" si="96"/>
        <v>490243</v>
      </c>
      <c r="K47" s="34">
        <f t="shared" ref="K47:N47" si="97">K65+K194+K270+K303+K343+K382+K401</f>
        <v>0</v>
      </c>
      <c r="L47" s="34">
        <f t="shared" si="97"/>
        <v>0</v>
      </c>
      <c r="M47" s="34"/>
      <c r="N47" s="34">
        <f t="shared" si="97"/>
        <v>0</v>
      </c>
      <c r="O47" s="34">
        <f t="shared" si="29"/>
        <v>373316</v>
      </c>
      <c r="P47" s="34">
        <f t="shared" si="30"/>
        <v>318316</v>
      </c>
      <c r="Q47" s="34">
        <f t="shared" si="31"/>
        <v>373316</v>
      </c>
      <c r="R47" s="34">
        <f t="shared" si="32"/>
        <v>318316</v>
      </c>
      <c r="S47" s="34">
        <f t="shared" ref="S47:AL47" si="98">S65+S194+S270+S303+S343+S382+S401</f>
        <v>373316</v>
      </c>
      <c r="T47" s="34">
        <f t="shared" si="98"/>
        <v>318316</v>
      </c>
      <c r="U47" s="34">
        <f t="shared" si="98"/>
        <v>0</v>
      </c>
      <c r="V47" s="34">
        <f t="shared" si="98"/>
        <v>0</v>
      </c>
      <c r="W47" s="34">
        <f t="shared" si="98"/>
        <v>0</v>
      </c>
      <c r="X47" s="34">
        <f t="shared" si="98"/>
        <v>0</v>
      </c>
      <c r="Y47" s="34">
        <f t="shared" si="98"/>
        <v>717064</v>
      </c>
      <c r="Z47" s="34">
        <f t="shared" si="98"/>
        <v>398748</v>
      </c>
      <c r="AA47" s="34">
        <f t="shared" si="98"/>
        <v>8645</v>
      </c>
      <c r="AB47" s="34">
        <f t="shared" si="98"/>
        <v>390103</v>
      </c>
      <c r="AC47" s="34">
        <f t="shared" ref="AC47:AE47" si="99">AC65+AC194+AC270+AC303+AC343+AC382+AC401</f>
        <v>0</v>
      </c>
      <c r="AD47" s="34">
        <f t="shared" si="99"/>
        <v>0</v>
      </c>
      <c r="AE47" s="34">
        <f t="shared" si="99"/>
        <v>0</v>
      </c>
      <c r="AF47" s="34">
        <f t="shared" si="98"/>
        <v>318316</v>
      </c>
      <c r="AG47" s="34">
        <f t="shared" si="98"/>
        <v>318316</v>
      </c>
      <c r="AH47" s="34">
        <f t="shared" si="98"/>
        <v>318316</v>
      </c>
      <c r="AI47" s="34">
        <f t="shared" si="98"/>
        <v>0</v>
      </c>
      <c r="AJ47" s="34">
        <f t="shared" si="98"/>
        <v>0</v>
      </c>
      <c r="AK47" s="34">
        <f t="shared" si="98"/>
        <v>0</v>
      </c>
      <c r="AL47" s="34">
        <f t="shared" si="98"/>
        <v>0</v>
      </c>
      <c r="AM47" s="90">
        <f t="shared" si="56"/>
        <v>79.217047489529818</v>
      </c>
      <c r="AN47" s="90">
        <f t="shared" si="11"/>
        <v>86.890833895791204</v>
      </c>
      <c r="AO47" s="20"/>
      <c r="AP47" s="44"/>
    </row>
    <row r="48" spans="1:44">
      <c r="A48" s="17" t="s">
        <v>52</v>
      </c>
      <c r="B48" s="18" t="s">
        <v>32</v>
      </c>
      <c r="C48" s="36">
        <f>C195+C383</f>
        <v>702923</v>
      </c>
      <c r="D48" s="36">
        <f t="shared" si="7"/>
        <v>568000</v>
      </c>
      <c r="E48" s="36">
        <f t="shared" ref="E48:J48" si="100">E195+E383</f>
        <v>329607</v>
      </c>
      <c r="F48" s="36">
        <f t="shared" ref="F48" si="101">F195+F383</f>
        <v>249684</v>
      </c>
      <c r="G48" s="36">
        <f t="shared" si="100"/>
        <v>0</v>
      </c>
      <c r="H48" s="36">
        <f t="shared" si="100"/>
        <v>0</v>
      </c>
      <c r="I48" s="36">
        <f t="shared" si="100"/>
        <v>329607</v>
      </c>
      <c r="J48" s="36">
        <f t="shared" si="100"/>
        <v>249684</v>
      </c>
      <c r="K48" s="36">
        <f t="shared" ref="K48:N48" si="102">K195+K383</f>
        <v>0</v>
      </c>
      <c r="L48" s="36">
        <f t="shared" si="102"/>
        <v>0</v>
      </c>
      <c r="M48" s="36"/>
      <c r="N48" s="36">
        <f t="shared" si="102"/>
        <v>0</v>
      </c>
      <c r="O48" s="36">
        <f t="shared" si="29"/>
        <v>373316</v>
      </c>
      <c r="P48" s="36">
        <f t="shared" si="30"/>
        <v>318316</v>
      </c>
      <c r="Q48" s="36">
        <f t="shared" si="31"/>
        <v>373316</v>
      </c>
      <c r="R48" s="36">
        <f t="shared" si="32"/>
        <v>318316</v>
      </c>
      <c r="S48" s="36">
        <f t="shared" ref="S48:AL48" si="103">S195+S383</f>
        <v>373316</v>
      </c>
      <c r="T48" s="36">
        <f t="shared" si="103"/>
        <v>318316</v>
      </c>
      <c r="U48" s="36">
        <f t="shared" si="103"/>
        <v>0</v>
      </c>
      <c r="V48" s="36">
        <f t="shared" si="103"/>
        <v>0</v>
      </c>
      <c r="W48" s="36">
        <f t="shared" si="103"/>
        <v>0</v>
      </c>
      <c r="X48" s="36">
        <f t="shared" si="103"/>
        <v>0</v>
      </c>
      <c r="Y48" s="36">
        <f t="shared" si="103"/>
        <v>535935</v>
      </c>
      <c r="Z48" s="36">
        <f t="shared" si="103"/>
        <v>217619</v>
      </c>
      <c r="AA48" s="36">
        <f t="shared" si="103"/>
        <v>0</v>
      </c>
      <c r="AB48" s="36">
        <f t="shared" si="103"/>
        <v>217619</v>
      </c>
      <c r="AC48" s="36">
        <f t="shared" ref="AC48:AE48" si="104">AC195+AC383</f>
        <v>0</v>
      </c>
      <c r="AD48" s="36">
        <f t="shared" si="104"/>
        <v>0</v>
      </c>
      <c r="AE48" s="36">
        <f t="shared" si="104"/>
        <v>0</v>
      </c>
      <c r="AF48" s="36">
        <f t="shared" si="103"/>
        <v>318316</v>
      </c>
      <c r="AG48" s="36">
        <f t="shared" si="103"/>
        <v>318316</v>
      </c>
      <c r="AH48" s="36">
        <f t="shared" si="103"/>
        <v>318316</v>
      </c>
      <c r="AI48" s="36">
        <f t="shared" si="103"/>
        <v>0</v>
      </c>
      <c r="AJ48" s="36">
        <f t="shared" si="103"/>
        <v>0</v>
      </c>
      <c r="AK48" s="36">
        <f t="shared" si="103"/>
        <v>0</v>
      </c>
      <c r="AL48" s="36">
        <f t="shared" si="103"/>
        <v>0</v>
      </c>
      <c r="AM48" s="94">
        <f t="shared" si="56"/>
        <v>76.243770654822782</v>
      </c>
      <c r="AN48" s="94">
        <f t="shared" si="11"/>
        <v>94.354753521126753</v>
      </c>
      <c r="AO48" s="46"/>
      <c r="AP48" s="47"/>
    </row>
    <row r="49" spans="1:47">
      <c r="A49" s="17" t="s">
        <v>46</v>
      </c>
      <c r="B49" s="18" t="s">
        <v>33</v>
      </c>
      <c r="C49" s="36">
        <f>C66+C213+C271+C304+C344+C387+C402</f>
        <v>202266</v>
      </c>
      <c r="D49" s="36">
        <f t="shared" si="7"/>
        <v>257247</v>
      </c>
      <c r="E49" s="36">
        <f>E66+E213+E271+E304+E344+E387+E402+E445</f>
        <v>202266</v>
      </c>
      <c r="F49" s="36">
        <f>F66+F213+F271+F304+F344+F387+F402+F445</f>
        <v>257247</v>
      </c>
      <c r="G49" s="36">
        <f t="shared" ref="G49:J49" si="105">G66+G213+G271+G304+G344+G387+G402</f>
        <v>10105</v>
      </c>
      <c r="H49" s="36">
        <f t="shared" si="105"/>
        <v>17384</v>
      </c>
      <c r="I49" s="36">
        <f t="shared" si="105"/>
        <v>192161</v>
      </c>
      <c r="J49" s="36">
        <f t="shared" si="105"/>
        <v>240559</v>
      </c>
      <c r="K49" s="36">
        <f t="shared" ref="K49:N49" si="106">K66+K213+K271+K304+K344+K387+K402</f>
        <v>0</v>
      </c>
      <c r="L49" s="36">
        <f t="shared" si="106"/>
        <v>0</v>
      </c>
      <c r="M49" s="36"/>
      <c r="N49" s="36">
        <f t="shared" si="106"/>
        <v>0</v>
      </c>
      <c r="O49" s="39">
        <f t="shared" ref="O49:O53" si="107">Q49+X49</f>
        <v>0</v>
      </c>
      <c r="P49" s="39"/>
      <c r="Q49" s="39">
        <f t="shared" ref="Q49:Q53" si="108">SUM(S49:W49)</f>
        <v>0</v>
      </c>
      <c r="R49" s="39"/>
      <c r="S49" s="36">
        <f>S66+S213+S271+S304+S344+S387+S402</f>
        <v>0</v>
      </c>
      <c r="T49" s="36"/>
      <c r="U49" s="36"/>
      <c r="V49" s="36"/>
      <c r="W49" s="36"/>
      <c r="X49" s="36">
        <f t="shared" ref="X49:AL49" si="109">X66+X213+X271+X304+X344+X387+X402</f>
        <v>0</v>
      </c>
      <c r="Y49" s="36">
        <f t="shared" si="109"/>
        <v>181129</v>
      </c>
      <c r="Z49" s="36">
        <f t="shared" si="109"/>
        <v>181129</v>
      </c>
      <c r="AA49" s="36">
        <f t="shared" si="109"/>
        <v>8645</v>
      </c>
      <c r="AB49" s="36">
        <f t="shared" si="109"/>
        <v>172484</v>
      </c>
      <c r="AC49" s="36">
        <f t="shared" ref="AC49:AE49" si="110">AC66+AC213+AC271+AC304+AC344+AC387+AC402</f>
        <v>0</v>
      </c>
      <c r="AD49" s="36">
        <f t="shared" si="110"/>
        <v>0</v>
      </c>
      <c r="AE49" s="36">
        <f t="shared" si="110"/>
        <v>0</v>
      </c>
      <c r="AF49" s="36">
        <f t="shared" si="109"/>
        <v>0</v>
      </c>
      <c r="AG49" s="36">
        <f t="shared" si="109"/>
        <v>0</v>
      </c>
      <c r="AH49" s="36">
        <f t="shared" si="109"/>
        <v>0</v>
      </c>
      <c r="AI49" s="36">
        <f t="shared" si="109"/>
        <v>0</v>
      </c>
      <c r="AJ49" s="36">
        <f t="shared" si="109"/>
        <v>0</v>
      </c>
      <c r="AK49" s="36">
        <f t="shared" si="109"/>
        <v>0</v>
      </c>
      <c r="AL49" s="36">
        <f t="shared" si="109"/>
        <v>0</v>
      </c>
      <c r="AM49" s="94">
        <f t="shared" si="56"/>
        <v>89.549899637111537</v>
      </c>
      <c r="AN49" s="94">
        <f t="shared" si="11"/>
        <v>70.41053928714426</v>
      </c>
      <c r="AO49" s="46"/>
      <c r="AP49" s="47"/>
    </row>
    <row r="50" spans="1:47">
      <c r="A50" s="24" t="s">
        <v>38</v>
      </c>
      <c r="B50" s="25" t="s">
        <v>39</v>
      </c>
      <c r="C50" s="37">
        <f>SUM(C51:C53)</f>
        <v>60663</v>
      </c>
      <c r="D50" s="37">
        <f t="shared" si="7"/>
        <v>42270</v>
      </c>
      <c r="E50" s="37">
        <f t="shared" ref="E50:F50" si="111">SUM(E51:E53)</f>
        <v>60663</v>
      </c>
      <c r="F50" s="37">
        <f t="shared" si="111"/>
        <v>42270</v>
      </c>
      <c r="G50" s="37">
        <f t="shared" ref="G50:AL50" si="112">SUM(G51:G53)</f>
        <v>46493</v>
      </c>
      <c r="H50" s="37">
        <f t="shared" ref="H50:J50" si="113">SUM(H51:H53)</f>
        <v>28100</v>
      </c>
      <c r="I50" s="37">
        <f t="shared" si="113"/>
        <v>14170</v>
      </c>
      <c r="J50" s="37">
        <f t="shared" si="113"/>
        <v>14170</v>
      </c>
      <c r="K50" s="37">
        <f t="shared" ref="K50:N50" si="114">SUM(K51:K53)</f>
        <v>0</v>
      </c>
      <c r="L50" s="37">
        <f t="shared" si="114"/>
        <v>0</v>
      </c>
      <c r="M50" s="37"/>
      <c r="N50" s="37">
        <f t="shared" si="114"/>
        <v>0</v>
      </c>
      <c r="O50" s="37">
        <f t="shared" si="112"/>
        <v>0</v>
      </c>
      <c r="P50" s="37"/>
      <c r="Q50" s="37">
        <f t="shared" si="112"/>
        <v>0</v>
      </c>
      <c r="R50" s="37"/>
      <c r="S50" s="37">
        <f t="shared" si="112"/>
        <v>0</v>
      </c>
      <c r="T50" s="37"/>
      <c r="U50" s="37">
        <f t="shared" si="112"/>
        <v>0</v>
      </c>
      <c r="V50" s="37">
        <f t="shared" si="112"/>
        <v>0</v>
      </c>
      <c r="W50" s="37">
        <f t="shared" si="112"/>
        <v>0</v>
      </c>
      <c r="X50" s="37">
        <f t="shared" si="112"/>
        <v>0</v>
      </c>
      <c r="Y50" s="37">
        <f t="shared" si="112"/>
        <v>36739</v>
      </c>
      <c r="Z50" s="37">
        <f t="shared" si="112"/>
        <v>36739</v>
      </c>
      <c r="AA50" s="37">
        <f t="shared" si="112"/>
        <v>22569</v>
      </c>
      <c r="AB50" s="37">
        <f t="shared" si="112"/>
        <v>14170</v>
      </c>
      <c r="AC50" s="37">
        <f t="shared" ref="AC50:AE50" si="115">SUM(AC51:AC53)</f>
        <v>0</v>
      </c>
      <c r="AD50" s="37">
        <f t="shared" si="115"/>
        <v>0</v>
      </c>
      <c r="AE50" s="37">
        <f t="shared" si="115"/>
        <v>0</v>
      </c>
      <c r="AF50" s="37">
        <f t="shared" si="112"/>
        <v>0</v>
      </c>
      <c r="AG50" s="37">
        <f t="shared" si="112"/>
        <v>0</v>
      </c>
      <c r="AH50" s="37">
        <f t="shared" si="112"/>
        <v>0</v>
      </c>
      <c r="AI50" s="37">
        <f t="shared" si="112"/>
        <v>0</v>
      </c>
      <c r="AJ50" s="37">
        <f t="shared" si="112"/>
        <v>0</v>
      </c>
      <c r="AK50" s="37">
        <f t="shared" si="112"/>
        <v>0</v>
      </c>
      <c r="AL50" s="37">
        <f t="shared" si="112"/>
        <v>0</v>
      </c>
      <c r="AM50" s="93">
        <f t="shared" si="56"/>
        <v>60.562451576743648</v>
      </c>
      <c r="AN50" s="93">
        <f t="shared" si="11"/>
        <v>86.915069789448779</v>
      </c>
      <c r="AO50" s="48">
        <v>0</v>
      </c>
      <c r="AP50" s="49">
        <v>0</v>
      </c>
    </row>
    <row r="51" spans="1:47">
      <c r="A51" s="12">
        <v>1</v>
      </c>
      <c r="B51" s="5" t="s">
        <v>40</v>
      </c>
      <c r="C51" s="35">
        <f t="shared" ref="C51:C53" si="116">C512</f>
        <v>32100</v>
      </c>
      <c r="D51" s="39">
        <f t="shared" si="7"/>
        <v>23100</v>
      </c>
      <c r="E51" s="35">
        <f t="shared" ref="E51:F51" si="117">E512</f>
        <v>32100</v>
      </c>
      <c r="F51" s="35">
        <f t="shared" si="117"/>
        <v>23100</v>
      </c>
      <c r="G51" s="35">
        <f t="shared" ref="G51:X51" si="118">G512</f>
        <v>32100</v>
      </c>
      <c r="H51" s="35">
        <f t="shared" ref="H51:J51" si="119">H512</f>
        <v>23100</v>
      </c>
      <c r="I51" s="35">
        <f t="shared" si="119"/>
        <v>0</v>
      </c>
      <c r="J51" s="35">
        <f t="shared" si="119"/>
        <v>0</v>
      </c>
      <c r="K51" s="35">
        <f t="shared" si="118"/>
        <v>0</v>
      </c>
      <c r="L51" s="35">
        <f t="shared" si="118"/>
        <v>0</v>
      </c>
      <c r="M51" s="35"/>
      <c r="N51" s="35"/>
      <c r="O51" s="39">
        <f t="shared" si="107"/>
        <v>0</v>
      </c>
      <c r="P51" s="39"/>
      <c r="Q51" s="39">
        <f t="shared" si="108"/>
        <v>0</v>
      </c>
      <c r="R51" s="39"/>
      <c r="S51" s="35">
        <f t="shared" si="118"/>
        <v>0</v>
      </c>
      <c r="T51" s="35"/>
      <c r="U51" s="35"/>
      <c r="V51" s="35"/>
      <c r="W51" s="35"/>
      <c r="X51" s="35">
        <f t="shared" si="118"/>
        <v>0</v>
      </c>
      <c r="Y51" s="39">
        <f>Z51+AF51</f>
        <v>22569</v>
      </c>
      <c r="Z51" s="39">
        <f t="shared" ref="Z51:Z53" si="120">AA51+AB51+AC51+AD51</f>
        <v>22569</v>
      </c>
      <c r="AA51" s="39">
        <f t="shared" ref="AA51" si="121">AA512</f>
        <v>22569</v>
      </c>
      <c r="AB51" s="39"/>
      <c r="AC51" s="39"/>
      <c r="AD51" s="39"/>
      <c r="AE51" s="39"/>
      <c r="AF51" s="39"/>
      <c r="AG51" s="39"/>
      <c r="AH51" s="39"/>
      <c r="AI51" s="39"/>
      <c r="AJ51" s="39"/>
      <c r="AK51" s="39"/>
      <c r="AL51" s="39"/>
      <c r="AM51" s="91">
        <f t="shared" si="56"/>
        <v>70.308411214953267</v>
      </c>
      <c r="AN51" s="91">
        <f t="shared" si="11"/>
        <v>97.701298701298697</v>
      </c>
      <c r="AO51" s="19"/>
      <c r="AP51" s="45"/>
    </row>
    <row r="52" spans="1:47" ht="37.5">
      <c r="A52" s="12">
        <v>2</v>
      </c>
      <c r="B52" s="5" t="s">
        <v>41</v>
      </c>
      <c r="C52" s="35">
        <f t="shared" si="116"/>
        <v>14170</v>
      </c>
      <c r="D52" s="39">
        <f t="shared" si="7"/>
        <v>14170</v>
      </c>
      <c r="E52" s="35">
        <f t="shared" ref="E52:F52" si="122">E513</f>
        <v>14170</v>
      </c>
      <c r="F52" s="35">
        <f t="shared" si="122"/>
        <v>14170</v>
      </c>
      <c r="G52" s="35">
        <f t="shared" ref="G52:X52" si="123">G513</f>
        <v>0</v>
      </c>
      <c r="H52" s="35">
        <f t="shared" ref="H52:J52" si="124">H513</f>
        <v>0</v>
      </c>
      <c r="I52" s="35">
        <f t="shared" si="124"/>
        <v>14170</v>
      </c>
      <c r="J52" s="35">
        <f t="shared" si="124"/>
        <v>14170</v>
      </c>
      <c r="K52" s="35">
        <f t="shared" si="123"/>
        <v>0</v>
      </c>
      <c r="L52" s="35">
        <f t="shared" si="123"/>
        <v>0</v>
      </c>
      <c r="M52" s="35"/>
      <c r="N52" s="35"/>
      <c r="O52" s="39">
        <f t="shared" si="107"/>
        <v>0</v>
      </c>
      <c r="P52" s="39"/>
      <c r="Q52" s="39">
        <f t="shared" si="108"/>
        <v>0</v>
      </c>
      <c r="R52" s="39"/>
      <c r="S52" s="35">
        <f t="shared" si="123"/>
        <v>0</v>
      </c>
      <c r="T52" s="35"/>
      <c r="U52" s="35"/>
      <c r="V52" s="35"/>
      <c r="W52" s="35"/>
      <c r="X52" s="35">
        <f t="shared" si="123"/>
        <v>0</v>
      </c>
      <c r="Y52" s="39">
        <f>Z52+AF52</f>
        <v>14170</v>
      </c>
      <c r="Z52" s="39">
        <f t="shared" si="120"/>
        <v>14170</v>
      </c>
      <c r="AA52" s="39">
        <f t="shared" ref="AA52" si="125">AA513</f>
        <v>0</v>
      </c>
      <c r="AB52" s="39">
        <f>AB513</f>
        <v>14170</v>
      </c>
      <c r="AC52" s="39"/>
      <c r="AD52" s="39"/>
      <c r="AE52" s="39"/>
      <c r="AF52" s="39"/>
      <c r="AG52" s="39"/>
      <c r="AH52" s="39"/>
      <c r="AI52" s="39"/>
      <c r="AJ52" s="39"/>
      <c r="AK52" s="39"/>
      <c r="AL52" s="39"/>
      <c r="AM52" s="91">
        <f t="shared" si="56"/>
        <v>100</v>
      </c>
      <c r="AN52" s="91">
        <f t="shared" si="11"/>
        <v>100</v>
      </c>
      <c r="AO52" s="19"/>
      <c r="AP52" s="45">
        <v>0</v>
      </c>
    </row>
    <row r="53" spans="1:47" ht="37.5">
      <c r="A53" s="12">
        <v>3</v>
      </c>
      <c r="B53" s="5" t="s">
        <v>42</v>
      </c>
      <c r="C53" s="35">
        <f t="shared" si="116"/>
        <v>14393</v>
      </c>
      <c r="D53" s="39">
        <f t="shared" si="7"/>
        <v>5000</v>
      </c>
      <c r="E53" s="35">
        <f t="shared" ref="E53:F53" si="126">E514</f>
        <v>14393</v>
      </c>
      <c r="F53" s="35">
        <f t="shared" si="126"/>
        <v>5000</v>
      </c>
      <c r="G53" s="35">
        <f t="shared" ref="G53:X53" si="127">G514</f>
        <v>14393</v>
      </c>
      <c r="H53" s="35">
        <f t="shared" ref="H53:J53" si="128">H514</f>
        <v>5000</v>
      </c>
      <c r="I53" s="35">
        <f t="shared" si="128"/>
        <v>0</v>
      </c>
      <c r="J53" s="35">
        <f t="shared" si="128"/>
        <v>0</v>
      </c>
      <c r="K53" s="35">
        <f t="shared" si="127"/>
        <v>0</v>
      </c>
      <c r="L53" s="35">
        <f t="shared" si="127"/>
        <v>0</v>
      </c>
      <c r="M53" s="35"/>
      <c r="N53" s="35"/>
      <c r="O53" s="39">
        <f t="shared" si="107"/>
        <v>0</v>
      </c>
      <c r="P53" s="39"/>
      <c r="Q53" s="39">
        <f t="shared" si="108"/>
        <v>0</v>
      </c>
      <c r="R53" s="39"/>
      <c r="S53" s="35">
        <f t="shared" si="127"/>
        <v>0</v>
      </c>
      <c r="T53" s="35"/>
      <c r="U53" s="35"/>
      <c r="V53" s="35"/>
      <c r="W53" s="35"/>
      <c r="X53" s="35">
        <f t="shared" si="127"/>
        <v>0</v>
      </c>
      <c r="Y53" s="39">
        <f>Z53+AF53</f>
        <v>0</v>
      </c>
      <c r="Z53" s="39">
        <f t="shared" si="120"/>
        <v>0</v>
      </c>
      <c r="AA53" s="39">
        <f t="shared" ref="AA53" si="129">AA514</f>
        <v>0</v>
      </c>
      <c r="AB53" s="39"/>
      <c r="AC53" s="39"/>
      <c r="AD53" s="39"/>
      <c r="AE53" s="39"/>
      <c r="AF53" s="39"/>
      <c r="AG53" s="39"/>
      <c r="AH53" s="39"/>
      <c r="AI53" s="39"/>
      <c r="AJ53" s="39"/>
      <c r="AK53" s="39"/>
      <c r="AL53" s="39"/>
      <c r="AM53" s="91">
        <f t="shared" si="56"/>
        <v>0</v>
      </c>
      <c r="AN53" s="90">
        <f t="shared" si="11"/>
        <v>0</v>
      </c>
      <c r="AO53" s="19"/>
      <c r="AP53" s="45"/>
    </row>
    <row r="54" spans="1:47" ht="16.5" customHeight="1">
      <c r="A54" s="3"/>
      <c r="B54" s="5"/>
      <c r="C54" s="35"/>
      <c r="D54" s="35"/>
      <c r="E54" s="35"/>
      <c r="F54" s="35"/>
      <c r="G54" s="35"/>
      <c r="H54" s="35"/>
      <c r="I54" s="35"/>
      <c r="J54" s="35"/>
      <c r="K54" s="35"/>
      <c r="L54" s="35"/>
      <c r="M54" s="35"/>
      <c r="N54" s="35"/>
      <c r="O54" s="35"/>
      <c r="P54" s="35"/>
      <c r="Q54" s="35"/>
      <c r="R54" s="35"/>
      <c r="S54" s="35"/>
      <c r="T54" s="35"/>
      <c r="U54" s="35"/>
      <c r="V54" s="35"/>
      <c r="W54" s="35"/>
      <c r="X54" s="35"/>
      <c r="Y54" s="39"/>
      <c r="Z54" s="39"/>
      <c r="AA54" s="39"/>
      <c r="AB54" s="39"/>
      <c r="AC54" s="39"/>
      <c r="AD54" s="39"/>
      <c r="AE54" s="39"/>
      <c r="AF54" s="39"/>
      <c r="AG54" s="39"/>
      <c r="AH54" s="39"/>
      <c r="AI54" s="39"/>
      <c r="AJ54" s="39"/>
      <c r="AK54" s="39"/>
      <c r="AL54" s="39"/>
      <c r="AM54" s="95"/>
      <c r="AN54" s="90"/>
      <c r="AO54" s="19"/>
      <c r="AP54" s="45"/>
    </row>
    <row r="55" spans="1:47" ht="48" customHeight="1">
      <c r="A55" s="15"/>
      <c r="B55" s="16" t="s">
        <v>43</v>
      </c>
      <c r="C55" s="34">
        <f>C56+C511</f>
        <v>6733675.7543599261</v>
      </c>
      <c r="D55" s="34">
        <f t="shared" ref="D55:AL55" si="130">D56+D511</f>
        <v>7888992.0608534319</v>
      </c>
      <c r="E55" s="34">
        <f t="shared" si="130"/>
        <v>3047383.3870129869</v>
      </c>
      <c r="F55" s="34">
        <f t="shared" si="130"/>
        <v>3208458.6935064937</v>
      </c>
      <c r="G55" s="34">
        <f t="shared" si="130"/>
        <v>958934</v>
      </c>
      <c r="H55" s="34">
        <f t="shared" si="130"/>
        <v>958934</v>
      </c>
      <c r="I55" s="34">
        <f t="shared" si="130"/>
        <v>2085057.6935064935</v>
      </c>
      <c r="J55" s="34">
        <f t="shared" si="130"/>
        <v>2229772.6935064937</v>
      </c>
      <c r="K55" s="34">
        <f t="shared" si="130"/>
        <v>0</v>
      </c>
      <c r="L55" s="34">
        <f t="shared" si="130"/>
        <v>0</v>
      </c>
      <c r="M55" s="34">
        <f t="shared" si="130"/>
        <v>0</v>
      </c>
      <c r="N55" s="34">
        <f t="shared" si="130"/>
        <v>38910</v>
      </c>
      <c r="O55" s="34">
        <f t="shared" si="130"/>
        <v>3686292.3673469387</v>
      </c>
      <c r="P55" s="34">
        <f t="shared" si="130"/>
        <v>4686292.3673469387</v>
      </c>
      <c r="Q55" s="34">
        <f t="shared" si="130"/>
        <v>3484142.3673469387</v>
      </c>
      <c r="R55" s="34">
        <f t="shared" si="130"/>
        <v>4484142.3673469387</v>
      </c>
      <c r="S55" s="34">
        <f t="shared" si="130"/>
        <v>3127360</v>
      </c>
      <c r="T55" s="34">
        <f t="shared" si="130"/>
        <v>4127360</v>
      </c>
      <c r="U55" s="34">
        <f t="shared" si="130"/>
        <v>95317</v>
      </c>
      <c r="V55" s="34">
        <f t="shared" si="130"/>
        <v>46640.36734693878</v>
      </c>
      <c r="W55" s="34">
        <f t="shared" si="130"/>
        <v>214825</v>
      </c>
      <c r="X55" s="34">
        <f t="shared" si="130"/>
        <v>202150</v>
      </c>
      <c r="Y55" s="34">
        <f t="shared" si="130"/>
        <v>7132675</v>
      </c>
      <c r="Z55" s="34">
        <f t="shared" si="130"/>
        <v>2670380</v>
      </c>
      <c r="AA55" s="34">
        <f t="shared" si="130"/>
        <v>874009</v>
      </c>
      <c r="AB55" s="34">
        <f t="shared" si="130"/>
        <v>1757542</v>
      </c>
      <c r="AC55" s="34">
        <f t="shared" ref="AC55:AE55" si="131">AC56+AC511</f>
        <v>0</v>
      </c>
      <c r="AD55" s="34">
        <f t="shared" si="131"/>
        <v>0</v>
      </c>
      <c r="AE55" s="34">
        <f t="shared" si="131"/>
        <v>38829</v>
      </c>
      <c r="AF55" s="34">
        <f t="shared" si="130"/>
        <v>4462295</v>
      </c>
      <c r="AG55" s="34">
        <f t="shared" si="130"/>
        <v>4404394</v>
      </c>
      <c r="AH55" s="34">
        <f t="shared" si="130"/>
        <v>4087545</v>
      </c>
      <c r="AI55" s="34">
        <f t="shared" si="130"/>
        <v>92182</v>
      </c>
      <c r="AJ55" s="34">
        <f t="shared" si="130"/>
        <v>35133</v>
      </c>
      <c r="AK55" s="34">
        <f t="shared" si="130"/>
        <v>189534</v>
      </c>
      <c r="AL55" s="34">
        <f t="shared" si="130"/>
        <v>57901</v>
      </c>
      <c r="AM55" s="90">
        <f>Y55/C55*100</f>
        <v>105.92543003547104</v>
      </c>
      <c r="AN55" s="90">
        <f t="shared" si="11"/>
        <v>90.413007707202425</v>
      </c>
      <c r="AO55" s="20"/>
      <c r="AP55" s="44"/>
      <c r="AQ55" s="34" t="e">
        <f t="shared" ref="AQ55" si="132">AQ56</f>
        <v>#REF!</v>
      </c>
      <c r="AS55" s="57"/>
      <c r="AU55" s="57"/>
    </row>
    <row r="56" spans="1:47" ht="24.75" customHeight="1">
      <c r="A56" s="16" t="s">
        <v>26</v>
      </c>
      <c r="B56" s="2" t="s">
        <v>44</v>
      </c>
      <c r="C56" s="34">
        <f t="shared" ref="C56:N56" si="133">C57+C68+C79+C248+C277+C315+C319+C427+C447</f>
        <v>6673012.7543599261</v>
      </c>
      <c r="D56" s="34">
        <f t="shared" si="133"/>
        <v>7846722.0608534319</v>
      </c>
      <c r="E56" s="34">
        <f t="shared" si="133"/>
        <v>2986720.3870129869</v>
      </c>
      <c r="F56" s="34">
        <f t="shared" si="133"/>
        <v>3166188.6935064937</v>
      </c>
      <c r="G56" s="34">
        <f t="shared" si="133"/>
        <v>912441</v>
      </c>
      <c r="H56" s="34">
        <f t="shared" si="133"/>
        <v>930834</v>
      </c>
      <c r="I56" s="34">
        <f t="shared" si="133"/>
        <v>2070887.6935064935</v>
      </c>
      <c r="J56" s="34">
        <f t="shared" si="133"/>
        <v>2215602.6935064937</v>
      </c>
      <c r="K56" s="34">
        <f t="shared" si="133"/>
        <v>0</v>
      </c>
      <c r="L56" s="34">
        <f t="shared" si="133"/>
        <v>0</v>
      </c>
      <c r="M56" s="34"/>
      <c r="N56" s="34">
        <f t="shared" si="133"/>
        <v>38910</v>
      </c>
      <c r="O56" s="34">
        <f t="shared" ref="O56" si="134">Q56+X56</f>
        <v>3686292.3673469387</v>
      </c>
      <c r="P56" s="34">
        <f t="shared" ref="P56" si="135">R56+X56</f>
        <v>4686292.3673469387</v>
      </c>
      <c r="Q56" s="34">
        <f t="shared" ref="Q56" si="136">S56+U56+V56+W56</f>
        <v>3484142.3673469387</v>
      </c>
      <c r="R56" s="34">
        <f t="shared" ref="R56" si="137">T56+U56+V56+W56</f>
        <v>4484142.3673469387</v>
      </c>
      <c r="S56" s="34">
        <f>S57+S68+S79+S248+S277+S319+S427+S447</f>
        <v>3127360</v>
      </c>
      <c r="T56" s="34">
        <f t="shared" ref="T56:AB56" si="138">T57+T68+T79+T248+T277+T319+T427+T447</f>
        <v>4127360</v>
      </c>
      <c r="U56" s="34">
        <f t="shared" si="138"/>
        <v>95317</v>
      </c>
      <c r="V56" s="34">
        <f t="shared" si="138"/>
        <v>46640.36734693878</v>
      </c>
      <c r="W56" s="34">
        <f t="shared" si="138"/>
        <v>214825</v>
      </c>
      <c r="X56" s="34">
        <f t="shared" si="138"/>
        <v>202150</v>
      </c>
      <c r="Y56" s="34">
        <f t="shared" si="138"/>
        <v>7095936</v>
      </c>
      <c r="Z56" s="34">
        <f t="shared" si="138"/>
        <v>2633641</v>
      </c>
      <c r="AA56" s="34">
        <f t="shared" si="138"/>
        <v>851440</v>
      </c>
      <c r="AB56" s="34">
        <f t="shared" si="138"/>
        <v>1743372</v>
      </c>
      <c r="AC56" s="34">
        <f t="shared" ref="AC56:AE56" si="139">AC57+AC68+AC79+AC248+AC277+AC319+AC427+AC447</f>
        <v>0</v>
      </c>
      <c r="AD56" s="34">
        <f t="shared" si="139"/>
        <v>0</v>
      </c>
      <c r="AE56" s="34">
        <f t="shared" si="139"/>
        <v>38829</v>
      </c>
      <c r="AF56" s="34">
        <f t="shared" ref="AF56:AL56" si="140">AF57+AF68+AF79+AF248+AF277+AF319+AF427+AF447</f>
        <v>4462295</v>
      </c>
      <c r="AG56" s="34">
        <f t="shared" si="140"/>
        <v>4404394</v>
      </c>
      <c r="AH56" s="34">
        <f t="shared" si="140"/>
        <v>4087545</v>
      </c>
      <c r="AI56" s="34">
        <f t="shared" si="140"/>
        <v>92182</v>
      </c>
      <c r="AJ56" s="34">
        <f t="shared" si="140"/>
        <v>35133</v>
      </c>
      <c r="AK56" s="34">
        <f t="shared" si="140"/>
        <v>189534</v>
      </c>
      <c r="AL56" s="34">
        <f t="shared" si="140"/>
        <v>57901</v>
      </c>
      <c r="AM56" s="90">
        <f>Y56/C56*100</f>
        <v>106.33781563453104</v>
      </c>
      <c r="AN56" s="90">
        <f t="shared" si="11"/>
        <v>90.431850968711714</v>
      </c>
      <c r="AO56" s="20">
        <v>0</v>
      </c>
      <c r="AP56" s="44">
        <v>0</v>
      </c>
      <c r="AQ56" s="34" t="e">
        <f>AQ57+AQ68+AQ79+AQ248+AQ277+AQ319+AQ427+AQ447</f>
        <v>#REF!</v>
      </c>
      <c r="AR56">
        <v>523970</v>
      </c>
      <c r="AS56" s="57">
        <f>AR56-AA56</f>
        <v>-327470</v>
      </c>
    </row>
    <row r="57" spans="1:47">
      <c r="A57" s="24" t="s">
        <v>8</v>
      </c>
      <c r="B57" s="25" t="s">
        <v>45</v>
      </c>
      <c r="C57" s="37">
        <f>C58</f>
        <v>14574</v>
      </c>
      <c r="D57" s="37">
        <f>D58</f>
        <v>34474</v>
      </c>
      <c r="E57" s="37">
        <f t="shared" ref="E57:AL57" si="141">E58</f>
        <v>14574</v>
      </c>
      <c r="F57" s="37">
        <f t="shared" si="141"/>
        <v>34474</v>
      </c>
      <c r="G57" s="37">
        <f t="shared" si="141"/>
        <v>14574</v>
      </c>
      <c r="H57" s="37">
        <f t="shared" si="141"/>
        <v>34474</v>
      </c>
      <c r="I57" s="37">
        <f t="shared" si="141"/>
        <v>0</v>
      </c>
      <c r="J57" s="37"/>
      <c r="K57" s="37">
        <f t="shared" si="141"/>
        <v>0</v>
      </c>
      <c r="L57" s="37">
        <f t="shared" si="141"/>
        <v>0</v>
      </c>
      <c r="M57" s="37"/>
      <c r="N57" s="37"/>
      <c r="O57" s="37">
        <f t="shared" si="141"/>
        <v>0</v>
      </c>
      <c r="P57" s="37"/>
      <c r="Q57" s="37">
        <f t="shared" si="141"/>
        <v>0</v>
      </c>
      <c r="R57" s="37"/>
      <c r="S57" s="37">
        <f t="shared" si="141"/>
        <v>0</v>
      </c>
      <c r="T57" s="37"/>
      <c r="U57" s="37">
        <f t="shared" si="141"/>
        <v>0</v>
      </c>
      <c r="V57" s="37">
        <f t="shared" si="141"/>
        <v>0</v>
      </c>
      <c r="W57" s="37">
        <f t="shared" si="141"/>
        <v>0</v>
      </c>
      <c r="X57" s="37">
        <f t="shared" si="141"/>
        <v>0</v>
      </c>
      <c r="Y57" s="37">
        <f t="shared" si="141"/>
        <v>17649</v>
      </c>
      <c r="Z57" s="37">
        <f t="shared" si="141"/>
        <v>17649</v>
      </c>
      <c r="AA57" s="37">
        <f t="shared" si="141"/>
        <v>17649</v>
      </c>
      <c r="AB57" s="37">
        <f t="shared" si="141"/>
        <v>0</v>
      </c>
      <c r="AC57" s="37">
        <f t="shared" si="141"/>
        <v>0</v>
      </c>
      <c r="AD57" s="37">
        <f t="shared" si="141"/>
        <v>0</v>
      </c>
      <c r="AE57" s="37"/>
      <c r="AF57" s="37">
        <f t="shared" si="141"/>
        <v>0</v>
      </c>
      <c r="AG57" s="37">
        <f t="shared" si="141"/>
        <v>0</v>
      </c>
      <c r="AH57" s="37">
        <f t="shared" si="141"/>
        <v>0</v>
      </c>
      <c r="AI57" s="37">
        <f t="shared" si="141"/>
        <v>0</v>
      </c>
      <c r="AJ57" s="37">
        <f t="shared" si="141"/>
        <v>0</v>
      </c>
      <c r="AK57" s="37">
        <f t="shared" si="141"/>
        <v>0</v>
      </c>
      <c r="AL57" s="37">
        <f t="shared" si="141"/>
        <v>0</v>
      </c>
      <c r="AM57" s="93">
        <v>18.34</v>
      </c>
      <c r="AN57" s="93">
        <f t="shared" si="11"/>
        <v>51.195103556303302</v>
      </c>
      <c r="AO57" s="48"/>
      <c r="AP57" s="49"/>
      <c r="AQ57" s="37" t="e">
        <f t="shared" ref="AQ57" si="142">AQ58</f>
        <v>#REF!</v>
      </c>
      <c r="AS57" s="57"/>
    </row>
    <row r="58" spans="1:47">
      <c r="A58" s="15" t="s">
        <v>38</v>
      </c>
      <c r="B58" s="2" t="s">
        <v>29</v>
      </c>
      <c r="C58" s="34">
        <f>C59+C65</f>
        <v>14574</v>
      </c>
      <c r="D58" s="34">
        <f>D59+D65</f>
        <v>34474</v>
      </c>
      <c r="E58" s="34">
        <f t="shared" ref="E58:X58" si="143">E59+E65</f>
        <v>14574</v>
      </c>
      <c r="F58" s="34">
        <f t="shared" ref="F58" si="144">F59+F65</f>
        <v>34474</v>
      </c>
      <c r="G58" s="34">
        <f t="shared" si="143"/>
        <v>14574</v>
      </c>
      <c r="H58" s="34">
        <f t="shared" ref="H58" si="145">H59+H65</f>
        <v>34474</v>
      </c>
      <c r="I58" s="34">
        <f t="shared" si="143"/>
        <v>0</v>
      </c>
      <c r="J58" s="34"/>
      <c r="K58" s="34">
        <f t="shared" si="143"/>
        <v>0</v>
      </c>
      <c r="L58" s="34">
        <f t="shared" si="143"/>
        <v>0</v>
      </c>
      <c r="M58" s="34"/>
      <c r="N58" s="34"/>
      <c r="O58" s="34">
        <f t="shared" si="143"/>
        <v>0</v>
      </c>
      <c r="P58" s="34"/>
      <c r="Q58" s="34">
        <f t="shared" si="143"/>
        <v>0</v>
      </c>
      <c r="R58" s="34"/>
      <c r="S58" s="34">
        <f t="shared" si="143"/>
        <v>0</v>
      </c>
      <c r="T58" s="34"/>
      <c r="U58" s="34">
        <f t="shared" si="143"/>
        <v>0</v>
      </c>
      <c r="V58" s="34">
        <f t="shared" si="143"/>
        <v>0</v>
      </c>
      <c r="W58" s="34">
        <f t="shared" si="143"/>
        <v>0</v>
      </c>
      <c r="X58" s="34">
        <f t="shared" si="143"/>
        <v>0</v>
      </c>
      <c r="Y58" s="34">
        <f t="shared" ref="Y58:AL58" si="146">Y59+Y65</f>
        <v>17649</v>
      </c>
      <c r="Z58" s="34">
        <f t="shared" si="146"/>
        <v>17649</v>
      </c>
      <c r="AA58" s="34">
        <f t="shared" si="146"/>
        <v>17649</v>
      </c>
      <c r="AB58" s="34">
        <f t="shared" si="146"/>
        <v>0</v>
      </c>
      <c r="AC58" s="34">
        <f t="shared" si="146"/>
        <v>0</v>
      </c>
      <c r="AD58" s="34">
        <f t="shared" si="146"/>
        <v>0</v>
      </c>
      <c r="AE58" s="34"/>
      <c r="AF58" s="34">
        <f t="shared" si="146"/>
        <v>0</v>
      </c>
      <c r="AG58" s="34">
        <f t="shared" si="146"/>
        <v>0</v>
      </c>
      <c r="AH58" s="34">
        <f t="shared" si="146"/>
        <v>0</v>
      </c>
      <c r="AI58" s="34">
        <f t="shared" si="146"/>
        <v>0</v>
      </c>
      <c r="AJ58" s="34">
        <f t="shared" si="146"/>
        <v>0</v>
      </c>
      <c r="AK58" s="34">
        <f t="shared" si="146"/>
        <v>0</v>
      </c>
      <c r="AL58" s="34">
        <f t="shared" si="146"/>
        <v>0</v>
      </c>
      <c r="AM58" s="90">
        <v>18.34</v>
      </c>
      <c r="AN58" s="90">
        <f t="shared" si="11"/>
        <v>51.195103556303302</v>
      </c>
      <c r="AO58" s="20"/>
      <c r="AP58" s="44"/>
      <c r="AQ58" s="34" t="e">
        <f t="shared" ref="AQ58" si="147">AQ59+AQ65</f>
        <v>#REF!</v>
      </c>
    </row>
    <row r="59" spans="1:47">
      <c r="A59" s="16" t="s">
        <v>30</v>
      </c>
      <c r="B59" s="2" t="s">
        <v>31</v>
      </c>
      <c r="C59" s="34">
        <f>C60</f>
        <v>8524</v>
      </c>
      <c r="D59" s="34">
        <f>D60</f>
        <v>28424</v>
      </c>
      <c r="E59" s="34">
        <f t="shared" ref="E59:AL59" si="148">E60</f>
        <v>8524</v>
      </c>
      <c r="F59" s="34">
        <f t="shared" si="148"/>
        <v>28424</v>
      </c>
      <c r="G59" s="34">
        <f t="shared" si="148"/>
        <v>8524</v>
      </c>
      <c r="H59" s="34">
        <f t="shared" si="148"/>
        <v>28424</v>
      </c>
      <c r="I59" s="34">
        <f t="shared" si="148"/>
        <v>0</v>
      </c>
      <c r="J59" s="34"/>
      <c r="K59" s="34">
        <f t="shared" si="148"/>
        <v>0</v>
      </c>
      <c r="L59" s="34">
        <f t="shared" si="148"/>
        <v>0</v>
      </c>
      <c r="M59" s="34"/>
      <c r="N59" s="34"/>
      <c r="O59" s="34">
        <f t="shared" si="148"/>
        <v>0</v>
      </c>
      <c r="P59" s="34"/>
      <c r="Q59" s="34">
        <f t="shared" si="148"/>
        <v>0</v>
      </c>
      <c r="R59" s="34"/>
      <c r="S59" s="34">
        <f t="shared" si="148"/>
        <v>0</v>
      </c>
      <c r="T59" s="34"/>
      <c r="U59" s="34">
        <f t="shared" si="148"/>
        <v>0</v>
      </c>
      <c r="V59" s="34">
        <f t="shared" si="148"/>
        <v>0</v>
      </c>
      <c r="W59" s="34">
        <f t="shared" si="148"/>
        <v>0</v>
      </c>
      <c r="X59" s="34">
        <f t="shared" si="148"/>
        <v>0</v>
      </c>
      <c r="Y59" s="34">
        <f t="shared" si="148"/>
        <v>12552</v>
      </c>
      <c r="Z59" s="34">
        <f t="shared" si="148"/>
        <v>12552</v>
      </c>
      <c r="AA59" s="34">
        <f t="shared" si="148"/>
        <v>12552</v>
      </c>
      <c r="AB59" s="34">
        <f t="shared" si="148"/>
        <v>0</v>
      </c>
      <c r="AC59" s="34">
        <f t="shared" si="148"/>
        <v>0</v>
      </c>
      <c r="AD59" s="34">
        <f t="shared" si="148"/>
        <v>0</v>
      </c>
      <c r="AE59" s="34"/>
      <c r="AF59" s="34">
        <f t="shared" si="148"/>
        <v>0</v>
      </c>
      <c r="AG59" s="34">
        <f t="shared" si="148"/>
        <v>0</v>
      </c>
      <c r="AH59" s="34">
        <f t="shared" si="148"/>
        <v>0</v>
      </c>
      <c r="AI59" s="34">
        <f t="shared" si="148"/>
        <v>0</v>
      </c>
      <c r="AJ59" s="34">
        <f t="shared" si="148"/>
        <v>0</v>
      </c>
      <c r="AK59" s="34">
        <f t="shared" si="148"/>
        <v>0</v>
      </c>
      <c r="AL59" s="34">
        <f t="shared" si="148"/>
        <v>0</v>
      </c>
      <c r="AM59" s="90">
        <f>Y59/C59*100</f>
        <v>147.25480994838105</v>
      </c>
      <c r="AN59" s="90">
        <f t="shared" si="11"/>
        <v>44.15986490289896</v>
      </c>
      <c r="AO59" s="20">
        <v>0</v>
      </c>
      <c r="AP59" s="44">
        <v>0</v>
      </c>
      <c r="AQ59" s="34">
        <f t="shared" ref="AQ59" si="149">AQ60</f>
        <v>2</v>
      </c>
    </row>
    <row r="60" spans="1:47" ht="19.5">
      <c r="A60" s="21" t="s">
        <v>46</v>
      </c>
      <c r="B60" s="56" t="s">
        <v>33</v>
      </c>
      <c r="C60" s="38">
        <f t="shared" ref="C60:G60" si="150">SUM(C61:C64)</f>
        <v>8524</v>
      </c>
      <c r="D60" s="38">
        <f t="shared" ref="D60" si="151">SUM(D61:D64)</f>
        <v>28424</v>
      </c>
      <c r="E60" s="38">
        <f t="shared" si="150"/>
        <v>8524</v>
      </c>
      <c r="F60" s="38">
        <f t="shared" si="150"/>
        <v>28424</v>
      </c>
      <c r="G60" s="38">
        <f t="shared" si="150"/>
        <v>8524</v>
      </c>
      <c r="H60" s="38">
        <f>SUM(H61:H64)</f>
        <v>28424</v>
      </c>
      <c r="I60" s="38">
        <f t="shared" ref="I60:AL60" si="152">SUM(I61:I64)</f>
        <v>0</v>
      </c>
      <c r="J60" s="38">
        <f t="shared" si="152"/>
        <v>0</v>
      </c>
      <c r="K60" s="38">
        <f t="shared" si="152"/>
        <v>0</v>
      </c>
      <c r="L60" s="38">
        <f t="shared" si="152"/>
        <v>0</v>
      </c>
      <c r="M60" s="38">
        <f t="shared" si="152"/>
        <v>0</v>
      </c>
      <c r="N60" s="38">
        <f t="shared" si="152"/>
        <v>0</v>
      </c>
      <c r="O60" s="38">
        <f t="shared" si="152"/>
        <v>0</v>
      </c>
      <c r="P60" s="38">
        <f t="shared" si="152"/>
        <v>0</v>
      </c>
      <c r="Q60" s="38">
        <f t="shared" si="152"/>
        <v>0</v>
      </c>
      <c r="R60" s="38">
        <f t="shared" si="152"/>
        <v>0</v>
      </c>
      <c r="S60" s="38">
        <f t="shared" si="152"/>
        <v>0</v>
      </c>
      <c r="T60" s="38">
        <f t="shared" si="152"/>
        <v>0</v>
      </c>
      <c r="U60" s="38">
        <f t="shared" si="152"/>
        <v>0</v>
      </c>
      <c r="V60" s="38">
        <f t="shared" si="152"/>
        <v>0</v>
      </c>
      <c r="W60" s="38">
        <f t="shared" si="152"/>
        <v>0</v>
      </c>
      <c r="X60" s="38">
        <f t="shared" si="152"/>
        <v>0</v>
      </c>
      <c r="Y60" s="38">
        <f t="shared" si="152"/>
        <v>12552</v>
      </c>
      <c r="Z60" s="38">
        <f t="shared" si="152"/>
        <v>12552</v>
      </c>
      <c r="AA60" s="38">
        <f t="shared" si="152"/>
        <v>12552</v>
      </c>
      <c r="AB60" s="38">
        <f t="shared" si="152"/>
        <v>0</v>
      </c>
      <c r="AC60" s="38">
        <f t="shared" si="152"/>
        <v>0</v>
      </c>
      <c r="AD60" s="38">
        <f t="shared" si="152"/>
        <v>0</v>
      </c>
      <c r="AE60" s="38"/>
      <c r="AF60" s="38">
        <f t="shared" si="152"/>
        <v>0</v>
      </c>
      <c r="AG60" s="38">
        <f t="shared" si="152"/>
        <v>0</v>
      </c>
      <c r="AH60" s="38">
        <f t="shared" si="152"/>
        <v>0</v>
      </c>
      <c r="AI60" s="38">
        <f t="shared" si="152"/>
        <v>0</v>
      </c>
      <c r="AJ60" s="38">
        <f t="shared" si="152"/>
        <v>0</v>
      </c>
      <c r="AK60" s="38">
        <f t="shared" si="152"/>
        <v>0</v>
      </c>
      <c r="AL60" s="38">
        <f t="shared" si="152"/>
        <v>0</v>
      </c>
      <c r="AM60" s="96">
        <f>Y60/C60*100</f>
        <v>147.25480994838105</v>
      </c>
      <c r="AN60" s="96">
        <f t="shared" si="11"/>
        <v>44.15986490289896</v>
      </c>
      <c r="AO60" s="50"/>
      <c r="AP60" s="51"/>
      <c r="AQ60" s="38">
        <f t="shared" ref="AQ60" si="153">SUM(AQ61:AQ62)</f>
        <v>2</v>
      </c>
    </row>
    <row r="61" spans="1:47" ht="21.75" customHeight="1">
      <c r="A61" s="12">
        <v>1</v>
      </c>
      <c r="B61" s="5" t="s">
        <v>47</v>
      </c>
      <c r="C61" s="39">
        <f t="shared" ref="C61:D64" si="154">E61+O61</f>
        <v>4132</v>
      </c>
      <c r="D61" s="39">
        <f t="shared" si="154"/>
        <v>4132</v>
      </c>
      <c r="E61" s="39">
        <f>G61+I61+K61+L61+N61</f>
        <v>4132</v>
      </c>
      <c r="F61" s="39">
        <f>H61+J61+K61+L61+N61</f>
        <v>4132</v>
      </c>
      <c r="G61" s="35">
        <v>4132</v>
      </c>
      <c r="H61" s="35">
        <v>4132</v>
      </c>
      <c r="I61" s="35"/>
      <c r="J61" s="35"/>
      <c r="K61" s="35"/>
      <c r="L61" s="35"/>
      <c r="M61" s="35"/>
      <c r="N61" s="35"/>
      <c r="O61" s="35">
        <f>Q61+X61</f>
        <v>0</v>
      </c>
      <c r="P61" s="35">
        <f>R61+X61</f>
        <v>0</v>
      </c>
      <c r="Q61" s="35">
        <f>S61+U61+V61+W61</f>
        <v>0</v>
      </c>
      <c r="R61" s="35">
        <f>T61+U61+V61+W61</f>
        <v>0</v>
      </c>
      <c r="S61" s="35"/>
      <c r="T61" s="35"/>
      <c r="U61" s="35"/>
      <c r="V61" s="35"/>
      <c r="W61" s="35"/>
      <c r="X61" s="35"/>
      <c r="Y61" s="39">
        <f>Z61+AF61</f>
        <v>3518</v>
      </c>
      <c r="Z61" s="39">
        <f t="shared" ref="Z61:Z62" si="155">AA61+AB61+AC61+AD61</f>
        <v>3518</v>
      </c>
      <c r="AA61" s="407">
        <v>3518</v>
      </c>
      <c r="AB61" s="39"/>
      <c r="AC61" s="39"/>
      <c r="AD61" s="39"/>
      <c r="AE61" s="39"/>
      <c r="AF61" s="39"/>
      <c r="AG61" s="39"/>
      <c r="AH61" s="39"/>
      <c r="AI61" s="39"/>
      <c r="AJ61" s="39"/>
      <c r="AK61" s="39"/>
      <c r="AL61" s="39"/>
      <c r="AM61" s="91">
        <f>Y61/C61*100</f>
        <v>85.140367860600193</v>
      </c>
      <c r="AN61" s="91">
        <f t="shared" si="11"/>
        <v>85.140367860600193</v>
      </c>
      <c r="AO61" s="12" t="s">
        <v>257</v>
      </c>
      <c r="AP61" s="45"/>
      <c r="AQ61">
        <v>1</v>
      </c>
    </row>
    <row r="62" spans="1:47" ht="60.75" customHeight="1">
      <c r="A62" s="12">
        <v>2</v>
      </c>
      <c r="B62" s="5" t="s">
        <v>48</v>
      </c>
      <c r="C62" s="39">
        <f t="shared" si="154"/>
        <v>4392</v>
      </c>
      <c r="D62" s="39">
        <f t="shared" si="154"/>
        <v>7000</v>
      </c>
      <c r="E62" s="39">
        <f t="shared" ref="E62:E64" si="156">G62+I62+K62+L62+N62</f>
        <v>4392</v>
      </c>
      <c r="F62" s="39">
        <f t="shared" ref="F62:F64" si="157">H62+J62+K62+L62+N62</f>
        <v>7000</v>
      </c>
      <c r="G62" s="35">
        <v>4392</v>
      </c>
      <c r="H62" s="35">
        <v>7000</v>
      </c>
      <c r="I62" s="35"/>
      <c r="J62" s="35"/>
      <c r="K62" s="35"/>
      <c r="L62" s="35"/>
      <c r="M62" s="35"/>
      <c r="N62" s="35"/>
      <c r="O62" s="35">
        <f t="shared" ref="O62:O64" si="158">Q62+X62</f>
        <v>0</v>
      </c>
      <c r="P62" s="35">
        <f t="shared" ref="P62:P64" si="159">R62+X62</f>
        <v>0</v>
      </c>
      <c r="Q62" s="35">
        <f t="shared" ref="Q62:Q64" si="160">S62+U62+V62+W62</f>
        <v>0</v>
      </c>
      <c r="R62" s="35">
        <f t="shared" ref="R62:R64" si="161">T62+U62+V62+W62</f>
        <v>0</v>
      </c>
      <c r="S62" s="35"/>
      <c r="T62" s="35"/>
      <c r="U62" s="35"/>
      <c r="V62" s="35"/>
      <c r="W62" s="35"/>
      <c r="X62" s="35"/>
      <c r="Y62" s="39">
        <f>Z62+AF62</f>
        <v>6996</v>
      </c>
      <c r="Z62" s="39">
        <f t="shared" si="155"/>
        <v>6996</v>
      </c>
      <c r="AA62" s="407">
        <v>6996</v>
      </c>
      <c r="AB62" s="39"/>
      <c r="AC62" s="39"/>
      <c r="AD62" s="39"/>
      <c r="AE62" s="39"/>
      <c r="AF62" s="39"/>
      <c r="AG62" s="39"/>
      <c r="AH62" s="39"/>
      <c r="AI62" s="39"/>
      <c r="AJ62" s="39"/>
      <c r="AK62" s="39"/>
      <c r="AL62" s="39"/>
      <c r="AM62" s="91">
        <f>Y62/C62*100</f>
        <v>159.28961748633881</v>
      </c>
      <c r="AN62" s="91">
        <f t="shared" si="11"/>
        <v>99.94285714285715</v>
      </c>
      <c r="AO62" s="12" t="s">
        <v>257</v>
      </c>
      <c r="AP62" s="45"/>
      <c r="AQ62">
        <v>1</v>
      </c>
      <c r="AR62" s="57"/>
    </row>
    <row r="63" spans="1:47" ht="70.5" customHeight="1">
      <c r="A63" s="12">
        <v>3</v>
      </c>
      <c r="B63" s="260" t="s">
        <v>475</v>
      </c>
      <c r="C63" s="39"/>
      <c r="D63" s="39">
        <f t="shared" si="154"/>
        <v>2330</v>
      </c>
      <c r="E63" s="39">
        <f t="shared" si="156"/>
        <v>0</v>
      </c>
      <c r="F63" s="39">
        <f t="shared" si="157"/>
        <v>2330</v>
      </c>
      <c r="G63" s="35"/>
      <c r="H63" s="262">
        <v>2330</v>
      </c>
      <c r="I63" s="35"/>
      <c r="J63" s="35"/>
      <c r="K63" s="35"/>
      <c r="L63" s="35"/>
      <c r="M63" s="35"/>
      <c r="N63" s="35"/>
      <c r="O63" s="35">
        <f t="shared" si="158"/>
        <v>0</v>
      </c>
      <c r="P63" s="35">
        <f t="shared" si="159"/>
        <v>0</v>
      </c>
      <c r="Q63" s="35">
        <f t="shared" si="160"/>
        <v>0</v>
      </c>
      <c r="R63" s="35">
        <f t="shared" si="161"/>
        <v>0</v>
      </c>
      <c r="S63" s="35"/>
      <c r="T63" s="35"/>
      <c r="U63" s="35"/>
      <c r="V63" s="35"/>
      <c r="W63" s="35"/>
      <c r="X63" s="35"/>
      <c r="Y63" s="39">
        <f t="shared" ref="Y63:Y64" si="162">Z63+AF63</f>
        <v>2038</v>
      </c>
      <c r="Z63" s="39">
        <f t="shared" ref="Z63:Z64" si="163">AA63+AB63+AC63+AD63</f>
        <v>2038</v>
      </c>
      <c r="AA63" s="407">
        <v>2038</v>
      </c>
      <c r="AB63" s="39"/>
      <c r="AC63" s="39"/>
      <c r="AD63" s="39"/>
      <c r="AE63" s="39"/>
      <c r="AF63" s="39"/>
      <c r="AG63" s="39"/>
      <c r="AH63" s="39"/>
      <c r="AI63" s="39"/>
      <c r="AJ63" s="39"/>
      <c r="AK63" s="39"/>
      <c r="AL63" s="39"/>
      <c r="AM63" s="91"/>
      <c r="AN63" s="91">
        <f t="shared" si="11"/>
        <v>87.467811158798284</v>
      </c>
      <c r="AO63" s="270" t="s">
        <v>257</v>
      </c>
      <c r="AP63" s="45"/>
      <c r="AR63" s="57"/>
    </row>
    <row r="64" spans="1:47" ht="60.75" customHeight="1">
      <c r="A64" s="12">
        <v>4</v>
      </c>
      <c r="B64" s="261" t="s">
        <v>848</v>
      </c>
      <c r="C64" s="39"/>
      <c r="D64" s="39">
        <f t="shared" si="154"/>
        <v>14962</v>
      </c>
      <c r="E64" s="39">
        <f t="shared" si="156"/>
        <v>0</v>
      </c>
      <c r="F64" s="39">
        <f t="shared" si="157"/>
        <v>14962</v>
      </c>
      <c r="G64" s="35"/>
      <c r="H64" s="262">
        <v>14962</v>
      </c>
      <c r="I64" s="35"/>
      <c r="J64" s="35"/>
      <c r="K64" s="35"/>
      <c r="L64" s="35"/>
      <c r="M64" s="35"/>
      <c r="N64" s="35"/>
      <c r="O64" s="35">
        <f t="shared" si="158"/>
        <v>0</v>
      </c>
      <c r="P64" s="35">
        <f t="shared" si="159"/>
        <v>0</v>
      </c>
      <c r="Q64" s="35">
        <f t="shared" si="160"/>
        <v>0</v>
      </c>
      <c r="R64" s="35">
        <f t="shared" si="161"/>
        <v>0</v>
      </c>
      <c r="S64" s="35"/>
      <c r="T64" s="35"/>
      <c r="U64" s="35"/>
      <c r="V64" s="35"/>
      <c r="W64" s="35"/>
      <c r="X64" s="35"/>
      <c r="Y64" s="39">
        <f t="shared" si="162"/>
        <v>0</v>
      </c>
      <c r="Z64" s="39">
        <f t="shared" si="163"/>
        <v>0</v>
      </c>
      <c r="AA64" s="39"/>
      <c r="AB64" s="39"/>
      <c r="AC64" s="39"/>
      <c r="AD64" s="39"/>
      <c r="AE64" s="39"/>
      <c r="AF64" s="39"/>
      <c r="AG64" s="39"/>
      <c r="AH64" s="39"/>
      <c r="AI64" s="39"/>
      <c r="AJ64" s="39"/>
      <c r="AK64" s="39"/>
      <c r="AL64" s="39"/>
      <c r="AM64" s="91"/>
      <c r="AN64" s="90">
        <f t="shared" si="11"/>
        <v>0</v>
      </c>
      <c r="AO64" s="271" t="s">
        <v>258</v>
      </c>
      <c r="AP64" s="45"/>
      <c r="AR64" s="57"/>
    </row>
    <row r="65" spans="1:45">
      <c r="A65" s="15" t="s">
        <v>36</v>
      </c>
      <c r="B65" s="2" t="s">
        <v>37</v>
      </c>
      <c r="C65" s="34">
        <f>C66</f>
        <v>6050</v>
      </c>
      <c r="D65" s="34">
        <f>D66</f>
        <v>6050</v>
      </c>
      <c r="E65" s="34">
        <f t="shared" ref="E65:AB66" si="164">E66</f>
        <v>6050</v>
      </c>
      <c r="F65" s="34">
        <f t="shared" si="164"/>
        <v>6050</v>
      </c>
      <c r="G65" s="34">
        <f t="shared" si="164"/>
        <v>6050</v>
      </c>
      <c r="H65" s="34">
        <f t="shared" si="164"/>
        <v>6050</v>
      </c>
      <c r="I65" s="34">
        <f t="shared" si="164"/>
        <v>0</v>
      </c>
      <c r="J65" s="34">
        <f t="shared" si="164"/>
        <v>0</v>
      </c>
      <c r="K65" s="34">
        <f t="shared" si="164"/>
        <v>0</v>
      </c>
      <c r="L65" s="34">
        <f t="shared" si="164"/>
        <v>0</v>
      </c>
      <c r="M65" s="34"/>
      <c r="N65" s="34"/>
      <c r="O65" s="34">
        <f t="shared" si="164"/>
        <v>0</v>
      </c>
      <c r="P65" s="34"/>
      <c r="Q65" s="34">
        <f t="shared" si="164"/>
        <v>0</v>
      </c>
      <c r="R65" s="34"/>
      <c r="S65" s="34">
        <f t="shared" si="164"/>
        <v>0</v>
      </c>
      <c r="T65" s="34"/>
      <c r="U65" s="34">
        <f t="shared" si="164"/>
        <v>0</v>
      </c>
      <c r="V65" s="34">
        <f t="shared" si="164"/>
        <v>0</v>
      </c>
      <c r="W65" s="34">
        <f t="shared" si="164"/>
        <v>0</v>
      </c>
      <c r="X65" s="34">
        <f t="shared" si="164"/>
        <v>0</v>
      </c>
      <c r="Y65" s="34">
        <f t="shared" si="164"/>
        <v>5097</v>
      </c>
      <c r="Z65" s="34">
        <f t="shared" si="164"/>
        <v>5097</v>
      </c>
      <c r="AA65" s="34">
        <f t="shared" si="164"/>
        <v>5097</v>
      </c>
      <c r="AB65" s="34">
        <f t="shared" si="164"/>
        <v>0</v>
      </c>
      <c r="AC65" s="34">
        <f t="shared" ref="AC65:AL66" si="165">AC66</f>
        <v>0</v>
      </c>
      <c r="AD65" s="34">
        <f t="shared" si="165"/>
        <v>0</v>
      </c>
      <c r="AE65" s="34"/>
      <c r="AF65" s="34">
        <f t="shared" si="165"/>
        <v>0</v>
      </c>
      <c r="AG65" s="34">
        <f t="shared" si="165"/>
        <v>0</v>
      </c>
      <c r="AH65" s="34">
        <f t="shared" si="165"/>
        <v>0</v>
      </c>
      <c r="AI65" s="34">
        <f t="shared" si="165"/>
        <v>0</v>
      </c>
      <c r="AJ65" s="34">
        <f t="shared" si="165"/>
        <v>0</v>
      </c>
      <c r="AK65" s="34">
        <f t="shared" si="165"/>
        <v>0</v>
      </c>
      <c r="AL65" s="34">
        <f t="shared" si="165"/>
        <v>0</v>
      </c>
      <c r="AM65" s="90">
        <v>21.11</v>
      </c>
      <c r="AN65" s="90">
        <f t="shared" si="11"/>
        <v>84.247933884297524</v>
      </c>
      <c r="AO65" s="16"/>
      <c r="AP65" s="44"/>
      <c r="AQ65" s="34" t="e">
        <f t="shared" ref="AQ65" si="166">AQ66</f>
        <v>#REF!</v>
      </c>
    </row>
    <row r="66" spans="1:45" ht="19.5">
      <c r="A66" s="21" t="s">
        <v>46</v>
      </c>
      <c r="B66" s="56" t="s">
        <v>33</v>
      </c>
      <c r="C66" s="38">
        <f>C67</f>
        <v>6050</v>
      </c>
      <c r="D66" s="38">
        <f>D67</f>
        <v>6050</v>
      </c>
      <c r="E66" s="38">
        <f t="shared" si="164"/>
        <v>6050</v>
      </c>
      <c r="F66" s="38">
        <f t="shared" si="164"/>
        <v>6050</v>
      </c>
      <c r="G66" s="38">
        <f t="shared" si="164"/>
        <v>6050</v>
      </c>
      <c r="H66" s="38">
        <f t="shared" si="164"/>
        <v>6050</v>
      </c>
      <c r="I66" s="38">
        <f t="shared" si="164"/>
        <v>0</v>
      </c>
      <c r="J66" s="38">
        <f t="shared" si="164"/>
        <v>0</v>
      </c>
      <c r="K66" s="38">
        <f t="shared" si="164"/>
        <v>0</v>
      </c>
      <c r="L66" s="38">
        <f t="shared" si="164"/>
        <v>0</v>
      </c>
      <c r="M66" s="38"/>
      <c r="N66" s="38"/>
      <c r="O66" s="38">
        <f t="shared" si="164"/>
        <v>0</v>
      </c>
      <c r="P66" s="38"/>
      <c r="Q66" s="38">
        <f t="shared" si="164"/>
        <v>0</v>
      </c>
      <c r="R66" s="38"/>
      <c r="S66" s="38">
        <f t="shared" si="164"/>
        <v>0</v>
      </c>
      <c r="T66" s="38"/>
      <c r="U66" s="38">
        <f t="shared" si="164"/>
        <v>0</v>
      </c>
      <c r="V66" s="38">
        <f t="shared" si="164"/>
        <v>0</v>
      </c>
      <c r="W66" s="38">
        <f t="shared" si="164"/>
        <v>0</v>
      </c>
      <c r="X66" s="38">
        <f t="shared" si="164"/>
        <v>0</v>
      </c>
      <c r="Y66" s="38">
        <f>Y67</f>
        <v>5097</v>
      </c>
      <c r="Z66" s="38">
        <f t="shared" si="164"/>
        <v>5097</v>
      </c>
      <c r="AA66" s="38">
        <f t="shared" si="164"/>
        <v>5097</v>
      </c>
      <c r="AB66" s="38">
        <f t="shared" si="164"/>
        <v>0</v>
      </c>
      <c r="AC66" s="38">
        <f t="shared" si="165"/>
        <v>0</v>
      </c>
      <c r="AD66" s="38">
        <f t="shared" si="165"/>
        <v>0</v>
      </c>
      <c r="AE66" s="38"/>
      <c r="AF66" s="38">
        <f t="shared" si="165"/>
        <v>0</v>
      </c>
      <c r="AG66" s="38">
        <f t="shared" si="165"/>
        <v>0</v>
      </c>
      <c r="AH66" s="38">
        <f t="shared" si="165"/>
        <v>0</v>
      </c>
      <c r="AI66" s="38">
        <f t="shared" si="165"/>
        <v>0</v>
      </c>
      <c r="AJ66" s="38">
        <f t="shared" si="165"/>
        <v>0</v>
      </c>
      <c r="AK66" s="38">
        <f t="shared" si="165"/>
        <v>0</v>
      </c>
      <c r="AL66" s="38">
        <f t="shared" si="165"/>
        <v>0</v>
      </c>
      <c r="AM66" s="90">
        <v>21.11</v>
      </c>
      <c r="AN66" s="90">
        <f t="shared" si="11"/>
        <v>84.247933884297524</v>
      </c>
      <c r="AO66" s="31"/>
      <c r="AP66" s="51"/>
      <c r="AQ66" s="38" t="e">
        <f>AQ67+#REF!</f>
        <v>#REF!</v>
      </c>
    </row>
    <row r="67" spans="1:45" ht="47.25" customHeight="1">
      <c r="A67" s="12"/>
      <c r="B67" s="5" t="s">
        <v>50</v>
      </c>
      <c r="C67" s="39">
        <f t="shared" ref="C67:D67" si="167">E67+O67</f>
        <v>6050</v>
      </c>
      <c r="D67" s="39">
        <f t="shared" si="167"/>
        <v>6050</v>
      </c>
      <c r="E67" s="39">
        <f t="shared" ref="E67" si="168">G67+I67+K67+L67+N67</f>
        <v>6050</v>
      </c>
      <c r="F67" s="39">
        <f t="shared" ref="F67" si="169">H67+J67+K67+L67+N67</f>
        <v>6050</v>
      </c>
      <c r="G67" s="35">
        <v>6050</v>
      </c>
      <c r="H67" s="35">
        <v>6050</v>
      </c>
      <c r="I67" s="35"/>
      <c r="J67" s="35"/>
      <c r="K67" s="35"/>
      <c r="L67" s="35"/>
      <c r="M67" s="35"/>
      <c r="N67" s="35"/>
      <c r="O67" s="35">
        <f t="shared" ref="O67" si="170">Q67+X67</f>
        <v>0</v>
      </c>
      <c r="P67" s="35">
        <f t="shared" ref="P67" si="171">R67+X67</f>
        <v>0</v>
      </c>
      <c r="Q67" s="35">
        <f t="shared" ref="Q67" si="172">S67+U67+V67+W67</f>
        <v>0</v>
      </c>
      <c r="R67" s="35">
        <f t="shared" ref="R67" si="173">T67+U67+V67+W67</f>
        <v>0</v>
      </c>
      <c r="S67" s="35"/>
      <c r="T67" s="35"/>
      <c r="U67" s="35"/>
      <c r="V67" s="35"/>
      <c r="W67" s="35"/>
      <c r="X67" s="35"/>
      <c r="Y67" s="39">
        <f>Z67+AF67</f>
        <v>5097</v>
      </c>
      <c r="Z67" s="39">
        <f t="shared" ref="Z67" si="174">AA67+AB67+AC67+AD67</f>
        <v>5097</v>
      </c>
      <c r="AA67" s="407">
        <v>5097</v>
      </c>
      <c r="AB67" s="39"/>
      <c r="AC67" s="39"/>
      <c r="AD67" s="39"/>
      <c r="AE67" s="39"/>
      <c r="AF67" s="39"/>
      <c r="AG67" s="39"/>
      <c r="AH67" s="39"/>
      <c r="AI67" s="39"/>
      <c r="AJ67" s="39"/>
      <c r="AK67" s="39"/>
      <c r="AL67" s="39"/>
      <c r="AM67" s="91">
        <f t="shared" ref="AM67:AM76" si="175">Y67/C67*100</f>
        <v>84.247933884297524</v>
      </c>
      <c r="AN67" s="91">
        <f t="shared" si="11"/>
        <v>84.247933884297524</v>
      </c>
      <c r="AO67" s="12" t="s">
        <v>258</v>
      </c>
      <c r="AP67" s="45"/>
      <c r="AQ67">
        <v>1</v>
      </c>
    </row>
    <row r="68" spans="1:45">
      <c r="A68" s="26" t="s">
        <v>21</v>
      </c>
      <c r="B68" s="25" t="s">
        <v>51</v>
      </c>
      <c r="C68" s="37">
        <f>C69</f>
        <v>231640</v>
      </c>
      <c r="D68" s="37">
        <f>D69</f>
        <v>303139</v>
      </c>
      <c r="E68" s="37">
        <f t="shared" ref="E68:AL68" si="176">E69</f>
        <v>231640</v>
      </c>
      <c r="F68" s="37">
        <f t="shared" si="176"/>
        <v>303139</v>
      </c>
      <c r="G68" s="37">
        <f t="shared" si="176"/>
        <v>231640</v>
      </c>
      <c r="H68" s="37">
        <f t="shared" si="176"/>
        <v>243139</v>
      </c>
      <c r="I68" s="37">
        <f t="shared" si="176"/>
        <v>0</v>
      </c>
      <c r="J68" s="37">
        <f t="shared" si="176"/>
        <v>60000</v>
      </c>
      <c r="K68" s="37">
        <f t="shared" si="176"/>
        <v>0</v>
      </c>
      <c r="L68" s="37">
        <f t="shared" si="176"/>
        <v>0</v>
      </c>
      <c r="M68" s="37">
        <f t="shared" si="176"/>
        <v>0</v>
      </c>
      <c r="N68" s="37">
        <f t="shared" si="176"/>
        <v>0</v>
      </c>
      <c r="O68" s="37">
        <f t="shared" si="176"/>
        <v>0</v>
      </c>
      <c r="P68" s="37">
        <f t="shared" si="176"/>
        <v>0</v>
      </c>
      <c r="Q68" s="37">
        <f t="shared" si="176"/>
        <v>0</v>
      </c>
      <c r="R68" s="37">
        <f t="shared" si="176"/>
        <v>0</v>
      </c>
      <c r="S68" s="37">
        <f t="shared" si="176"/>
        <v>0</v>
      </c>
      <c r="T68" s="37">
        <f t="shared" si="176"/>
        <v>0</v>
      </c>
      <c r="U68" s="37">
        <f t="shared" si="176"/>
        <v>0</v>
      </c>
      <c r="V68" s="37">
        <f t="shared" si="176"/>
        <v>0</v>
      </c>
      <c r="W68" s="37">
        <f t="shared" si="176"/>
        <v>0</v>
      </c>
      <c r="X68" s="37">
        <f t="shared" si="176"/>
        <v>0</v>
      </c>
      <c r="Y68" s="37">
        <f t="shared" si="176"/>
        <v>302858</v>
      </c>
      <c r="Z68" s="37">
        <f t="shared" si="176"/>
        <v>302858</v>
      </c>
      <c r="AA68" s="37">
        <f t="shared" si="176"/>
        <v>242872</v>
      </c>
      <c r="AB68" s="37">
        <f t="shared" si="176"/>
        <v>59986</v>
      </c>
      <c r="AC68" s="37">
        <f t="shared" si="176"/>
        <v>0</v>
      </c>
      <c r="AD68" s="37">
        <f t="shared" si="176"/>
        <v>0</v>
      </c>
      <c r="AE68" s="37"/>
      <c r="AF68" s="37">
        <f t="shared" si="176"/>
        <v>0</v>
      </c>
      <c r="AG68" s="37">
        <f t="shared" si="176"/>
        <v>0</v>
      </c>
      <c r="AH68" s="37">
        <f t="shared" si="176"/>
        <v>0</v>
      </c>
      <c r="AI68" s="37">
        <f t="shared" si="176"/>
        <v>0</v>
      </c>
      <c r="AJ68" s="37">
        <f t="shared" si="176"/>
        <v>0</v>
      </c>
      <c r="AK68" s="37">
        <f t="shared" si="176"/>
        <v>0</v>
      </c>
      <c r="AL68" s="37">
        <f t="shared" si="176"/>
        <v>0</v>
      </c>
      <c r="AM68" s="93">
        <f t="shared" si="175"/>
        <v>130.74512174063202</v>
      </c>
      <c r="AN68" s="93">
        <f t="shared" si="11"/>
        <v>99.907303250324105</v>
      </c>
      <c r="AO68" s="48"/>
      <c r="AP68" s="49"/>
      <c r="AQ68" s="37">
        <f t="shared" ref="AQ68" si="177">AQ69</f>
        <v>3</v>
      </c>
    </row>
    <row r="69" spans="1:45">
      <c r="A69" s="15" t="s">
        <v>38</v>
      </c>
      <c r="B69" s="2" t="s">
        <v>29</v>
      </c>
      <c r="C69" s="34">
        <f>C70+C74</f>
        <v>231640</v>
      </c>
      <c r="D69" s="34">
        <f>D70+D74</f>
        <v>303139</v>
      </c>
      <c r="E69" s="34">
        <f t="shared" ref="E69:G69" si="178">E70+E74</f>
        <v>231640</v>
      </c>
      <c r="F69" s="34">
        <f t="shared" ref="F69" si="179">F70+F74</f>
        <v>303139</v>
      </c>
      <c r="G69" s="34">
        <f t="shared" si="178"/>
        <v>231640</v>
      </c>
      <c r="H69" s="34">
        <f t="shared" ref="H69" si="180">H70+H74</f>
        <v>243139</v>
      </c>
      <c r="I69" s="34">
        <f t="shared" ref="I69:AL69" si="181">I70+I74</f>
        <v>0</v>
      </c>
      <c r="J69" s="34">
        <f t="shared" si="181"/>
        <v>60000</v>
      </c>
      <c r="K69" s="34">
        <f t="shared" si="181"/>
        <v>0</v>
      </c>
      <c r="L69" s="34">
        <f t="shared" si="181"/>
        <v>0</v>
      </c>
      <c r="M69" s="34">
        <f t="shared" si="181"/>
        <v>0</v>
      </c>
      <c r="N69" s="34">
        <f t="shared" si="181"/>
        <v>0</v>
      </c>
      <c r="O69" s="34">
        <f t="shared" si="181"/>
        <v>0</v>
      </c>
      <c r="P69" s="34">
        <f t="shared" si="181"/>
        <v>0</v>
      </c>
      <c r="Q69" s="34">
        <f t="shared" si="181"/>
        <v>0</v>
      </c>
      <c r="R69" s="34">
        <f t="shared" si="181"/>
        <v>0</v>
      </c>
      <c r="S69" s="34">
        <f t="shared" si="181"/>
        <v>0</v>
      </c>
      <c r="T69" s="34">
        <f t="shared" si="181"/>
        <v>0</v>
      </c>
      <c r="U69" s="34">
        <f t="shared" si="181"/>
        <v>0</v>
      </c>
      <c r="V69" s="34">
        <f t="shared" si="181"/>
        <v>0</v>
      </c>
      <c r="W69" s="34">
        <f t="shared" si="181"/>
        <v>0</v>
      </c>
      <c r="X69" s="34">
        <f t="shared" si="181"/>
        <v>0</v>
      </c>
      <c r="Y69" s="34">
        <f t="shared" si="181"/>
        <v>302858</v>
      </c>
      <c r="Z69" s="34">
        <f t="shared" si="181"/>
        <v>302858</v>
      </c>
      <c r="AA69" s="34">
        <f t="shared" si="181"/>
        <v>242872</v>
      </c>
      <c r="AB69" s="34">
        <f t="shared" si="181"/>
        <v>59986</v>
      </c>
      <c r="AC69" s="34">
        <f t="shared" si="181"/>
        <v>0</v>
      </c>
      <c r="AD69" s="34">
        <f t="shared" si="181"/>
        <v>0</v>
      </c>
      <c r="AE69" s="34"/>
      <c r="AF69" s="34">
        <f t="shared" si="181"/>
        <v>0</v>
      </c>
      <c r="AG69" s="34">
        <f t="shared" si="181"/>
        <v>0</v>
      </c>
      <c r="AH69" s="34">
        <f t="shared" si="181"/>
        <v>0</v>
      </c>
      <c r="AI69" s="34">
        <f t="shared" si="181"/>
        <v>0</v>
      </c>
      <c r="AJ69" s="34">
        <f t="shared" si="181"/>
        <v>0</v>
      </c>
      <c r="AK69" s="34">
        <f t="shared" si="181"/>
        <v>0</v>
      </c>
      <c r="AL69" s="34">
        <f t="shared" si="181"/>
        <v>0</v>
      </c>
      <c r="AM69" s="90">
        <f t="shared" si="175"/>
        <v>130.74512174063202</v>
      </c>
      <c r="AN69" s="90">
        <f t="shared" si="11"/>
        <v>99.907303250324105</v>
      </c>
      <c r="AO69" s="20"/>
      <c r="AP69" s="44"/>
      <c r="AQ69" s="34">
        <f t="shared" ref="AQ69" si="182">AQ70+AQ74</f>
        <v>3</v>
      </c>
    </row>
    <row r="70" spans="1:45">
      <c r="A70" s="16" t="s">
        <v>30</v>
      </c>
      <c r="B70" s="2" t="s">
        <v>31</v>
      </c>
      <c r="C70" s="34">
        <f>C71</f>
        <v>189640</v>
      </c>
      <c r="D70" s="34">
        <f>D71</f>
        <v>271319</v>
      </c>
      <c r="E70" s="34">
        <f t="shared" ref="E70:AL70" si="183">E71</f>
        <v>189640</v>
      </c>
      <c r="F70" s="34">
        <f t="shared" si="183"/>
        <v>271319</v>
      </c>
      <c r="G70" s="34">
        <f t="shared" si="183"/>
        <v>189640</v>
      </c>
      <c r="H70" s="34">
        <f t="shared" si="183"/>
        <v>211319</v>
      </c>
      <c r="I70" s="34">
        <f t="shared" si="183"/>
        <v>0</v>
      </c>
      <c r="J70" s="34">
        <f t="shared" si="183"/>
        <v>60000</v>
      </c>
      <c r="K70" s="34">
        <f t="shared" si="183"/>
        <v>0</v>
      </c>
      <c r="L70" s="34">
        <f t="shared" si="183"/>
        <v>0</v>
      </c>
      <c r="M70" s="34">
        <f t="shared" si="183"/>
        <v>0</v>
      </c>
      <c r="N70" s="34">
        <f t="shared" si="183"/>
        <v>0</v>
      </c>
      <c r="O70" s="34">
        <f t="shared" si="183"/>
        <v>0</v>
      </c>
      <c r="P70" s="34">
        <f t="shared" si="183"/>
        <v>0</v>
      </c>
      <c r="Q70" s="34">
        <f t="shared" si="183"/>
        <v>0</v>
      </c>
      <c r="R70" s="34">
        <f t="shared" si="183"/>
        <v>0</v>
      </c>
      <c r="S70" s="34">
        <f t="shared" si="183"/>
        <v>0</v>
      </c>
      <c r="T70" s="34">
        <f t="shared" si="183"/>
        <v>0</v>
      </c>
      <c r="U70" s="34">
        <f t="shared" si="183"/>
        <v>0</v>
      </c>
      <c r="V70" s="34">
        <f t="shared" si="183"/>
        <v>0</v>
      </c>
      <c r="W70" s="34">
        <f t="shared" si="183"/>
        <v>0</v>
      </c>
      <c r="X70" s="34">
        <f t="shared" si="183"/>
        <v>0</v>
      </c>
      <c r="Y70" s="34">
        <f t="shared" si="183"/>
        <v>271089</v>
      </c>
      <c r="Z70" s="34">
        <f t="shared" si="183"/>
        <v>271089</v>
      </c>
      <c r="AA70" s="34">
        <f t="shared" si="183"/>
        <v>211103</v>
      </c>
      <c r="AB70" s="34">
        <f t="shared" si="183"/>
        <v>59986</v>
      </c>
      <c r="AC70" s="34">
        <f t="shared" si="183"/>
        <v>0</v>
      </c>
      <c r="AD70" s="34">
        <f t="shared" si="183"/>
        <v>0</v>
      </c>
      <c r="AE70" s="34"/>
      <c r="AF70" s="34">
        <f t="shared" si="183"/>
        <v>0</v>
      </c>
      <c r="AG70" s="34">
        <f t="shared" si="183"/>
        <v>0</v>
      </c>
      <c r="AH70" s="34">
        <f t="shared" si="183"/>
        <v>0</v>
      </c>
      <c r="AI70" s="34">
        <f t="shared" si="183"/>
        <v>0</v>
      </c>
      <c r="AJ70" s="34">
        <f t="shared" si="183"/>
        <v>0</v>
      </c>
      <c r="AK70" s="34">
        <f t="shared" si="183"/>
        <v>0</v>
      </c>
      <c r="AL70" s="34">
        <f t="shared" si="183"/>
        <v>0</v>
      </c>
      <c r="AM70" s="90">
        <f t="shared" si="175"/>
        <v>142.94927230542081</v>
      </c>
      <c r="AN70" s="90">
        <f t="shared" si="11"/>
        <v>99.915228937155149</v>
      </c>
      <c r="AO70" s="20">
        <v>0</v>
      </c>
      <c r="AP70" s="44">
        <v>0</v>
      </c>
      <c r="AQ70" s="34">
        <f t="shared" ref="AQ70" si="184">AQ71</f>
        <v>2</v>
      </c>
    </row>
    <row r="71" spans="1:45" ht="19.5">
      <c r="A71" s="21" t="s">
        <v>52</v>
      </c>
      <c r="B71" s="56" t="s">
        <v>32</v>
      </c>
      <c r="C71" s="38">
        <f>SUM(C72:C73)</f>
        <v>189640</v>
      </c>
      <c r="D71" s="38">
        <f>SUM(D72:D73)</f>
        <v>271319</v>
      </c>
      <c r="E71" s="38">
        <f t="shared" ref="E71:G71" si="185">SUM(E72:E73)</f>
        <v>189640</v>
      </c>
      <c r="F71" s="38">
        <f t="shared" ref="F71" si="186">SUM(F72:F73)</f>
        <v>271319</v>
      </c>
      <c r="G71" s="38">
        <f t="shared" si="185"/>
        <v>189640</v>
      </c>
      <c r="H71" s="38">
        <f t="shared" ref="H71" si="187">SUM(H72:H73)</f>
        <v>211319</v>
      </c>
      <c r="I71" s="38">
        <f t="shared" ref="I71:AL71" si="188">SUM(I72:I73)</f>
        <v>0</v>
      </c>
      <c r="J71" s="38">
        <f t="shared" si="188"/>
        <v>60000</v>
      </c>
      <c r="K71" s="38">
        <f t="shared" si="188"/>
        <v>0</v>
      </c>
      <c r="L71" s="38">
        <f t="shared" si="188"/>
        <v>0</v>
      </c>
      <c r="M71" s="38">
        <f t="shared" si="188"/>
        <v>0</v>
      </c>
      <c r="N71" s="38">
        <f t="shared" si="188"/>
        <v>0</v>
      </c>
      <c r="O71" s="38">
        <f t="shared" si="188"/>
        <v>0</v>
      </c>
      <c r="P71" s="38">
        <f t="shared" si="188"/>
        <v>0</v>
      </c>
      <c r="Q71" s="38">
        <f t="shared" si="188"/>
        <v>0</v>
      </c>
      <c r="R71" s="38">
        <f t="shared" si="188"/>
        <v>0</v>
      </c>
      <c r="S71" s="38">
        <f t="shared" si="188"/>
        <v>0</v>
      </c>
      <c r="T71" s="38">
        <f t="shared" si="188"/>
        <v>0</v>
      </c>
      <c r="U71" s="38">
        <f t="shared" si="188"/>
        <v>0</v>
      </c>
      <c r="V71" s="38">
        <f t="shared" si="188"/>
        <v>0</v>
      </c>
      <c r="W71" s="38">
        <f t="shared" si="188"/>
        <v>0</v>
      </c>
      <c r="X71" s="38">
        <f t="shared" si="188"/>
        <v>0</v>
      </c>
      <c r="Y71" s="38">
        <f t="shared" si="188"/>
        <v>271089</v>
      </c>
      <c r="Z71" s="38">
        <f t="shared" si="188"/>
        <v>271089</v>
      </c>
      <c r="AA71" s="38">
        <f t="shared" si="188"/>
        <v>211103</v>
      </c>
      <c r="AB71" s="38">
        <f t="shared" si="188"/>
        <v>59986</v>
      </c>
      <c r="AC71" s="38">
        <f t="shared" si="188"/>
        <v>0</v>
      </c>
      <c r="AD71" s="38">
        <f t="shared" si="188"/>
        <v>0</v>
      </c>
      <c r="AE71" s="38"/>
      <c r="AF71" s="38">
        <f t="shared" si="188"/>
        <v>0</v>
      </c>
      <c r="AG71" s="38">
        <f t="shared" si="188"/>
        <v>0</v>
      </c>
      <c r="AH71" s="38">
        <f t="shared" si="188"/>
        <v>0</v>
      </c>
      <c r="AI71" s="38">
        <f t="shared" si="188"/>
        <v>0</v>
      </c>
      <c r="AJ71" s="38">
        <f t="shared" si="188"/>
        <v>0</v>
      </c>
      <c r="AK71" s="38">
        <f t="shared" si="188"/>
        <v>0</v>
      </c>
      <c r="AL71" s="38">
        <f t="shared" si="188"/>
        <v>0</v>
      </c>
      <c r="AM71" s="96">
        <f t="shared" si="175"/>
        <v>142.94927230542081</v>
      </c>
      <c r="AN71" s="90">
        <f t="shared" si="11"/>
        <v>99.915228937155149</v>
      </c>
      <c r="AO71" s="50"/>
      <c r="AP71" s="51"/>
      <c r="AQ71" s="38">
        <f t="shared" ref="AQ71" si="189">SUM(AQ72:AQ73)</f>
        <v>2</v>
      </c>
    </row>
    <row r="72" spans="1:45" ht="56.25">
      <c r="A72" s="12" t="s">
        <v>49</v>
      </c>
      <c r="B72" s="5" t="s">
        <v>53</v>
      </c>
      <c r="C72" s="39">
        <f t="shared" ref="C72:D73" si="190">E72+O72</f>
        <v>89640</v>
      </c>
      <c r="D72" s="39">
        <f t="shared" si="190"/>
        <v>75230</v>
      </c>
      <c r="E72" s="39">
        <f t="shared" ref="E72:E73" si="191">G72+I72+K72+L72+N72</f>
        <v>89640</v>
      </c>
      <c r="F72" s="39">
        <f t="shared" ref="F72:F73" si="192">H72+J72+K72+L72+N72</f>
        <v>75230</v>
      </c>
      <c r="G72" s="35">
        <v>89640</v>
      </c>
      <c r="H72" s="35">
        <v>75230</v>
      </c>
      <c r="I72" s="35"/>
      <c r="J72" s="35"/>
      <c r="K72" s="35"/>
      <c r="L72" s="35"/>
      <c r="M72" s="35"/>
      <c r="N72" s="35"/>
      <c r="O72" s="35">
        <f t="shared" ref="O72:O73" si="193">Q72+X72</f>
        <v>0</v>
      </c>
      <c r="P72" s="35">
        <f t="shared" ref="P72:P73" si="194">R72+X72</f>
        <v>0</v>
      </c>
      <c r="Q72" s="35">
        <f t="shared" ref="Q72:Q73" si="195">S72+U72+V72+W72</f>
        <v>0</v>
      </c>
      <c r="R72" s="35">
        <f t="shared" ref="R72:R73" si="196">T72+U72+V72+W72</f>
        <v>0</v>
      </c>
      <c r="S72" s="35"/>
      <c r="T72" s="35"/>
      <c r="U72" s="35"/>
      <c r="V72" s="35"/>
      <c r="W72" s="35"/>
      <c r="X72" s="35"/>
      <c r="Y72" s="39">
        <f>Z72+AF72</f>
        <v>75014</v>
      </c>
      <c r="Z72" s="39">
        <f t="shared" ref="Z72:Z73" si="197">AA72+AB72+AC72+AD72</f>
        <v>75014</v>
      </c>
      <c r="AA72" s="407">
        <v>75014</v>
      </c>
      <c r="AB72" s="39"/>
      <c r="AC72" s="39"/>
      <c r="AD72" s="39"/>
      <c r="AE72" s="39"/>
      <c r="AF72" s="39"/>
      <c r="AG72" s="39"/>
      <c r="AH72" s="39"/>
      <c r="AI72" s="39"/>
      <c r="AJ72" s="39"/>
      <c r="AK72" s="39"/>
      <c r="AL72" s="39"/>
      <c r="AM72" s="91">
        <f t="shared" si="175"/>
        <v>83.68362338241856</v>
      </c>
      <c r="AN72" s="91">
        <f t="shared" si="11"/>
        <v>99.712880499800619</v>
      </c>
      <c r="AO72" s="12" t="s">
        <v>259</v>
      </c>
      <c r="AP72" s="45"/>
      <c r="AQ72">
        <v>1</v>
      </c>
    </row>
    <row r="73" spans="1:45" ht="32.25" customHeight="1">
      <c r="A73" s="12" t="s">
        <v>54</v>
      </c>
      <c r="B73" s="5" t="s">
        <v>55</v>
      </c>
      <c r="C73" s="39">
        <f t="shared" si="190"/>
        <v>100000</v>
      </c>
      <c r="D73" s="39">
        <f t="shared" si="190"/>
        <v>196089</v>
      </c>
      <c r="E73" s="39">
        <f t="shared" si="191"/>
        <v>100000</v>
      </c>
      <c r="F73" s="39">
        <f t="shared" si="192"/>
        <v>196089</v>
      </c>
      <c r="G73" s="35">
        <v>100000</v>
      </c>
      <c r="H73" s="35">
        <v>136089</v>
      </c>
      <c r="I73" s="35"/>
      <c r="J73" s="35">
        <v>60000</v>
      </c>
      <c r="K73" s="35"/>
      <c r="L73" s="35"/>
      <c r="M73" s="35"/>
      <c r="N73" s="35"/>
      <c r="O73" s="35">
        <f t="shared" si="193"/>
        <v>0</v>
      </c>
      <c r="P73" s="35">
        <f t="shared" si="194"/>
        <v>0</v>
      </c>
      <c r="Q73" s="35">
        <f t="shared" si="195"/>
        <v>0</v>
      </c>
      <c r="R73" s="35">
        <f t="shared" si="196"/>
        <v>0</v>
      </c>
      <c r="S73" s="35"/>
      <c r="T73" s="35"/>
      <c r="U73" s="35"/>
      <c r="V73" s="35"/>
      <c r="W73" s="35"/>
      <c r="X73" s="35"/>
      <c r="Y73" s="39">
        <f>Z73+AF73</f>
        <v>196075</v>
      </c>
      <c r="Z73" s="39">
        <f t="shared" si="197"/>
        <v>196075</v>
      </c>
      <c r="AA73" s="407">
        <v>136089</v>
      </c>
      <c r="AB73" s="407">
        <v>59986</v>
      </c>
      <c r="AC73" s="39"/>
      <c r="AD73" s="39"/>
      <c r="AE73" s="39"/>
      <c r="AF73" s="39"/>
      <c r="AG73" s="39"/>
      <c r="AH73" s="39"/>
      <c r="AI73" s="39"/>
      <c r="AJ73" s="39"/>
      <c r="AK73" s="39"/>
      <c r="AL73" s="39"/>
      <c r="AM73" s="91">
        <f t="shared" si="175"/>
        <v>196.07499999999999</v>
      </c>
      <c r="AN73" s="91">
        <f t="shared" si="11"/>
        <v>99.992860384825249</v>
      </c>
      <c r="AO73" s="12" t="s">
        <v>260</v>
      </c>
      <c r="AP73" s="45"/>
      <c r="AQ73">
        <v>1</v>
      </c>
    </row>
    <row r="74" spans="1:45">
      <c r="A74" s="16" t="s">
        <v>34</v>
      </c>
      <c r="B74" s="2" t="s">
        <v>35</v>
      </c>
      <c r="C74" s="34">
        <f>C75+C77</f>
        <v>42000</v>
      </c>
      <c r="D74" s="34">
        <f>D75+D77</f>
        <v>31820</v>
      </c>
      <c r="E74" s="34">
        <f t="shared" ref="E74" si="198">E75+E77</f>
        <v>42000</v>
      </c>
      <c r="F74" s="34">
        <f t="shared" ref="F74:AL74" si="199">F75+F77</f>
        <v>31820</v>
      </c>
      <c r="G74" s="34">
        <f t="shared" si="199"/>
        <v>42000</v>
      </c>
      <c r="H74" s="34">
        <f t="shared" si="199"/>
        <v>31820</v>
      </c>
      <c r="I74" s="34">
        <f t="shared" si="199"/>
        <v>0</v>
      </c>
      <c r="J74" s="34">
        <f t="shared" si="199"/>
        <v>0</v>
      </c>
      <c r="K74" s="34">
        <f t="shared" si="199"/>
        <v>0</v>
      </c>
      <c r="L74" s="34">
        <f t="shared" si="199"/>
        <v>0</v>
      </c>
      <c r="M74" s="34">
        <f t="shared" si="199"/>
        <v>0</v>
      </c>
      <c r="N74" s="34">
        <f t="shared" si="199"/>
        <v>0</v>
      </c>
      <c r="O74" s="34">
        <f t="shared" si="199"/>
        <v>0</v>
      </c>
      <c r="P74" s="34">
        <f t="shared" si="199"/>
        <v>0</v>
      </c>
      <c r="Q74" s="34">
        <f t="shared" si="199"/>
        <v>0</v>
      </c>
      <c r="R74" s="34">
        <f t="shared" si="199"/>
        <v>0</v>
      </c>
      <c r="S74" s="34">
        <f t="shared" si="199"/>
        <v>0</v>
      </c>
      <c r="T74" s="34">
        <f t="shared" si="199"/>
        <v>0</v>
      </c>
      <c r="U74" s="34">
        <f t="shared" si="199"/>
        <v>0</v>
      </c>
      <c r="V74" s="34">
        <f t="shared" si="199"/>
        <v>0</v>
      </c>
      <c r="W74" s="34">
        <f t="shared" si="199"/>
        <v>0</v>
      </c>
      <c r="X74" s="34">
        <f t="shared" si="199"/>
        <v>0</v>
      </c>
      <c r="Y74" s="34">
        <f t="shared" si="199"/>
        <v>31769</v>
      </c>
      <c r="Z74" s="34">
        <f t="shared" si="199"/>
        <v>31769</v>
      </c>
      <c r="AA74" s="34">
        <f t="shared" si="199"/>
        <v>31769</v>
      </c>
      <c r="AB74" s="34">
        <f t="shared" si="199"/>
        <v>0</v>
      </c>
      <c r="AC74" s="34">
        <f t="shared" si="199"/>
        <v>0</v>
      </c>
      <c r="AD74" s="34">
        <f t="shared" si="199"/>
        <v>0</v>
      </c>
      <c r="AE74" s="34"/>
      <c r="AF74" s="34">
        <f t="shared" si="199"/>
        <v>0</v>
      </c>
      <c r="AG74" s="34">
        <f t="shared" si="199"/>
        <v>0</v>
      </c>
      <c r="AH74" s="34">
        <f t="shared" si="199"/>
        <v>0</v>
      </c>
      <c r="AI74" s="34">
        <f t="shared" si="199"/>
        <v>0</v>
      </c>
      <c r="AJ74" s="34">
        <f t="shared" si="199"/>
        <v>0</v>
      </c>
      <c r="AK74" s="34">
        <f t="shared" si="199"/>
        <v>0</v>
      </c>
      <c r="AL74" s="34">
        <f t="shared" si="199"/>
        <v>0</v>
      </c>
      <c r="AM74" s="90">
        <f t="shared" si="175"/>
        <v>75.640476190476193</v>
      </c>
      <c r="AN74" s="90">
        <f t="shared" si="11"/>
        <v>99.839723444374613</v>
      </c>
      <c r="AO74" s="34"/>
      <c r="AP74" s="34">
        <f t="shared" ref="K74:AQ75" si="200">AP75</f>
        <v>0</v>
      </c>
      <c r="AQ74" s="34">
        <f t="shared" si="200"/>
        <v>1</v>
      </c>
    </row>
    <row r="75" spans="1:45" ht="19.5">
      <c r="A75" s="21" t="s">
        <v>52</v>
      </c>
      <c r="B75" s="56" t="s">
        <v>32</v>
      </c>
      <c r="C75" s="38">
        <f>C76</f>
        <v>42000</v>
      </c>
      <c r="D75" s="38">
        <f>D76</f>
        <v>22000</v>
      </c>
      <c r="E75" s="38">
        <f t="shared" ref="E75:J75" si="201">E76</f>
        <v>42000</v>
      </c>
      <c r="F75" s="38">
        <f t="shared" si="201"/>
        <v>22000</v>
      </c>
      <c r="G75" s="38">
        <f t="shared" si="201"/>
        <v>42000</v>
      </c>
      <c r="H75" s="38">
        <f t="shared" si="201"/>
        <v>22000</v>
      </c>
      <c r="I75" s="38">
        <f t="shared" si="201"/>
        <v>0</v>
      </c>
      <c r="J75" s="38">
        <f t="shared" si="201"/>
        <v>0</v>
      </c>
      <c r="K75" s="38">
        <f t="shared" si="200"/>
        <v>0</v>
      </c>
      <c r="L75" s="38">
        <f t="shared" si="200"/>
        <v>0</v>
      </c>
      <c r="M75" s="38"/>
      <c r="N75" s="38"/>
      <c r="O75" s="38">
        <f t="shared" si="200"/>
        <v>0</v>
      </c>
      <c r="P75" s="38"/>
      <c r="Q75" s="38">
        <f t="shared" si="200"/>
        <v>0</v>
      </c>
      <c r="R75" s="38"/>
      <c r="S75" s="38">
        <f t="shared" si="200"/>
        <v>0</v>
      </c>
      <c r="T75" s="38"/>
      <c r="U75" s="38">
        <f t="shared" si="200"/>
        <v>0</v>
      </c>
      <c r="V75" s="38">
        <f t="shared" si="200"/>
        <v>0</v>
      </c>
      <c r="W75" s="38">
        <f t="shared" si="200"/>
        <v>0</v>
      </c>
      <c r="X75" s="38">
        <f t="shared" si="200"/>
        <v>0</v>
      </c>
      <c r="Y75" s="38">
        <f t="shared" si="200"/>
        <v>22000</v>
      </c>
      <c r="Z75" s="38">
        <f t="shared" si="200"/>
        <v>22000</v>
      </c>
      <c r="AA75" s="38">
        <f t="shared" si="200"/>
        <v>22000</v>
      </c>
      <c r="AB75" s="38">
        <f t="shared" si="200"/>
        <v>0</v>
      </c>
      <c r="AC75" s="38">
        <f t="shared" si="200"/>
        <v>0</v>
      </c>
      <c r="AD75" s="38">
        <f t="shared" si="200"/>
        <v>0</v>
      </c>
      <c r="AE75" s="38"/>
      <c r="AF75" s="38">
        <f t="shared" si="200"/>
        <v>0</v>
      </c>
      <c r="AG75" s="38">
        <f t="shared" si="200"/>
        <v>0</v>
      </c>
      <c r="AH75" s="38">
        <f t="shared" si="200"/>
        <v>0</v>
      </c>
      <c r="AI75" s="38">
        <f t="shared" si="200"/>
        <v>0</v>
      </c>
      <c r="AJ75" s="38">
        <f t="shared" si="200"/>
        <v>0</v>
      </c>
      <c r="AK75" s="38">
        <f t="shared" si="200"/>
        <v>0</v>
      </c>
      <c r="AL75" s="38">
        <f t="shared" si="200"/>
        <v>0</v>
      </c>
      <c r="AM75" s="96">
        <f t="shared" si="175"/>
        <v>52.380952380952387</v>
      </c>
      <c r="AN75" s="96">
        <f t="shared" si="11"/>
        <v>100</v>
      </c>
      <c r="AO75" s="38"/>
      <c r="AP75" s="38">
        <f t="shared" si="200"/>
        <v>0</v>
      </c>
      <c r="AQ75" s="38">
        <f t="shared" si="200"/>
        <v>1</v>
      </c>
    </row>
    <row r="76" spans="1:45" ht="37.5">
      <c r="A76" s="3"/>
      <c r="B76" s="5" t="s">
        <v>56</v>
      </c>
      <c r="C76" s="39">
        <f t="shared" ref="C76:D78" si="202">E76+O76</f>
        <v>42000</v>
      </c>
      <c r="D76" s="39">
        <f t="shared" si="202"/>
        <v>22000</v>
      </c>
      <c r="E76" s="39">
        <f t="shared" ref="E76" si="203">G76+I76+K76+L76+N76</f>
        <v>42000</v>
      </c>
      <c r="F76" s="39">
        <f t="shared" ref="F76" si="204">H76+J76+K76+L76+N76</f>
        <v>22000</v>
      </c>
      <c r="G76" s="35">
        <v>42000</v>
      </c>
      <c r="H76" s="35">
        <v>22000</v>
      </c>
      <c r="I76" s="35"/>
      <c r="J76" s="35"/>
      <c r="K76" s="35"/>
      <c r="L76" s="35"/>
      <c r="M76" s="35"/>
      <c r="N76" s="35"/>
      <c r="O76" s="35">
        <f t="shared" ref="O76" si="205">Q76+X76</f>
        <v>0</v>
      </c>
      <c r="P76" s="35">
        <f t="shared" ref="P76" si="206">R76+X76</f>
        <v>0</v>
      </c>
      <c r="Q76" s="35">
        <f t="shared" ref="Q76" si="207">S76+U76+V76+W76</f>
        <v>0</v>
      </c>
      <c r="R76" s="35">
        <f t="shared" ref="R76" si="208">T76+U76+V76+W76</f>
        <v>0</v>
      </c>
      <c r="S76" s="35"/>
      <c r="T76" s="35"/>
      <c r="U76" s="35"/>
      <c r="V76" s="35"/>
      <c r="W76" s="35"/>
      <c r="X76" s="35"/>
      <c r="Y76" s="39">
        <f>Z76+AF76</f>
        <v>22000</v>
      </c>
      <c r="Z76" s="39">
        <f t="shared" ref="Z76" si="209">AA76+AB76+AC76+AD76</f>
        <v>22000</v>
      </c>
      <c r="AA76" s="407">
        <v>22000</v>
      </c>
      <c r="AB76" s="39"/>
      <c r="AC76" s="39"/>
      <c r="AD76" s="39"/>
      <c r="AE76" s="39"/>
      <c r="AF76" s="39"/>
      <c r="AG76" s="39"/>
      <c r="AH76" s="39"/>
      <c r="AI76" s="39"/>
      <c r="AJ76" s="39"/>
      <c r="AK76" s="39"/>
      <c r="AL76" s="39"/>
      <c r="AM76" s="91">
        <f t="shared" si="175"/>
        <v>52.380952380952387</v>
      </c>
      <c r="AN76" s="91">
        <f t="shared" si="11"/>
        <v>100</v>
      </c>
      <c r="AO76" s="12" t="s">
        <v>260</v>
      </c>
      <c r="AP76" s="45"/>
      <c r="AQ76">
        <v>1</v>
      </c>
    </row>
    <row r="77" spans="1:45" ht="19.5">
      <c r="A77" s="21" t="s">
        <v>46</v>
      </c>
      <c r="B77" s="263" t="s">
        <v>33</v>
      </c>
      <c r="C77" s="38">
        <f t="shared" ref="C77:AC77" si="210">C78</f>
        <v>0</v>
      </c>
      <c r="D77" s="38">
        <f t="shared" si="210"/>
        <v>9820</v>
      </c>
      <c r="E77" s="38">
        <f t="shared" si="210"/>
        <v>0</v>
      </c>
      <c r="F77" s="38">
        <f t="shared" si="210"/>
        <v>9820</v>
      </c>
      <c r="G77" s="38">
        <f t="shared" si="210"/>
        <v>0</v>
      </c>
      <c r="H77" s="38">
        <f t="shared" si="210"/>
        <v>9820</v>
      </c>
      <c r="I77" s="38">
        <f t="shared" si="210"/>
        <v>0</v>
      </c>
      <c r="J77" s="38">
        <f t="shared" si="210"/>
        <v>0</v>
      </c>
      <c r="K77" s="38">
        <f t="shared" si="210"/>
        <v>0</v>
      </c>
      <c r="L77" s="38">
        <f t="shared" si="210"/>
        <v>0</v>
      </c>
      <c r="M77" s="38">
        <f t="shared" si="210"/>
        <v>0</v>
      </c>
      <c r="N77" s="38">
        <f t="shared" si="210"/>
        <v>0</v>
      </c>
      <c r="O77" s="38">
        <f t="shared" si="210"/>
        <v>0</v>
      </c>
      <c r="P77" s="38">
        <f t="shared" si="210"/>
        <v>0</v>
      </c>
      <c r="Q77" s="38">
        <f t="shared" si="210"/>
        <v>0</v>
      </c>
      <c r="R77" s="38">
        <f t="shared" si="210"/>
        <v>0</v>
      </c>
      <c r="S77" s="38">
        <f t="shared" si="210"/>
        <v>0</v>
      </c>
      <c r="T77" s="38">
        <f t="shared" si="210"/>
        <v>0</v>
      </c>
      <c r="U77" s="38">
        <f t="shared" si="210"/>
        <v>0</v>
      </c>
      <c r="V77" s="38">
        <f t="shared" si="210"/>
        <v>0</v>
      </c>
      <c r="W77" s="38">
        <f t="shared" si="210"/>
        <v>0</v>
      </c>
      <c r="X77" s="38">
        <f t="shared" si="210"/>
        <v>0</v>
      </c>
      <c r="Y77" s="38">
        <f t="shared" si="210"/>
        <v>9769</v>
      </c>
      <c r="Z77" s="38">
        <f t="shared" si="210"/>
        <v>9769</v>
      </c>
      <c r="AA77" s="38">
        <f t="shared" si="210"/>
        <v>9769</v>
      </c>
      <c r="AB77" s="38">
        <f t="shared" si="210"/>
        <v>0</v>
      </c>
      <c r="AC77" s="38">
        <f t="shared" si="210"/>
        <v>0</v>
      </c>
      <c r="AD77" s="39"/>
      <c r="AE77" s="39"/>
      <c r="AF77" s="39"/>
      <c r="AG77" s="39"/>
      <c r="AH77" s="39"/>
      <c r="AI77" s="39"/>
      <c r="AJ77" s="39"/>
      <c r="AK77" s="39"/>
      <c r="AL77" s="39"/>
      <c r="AM77" s="91"/>
      <c r="AN77" s="90">
        <f t="shared" si="11"/>
        <v>99.48065173116089</v>
      </c>
      <c r="AO77" s="12"/>
      <c r="AP77" s="45"/>
    </row>
    <row r="78" spans="1:45" ht="56.25" customHeight="1">
      <c r="A78" s="3"/>
      <c r="B78" s="264" t="s">
        <v>849</v>
      </c>
      <c r="C78" s="39"/>
      <c r="D78" s="39">
        <f t="shared" si="202"/>
        <v>9820</v>
      </c>
      <c r="E78" s="39">
        <f t="shared" ref="E78" si="211">G78+I78+K78+L78+N78</f>
        <v>0</v>
      </c>
      <c r="F78" s="39">
        <f t="shared" ref="F78" si="212">H78+J78+K78+L78+N78</f>
        <v>9820</v>
      </c>
      <c r="G78" s="35"/>
      <c r="H78" s="35">
        <v>9820</v>
      </c>
      <c r="I78" s="35"/>
      <c r="J78" s="35"/>
      <c r="K78" s="35"/>
      <c r="L78" s="35"/>
      <c r="M78" s="35"/>
      <c r="N78" s="35"/>
      <c r="O78" s="35">
        <f t="shared" ref="O78" si="213">Q78+X78</f>
        <v>0</v>
      </c>
      <c r="P78" s="35">
        <f t="shared" ref="P78" si="214">R78+X78</f>
        <v>0</v>
      </c>
      <c r="Q78" s="35">
        <f t="shared" ref="Q78" si="215">S78+U78+V78+W78</f>
        <v>0</v>
      </c>
      <c r="R78" s="35">
        <f t="shared" ref="R78" si="216">T78+U78+V78+W78</f>
        <v>0</v>
      </c>
      <c r="S78" s="35"/>
      <c r="T78" s="35"/>
      <c r="U78" s="35"/>
      <c r="V78" s="35"/>
      <c r="W78" s="35"/>
      <c r="X78" s="35"/>
      <c r="Y78" s="39">
        <f>Z78+AF78</f>
        <v>9769</v>
      </c>
      <c r="Z78" s="39">
        <f t="shared" ref="Z78" si="217">AA78+AB78+AC78+AD78</f>
        <v>9769</v>
      </c>
      <c r="AA78" s="407">
        <v>9769</v>
      </c>
      <c r="AB78" s="39"/>
      <c r="AC78" s="39"/>
      <c r="AD78" s="39"/>
      <c r="AE78" s="39"/>
      <c r="AF78" s="39"/>
      <c r="AG78" s="39"/>
      <c r="AH78" s="39"/>
      <c r="AI78" s="39"/>
      <c r="AJ78" s="39"/>
      <c r="AK78" s="39"/>
      <c r="AL78" s="39"/>
      <c r="AM78" s="91"/>
      <c r="AN78" s="91">
        <f t="shared" si="11"/>
        <v>99.48065173116089</v>
      </c>
      <c r="AO78" s="272" t="s">
        <v>260</v>
      </c>
      <c r="AP78" s="45"/>
    </row>
    <row r="79" spans="1:45" ht="37.5">
      <c r="A79" s="26" t="s">
        <v>57</v>
      </c>
      <c r="B79" s="25" t="s">
        <v>58</v>
      </c>
      <c r="C79" s="37">
        <f>C80+C83</f>
        <v>922469</v>
      </c>
      <c r="D79" s="37">
        <f t="shared" ref="D79:E79" si="218">D80+D83</f>
        <v>1012367</v>
      </c>
      <c r="E79" s="37">
        <f t="shared" si="218"/>
        <v>922469</v>
      </c>
      <c r="F79" s="37">
        <f t="shared" ref="F79" si="219">F80+F83</f>
        <v>1015367</v>
      </c>
      <c r="G79" s="37">
        <f t="shared" ref="G79:AL79" si="220">G80+G83</f>
        <v>25000</v>
      </c>
      <c r="H79" s="37">
        <f t="shared" si="220"/>
        <v>29707</v>
      </c>
      <c r="I79" s="37">
        <f t="shared" si="220"/>
        <v>897469</v>
      </c>
      <c r="J79" s="37">
        <f t="shared" si="220"/>
        <v>985660</v>
      </c>
      <c r="K79" s="37">
        <f t="shared" si="220"/>
        <v>0</v>
      </c>
      <c r="L79" s="37">
        <f t="shared" si="220"/>
        <v>0</v>
      </c>
      <c r="M79" s="37">
        <f t="shared" si="220"/>
        <v>0</v>
      </c>
      <c r="N79" s="37">
        <f t="shared" si="220"/>
        <v>0</v>
      </c>
      <c r="O79" s="37">
        <f t="shared" si="220"/>
        <v>0</v>
      </c>
      <c r="P79" s="37">
        <f t="shared" si="220"/>
        <v>0</v>
      </c>
      <c r="Q79" s="37">
        <f t="shared" si="220"/>
        <v>0</v>
      </c>
      <c r="R79" s="37">
        <f t="shared" si="220"/>
        <v>0</v>
      </c>
      <c r="S79" s="37">
        <f t="shared" si="220"/>
        <v>0</v>
      </c>
      <c r="T79" s="37">
        <f t="shared" si="220"/>
        <v>0</v>
      </c>
      <c r="U79" s="37">
        <f t="shared" si="220"/>
        <v>0</v>
      </c>
      <c r="V79" s="37">
        <f t="shared" si="220"/>
        <v>0</v>
      </c>
      <c r="W79" s="37">
        <f t="shared" si="220"/>
        <v>0</v>
      </c>
      <c r="X79" s="37">
        <f t="shared" si="220"/>
        <v>0</v>
      </c>
      <c r="Y79" s="37">
        <f t="shared" si="220"/>
        <v>822853</v>
      </c>
      <c r="Z79" s="37">
        <f t="shared" si="220"/>
        <v>822853</v>
      </c>
      <c r="AA79" s="37">
        <f t="shared" si="220"/>
        <v>29611</v>
      </c>
      <c r="AB79" s="37">
        <f t="shared" si="220"/>
        <v>793242</v>
      </c>
      <c r="AC79" s="37">
        <f t="shared" si="220"/>
        <v>0</v>
      </c>
      <c r="AD79" s="37">
        <f t="shared" si="220"/>
        <v>0</v>
      </c>
      <c r="AE79" s="37"/>
      <c r="AF79" s="37">
        <f t="shared" si="220"/>
        <v>0</v>
      </c>
      <c r="AG79" s="37">
        <f t="shared" si="220"/>
        <v>0</v>
      </c>
      <c r="AH79" s="37">
        <f t="shared" si="220"/>
        <v>0</v>
      </c>
      <c r="AI79" s="37">
        <f t="shared" si="220"/>
        <v>0</v>
      </c>
      <c r="AJ79" s="37">
        <f t="shared" si="220"/>
        <v>0</v>
      </c>
      <c r="AK79" s="37">
        <f t="shared" si="220"/>
        <v>0</v>
      </c>
      <c r="AL79" s="37">
        <f t="shared" si="220"/>
        <v>0</v>
      </c>
      <c r="AM79" s="93">
        <f>Y79/C79*100</f>
        <v>89.201154727150723</v>
      </c>
      <c r="AN79" s="93">
        <f t="shared" si="11"/>
        <v>81.280108893316367</v>
      </c>
      <c r="AO79" s="26"/>
      <c r="AP79" s="49"/>
      <c r="AQ79" s="37">
        <f t="shared" ref="AQ79" si="221">AQ83</f>
        <v>23</v>
      </c>
      <c r="AS79" s="57">
        <f>AB55-AS56</f>
        <v>2085012</v>
      </c>
    </row>
    <row r="80" spans="1:45">
      <c r="A80" s="265" t="s">
        <v>26</v>
      </c>
      <c r="B80" s="266" t="s">
        <v>28</v>
      </c>
      <c r="C80" s="34">
        <f>C81</f>
        <v>0</v>
      </c>
      <c r="D80" s="34">
        <f>D81+D82</f>
        <v>1480</v>
      </c>
      <c r="E80" s="34">
        <f t="shared" ref="E80:AE80" si="222">E81+E82</f>
        <v>0</v>
      </c>
      <c r="F80" s="34">
        <f t="shared" si="222"/>
        <v>1480</v>
      </c>
      <c r="G80" s="34">
        <f t="shared" si="222"/>
        <v>0</v>
      </c>
      <c r="H80" s="34">
        <f t="shared" si="222"/>
        <v>0</v>
      </c>
      <c r="I80" s="34">
        <f t="shared" si="222"/>
        <v>0</v>
      </c>
      <c r="J80" s="34">
        <f t="shared" si="222"/>
        <v>1480</v>
      </c>
      <c r="K80" s="34">
        <f t="shared" si="222"/>
        <v>0</v>
      </c>
      <c r="L80" s="34">
        <f t="shared" si="222"/>
        <v>0</v>
      </c>
      <c r="M80" s="34">
        <f t="shared" si="222"/>
        <v>0</v>
      </c>
      <c r="N80" s="34">
        <f t="shared" si="222"/>
        <v>0</v>
      </c>
      <c r="O80" s="34">
        <f t="shared" si="222"/>
        <v>0</v>
      </c>
      <c r="P80" s="34">
        <f t="shared" si="222"/>
        <v>0</v>
      </c>
      <c r="Q80" s="34">
        <f t="shared" si="222"/>
        <v>0</v>
      </c>
      <c r="R80" s="34">
        <f t="shared" si="222"/>
        <v>0</v>
      </c>
      <c r="S80" s="34">
        <f t="shared" si="222"/>
        <v>0</v>
      </c>
      <c r="T80" s="34">
        <f t="shared" si="222"/>
        <v>0</v>
      </c>
      <c r="U80" s="34">
        <f t="shared" si="222"/>
        <v>0</v>
      </c>
      <c r="V80" s="34">
        <f t="shared" si="222"/>
        <v>0</v>
      </c>
      <c r="W80" s="34">
        <f t="shared" si="222"/>
        <v>0</v>
      </c>
      <c r="X80" s="34">
        <f t="shared" si="222"/>
        <v>0</v>
      </c>
      <c r="Y80" s="34">
        <f t="shared" si="222"/>
        <v>1389</v>
      </c>
      <c r="Z80" s="34">
        <f t="shared" si="222"/>
        <v>1389</v>
      </c>
      <c r="AA80" s="34">
        <f t="shared" si="222"/>
        <v>0</v>
      </c>
      <c r="AB80" s="34">
        <f t="shared" si="222"/>
        <v>1389</v>
      </c>
      <c r="AC80" s="34">
        <f t="shared" si="222"/>
        <v>0</v>
      </c>
      <c r="AD80" s="34">
        <f t="shared" si="222"/>
        <v>0</v>
      </c>
      <c r="AE80" s="34">
        <f t="shared" si="222"/>
        <v>0</v>
      </c>
      <c r="AF80" s="34">
        <f t="shared" ref="AF80:AL80" si="223">AF81</f>
        <v>0</v>
      </c>
      <c r="AG80" s="34">
        <f t="shared" si="223"/>
        <v>0</v>
      </c>
      <c r="AH80" s="34">
        <f t="shared" si="223"/>
        <v>0</v>
      </c>
      <c r="AI80" s="34">
        <f t="shared" si="223"/>
        <v>0</v>
      </c>
      <c r="AJ80" s="34">
        <f t="shared" si="223"/>
        <v>0</v>
      </c>
      <c r="AK80" s="34">
        <f t="shared" si="223"/>
        <v>0</v>
      </c>
      <c r="AL80" s="34">
        <f t="shared" si="223"/>
        <v>0</v>
      </c>
      <c r="AM80" s="90"/>
      <c r="AN80" s="90">
        <f t="shared" si="11"/>
        <v>93.851351351351354</v>
      </c>
      <c r="AO80" s="16"/>
      <c r="AP80" s="44"/>
      <c r="AQ80" s="34"/>
    </row>
    <row r="81" spans="1:45" ht="56.25">
      <c r="A81" s="267" t="s">
        <v>49</v>
      </c>
      <c r="B81" s="268" t="s">
        <v>850</v>
      </c>
      <c r="C81" s="34"/>
      <c r="D81" s="39">
        <f t="shared" ref="D81" si="224">F81+P81</f>
        <v>1000</v>
      </c>
      <c r="E81" s="39">
        <f t="shared" ref="E81" si="225">G81+I81+K81+L81+N81</f>
        <v>0</v>
      </c>
      <c r="F81" s="39">
        <f t="shared" ref="F81" si="226">H81+J81+K81+L81+N81</f>
        <v>1000</v>
      </c>
      <c r="G81" s="34"/>
      <c r="H81" s="34"/>
      <c r="I81" s="34"/>
      <c r="J81" s="39">
        <v>1000</v>
      </c>
      <c r="K81" s="34"/>
      <c r="L81" s="34"/>
      <c r="M81" s="34"/>
      <c r="N81" s="34"/>
      <c r="O81" s="35">
        <f t="shared" ref="O81" si="227">Q81+X81</f>
        <v>0</v>
      </c>
      <c r="P81" s="35">
        <f t="shared" ref="P81" si="228">R81+X81</f>
        <v>0</v>
      </c>
      <c r="Q81" s="35">
        <f t="shared" ref="Q81" si="229">S81+U81+V81+W81</f>
        <v>0</v>
      </c>
      <c r="R81" s="35">
        <f t="shared" ref="R81" si="230">T81+U81+V81+W81</f>
        <v>0</v>
      </c>
      <c r="S81" s="34"/>
      <c r="T81" s="34"/>
      <c r="U81" s="34"/>
      <c r="V81" s="34"/>
      <c r="W81" s="34"/>
      <c r="X81" s="34"/>
      <c r="Y81" s="39">
        <f>Z81+AF81</f>
        <v>1000</v>
      </c>
      <c r="Z81" s="39">
        <f>AA81+AB81+AC81+AD81</f>
        <v>1000</v>
      </c>
      <c r="AA81" s="34"/>
      <c r="AB81" s="407">
        <v>1000</v>
      </c>
      <c r="AC81" s="34"/>
      <c r="AD81" s="34"/>
      <c r="AE81" s="34"/>
      <c r="AF81" s="34"/>
      <c r="AG81" s="34"/>
      <c r="AH81" s="34"/>
      <c r="AI81" s="34"/>
      <c r="AJ81" s="34"/>
      <c r="AK81" s="34"/>
      <c r="AL81" s="34"/>
      <c r="AM81" s="90"/>
      <c r="AN81" s="91">
        <f t="shared" ref="AN81:AN148" si="231">Y81/D81*100</f>
        <v>100</v>
      </c>
      <c r="AO81" s="269" t="s">
        <v>259</v>
      </c>
      <c r="AP81" s="44"/>
      <c r="AQ81" s="34"/>
      <c r="AS81" s="57">
        <f>AB55-AB52</f>
        <v>1743372</v>
      </c>
    </row>
    <row r="82" spans="1:45" ht="56.25">
      <c r="A82" s="267" t="s">
        <v>54</v>
      </c>
      <c r="B82" s="359" t="s">
        <v>943</v>
      </c>
      <c r="C82" s="34"/>
      <c r="D82" s="39">
        <f t="shared" ref="D82" si="232">F82+P82</f>
        <v>480</v>
      </c>
      <c r="E82" s="39">
        <f t="shared" ref="E82" si="233">G82+I82+K82+L82+N82</f>
        <v>0</v>
      </c>
      <c r="F82" s="39">
        <f t="shared" ref="F82" si="234">H82+J82+K82+L82+N82</f>
        <v>480</v>
      </c>
      <c r="G82" s="34"/>
      <c r="H82" s="34"/>
      <c r="I82" s="34"/>
      <c r="J82" s="39">
        <v>480</v>
      </c>
      <c r="K82" s="34"/>
      <c r="L82" s="34"/>
      <c r="M82" s="34"/>
      <c r="N82" s="34"/>
      <c r="O82" s="35"/>
      <c r="P82" s="35"/>
      <c r="Q82" s="35"/>
      <c r="R82" s="35"/>
      <c r="S82" s="34"/>
      <c r="T82" s="34"/>
      <c r="U82" s="34"/>
      <c r="V82" s="34"/>
      <c r="W82" s="34"/>
      <c r="X82" s="34"/>
      <c r="Y82" s="39">
        <f>Z82+AF82</f>
        <v>389</v>
      </c>
      <c r="Z82" s="39">
        <f t="shared" ref="Z82" si="235">AA82+AB82+AC82+AD82</f>
        <v>389</v>
      </c>
      <c r="AA82" s="34"/>
      <c r="AB82" s="407">
        <v>389</v>
      </c>
      <c r="AC82" s="34"/>
      <c r="AD82" s="34"/>
      <c r="AE82" s="34"/>
      <c r="AF82" s="34"/>
      <c r="AG82" s="34"/>
      <c r="AH82" s="34"/>
      <c r="AI82" s="34"/>
      <c r="AJ82" s="34"/>
      <c r="AK82" s="34"/>
      <c r="AL82" s="34"/>
      <c r="AM82" s="90"/>
      <c r="AN82" s="91">
        <f t="shared" si="231"/>
        <v>81.041666666666671</v>
      </c>
      <c r="AO82" s="269" t="s">
        <v>259</v>
      </c>
      <c r="AP82" s="44"/>
      <c r="AQ82" s="34"/>
      <c r="AS82" s="57"/>
    </row>
    <row r="83" spans="1:45">
      <c r="A83" s="15" t="s">
        <v>38</v>
      </c>
      <c r="B83" s="2" t="s">
        <v>29</v>
      </c>
      <c r="C83" s="34">
        <f>C84+C137+C194</f>
        <v>922469</v>
      </c>
      <c r="D83" s="34">
        <f>D84+D137+D194</f>
        <v>1010887</v>
      </c>
      <c r="E83" s="34">
        <f>E84+E137+E194</f>
        <v>922469</v>
      </c>
      <c r="F83" s="34">
        <f t="shared" ref="F83:G83" si="236">F84+F137+F194</f>
        <v>1013887</v>
      </c>
      <c r="G83" s="34">
        <f t="shared" si="236"/>
        <v>25000</v>
      </c>
      <c r="H83" s="34">
        <f t="shared" ref="H83:AL83" si="237">H84+H137+H194</f>
        <v>29707</v>
      </c>
      <c r="I83" s="34">
        <f t="shared" si="237"/>
        <v>897469</v>
      </c>
      <c r="J83" s="34">
        <f t="shared" si="237"/>
        <v>984180</v>
      </c>
      <c r="K83" s="34">
        <f t="shared" si="237"/>
        <v>0</v>
      </c>
      <c r="L83" s="34">
        <f t="shared" si="237"/>
        <v>0</v>
      </c>
      <c r="M83" s="34">
        <f t="shared" si="237"/>
        <v>0</v>
      </c>
      <c r="N83" s="34">
        <f t="shared" si="237"/>
        <v>0</v>
      </c>
      <c r="O83" s="34">
        <f t="shared" si="237"/>
        <v>0</v>
      </c>
      <c r="P83" s="34">
        <f t="shared" si="237"/>
        <v>0</v>
      </c>
      <c r="Q83" s="34">
        <f t="shared" si="237"/>
        <v>0</v>
      </c>
      <c r="R83" s="34">
        <f t="shared" si="237"/>
        <v>0</v>
      </c>
      <c r="S83" s="34">
        <f t="shared" si="237"/>
        <v>0</v>
      </c>
      <c r="T83" s="34">
        <f t="shared" si="237"/>
        <v>0</v>
      </c>
      <c r="U83" s="34">
        <f t="shared" si="237"/>
        <v>0</v>
      </c>
      <c r="V83" s="34">
        <f t="shared" si="237"/>
        <v>0</v>
      </c>
      <c r="W83" s="34">
        <f t="shared" si="237"/>
        <v>0</v>
      </c>
      <c r="X83" s="34">
        <f t="shared" si="237"/>
        <v>0</v>
      </c>
      <c r="Y83" s="34">
        <f t="shared" si="237"/>
        <v>821464</v>
      </c>
      <c r="Z83" s="34">
        <f t="shared" si="237"/>
        <v>821464</v>
      </c>
      <c r="AA83" s="34">
        <f t="shared" si="237"/>
        <v>29611</v>
      </c>
      <c r="AB83" s="34">
        <f t="shared" si="237"/>
        <v>791853</v>
      </c>
      <c r="AC83" s="34">
        <f t="shared" si="237"/>
        <v>0</v>
      </c>
      <c r="AD83" s="34">
        <f t="shared" si="237"/>
        <v>0</v>
      </c>
      <c r="AE83" s="34"/>
      <c r="AF83" s="34">
        <f t="shared" si="237"/>
        <v>0</v>
      </c>
      <c r="AG83" s="34">
        <f t="shared" si="237"/>
        <v>0</v>
      </c>
      <c r="AH83" s="34">
        <f t="shared" si="237"/>
        <v>0</v>
      </c>
      <c r="AI83" s="34">
        <f t="shared" si="237"/>
        <v>0</v>
      </c>
      <c r="AJ83" s="34">
        <f t="shared" si="237"/>
        <v>0</v>
      </c>
      <c r="AK83" s="34">
        <f t="shared" si="237"/>
        <v>0</v>
      </c>
      <c r="AL83" s="34">
        <f t="shared" si="237"/>
        <v>0</v>
      </c>
      <c r="AM83" s="90">
        <f t="shared" ref="AM83:AM88" si="238">Y83/C83*100</f>
        <v>89.050580561514806</v>
      </c>
      <c r="AN83" s="90">
        <f t="shared" si="231"/>
        <v>81.26170383039846</v>
      </c>
      <c r="AO83" s="16"/>
      <c r="AP83" s="44"/>
      <c r="AQ83" s="34">
        <f>AQ84+AQ137+AQ194</f>
        <v>23</v>
      </c>
    </row>
    <row r="84" spans="1:45" ht="19.5">
      <c r="A84" s="16" t="s">
        <v>30</v>
      </c>
      <c r="B84" s="2" t="s">
        <v>31</v>
      </c>
      <c r="C84" s="34">
        <f>C85+C87</f>
        <v>147101</v>
      </c>
      <c r="D84" s="34">
        <f>D85+D87</f>
        <v>224679</v>
      </c>
      <c r="E84" s="34">
        <f t="shared" ref="E84" si="239">E85+E87</f>
        <v>147101</v>
      </c>
      <c r="F84" s="34">
        <f t="shared" ref="F84:G84" si="240">F85+F87</f>
        <v>224679</v>
      </c>
      <c r="G84" s="34">
        <f t="shared" si="240"/>
        <v>25000</v>
      </c>
      <c r="H84" s="34">
        <f t="shared" ref="H84:AL84" si="241">H85+H87</f>
        <v>29707</v>
      </c>
      <c r="I84" s="34">
        <f t="shared" si="241"/>
        <v>122101</v>
      </c>
      <c r="J84" s="34">
        <f t="shared" si="241"/>
        <v>194972</v>
      </c>
      <c r="K84" s="34">
        <f t="shared" si="241"/>
        <v>0</v>
      </c>
      <c r="L84" s="34">
        <f t="shared" si="241"/>
        <v>0</v>
      </c>
      <c r="M84" s="34">
        <f t="shared" si="241"/>
        <v>0</v>
      </c>
      <c r="N84" s="34">
        <f t="shared" si="241"/>
        <v>0</v>
      </c>
      <c r="O84" s="34">
        <f t="shared" si="241"/>
        <v>0</v>
      </c>
      <c r="P84" s="34">
        <f t="shared" si="241"/>
        <v>0</v>
      </c>
      <c r="Q84" s="34">
        <f t="shared" si="241"/>
        <v>0</v>
      </c>
      <c r="R84" s="34">
        <f t="shared" si="241"/>
        <v>0</v>
      </c>
      <c r="S84" s="34">
        <f t="shared" si="241"/>
        <v>0</v>
      </c>
      <c r="T84" s="34">
        <f t="shared" si="241"/>
        <v>0</v>
      </c>
      <c r="U84" s="34">
        <f t="shared" si="241"/>
        <v>0</v>
      </c>
      <c r="V84" s="34">
        <f t="shared" si="241"/>
        <v>0</v>
      </c>
      <c r="W84" s="34">
        <f t="shared" si="241"/>
        <v>0</v>
      </c>
      <c r="X84" s="34">
        <f t="shared" si="241"/>
        <v>0</v>
      </c>
      <c r="Y84" s="34">
        <f t="shared" si="241"/>
        <v>187611</v>
      </c>
      <c r="Z84" s="34">
        <f t="shared" si="241"/>
        <v>187611</v>
      </c>
      <c r="AA84" s="34">
        <f t="shared" si="241"/>
        <v>29611</v>
      </c>
      <c r="AB84" s="34">
        <f t="shared" si="241"/>
        <v>158000</v>
      </c>
      <c r="AC84" s="34">
        <f t="shared" si="241"/>
        <v>0</v>
      </c>
      <c r="AD84" s="34">
        <f t="shared" si="241"/>
        <v>0</v>
      </c>
      <c r="AE84" s="34"/>
      <c r="AF84" s="34">
        <f t="shared" si="241"/>
        <v>0</v>
      </c>
      <c r="AG84" s="34">
        <f t="shared" si="241"/>
        <v>0</v>
      </c>
      <c r="AH84" s="34">
        <f t="shared" si="241"/>
        <v>0</v>
      </c>
      <c r="AI84" s="34">
        <f t="shared" si="241"/>
        <v>0</v>
      </c>
      <c r="AJ84" s="34">
        <f t="shared" si="241"/>
        <v>0</v>
      </c>
      <c r="AK84" s="34">
        <f t="shared" si="241"/>
        <v>0</v>
      </c>
      <c r="AL84" s="34">
        <f t="shared" si="241"/>
        <v>0</v>
      </c>
      <c r="AM84" s="96">
        <f t="shared" si="238"/>
        <v>127.53890184295145</v>
      </c>
      <c r="AN84" s="90">
        <f t="shared" si="231"/>
        <v>83.501795895477542</v>
      </c>
      <c r="AO84" s="16"/>
      <c r="AP84" s="44"/>
      <c r="AQ84" s="34">
        <f t="shared" ref="AQ84" si="242">AQ85+AQ87</f>
        <v>18</v>
      </c>
    </row>
    <row r="85" spans="1:45" ht="19.5">
      <c r="A85" s="21" t="s">
        <v>52</v>
      </c>
      <c r="B85" s="56" t="s">
        <v>32</v>
      </c>
      <c r="C85" s="38">
        <f>C86</f>
        <v>20000</v>
      </c>
      <c r="D85" s="38">
        <f>D86</f>
        <v>15000</v>
      </c>
      <c r="E85" s="38">
        <f t="shared" ref="E85:AL85" si="243">E86</f>
        <v>20000</v>
      </c>
      <c r="F85" s="38">
        <f t="shared" si="243"/>
        <v>15000</v>
      </c>
      <c r="G85" s="38">
        <f t="shared" si="243"/>
        <v>20000</v>
      </c>
      <c r="H85" s="38">
        <f t="shared" si="243"/>
        <v>15000</v>
      </c>
      <c r="I85" s="38">
        <f t="shared" si="243"/>
        <v>0</v>
      </c>
      <c r="J85" s="38">
        <f t="shared" si="243"/>
        <v>0</v>
      </c>
      <c r="K85" s="38">
        <f t="shared" si="243"/>
        <v>0</v>
      </c>
      <c r="L85" s="38">
        <f t="shared" si="243"/>
        <v>0</v>
      </c>
      <c r="M85" s="38">
        <f t="shared" si="243"/>
        <v>0</v>
      </c>
      <c r="N85" s="38">
        <f t="shared" si="243"/>
        <v>0</v>
      </c>
      <c r="O85" s="38">
        <f t="shared" si="243"/>
        <v>0</v>
      </c>
      <c r="P85" s="38">
        <f t="shared" si="243"/>
        <v>0</v>
      </c>
      <c r="Q85" s="38">
        <f t="shared" si="243"/>
        <v>0</v>
      </c>
      <c r="R85" s="38">
        <f t="shared" si="243"/>
        <v>0</v>
      </c>
      <c r="S85" s="38">
        <f t="shared" si="243"/>
        <v>0</v>
      </c>
      <c r="T85" s="38">
        <f t="shared" si="243"/>
        <v>0</v>
      </c>
      <c r="U85" s="38">
        <f t="shared" si="243"/>
        <v>0</v>
      </c>
      <c r="V85" s="38">
        <f t="shared" si="243"/>
        <v>0</v>
      </c>
      <c r="W85" s="38">
        <f t="shared" si="243"/>
        <v>0</v>
      </c>
      <c r="X85" s="38">
        <f t="shared" si="243"/>
        <v>0</v>
      </c>
      <c r="Y85" s="38">
        <f t="shared" si="243"/>
        <v>14914</v>
      </c>
      <c r="Z85" s="38">
        <f t="shared" si="243"/>
        <v>14914</v>
      </c>
      <c r="AA85" s="38">
        <f t="shared" si="243"/>
        <v>14914</v>
      </c>
      <c r="AB85" s="38">
        <f t="shared" si="243"/>
        <v>0</v>
      </c>
      <c r="AC85" s="38">
        <f t="shared" si="243"/>
        <v>0</v>
      </c>
      <c r="AD85" s="38">
        <f t="shared" si="243"/>
        <v>0</v>
      </c>
      <c r="AE85" s="38"/>
      <c r="AF85" s="38">
        <f t="shared" si="243"/>
        <v>0</v>
      </c>
      <c r="AG85" s="38">
        <f t="shared" si="243"/>
        <v>0</v>
      </c>
      <c r="AH85" s="38">
        <f t="shared" si="243"/>
        <v>0</v>
      </c>
      <c r="AI85" s="38">
        <f t="shared" si="243"/>
        <v>0</v>
      </c>
      <c r="AJ85" s="38">
        <f t="shared" si="243"/>
        <v>0</v>
      </c>
      <c r="AK85" s="38">
        <f t="shared" si="243"/>
        <v>0</v>
      </c>
      <c r="AL85" s="38">
        <f t="shared" si="243"/>
        <v>0</v>
      </c>
      <c r="AM85" s="91">
        <f t="shared" si="238"/>
        <v>74.570000000000007</v>
      </c>
      <c r="AN85" s="91">
        <f t="shared" si="231"/>
        <v>99.426666666666662</v>
      </c>
      <c r="AO85" s="31"/>
      <c r="AP85" s="51"/>
      <c r="AQ85" s="38">
        <f t="shared" ref="AQ85" si="244">AQ86</f>
        <v>1</v>
      </c>
    </row>
    <row r="86" spans="1:45" ht="56.25">
      <c r="A86" s="3"/>
      <c r="B86" s="5" t="s">
        <v>59</v>
      </c>
      <c r="C86" s="39">
        <f t="shared" ref="C86:D92" si="245">E86+O86</f>
        <v>20000</v>
      </c>
      <c r="D86" s="39">
        <f t="shared" si="245"/>
        <v>15000</v>
      </c>
      <c r="E86" s="39">
        <f t="shared" ref="E86" si="246">G86+I86+K86+L86+N86</f>
        <v>20000</v>
      </c>
      <c r="F86" s="39">
        <f t="shared" ref="F86" si="247">H86+J86+K86+L86+N86</f>
        <v>15000</v>
      </c>
      <c r="G86" s="35">
        <v>20000</v>
      </c>
      <c r="H86" s="35">
        <v>15000</v>
      </c>
      <c r="I86" s="35"/>
      <c r="J86" s="35"/>
      <c r="K86" s="35"/>
      <c r="L86" s="35"/>
      <c r="M86" s="35"/>
      <c r="N86" s="35"/>
      <c r="O86" s="35">
        <f t="shared" ref="O86" si="248">Q86+X86</f>
        <v>0</v>
      </c>
      <c r="P86" s="35">
        <f t="shared" ref="P86" si="249">R86+X86</f>
        <v>0</v>
      </c>
      <c r="Q86" s="35">
        <f t="shared" ref="Q86" si="250">S86+U86+V86+W86</f>
        <v>0</v>
      </c>
      <c r="R86" s="35">
        <f t="shared" ref="R86" si="251">T86+U86+V86+W86</f>
        <v>0</v>
      </c>
      <c r="S86" s="35"/>
      <c r="T86" s="35"/>
      <c r="U86" s="35"/>
      <c r="V86" s="35"/>
      <c r="W86" s="35"/>
      <c r="X86" s="35"/>
      <c r="Y86" s="39">
        <f>Z86+AF86</f>
        <v>14914</v>
      </c>
      <c r="Z86" s="39">
        <f>AA86+AB86+AC86+AD86</f>
        <v>14914</v>
      </c>
      <c r="AA86" s="407">
        <v>14914</v>
      </c>
      <c r="AB86" s="39"/>
      <c r="AC86" s="39"/>
      <c r="AD86" s="39"/>
      <c r="AE86" s="39"/>
      <c r="AF86" s="39"/>
      <c r="AG86" s="39"/>
      <c r="AH86" s="39"/>
      <c r="AI86" s="39"/>
      <c r="AJ86" s="39"/>
      <c r="AK86" s="39"/>
      <c r="AL86" s="39"/>
      <c r="AM86" s="91">
        <f t="shared" si="238"/>
        <v>74.570000000000007</v>
      </c>
      <c r="AN86" s="91">
        <f t="shared" si="231"/>
        <v>99.426666666666662</v>
      </c>
      <c r="AO86" s="12" t="s">
        <v>259</v>
      </c>
      <c r="AP86" s="45"/>
      <c r="AQ86">
        <v>1</v>
      </c>
    </row>
    <row r="87" spans="1:45" ht="19.5">
      <c r="A87" s="21" t="s">
        <v>46</v>
      </c>
      <c r="B87" s="56" t="s">
        <v>33</v>
      </c>
      <c r="C87" s="38">
        <f>SUM(C88:C93)</f>
        <v>127101</v>
      </c>
      <c r="D87" s="38">
        <f>SUM(D88:D93)</f>
        <v>209679</v>
      </c>
      <c r="E87" s="38">
        <f t="shared" ref="E87:AL87" si="252">SUM(E88:E93)</f>
        <v>127101</v>
      </c>
      <c r="F87" s="38">
        <f t="shared" si="252"/>
        <v>209679</v>
      </c>
      <c r="G87" s="38">
        <f t="shared" si="252"/>
        <v>5000</v>
      </c>
      <c r="H87" s="38">
        <f t="shared" si="252"/>
        <v>14707</v>
      </c>
      <c r="I87" s="38">
        <f t="shared" si="252"/>
        <v>122101</v>
      </c>
      <c r="J87" s="38">
        <f t="shared" si="252"/>
        <v>194972</v>
      </c>
      <c r="K87" s="38">
        <f t="shared" si="252"/>
        <v>0</v>
      </c>
      <c r="L87" s="38">
        <f t="shared" si="252"/>
        <v>0</v>
      </c>
      <c r="M87" s="38">
        <f t="shared" si="252"/>
        <v>0</v>
      </c>
      <c r="N87" s="38">
        <f t="shared" si="252"/>
        <v>0</v>
      </c>
      <c r="O87" s="38">
        <f t="shared" si="252"/>
        <v>0</v>
      </c>
      <c r="P87" s="38">
        <f t="shared" si="252"/>
        <v>0</v>
      </c>
      <c r="Q87" s="38">
        <f t="shared" si="252"/>
        <v>0</v>
      </c>
      <c r="R87" s="38">
        <f t="shared" si="252"/>
        <v>0</v>
      </c>
      <c r="S87" s="38">
        <f t="shared" si="252"/>
        <v>0</v>
      </c>
      <c r="T87" s="38">
        <f t="shared" si="252"/>
        <v>0</v>
      </c>
      <c r="U87" s="38">
        <f t="shared" si="252"/>
        <v>0</v>
      </c>
      <c r="V87" s="38">
        <f t="shared" si="252"/>
        <v>0</v>
      </c>
      <c r="W87" s="38">
        <f t="shared" si="252"/>
        <v>0</v>
      </c>
      <c r="X87" s="38">
        <f t="shared" si="252"/>
        <v>0</v>
      </c>
      <c r="Y87" s="38">
        <f t="shared" si="252"/>
        <v>172697</v>
      </c>
      <c r="Z87" s="38">
        <f t="shared" si="252"/>
        <v>172697</v>
      </c>
      <c r="AA87" s="38">
        <f t="shared" si="252"/>
        <v>14697</v>
      </c>
      <c r="AB87" s="38">
        <f t="shared" si="252"/>
        <v>158000</v>
      </c>
      <c r="AC87" s="38">
        <f t="shared" si="252"/>
        <v>0</v>
      </c>
      <c r="AD87" s="38">
        <f t="shared" si="252"/>
        <v>0</v>
      </c>
      <c r="AE87" s="38"/>
      <c r="AF87" s="38">
        <f t="shared" si="252"/>
        <v>0</v>
      </c>
      <c r="AG87" s="38">
        <f t="shared" si="252"/>
        <v>0</v>
      </c>
      <c r="AH87" s="38">
        <f t="shared" si="252"/>
        <v>0</v>
      </c>
      <c r="AI87" s="38">
        <f t="shared" si="252"/>
        <v>0</v>
      </c>
      <c r="AJ87" s="38">
        <f t="shared" si="252"/>
        <v>0</v>
      </c>
      <c r="AK87" s="38">
        <f t="shared" si="252"/>
        <v>0</v>
      </c>
      <c r="AL87" s="38">
        <f t="shared" si="252"/>
        <v>0</v>
      </c>
      <c r="AM87" s="96">
        <f t="shared" si="238"/>
        <v>135.87383262130118</v>
      </c>
      <c r="AN87" s="96">
        <f t="shared" si="231"/>
        <v>82.362563728365743</v>
      </c>
      <c r="AO87" s="50"/>
      <c r="AP87" s="51"/>
      <c r="AQ87" s="38">
        <f t="shared" ref="AQ87" si="253">SUM(AQ88:AQ93)</f>
        <v>17</v>
      </c>
    </row>
    <row r="88" spans="1:45" ht="56.25">
      <c r="A88" s="12">
        <v>1</v>
      </c>
      <c r="B88" s="5" t="s">
        <v>60</v>
      </c>
      <c r="C88" s="39">
        <f t="shared" ref="C88:C92" si="254">E88+O88</f>
        <v>5000</v>
      </c>
      <c r="D88" s="39">
        <f t="shared" si="245"/>
        <v>14707</v>
      </c>
      <c r="E88" s="39">
        <f t="shared" ref="E88:E92" si="255">G88+I88+K88+L88+N88</f>
        <v>5000</v>
      </c>
      <c r="F88" s="39">
        <f t="shared" ref="F88:F92" si="256">H88+J88+K88+L88+N88</f>
        <v>14707</v>
      </c>
      <c r="G88" s="35">
        <v>5000</v>
      </c>
      <c r="H88" s="35">
        <v>14707</v>
      </c>
      <c r="I88" s="35"/>
      <c r="J88" s="35"/>
      <c r="K88" s="35"/>
      <c r="L88" s="35"/>
      <c r="M88" s="35"/>
      <c r="N88" s="35"/>
      <c r="O88" s="35">
        <f t="shared" ref="O88:O92" si="257">Q88+X88</f>
        <v>0</v>
      </c>
      <c r="P88" s="35">
        <f t="shared" ref="P88:P92" si="258">R88+X88</f>
        <v>0</v>
      </c>
      <c r="Q88" s="35">
        <f t="shared" ref="Q88:Q92" si="259">S88+U88+V88+W88</f>
        <v>0</v>
      </c>
      <c r="R88" s="35">
        <f t="shared" ref="R88:R92" si="260">T88+U88+V88+W88</f>
        <v>0</v>
      </c>
      <c r="S88" s="35"/>
      <c r="T88" s="35"/>
      <c r="U88" s="35"/>
      <c r="V88" s="35"/>
      <c r="W88" s="35"/>
      <c r="X88" s="35"/>
      <c r="Y88" s="39">
        <f>Z88+AF88</f>
        <v>14697</v>
      </c>
      <c r="Z88" s="39">
        <f>AA88+AB88+AC88+AD88</f>
        <v>14697</v>
      </c>
      <c r="AA88" s="407">
        <v>14697</v>
      </c>
      <c r="AB88" s="39"/>
      <c r="AC88" s="39"/>
      <c r="AD88" s="39"/>
      <c r="AE88" s="39"/>
      <c r="AF88" s="39"/>
      <c r="AG88" s="39"/>
      <c r="AH88" s="39"/>
      <c r="AI88" s="39"/>
      <c r="AJ88" s="39"/>
      <c r="AK88" s="39"/>
      <c r="AL88" s="39"/>
      <c r="AM88" s="91">
        <f t="shared" si="238"/>
        <v>293.94</v>
      </c>
      <c r="AN88" s="91">
        <f t="shared" si="231"/>
        <v>99.932005167607258</v>
      </c>
      <c r="AO88" s="12" t="s">
        <v>259</v>
      </c>
      <c r="AP88" s="45"/>
      <c r="AQ88">
        <v>1</v>
      </c>
    </row>
    <row r="89" spans="1:45" ht="56.25">
      <c r="A89" s="12">
        <v>2</v>
      </c>
      <c r="B89" s="5" t="s">
        <v>851</v>
      </c>
      <c r="C89" s="39"/>
      <c r="D89" s="39">
        <f t="shared" si="245"/>
        <v>3000</v>
      </c>
      <c r="E89" s="39">
        <f t="shared" si="255"/>
        <v>0</v>
      </c>
      <c r="F89" s="39">
        <f t="shared" si="256"/>
        <v>3000</v>
      </c>
      <c r="G89" s="35"/>
      <c r="H89" s="35"/>
      <c r="I89" s="35"/>
      <c r="J89" s="35">
        <v>3000</v>
      </c>
      <c r="K89" s="35"/>
      <c r="L89" s="35"/>
      <c r="M89" s="35"/>
      <c r="N89" s="35"/>
      <c r="O89" s="35">
        <f t="shared" si="257"/>
        <v>0</v>
      </c>
      <c r="P89" s="35">
        <f t="shared" si="258"/>
        <v>0</v>
      </c>
      <c r="Q89" s="35">
        <f t="shared" si="259"/>
        <v>0</v>
      </c>
      <c r="R89" s="35">
        <f t="shared" si="260"/>
        <v>0</v>
      </c>
      <c r="S89" s="35"/>
      <c r="T89" s="35"/>
      <c r="U89" s="35"/>
      <c r="V89" s="35"/>
      <c r="W89" s="35"/>
      <c r="X89" s="35"/>
      <c r="Y89" s="39">
        <f>Z89+AF89</f>
        <v>2752</v>
      </c>
      <c r="Z89" s="39">
        <f>AA89+AB89+AC89+AD89</f>
        <v>2752</v>
      </c>
      <c r="AA89" s="39"/>
      <c r="AB89" s="407">
        <v>2752</v>
      </c>
      <c r="AC89" s="39"/>
      <c r="AD89" s="39"/>
      <c r="AE89" s="39"/>
      <c r="AF89" s="39"/>
      <c r="AG89" s="39"/>
      <c r="AH89" s="39"/>
      <c r="AI89" s="39"/>
      <c r="AJ89" s="39"/>
      <c r="AK89" s="39"/>
      <c r="AL89" s="39"/>
      <c r="AM89" s="91"/>
      <c r="AN89" s="91">
        <f t="shared" si="231"/>
        <v>91.733333333333334</v>
      </c>
      <c r="AO89" s="269" t="s">
        <v>259</v>
      </c>
      <c r="AP89" s="45"/>
    </row>
    <row r="90" spans="1:45" ht="56.25">
      <c r="A90" s="12">
        <v>3</v>
      </c>
      <c r="B90" s="5" t="s">
        <v>61</v>
      </c>
      <c r="C90" s="39">
        <f t="shared" si="254"/>
        <v>17058</v>
      </c>
      <c r="D90" s="39">
        <f t="shared" si="245"/>
        <v>17346</v>
      </c>
      <c r="E90" s="39">
        <f t="shared" si="255"/>
        <v>17058</v>
      </c>
      <c r="F90" s="39">
        <f t="shared" si="256"/>
        <v>17346</v>
      </c>
      <c r="G90" s="35"/>
      <c r="H90" s="35"/>
      <c r="I90" s="35">
        <v>17058</v>
      </c>
      <c r="J90" s="35">
        <v>17346</v>
      </c>
      <c r="K90" s="35"/>
      <c r="L90" s="35"/>
      <c r="M90" s="35"/>
      <c r="N90" s="35"/>
      <c r="O90" s="35">
        <f t="shared" si="257"/>
        <v>0</v>
      </c>
      <c r="P90" s="35">
        <f t="shared" si="258"/>
        <v>0</v>
      </c>
      <c r="Q90" s="35">
        <f t="shared" si="259"/>
        <v>0</v>
      </c>
      <c r="R90" s="35">
        <f t="shared" si="260"/>
        <v>0</v>
      </c>
      <c r="S90" s="35"/>
      <c r="T90" s="35"/>
      <c r="U90" s="35"/>
      <c r="V90" s="35"/>
      <c r="W90" s="35"/>
      <c r="X90" s="35"/>
      <c r="Y90" s="39">
        <f>Z90+AF90</f>
        <v>9035</v>
      </c>
      <c r="Z90" s="39">
        <f>AA90+AB90+AC90+AD90</f>
        <v>9035</v>
      </c>
      <c r="AA90" s="39"/>
      <c r="AB90" s="407">
        <v>9035</v>
      </c>
      <c r="AC90" s="39"/>
      <c r="AD90" s="39"/>
      <c r="AE90" s="39"/>
      <c r="AF90" s="39"/>
      <c r="AG90" s="39"/>
      <c r="AH90" s="39"/>
      <c r="AI90" s="39"/>
      <c r="AJ90" s="39"/>
      <c r="AK90" s="39"/>
      <c r="AL90" s="39"/>
      <c r="AM90" s="91">
        <f t="shared" ref="AM90:AM99" si="261">Y90/C90*100</f>
        <v>52.966350099659984</v>
      </c>
      <c r="AN90" s="91">
        <f t="shared" si="231"/>
        <v>52.086936469503051</v>
      </c>
      <c r="AO90" s="12" t="s">
        <v>259</v>
      </c>
      <c r="AP90" s="45"/>
      <c r="AQ90">
        <v>1</v>
      </c>
    </row>
    <row r="91" spans="1:45" ht="56.25">
      <c r="A91" s="12">
        <v>4</v>
      </c>
      <c r="B91" s="5" t="s">
        <v>62</v>
      </c>
      <c r="C91" s="39">
        <f t="shared" si="254"/>
        <v>19711</v>
      </c>
      <c r="D91" s="39">
        <f t="shared" si="245"/>
        <v>19711</v>
      </c>
      <c r="E91" s="39">
        <f t="shared" si="255"/>
        <v>19711</v>
      </c>
      <c r="F91" s="39">
        <f t="shared" si="256"/>
        <v>19711</v>
      </c>
      <c r="G91" s="35"/>
      <c r="H91" s="35"/>
      <c r="I91" s="35">
        <v>19711</v>
      </c>
      <c r="J91" s="35">
        <v>19711</v>
      </c>
      <c r="K91" s="35"/>
      <c r="L91" s="35"/>
      <c r="M91" s="35"/>
      <c r="N91" s="35"/>
      <c r="O91" s="35">
        <f t="shared" si="257"/>
        <v>0</v>
      </c>
      <c r="P91" s="35">
        <f t="shared" si="258"/>
        <v>0</v>
      </c>
      <c r="Q91" s="35">
        <f t="shared" si="259"/>
        <v>0</v>
      </c>
      <c r="R91" s="35">
        <f t="shared" si="260"/>
        <v>0</v>
      </c>
      <c r="S91" s="35"/>
      <c r="T91" s="35"/>
      <c r="U91" s="35"/>
      <c r="V91" s="35"/>
      <c r="W91" s="35"/>
      <c r="X91" s="35"/>
      <c r="Y91" s="39">
        <f>Z91+AF91</f>
        <v>10641</v>
      </c>
      <c r="Z91" s="39">
        <f>AA91+AB91+AC91+AD91</f>
        <v>10641</v>
      </c>
      <c r="AA91" s="39"/>
      <c r="AB91" s="407">
        <v>10641</v>
      </c>
      <c r="AC91" s="39"/>
      <c r="AD91" s="39"/>
      <c r="AE91" s="39"/>
      <c r="AF91" s="39"/>
      <c r="AG91" s="39"/>
      <c r="AH91" s="39"/>
      <c r="AI91" s="39"/>
      <c r="AJ91" s="39"/>
      <c r="AK91" s="39"/>
      <c r="AL91" s="39"/>
      <c r="AM91" s="91">
        <f t="shared" si="261"/>
        <v>53.985084470600178</v>
      </c>
      <c r="AN91" s="91">
        <f t="shared" si="231"/>
        <v>53.985084470600178</v>
      </c>
      <c r="AO91" s="12" t="s">
        <v>259</v>
      </c>
      <c r="AP91" s="45"/>
      <c r="AQ91">
        <v>1</v>
      </c>
    </row>
    <row r="92" spans="1:45" ht="37.5">
      <c r="A92" s="12">
        <v>5</v>
      </c>
      <c r="B92" s="5" t="s">
        <v>63</v>
      </c>
      <c r="C92" s="39">
        <f t="shared" si="254"/>
        <v>7316</v>
      </c>
      <c r="D92" s="39">
        <f t="shared" si="245"/>
        <v>11168</v>
      </c>
      <c r="E92" s="39">
        <f t="shared" si="255"/>
        <v>7316</v>
      </c>
      <c r="F92" s="39">
        <f t="shared" si="256"/>
        <v>11168</v>
      </c>
      <c r="G92" s="35"/>
      <c r="H92" s="35"/>
      <c r="I92" s="35">
        <v>7316</v>
      </c>
      <c r="J92" s="35">
        <v>11168</v>
      </c>
      <c r="K92" s="35"/>
      <c r="L92" s="35"/>
      <c r="M92" s="35"/>
      <c r="N92" s="35"/>
      <c r="O92" s="35">
        <f t="shared" si="257"/>
        <v>0</v>
      </c>
      <c r="P92" s="35">
        <f t="shared" si="258"/>
        <v>0</v>
      </c>
      <c r="Q92" s="35">
        <f t="shared" si="259"/>
        <v>0</v>
      </c>
      <c r="R92" s="35">
        <f t="shared" si="260"/>
        <v>0</v>
      </c>
      <c r="S92" s="35"/>
      <c r="T92" s="35"/>
      <c r="U92" s="35"/>
      <c r="V92" s="35"/>
      <c r="W92" s="35"/>
      <c r="X92" s="35"/>
      <c r="Y92" s="36">
        <f>Z92+AF92</f>
        <v>11168</v>
      </c>
      <c r="Z92" s="39">
        <f>AA92+AB92+AC92+AD92</f>
        <v>11168</v>
      </c>
      <c r="AA92" s="39"/>
      <c r="AB92" s="407">
        <v>11168</v>
      </c>
      <c r="AC92" s="39"/>
      <c r="AD92" s="39"/>
      <c r="AE92" s="39"/>
      <c r="AF92" s="39"/>
      <c r="AG92" s="39"/>
      <c r="AH92" s="39"/>
      <c r="AI92" s="39"/>
      <c r="AJ92" s="39"/>
      <c r="AK92" s="39"/>
      <c r="AL92" s="39"/>
      <c r="AM92" s="91">
        <f t="shared" si="261"/>
        <v>152.65172225259704</v>
      </c>
      <c r="AN92" s="91">
        <f t="shared" si="231"/>
        <v>100</v>
      </c>
      <c r="AO92" s="12" t="s">
        <v>261</v>
      </c>
      <c r="AP92" s="45"/>
      <c r="AQ92">
        <v>1</v>
      </c>
    </row>
    <row r="93" spans="1:45">
      <c r="A93" s="16">
        <v>5</v>
      </c>
      <c r="B93" s="2" t="s">
        <v>64</v>
      </c>
      <c r="C93" s="34">
        <f t="shared" ref="C93:F93" si="262">C94+C110+C115+C118+C134</f>
        <v>78016</v>
      </c>
      <c r="D93" s="34">
        <f t="shared" ref="D93" si="263">D94+D110+D115+D118+D134</f>
        <v>143747</v>
      </c>
      <c r="E93" s="34">
        <f t="shared" si="262"/>
        <v>78016</v>
      </c>
      <c r="F93" s="34">
        <f t="shared" si="262"/>
        <v>143747</v>
      </c>
      <c r="G93" s="34">
        <f t="shared" ref="G93:AL93" si="264">G94+G110+G115+G118+G134</f>
        <v>0</v>
      </c>
      <c r="H93" s="34">
        <f t="shared" si="264"/>
        <v>0</v>
      </c>
      <c r="I93" s="34">
        <f t="shared" si="264"/>
        <v>78016</v>
      </c>
      <c r="J93" s="34">
        <f t="shared" si="264"/>
        <v>143747</v>
      </c>
      <c r="K93" s="34">
        <f t="shared" si="264"/>
        <v>0</v>
      </c>
      <c r="L93" s="34">
        <f t="shared" si="264"/>
        <v>0</v>
      </c>
      <c r="M93" s="34">
        <f t="shared" si="264"/>
        <v>0</v>
      </c>
      <c r="N93" s="34">
        <f t="shared" si="264"/>
        <v>0</v>
      </c>
      <c r="O93" s="34">
        <f t="shared" si="264"/>
        <v>0</v>
      </c>
      <c r="P93" s="34">
        <f t="shared" si="264"/>
        <v>0</v>
      </c>
      <c r="Q93" s="34">
        <f t="shared" si="264"/>
        <v>0</v>
      </c>
      <c r="R93" s="34">
        <f t="shared" si="264"/>
        <v>0</v>
      </c>
      <c r="S93" s="34">
        <f t="shared" si="264"/>
        <v>0</v>
      </c>
      <c r="T93" s="34">
        <f t="shared" si="264"/>
        <v>0</v>
      </c>
      <c r="U93" s="34">
        <f t="shared" si="264"/>
        <v>0</v>
      </c>
      <c r="V93" s="34">
        <f t="shared" si="264"/>
        <v>0</v>
      </c>
      <c r="W93" s="34">
        <f t="shared" si="264"/>
        <v>0</v>
      </c>
      <c r="X93" s="34">
        <f t="shared" si="264"/>
        <v>0</v>
      </c>
      <c r="Y93" s="34">
        <f t="shared" si="264"/>
        <v>124404</v>
      </c>
      <c r="Z93" s="34">
        <f t="shared" si="264"/>
        <v>124404</v>
      </c>
      <c r="AA93" s="34">
        <f t="shared" si="264"/>
        <v>0</v>
      </c>
      <c r="AB93" s="34">
        <f t="shared" si="264"/>
        <v>124404</v>
      </c>
      <c r="AC93" s="34">
        <f t="shared" si="264"/>
        <v>0</v>
      </c>
      <c r="AD93" s="34">
        <f t="shared" si="264"/>
        <v>0</v>
      </c>
      <c r="AE93" s="34"/>
      <c r="AF93" s="34">
        <f t="shared" si="264"/>
        <v>0</v>
      </c>
      <c r="AG93" s="34">
        <f t="shared" si="264"/>
        <v>0</v>
      </c>
      <c r="AH93" s="34">
        <f t="shared" si="264"/>
        <v>0</v>
      </c>
      <c r="AI93" s="34">
        <f t="shared" si="264"/>
        <v>0</v>
      </c>
      <c r="AJ93" s="34">
        <f t="shared" si="264"/>
        <v>0</v>
      </c>
      <c r="AK93" s="34">
        <f t="shared" si="264"/>
        <v>0</v>
      </c>
      <c r="AL93" s="34">
        <f t="shared" si="264"/>
        <v>0</v>
      </c>
      <c r="AM93" s="90">
        <f t="shared" si="261"/>
        <v>159.4595980311731</v>
      </c>
      <c r="AN93" s="90">
        <f t="shared" si="231"/>
        <v>86.543719173269707</v>
      </c>
      <c r="AO93" s="16"/>
      <c r="AP93" s="44"/>
      <c r="AQ93" s="34">
        <f>AQ94+AQ118+AQ134</f>
        <v>13</v>
      </c>
    </row>
    <row r="94" spans="1:45" s="180" customFormat="1">
      <c r="A94" s="15" t="s">
        <v>65</v>
      </c>
      <c r="B94" s="2" t="s">
        <v>16</v>
      </c>
      <c r="C94" s="34">
        <f t="shared" ref="C94:F94" si="265">SUM(C95:C109)</f>
        <v>16458</v>
      </c>
      <c r="D94" s="34">
        <f t="shared" ref="D94" si="266">SUM(D95:D109)</f>
        <v>41603</v>
      </c>
      <c r="E94" s="34">
        <f t="shared" si="265"/>
        <v>16458</v>
      </c>
      <c r="F94" s="34">
        <f t="shared" si="265"/>
        <v>41603</v>
      </c>
      <c r="G94" s="34">
        <f t="shared" ref="G94:AL94" si="267">SUM(G95:G109)</f>
        <v>0</v>
      </c>
      <c r="H94" s="34">
        <f t="shared" si="267"/>
        <v>0</v>
      </c>
      <c r="I94" s="34">
        <f t="shared" si="267"/>
        <v>16458</v>
      </c>
      <c r="J94" s="34">
        <f t="shared" si="267"/>
        <v>41603</v>
      </c>
      <c r="K94" s="34">
        <f t="shared" si="267"/>
        <v>0</v>
      </c>
      <c r="L94" s="34">
        <f t="shared" si="267"/>
        <v>0</v>
      </c>
      <c r="M94" s="34">
        <f t="shared" si="267"/>
        <v>0</v>
      </c>
      <c r="N94" s="34">
        <f t="shared" si="267"/>
        <v>0</v>
      </c>
      <c r="O94" s="34">
        <f t="shared" si="267"/>
        <v>0</v>
      </c>
      <c r="P94" s="34">
        <f t="shared" si="267"/>
        <v>0</v>
      </c>
      <c r="Q94" s="34">
        <f t="shared" si="267"/>
        <v>0</v>
      </c>
      <c r="R94" s="34">
        <f t="shared" si="267"/>
        <v>0</v>
      </c>
      <c r="S94" s="34">
        <f t="shared" si="267"/>
        <v>0</v>
      </c>
      <c r="T94" s="34">
        <f t="shared" si="267"/>
        <v>0</v>
      </c>
      <c r="U94" s="34">
        <f t="shared" si="267"/>
        <v>0</v>
      </c>
      <c r="V94" s="34">
        <f t="shared" si="267"/>
        <v>0</v>
      </c>
      <c r="W94" s="34">
        <f t="shared" si="267"/>
        <v>0</v>
      </c>
      <c r="X94" s="34">
        <f t="shared" si="267"/>
        <v>0</v>
      </c>
      <c r="Y94" s="34">
        <f t="shared" si="267"/>
        <v>35760</v>
      </c>
      <c r="Z94" s="34">
        <f t="shared" si="267"/>
        <v>35760</v>
      </c>
      <c r="AA94" s="34">
        <f t="shared" si="267"/>
        <v>0</v>
      </c>
      <c r="AB94" s="34">
        <f t="shared" si="267"/>
        <v>35760</v>
      </c>
      <c r="AC94" s="34">
        <f t="shared" si="267"/>
        <v>0</v>
      </c>
      <c r="AD94" s="34">
        <f t="shared" si="267"/>
        <v>0</v>
      </c>
      <c r="AE94" s="34"/>
      <c r="AF94" s="34">
        <f t="shared" si="267"/>
        <v>0</v>
      </c>
      <c r="AG94" s="34">
        <f t="shared" si="267"/>
        <v>0</v>
      </c>
      <c r="AH94" s="34">
        <f t="shared" si="267"/>
        <v>0</v>
      </c>
      <c r="AI94" s="34">
        <f t="shared" si="267"/>
        <v>0</v>
      </c>
      <c r="AJ94" s="34">
        <f t="shared" si="267"/>
        <v>0</v>
      </c>
      <c r="AK94" s="34">
        <f t="shared" si="267"/>
        <v>0</v>
      </c>
      <c r="AL94" s="34">
        <f t="shared" si="267"/>
        <v>0</v>
      </c>
      <c r="AM94" s="90">
        <f t="shared" si="261"/>
        <v>217.28034998177179</v>
      </c>
      <c r="AN94" s="90">
        <f t="shared" si="231"/>
        <v>85.955339759151983</v>
      </c>
      <c r="AO94" s="16"/>
      <c r="AP94" s="44"/>
      <c r="AQ94" s="34">
        <f t="shared" ref="AQ94" si="268">SUM(AQ95:AQ99)</f>
        <v>5</v>
      </c>
    </row>
    <row r="95" spans="1:45" ht="56.25">
      <c r="A95" s="30" t="s">
        <v>30</v>
      </c>
      <c r="B95" s="18" t="s">
        <v>66</v>
      </c>
      <c r="C95" s="36">
        <f t="shared" ref="C95:D111" si="269">E95+O95</f>
        <v>9000</v>
      </c>
      <c r="D95" s="36">
        <f t="shared" si="269"/>
        <v>9658</v>
      </c>
      <c r="E95" s="36">
        <f t="shared" ref="E95:E109" si="270">G95+I95+K95+L95+N95</f>
        <v>9000</v>
      </c>
      <c r="F95" s="36">
        <f t="shared" ref="F95:F109" si="271">H95+J95+K95+L95+N95</f>
        <v>9658</v>
      </c>
      <c r="G95" s="36"/>
      <c r="H95" s="36"/>
      <c r="I95" s="36">
        <v>9000</v>
      </c>
      <c r="J95" s="36">
        <v>9658</v>
      </c>
      <c r="K95" s="36"/>
      <c r="L95" s="36"/>
      <c r="M95" s="36"/>
      <c r="N95" s="36"/>
      <c r="O95" s="35">
        <f t="shared" ref="O95:O101" si="272">Q95+X95</f>
        <v>0</v>
      </c>
      <c r="P95" s="35">
        <f t="shared" ref="P95:P101" si="273">R95+X95</f>
        <v>0</v>
      </c>
      <c r="Q95" s="35">
        <f t="shared" ref="Q95:Q102" si="274">S95+U95+V95+W95</f>
        <v>0</v>
      </c>
      <c r="R95" s="35">
        <f t="shared" ref="R95:R102" si="275">T95+U95+V95+W95</f>
        <v>0</v>
      </c>
      <c r="S95" s="36"/>
      <c r="T95" s="36"/>
      <c r="U95" s="36"/>
      <c r="V95" s="36"/>
      <c r="W95" s="36"/>
      <c r="X95" s="36"/>
      <c r="Y95" s="36">
        <f>Z95+AF95</f>
        <v>8526</v>
      </c>
      <c r="Z95" s="36">
        <f>AA95+AB95+AC95+AD95</f>
        <v>8526</v>
      </c>
      <c r="AA95" s="36"/>
      <c r="AB95" s="409">
        <v>8526</v>
      </c>
      <c r="AC95" s="36"/>
      <c r="AD95" s="36"/>
      <c r="AE95" s="36"/>
      <c r="AF95" s="36"/>
      <c r="AG95" s="36"/>
      <c r="AH95" s="36"/>
      <c r="AI95" s="36"/>
      <c r="AJ95" s="36"/>
      <c r="AK95" s="36"/>
      <c r="AL95" s="36"/>
      <c r="AM95" s="94">
        <f t="shared" si="261"/>
        <v>94.733333333333334</v>
      </c>
      <c r="AN95" s="94">
        <f t="shared" si="231"/>
        <v>88.279146821288052</v>
      </c>
      <c r="AO95" s="30" t="s">
        <v>262</v>
      </c>
      <c r="AP95" s="47"/>
      <c r="AQ95">
        <v>1</v>
      </c>
    </row>
    <row r="96" spans="1:45" ht="56.25">
      <c r="A96" s="63" t="s">
        <v>34</v>
      </c>
      <c r="B96" s="18" t="s">
        <v>68</v>
      </c>
      <c r="C96" s="36">
        <f t="shared" si="269"/>
        <v>2631</v>
      </c>
      <c r="D96" s="36">
        <f t="shared" si="269"/>
        <v>2631</v>
      </c>
      <c r="E96" s="36">
        <f t="shared" si="270"/>
        <v>2631</v>
      </c>
      <c r="F96" s="36">
        <f t="shared" si="271"/>
        <v>2631</v>
      </c>
      <c r="G96" s="36"/>
      <c r="H96" s="36"/>
      <c r="I96" s="36">
        <v>2631</v>
      </c>
      <c r="J96" s="36">
        <v>2631</v>
      </c>
      <c r="K96" s="36"/>
      <c r="L96" s="36"/>
      <c r="M96" s="36"/>
      <c r="N96" s="36"/>
      <c r="O96" s="35">
        <f t="shared" si="272"/>
        <v>0</v>
      </c>
      <c r="P96" s="35">
        <f t="shared" si="273"/>
        <v>0</v>
      </c>
      <c r="Q96" s="35">
        <f t="shared" si="274"/>
        <v>0</v>
      </c>
      <c r="R96" s="35">
        <f t="shared" si="275"/>
        <v>0</v>
      </c>
      <c r="S96" s="36"/>
      <c r="T96" s="36"/>
      <c r="U96" s="36"/>
      <c r="V96" s="36"/>
      <c r="W96" s="36"/>
      <c r="X96" s="36"/>
      <c r="Y96" s="36">
        <f>Z96+AF96</f>
        <v>2239</v>
      </c>
      <c r="Z96" s="36">
        <f>AA96+AB96+AC96+AD96</f>
        <v>2239</v>
      </c>
      <c r="AA96" s="36"/>
      <c r="AB96" s="408">
        <v>2239</v>
      </c>
      <c r="AC96" s="36"/>
      <c r="AD96" s="36"/>
      <c r="AE96" s="36"/>
      <c r="AF96" s="36"/>
      <c r="AG96" s="36"/>
      <c r="AH96" s="36"/>
      <c r="AI96" s="36"/>
      <c r="AJ96" s="36"/>
      <c r="AK96" s="36"/>
      <c r="AL96" s="36"/>
      <c r="AM96" s="94">
        <f t="shared" si="261"/>
        <v>85.100722158874959</v>
      </c>
      <c r="AN96" s="94">
        <f t="shared" si="231"/>
        <v>85.100722158874959</v>
      </c>
      <c r="AO96" s="30" t="s">
        <v>262</v>
      </c>
      <c r="AP96" s="47"/>
      <c r="AQ96">
        <v>1</v>
      </c>
    </row>
    <row r="97" spans="1:43" ht="56.25">
      <c r="A97" s="63" t="s">
        <v>36</v>
      </c>
      <c r="B97" s="18" t="s">
        <v>70</v>
      </c>
      <c r="C97" s="36">
        <f t="shared" si="269"/>
        <v>2000</v>
      </c>
      <c r="D97" s="36">
        <f t="shared" si="269"/>
        <v>2140</v>
      </c>
      <c r="E97" s="36">
        <f t="shared" si="270"/>
        <v>2000</v>
      </c>
      <c r="F97" s="36">
        <f t="shared" si="271"/>
        <v>2140</v>
      </c>
      <c r="G97" s="36"/>
      <c r="H97" s="36"/>
      <c r="I97" s="36">
        <v>2000</v>
      </c>
      <c r="J97" s="36">
        <v>2140</v>
      </c>
      <c r="K97" s="36"/>
      <c r="L97" s="36"/>
      <c r="M97" s="36"/>
      <c r="N97" s="36"/>
      <c r="O97" s="35">
        <f t="shared" si="272"/>
        <v>0</v>
      </c>
      <c r="P97" s="35">
        <f t="shared" si="273"/>
        <v>0</v>
      </c>
      <c r="Q97" s="35">
        <f t="shared" si="274"/>
        <v>0</v>
      </c>
      <c r="R97" s="35">
        <f t="shared" si="275"/>
        <v>0</v>
      </c>
      <c r="S97" s="36"/>
      <c r="T97" s="36"/>
      <c r="U97" s="36"/>
      <c r="V97" s="36"/>
      <c r="W97" s="36"/>
      <c r="X97" s="36"/>
      <c r="Y97" s="36">
        <f>Z97+AF97</f>
        <v>2096</v>
      </c>
      <c r="Z97" s="36">
        <f>AA97+AB97+AC97+AD97</f>
        <v>2096</v>
      </c>
      <c r="AA97" s="36"/>
      <c r="AB97" s="408">
        <v>2096</v>
      </c>
      <c r="AC97" s="36"/>
      <c r="AD97" s="36"/>
      <c r="AE97" s="36"/>
      <c r="AF97" s="36"/>
      <c r="AG97" s="36"/>
      <c r="AH97" s="36"/>
      <c r="AI97" s="36"/>
      <c r="AJ97" s="36"/>
      <c r="AK97" s="36"/>
      <c r="AL97" s="36"/>
      <c r="AM97" s="94">
        <f t="shared" si="261"/>
        <v>104.80000000000001</v>
      </c>
      <c r="AN97" s="94">
        <f t="shared" si="231"/>
        <v>97.943925233644862</v>
      </c>
      <c r="AO97" s="30" t="s">
        <v>262</v>
      </c>
      <c r="AP97" s="47"/>
      <c r="AQ97">
        <v>1</v>
      </c>
    </row>
    <row r="98" spans="1:43" ht="56.25">
      <c r="A98" s="63" t="s">
        <v>80</v>
      </c>
      <c r="B98" s="18" t="s">
        <v>72</v>
      </c>
      <c r="C98" s="36">
        <f t="shared" si="269"/>
        <v>932</v>
      </c>
      <c r="D98" s="36">
        <f t="shared" si="269"/>
        <v>781</v>
      </c>
      <c r="E98" s="36">
        <f t="shared" si="270"/>
        <v>932</v>
      </c>
      <c r="F98" s="36">
        <f t="shared" si="271"/>
        <v>781</v>
      </c>
      <c r="G98" s="36"/>
      <c r="H98" s="36"/>
      <c r="I98" s="36">
        <v>932</v>
      </c>
      <c r="J98" s="36">
        <v>781</v>
      </c>
      <c r="K98" s="36"/>
      <c r="L98" s="36"/>
      <c r="M98" s="36"/>
      <c r="N98" s="36"/>
      <c r="O98" s="35">
        <f t="shared" si="272"/>
        <v>0</v>
      </c>
      <c r="P98" s="35">
        <f t="shared" si="273"/>
        <v>0</v>
      </c>
      <c r="Q98" s="35">
        <f t="shared" si="274"/>
        <v>0</v>
      </c>
      <c r="R98" s="35">
        <f t="shared" si="275"/>
        <v>0</v>
      </c>
      <c r="S98" s="36"/>
      <c r="T98" s="36"/>
      <c r="U98" s="36"/>
      <c r="V98" s="36"/>
      <c r="W98" s="36"/>
      <c r="X98" s="36"/>
      <c r="Y98" s="36">
        <f>Z98+AF98</f>
        <v>637</v>
      </c>
      <c r="Z98" s="36">
        <f>AA98+AB98+AC98+AD98</f>
        <v>637</v>
      </c>
      <c r="AA98" s="36"/>
      <c r="AB98" s="408">
        <v>637</v>
      </c>
      <c r="AC98" s="36"/>
      <c r="AD98" s="36"/>
      <c r="AE98" s="36"/>
      <c r="AF98" s="36"/>
      <c r="AG98" s="36"/>
      <c r="AH98" s="36"/>
      <c r="AI98" s="36"/>
      <c r="AJ98" s="36"/>
      <c r="AK98" s="36"/>
      <c r="AL98" s="36"/>
      <c r="AM98" s="94">
        <f t="shared" si="261"/>
        <v>68.347639484978544</v>
      </c>
      <c r="AN98" s="94">
        <f t="shared" si="231"/>
        <v>81.56209987195902</v>
      </c>
      <c r="AO98" s="30" t="s">
        <v>262</v>
      </c>
      <c r="AP98" s="47"/>
      <c r="AQ98">
        <v>1</v>
      </c>
    </row>
    <row r="99" spans="1:43" ht="56.25">
      <c r="A99" s="63" t="s">
        <v>82</v>
      </c>
      <c r="B99" s="18" t="s">
        <v>74</v>
      </c>
      <c r="C99" s="36">
        <f t="shared" si="269"/>
        <v>1895</v>
      </c>
      <c r="D99" s="36">
        <f t="shared" si="269"/>
        <v>1895</v>
      </c>
      <c r="E99" s="36">
        <f t="shared" si="270"/>
        <v>1895</v>
      </c>
      <c r="F99" s="36">
        <f t="shared" si="271"/>
        <v>1895</v>
      </c>
      <c r="G99" s="36"/>
      <c r="H99" s="36"/>
      <c r="I99" s="36">
        <v>1895</v>
      </c>
      <c r="J99" s="36">
        <v>1895</v>
      </c>
      <c r="K99" s="36"/>
      <c r="L99" s="36"/>
      <c r="M99" s="36"/>
      <c r="N99" s="36"/>
      <c r="O99" s="35">
        <f t="shared" si="272"/>
        <v>0</v>
      </c>
      <c r="P99" s="35">
        <f t="shared" si="273"/>
        <v>0</v>
      </c>
      <c r="Q99" s="35">
        <f t="shared" si="274"/>
        <v>0</v>
      </c>
      <c r="R99" s="35">
        <f t="shared" si="275"/>
        <v>0</v>
      </c>
      <c r="S99" s="36"/>
      <c r="T99" s="36"/>
      <c r="U99" s="36"/>
      <c r="V99" s="36"/>
      <c r="W99" s="36"/>
      <c r="X99" s="36"/>
      <c r="Y99" s="36">
        <f>Z99+AF99</f>
        <v>1837</v>
      </c>
      <c r="Z99" s="36">
        <f>AA99+AB99+AC99+AD99</f>
        <v>1837</v>
      </c>
      <c r="AA99" s="36"/>
      <c r="AB99" s="408">
        <v>1837</v>
      </c>
      <c r="AC99" s="36"/>
      <c r="AD99" s="36"/>
      <c r="AE99" s="36"/>
      <c r="AF99" s="36"/>
      <c r="AG99" s="36"/>
      <c r="AH99" s="36"/>
      <c r="AI99" s="36"/>
      <c r="AJ99" s="36"/>
      <c r="AK99" s="36"/>
      <c r="AL99" s="36"/>
      <c r="AM99" s="94">
        <f t="shared" si="261"/>
        <v>96.939313984168862</v>
      </c>
      <c r="AN99" s="94">
        <f t="shared" si="231"/>
        <v>96.939313984168862</v>
      </c>
      <c r="AO99" s="30" t="s">
        <v>262</v>
      </c>
      <c r="AP99" s="47"/>
      <c r="AQ99">
        <v>1</v>
      </c>
    </row>
    <row r="100" spans="1:43" ht="56.25">
      <c r="A100" s="63" t="s">
        <v>84</v>
      </c>
      <c r="B100" s="273" t="s">
        <v>497</v>
      </c>
      <c r="C100" s="36"/>
      <c r="D100" s="36">
        <f t="shared" si="269"/>
        <v>283</v>
      </c>
      <c r="E100" s="36">
        <f t="shared" si="270"/>
        <v>0</v>
      </c>
      <c r="F100" s="36">
        <f t="shared" si="271"/>
        <v>283</v>
      </c>
      <c r="G100" s="36"/>
      <c r="H100" s="36"/>
      <c r="I100" s="36"/>
      <c r="J100" s="36">
        <v>283</v>
      </c>
      <c r="K100" s="36"/>
      <c r="L100" s="36"/>
      <c r="M100" s="36"/>
      <c r="N100" s="36"/>
      <c r="O100" s="35">
        <f t="shared" si="272"/>
        <v>0</v>
      </c>
      <c r="P100" s="35">
        <f t="shared" si="273"/>
        <v>0</v>
      </c>
      <c r="Q100" s="35">
        <f t="shared" si="274"/>
        <v>0</v>
      </c>
      <c r="R100" s="35">
        <f t="shared" si="275"/>
        <v>0</v>
      </c>
      <c r="S100" s="36"/>
      <c r="T100" s="36"/>
      <c r="U100" s="36"/>
      <c r="V100" s="36"/>
      <c r="W100" s="36"/>
      <c r="X100" s="36"/>
      <c r="Y100" s="36">
        <f t="shared" ref="Y100:Y107" si="276">Z100+AF100</f>
        <v>267</v>
      </c>
      <c r="Z100" s="36">
        <f t="shared" ref="Z100:Z107" si="277">AA100+AB100+AC100+AD100</f>
        <v>267</v>
      </c>
      <c r="AA100" s="36"/>
      <c r="AB100" s="408">
        <v>267</v>
      </c>
      <c r="AC100" s="36"/>
      <c r="AD100" s="36"/>
      <c r="AE100" s="36"/>
      <c r="AF100" s="36"/>
      <c r="AG100" s="36"/>
      <c r="AH100" s="36"/>
      <c r="AI100" s="36"/>
      <c r="AJ100" s="36"/>
      <c r="AK100" s="36"/>
      <c r="AL100" s="36"/>
      <c r="AM100" s="91"/>
      <c r="AN100" s="94">
        <f t="shared" si="231"/>
        <v>94.346289752650179</v>
      </c>
      <c r="AO100" s="274" t="s">
        <v>262</v>
      </c>
      <c r="AP100" s="47"/>
    </row>
    <row r="101" spans="1:43" ht="56.25">
      <c r="A101" s="63" t="s">
        <v>67</v>
      </c>
      <c r="B101" s="273" t="s">
        <v>498</v>
      </c>
      <c r="C101" s="36"/>
      <c r="D101" s="36">
        <f t="shared" si="269"/>
        <v>461</v>
      </c>
      <c r="E101" s="36">
        <f t="shared" si="270"/>
        <v>0</v>
      </c>
      <c r="F101" s="36">
        <f t="shared" si="271"/>
        <v>461</v>
      </c>
      <c r="G101" s="36"/>
      <c r="H101" s="36"/>
      <c r="I101" s="36"/>
      <c r="J101" s="36">
        <v>461</v>
      </c>
      <c r="K101" s="36"/>
      <c r="L101" s="36"/>
      <c r="M101" s="36"/>
      <c r="N101" s="36"/>
      <c r="O101" s="35">
        <f t="shared" si="272"/>
        <v>0</v>
      </c>
      <c r="P101" s="35">
        <f t="shared" si="273"/>
        <v>0</v>
      </c>
      <c r="Q101" s="35">
        <f t="shared" si="274"/>
        <v>0</v>
      </c>
      <c r="R101" s="35">
        <f t="shared" si="275"/>
        <v>0</v>
      </c>
      <c r="S101" s="36"/>
      <c r="T101" s="36"/>
      <c r="U101" s="36"/>
      <c r="V101" s="36"/>
      <c r="W101" s="36"/>
      <c r="X101" s="36"/>
      <c r="Y101" s="36">
        <f t="shared" si="276"/>
        <v>395</v>
      </c>
      <c r="Z101" s="36">
        <f t="shared" si="277"/>
        <v>395</v>
      </c>
      <c r="AA101" s="36"/>
      <c r="AB101" s="408">
        <v>395</v>
      </c>
      <c r="AC101" s="36"/>
      <c r="AD101" s="36"/>
      <c r="AE101" s="36"/>
      <c r="AF101" s="36"/>
      <c r="AG101" s="36"/>
      <c r="AH101" s="36"/>
      <c r="AI101" s="36"/>
      <c r="AJ101" s="36"/>
      <c r="AK101" s="36"/>
      <c r="AL101" s="36"/>
      <c r="AM101" s="91"/>
      <c r="AN101" s="94">
        <f t="shared" si="231"/>
        <v>85.683297180043382</v>
      </c>
      <c r="AO101" s="274" t="s">
        <v>262</v>
      </c>
      <c r="AP101" s="47"/>
    </row>
    <row r="102" spans="1:43" ht="56.25">
      <c r="A102" s="63" t="s">
        <v>69</v>
      </c>
      <c r="B102" s="273" t="s">
        <v>852</v>
      </c>
      <c r="C102" s="36"/>
      <c r="D102" s="36">
        <f t="shared" si="269"/>
        <v>3000</v>
      </c>
      <c r="E102" s="36">
        <f t="shared" si="270"/>
        <v>0</v>
      </c>
      <c r="F102" s="36">
        <f t="shared" si="271"/>
        <v>3000</v>
      </c>
      <c r="G102" s="36"/>
      <c r="H102" s="36"/>
      <c r="I102" s="36"/>
      <c r="J102" s="36">
        <v>3000</v>
      </c>
      <c r="K102" s="36"/>
      <c r="L102" s="36"/>
      <c r="M102" s="36"/>
      <c r="N102" s="36"/>
      <c r="O102" s="35">
        <f t="shared" ref="O102:O109" si="278">Q102+X102</f>
        <v>0</v>
      </c>
      <c r="P102" s="35">
        <f t="shared" ref="P102:P109" si="279">R102+X102</f>
        <v>0</v>
      </c>
      <c r="Q102" s="35">
        <f t="shared" si="274"/>
        <v>0</v>
      </c>
      <c r="R102" s="35">
        <f t="shared" si="275"/>
        <v>0</v>
      </c>
      <c r="S102" s="36"/>
      <c r="T102" s="36"/>
      <c r="U102" s="36"/>
      <c r="V102" s="36"/>
      <c r="W102" s="36"/>
      <c r="X102" s="36"/>
      <c r="Y102" s="36">
        <f t="shared" si="276"/>
        <v>1928</v>
      </c>
      <c r="Z102" s="36">
        <f t="shared" si="277"/>
        <v>1928</v>
      </c>
      <c r="AA102" s="36"/>
      <c r="AB102" s="408">
        <v>1928</v>
      </c>
      <c r="AC102" s="36"/>
      <c r="AD102" s="36"/>
      <c r="AE102" s="36"/>
      <c r="AF102" s="36"/>
      <c r="AG102" s="36"/>
      <c r="AH102" s="36"/>
      <c r="AI102" s="36"/>
      <c r="AJ102" s="36"/>
      <c r="AK102" s="36"/>
      <c r="AL102" s="36"/>
      <c r="AM102" s="91"/>
      <c r="AN102" s="94">
        <f t="shared" si="231"/>
        <v>64.266666666666666</v>
      </c>
      <c r="AO102" s="274" t="s">
        <v>262</v>
      </c>
      <c r="AP102" s="47"/>
    </row>
    <row r="103" spans="1:43" ht="56.25">
      <c r="A103" s="63" t="s">
        <v>71</v>
      </c>
      <c r="B103" s="273" t="s">
        <v>501</v>
      </c>
      <c r="C103" s="36"/>
      <c r="D103" s="36">
        <f t="shared" si="269"/>
        <v>466</v>
      </c>
      <c r="E103" s="36">
        <f t="shared" si="270"/>
        <v>0</v>
      </c>
      <c r="F103" s="36">
        <f t="shared" si="271"/>
        <v>466</v>
      </c>
      <c r="G103" s="36"/>
      <c r="H103" s="36"/>
      <c r="I103" s="36"/>
      <c r="J103" s="36">
        <v>466</v>
      </c>
      <c r="K103" s="36"/>
      <c r="L103" s="36"/>
      <c r="M103" s="36"/>
      <c r="N103" s="36"/>
      <c r="O103" s="35">
        <f t="shared" si="278"/>
        <v>0</v>
      </c>
      <c r="P103" s="35">
        <f t="shared" si="279"/>
        <v>0</v>
      </c>
      <c r="Q103" s="35">
        <f t="shared" ref="Q103:Q109" si="280">S103+U103+V103+W103</f>
        <v>0</v>
      </c>
      <c r="R103" s="35">
        <f t="shared" ref="R103:R109" si="281">T103+U103+V103+W103</f>
        <v>0</v>
      </c>
      <c r="S103" s="36"/>
      <c r="T103" s="36"/>
      <c r="U103" s="36"/>
      <c r="V103" s="36"/>
      <c r="W103" s="36"/>
      <c r="X103" s="36"/>
      <c r="Y103" s="36">
        <f t="shared" si="276"/>
        <v>435</v>
      </c>
      <c r="Z103" s="36">
        <f t="shared" si="277"/>
        <v>435</v>
      </c>
      <c r="AA103" s="36"/>
      <c r="AB103" s="408">
        <v>435</v>
      </c>
      <c r="AC103" s="36"/>
      <c r="AD103" s="36"/>
      <c r="AE103" s="36"/>
      <c r="AF103" s="36"/>
      <c r="AG103" s="36"/>
      <c r="AH103" s="36"/>
      <c r="AI103" s="36"/>
      <c r="AJ103" s="36"/>
      <c r="AK103" s="36"/>
      <c r="AL103" s="36"/>
      <c r="AM103" s="91"/>
      <c r="AN103" s="90">
        <f t="shared" si="231"/>
        <v>93.347639484978544</v>
      </c>
      <c r="AO103" s="274" t="s">
        <v>262</v>
      </c>
      <c r="AP103" s="47"/>
    </row>
    <row r="104" spans="1:43" ht="56.25">
      <c r="A104" s="63" t="s">
        <v>73</v>
      </c>
      <c r="B104" s="273" t="s">
        <v>502</v>
      </c>
      <c r="C104" s="36"/>
      <c r="D104" s="36">
        <f t="shared" si="269"/>
        <v>589</v>
      </c>
      <c r="E104" s="36">
        <f t="shared" si="270"/>
        <v>0</v>
      </c>
      <c r="F104" s="36">
        <f t="shared" si="271"/>
        <v>589</v>
      </c>
      <c r="G104" s="36"/>
      <c r="H104" s="36"/>
      <c r="I104" s="36"/>
      <c r="J104" s="36">
        <v>589</v>
      </c>
      <c r="K104" s="36"/>
      <c r="L104" s="36"/>
      <c r="M104" s="36"/>
      <c r="N104" s="36"/>
      <c r="O104" s="35">
        <f t="shared" si="278"/>
        <v>0</v>
      </c>
      <c r="P104" s="35">
        <f t="shared" si="279"/>
        <v>0</v>
      </c>
      <c r="Q104" s="35">
        <f t="shared" si="280"/>
        <v>0</v>
      </c>
      <c r="R104" s="35">
        <f t="shared" si="281"/>
        <v>0</v>
      </c>
      <c r="S104" s="36"/>
      <c r="T104" s="36"/>
      <c r="U104" s="36"/>
      <c r="V104" s="36"/>
      <c r="W104" s="36"/>
      <c r="X104" s="36"/>
      <c r="Y104" s="36">
        <f t="shared" si="276"/>
        <v>589</v>
      </c>
      <c r="Z104" s="36">
        <f t="shared" si="277"/>
        <v>589</v>
      </c>
      <c r="AA104" s="36"/>
      <c r="AB104" s="408">
        <v>589</v>
      </c>
      <c r="AC104" s="36"/>
      <c r="AD104" s="36"/>
      <c r="AE104" s="36"/>
      <c r="AF104" s="36"/>
      <c r="AG104" s="36"/>
      <c r="AH104" s="36"/>
      <c r="AI104" s="36"/>
      <c r="AJ104" s="36"/>
      <c r="AK104" s="36"/>
      <c r="AL104" s="36"/>
      <c r="AM104" s="91"/>
      <c r="AN104" s="94">
        <f t="shared" si="231"/>
        <v>100</v>
      </c>
      <c r="AO104" s="274" t="s">
        <v>262</v>
      </c>
      <c r="AP104" s="47"/>
    </row>
    <row r="105" spans="1:43" ht="56.25">
      <c r="A105" s="63" t="s">
        <v>503</v>
      </c>
      <c r="B105" s="273" t="s">
        <v>506</v>
      </c>
      <c r="C105" s="36"/>
      <c r="D105" s="36">
        <f t="shared" si="269"/>
        <v>270</v>
      </c>
      <c r="E105" s="36">
        <f t="shared" si="270"/>
        <v>0</v>
      </c>
      <c r="F105" s="36">
        <f t="shared" si="271"/>
        <v>270</v>
      </c>
      <c r="G105" s="36"/>
      <c r="H105" s="36"/>
      <c r="I105" s="36"/>
      <c r="J105" s="36">
        <v>270</v>
      </c>
      <c r="K105" s="36"/>
      <c r="L105" s="36"/>
      <c r="M105" s="36"/>
      <c r="N105" s="36"/>
      <c r="O105" s="35">
        <f t="shared" si="278"/>
        <v>0</v>
      </c>
      <c r="P105" s="35">
        <f t="shared" si="279"/>
        <v>0</v>
      </c>
      <c r="Q105" s="35">
        <f t="shared" si="280"/>
        <v>0</v>
      </c>
      <c r="R105" s="35">
        <f t="shared" si="281"/>
        <v>0</v>
      </c>
      <c r="S105" s="36"/>
      <c r="T105" s="36"/>
      <c r="U105" s="36"/>
      <c r="V105" s="36"/>
      <c r="W105" s="36"/>
      <c r="X105" s="36"/>
      <c r="Y105" s="36">
        <f t="shared" si="276"/>
        <v>253</v>
      </c>
      <c r="Z105" s="36">
        <f t="shared" si="277"/>
        <v>253</v>
      </c>
      <c r="AA105" s="36"/>
      <c r="AB105" s="408">
        <v>253</v>
      </c>
      <c r="AC105" s="36"/>
      <c r="AD105" s="36"/>
      <c r="AE105" s="36"/>
      <c r="AF105" s="36"/>
      <c r="AG105" s="36"/>
      <c r="AH105" s="36"/>
      <c r="AI105" s="36"/>
      <c r="AJ105" s="36"/>
      <c r="AK105" s="36"/>
      <c r="AL105" s="36"/>
      <c r="AM105" s="91"/>
      <c r="AN105" s="94">
        <f t="shared" si="231"/>
        <v>93.703703703703695</v>
      </c>
      <c r="AO105" s="274" t="s">
        <v>262</v>
      </c>
      <c r="AP105" s="47"/>
    </row>
    <row r="106" spans="1:43" ht="56.25">
      <c r="A106" s="63" t="s">
        <v>541</v>
      </c>
      <c r="B106" s="273" t="s">
        <v>512</v>
      </c>
      <c r="C106" s="36"/>
      <c r="D106" s="36">
        <f t="shared" si="269"/>
        <v>2737</v>
      </c>
      <c r="E106" s="36">
        <f t="shared" si="270"/>
        <v>0</v>
      </c>
      <c r="F106" s="36">
        <f t="shared" si="271"/>
        <v>2737</v>
      </c>
      <c r="G106" s="36"/>
      <c r="H106" s="36"/>
      <c r="I106" s="36"/>
      <c r="J106" s="36">
        <v>2737</v>
      </c>
      <c r="K106" s="36"/>
      <c r="L106" s="36"/>
      <c r="M106" s="36"/>
      <c r="N106" s="36"/>
      <c r="O106" s="35">
        <f t="shared" si="278"/>
        <v>0</v>
      </c>
      <c r="P106" s="35">
        <f t="shared" si="279"/>
        <v>0</v>
      </c>
      <c r="Q106" s="35">
        <f t="shared" si="280"/>
        <v>0</v>
      </c>
      <c r="R106" s="35">
        <f t="shared" si="281"/>
        <v>0</v>
      </c>
      <c r="S106" s="36"/>
      <c r="T106" s="36"/>
      <c r="U106" s="36"/>
      <c r="V106" s="36"/>
      <c r="W106" s="36"/>
      <c r="X106" s="36"/>
      <c r="Y106" s="36">
        <f t="shared" si="276"/>
        <v>0</v>
      </c>
      <c r="Z106" s="36">
        <f t="shared" si="277"/>
        <v>0</v>
      </c>
      <c r="AA106" s="36"/>
      <c r="AB106" s="36"/>
      <c r="AC106" s="36"/>
      <c r="AD106" s="36"/>
      <c r="AE106" s="36"/>
      <c r="AF106" s="36"/>
      <c r="AG106" s="36"/>
      <c r="AH106" s="36"/>
      <c r="AI106" s="36"/>
      <c r="AJ106" s="36"/>
      <c r="AK106" s="36"/>
      <c r="AL106" s="36"/>
      <c r="AM106" s="91"/>
      <c r="AN106" s="94">
        <f t="shared" si="231"/>
        <v>0</v>
      </c>
      <c r="AO106" s="274" t="s">
        <v>262</v>
      </c>
      <c r="AP106" s="47"/>
    </row>
    <row r="107" spans="1:43" ht="56.25">
      <c r="A107" s="63" t="s">
        <v>505</v>
      </c>
      <c r="B107" s="273" t="s">
        <v>508</v>
      </c>
      <c r="C107" s="36"/>
      <c r="D107" s="36">
        <f t="shared" si="269"/>
        <v>9456</v>
      </c>
      <c r="E107" s="36">
        <f t="shared" si="270"/>
        <v>0</v>
      </c>
      <c r="F107" s="36">
        <f t="shared" si="271"/>
        <v>9456</v>
      </c>
      <c r="G107" s="36"/>
      <c r="H107" s="36"/>
      <c r="I107" s="36"/>
      <c r="J107" s="36">
        <v>9456</v>
      </c>
      <c r="K107" s="36"/>
      <c r="L107" s="36"/>
      <c r="M107" s="36"/>
      <c r="N107" s="36"/>
      <c r="O107" s="35">
        <f t="shared" si="278"/>
        <v>0</v>
      </c>
      <c r="P107" s="35">
        <f t="shared" si="279"/>
        <v>0</v>
      </c>
      <c r="Q107" s="35">
        <f t="shared" si="280"/>
        <v>0</v>
      </c>
      <c r="R107" s="35">
        <f t="shared" si="281"/>
        <v>0</v>
      </c>
      <c r="S107" s="36"/>
      <c r="T107" s="36"/>
      <c r="U107" s="36"/>
      <c r="V107" s="36"/>
      <c r="W107" s="36"/>
      <c r="X107" s="36"/>
      <c r="Y107" s="36">
        <f t="shared" si="276"/>
        <v>9456</v>
      </c>
      <c r="Z107" s="36">
        <f t="shared" si="277"/>
        <v>9456</v>
      </c>
      <c r="AA107" s="36"/>
      <c r="AB107" s="408">
        <v>9456</v>
      </c>
      <c r="AC107" s="36"/>
      <c r="AD107" s="36"/>
      <c r="AE107" s="36"/>
      <c r="AF107" s="36"/>
      <c r="AG107" s="36"/>
      <c r="AH107" s="36"/>
      <c r="AI107" s="36"/>
      <c r="AJ107" s="36"/>
      <c r="AK107" s="36"/>
      <c r="AL107" s="36"/>
      <c r="AM107" s="91"/>
      <c r="AN107" s="94">
        <f t="shared" si="231"/>
        <v>100</v>
      </c>
      <c r="AO107" s="274" t="s">
        <v>262</v>
      </c>
      <c r="AP107" s="47"/>
    </row>
    <row r="108" spans="1:43" ht="56.25">
      <c r="A108" s="63" t="s">
        <v>507</v>
      </c>
      <c r="B108" s="273" t="s">
        <v>514</v>
      </c>
      <c r="C108" s="36"/>
      <c r="D108" s="36">
        <f t="shared" si="269"/>
        <v>2400</v>
      </c>
      <c r="E108" s="36">
        <f t="shared" si="270"/>
        <v>0</v>
      </c>
      <c r="F108" s="36">
        <f t="shared" si="271"/>
        <v>2400</v>
      </c>
      <c r="G108" s="36"/>
      <c r="H108" s="36"/>
      <c r="I108" s="36"/>
      <c r="J108" s="36">
        <v>2400</v>
      </c>
      <c r="K108" s="36"/>
      <c r="L108" s="36"/>
      <c r="M108" s="36"/>
      <c r="N108" s="36"/>
      <c r="O108" s="35">
        <f t="shared" si="278"/>
        <v>0</v>
      </c>
      <c r="P108" s="35">
        <f t="shared" si="279"/>
        <v>0</v>
      </c>
      <c r="Q108" s="35">
        <f t="shared" si="280"/>
        <v>0</v>
      </c>
      <c r="R108" s="35">
        <f t="shared" si="281"/>
        <v>0</v>
      </c>
      <c r="S108" s="36"/>
      <c r="T108" s="36"/>
      <c r="U108" s="36"/>
      <c r="V108" s="36"/>
      <c r="W108" s="36"/>
      <c r="X108" s="36"/>
      <c r="Y108" s="36">
        <f t="shared" ref="Y108:Y109" si="282">Z108+AF108</f>
        <v>2346</v>
      </c>
      <c r="Z108" s="36">
        <f t="shared" ref="Z108:Z109" si="283">AA108+AB108+AC108+AD108</f>
        <v>2346</v>
      </c>
      <c r="AA108" s="36"/>
      <c r="AB108" s="408">
        <v>2346</v>
      </c>
      <c r="AC108" s="36"/>
      <c r="AD108" s="36"/>
      <c r="AE108" s="36"/>
      <c r="AF108" s="36"/>
      <c r="AG108" s="36"/>
      <c r="AH108" s="36"/>
      <c r="AI108" s="36"/>
      <c r="AJ108" s="36"/>
      <c r="AK108" s="36"/>
      <c r="AL108" s="36"/>
      <c r="AM108" s="91"/>
      <c r="AN108" s="94">
        <f t="shared" si="231"/>
        <v>97.75</v>
      </c>
      <c r="AO108" s="274" t="s">
        <v>262</v>
      </c>
      <c r="AP108" s="47"/>
    </row>
    <row r="109" spans="1:43" ht="56.25">
      <c r="A109" s="63" t="s">
        <v>509</v>
      </c>
      <c r="B109" s="273" t="s">
        <v>853</v>
      </c>
      <c r="C109" s="36"/>
      <c r="D109" s="36">
        <f t="shared" si="269"/>
        <v>4836</v>
      </c>
      <c r="E109" s="36">
        <f t="shared" si="270"/>
        <v>0</v>
      </c>
      <c r="F109" s="36">
        <f t="shared" si="271"/>
        <v>4836</v>
      </c>
      <c r="G109" s="36"/>
      <c r="H109" s="36"/>
      <c r="I109" s="36"/>
      <c r="J109" s="36">
        <v>4836</v>
      </c>
      <c r="K109" s="36"/>
      <c r="L109" s="36"/>
      <c r="M109" s="36"/>
      <c r="N109" s="36"/>
      <c r="O109" s="35">
        <f t="shared" si="278"/>
        <v>0</v>
      </c>
      <c r="P109" s="35">
        <f t="shared" si="279"/>
        <v>0</v>
      </c>
      <c r="Q109" s="35">
        <f t="shared" si="280"/>
        <v>0</v>
      </c>
      <c r="R109" s="35">
        <f t="shared" si="281"/>
        <v>0</v>
      </c>
      <c r="S109" s="36"/>
      <c r="T109" s="36"/>
      <c r="U109" s="36"/>
      <c r="V109" s="36"/>
      <c r="W109" s="36"/>
      <c r="X109" s="36"/>
      <c r="Y109" s="36">
        <f t="shared" si="282"/>
        <v>4756</v>
      </c>
      <c r="Z109" s="36">
        <f t="shared" si="283"/>
        <v>4756</v>
      </c>
      <c r="AA109" s="36"/>
      <c r="AB109" s="408">
        <v>4756</v>
      </c>
      <c r="AC109" s="36"/>
      <c r="AD109" s="36"/>
      <c r="AE109" s="36"/>
      <c r="AF109" s="36"/>
      <c r="AG109" s="36"/>
      <c r="AH109" s="36"/>
      <c r="AI109" s="36"/>
      <c r="AJ109" s="36"/>
      <c r="AK109" s="36"/>
      <c r="AL109" s="36"/>
      <c r="AM109" s="91"/>
      <c r="AN109" s="94">
        <f t="shared" si="231"/>
        <v>98.345740281224153</v>
      </c>
      <c r="AO109" s="274" t="s">
        <v>262</v>
      </c>
      <c r="AP109" s="47"/>
    </row>
    <row r="110" spans="1:43" ht="19.5">
      <c r="A110" s="278" t="s">
        <v>75</v>
      </c>
      <c r="B110" s="279" t="s">
        <v>17</v>
      </c>
      <c r="C110" s="38">
        <f t="shared" ref="C110:AL110" si="284">SUM(C111:C114)</f>
        <v>0</v>
      </c>
      <c r="D110" s="38">
        <f t="shared" si="284"/>
        <v>20097</v>
      </c>
      <c r="E110" s="38">
        <f t="shared" si="284"/>
        <v>0</v>
      </c>
      <c r="F110" s="38">
        <f t="shared" si="284"/>
        <v>20097</v>
      </c>
      <c r="G110" s="38">
        <f t="shared" si="284"/>
        <v>0</v>
      </c>
      <c r="H110" s="38">
        <f t="shared" si="284"/>
        <v>0</v>
      </c>
      <c r="I110" s="38">
        <f t="shared" si="284"/>
        <v>0</v>
      </c>
      <c r="J110" s="38">
        <f t="shared" si="284"/>
        <v>20097</v>
      </c>
      <c r="K110" s="38">
        <f t="shared" si="284"/>
        <v>0</v>
      </c>
      <c r="L110" s="38">
        <f t="shared" si="284"/>
        <v>0</v>
      </c>
      <c r="M110" s="38">
        <f t="shared" si="284"/>
        <v>0</v>
      </c>
      <c r="N110" s="38">
        <f t="shared" si="284"/>
        <v>0</v>
      </c>
      <c r="O110" s="38">
        <f t="shared" si="284"/>
        <v>0</v>
      </c>
      <c r="P110" s="38">
        <f t="shared" si="284"/>
        <v>0</v>
      </c>
      <c r="Q110" s="38">
        <f t="shared" si="284"/>
        <v>0</v>
      </c>
      <c r="R110" s="38">
        <f t="shared" si="284"/>
        <v>0</v>
      </c>
      <c r="S110" s="38">
        <f t="shared" si="284"/>
        <v>0</v>
      </c>
      <c r="T110" s="38">
        <f t="shared" si="284"/>
        <v>0</v>
      </c>
      <c r="U110" s="38">
        <f t="shared" si="284"/>
        <v>0</v>
      </c>
      <c r="V110" s="38">
        <f t="shared" si="284"/>
        <v>0</v>
      </c>
      <c r="W110" s="38">
        <f t="shared" si="284"/>
        <v>0</v>
      </c>
      <c r="X110" s="38">
        <f t="shared" si="284"/>
        <v>0</v>
      </c>
      <c r="Y110" s="38">
        <f t="shared" si="284"/>
        <v>19843</v>
      </c>
      <c r="Z110" s="38">
        <f t="shared" si="284"/>
        <v>19843</v>
      </c>
      <c r="AA110" s="38">
        <f t="shared" si="284"/>
        <v>0</v>
      </c>
      <c r="AB110" s="38">
        <f t="shared" si="284"/>
        <v>19843</v>
      </c>
      <c r="AC110" s="38">
        <f t="shared" si="284"/>
        <v>0</v>
      </c>
      <c r="AD110" s="38">
        <f t="shared" si="284"/>
        <v>0</v>
      </c>
      <c r="AE110" s="38"/>
      <c r="AF110" s="38">
        <f t="shared" si="284"/>
        <v>0</v>
      </c>
      <c r="AG110" s="38">
        <f t="shared" si="284"/>
        <v>0</v>
      </c>
      <c r="AH110" s="38">
        <f t="shared" si="284"/>
        <v>0</v>
      </c>
      <c r="AI110" s="38">
        <f t="shared" si="284"/>
        <v>0</v>
      </c>
      <c r="AJ110" s="38">
        <f t="shared" si="284"/>
        <v>0</v>
      </c>
      <c r="AK110" s="38">
        <f t="shared" si="284"/>
        <v>0</v>
      </c>
      <c r="AL110" s="38">
        <f t="shared" si="284"/>
        <v>0</v>
      </c>
      <c r="AM110" s="91"/>
      <c r="AN110" s="90">
        <f t="shared" si="231"/>
        <v>98.736129770612521</v>
      </c>
      <c r="AO110" s="274"/>
      <c r="AP110" s="47"/>
    </row>
    <row r="111" spans="1:43" ht="37.5">
      <c r="A111" s="275" t="s">
        <v>30</v>
      </c>
      <c r="B111" s="273" t="s">
        <v>524</v>
      </c>
      <c r="C111" s="36"/>
      <c r="D111" s="36">
        <f t="shared" si="269"/>
        <v>7158</v>
      </c>
      <c r="E111" s="36">
        <f t="shared" ref="E111:E114" si="285">G111+I111+K111+L111+N111</f>
        <v>0</v>
      </c>
      <c r="F111" s="36">
        <f t="shared" ref="F111:F114" si="286">H111+J111+K111+L111+N111</f>
        <v>7158</v>
      </c>
      <c r="G111" s="36"/>
      <c r="H111" s="36"/>
      <c r="I111" s="36"/>
      <c r="J111" s="36">
        <v>7158</v>
      </c>
      <c r="K111" s="36"/>
      <c r="L111" s="36"/>
      <c r="M111" s="36"/>
      <c r="N111" s="36"/>
      <c r="O111" s="35">
        <f t="shared" ref="O111:O114" si="287">Q111+X111</f>
        <v>0</v>
      </c>
      <c r="P111" s="35">
        <f t="shared" ref="P111:P114" si="288">R111+X111</f>
        <v>0</v>
      </c>
      <c r="Q111" s="35">
        <f t="shared" ref="Q111:Q114" si="289">S111+U111+V111+W111</f>
        <v>0</v>
      </c>
      <c r="R111" s="35">
        <f t="shared" ref="R111:R114" si="290">T111+U111+V111+W111</f>
        <v>0</v>
      </c>
      <c r="S111" s="36"/>
      <c r="T111" s="36"/>
      <c r="U111" s="36"/>
      <c r="V111" s="36"/>
      <c r="W111" s="36"/>
      <c r="X111" s="36"/>
      <c r="Y111" s="36">
        <f t="shared" ref="Y111:Y114" si="291">Z111+AF111</f>
        <v>7157</v>
      </c>
      <c r="Z111" s="36">
        <f t="shared" ref="Z111:Z114" si="292">AA111+AB111+AC111+AD111</f>
        <v>7157</v>
      </c>
      <c r="AA111" s="36"/>
      <c r="AB111" s="408">
        <v>7157</v>
      </c>
      <c r="AC111" s="36"/>
      <c r="AD111" s="36"/>
      <c r="AE111" s="36"/>
      <c r="AF111" s="36"/>
      <c r="AG111" s="36"/>
      <c r="AH111" s="36"/>
      <c r="AI111" s="36"/>
      <c r="AJ111" s="36"/>
      <c r="AK111" s="36"/>
      <c r="AL111" s="36"/>
      <c r="AM111" s="91"/>
      <c r="AN111" s="91">
        <f t="shared" si="231"/>
        <v>99.986029617211514</v>
      </c>
      <c r="AO111" s="274" t="s">
        <v>264</v>
      </c>
      <c r="AP111" s="47"/>
    </row>
    <row r="112" spans="1:43" ht="37.5">
      <c r="A112" s="275" t="s">
        <v>34</v>
      </c>
      <c r="B112" s="273" t="s">
        <v>525</v>
      </c>
      <c r="C112" s="36"/>
      <c r="D112" s="36">
        <f t="shared" ref="D112:D136" si="293">F112+P112</f>
        <v>11450</v>
      </c>
      <c r="E112" s="36">
        <f t="shared" si="285"/>
        <v>0</v>
      </c>
      <c r="F112" s="36">
        <f t="shared" si="286"/>
        <v>11450</v>
      </c>
      <c r="G112" s="36"/>
      <c r="H112" s="36"/>
      <c r="I112" s="36"/>
      <c r="J112" s="36">
        <v>11450</v>
      </c>
      <c r="K112" s="36"/>
      <c r="L112" s="36"/>
      <c r="M112" s="36"/>
      <c r="N112" s="36"/>
      <c r="O112" s="35">
        <f t="shared" si="287"/>
        <v>0</v>
      </c>
      <c r="P112" s="35">
        <f t="shared" si="288"/>
        <v>0</v>
      </c>
      <c r="Q112" s="35">
        <f t="shared" si="289"/>
        <v>0</v>
      </c>
      <c r="R112" s="35">
        <f t="shared" si="290"/>
        <v>0</v>
      </c>
      <c r="S112" s="36"/>
      <c r="T112" s="36"/>
      <c r="U112" s="36"/>
      <c r="V112" s="36"/>
      <c r="W112" s="36"/>
      <c r="X112" s="36"/>
      <c r="Y112" s="36">
        <f t="shared" si="291"/>
        <v>11215</v>
      </c>
      <c r="Z112" s="36">
        <f t="shared" si="292"/>
        <v>11215</v>
      </c>
      <c r="AA112" s="36"/>
      <c r="AB112" s="408">
        <v>11215</v>
      </c>
      <c r="AC112" s="36"/>
      <c r="AD112" s="36"/>
      <c r="AE112" s="36"/>
      <c r="AF112" s="36"/>
      <c r="AG112" s="36"/>
      <c r="AH112" s="36"/>
      <c r="AI112" s="36"/>
      <c r="AJ112" s="36"/>
      <c r="AK112" s="36"/>
      <c r="AL112" s="36"/>
      <c r="AM112" s="91"/>
      <c r="AN112" s="91">
        <f t="shared" si="231"/>
        <v>97.947598253275117</v>
      </c>
      <c r="AO112" s="274" t="s">
        <v>264</v>
      </c>
      <c r="AP112" s="47"/>
    </row>
    <row r="113" spans="1:43" ht="37.5">
      <c r="A113" s="275" t="s">
        <v>36</v>
      </c>
      <c r="B113" s="273" t="s">
        <v>859</v>
      </c>
      <c r="C113" s="36"/>
      <c r="D113" s="36">
        <f t="shared" si="293"/>
        <v>1375</v>
      </c>
      <c r="E113" s="36">
        <f t="shared" si="285"/>
        <v>0</v>
      </c>
      <c r="F113" s="36">
        <f t="shared" si="286"/>
        <v>1375</v>
      </c>
      <c r="G113" s="36"/>
      <c r="H113" s="36"/>
      <c r="I113" s="36"/>
      <c r="J113" s="36">
        <v>1375</v>
      </c>
      <c r="K113" s="36"/>
      <c r="L113" s="36"/>
      <c r="M113" s="36"/>
      <c r="N113" s="36"/>
      <c r="O113" s="35">
        <f t="shared" si="287"/>
        <v>0</v>
      </c>
      <c r="P113" s="35">
        <f t="shared" si="288"/>
        <v>0</v>
      </c>
      <c r="Q113" s="35">
        <f t="shared" si="289"/>
        <v>0</v>
      </c>
      <c r="R113" s="35">
        <f t="shared" si="290"/>
        <v>0</v>
      </c>
      <c r="S113" s="36"/>
      <c r="T113" s="36"/>
      <c r="U113" s="36"/>
      <c r="V113" s="36"/>
      <c r="W113" s="36"/>
      <c r="X113" s="36"/>
      <c r="Y113" s="36">
        <f t="shared" si="291"/>
        <v>1357</v>
      </c>
      <c r="Z113" s="36">
        <f t="shared" si="292"/>
        <v>1357</v>
      </c>
      <c r="AA113" s="36"/>
      <c r="AB113" s="408">
        <v>1357</v>
      </c>
      <c r="AC113" s="36"/>
      <c r="AD113" s="36"/>
      <c r="AE113" s="36"/>
      <c r="AF113" s="36"/>
      <c r="AG113" s="36"/>
      <c r="AH113" s="36"/>
      <c r="AI113" s="36"/>
      <c r="AJ113" s="36"/>
      <c r="AK113" s="36"/>
      <c r="AL113" s="36"/>
      <c r="AM113" s="91"/>
      <c r="AN113" s="91">
        <f t="shared" si="231"/>
        <v>98.690909090909102</v>
      </c>
      <c r="AO113" s="274" t="s">
        <v>264</v>
      </c>
      <c r="AP113" s="47"/>
    </row>
    <row r="114" spans="1:43" ht="37.5">
      <c r="A114" s="275" t="s">
        <v>80</v>
      </c>
      <c r="B114" s="273" t="s">
        <v>587</v>
      </c>
      <c r="C114" s="36"/>
      <c r="D114" s="36">
        <f t="shared" si="293"/>
        <v>114</v>
      </c>
      <c r="E114" s="36">
        <f t="shared" si="285"/>
        <v>0</v>
      </c>
      <c r="F114" s="36">
        <f t="shared" si="286"/>
        <v>114</v>
      </c>
      <c r="G114" s="36"/>
      <c r="H114" s="36"/>
      <c r="I114" s="36"/>
      <c r="J114" s="36">
        <v>114</v>
      </c>
      <c r="K114" s="36"/>
      <c r="L114" s="36"/>
      <c r="M114" s="36"/>
      <c r="N114" s="36"/>
      <c r="O114" s="35">
        <f t="shared" si="287"/>
        <v>0</v>
      </c>
      <c r="P114" s="35">
        <f t="shared" si="288"/>
        <v>0</v>
      </c>
      <c r="Q114" s="35">
        <f t="shared" si="289"/>
        <v>0</v>
      </c>
      <c r="R114" s="35">
        <f t="shared" si="290"/>
        <v>0</v>
      </c>
      <c r="S114" s="36"/>
      <c r="T114" s="36"/>
      <c r="U114" s="36"/>
      <c r="V114" s="36"/>
      <c r="W114" s="36"/>
      <c r="X114" s="36"/>
      <c r="Y114" s="36">
        <f t="shared" si="291"/>
        <v>114</v>
      </c>
      <c r="Z114" s="36">
        <f t="shared" si="292"/>
        <v>114</v>
      </c>
      <c r="AA114" s="36"/>
      <c r="AB114" s="408">
        <v>114</v>
      </c>
      <c r="AC114" s="36"/>
      <c r="AD114" s="36"/>
      <c r="AE114" s="36"/>
      <c r="AF114" s="36"/>
      <c r="AG114" s="36"/>
      <c r="AH114" s="36"/>
      <c r="AI114" s="36"/>
      <c r="AJ114" s="36"/>
      <c r="AK114" s="36"/>
      <c r="AL114" s="36"/>
      <c r="AM114" s="91"/>
      <c r="AN114" s="91">
        <f t="shared" si="231"/>
        <v>100</v>
      </c>
      <c r="AO114" s="274" t="s">
        <v>264</v>
      </c>
      <c r="AP114" s="47"/>
    </row>
    <row r="115" spans="1:43" ht="19.5">
      <c r="A115" s="278" t="s">
        <v>87</v>
      </c>
      <c r="B115" s="279" t="s">
        <v>860</v>
      </c>
      <c r="C115" s="38">
        <f t="shared" ref="C115:AL115" si="294">SUM(C116:C117)</f>
        <v>0</v>
      </c>
      <c r="D115" s="38">
        <f t="shared" si="294"/>
        <v>4468</v>
      </c>
      <c r="E115" s="38">
        <f t="shared" si="294"/>
        <v>0</v>
      </c>
      <c r="F115" s="38">
        <f t="shared" si="294"/>
        <v>4468</v>
      </c>
      <c r="G115" s="38">
        <f t="shared" si="294"/>
        <v>0</v>
      </c>
      <c r="H115" s="38">
        <f t="shared" si="294"/>
        <v>0</v>
      </c>
      <c r="I115" s="38">
        <f t="shared" si="294"/>
        <v>0</v>
      </c>
      <c r="J115" s="38">
        <f t="shared" si="294"/>
        <v>4468</v>
      </c>
      <c r="K115" s="38">
        <f t="shared" si="294"/>
        <v>0</v>
      </c>
      <c r="L115" s="38">
        <f t="shared" si="294"/>
        <v>0</v>
      </c>
      <c r="M115" s="38">
        <f t="shared" si="294"/>
        <v>0</v>
      </c>
      <c r="N115" s="38">
        <f t="shared" si="294"/>
        <v>0</v>
      </c>
      <c r="O115" s="38">
        <f t="shared" si="294"/>
        <v>0</v>
      </c>
      <c r="P115" s="38">
        <f t="shared" si="294"/>
        <v>0</v>
      </c>
      <c r="Q115" s="38">
        <f t="shared" si="294"/>
        <v>0</v>
      </c>
      <c r="R115" s="38">
        <f t="shared" si="294"/>
        <v>0</v>
      </c>
      <c r="S115" s="38">
        <f t="shared" si="294"/>
        <v>0</v>
      </c>
      <c r="T115" s="38">
        <f t="shared" si="294"/>
        <v>0</v>
      </c>
      <c r="U115" s="38">
        <f t="shared" si="294"/>
        <v>0</v>
      </c>
      <c r="V115" s="38">
        <f t="shared" si="294"/>
        <v>0</v>
      </c>
      <c r="W115" s="38">
        <f t="shared" si="294"/>
        <v>0</v>
      </c>
      <c r="X115" s="38">
        <f t="shared" si="294"/>
        <v>0</v>
      </c>
      <c r="Y115" s="38">
        <f t="shared" si="294"/>
        <v>4467</v>
      </c>
      <c r="Z115" s="38">
        <f t="shared" si="294"/>
        <v>4467</v>
      </c>
      <c r="AA115" s="38">
        <f t="shared" si="294"/>
        <v>0</v>
      </c>
      <c r="AB115" s="38">
        <f t="shared" si="294"/>
        <v>4467</v>
      </c>
      <c r="AC115" s="38">
        <f t="shared" si="294"/>
        <v>0</v>
      </c>
      <c r="AD115" s="38">
        <f t="shared" si="294"/>
        <v>0</v>
      </c>
      <c r="AE115" s="38"/>
      <c r="AF115" s="38">
        <f t="shared" si="294"/>
        <v>0</v>
      </c>
      <c r="AG115" s="38">
        <f t="shared" si="294"/>
        <v>0</v>
      </c>
      <c r="AH115" s="38">
        <f t="shared" si="294"/>
        <v>0</v>
      </c>
      <c r="AI115" s="38">
        <f t="shared" si="294"/>
        <v>0</v>
      </c>
      <c r="AJ115" s="38">
        <f t="shared" si="294"/>
        <v>0</v>
      </c>
      <c r="AK115" s="38">
        <f t="shared" si="294"/>
        <v>0</v>
      </c>
      <c r="AL115" s="38">
        <f t="shared" si="294"/>
        <v>0</v>
      </c>
      <c r="AM115" s="91"/>
      <c r="AN115" s="90">
        <f t="shared" si="231"/>
        <v>99.977618621307073</v>
      </c>
      <c r="AO115" s="274"/>
      <c r="AP115" s="47"/>
    </row>
    <row r="116" spans="1:43" ht="37.5">
      <c r="A116" s="275" t="s">
        <v>30</v>
      </c>
      <c r="B116" s="273" t="s">
        <v>861</v>
      </c>
      <c r="C116" s="36"/>
      <c r="D116" s="36">
        <f t="shared" si="293"/>
        <v>3666</v>
      </c>
      <c r="E116" s="36">
        <f t="shared" ref="E116" si="295">G116+I116+K116+L116+N116</f>
        <v>0</v>
      </c>
      <c r="F116" s="36">
        <f t="shared" ref="F116" si="296">H116+J116+K116+L116+N116</f>
        <v>3666</v>
      </c>
      <c r="G116" s="36"/>
      <c r="H116" s="36"/>
      <c r="I116" s="36"/>
      <c r="J116" s="36">
        <v>3666</v>
      </c>
      <c r="K116" s="36"/>
      <c r="L116" s="36"/>
      <c r="M116" s="36"/>
      <c r="N116" s="36"/>
      <c r="O116" s="35">
        <f t="shared" ref="O116:O117" si="297">Q116+X116</f>
        <v>0</v>
      </c>
      <c r="P116" s="35">
        <f t="shared" ref="P116:P117" si="298">R116+X116</f>
        <v>0</v>
      </c>
      <c r="Q116" s="35">
        <f t="shared" ref="Q116:Q117" si="299">S116+U116+V116+W116</f>
        <v>0</v>
      </c>
      <c r="R116" s="35">
        <f t="shared" ref="R116:R117" si="300">T116+U116+V116+W116</f>
        <v>0</v>
      </c>
      <c r="S116" s="36"/>
      <c r="T116" s="36"/>
      <c r="U116" s="36"/>
      <c r="V116" s="36"/>
      <c r="W116" s="36"/>
      <c r="X116" s="36"/>
      <c r="Y116" s="36">
        <f t="shared" ref="Y116:Y117" si="301">Z116+AF116</f>
        <v>3665</v>
      </c>
      <c r="Z116" s="36">
        <f t="shared" ref="Z116:Z117" si="302">AA116+AB116+AC116+AD116</f>
        <v>3665</v>
      </c>
      <c r="AA116" s="36"/>
      <c r="AB116" s="408">
        <v>3665</v>
      </c>
      <c r="AC116" s="36"/>
      <c r="AD116" s="36"/>
      <c r="AE116" s="36"/>
      <c r="AF116" s="36"/>
      <c r="AG116" s="36"/>
      <c r="AH116" s="36"/>
      <c r="AI116" s="36"/>
      <c r="AJ116" s="36"/>
      <c r="AK116" s="36"/>
      <c r="AL116" s="36"/>
      <c r="AM116" s="91"/>
      <c r="AN116" s="91">
        <f t="shared" si="231"/>
        <v>99.972722313147841</v>
      </c>
      <c r="AO116" s="12" t="s">
        <v>265</v>
      </c>
      <c r="AP116" s="47"/>
    </row>
    <row r="117" spans="1:43" ht="37.5">
      <c r="A117" s="275" t="s">
        <v>34</v>
      </c>
      <c r="B117" s="273" t="s">
        <v>862</v>
      </c>
      <c r="C117" s="36"/>
      <c r="D117" s="36">
        <f t="shared" si="293"/>
        <v>802</v>
      </c>
      <c r="E117" s="36">
        <f t="shared" ref="E117" si="303">G117+I117+K117+L117+N117</f>
        <v>0</v>
      </c>
      <c r="F117" s="36">
        <f t="shared" ref="F117" si="304">H117+J117+K117+L117+N117</f>
        <v>802</v>
      </c>
      <c r="G117" s="36"/>
      <c r="H117" s="36"/>
      <c r="I117" s="36"/>
      <c r="J117" s="36">
        <v>802</v>
      </c>
      <c r="K117" s="36"/>
      <c r="L117" s="36"/>
      <c r="M117" s="36"/>
      <c r="N117" s="36"/>
      <c r="O117" s="35">
        <f t="shared" si="297"/>
        <v>0</v>
      </c>
      <c r="P117" s="35">
        <f t="shared" si="298"/>
        <v>0</v>
      </c>
      <c r="Q117" s="35">
        <f t="shared" si="299"/>
        <v>0</v>
      </c>
      <c r="R117" s="35">
        <f t="shared" si="300"/>
        <v>0</v>
      </c>
      <c r="S117" s="36"/>
      <c r="T117" s="36"/>
      <c r="U117" s="36"/>
      <c r="V117" s="36"/>
      <c r="W117" s="36"/>
      <c r="X117" s="36"/>
      <c r="Y117" s="36">
        <f t="shared" si="301"/>
        <v>802</v>
      </c>
      <c r="Z117" s="36">
        <f t="shared" si="302"/>
        <v>802</v>
      </c>
      <c r="AA117" s="36"/>
      <c r="AB117" s="408">
        <v>802</v>
      </c>
      <c r="AC117" s="36"/>
      <c r="AD117" s="36"/>
      <c r="AE117" s="36"/>
      <c r="AF117" s="36"/>
      <c r="AG117" s="36"/>
      <c r="AH117" s="36"/>
      <c r="AI117" s="36"/>
      <c r="AJ117" s="36"/>
      <c r="AK117" s="36"/>
      <c r="AL117" s="36"/>
      <c r="AM117" s="91"/>
      <c r="AN117" s="90">
        <f t="shared" si="231"/>
        <v>100</v>
      </c>
      <c r="AO117" s="12" t="s">
        <v>265</v>
      </c>
      <c r="AP117" s="47"/>
    </row>
    <row r="118" spans="1:43" s="180" customFormat="1">
      <c r="A118" s="15" t="s">
        <v>863</v>
      </c>
      <c r="B118" s="2" t="s">
        <v>76</v>
      </c>
      <c r="C118" s="34">
        <f t="shared" ref="C118:I118" si="305">SUM(C119:C133)</f>
        <v>44558</v>
      </c>
      <c r="D118" s="34">
        <f t="shared" si="305"/>
        <v>56853</v>
      </c>
      <c r="E118" s="34">
        <f t="shared" si="305"/>
        <v>44558</v>
      </c>
      <c r="F118" s="34">
        <f t="shared" si="305"/>
        <v>56853</v>
      </c>
      <c r="G118" s="34">
        <f t="shared" si="305"/>
        <v>0</v>
      </c>
      <c r="H118" s="34">
        <f t="shared" si="305"/>
        <v>0</v>
      </c>
      <c r="I118" s="34">
        <f t="shared" si="305"/>
        <v>44558</v>
      </c>
      <c r="J118" s="34">
        <f>SUM(J119:J133)</f>
        <v>56853</v>
      </c>
      <c r="K118" s="34">
        <f t="shared" ref="K118:AE118" si="306">SUM(K119:K133)</f>
        <v>0</v>
      </c>
      <c r="L118" s="34">
        <f t="shared" si="306"/>
        <v>0</v>
      </c>
      <c r="M118" s="34">
        <f t="shared" si="306"/>
        <v>0</v>
      </c>
      <c r="N118" s="34">
        <f t="shared" si="306"/>
        <v>0</v>
      </c>
      <c r="O118" s="34">
        <f t="shared" si="306"/>
        <v>0</v>
      </c>
      <c r="P118" s="34">
        <f t="shared" si="306"/>
        <v>0</v>
      </c>
      <c r="Q118" s="34">
        <f t="shared" si="306"/>
        <v>0</v>
      </c>
      <c r="R118" s="34">
        <f t="shared" si="306"/>
        <v>0</v>
      </c>
      <c r="S118" s="34">
        <f t="shared" si="306"/>
        <v>0</v>
      </c>
      <c r="T118" s="34">
        <f t="shared" si="306"/>
        <v>0</v>
      </c>
      <c r="U118" s="34">
        <f t="shared" si="306"/>
        <v>0</v>
      </c>
      <c r="V118" s="34">
        <f t="shared" si="306"/>
        <v>0</v>
      </c>
      <c r="W118" s="34">
        <f t="shared" si="306"/>
        <v>0</v>
      </c>
      <c r="X118" s="34">
        <f t="shared" si="306"/>
        <v>0</v>
      </c>
      <c r="Y118" s="34">
        <f t="shared" si="306"/>
        <v>43608</v>
      </c>
      <c r="Z118" s="34">
        <f t="shared" si="306"/>
        <v>43608</v>
      </c>
      <c r="AA118" s="34">
        <f t="shared" si="306"/>
        <v>0</v>
      </c>
      <c r="AB118" s="34">
        <f t="shared" si="306"/>
        <v>43608</v>
      </c>
      <c r="AC118" s="34">
        <f t="shared" si="306"/>
        <v>0</v>
      </c>
      <c r="AD118" s="34">
        <f t="shared" si="306"/>
        <v>0</v>
      </c>
      <c r="AE118" s="34">
        <f t="shared" si="306"/>
        <v>0</v>
      </c>
      <c r="AF118" s="34">
        <f t="shared" ref="AF118:AL118" si="307">SUM(AF119:AF130)</f>
        <v>0</v>
      </c>
      <c r="AG118" s="34">
        <f t="shared" si="307"/>
        <v>0</v>
      </c>
      <c r="AH118" s="34">
        <f t="shared" si="307"/>
        <v>0</v>
      </c>
      <c r="AI118" s="34">
        <f t="shared" si="307"/>
        <v>0</v>
      </c>
      <c r="AJ118" s="34">
        <f t="shared" si="307"/>
        <v>0</v>
      </c>
      <c r="AK118" s="34">
        <f t="shared" si="307"/>
        <v>0</v>
      </c>
      <c r="AL118" s="34">
        <f t="shared" si="307"/>
        <v>0</v>
      </c>
      <c r="AM118" s="90">
        <f t="shared" ref="AM118:AM125" si="308">Y118/C118*100</f>
        <v>97.867947394407281</v>
      </c>
      <c r="AN118" s="90">
        <f t="shared" si="231"/>
        <v>76.703076354809781</v>
      </c>
      <c r="AO118" s="16"/>
      <c r="AP118" s="44"/>
      <c r="AQ118" s="34">
        <f t="shared" ref="AQ118" si="309">SUM(AQ119:AQ125)</f>
        <v>7</v>
      </c>
    </row>
    <row r="119" spans="1:43" ht="37.5">
      <c r="A119" s="30" t="s">
        <v>30</v>
      </c>
      <c r="B119" s="18" t="s">
        <v>77</v>
      </c>
      <c r="C119" s="36">
        <f t="shared" ref="C119:C125" si="310">E119+O119</f>
        <v>2000</v>
      </c>
      <c r="D119" s="36">
        <f t="shared" si="293"/>
        <v>1850</v>
      </c>
      <c r="E119" s="36">
        <f t="shared" ref="E119:E130" si="311">G119+I119+K119+L119+N119</f>
        <v>2000</v>
      </c>
      <c r="F119" s="36">
        <f t="shared" ref="F119:F130" si="312">H119+J119+K119+L119+N119</f>
        <v>1850</v>
      </c>
      <c r="G119" s="36"/>
      <c r="H119" s="36"/>
      <c r="I119" s="36">
        <v>2000</v>
      </c>
      <c r="J119" s="36">
        <v>1850</v>
      </c>
      <c r="K119" s="36"/>
      <c r="L119" s="36"/>
      <c r="M119" s="36"/>
      <c r="N119" s="36"/>
      <c r="O119" s="35">
        <f t="shared" ref="O119:O130" si="313">Q119+X119</f>
        <v>0</v>
      </c>
      <c r="P119" s="35">
        <f t="shared" ref="P119:P130" si="314">R119+X119</f>
        <v>0</v>
      </c>
      <c r="Q119" s="35">
        <f t="shared" ref="Q119:Q130" si="315">S119+U119+V119+W119</f>
        <v>0</v>
      </c>
      <c r="R119" s="35">
        <f t="shared" ref="R119:R130" si="316">T119+U119+V119+W119</f>
        <v>0</v>
      </c>
      <c r="S119" s="36"/>
      <c r="T119" s="36"/>
      <c r="U119" s="36"/>
      <c r="V119" s="36"/>
      <c r="W119" s="36"/>
      <c r="X119" s="36"/>
      <c r="Y119" s="36">
        <f t="shared" ref="Y119:Y126" si="317">Z119+AF119</f>
        <v>1745</v>
      </c>
      <c r="Z119" s="36">
        <f t="shared" ref="Z119:Z126" si="318">AA119+AB119+AC119+AD119</f>
        <v>1745</v>
      </c>
      <c r="AA119" s="36"/>
      <c r="AB119" s="408">
        <v>1745</v>
      </c>
      <c r="AC119" s="36"/>
      <c r="AD119" s="36"/>
      <c r="AE119" s="36"/>
      <c r="AF119" s="36"/>
      <c r="AG119" s="36"/>
      <c r="AH119" s="36"/>
      <c r="AI119" s="36"/>
      <c r="AJ119" s="36"/>
      <c r="AK119" s="36"/>
      <c r="AL119" s="36"/>
      <c r="AM119" s="94">
        <f t="shared" si="308"/>
        <v>87.25</v>
      </c>
      <c r="AN119" s="94">
        <f t="shared" si="231"/>
        <v>94.324324324324323</v>
      </c>
      <c r="AO119" s="30" t="s">
        <v>313</v>
      </c>
      <c r="AP119" s="47"/>
      <c r="AQ119">
        <v>1</v>
      </c>
    </row>
    <row r="120" spans="1:43" ht="37.5">
      <c r="A120" s="30" t="s">
        <v>34</v>
      </c>
      <c r="B120" s="18" t="s">
        <v>78</v>
      </c>
      <c r="C120" s="36">
        <f t="shared" si="310"/>
        <v>4000</v>
      </c>
      <c r="D120" s="36">
        <f t="shared" si="293"/>
        <v>4126</v>
      </c>
      <c r="E120" s="36">
        <f t="shared" si="311"/>
        <v>4000</v>
      </c>
      <c r="F120" s="36">
        <f t="shared" si="312"/>
        <v>4126</v>
      </c>
      <c r="G120" s="36"/>
      <c r="H120" s="36"/>
      <c r="I120" s="36">
        <v>4000</v>
      </c>
      <c r="J120" s="36">
        <v>4126</v>
      </c>
      <c r="K120" s="36"/>
      <c r="L120" s="36"/>
      <c r="M120" s="36"/>
      <c r="N120" s="36"/>
      <c r="O120" s="35">
        <f t="shared" si="313"/>
        <v>0</v>
      </c>
      <c r="P120" s="35">
        <f t="shared" si="314"/>
        <v>0</v>
      </c>
      <c r="Q120" s="35">
        <f t="shared" si="315"/>
        <v>0</v>
      </c>
      <c r="R120" s="35">
        <f t="shared" si="316"/>
        <v>0</v>
      </c>
      <c r="S120" s="36"/>
      <c r="T120" s="36"/>
      <c r="U120" s="36"/>
      <c r="V120" s="36"/>
      <c r="W120" s="36"/>
      <c r="X120" s="36"/>
      <c r="Y120" s="36">
        <f t="shared" si="317"/>
        <v>4107</v>
      </c>
      <c r="Z120" s="36">
        <f t="shared" si="318"/>
        <v>4107</v>
      </c>
      <c r="AA120" s="36"/>
      <c r="AB120" s="408">
        <v>4107</v>
      </c>
      <c r="AC120" s="36"/>
      <c r="AD120" s="36"/>
      <c r="AE120" s="36"/>
      <c r="AF120" s="36"/>
      <c r="AG120" s="36"/>
      <c r="AH120" s="36"/>
      <c r="AI120" s="36"/>
      <c r="AJ120" s="36"/>
      <c r="AK120" s="36"/>
      <c r="AL120" s="36"/>
      <c r="AM120" s="94">
        <f t="shared" si="308"/>
        <v>102.67500000000001</v>
      </c>
      <c r="AN120" s="94">
        <f t="shared" si="231"/>
        <v>99.539505574406206</v>
      </c>
      <c r="AO120" s="30" t="s">
        <v>313</v>
      </c>
      <c r="AP120" s="47"/>
      <c r="AQ120">
        <v>1</v>
      </c>
    </row>
    <row r="121" spans="1:43" ht="37.5">
      <c r="A121" s="30" t="s">
        <v>36</v>
      </c>
      <c r="B121" s="18" t="s">
        <v>79</v>
      </c>
      <c r="C121" s="36">
        <f t="shared" si="310"/>
        <v>3000</v>
      </c>
      <c r="D121" s="36">
        <f t="shared" si="293"/>
        <v>3720</v>
      </c>
      <c r="E121" s="36">
        <f t="shared" si="311"/>
        <v>3000</v>
      </c>
      <c r="F121" s="36">
        <f t="shared" si="312"/>
        <v>3720</v>
      </c>
      <c r="G121" s="36"/>
      <c r="H121" s="36"/>
      <c r="I121" s="36">
        <v>3000</v>
      </c>
      <c r="J121" s="36">
        <v>3720</v>
      </c>
      <c r="K121" s="36"/>
      <c r="L121" s="36"/>
      <c r="M121" s="36"/>
      <c r="N121" s="36"/>
      <c r="O121" s="35">
        <f t="shared" si="313"/>
        <v>0</v>
      </c>
      <c r="P121" s="35">
        <f t="shared" si="314"/>
        <v>0</v>
      </c>
      <c r="Q121" s="35">
        <f t="shared" si="315"/>
        <v>0</v>
      </c>
      <c r="R121" s="35">
        <f t="shared" si="316"/>
        <v>0</v>
      </c>
      <c r="S121" s="36"/>
      <c r="T121" s="36"/>
      <c r="U121" s="36"/>
      <c r="V121" s="36"/>
      <c r="W121" s="36"/>
      <c r="X121" s="36"/>
      <c r="Y121" s="36">
        <f t="shared" si="317"/>
        <v>3720</v>
      </c>
      <c r="Z121" s="36">
        <f t="shared" si="318"/>
        <v>3720</v>
      </c>
      <c r="AA121" s="36"/>
      <c r="AB121" s="408">
        <v>3720</v>
      </c>
      <c r="AC121" s="36"/>
      <c r="AD121" s="36"/>
      <c r="AE121" s="36"/>
      <c r="AF121" s="36"/>
      <c r="AG121" s="36"/>
      <c r="AH121" s="36"/>
      <c r="AI121" s="36"/>
      <c r="AJ121" s="36"/>
      <c r="AK121" s="36"/>
      <c r="AL121" s="36"/>
      <c r="AM121" s="94">
        <f t="shared" si="308"/>
        <v>124</v>
      </c>
      <c r="AN121" s="94">
        <f t="shared" si="231"/>
        <v>100</v>
      </c>
      <c r="AO121" s="30" t="s">
        <v>313</v>
      </c>
      <c r="AP121" s="47"/>
      <c r="AQ121">
        <v>1</v>
      </c>
    </row>
    <row r="122" spans="1:43" ht="37.5">
      <c r="A122" s="30" t="s">
        <v>80</v>
      </c>
      <c r="B122" s="18" t="s">
        <v>81</v>
      </c>
      <c r="C122" s="36">
        <f t="shared" si="310"/>
        <v>2000</v>
      </c>
      <c r="D122" s="36">
        <f t="shared" si="293"/>
        <v>2471</v>
      </c>
      <c r="E122" s="36">
        <f t="shared" si="311"/>
        <v>2000</v>
      </c>
      <c r="F122" s="36">
        <f t="shared" si="312"/>
        <v>2471</v>
      </c>
      <c r="G122" s="36"/>
      <c r="H122" s="36"/>
      <c r="I122" s="36">
        <v>2000</v>
      </c>
      <c r="J122" s="36">
        <v>2471</v>
      </c>
      <c r="K122" s="36"/>
      <c r="L122" s="36"/>
      <c r="M122" s="36"/>
      <c r="N122" s="36"/>
      <c r="O122" s="35">
        <f t="shared" si="313"/>
        <v>0</v>
      </c>
      <c r="P122" s="35">
        <f t="shared" si="314"/>
        <v>0</v>
      </c>
      <c r="Q122" s="35">
        <f t="shared" si="315"/>
        <v>0</v>
      </c>
      <c r="R122" s="35">
        <f t="shared" si="316"/>
        <v>0</v>
      </c>
      <c r="S122" s="36"/>
      <c r="T122" s="36"/>
      <c r="U122" s="36"/>
      <c r="V122" s="36"/>
      <c r="W122" s="36"/>
      <c r="X122" s="36"/>
      <c r="Y122" s="36">
        <f t="shared" si="317"/>
        <v>2460</v>
      </c>
      <c r="Z122" s="36">
        <f t="shared" si="318"/>
        <v>2460</v>
      </c>
      <c r="AA122" s="36"/>
      <c r="AB122" s="408">
        <v>2460</v>
      </c>
      <c r="AC122" s="36"/>
      <c r="AD122" s="36"/>
      <c r="AE122" s="36"/>
      <c r="AF122" s="36"/>
      <c r="AG122" s="36"/>
      <c r="AH122" s="36"/>
      <c r="AI122" s="36"/>
      <c r="AJ122" s="36"/>
      <c r="AK122" s="36"/>
      <c r="AL122" s="36"/>
      <c r="AM122" s="94">
        <f t="shared" si="308"/>
        <v>123</v>
      </c>
      <c r="AN122" s="94">
        <f t="shared" si="231"/>
        <v>99.554836098745454</v>
      </c>
      <c r="AO122" s="30" t="s">
        <v>313</v>
      </c>
      <c r="AP122" s="47"/>
      <c r="AQ122">
        <v>1</v>
      </c>
    </row>
    <row r="123" spans="1:43" ht="37.5">
      <c r="A123" s="30" t="s">
        <v>82</v>
      </c>
      <c r="B123" s="18" t="s">
        <v>83</v>
      </c>
      <c r="C123" s="36">
        <f t="shared" si="310"/>
        <v>5000</v>
      </c>
      <c r="D123" s="36">
        <f t="shared" si="293"/>
        <v>8157</v>
      </c>
      <c r="E123" s="36">
        <f t="shared" si="311"/>
        <v>5000</v>
      </c>
      <c r="F123" s="36">
        <f t="shared" si="312"/>
        <v>8157</v>
      </c>
      <c r="G123" s="36"/>
      <c r="H123" s="36"/>
      <c r="I123" s="36">
        <v>5000</v>
      </c>
      <c r="J123" s="36">
        <v>8157</v>
      </c>
      <c r="K123" s="36"/>
      <c r="L123" s="36"/>
      <c r="M123" s="36"/>
      <c r="N123" s="36"/>
      <c r="O123" s="35">
        <f t="shared" si="313"/>
        <v>0</v>
      </c>
      <c r="P123" s="35">
        <f t="shared" si="314"/>
        <v>0</v>
      </c>
      <c r="Q123" s="35">
        <f t="shared" si="315"/>
        <v>0</v>
      </c>
      <c r="R123" s="35">
        <f t="shared" si="316"/>
        <v>0</v>
      </c>
      <c r="S123" s="36"/>
      <c r="T123" s="36"/>
      <c r="U123" s="36"/>
      <c r="V123" s="36"/>
      <c r="W123" s="36"/>
      <c r="X123" s="36"/>
      <c r="Y123" s="36">
        <f t="shared" si="317"/>
        <v>8155</v>
      </c>
      <c r="Z123" s="39">
        <f t="shared" si="318"/>
        <v>8155</v>
      </c>
      <c r="AA123" s="36"/>
      <c r="AB123" s="408">
        <v>8155</v>
      </c>
      <c r="AC123" s="36"/>
      <c r="AD123" s="36"/>
      <c r="AE123" s="36"/>
      <c r="AF123" s="36"/>
      <c r="AG123" s="36"/>
      <c r="AH123" s="36"/>
      <c r="AI123" s="36"/>
      <c r="AJ123" s="36"/>
      <c r="AK123" s="36"/>
      <c r="AL123" s="36"/>
      <c r="AM123" s="94">
        <f t="shared" si="308"/>
        <v>163.1</v>
      </c>
      <c r="AN123" s="94">
        <f t="shared" si="231"/>
        <v>99.975481181807041</v>
      </c>
      <c r="AO123" s="30" t="s">
        <v>313</v>
      </c>
      <c r="AP123" s="47"/>
      <c r="AQ123">
        <v>1</v>
      </c>
    </row>
    <row r="124" spans="1:43" ht="37.5">
      <c r="A124" s="30" t="s">
        <v>84</v>
      </c>
      <c r="B124" s="18" t="s">
        <v>85</v>
      </c>
      <c r="C124" s="36">
        <f t="shared" si="310"/>
        <v>17000</v>
      </c>
      <c r="D124" s="36">
        <f t="shared" si="293"/>
        <v>15570</v>
      </c>
      <c r="E124" s="36">
        <f t="shared" si="311"/>
        <v>17000</v>
      </c>
      <c r="F124" s="36">
        <f t="shared" si="312"/>
        <v>15570</v>
      </c>
      <c r="G124" s="36"/>
      <c r="H124" s="36"/>
      <c r="I124" s="36">
        <v>17000</v>
      </c>
      <c r="J124" s="36">
        <v>15570</v>
      </c>
      <c r="K124" s="36"/>
      <c r="L124" s="36"/>
      <c r="M124" s="36"/>
      <c r="N124" s="36"/>
      <c r="O124" s="35">
        <f t="shared" si="313"/>
        <v>0</v>
      </c>
      <c r="P124" s="35">
        <f t="shared" si="314"/>
        <v>0</v>
      </c>
      <c r="Q124" s="35">
        <f t="shared" si="315"/>
        <v>0</v>
      </c>
      <c r="R124" s="35">
        <f t="shared" si="316"/>
        <v>0</v>
      </c>
      <c r="S124" s="36"/>
      <c r="T124" s="36"/>
      <c r="U124" s="36"/>
      <c r="V124" s="36"/>
      <c r="W124" s="36"/>
      <c r="X124" s="36"/>
      <c r="Y124" s="36">
        <f t="shared" si="317"/>
        <v>11594</v>
      </c>
      <c r="Z124" s="36">
        <f t="shared" si="318"/>
        <v>11594</v>
      </c>
      <c r="AA124" s="36"/>
      <c r="AB124" s="408">
        <v>11594</v>
      </c>
      <c r="AC124" s="36"/>
      <c r="AD124" s="36"/>
      <c r="AE124" s="36"/>
      <c r="AF124" s="36"/>
      <c r="AG124" s="36"/>
      <c r="AH124" s="36"/>
      <c r="AI124" s="36"/>
      <c r="AJ124" s="36"/>
      <c r="AK124" s="36"/>
      <c r="AL124" s="36"/>
      <c r="AM124" s="94">
        <f t="shared" si="308"/>
        <v>68.2</v>
      </c>
      <c r="AN124" s="94">
        <f t="shared" si="231"/>
        <v>74.463712267180469</v>
      </c>
      <c r="AO124" s="30" t="s">
        <v>313</v>
      </c>
      <c r="AP124" s="47"/>
      <c r="AQ124">
        <v>1</v>
      </c>
    </row>
    <row r="125" spans="1:43" ht="37.5">
      <c r="A125" s="30" t="s">
        <v>67</v>
      </c>
      <c r="B125" s="18" t="s">
        <v>86</v>
      </c>
      <c r="C125" s="36">
        <f t="shared" si="310"/>
        <v>11558</v>
      </c>
      <c r="D125" s="36">
        <f t="shared" si="293"/>
        <v>6000</v>
      </c>
      <c r="E125" s="36">
        <f t="shared" si="311"/>
        <v>11558</v>
      </c>
      <c r="F125" s="36">
        <f t="shared" si="312"/>
        <v>6000</v>
      </c>
      <c r="G125" s="36"/>
      <c r="H125" s="36"/>
      <c r="I125" s="36">
        <v>11558</v>
      </c>
      <c r="J125" s="36">
        <v>6000</v>
      </c>
      <c r="K125" s="36"/>
      <c r="L125" s="36"/>
      <c r="M125" s="36"/>
      <c r="N125" s="36"/>
      <c r="O125" s="35">
        <f t="shared" si="313"/>
        <v>0</v>
      </c>
      <c r="P125" s="35">
        <f t="shared" si="314"/>
        <v>0</v>
      </c>
      <c r="Q125" s="35">
        <f t="shared" si="315"/>
        <v>0</v>
      </c>
      <c r="R125" s="35">
        <f t="shared" si="316"/>
        <v>0</v>
      </c>
      <c r="S125" s="36"/>
      <c r="T125" s="36"/>
      <c r="U125" s="36"/>
      <c r="V125" s="36"/>
      <c r="W125" s="36"/>
      <c r="X125" s="36"/>
      <c r="Y125" s="36">
        <f t="shared" si="317"/>
        <v>1608</v>
      </c>
      <c r="Z125" s="36">
        <f t="shared" si="318"/>
        <v>1608</v>
      </c>
      <c r="AA125" s="36"/>
      <c r="AB125" s="408">
        <v>1608</v>
      </c>
      <c r="AC125" s="36"/>
      <c r="AD125" s="36"/>
      <c r="AE125" s="36"/>
      <c r="AF125" s="36"/>
      <c r="AG125" s="36"/>
      <c r="AH125" s="36"/>
      <c r="AI125" s="36"/>
      <c r="AJ125" s="36"/>
      <c r="AK125" s="36"/>
      <c r="AL125" s="36"/>
      <c r="AM125" s="94">
        <f t="shared" si="308"/>
        <v>13.912441598892542</v>
      </c>
      <c r="AN125" s="94">
        <f t="shared" si="231"/>
        <v>26.8</v>
      </c>
      <c r="AO125" s="30" t="s">
        <v>313</v>
      </c>
      <c r="AP125" s="47"/>
      <c r="AQ125">
        <v>1</v>
      </c>
    </row>
    <row r="126" spans="1:43" ht="37.5">
      <c r="A126" s="275" t="s">
        <v>69</v>
      </c>
      <c r="B126" s="273" t="s">
        <v>488</v>
      </c>
      <c r="C126" s="36"/>
      <c r="D126" s="36">
        <f t="shared" si="293"/>
        <v>928</v>
      </c>
      <c r="E126" s="36">
        <f t="shared" si="311"/>
        <v>0</v>
      </c>
      <c r="F126" s="36">
        <f t="shared" si="312"/>
        <v>928</v>
      </c>
      <c r="G126" s="36"/>
      <c r="H126" s="36"/>
      <c r="I126" s="36"/>
      <c r="J126" s="36">
        <v>928</v>
      </c>
      <c r="K126" s="36"/>
      <c r="L126" s="36"/>
      <c r="M126" s="36"/>
      <c r="N126" s="36"/>
      <c r="O126" s="35">
        <f t="shared" si="313"/>
        <v>0</v>
      </c>
      <c r="P126" s="35">
        <f t="shared" si="314"/>
        <v>0</v>
      </c>
      <c r="Q126" s="35">
        <f t="shared" si="315"/>
        <v>0</v>
      </c>
      <c r="R126" s="35">
        <f t="shared" si="316"/>
        <v>0</v>
      </c>
      <c r="S126" s="36"/>
      <c r="T126" s="36"/>
      <c r="U126" s="36"/>
      <c r="V126" s="36"/>
      <c r="W126" s="36"/>
      <c r="X126" s="36"/>
      <c r="Y126" s="36">
        <f t="shared" si="317"/>
        <v>928</v>
      </c>
      <c r="Z126" s="36">
        <f t="shared" si="318"/>
        <v>928</v>
      </c>
      <c r="AA126" s="36"/>
      <c r="AB126" s="408">
        <v>928</v>
      </c>
      <c r="AC126" s="36"/>
      <c r="AD126" s="36"/>
      <c r="AE126" s="36"/>
      <c r="AF126" s="36"/>
      <c r="AG126" s="36"/>
      <c r="AH126" s="36"/>
      <c r="AI126" s="36"/>
      <c r="AJ126" s="36"/>
      <c r="AK126" s="36"/>
      <c r="AL126" s="36"/>
      <c r="AM126" s="94"/>
      <c r="AN126" s="91">
        <f t="shared" si="231"/>
        <v>100</v>
      </c>
      <c r="AO126" s="30" t="s">
        <v>313</v>
      </c>
      <c r="AP126" s="47"/>
    </row>
    <row r="127" spans="1:43" ht="37.5">
      <c r="A127" s="276" t="s">
        <v>71</v>
      </c>
      <c r="B127" s="273" t="s">
        <v>854</v>
      </c>
      <c r="C127" s="36"/>
      <c r="D127" s="36">
        <f t="shared" si="293"/>
        <v>799</v>
      </c>
      <c r="E127" s="36">
        <f t="shared" si="311"/>
        <v>0</v>
      </c>
      <c r="F127" s="36">
        <f t="shared" si="312"/>
        <v>799</v>
      </c>
      <c r="G127" s="36"/>
      <c r="H127" s="36"/>
      <c r="I127" s="36"/>
      <c r="J127" s="36">
        <v>799</v>
      </c>
      <c r="K127" s="36"/>
      <c r="L127" s="36"/>
      <c r="M127" s="36"/>
      <c r="N127" s="36"/>
      <c r="O127" s="35">
        <f t="shared" si="313"/>
        <v>0</v>
      </c>
      <c r="P127" s="35">
        <f t="shared" si="314"/>
        <v>0</v>
      </c>
      <c r="Q127" s="35">
        <f t="shared" si="315"/>
        <v>0</v>
      </c>
      <c r="R127" s="35">
        <f t="shared" si="316"/>
        <v>0</v>
      </c>
      <c r="S127" s="36"/>
      <c r="T127" s="36"/>
      <c r="U127" s="36"/>
      <c r="V127" s="36"/>
      <c r="W127" s="36"/>
      <c r="X127" s="36"/>
      <c r="Y127" s="36">
        <f t="shared" ref="Y127:Y128" si="319">Z127+AF127</f>
        <v>689</v>
      </c>
      <c r="Z127" s="36">
        <f t="shared" ref="Z127:Z128" si="320">AA127+AB127+AC127+AD127</f>
        <v>689</v>
      </c>
      <c r="AA127" s="36"/>
      <c r="AB127" s="408">
        <v>689</v>
      </c>
      <c r="AC127" s="36"/>
      <c r="AD127" s="36"/>
      <c r="AE127" s="36"/>
      <c r="AF127" s="36"/>
      <c r="AG127" s="36"/>
      <c r="AH127" s="36"/>
      <c r="AI127" s="36"/>
      <c r="AJ127" s="36"/>
      <c r="AK127" s="36"/>
      <c r="AL127" s="36"/>
      <c r="AM127" s="94"/>
      <c r="AN127" s="91">
        <f t="shared" si="231"/>
        <v>86.232790988735914</v>
      </c>
      <c r="AO127" s="30" t="s">
        <v>313</v>
      </c>
      <c r="AP127" s="47"/>
    </row>
    <row r="128" spans="1:43" ht="37.5">
      <c r="A128" s="275" t="s">
        <v>73</v>
      </c>
      <c r="B128" s="273" t="s">
        <v>855</v>
      </c>
      <c r="C128" s="36"/>
      <c r="D128" s="36">
        <f t="shared" si="293"/>
        <v>2859</v>
      </c>
      <c r="E128" s="36">
        <f t="shared" si="311"/>
        <v>0</v>
      </c>
      <c r="F128" s="36">
        <f t="shared" si="312"/>
        <v>2859</v>
      </c>
      <c r="G128" s="36"/>
      <c r="H128" s="36"/>
      <c r="I128" s="36"/>
      <c r="J128" s="36">
        <v>2859</v>
      </c>
      <c r="K128" s="36"/>
      <c r="L128" s="36"/>
      <c r="M128" s="36"/>
      <c r="N128" s="36"/>
      <c r="O128" s="35">
        <f t="shared" si="313"/>
        <v>0</v>
      </c>
      <c r="P128" s="35">
        <f t="shared" si="314"/>
        <v>0</v>
      </c>
      <c r="Q128" s="35">
        <f t="shared" si="315"/>
        <v>0</v>
      </c>
      <c r="R128" s="35">
        <f t="shared" si="316"/>
        <v>0</v>
      </c>
      <c r="S128" s="36"/>
      <c r="T128" s="36"/>
      <c r="U128" s="36"/>
      <c r="V128" s="36"/>
      <c r="W128" s="36"/>
      <c r="X128" s="36"/>
      <c r="Y128" s="36">
        <f t="shared" si="319"/>
        <v>2781</v>
      </c>
      <c r="Z128" s="36">
        <f t="shared" si="320"/>
        <v>2781</v>
      </c>
      <c r="AA128" s="36"/>
      <c r="AB128" s="408">
        <v>2781</v>
      </c>
      <c r="AC128" s="36"/>
      <c r="AD128" s="36"/>
      <c r="AE128" s="36"/>
      <c r="AF128" s="36"/>
      <c r="AG128" s="36"/>
      <c r="AH128" s="36"/>
      <c r="AI128" s="36"/>
      <c r="AJ128" s="36"/>
      <c r="AK128" s="36"/>
      <c r="AL128" s="36"/>
      <c r="AM128" s="94"/>
      <c r="AN128" s="91">
        <f t="shared" si="231"/>
        <v>97.271773347324242</v>
      </c>
      <c r="AO128" s="30" t="s">
        <v>313</v>
      </c>
      <c r="AP128" s="47"/>
    </row>
    <row r="129" spans="1:43" ht="37.5">
      <c r="A129" s="275" t="s">
        <v>503</v>
      </c>
      <c r="B129" s="273" t="s">
        <v>856</v>
      </c>
      <c r="C129" s="36"/>
      <c r="D129" s="36">
        <f t="shared" si="293"/>
        <v>523</v>
      </c>
      <c r="E129" s="36">
        <f t="shared" si="311"/>
        <v>0</v>
      </c>
      <c r="F129" s="36">
        <f t="shared" si="312"/>
        <v>523</v>
      </c>
      <c r="G129" s="36"/>
      <c r="H129" s="36"/>
      <c r="I129" s="36"/>
      <c r="J129" s="36">
        <v>523</v>
      </c>
      <c r="K129" s="36"/>
      <c r="L129" s="36"/>
      <c r="M129" s="36"/>
      <c r="N129" s="36"/>
      <c r="O129" s="35">
        <f t="shared" si="313"/>
        <v>0</v>
      </c>
      <c r="P129" s="35">
        <f t="shared" si="314"/>
        <v>0</v>
      </c>
      <c r="Q129" s="35">
        <f t="shared" si="315"/>
        <v>0</v>
      </c>
      <c r="R129" s="35">
        <f t="shared" si="316"/>
        <v>0</v>
      </c>
      <c r="S129" s="36"/>
      <c r="T129" s="36"/>
      <c r="U129" s="36"/>
      <c r="V129" s="36"/>
      <c r="W129" s="36"/>
      <c r="X129" s="36"/>
      <c r="Y129" s="36">
        <f t="shared" ref="Y129:Y133" si="321">Z129+AF129</f>
        <v>0</v>
      </c>
      <c r="Z129" s="36">
        <f t="shared" ref="Z129:Z133" si="322">AA129+AB129+AC129+AD129</f>
        <v>0</v>
      </c>
      <c r="AA129" s="36"/>
      <c r="AB129" s="36"/>
      <c r="AC129" s="36"/>
      <c r="AD129" s="36"/>
      <c r="AE129" s="36"/>
      <c r="AF129" s="36"/>
      <c r="AG129" s="36"/>
      <c r="AH129" s="36"/>
      <c r="AI129" s="36"/>
      <c r="AJ129" s="36"/>
      <c r="AK129" s="36"/>
      <c r="AL129" s="36"/>
      <c r="AM129" s="94"/>
      <c r="AN129" s="91">
        <f t="shared" si="231"/>
        <v>0</v>
      </c>
      <c r="AO129" s="30" t="s">
        <v>313</v>
      </c>
      <c r="AP129" s="47"/>
    </row>
    <row r="130" spans="1:43" ht="37.5">
      <c r="A130" s="275" t="s">
        <v>541</v>
      </c>
      <c r="B130" s="273" t="s">
        <v>857</v>
      </c>
      <c r="C130" s="36"/>
      <c r="D130" s="36">
        <f t="shared" si="293"/>
        <v>1700</v>
      </c>
      <c r="E130" s="36">
        <f t="shared" si="311"/>
        <v>0</v>
      </c>
      <c r="F130" s="36">
        <f t="shared" si="312"/>
        <v>1700</v>
      </c>
      <c r="G130" s="36"/>
      <c r="H130" s="36"/>
      <c r="I130" s="36"/>
      <c r="J130" s="36">
        <v>1700</v>
      </c>
      <c r="K130" s="36"/>
      <c r="L130" s="36"/>
      <c r="M130" s="36"/>
      <c r="N130" s="36"/>
      <c r="O130" s="35">
        <f t="shared" si="313"/>
        <v>0</v>
      </c>
      <c r="P130" s="35">
        <f t="shared" si="314"/>
        <v>0</v>
      </c>
      <c r="Q130" s="35">
        <f t="shared" si="315"/>
        <v>0</v>
      </c>
      <c r="R130" s="35">
        <f t="shared" si="316"/>
        <v>0</v>
      </c>
      <c r="S130" s="36"/>
      <c r="T130" s="36"/>
      <c r="U130" s="36"/>
      <c r="V130" s="36"/>
      <c r="W130" s="36"/>
      <c r="X130" s="36"/>
      <c r="Y130" s="36">
        <f t="shared" si="321"/>
        <v>1700</v>
      </c>
      <c r="Z130" s="36">
        <f t="shared" si="322"/>
        <v>1700</v>
      </c>
      <c r="AA130" s="36"/>
      <c r="AB130" s="408">
        <v>1700</v>
      </c>
      <c r="AC130" s="36"/>
      <c r="AD130" s="36"/>
      <c r="AE130" s="36"/>
      <c r="AF130" s="36"/>
      <c r="AG130" s="36"/>
      <c r="AH130" s="36"/>
      <c r="AI130" s="36"/>
      <c r="AJ130" s="36"/>
      <c r="AK130" s="36"/>
      <c r="AL130" s="36"/>
      <c r="AM130" s="94"/>
      <c r="AN130" s="91">
        <f t="shared" si="231"/>
        <v>100</v>
      </c>
      <c r="AO130" s="30" t="s">
        <v>313</v>
      </c>
      <c r="AP130" s="47"/>
    </row>
    <row r="131" spans="1:43" ht="37.5">
      <c r="A131" s="360" t="s">
        <v>505</v>
      </c>
      <c r="B131" s="361" t="s">
        <v>944</v>
      </c>
      <c r="C131" s="36"/>
      <c r="D131" s="36">
        <f t="shared" ref="D131:D133" si="323">F131+P131</f>
        <v>1450</v>
      </c>
      <c r="E131" s="36">
        <f t="shared" ref="E131:E133" si="324">G131+I131+K131+L131+N131</f>
        <v>0</v>
      </c>
      <c r="F131" s="36">
        <f t="shared" ref="F131:F133" si="325">H131+J131+K131+L131+N131</f>
        <v>1450</v>
      </c>
      <c r="G131" s="36"/>
      <c r="H131" s="36"/>
      <c r="I131" s="36"/>
      <c r="J131" s="362">
        <v>1450</v>
      </c>
      <c r="K131" s="36"/>
      <c r="L131" s="36"/>
      <c r="M131" s="36"/>
      <c r="N131" s="36"/>
      <c r="O131" s="35"/>
      <c r="P131" s="35"/>
      <c r="Q131" s="35"/>
      <c r="R131" s="35"/>
      <c r="S131" s="36"/>
      <c r="T131" s="36"/>
      <c r="U131" s="36"/>
      <c r="V131" s="36"/>
      <c r="W131" s="36"/>
      <c r="X131" s="36"/>
      <c r="Y131" s="36">
        <f t="shared" si="321"/>
        <v>1432</v>
      </c>
      <c r="Z131" s="36">
        <f t="shared" si="322"/>
        <v>1432</v>
      </c>
      <c r="AA131" s="36"/>
      <c r="AB131" s="408">
        <v>1432</v>
      </c>
      <c r="AC131" s="36"/>
      <c r="AD131" s="36"/>
      <c r="AE131" s="36"/>
      <c r="AF131" s="36"/>
      <c r="AG131" s="36"/>
      <c r="AH131" s="36"/>
      <c r="AI131" s="36"/>
      <c r="AJ131" s="36"/>
      <c r="AK131" s="36"/>
      <c r="AL131" s="36"/>
      <c r="AM131" s="94"/>
      <c r="AN131" s="91"/>
      <c r="AO131" s="30" t="s">
        <v>313</v>
      </c>
      <c r="AP131" s="47"/>
    </row>
    <row r="132" spans="1:43" ht="37.5">
      <c r="A132" s="360" t="s">
        <v>507</v>
      </c>
      <c r="B132" s="361" t="s">
        <v>577</v>
      </c>
      <c r="C132" s="36"/>
      <c r="D132" s="36">
        <f t="shared" si="323"/>
        <v>3700</v>
      </c>
      <c r="E132" s="36">
        <f t="shared" si="324"/>
        <v>0</v>
      </c>
      <c r="F132" s="36">
        <f t="shared" si="325"/>
        <v>3700</v>
      </c>
      <c r="G132" s="36"/>
      <c r="H132" s="36"/>
      <c r="I132" s="36"/>
      <c r="J132" s="362">
        <v>3700</v>
      </c>
      <c r="K132" s="36"/>
      <c r="L132" s="36"/>
      <c r="M132" s="36"/>
      <c r="N132" s="36"/>
      <c r="O132" s="35"/>
      <c r="P132" s="35"/>
      <c r="Q132" s="35"/>
      <c r="R132" s="35"/>
      <c r="S132" s="36"/>
      <c r="T132" s="36"/>
      <c r="U132" s="36"/>
      <c r="V132" s="36"/>
      <c r="W132" s="36"/>
      <c r="X132" s="36"/>
      <c r="Y132" s="36">
        <f t="shared" si="321"/>
        <v>0</v>
      </c>
      <c r="Z132" s="36">
        <f t="shared" si="322"/>
        <v>0</v>
      </c>
      <c r="AA132" s="36"/>
      <c r="AB132" s="36"/>
      <c r="AC132" s="36"/>
      <c r="AD132" s="36"/>
      <c r="AE132" s="36"/>
      <c r="AF132" s="36"/>
      <c r="AG132" s="36"/>
      <c r="AH132" s="36"/>
      <c r="AI132" s="36"/>
      <c r="AJ132" s="36"/>
      <c r="AK132" s="36"/>
      <c r="AL132" s="36"/>
      <c r="AM132" s="94"/>
      <c r="AN132" s="91"/>
      <c r="AO132" s="30" t="s">
        <v>313</v>
      </c>
      <c r="AP132" s="47"/>
    </row>
    <row r="133" spans="1:43" ht="37.5">
      <c r="A133" s="360" t="s">
        <v>509</v>
      </c>
      <c r="B133" s="361" t="s">
        <v>945</v>
      </c>
      <c r="C133" s="36"/>
      <c r="D133" s="36">
        <f t="shared" si="323"/>
        <v>3000</v>
      </c>
      <c r="E133" s="36">
        <f t="shared" si="324"/>
        <v>0</v>
      </c>
      <c r="F133" s="36">
        <f t="shared" si="325"/>
        <v>3000</v>
      </c>
      <c r="G133" s="36"/>
      <c r="H133" s="36"/>
      <c r="I133" s="36"/>
      <c r="J133" s="362">
        <v>3000</v>
      </c>
      <c r="K133" s="36"/>
      <c r="L133" s="36"/>
      <c r="M133" s="36"/>
      <c r="N133" s="36"/>
      <c r="O133" s="35"/>
      <c r="P133" s="35"/>
      <c r="Q133" s="35"/>
      <c r="R133" s="35"/>
      <c r="S133" s="36"/>
      <c r="T133" s="36"/>
      <c r="U133" s="36"/>
      <c r="V133" s="36"/>
      <c r="W133" s="36"/>
      <c r="X133" s="36"/>
      <c r="Y133" s="36">
        <f t="shared" si="321"/>
        <v>2689</v>
      </c>
      <c r="Z133" s="36">
        <f t="shared" si="322"/>
        <v>2689</v>
      </c>
      <c r="AA133" s="36"/>
      <c r="AB133" s="408">
        <v>2689</v>
      </c>
      <c r="AC133" s="36"/>
      <c r="AD133" s="36"/>
      <c r="AE133" s="36"/>
      <c r="AF133" s="36"/>
      <c r="AG133" s="36"/>
      <c r="AH133" s="36"/>
      <c r="AI133" s="36"/>
      <c r="AJ133" s="36"/>
      <c r="AK133" s="36"/>
      <c r="AL133" s="36"/>
      <c r="AM133" s="94"/>
      <c r="AN133" s="91"/>
      <c r="AO133" s="30" t="s">
        <v>313</v>
      </c>
      <c r="AP133" s="47"/>
    </row>
    <row r="134" spans="1:43" s="180" customFormat="1">
      <c r="A134" s="15" t="s">
        <v>864</v>
      </c>
      <c r="B134" s="2" t="s">
        <v>14</v>
      </c>
      <c r="C134" s="34">
        <f t="shared" ref="C134:AL134" si="326">C135+C136</f>
        <v>17000</v>
      </c>
      <c r="D134" s="34">
        <f t="shared" si="326"/>
        <v>20726</v>
      </c>
      <c r="E134" s="34">
        <f t="shared" si="326"/>
        <v>17000</v>
      </c>
      <c r="F134" s="34">
        <f t="shared" si="326"/>
        <v>20726</v>
      </c>
      <c r="G134" s="34">
        <f t="shared" si="326"/>
        <v>0</v>
      </c>
      <c r="H134" s="34">
        <f t="shared" si="326"/>
        <v>0</v>
      </c>
      <c r="I134" s="34">
        <f t="shared" si="326"/>
        <v>17000</v>
      </c>
      <c r="J134" s="34">
        <f t="shared" si="326"/>
        <v>20726</v>
      </c>
      <c r="K134" s="34">
        <f t="shared" si="326"/>
        <v>0</v>
      </c>
      <c r="L134" s="34">
        <f t="shared" si="326"/>
        <v>0</v>
      </c>
      <c r="M134" s="34">
        <f t="shared" si="326"/>
        <v>0</v>
      </c>
      <c r="N134" s="34">
        <f t="shared" si="326"/>
        <v>0</v>
      </c>
      <c r="O134" s="34">
        <f t="shared" si="326"/>
        <v>0</v>
      </c>
      <c r="P134" s="34">
        <f t="shared" si="326"/>
        <v>0</v>
      </c>
      <c r="Q134" s="34">
        <f t="shared" si="326"/>
        <v>0</v>
      </c>
      <c r="R134" s="34">
        <f t="shared" si="326"/>
        <v>0</v>
      </c>
      <c r="S134" s="34">
        <f t="shared" si="326"/>
        <v>0</v>
      </c>
      <c r="T134" s="34">
        <f t="shared" si="326"/>
        <v>0</v>
      </c>
      <c r="U134" s="34">
        <f t="shared" si="326"/>
        <v>0</v>
      </c>
      <c r="V134" s="34">
        <f t="shared" si="326"/>
        <v>0</v>
      </c>
      <c r="W134" s="34">
        <f t="shared" si="326"/>
        <v>0</v>
      </c>
      <c r="X134" s="34">
        <f t="shared" si="326"/>
        <v>0</v>
      </c>
      <c r="Y134" s="34">
        <f t="shared" si="326"/>
        <v>20726</v>
      </c>
      <c r="Z134" s="34">
        <f t="shared" si="326"/>
        <v>20726</v>
      </c>
      <c r="AA134" s="34">
        <f t="shared" si="326"/>
        <v>0</v>
      </c>
      <c r="AB134" s="34">
        <f t="shared" si="326"/>
        <v>20726</v>
      </c>
      <c r="AC134" s="34">
        <f t="shared" si="326"/>
        <v>0</v>
      </c>
      <c r="AD134" s="34">
        <f t="shared" si="326"/>
        <v>0</v>
      </c>
      <c r="AE134" s="34"/>
      <c r="AF134" s="34">
        <f t="shared" si="326"/>
        <v>0</v>
      </c>
      <c r="AG134" s="34">
        <f t="shared" si="326"/>
        <v>0</v>
      </c>
      <c r="AH134" s="34">
        <f t="shared" si="326"/>
        <v>0</v>
      </c>
      <c r="AI134" s="34">
        <f t="shared" si="326"/>
        <v>0</v>
      </c>
      <c r="AJ134" s="34">
        <f t="shared" si="326"/>
        <v>0</v>
      </c>
      <c r="AK134" s="34">
        <f t="shared" si="326"/>
        <v>0</v>
      </c>
      <c r="AL134" s="34">
        <f t="shared" si="326"/>
        <v>0</v>
      </c>
      <c r="AM134" s="90">
        <f>Y134/C134*100</f>
        <v>121.91764705882353</v>
      </c>
      <c r="AN134" s="90">
        <f t="shared" si="231"/>
        <v>100</v>
      </c>
      <c r="AO134" s="16"/>
      <c r="AP134" s="44"/>
      <c r="AQ134" s="34">
        <f t="shared" ref="AQ134" si="327">AQ135</f>
        <v>1</v>
      </c>
    </row>
    <row r="135" spans="1:43" ht="37.5">
      <c r="A135" s="30" t="s">
        <v>30</v>
      </c>
      <c r="B135" s="18" t="s">
        <v>88</v>
      </c>
      <c r="C135" s="36">
        <f t="shared" ref="C135" si="328">E135+O135</f>
        <v>17000</v>
      </c>
      <c r="D135" s="36">
        <f t="shared" si="293"/>
        <v>15330</v>
      </c>
      <c r="E135" s="36">
        <f t="shared" ref="E135:E136" si="329">G135+I135+K135+L135+N135</f>
        <v>17000</v>
      </c>
      <c r="F135" s="36">
        <f t="shared" ref="F135:F136" si="330">H135+J135+K135+L135+N135</f>
        <v>15330</v>
      </c>
      <c r="G135" s="36"/>
      <c r="H135" s="36"/>
      <c r="I135" s="36">
        <v>17000</v>
      </c>
      <c r="J135" s="36">
        <v>15330</v>
      </c>
      <c r="K135" s="36"/>
      <c r="L135" s="36"/>
      <c r="M135" s="36"/>
      <c r="N135" s="36"/>
      <c r="O135" s="35">
        <f t="shared" ref="O135:O136" si="331">Q135+X135</f>
        <v>0</v>
      </c>
      <c r="P135" s="35">
        <f t="shared" ref="P135:P136" si="332">R135+X135</f>
        <v>0</v>
      </c>
      <c r="Q135" s="35">
        <f t="shared" ref="Q135:Q136" si="333">S135+U135+V135+W135</f>
        <v>0</v>
      </c>
      <c r="R135" s="35">
        <f t="shared" ref="R135:R136" si="334">T135+U135+V135+W135</f>
        <v>0</v>
      </c>
      <c r="S135" s="36"/>
      <c r="T135" s="36"/>
      <c r="U135" s="36"/>
      <c r="V135" s="36"/>
      <c r="W135" s="36"/>
      <c r="X135" s="36"/>
      <c r="Y135" s="36">
        <f>Z135+AF135</f>
        <v>15330</v>
      </c>
      <c r="Z135" s="36">
        <f>AA135+AB135+AC135+AD135</f>
        <v>15330</v>
      </c>
      <c r="AA135" s="36"/>
      <c r="AB135" s="408">
        <v>15330</v>
      </c>
      <c r="AC135" s="36"/>
      <c r="AD135" s="36"/>
      <c r="AE135" s="36"/>
      <c r="AF135" s="36"/>
      <c r="AG135" s="36"/>
      <c r="AH135" s="36"/>
      <c r="AI135" s="36"/>
      <c r="AJ135" s="36"/>
      <c r="AK135" s="36"/>
      <c r="AL135" s="36"/>
      <c r="AM135" s="91">
        <f>Y135/C135*100</f>
        <v>90.17647058823529</v>
      </c>
      <c r="AN135" s="91">
        <f t="shared" si="231"/>
        <v>100</v>
      </c>
      <c r="AO135" s="30" t="s">
        <v>261</v>
      </c>
      <c r="AP135" s="47"/>
      <c r="AQ135">
        <v>1</v>
      </c>
    </row>
    <row r="136" spans="1:43" ht="37.5">
      <c r="A136" s="275" t="s">
        <v>34</v>
      </c>
      <c r="B136" s="273" t="s">
        <v>858</v>
      </c>
      <c r="C136" s="36"/>
      <c r="D136" s="36">
        <f t="shared" si="293"/>
        <v>5396</v>
      </c>
      <c r="E136" s="36">
        <f t="shared" si="329"/>
        <v>0</v>
      </c>
      <c r="F136" s="36">
        <f t="shared" si="330"/>
        <v>5396</v>
      </c>
      <c r="G136" s="36"/>
      <c r="H136" s="36"/>
      <c r="I136" s="36"/>
      <c r="J136" s="36">
        <v>5396</v>
      </c>
      <c r="K136" s="36"/>
      <c r="L136" s="36"/>
      <c r="M136" s="36"/>
      <c r="N136" s="36"/>
      <c r="O136" s="35">
        <f t="shared" si="331"/>
        <v>0</v>
      </c>
      <c r="P136" s="35">
        <f t="shared" si="332"/>
        <v>0</v>
      </c>
      <c r="Q136" s="35">
        <f t="shared" si="333"/>
        <v>0</v>
      </c>
      <c r="R136" s="35">
        <f t="shared" si="334"/>
        <v>0</v>
      </c>
      <c r="S136" s="36"/>
      <c r="T136" s="36"/>
      <c r="U136" s="36"/>
      <c r="V136" s="36"/>
      <c r="W136" s="36"/>
      <c r="X136" s="36"/>
      <c r="Y136" s="36">
        <f t="shared" ref="Y136" si="335">Z136+AF136</f>
        <v>5396</v>
      </c>
      <c r="Z136" s="36">
        <f t="shared" ref="Z136" si="336">AA136+AB136+AC136+AD136</f>
        <v>5396</v>
      </c>
      <c r="AA136" s="36"/>
      <c r="AB136" s="408">
        <v>5396</v>
      </c>
      <c r="AC136" s="36"/>
      <c r="AD136" s="36"/>
      <c r="AE136" s="36"/>
      <c r="AF136" s="36"/>
      <c r="AG136" s="36"/>
      <c r="AH136" s="36"/>
      <c r="AI136" s="36"/>
      <c r="AJ136" s="36"/>
      <c r="AK136" s="36"/>
      <c r="AL136" s="36"/>
      <c r="AM136" s="91"/>
      <c r="AN136" s="91">
        <f t="shared" si="231"/>
        <v>100</v>
      </c>
      <c r="AO136" s="269" t="s">
        <v>261</v>
      </c>
      <c r="AP136" s="47"/>
    </row>
    <row r="137" spans="1:43">
      <c r="A137" s="16" t="s">
        <v>34</v>
      </c>
      <c r="B137" s="2" t="s">
        <v>35</v>
      </c>
      <c r="C137" s="34">
        <f>C138+C151</f>
        <v>330504</v>
      </c>
      <c r="D137" s="34">
        <f>D138+D151</f>
        <v>369335</v>
      </c>
      <c r="E137" s="34">
        <f t="shared" ref="E137" si="337">E138+E151</f>
        <v>330504</v>
      </c>
      <c r="F137" s="34">
        <f t="shared" ref="F137" si="338">F138+F151</f>
        <v>369335</v>
      </c>
      <c r="G137" s="34">
        <f t="shared" ref="G137:AL137" si="339">G138+G151</f>
        <v>0</v>
      </c>
      <c r="H137" s="34">
        <f t="shared" si="339"/>
        <v>0</v>
      </c>
      <c r="I137" s="34">
        <f t="shared" si="339"/>
        <v>330504</v>
      </c>
      <c r="J137" s="34">
        <f t="shared" si="339"/>
        <v>369335</v>
      </c>
      <c r="K137" s="34">
        <f t="shared" si="339"/>
        <v>0</v>
      </c>
      <c r="L137" s="34">
        <f t="shared" si="339"/>
        <v>0</v>
      </c>
      <c r="M137" s="34">
        <f t="shared" si="339"/>
        <v>0</v>
      </c>
      <c r="N137" s="34">
        <f t="shared" si="339"/>
        <v>0</v>
      </c>
      <c r="O137" s="34">
        <f t="shared" si="339"/>
        <v>0</v>
      </c>
      <c r="P137" s="34">
        <f t="shared" si="339"/>
        <v>0</v>
      </c>
      <c r="Q137" s="34">
        <f t="shared" si="339"/>
        <v>0</v>
      </c>
      <c r="R137" s="34">
        <f t="shared" si="339"/>
        <v>0</v>
      </c>
      <c r="S137" s="34">
        <f t="shared" si="339"/>
        <v>0</v>
      </c>
      <c r="T137" s="34">
        <f t="shared" si="339"/>
        <v>0</v>
      </c>
      <c r="U137" s="34">
        <f t="shared" si="339"/>
        <v>0</v>
      </c>
      <c r="V137" s="34">
        <f t="shared" si="339"/>
        <v>0</v>
      </c>
      <c r="W137" s="34">
        <f t="shared" si="339"/>
        <v>0</v>
      </c>
      <c r="X137" s="34">
        <f t="shared" si="339"/>
        <v>0</v>
      </c>
      <c r="Y137" s="34">
        <f t="shared" si="339"/>
        <v>296121</v>
      </c>
      <c r="Z137" s="34">
        <f t="shared" si="339"/>
        <v>296121</v>
      </c>
      <c r="AA137" s="34">
        <f t="shared" si="339"/>
        <v>0</v>
      </c>
      <c r="AB137" s="34">
        <f t="shared" si="339"/>
        <v>296121</v>
      </c>
      <c r="AC137" s="34">
        <f t="shared" si="339"/>
        <v>0</v>
      </c>
      <c r="AD137" s="34">
        <f t="shared" si="339"/>
        <v>0</v>
      </c>
      <c r="AE137" s="34"/>
      <c r="AF137" s="34">
        <f t="shared" si="339"/>
        <v>0</v>
      </c>
      <c r="AG137" s="34">
        <f t="shared" si="339"/>
        <v>0</v>
      </c>
      <c r="AH137" s="34">
        <f t="shared" si="339"/>
        <v>0</v>
      </c>
      <c r="AI137" s="34">
        <f t="shared" si="339"/>
        <v>0</v>
      </c>
      <c r="AJ137" s="34">
        <f t="shared" si="339"/>
        <v>0</v>
      </c>
      <c r="AK137" s="34">
        <f t="shared" si="339"/>
        <v>0</v>
      </c>
      <c r="AL137" s="34">
        <f t="shared" si="339"/>
        <v>0</v>
      </c>
      <c r="AM137" s="90">
        <f t="shared" ref="AM137:AM161" si="340">Y137/C137*100</f>
        <v>89.596797618183146</v>
      </c>
      <c r="AN137" s="90">
        <f t="shared" si="231"/>
        <v>80.176804256298482</v>
      </c>
      <c r="AO137" s="16"/>
      <c r="AP137" s="44"/>
      <c r="AQ137" s="34">
        <f t="shared" ref="AQ137" si="341">AQ138+AQ151</f>
        <v>5</v>
      </c>
    </row>
    <row r="138" spans="1:43" ht="19.5">
      <c r="A138" s="21" t="s">
        <v>52</v>
      </c>
      <c r="B138" s="56" t="s">
        <v>32</v>
      </c>
      <c r="C138" s="38">
        <f>SUM(C139:C144)</f>
        <v>126737</v>
      </c>
      <c r="D138" s="38">
        <f>SUM(D139:D144)</f>
        <v>122880</v>
      </c>
      <c r="E138" s="38">
        <f t="shared" ref="E138" si="342">SUM(E139:E144)</f>
        <v>126737</v>
      </c>
      <c r="F138" s="38">
        <f t="shared" ref="F138" si="343">SUM(F139:F144)</f>
        <v>122880</v>
      </c>
      <c r="G138" s="38">
        <f t="shared" ref="G138:AL138" si="344">SUM(G139:G144)</f>
        <v>0</v>
      </c>
      <c r="H138" s="38">
        <f t="shared" si="344"/>
        <v>0</v>
      </c>
      <c r="I138" s="38">
        <f t="shared" si="344"/>
        <v>126737</v>
      </c>
      <c r="J138" s="38">
        <f t="shared" si="344"/>
        <v>122880</v>
      </c>
      <c r="K138" s="38">
        <f t="shared" si="344"/>
        <v>0</v>
      </c>
      <c r="L138" s="38">
        <f t="shared" si="344"/>
        <v>0</v>
      </c>
      <c r="M138" s="38">
        <f t="shared" si="344"/>
        <v>0</v>
      </c>
      <c r="N138" s="38">
        <f t="shared" si="344"/>
        <v>0</v>
      </c>
      <c r="O138" s="38">
        <f t="shared" si="344"/>
        <v>0</v>
      </c>
      <c r="P138" s="38">
        <f t="shared" si="344"/>
        <v>0</v>
      </c>
      <c r="Q138" s="38">
        <f t="shared" si="344"/>
        <v>0</v>
      </c>
      <c r="R138" s="38">
        <f t="shared" si="344"/>
        <v>0</v>
      </c>
      <c r="S138" s="38">
        <f t="shared" si="344"/>
        <v>0</v>
      </c>
      <c r="T138" s="38">
        <f t="shared" si="344"/>
        <v>0</v>
      </c>
      <c r="U138" s="38">
        <f t="shared" si="344"/>
        <v>0</v>
      </c>
      <c r="V138" s="38">
        <f t="shared" si="344"/>
        <v>0</v>
      </c>
      <c r="W138" s="38">
        <f t="shared" si="344"/>
        <v>0</v>
      </c>
      <c r="X138" s="38">
        <f t="shared" si="344"/>
        <v>0</v>
      </c>
      <c r="Y138" s="38">
        <f t="shared" si="344"/>
        <v>119356</v>
      </c>
      <c r="Z138" s="38">
        <f t="shared" si="344"/>
        <v>119356</v>
      </c>
      <c r="AA138" s="38">
        <f t="shared" si="344"/>
        <v>0</v>
      </c>
      <c r="AB138" s="38">
        <f t="shared" si="344"/>
        <v>119356</v>
      </c>
      <c r="AC138" s="38">
        <f t="shared" si="344"/>
        <v>0</v>
      </c>
      <c r="AD138" s="38">
        <f t="shared" si="344"/>
        <v>0</v>
      </c>
      <c r="AE138" s="38"/>
      <c r="AF138" s="38">
        <f t="shared" si="344"/>
        <v>0</v>
      </c>
      <c r="AG138" s="38">
        <f t="shared" si="344"/>
        <v>0</v>
      </c>
      <c r="AH138" s="38">
        <f t="shared" si="344"/>
        <v>0</v>
      </c>
      <c r="AI138" s="38">
        <f t="shared" si="344"/>
        <v>0</v>
      </c>
      <c r="AJ138" s="38">
        <f t="shared" si="344"/>
        <v>0</v>
      </c>
      <c r="AK138" s="38">
        <f t="shared" si="344"/>
        <v>0</v>
      </c>
      <c r="AL138" s="38">
        <f t="shared" si="344"/>
        <v>0</v>
      </c>
      <c r="AM138" s="96">
        <f t="shared" si="340"/>
        <v>94.176128518112307</v>
      </c>
      <c r="AN138" s="90">
        <f t="shared" si="231"/>
        <v>97.132161458333329</v>
      </c>
      <c r="AO138" s="31"/>
      <c r="AP138" s="51"/>
      <c r="AQ138" s="38">
        <f t="shared" ref="AQ138" si="345">SUM(AQ139:AQ144)</f>
        <v>5</v>
      </c>
    </row>
    <row r="139" spans="1:43" ht="56.25">
      <c r="A139" s="12">
        <v>1</v>
      </c>
      <c r="B139" s="5" t="s">
        <v>89</v>
      </c>
      <c r="C139" s="39">
        <f t="shared" ref="C139:D143" si="346">E139+O139</f>
        <v>15442</v>
      </c>
      <c r="D139" s="36">
        <f t="shared" si="346"/>
        <v>18968</v>
      </c>
      <c r="E139" s="39">
        <f t="shared" ref="E139:E143" si="347">G139+I139+K139+L139+N139</f>
        <v>15442</v>
      </c>
      <c r="F139" s="39">
        <f t="shared" ref="F139:F143" si="348">H139+J139+K139+L139+N139</f>
        <v>18968</v>
      </c>
      <c r="G139" s="35"/>
      <c r="H139" s="35"/>
      <c r="I139" s="35">
        <v>15442</v>
      </c>
      <c r="J139" s="35">
        <v>18968</v>
      </c>
      <c r="K139" s="35"/>
      <c r="L139" s="35"/>
      <c r="M139" s="35"/>
      <c r="N139" s="35"/>
      <c r="O139" s="35">
        <f t="shared" ref="O139:O143" si="349">Q139+X139</f>
        <v>0</v>
      </c>
      <c r="P139" s="35">
        <f t="shared" ref="P139:P143" si="350">R139+X139</f>
        <v>0</v>
      </c>
      <c r="Q139" s="35">
        <f t="shared" ref="Q139:Q143" si="351">S139+U139+V139+W139</f>
        <v>0</v>
      </c>
      <c r="R139" s="35">
        <f t="shared" ref="R139:R143" si="352">T139+U139+V139+W139</f>
        <v>0</v>
      </c>
      <c r="S139" s="35"/>
      <c r="T139" s="35"/>
      <c r="U139" s="35"/>
      <c r="V139" s="35"/>
      <c r="W139" s="35"/>
      <c r="X139" s="35"/>
      <c r="Y139" s="39">
        <f>Z139+AF139</f>
        <v>17955</v>
      </c>
      <c r="Z139" s="39">
        <f t="shared" ref="Z139" si="353">AA139+AB139+AC139+AD139</f>
        <v>17955</v>
      </c>
      <c r="AA139" s="39"/>
      <c r="AB139" s="407">
        <v>17955</v>
      </c>
      <c r="AC139" s="39"/>
      <c r="AD139" s="39"/>
      <c r="AE139" s="39"/>
      <c r="AF139" s="39"/>
      <c r="AG139" s="39"/>
      <c r="AH139" s="39"/>
      <c r="AI139" s="39"/>
      <c r="AJ139" s="39"/>
      <c r="AK139" s="39"/>
      <c r="AL139" s="39"/>
      <c r="AM139" s="91">
        <f t="shared" si="340"/>
        <v>116.27379873073436</v>
      </c>
      <c r="AN139" s="91">
        <f t="shared" si="231"/>
        <v>94.659426402361873</v>
      </c>
      <c r="AO139" s="12" t="s">
        <v>259</v>
      </c>
      <c r="AP139" s="45"/>
      <c r="AQ139">
        <v>1</v>
      </c>
    </row>
    <row r="140" spans="1:43" ht="56.25">
      <c r="A140" s="12">
        <v>2</v>
      </c>
      <c r="B140" s="5" t="s">
        <v>90</v>
      </c>
      <c r="C140" s="39">
        <f t="shared" si="346"/>
        <v>20000</v>
      </c>
      <c r="D140" s="36">
        <f t="shared" si="346"/>
        <v>20000</v>
      </c>
      <c r="E140" s="39">
        <f t="shared" si="347"/>
        <v>20000</v>
      </c>
      <c r="F140" s="39">
        <f t="shared" si="348"/>
        <v>20000</v>
      </c>
      <c r="G140" s="35"/>
      <c r="H140" s="35"/>
      <c r="I140" s="35">
        <v>20000</v>
      </c>
      <c r="J140" s="35">
        <v>20000</v>
      </c>
      <c r="K140" s="35"/>
      <c r="L140" s="35"/>
      <c r="M140" s="35"/>
      <c r="N140" s="35"/>
      <c r="O140" s="35">
        <f t="shared" si="349"/>
        <v>0</v>
      </c>
      <c r="P140" s="35">
        <f t="shared" si="350"/>
        <v>0</v>
      </c>
      <c r="Q140" s="35">
        <f t="shared" si="351"/>
        <v>0</v>
      </c>
      <c r="R140" s="35">
        <f t="shared" si="352"/>
        <v>0</v>
      </c>
      <c r="S140" s="35"/>
      <c r="T140" s="35"/>
      <c r="U140" s="35"/>
      <c r="V140" s="35"/>
      <c r="W140" s="35"/>
      <c r="X140" s="35"/>
      <c r="Y140" s="39">
        <f>Z140+AF140</f>
        <v>20000</v>
      </c>
      <c r="Z140" s="39">
        <f t="shared" ref="Z140:Z143" si="354">AA140+AB140+AC140+AD140</f>
        <v>20000</v>
      </c>
      <c r="AA140" s="39"/>
      <c r="AB140" s="407">
        <v>20000</v>
      </c>
      <c r="AC140" s="39"/>
      <c r="AD140" s="39"/>
      <c r="AE140" s="39"/>
      <c r="AF140" s="39"/>
      <c r="AG140" s="39"/>
      <c r="AH140" s="39"/>
      <c r="AI140" s="39"/>
      <c r="AJ140" s="39"/>
      <c r="AK140" s="39"/>
      <c r="AL140" s="39"/>
      <c r="AM140" s="91">
        <f t="shared" si="340"/>
        <v>100</v>
      </c>
      <c r="AN140" s="91">
        <f t="shared" si="231"/>
        <v>100</v>
      </c>
      <c r="AO140" s="12" t="s">
        <v>259</v>
      </c>
      <c r="AP140" s="45"/>
      <c r="AQ140">
        <v>1</v>
      </c>
    </row>
    <row r="141" spans="1:43" ht="43.5" customHeight="1">
      <c r="A141" s="12">
        <v>3</v>
      </c>
      <c r="B141" s="5" t="s">
        <v>91</v>
      </c>
      <c r="C141" s="39">
        <f t="shared" si="346"/>
        <v>10000</v>
      </c>
      <c r="D141" s="36">
        <f t="shared" si="346"/>
        <v>22929</v>
      </c>
      <c r="E141" s="39">
        <f t="shared" si="347"/>
        <v>10000</v>
      </c>
      <c r="F141" s="39">
        <f t="shared" si="348"/>
        <v>22929</v>
      </c>
      <c r="G141" s="35"/>
      <c r="H141" s="35"/>
      <c r="I141" s="35">
        <v>10000</v>
      </c>
      <c r="J141" s="35">
        <v>22929</v>
      </c>
      <c r="K141" s="35"/>
      <c r="L141" s="35"/>
      <c r="M141" s="35"/>
      <c r="N141" s="35"/>
      <c r="O141" s="35">
        <f t="shared" si="349"/>
        <v>0</v>
      </c>
      <c r="P141" s="35">
        <f t="shared" si="350"/>
        <v>0</v>
      </c>
      <c r="Q141" s="35">
        <f t="shared" si="351"/>
        <v>0</v>
      </c>
      <c r="R141" s="35">
        <f t="shared" si="352"/>
        <v>0</v>
      </c>
      <c r="S141" s="35"/>
      <c r="T141" s="35"/>
      <c r="U141" s="35"/>
      <c r="V141" s="35"/>
      <c r="W141" s="35"/>
      <c r="X141" s="35"/>
      <c r="Y141" s="39">
        <f>Z141+AF141</f>
        <v>22874</v>
      </c>
      <c r="Z141" s="39">
        <f t="shared" si="354"/>
        <v>22874</v>
      </c>
      <c r="AA141" s="39"/>
      <c r="AB141" s="407">
        <v>22874</v>
      </c>
      <c r="AC141" s="39"/>
      <c r="AD141" s="39"/>
      <c r="AE141" s="39"/>
      <c r="AF141" s="39"/>
      <c r="AG141" s="39"/>
      <c r="AH141" s="39"/>
      <c r="AI141" s="39"/>
      <c r="AJ141" s="39"/>
      <c r="AK141" s="39"/>
      <c r="AL141" s="39"/>
      <c r="AM141" s="91">
        <f t="shared" si="340"/>
        <v>228.73999999999998</v>
      </c>
      <c r="AN141" s="91">
        <f t="shared" si="231"/>
        <v>99.760129094160234</v>
      </c>
      <c r="AO141" s="12" t="s">
        <v>314</v>
      </c>
      <c r="AP141" s="12" t="s">
        <v>263</v>
      </c>
      <c r="AQ141">
        <v>1</v>
      </c>
    </row>
    <row r="142" spans="1:43" ht="68.25" customHeight="1">
      <c r="A142" s="12">
        <v>5</v>
      </c>
      <c r="B142" s="5" t="s">
        <v>92</v>
      </c>
      <c r="C142" s="39">
        <f t="shared" si="346"/>
        <v>15000</v>
      </c>
      <c r="D142" s="36">
        <f t="shared" si="346"/>
        <v>16952</v>
      </c>
      <c r="E142" s="39">
        <f t="shared" si="347"/>
        <v>15000</v>
      </c>
      <c r="F142" s="39">
        <f t="shared" si="348"/>
        <v>16952</v>
      </c>
      <c r="G142" s="35"/>
      <c r="H142" s="35"/>
      <c r="I142" s="35">
        <v>15000</v>
      </c>
      <c r="J142" s="35">
        <v>16952</v>
      </c>
      <c r="K142" s="35"/>
      <c r="L142" s="35"/>
      <c r="M142" s="35"/>
      <c r="N142" s="35"/>
      <c r="O142" s="35">
        <f t="shared" si="349"/>
        <v>0</v>
      </c>
      <c r="P142" s="35">
        <f t="shared" si="350"/>
        <v>0</v>
      </c>
      <c r="Q142" s="35">
        <f t="shared" si="351"/>
        <v>0</v>
      </c>
      <c r="R142" s="35">
        <f t="shared" si="352"/>
        <v>0</v>
      </c>
      <c r="S142" s="35"/>
      <c r="T142" s="35"/>
      <c r="U142" s="35"/>
      <c r="V142" s="35"/>
      <c r="W142" s="35"/>
      <c r="X142" s="35"/>
      <c r="Y142" s="39">
        <f>Z142+AF142</f>
        <v>16429</v>
      </c>
      <c r="Z142" s="39">
        <f t="shared" si="354"/>
        <v>16429</v>
      </c>
      <c r="AA142" s="39"/>
      <c r="AB142" s="407">
        <v>16429</v>
      </c>
      <c r="AC142" s="39"/>
      <c r="AD142" s="39"/>
      <c r="AE142" s="39"/>
      <c r="AF142" s="39"/>
      <c r="AG142" s="39"/>
      <c r="AH142" s="39"/>
      <c r="AI142" s="39"/>
      <c r="AJ142" s="39"/>
      <c r="AK142" s="39"/>
      <c r="AL142" s="39"/>
      <c r="AM142" s="91">
        <f t="shared" si="340"/>
        <v>109.52666666666666</v>
      </c>
      <c r="AN142" s="91">
        <f t="shared" si="231"/>
        <v>96.914818310523827</v>
      </c>
      <c r="AO142" s="12" t="s">
        <v>314</v>
      </c>
      <c r="AP142" s="45"/>
      <c r="AQ142">
        <v>1</v>
      </c>
    </row>
    <row r="143" spans="1:43" ht="72.75" customHeight="1">
      <c r="A143" s="12">
        <v>6</v>
      </c>
      <c r="B143" s="5" t="s">
        <v>93</v>
      </c>
      <c r="C143" s="39">
        <f t="shared" si="346"/>
        <v>30000</v>
      </c>
      <c r="D143" s="36">
        <f t="shared" si="346"/>
        <v>10000</v>
      </c>
      <c r="E143" s="39">
        <f t="shared" si="347"/>
        <v>30000</v>
      </c>
      <c r="F143" s="39">
        <f t="shared" si="348"/>
        <v>10000</v>
      </c>
      <c r="G143" s="35"/>
      <c r="H143" s="35"/>
      <c r="I143" s="35">
        <v>30000</v>
      </c>
      <c r="J143" s="35">
        <v>10000</v>
      </c>
      <c r="K143" s="35"/>
      <c r="L143" s="35"/>
      <c r="M143" s="35"/>
      <c r="N143" s="35"/>
      <c r="O143" s="35">
        <f t="shared" si="349"/>
        <v>0</v>
      </c>
      <c r="P143" s="35">
        <f t="shared" si="350"/>
        <v>0</v>
      </c>
      <c r="Q143" s="35">
        <f t="shared" si="351"/>
        <v>0</v>
      </c>
      <c r="R143" s="35">
        <f t="shared" si="352"/>
        <v>0</v>
      </c>
      <c r="S143" s="35"/>
      <c r="T143" s="35"/>
      <c r="U143" s="35"/>
      <c r="V143" s="35"/>
      <c r="W143" s="35"/>
      <c r="X143" s="35"/>
      <c r="Y143" s="39">
        <f>Z143+AF143</f>
        <v>8067</v>
      </c>
      <c r="Z143" s="39">
        <f t="shared" si="354"/>
        <v>8067</v>
      </c>
      <c r="AA143" s="39"/>
      <c r="AB143" s="407">
        <v>8067</v>
      </c>
      <c r="AC143" s="39"/>
      <c r="AD143" s="39"/>
      <c r="AE143" s="39"/>
      <c r="AF143" s="39"/>
      <c r="AG143" s="39"/>
      <c r="AH143" s="39"/>
      <c r="AI143" s="39"/>
      <c r="AJ143" s="39"/>
      <c r="AK143" s="39"/>
      <c r="AL143" s="39"/>
      <c r="AM143" s="91">
        <f t="shared" si="340"/>
        <v>26.889999999999997</v>
      </c>
      <c r="AN143" s="91">
        <f t="shared" si="231"/>
        <v>80.67</v>
      </c>
      <c r="AO143" s="30" t="s">
        <v>383</v>
      </c>
      <c r="AP143" s="45"/>
      <c r="AQ143">
        <v>1</v>
      </c>
    </row>
    <row r="144" spans="1:43">
      <c r="A144" s="15">
        <v>7</v>
      </c>
      <c r="B144" s="2" t="s">
        <v>94</v>
      </c>
      <c r="C144" s="34">
        <f>C145+C147+C149</f>
        <v>36295</v>
      </c>
      <c r="D144" s="34">
        <f>D145+D147+D149</f>
        <v>34031</v>
      </c>
      <c r="E144" s="34">
        <f t="shared" ref="E144" si="355">E145+E147+E149</f>
        <v>36295</v>
      </c>
      <c r="F144" s="34">
        <f t="shared" ref="F144" si="356">F145+F147+F149</f>
        <v>34031</v>
      </c>
      <c r="G144" s="34">
        <f t="shared" ref="G144:AL144" si="357">G145+G147+G149</f>
        <v>0</v>
      </c>
      <c r="H144" s="34">
        <f t="shared" si="357"/>
        <v>0</v>
      </c>
      <c r="I144" s="34">
        <f t="shared" si="357"/>
        <v>36295</v>
      </c>
      <c r="J144" s="34">
        <f t="shared" si="357"/>
        <v>34031</v>
      </c>
      <c r="K144" s="34">
        <f t="shared" si="357"/>
        <v>0</v>
      </c>
      <c r="L144" s="34">
        <f t="shared" si="357"/>
        <v>0</v>
      </c>
      <c r="M144" s="34">
        <f t="shared" si="357"/>
        <v>0</v>
      </c>
      <c r="N144" s="34">
        <f t="shared" si="357"/>
        <v>0</v>
      </c>
      <c r="O144" s="34">
        <f t="shared" si="357"/>
        <v>0</v>
      </c>
      <c r="P144" s="34">
        <f t="shared" si="357"/>
        <v>0</v>
      </c>
      <c r="Q144" s="34">
        <f t="shared" si="357"/>
        <v>0</v>
      </c>
      <c r="R144" s="34">
        <f t="shared" si="357"/>
        <v>0</v>
      </c>
      <c r="S144" s="34">
        <f t="shared" si="357"/>
        <v>0</v>
      </c>
      <c r="T144" s="34">
        <f t="shared" si="357"/>
        <v>0</v>
      </c>
      <c r="U144" s="34">
        <f t="shared" si="357"/>
        <v>0</v>
      </c>
      <c r="V144" s="34">
        <f t="shared" si="357"/>
        <v>0</v>
      </c>
      <c r="W144" s="34">
        <f t="shared" si="357"/>
        <v>0</v>
      </c>
      <c r="X144" s="34">
        <f t="shared" si="357"/>
        <v>0</v>
      </c>
      <c r="Y144" s="34">
        <f t="shared" si="357"/>
        <v>34031</v>
      </c>
      <c r="Z144" s="34">
        <f t="shared" si="357"/>
        <v>34031</v>
      </c>
      <c r="AA144" s="34">
        <f t="shared" si="357"/>
        <v>0</v>
      </c>
      <c r="AB144" s="34">
        <f t="shared" si="357"/>
        <v>34031</v>
      </c>
      <c r="AC144" s="34">
        <f t="shared" si="357"/>
        <v>0</v>
      </c>
      <c r="AD144" s="34">
        <f t="shared" si="357"/>
        <v>0</v>
      </c>
      <c r="AE144" s="34"/>
      <c r="AF144" s="34">
        <f t="shared" si="357"/>
        <v>0</v>
      </c>
      <c r="AG144" s="34">
        <f t="shared" si="357"/>
        <v>0</v>
      </c>
      <c r="AH144" s="34">
        <f t="shared" si="357"/>
        <v>0</v>
      </c>
      <c r="AI144" s="34">
        <f t="shared" si="357"/>
        <v>0</v>
      </c>
      <c r="AJ144" s="34">
        <f t="shared" si="357"/>
        <v>0</v>
      </c>
      <c r="AK144" s="34">
        <f t="shared" si="357"/>
        <v>0</v>
      </c>
      <c r="AL144" s="34">
        <f t="shared" si="357"/>
        <v>0</v>
      </c>
      <c r="AM144" s="90">
        <f t="shared" si="340"/>
        <v>93.762226201956196</v>
      </c>
      <c r="AN144" s="90">
        <f t="shared" si="231"/>
        <v>100</v>
      </c>
      <c r="AO144" s="16">
        <v>0</v>
      </c>
      <c r="AP144" s="44">
        <v>0</v>
      </c>
    </row>
    <row r="145" spans="1:43" s="180" customFormat="1">
      <c r="A145" s="15" t="s">
        <v>95</v>
      </c>
      <c r="B145" s="2" t="s">
        <v>17</v>
      </c>
      <c r="C145" s="34">
        <f>C146</f>
        <v>12295</v>
      </c>
      <c r="D145" s="34">
        <f>D146</f>
        <v>17031</v>
      </c>
      <c r="E145" s="34">
        <f t="shared" ref="E145:AL145" si="358">E146</f>
        <v>12295</v>
      </c>
      <c r="F145" s="34">
        <f t="shared" si="358"/>
        <v>17031</v>
      </c>
      <c r="G145" s="34">
        <f t="shared" si="358"/>
        <v>0</v>
      </c>
      <c r="H145" s="34">
        <f t="shared" si="358"/>
        <v>0</v>
      </c>
      <c r="I145" s="34">
        <f t="shared" si="358"/>
        <v>12295</v>
      </c>
      <c r="J145" s="34">
        <f t="shared" si="358"/>
        <v>17031</v>
      </c>
      <c r="K145" s="34">
        <f t="shared" si="358"/>
        <v>0</v>
      </c>
      <c r="L145" s="34">
        <f t="shared" si="358"/>
        <v>0</v>
      </c>
      <c r="M145" s="34">
        <f t="shared" si="358"/>
        <v>0</v>
      </c>
      <c r="N145" s="34">
        <f t="shared" si="358"/>
        <v>0</v>
      </c>
      <c r="O145" s="34">
        <f t="shared" si="358"/>
        <v>0</v>
      </c>
      <c r="P145" s="34">
        <f t="shared" si="358"/>
        <v>0</v>
      </c>
      <c r="Q145" s="34">
        <f t="shared" si="358"/>
        <v>0</v>
      </c>
      <c r="R145" s="34">
        <f t="shared" si="358"/>
        <v>0</v>
      </c>
      <c r="S145" s="34">
        <f t="shared" si="358"/>
        <v>0</v>
      </c>
      <c r="T145" s="34">
        <f t="shared" si="358"/>
        <v>0</v>
      </c>
      <c r="U145" s="34">
        <f t="shared" si="358"/>
        <v>0</v>
      </c>
      <c r="V145" s="34">
        <f t="shared" si="358"/>
        <v>0</v>
      </c>
      <c r="W145" s="34">
        <f t="shared" si="358"/>
        <v>0</v>
      </c>
      <c r="X145" s="34">
        <f t="shared" si="358"/>
        <v>0</v>
      </c>
      <c r="Y145" s="34">
        <f t="shared" si="358"/>
        <v>17031</v>
      </c>
      <c r="Z145" s="34">
        <f t="shared" si="358"/>
        <v>17031</v>
      </c>
      <c r="AA145" s="34">
        <f t="shared" si="358"/>
        <v>0</v>
      </c>
      <c r="AB145" s="34">
        <f t="shared" si="358"/>
        <v>17031</v>
      </c>
      <c r="AC145" s="34">
        <f t="shared" si="358"/>
        <v>0</v>
      </c>
      <c r="AD145" s="34">
        <f t="shared" si="358"/>
        <v>0</v>
      </c>
      <c r="AE145" s="34"/>
      <c r="AF145" s="34">
        <f t="shared" si="358"/>
        <v>0</v>
      </c>
      <c r="AG145" s="34">
        <f t="shared" si="358"/>
        <v>0</v>
      </c>
      <c r="AH145" s="34">
        <f t="shared" si="358"/>
        <v>0</v>
      </c>
      <c r="AI145" s="34">
        <f t="shared" si="358"/>
        <v>0</v>
      </c>
      <c r="AJ145" s="34">
        <f t="shared" si="358"/>
        <v>0</v>
      </c>
      <c r="AK145" s="34">
        <f t="shared" si="358"/>
        <v>0</v>
      </c>
      <c r="AL145" s="34">
        <f t="shared" si="358"/>
        <v>0</v>
      </c>
      <c r="AM145" s="90">
        <f t="shared" si="340"/>
        <v>138.5197234648231</v>
      </c>
      <c r="AN145" s="90">
        <f t="shared" si="231"/>
        <v>100</v>
      </c>
      <c r="AO145" s="16"/>
      <c r="AP145" s="44"/>
    </row>
    <row r="146" spans="1:43" ht="37.5">
      <c r="A146" s="30"/>
      <c r="B146" s="18" t="s">
        <v>96</v>
      </c>
      <c r="C146" s="36">
        <f t="shared" ref="C146:D163" si="359">E146+O146</f>
        <v>12295</v>
      </c>
      <c r="D146" s="36">
        <f t="shared" si="359"/>
        <v>17031</v>
      </c>
      <c r="E146" s="36">
        <f t="shared" ref="E146" si="360">G146+I146+K146+L146+N146</f>
        <v>12295</v>
      </c>
      <c r="F146" s="36">
        <f t="shared" ref="F146" si="361">H146+J146+K146+L146+N146</f>
        <v>17031</v>
      </c>
      <c r="G146" s="36"/>
      <c r="H146" s="36"/>
      <c r="I146" s="36">
        <v>12295</v>
      </c>
      <c r="J146" s="36">
        <v>17031</v>
      </c>
      <c r="K146" s="36"/>
      <c r="L146" s="36"/>
      <c r="M146" s="36"/>
      <c r="N146" s="36"/>
      <c r="O146" s="35">
        <f t="shared" ref="O146" si="362">Q146+X146</f>
        <v>0</v>
      </c>
      <c r="P146" s="35">
        <f t="shared" ref="P146" si="363">R146+X146</f>
        <v>0</v>
      </c>
      <c r="Q146" s="35">
        <f t="shared" ref="Q146" si="364">S146+U146+V146+W146</f>
        <v>0</v>
      </c>
      <c r="R146" s="35">
        <f t="shared" ref="R146" si="365">T146+U146+V146+W146</f>
        <v>0</v>
      </c>
      <c r="S146" s="36"/>
      <c r="T146" s="36"/>
      <c r="U146" s="36"/>
      <c r="V146" s="36"/>
      <c r="W146" s="36"/>
      <c r="X146" s="36"/>
      <c r="Y146" s="36">
        <f>Z146+AF146</f>
        <v>17031</v>
      </c>
      <c r="Z146" s="36">
        <f t="shared" ref="Z146" si="366">AA146+AB146+AC146+AD146</f>
        <v>17031</v>
      </c>
      <c r="AA146" s="36"/>
      <c r="AB146" s="408">
        <v>17031</v>
      </c>
      <c r="AC146" s="36"/>
      <c r="AD146" s="36"/>
      <c r="AE146" s="36"/>
      <c r="AF146" s="36"/>
      <c r="AG146" s="36"/>
      <c r="AH146" s="36"/>
      <c r="AI146" s="36"/>
      <c r="AJ146" s="36"/>
      <c r="AK146" s="36"/>
      <c r="AL146" s="36"/>
      <c r="AM146" s="94">
        <f t="shared" si="340"/>
        <v>138.5197234648231</v>
      </c>
      <c r="AN146" s="94">
        <f t="shared" si="231"/>
        <v>100</v>
      </c>
      <c r="AO146" s="30" t="s">
        <v>264</v>
      </c>
      <c r="AP146" s="47"/>
      <c r="AQ146">
        <v>1</v>
      </c>
    </row>
    <row r="147" spans="1:43" s="180" customFormat="1">
      <c r="A147" s="15" t="s">
        <v>97</v>
      </c>
      <c r="B147" s="2" t="s">
        <v>14</v>
      </c>
      <c r="C147" s="34">
        <f>C148</f>
        <v>10000</v>
      </c>
      <c r="D147" s="34">
        <f>D148</f>
        <v>3000</v>
      </c>
      <c r="E147" s="34">
        <f t="shared" ref="E147:AL147" si="367">E148</f>
        <v>10000</v>
      </c>
      <c r="F147" s="34">
        <f t="shared" si="367"/>
        <v>3000</v>
      </c>
      <c r="G147" s="34">
        <f t="shared" si="367"/>
        <v>0</v>
      </c>
      <c r="H147" s="34">
        <f t="shared" si="367"/>
        <v>0</v>
      </c>
      <c r="I147" s="34">
        <f t="shared" si="367"/>
        <v>10000</v>
      </c>
      <c r="J147" s="34">
        <f t="shared" si="367"/>
        <v>3000</v>
      </c>
      <c r="K147" s="34">
        <f t="shared" si="367"/>
        <v>0</v>
      </c>
      <c r="L147" s="34">
        <f t="shared" si="367"/>
        <v>0</v>
      </c>
      <c r="M147" s="34"/>
      <c r="N147" s="34"/>
      <c r="O147" s="34">
        <f t="shared" si="367"/>
        <v>0</v>
      </c>
      <c r="P147" s="34"/>
      <c r="Q147" s="34">
        <f t="shared" si="367"/>
        <v>0</v>
      </c>
      <c r="R147" s="34"/>
      <c r="S147" s="34">
        <f t="shared" si="367"/>
        <v>0</v>
      </c>
      <c r="T147" s="34"/>
      <c r="U147" s="34">
        <f t="shared" si="367"/>
        <v>0</v>
      </c>
      <c r="V147" s="34">
        <f t="shared" si="367"/>
        <v>0</v>
      </c>
      <c r="W147" s="34">
        <f t="shared" si="367"/>
        <v>0</v>
      </c>
      <c r="X147" s="34">
        <f t="shared" si="367"/>
        <v>0</v>
      </c>
      <c r="Y147" s="34">
        <f t="shared" si="367"/>
        <v>3000</v>
      </c>
      <c r="Z147" s="34">
        <f t="shared" si="367"/>
        <v>3000</v>
      </c>
      <c r="AA147" s="34">
        <f t="shared" si="367"/>
        <v>0</v>
      </c>
      <c r="AB147" s="34">
        <f t="shared" si="367"/>
        <v>3000</v>
      </c>
      <c r="AC147" s="34">
        <f t="shared" si="367"/>
        <v>0</v>
      </c>
      <c r="AD147" s="34">
        <f t="shared" si="367"/>
        <v>0</v>
      </c>
      <c r="AE147" s="34"/>
      <c r="AF147" s="34">
        <f t="shared" si="367"/>
        <v>0</v>
      </c>
      <c r="AG147" s="34">
        <f t="shared" si="367"/>
        <v>0</v>
      </c>
      <c r="AH147" s="34">
        <f t="shared" si="367"/>
        <v>0</v>
      </c>
      <c r="AI147" s="34">
        <f t="shared" si="367"/>
        <v>0</v>
      </c>
      <c r="AJ147" s="34">
        <f t="shared" si="367"/>
        <v>0</v>
      </c>
      <c r="AK147" s="34">
        <f t="shared" si="367"/>
        <v>0</v>
      </c>
      <c r="AL147" s="34">
        <f t="shared" si="367"/>
        <v>0</v>
      </c>
      <c r="AM147" s="90">
        <f t="shared" si="340"/>
        <v>30</v>
      </c>
      <c r="AN147" s="90">
        <f t="shared" si="231"/>
        <v>100</v>
      </c>
      <c r="AO147" s="16"/>
      <c r="AP147" s="44"/>
    </row>
    <row r="148" spans="1:43" ht="37.5">
      <c r="A148" s="17"/>
      <c r="B148" s="18" t="s">
        <v>98</v>
      </c>
      <c r="C148" s="36">
        <f t="shared" ref="C148" si="368">E148+O148</f>
        <v>10000</v>
      </c>
      <c r="D148" s="36">
        <f t="shared" si="359"/>
        <v>3000</v>
      </c>
      <c r="E148" s="36">
        <f t="shared" ref="E148" si="369">G148+I148+K148+L148+N148</f>
        <v>10000</v>
      </c>
      <c r="F148" s="36">
        <f t="shared" ref="F148" si="370">H148+J148+K148+L148+N148</f>
        <v>3000</v>
      </c>
      <c r="G148" s="36"/>
      <c r="H148" s="36"/>
      <c r="I148" s="36">
        <v>10000</v>
      </c>
      <c r="J148" s="36">
        <v>3000</v>
      </c>
      <c r="K148" s="36"/>
      <c r="L148" s="36"/>
      <c r="M148" s="36"/>
      <c r="N148" s="36"/>
      <c r="O148" s="35">
        <f t="shared" ref="O148" si="371">Q148+X148</f>
        <v>0</v>
      </c>
      <c r="P148" s="35">
        <f t="shared" ref="P148" si="372">R148+X148</f>
        <v>0</v>
      </c>
      <c r="Q148" s="35">
        <f t="shared" ref="Q148" si="373">S148+U148+V148+W148</f>
        <v>0</v>
      </c>
      <c r="R148" s="35">
        <f t="shared" ref="R148" si="374">T148+U148+V148+W148</f>
        <v>0</v>
      </c>
      <c r="S148" s="36"/>
      <c r="T148" s="36"/>
      <c r="U148" s="36"/>
      <c r="V148" s="36"/>
      <c r="W148" s="36"/>
      <c r="X148" s="36"/>
      <c r="Y148" s="39">
        <f t="shared" ref="Y148" si="375">Z148+AF148</f>
        <v>3000</v>
      </c>
      <c r="Z148" s="39">
        <f t="shared" ref="Z148" si="376">AA148+AB148+AC148+AD148</f>
        <v>3000</v>
      </c>
      <c r="AA148" s="36"/>
      <c r="AB148" s="408">
        <v>3000</v>
      </c>
      <c r="AC148" s="36"/>
      <c r="AD148" s="36"/>
      <c r="AE148" s="36"/>
      <c r="AF148" s="36"/>
      <c r="AG148" s="36"/>
      <c r="AH148" s="36"/>
      <c r="AI148" s="36"/>
      <c r="AJ148" s="36"/>
      <c r="AK148" s="36"/>
      <c r="AL148" s="36"/>
      <c r="AM148" s="91">
        <f t="shared" si="340"/>
        <v>30</v>
      </c>
      <c r="AN148" s="90">
        <f t="shared" si="231"/>
        <v>100</v>
      </c>
      <c r="AO148" s="30" t="s">
        <v>261</v>
      </c>
      <c r="AP148" s="47"/>
      <c r="AQ148">
        <v>1</v>
      </c>
    </row>
    <row r="149" spans="1:43" s="180" customFormat="1">
      <c r="A149" s="15" t="s">
        <v>99</v>
      </c>
      <c r="B149" s="2" t="s">
        <v>15</v>
      </c>
      <c r="C149" s="34">
        <f>C150</f>
        <v>14000</v>
      </c>
      <c r="D149" s="34">
        <f>D150</f>
        <v>14000</v>
      </c>
      <c r="E149" s="34">
        <f t="shared" ref="E149:AL149" si="377">E150</f>
        <v>14000</v>
      </c>
      <c r="F149" s="34">
        <f t="shared" si="377"/>
        <v>14000</v>
      </c>
      <c r="G149" s="34">
        <f t="shared" si="377"/>
        <v>0</v>
      </c>
      <c r="H149" s="34">
        <f t="shared" si="377"/>
        <v>0</v>
      </c>
      <c r="I149" s="34">
        <f t="shared" si="377"/>
        <v>14000</v>
      </c>
      <c r="J149" s="34">
        <f t="shared" si="377"/>
        <v>14000</v>
      </c>
      <c r="K149" s="34">
        <f t="shared" si="377"/>
        <v>0</v>
      </c>
      <c r="L149" s="34">
        <f t="shared" si="377"/>
        <v>0</v>
      </c>
      <c r="M149" s="34"/>
      <c r="N149" s="34"/>
      <c r="O149" s="34">
        <f t="shared" si="377"/>
        <v>0</v>
      </c>
      <c r="P149" s="34"/>
      <c r="Q149" s="34">
        <f t="shared" si="377"/>
        <v>0</v>
      </c>
      <c r="R149" s="34"/>
      <c r="S149" s="34">
        <f t="shared" si="377"/>
        <v>0</v>
      </c>
      <c r="T149" s="34"/>
      <c r="U149" s="34">
        <f t="shared" si="377"/>
        <v>0</v>
      </c>
      <c r="V149" s="34">
        <f t="shared" si="377"/>
        <v>0</v>
      </c>
      <c r="W149" s="34">
        <f t="shared" si="377"/>
        <v>0</v>
      </c>
      <c r="X149" s="34">
        <f t="shared" si="377"/>
        <v>0</v>
      </c>
      <c r="Y149" s="34">
        <f t="shared" si="377"/>
        <v>14000</v>
      </c>
      <c r="Z149" s="34">
        <f t="shared" si="377"/>
        <v>14000</v>
      </c>
      <c r="AA149" s="34">
        <f t="shared" si="377"/>
        <v>0</v>
      </c>
      <c r="AB149" s="34">
        <f t="shared" si="377"/>
        <v>14000</v>
      </c>
      <c r="AC149" s="34">
        <f t="shared" si="377"/>
        <v>0</v>
      </c>
      <c r="AD149" s="34">
        <f t="shared" si="377"/>
        <v>0</v>
      </c>
      <c r="AE149" s="34"/>
      <c r="AF149" s="34">
        <f t="shared" si="377"/>
        <v>0</v>
      </c>
      <c r="AG149" s="34">
        <f t="shared" si="377"/>
        <v>0</v>
      </c>
      <c r="AH149" s="34">
        <f t="shared" si="377"/>
        <v>0</v>
      </c>
      <c r="AI149" s="34">
        <f t="shared" si="377"/>
        <v>0</v>
      </c>
      <c r="AJ149" s="34">
        <f t="shared" si="377"/>
        <v>0</v>
      </c>
      <c r="AK149" s="34">
        <f t="shared" si="377"/>
        <v>0</v>
      </c>
      <c r="AL149" s="34">
        <f t="shared" si="377"/>
        <v>0</v>
      </c>
      <c r="AM149" s="90">
        <f t="shared" si="340"/>
        <v>100</v>
      </c>
      <c r="AN149" s="90">
        <f t="shared" ref="AN149:AN213" si="378">Y149/D149*100</f>
        <v>100</v>
      </c>
      <c r="AO149" s="20"/>
      <c r="AP149" s="44"/>
    </row>
    <row r="150" spans="1:43" ht="37.5">
      <c r="A150" s="17"/>
      <c r="B150" s="18" t="s">
        <v>100</v>
      </c>
      <c r="C150" s="36">
        <f t="shared" ref="C150" si="379">E150+O150</f>
        <v>14000</v>
      </c>
      <c r="D150" s="36">
        <f t="shared" si="359"/>
        <v>14000</v>
      </c>
      <c r="E150" s="36">
        <f t="shared" ref="E150" si="380">G150+I150+K150+L150+N150</f>
        <v>14000</v>
      </c>
      <c r="F150" s="36">
        <f t="shared" ref="F150" si="381">H150+J150+K150+L150+N150</f>
        <v>14000</v>
      </c>
      <c r="G150" s="36"/>
      <c r="H150" s="36"/>
      <c r="I150" s="36">
        <v>14000</v>
      </c>
      <c r="J150" s="36">
        <v>14000</v>
      </c>
      <c r="K150" s="36"/>
      <c r="L150" s="36"/>
      <c r="M150" s="36"/>
      <c r="N150" s="36"/>
      <c r="O150" s="35">
        <f t="shared" ref="O150" si="382">Q150+X150</f>
        <v>0</v>
      </c>
      <c r="P150" s="35">
        <f t="shared" ref="P150" si="383">R150+X150</f>
        <v>0</v>
      </c>
      <c r="Q150" s="35">
        <f t="shared" ref="Q150" si="384">S150+U150+V150+W150</f>
        <v>0</v>
      </c>
      <c r="R150" s="35">
        <f t="shared" ref="R150" si="385">T150+U150+V150+W150</f>
        <v>0</v>
      </c>
      <c r="S150" s="36"/>
      <c r="T150" s="36"/>
      <c r="U150" s="36"/>
      <c r="V150" s="36"/>
      <c r="W150" s="36"/>
      <c r="X150" s="36"/>
      <c r="Y150" s="36">
        <f>Z150+AF150</f>
        <v>14000</v>
      </c>
      <c r="Z150" s="36">
        <f t="shared" ref="Z150" si="386">AA150+AB150+AC150+AD150</f>
        <v>14000</v>
      </c>
      <c r="AA150" s="36"/>
      <c r="AB150" s="408">
        <v>14000</v>
      </c>
      <c r="AC150" s="36"/>
      <c r="AD150" s="36"/>
      <c r="AE150" s="36"/>
      <c r="AF150" s="36"/>
      <c r="AG150" s="36"/>
      <c r="AH150" s="36"/>
      <c r="AI150" s="36"/>
      <c r="AJ150" s="36"/>
      <c r="AK150" s="36"/>
      <c r="AL150" s="36"/>
      <c r="AM150" s="94">
        <f t="shared" si="340"/>
        <v>100</v>
      </c>
      <c r="AN150" s="91">
        <f t="shared" si="378"/>
        <v>100</v>
      </c>
      <c r="AO150" s="12" t="s">
        <v>265</v>
      </c>
      <c r="AP150" s="47"/>
      <c r="AQ150">
        <v>1</v>
      </c>
    </row>
    <row r="151" spans="1:43" ht="19.5">
      <c r="A151" s="21" t="s">
        <v>46</v>
      </c>
      <c r="B151" s="56" t="s">
        <v>33</v>
      </c>
      <c r="C151" s="38">
        <f t="shared" ref="C151:AL151" si="387">SUM(C152:C162,C177:C184,C187)</f>
        <v>203767</v>
      </c>
      <c r="D151" s="38">
        <f t="shared" si="387"/>
        <v>246455</v>
      </c>
      <c r="E151" s="38">
        <f t="shared" si="387"/>
        <v>203767</v>
      </c>
      <c r="F151" s="38">
        <f t="shared" si="387"/>
        <v>246455</v>
      </c>
      <c r="G151" s="38">
        <f t="shared" si="387"/>
        <v>0</v>
      </c>
      <c r="H151" s="38">
        <f t="shared" si="387"/>
        <v>0</v>
      </c>
      <c r="I151" s="38">
        <f t="shared" si="387"/>
        <v>203767</v>
      </c>
      <c r="J151" s="38">
        <f>SUM(J152:J162,J177:J184,J187)</f>
        <v>246455</v>
      </c>
      <c r="K151" s="38">
        <f t="shared" si="387"/>
        <v>0</v>
      </c>
      <c r="L151" s="38">
        <f t="shared" si="387"/>
        <v>0</v>
      </c>
      <c r="M151" s="38">
        <f t="shared" si="387"/>
        <v>0</v>
      </c>
      <c r="N151" s="38">
        <f t="shared" si="387"/>
        <v>0</v>
      </c>
      <c r="O151" s="38">
        <f t="shared" si="387"/>
        <v>0</v>
      </c>
      <c r="P151" s="38">
        <f t="shared" si="387"/>
        <v>0</v>
      </c>
      <c r="Q151" s="38">
        <f t="shared" si="387"/>
        <v>0</v>
      </c>
      <c r="R151" s="38">
        <f t="shared" si="387"/>
        <v>0</v>
      </c>
      <c r="S151" s="38">
        <f t="shared" si="387"/>
        <v>0</v>
      </c>
      <c r="T151" s="38">
        <f t="shared" si="387"/>
        <v>0</v>
      </c>
      <c r="U151" s="38">
        <f t="shared" si="387"/>
        <v>0</v>
      </c>
      <c r="V151" s="38">
        <f t="shared" si="387"/>
        <v>0</v>
      </c>
      <c r="W151" s="38">
        <f t="shared" si="387"/>
        <v>0</v>
      </c>
      <c r="X151" s="38">
        <f t="shared" si="387"/>
        <v>0</v>
      </c>
      <c r="Y151" s="38">
        <f t="shared" si="387"/>
        <v>176765</v>
      </c>
      <c r="Z151" s="38">
        <f t="shared" si="387"/>
        <v>176765</v>
      </c>
      <c r="AA151" s="38">
        <f t="shared" si="387"/>
        <v>0</v>
      </c>
      <c r="AB151" s="38">
        <f t="shared" si="387"/>
        <v>176765</v>
      </c>
      <c r="AC151" s="38">
        <f t="shared" si="387"/>
        <v>0</v>
      </c>
      <c r="AD151" s="38">
        <f t="shared" si="387"/>
        <v>0</v>
      </c>
      <c r="AE151" s="38"/>
      <c r="AF151" s="38">
        <f t="shared" si="387"/>
        <v>0</v>
      </c>
      <c r="AG151" s="38">
        <f t="shared" si="387"/>
        <v>0</v>
      </c>
      <c r="AH151" s="38">
        <f t="shared" si="387"/>
        <v>0</v>
      </c>
      <c r="AI151" s="38">
        <f t="shared" si="387"/>
        <v>0</v>
      </c>
      <c r="AJ151" s="38">
        <f t="shared" si="387"/>
        <v>0</v>
      </c>
      <c r="AK151" s="38">
        <f t="shared" si="387"/>
        <v>0</v>
      </c>
      <c r="AL151" s="38">
        <f t="shared" si="387"/>
        <v>0</v>
      </c>
      <c r="AM151" s="96">
        <f t="shared" si="340"/>
        <v>86.748590301668088</v>
      </c>
      <c r="AN151" s="96">
        <f t="shared" si="378"/>
        <v>71.72303260230062</v>
      </c>
      <c r="AO151" s="31"/>
      <c r="AP151" s="51"/>
    </row>
    <row r="152" spans="1:43" ht="41.25" customHeight="1">
      <c r="A152" s="12">
        <v>1</v>
      </c>
      <c r="B152" s="5" t="s">
        <v>101</v>
      </c>
      <c r="C152" s="39">
        <f t="shared" ref="C152:C161" si="388">E152+O152</f>
        <v>10644</v>
      </c>
      <c r="D152" s="39">
        <f t="shared" si="359"/>
        <v>10644</v>
      </c>
      <c r="E152" s="39">
        <f t="shared" ref="E152:E161" si="389">G152+I152+K152+L152+N152</f>
        <v>10644</v>
      </c>
      <c r="F152" s="39">
        <f t="shared" ref="F152:F161" si="390">H152+J152+K152+L152+N152</f>
        <v>10644</v>
      </c>
      <c r="G152" s="35"/>
      <c r="H152" s="35"/>
      <c r="I152" s="35">
        <v>10644</v>
      </c>
      <c r="J152" s="35">
        <v>10644</v>
      </c>
      <c r="K152" s="35"/>
      <c r="L152" s="35"/>
      <c r="M152" s="35"/>
      <c r="N152" s="35"/>
      <c r="O152" s="35">
        <f t="shared" ref="O152:O161" si="391">Q152+X152</f>
        <v>0</v>
      </c>
      <c r="P152" s="35">
        <f t="shared" ref="P152:P161" si="392">R152+X152</f>
        <v>0</v>
      </c>
      <c r="Q152" s="35">
        <f t="shared" ref="Q152:Q160" si="393">S152+U152+V152+W152</f>
        <v>0</v>
      </c>
      <c r="R152" s="35">
        <f t="shared" ref="R152:R160" si="394">T152+U152+V152+W152</f>
        <v>0</v>
      </c>
      <c r="S152" s="35"/>
      <c r="T152" s="35"/>
      <c r="U152" s="35"/>
      <c r="V152" s="35"/>
      <c r="W152" s="35"/>
      <c r="X152" s="35"/>
      <c r="Y152" s="39">
        <f t="shared" ref="Y152:Y160" si="395">Z152+AF152</f>
        <v>10644</v>
      </c>
      <c r="Z152" s="39">
        <f t="shared" ref="Z152:Z160" si="396">AA152+AB152+AC152+AD152</f>
        <v>10644</v>
      </c>
      <c r="AA152" s="39"/>
      <c r="AB152" s="407">
        <v>10644</v>
      </c>
      <c r="AC152" s="39"/>
      <c r="AD152" s="39"/>
      <c r="AE152" s="39"/>
      <c r="AF152" s="39"/>
      <c r="AG152" s="39"/>
      <c r="AH152" s="39"/>
      <c r="AI152" s="39"/>
      <c r="AJ152" s="39"/>
      <c r="AK152" s="39"/>
      <c r="AL152" s="39"/>
      <c r="AM152" s="91">
        <f t="shared" si="340"/>
        <v>100</v>
      </c>
      <c r="AN152" s="91">
        <f t="shared" si="378"/>
        <v>100</v>
      </c>
      <c r="AO152" s="12" t="s">
        <v>266</v>
      </c>
      <c r="AP152" s="45"/>
      <c r="AQ152">
        <v>1</v>
      </c>
    </row>
    <row r="153" spans="1:43" ht="48" customHeight="1">
      <c r="A153" s="12">
        <v>2</v>
      </c>
      <c r="B153" s="5" t="s">
        <v>102</v>
      </c>
      <c r="C153" s="39">
        <f t="shared" si="388"/>
        <v>19445</v>
      </c>
      <c r="D153" s="39">
        <f t="shared" si="359"/>
        <v>16945</v>
      </c>
      <c r="E153" s="39">
        <f t="shared" si="389"/>
        <v>19445</v>
      </c>
      <c r="F153" s="39">
        <f t="shared" si="390"/>
        <v>16945</v>
      </c>
      <c r="G153" s="35"/>
      <c r="H153" s="35"/>
      <c r="I153" s="35">
        <v>19445</v>
      </c>
      <c r="J153" s="35">
        <v>16945</v>
      </c>
      <c r="K153" s="35"/>
      <c r="L153" s="35"/>
      <c r="M153" s="35"/>
      <c r="N153" s="35"/>
      <c r="O153" s="35">
        <f t="shared" si="391"/>
        <v>0</v>
      </c>
      <c r="P153" s="35">
        <f t="shared" si="392"/>
        <v>0</v>
      </c>
      <c r="Q153" s="35">
        <f t="shared" si="393"/>
        <v>0</v>
      </c>
      <c r="R153" s="35">
        <f t="shared" si="394"/>
        <v>0</v>
      </c>
      <c r="S153" s="35"/>
      <c r="T153" s="35"/>
      <c r="U153" s="35"/>
      <c r="V153" s="35"/>
      <c r="W153" s="35"/>
      <c r="X153" s="35"/>
      <c r="Y153" s="39">
        <f t="shared" si="395"/>
        <v>7093</v>
      </c>
      <c r="Z153" s="39">
        <f t="shared" si="396"/>
        <v>7093</v>
      </c>
      <c r="AA153" s="39"/>
      <c r="AB153" s="407">
        <v>7093</v>
      </c>
      <c r="AC153" s="39"/>
      <c r="AD153" s="39"/>
      <c r="AE153" s="39"/>
      <c r="AF153" s="39"/>
      <c r="AG153" s="39"/>
      <c r="AH153" s="39"/>
      <c r="AI153" s="39"/>
      <c r="AJ153" s="39"/>
      <c r="AK153" s="39"/>
      <c r="AL153" s="39"/>
      <c r="AM153" s="91">
        <f t="shared" si="340"/>
        <v>36.47724350732836</v>
      </c>
      <c r="AN153" s="91">
        <f t="shared" si="378"/>
        <v>41.858955444083804</v>
      </c>
      <c r="AO153" s="12" t="s">
        <v>266</v>
      </c>
      <c r="AP153" s="45"/>
      <c r="AQ153">
        <v>1</v>
      </c>
    </row>
    <row r="154" spans="1:43" ht="45.75" customHeight="1">
      <c r="A154" s="12">
        <v>3</v>
      </c>
      <c r="B154" s="5" t="s">
        <v>103</v>
      </c>
      <c r="C154" s="39">
        <f t="shared" si="388"/>
        <v>11363</v>
      </c>
      <c r="D154" s="39">
        <f t="shared" si="359"/>
        <v>11363</v>
      </c>
      <c r="E154" s="39">
        <f t="shared" si="389"/>
        <v>11363</v>
      </c>
      <c r="F154" s="39">
        <f t="shared" si="390"/>
        <v>11363</v>
      </c>
      <c r="G154" s="35"/>
      <c r="H154" s="35"/>
      <c r="I154" s="35">
        <v>11363</v>
      </c>
      <c r="J154" s="35">
        <v>11363</v>
      </c>
      <c r="K154" s="35"/>
      <c r="L154" s="35"/>
      <c r="M154" s="35"/>
      <c r="N154" s="35"/>
      <c r="O154" s="35">
        <f t="shared" si="391"/>
        <v>0</v>
      </c>
      <c r="P154" s="35">
        <f t="shared" si="392"/>
        <v>0</v>
      </c>
      <c r="Q154" s="35">
        <f t="shared" si="393"/>
        <v>0</v>
      </c>
      <c r="R154" s="35">
        <f t="shared" si="394"/>
        <v>0</v>
      </c>
      <c r="S154" s="35"/>
      <c r="T154" s="35"/>
      <c r="U154" s="35"/>
      <c r="V154" s="35"/>
      <c r="W154" s="35"/>
      <c r="X154" s="35"/>
      <c r="Y154" s="39">
        <f t="shared" si="395"/>
        <v>11363</v>
      </c>
      <c r="Z154" s="39">
        <f t="shared" si="396"/>
        <v>11363</v>
      </c>
      <c r="AA154" s="39"/>
      <c r="AB154" s="407">
        <v>11363</v>
      </c>
      <c r="AC154" s="39"/>
      <c r="AD154" s="39"/>
      <c r="AE154" s="39"/>
      <c r="AF154" s="39"/>
      <c r="AG154" s="39"/>
      <c r="AH154" s="39"/>
      <c r="AI154" s="39"/>
      <c r="AJ154" s="39"/>
      <c r="AK154" s="39"/>
      <c r="AL154" s="39"/>
      <c r="AM154" s="91">
        <f t="shared" si="340"/>
        <v>100</v>
      </c>
      <c r="AN154" s="91">
        <f t="shared" si="378"/>
        <v>100</v>
      </c>
      <c r="AO154" s="12" t="s">
        <v>266</v>
      </c>
      <c r="AP154" s="45"/>
      <c r="AQ154">
        <v>1</v>
      </c>
    </row>
    <row r="155" spans="1:43" ht="56.25">
      <c r="A155" s="12">
        <v>4</v>
      </c>
      <c r="B155" s="5" t="s">
        <v>104</v>
      </c>
      <c r="C155" s="39">
        <f t="shared" si="388"/>
        <v>5000</v>
      </c>
      <c r="D155" s="39">
        <f t="shared" si="359"/>
        <v>5000</v>
      </c>
      <c r="E155" s="39">
        <f t="shared" si="389"/>
        <v>5000</v>
      </c>
      <c r="F155" s="39">
        <f t="shared" si="390"/>
        <v>5000</v>
      </c>
      <c r="G155" s="35"/>
      <c r="H155" s="35"/>
      <c r="I155" s="35">
        <v>5000</v>
      </c>
      <c r="J155" s="35">
        <v>5000</v>
      </c>
      <c r="K155" s="35"/>
      <c r="L155" s="35"/>
      <c r="M155" s="35"/>
      <c r="N155" s="35"/>
      <c r="O155" s="35">
        <f t="shared" si="391"/>
        <v>0</v>
      </c>
      <c r="P155" s="35">
        <f t="shared" si="392"/>
        <v>0</v>
      </c>
      <c r="Q155" s="35">
        <f t="shared" si="393"/>
        <v>0</v>
      </c>
      <c r="R155" s="35">
        <f t="shared" si="394"/>
        <v>0</v>
      </c>
      <c r="S155" s="35"/>
      <c r="T155" s="35"/>
      <c r="U155" s="35"/>
      <c r="V155" s="35"/>
      <c r="W155" s="35"/>
      <c r="X155" s="35"/>
      <c r="Y155" s="39">
        <f t="shared" si="395"/>
        <v>5000</v>
      </c>
      <c r="Z155" s="39">
        <f t="shared" si="396"/>
        <v>5000</v>
      </c>
      <c r="AA155" s="39"/>
      <c r="AB155" s="407">
        <v>5000</v>
      </c>
      <c r="AC155" s="39"/>
      <c r="AD155" s="39"/>
      <c r="AE155" s="39"/>
      <c r="AF155" s="39"/>
      <c r="AG155" s="39"/>
      <c r="AH155" s="39"/>
      <c r="AI155" s="39"/>
      <c r="AJ155" s="39"/>
      <c r="AK155" s="39"/>
      <c r="AL155" s="39"/>
      <c r="AM155" s="91">
        <f t="shared" si="340"/>
        <v>100</v>
      </c>
      <c r="AN155" s="91">
        <f t="shared" si="378"/>
        <v>100</v>
      </c>
      <c r="AO155" s="12" t="s">
        <v>259</v>
      </c>
      <c r="AP155" s="45"/>
      <c r="AQ155">
        <v>1</v>
      </c>
    </row>
    <row r="156" spans="1:43" ht="56.25">
      <c r="A156" s="12">
        <v>5</v>
      </c>
      <c r="B156" s="5" t="s">
        <v>105</v>
      </c>
      <c r="C156" s="39">
        <f t="shared" si="388"/>
        <v>10000</v>
      </c>
      <c r="D156" s="39">
        <f t="shared" si="359"/>
        <v>10000</v>
      </c>
      <c r="E156" s="39">
        <f t="shared" si="389"/>
        <v>10000</v>
      </c>
      <c r="F156" s="39">
        <f t="shared" si="390"/>
        <v>10000</v>
      </c>
      <c r="G156" s="35"/>
      <c r="H156" s="35"/>
      <c r="I156" s="35">
        <v>10000</v>
      </c>
      <c r="J156" s="35">
        <v>10000</v>
      </c>
      <c r="K156" s="35"/>
      <c r="L156" s="35"/>
      <c r="M156" s="35"/>
      <c r="N156" s="35"/>
      <c r="O156" s="35">
        <f t="shared" si="391"/>
        <v>0</v>
      </c>
      <c r="P156" s="35">
        <f t="shared" si="392"/>
        <v>0</v>
      </c>
      <c r="Q156" s="35">
        <f t="shared" si="393"/>
        <v>0</v>
      </c>
      <c r="R156" s="35">
        <f t="shared" si="394"/>
        <v>0</v>
      </c>
      <c r="S156" s="35"/>
      <c r="T156" s="35"/>
      <c r="U156" s="35"/>
      <c r="V156" s="35"/>
      <c r="W156" s="35"/>
      <c r="X156" s="35"/>
      <c r="Y156" s="39">
        <f t="shared" si="395"/>
        <v>6891</v>
      </c>
      <c r="Z156" s="39">
        <f t="shared" si="396"/>
        <v>6891</v>
      </c>
      <c r="AA156" s="39"/>
      <c r="AB156" s="407">
        <v>6891</v>
      </c>
      <c r="AC156" s="39"/>
      <c r="AD156" s="39"/>
      <c r="AE156" s="39"/>
      <c r="AF156" s="39"/>
      <c r="AG156" s="39"/>
      <c r="AH156" s="39"/>
      <c r="AI156" s="39"/>
      <c r="AJ156" s="39"/>
      <c r="AK156" s="39"/>
      <c r="AL156" s="39"/>
      <c r="AM156" s="91">
        <f t="shared" si="340"/>
        <v>68.910000000000011</v>
      </c>
      <c r="AN156" s="91">
        <f t="shared" si="378"/>
        <v>68.910000000000011</v>
      </c>
      <c r="AO156" s="12" t="s">
        <v>259</v>
      </c>
      <c r="AP156" s="45"/>
      <c r="AQ156">
        <v>1</v>
      </c>
    </row>
    <row r="157" spans="1:43" ht="56.25">
      <c r="A157" s="12">
        <v>6</v>
      </c>
      <c r="B157" s="5" t="s">
        <v>106</v>
      </c>
      <c r="C157" s="39">
        <f t="shared" si="388"/>
        <v>12000</v>
      </c>
      <c r="D157" s="39">
        <f t="shared" si="359"/>
        <v>12000</v>
      </c>
      <c r="E157" s="39">
        <f t="shared" si="389"/>
        <v>12000</v>
      </c>
      <c r="F157" s="39">
        <f t="shared" si="390"/>
        <v>12000</v>
      </c>
      <c r="G157" s="35"/>
      <c r="H157" s="35"/>
      <c r="I157" s="35">
        <v>12000</v>
      </c>
      <c r="J157" s="35">
        <v>12000</v>
      </c>
      <c r="K157" s="35"/>
      <c r="L157" s="35"/>
      <c r="M157" s="35"/>
      <c r="N157" s="35"/>
      <c r="O157" s="35">
        <f t="shared" si="391"/>
        <v>0</v>
      </c>
      <c r="P157" s="35">
        <f t="shared" si="392"/>
        <v>0</v>
      </c>
      <c r="Q157" s="35">
        <f t="shared" si="393"/>
        <v>0</v>
      </c>
      <c r="R157" s="35">
        <f t="shared" si="394"/>
        <v>0</v>
      </c>
      <c r="S157" s="35"/>
      <c r="T157" s="35"/>
      <c r="U157" s="35"/>
      <c r="V157" s="35"/>
      <c r="W157" s="35"/>
      <c r="X157" s="35"/>
      <c r="Y157" s="39">
        <f t="shared" si="395"/>
        <v>11931</v>
      </c>
      <c r="Z157" s="39">
        <f t="shared" si="396"/>
        <v>11931</v>
      </c>
      <c r="AA157" s="39"/>
      <c r="AB157" s="407">
        <v>11931</v>
      </c>
      <c r="AC157" s="39"/>
      <c r="AD157" s="39"/>
      <c r="AE157" s="39"/>
      <c r="AF157" s="39"/>
      <c r="AG157" s="39"/>
      <c r="AH157" s="39"/>
      <c r="AI157" s="39"/>
      <c r="AJ157" s="39"/>
      <c r="AK157" s="39"/>
      <c r="AL157" s="39"/>
      <c r="AM157" s="91">
        <f t="shared" si="340"/>
        <v>99.424999999999997</v>
      </c>
      <c r="AN157" s="91">
        <f t="shared" si="378"/>
        <v>99.424999999999997</v>
      </c>
      <c r="AO157" s="12" t="s">
        <v>259</v>
      </c>
      <c r="AP157" s="45"/>
      <c r="AQ157">
        <v>1</v>
      </c>
    </row>
    <row r="158" spans="1:43" ht="37.5">
      <c r="A158" s="12">
        <v>7</v>
      </c>
      <c r="B158" s="5" t="s">
        <v>107</v>
      </c>
      <c r="C158" s="39">
        <f t="shared" si="388"/>
        <v>5000</v>
      </c>
      <c r="D158" s="39">
        <f t="shared" si="359"/>
        <v>11100</v>
      </c>
      <c r="E158" s="39">
        <f t="shared" si="389"/>
        <v>5000</v>
      </c>
      <c r="F158" s="39">
        <f t="shared" si="390"/>
        <v>11100</v>
      </c>
      <c r="G158" s="35"/>
      <c r="H158" s="35"/>
      <c r="I158" s="35">
        <v>5000</v>
      </c>
      <c r="J158" s="35">
        <v>11100</v>
      </c>
      <c r="K158" s="35"/>
      <c r="L158" s="35"/>
      <c r="M158" s="35"/>
      <c r="N158" s="35"/>
      <c r="O158" s="35">
        <f t="shared" si="391"/>
        <v>0</v>
      </c>
      <c r="P158" s="35">
        <f t="shared" si="392"/>
        <v>0</v>
      </c>
      <c r="Q158" s="35">
        <f t="shared" si="393"/>
        <v>0</v>
      </c>
      <c r="R158" s="35">
        <f t="shared" si="394"/>
        <v>0</v>
      </c>
      <c r="S158" s="35"/>
      <c r="T158" s="35"/>
      <c r="U158" s="35"/>
      <c r="V158" s="35"/>
      <c r="W158" s="35"/>
      <c r="X158" s="35"/>
      <c r="Y158" s="39">
        <f t="shared" si="395"/>
        <v>0</v>
      </c>
      <c r="Z158" s="39">
        <f t="shared" si="396"/>
        <v>0</v>
      </c>
      <c r="AA158" s="39"/>
      <c r="AB158" s="39"/>
      <c r="AC158" s="39"/>
      <c r="AD158" s="39"/>
      <c r="AE158" s="39"/>
      <c r="AF158" s="39"/>
      <c r="AG158" s="39"/>
      <c r="AH158" s="39"/>
      <c r="AI158" s="39"/>
      <c r="AJ158" s="39"/>
      <c r="AK158" s="39"/>
      <c r="AL158" s="39"/>
      <c r="AM158" s="91">
        <f t="shared" si="340"/>
        <v>0</v>
      </c>
      <c r="AN158" s="91">
        <f t="shared" si="378"/>
        <v>0</v>
      </c>
      <c r="AO158" s="12" t="s">
        <v>267</v>
      </c>
      <c r="AP158" s="45"/>
      <c r="AQ158">
        <v>1</v>
      </c>
    </row>
    <row r="159" spans="1:43" ht="37.5">
      <c r="A159" s="12">
        <v>8</v>
      </c>
      <c r="B159" s="5" t="s">
        <v>108</v>
      </c>
      <c r="C159" s="39">
        <f t="shared" si="388"/>
        <v>10000</v>
      </c>
      <c r="D159" s="39">
        <f t="shared" si="359"/>
        <v>8000</v>
      </c>
      <c r="E159" s="39">
        <f t="shared" si="389"/>
        <v>10000</v>
      </c>
      <c r="F159" s="39">
        <f t="shared" si="390"/>
        <v>8000</v>
      </c>
      <c r="G159" s="35"/>
      <c r="H159" s="35"/>
      <c r="I159" s="35">
        <v>10000</v>
      </c>
      <c r="J159" s="35">
        <v>8000</v>
      </c>
      <c r="K159" s="35"/>
      <c r="L159" s="35"/>
      <c r="M159" s="35"/>
      <c r="N159" s="35"/>
      <c r="O159" s="35">
        <f t="shared" si="391"/>
        <v>0</v>
      </c>
      <c r="P159" s="35">
        <f t="shared" si="392"/>
        <v>0</v>
      </c>
      <c r="Q159" s="35">
        <f t="shared" si="393"/>
        <v>0</v>
      </c>
      <c r="R159" s="35">
        <f t="shared" si="394"/>
        <v>0</v>
      </c>
      <c r="S159" s="35"/>
      <c r="T159" s="35"/>
      <c r="U159" s="35"/>
      <c r="V159" s="35"/>
      <c r="W159" s="35"/>
      <c r="X159" s="35"/>
      <c r="Y159" s="39">
        <f t="shared" si="395"/>
        <v>7692</v>
      </c>
      <c r="Z159" s="39">
        <f t="shared" si="396"/>
        <v>7692</v>
      </c>
      <c r="AA159" s="39"/>
      <c r="AB159" s="407">
        <v>7692</v>
      </c>
      <c r="AC159" s="39"/>
      <c r="AD159" s="39"/>
      <c r="AE159" s="39"/>
      <c r="AF159" s="39"/>
      <c r="AG159" s="39"/>
      <c r="AH159" s="39"/>
      <c r="AI159" s="39"/>
      <c r="AJ159" s="39"/>
      <c r="AK159" s="39"/>
      <c r="AL159" s="39"/>
      <c r="AM159" s="91">
        <f t="shared" si="340"/>
        <v>76.92</v>
      </c>
      <c r="AN159" s="91">
        <f t="shared" si="378"/>
        <v>96.15</v>
      </c>
      <c r="AO159" s="12" t="s">
        <v>267</v>
      </c>
      <c r="AP159" s="45"/>
      <c r="AQ159">
        <v>1</v>
      </c>
    </row>
    <row r="160" spans="1:43" ht="37.5">
      <c r="A160" s="12">
        <v>9</v>
      </c>
      <c r="B160" s="5" t="s">
        <v>109</v>
      </c>
      <c r="C160" s="39">
        <f t="shared" si="388"/>
        <v>10000</v>
      </c>
      <c r="D160" s="39">
        <f t="shared" si="359"/>
        <v>10052</v>
      </c>
      <c r="E160" s="39">
        <f t="shared" si="389"/>
        <v>10000</v>
      </c>
      <c r="F160" s="39">
        <f t="shared" si="390"/>
        <v>10052</v>
      </c>
      <c r="G160" s="35"/>
      <c r="H160" s="35"/>
      <c r="I160" s="35">
        <v>10000</v>
      </c>
      <c r="J160" s="35">
        <v>10052</v>
      </c>
      <c r="K160" s="35"/>
      <c r="L160" s="35"/>
      <c r="M160" s="35"/>
      <c r="N160" s="35"/>
      <c r="O160" s="35">
        <f t="shared" si="391"/>
        <v>0</v>
      </c>
      <c r="P160" s="35">
        <f t="shared" si="392"/>
        <v>0</v>
      </c>
      <c r="Q160" s="35">
        <f t="shared" si="393"/>
        <v>0</v>
      </c>
      <c r="R160" s="35">
        <f t="shared" si="394"/>
        <v>0</v>
      </c>
      <c r="S160" s="35"/>
      <c r="T160" s="35"/>
      <c r="U160" s="35"/>
      <c r="V160" s="35"/>
      <c r="W160" s="35"/>
      <c r="X160" s="35"/>
      <c r="Y160" s="39">
        <f t="shared" si="395"/>
        <v>4637</v>
      </c>
      <c r="Z160" s="39">
        <f t="shared" si="396"/>
        <v>4637</v>
      </c>
      <c r="AA160" s="39"/>
      <c r="AB160" s="407">
        <v>4637</v>
      </c>
      <c r="AC160" s="39"/>
      <c r="AD160" s="39"/>
      <c r="AE160" s="39"/>
      <c r="AF160" s="39"/>
      <c r="AG160" s="39"/>
      <c r="AH160" s="39"/>
      <c r="AI160" s="39"/>
      <c r="AJ160" s="39"/>
      <c r="AK160" s="39"/>
      <c r="AL160" s="39"/>
      <c r="AM160" s="91">
        <f t="shared" si="340"/>
        <v>46.37</v>
      </c>
      <c r="AN160" s="91">
        <f t="shared" si="378"/>
        <v>46.130123358535613</v>
      </c>
      <c r="AO160" s="12" t="s">
        <v>267</v>
      </c>
      <c r="AP160" s="45"/>
      <c r="AQ160">
        <v>1</v>
      </c>
    </row>
    <row r="161" spans="1:43" ht="37.5">
      <c r="A161" s="12">
        <v>10</v>
      </c>
      <c r="B161" s="5" t="s">
        <v>110</v>
      </c>
      <c r="C161" s="39">
        <f t="shared" si="388"/>
        <v>9263</v>
      </c>
      <c r="D161" s="39">
        <f t="shared" si="359"/>
        <v>0</v>
      </c>
      <c r="E161" s="39">
        <f t="shared" si="389"/>
        <v>9263</v>
      </c>
      <c r="F161" s="39">
        <f t="shared" si="390"/>
        <v>0</v>
      </c>
      <c r="G161" s="35"/>
      <c r="H161" s="35"/>
      <c r="I161" s="35">
        <v>9263</v>
      </c>
      <c r="J161" s="35"/>
      <c r="K161" s="35"/>
      <c r="L161" s="35"/>
      <c r="M161" s="35"/>
      <c r="N161" s="35"/>
      <c r="O161" s="35">
        <f t="shared" si="391"/>
        <v>0</v>
      </c>
      <c r="P161" s="35">
        <f t="shared" si="392"/>
        <v>0</v>
      </c>
      <c r="Q161" s="35">
        <f t="shared" ref="Q161" si="397">S161+U161+V161+W161</f>
        <v>0</v>
      </c>
      <c r="R161" s="35">
        <f t="shared" ref="R161" si="398">T161+U161+V161+W161</f>
        <v>0</v>
      </c>
      <c r="S161" s="35"/>
      <c r="T161" s="35"/>
      <c r="U161" s="35"/>
      <c r="V161" s="35"/>
      <c r="W161" s="35"/>
      <c r="X161" s="35"/>
      <c r="Y161" s="39"/>
      <c r="Z161" s="39"/>
      <c r="AA161" s="39"/>
      <c r="AB161" s="39"/>
      <c r="AC161" s="39"/>
      <c r="AD161" s="39"/>
      <c r="AE161" s="39"/>
      <c r="AF161" s="39"/>
      <c r="AG161" s="39"/>
      <c r="AH161" s="39"/>
      <c r="AI161" s="39"/>
      <c r="AJ161" s="39"/>
      <c r="AK161" s="39"/>
      <c r="AL161" s="39"/>
      <c r="AM161" s="91">
        <f t="shared" si="340"/>
        <v>0</v>
      </c>
      <c r="AN161" s="90"/>
      <c r="AO161" s="12" t="s">
        <v>267</v>
      </c>
      <c r="AP161" s="45"/>
      <c r="AQ161">
        <v>1</v>
      </c>
    </row>
    <row r="162" spans="1:43" ht="37.5">
      <c r="A162" s="280">
        <v>11</v>
      </c>
      <c r="B162" s="279" t="s">
        <v>865</v>
      </c>
      <c r="C162" s="34">
        <f t="shared" ref="C162:AL162" si="399">SUM(C163:C176)</f>
        <v>0</v>
      </c>
      <c r="D162" s="34">
        <f t="shared" si="399"/>
        <v>82926</v>
      </c>
      <c r="E162" s="34">
        <f t="shared" si="399"/>
        <v>0</v>
      </c>
      <c r="F162" s="34">
        <f t="shared" si="399"/>
        <v>82926</v>
      </c>
      <c r="G162" s="34">
        <f t="shared" si="399"/>
        <v>0</v>
      </c>
      <c r="H162" s="34">
        <f t="shared" si="399"/>
        <v>0</v>
      </c>
      <c r="I162" s="34">
        <f t="shared" si="399"/>
        <v>0</v>
      </c>
      <c r="J162" s="34">
        <f t="shared" si="399"/>
        <v>82926</v>
      </c>
      <c r="K162" s="34">
        <f t="shared" si="399"/>
        <v>0</v>
      </c>
      <c r="L162" s="34">
        <f t="shared" si="399"/>
        <v>0</v>
      </c>
      <c r="M162" s="34">
        <f t="shared" si="399"/>
        <v>0</v>
      </c>
      <c r="N162" s="34">
        <f t="shared" si="399"/>
        <v>0</v>
      </c>
      <c r="O162" s="34">
        <f t="shared" si="399"/>
        <v>0</v>
      </c>
      <c r="P162" s="34">
        <f t="shared" si="399"/>
        <v>0</v>
      </c>
      <c r="Q162" s="34">
        <f t="shared" si="399"/>
        <v>0</v>
      </c>
      <c r="R162" s="34">
        <f t="shared" si="399"/>
        <v>0</v>
      </c>
      <c r="S162" s="34">
        <f t="shared" si="399"/>
        <v>0</v>
      </c>
      <c r="T162" s="34">
        <f t="shared" si="399"/>
        <v>0</v>
      </c>
      <c r="U162" s="34">
        <f t="shared" si="399"/>
        <v>0</v>
      </c>
      <c r="V162" s="34">
        <f t="shared" si="399"/>
        <v>0</v>
      </c>
      <c r="W162" s="34">
        <f t="shared" si="399"/>
        <v>0</v>
      </c>
      <c r="X162" s="34">
        <f t="shared" si="399"/>
        <v>0</v>
      </c>
      <c r="Y162" s="34">
        <f t="shared" si="399"/>
        <v>57653</v>
      </c>
      <c r="Z162" s="34">
        <f t="shared" si="399"/>
        <v>57653</v>
      </c>
      <c r="AA162" s="34">
        <f t="shared" si="399"/>
        <v>0</v>
      </c>
      <c r="AB162" s="34">
        <f t="shared" si="399"/>
        <v>57653</v>
      </c>
      <c r="AC162" s="34">
        <f t="shared" si="399"/>
        <v>0</v>
      </c>
      <c r="AD162" s="34">
        <f t="shared" si="399"/>
        <v>0</v>
      </c>
      <c r="AE162" s="34"/>
      <c r="AF162" s="34">
        <f t="shared" si="399"/>
        <v>0</v>
      </c>
      <c r="AG162" s="34">
        <f t="shared" si="399"/>
        <v>0</v>
      </c>
      <c r="AH162" s="34">
        <f t="shared" si="399"/>
        <v>0</v>
      </c>
      <c r="AI162" s="34">
        <f t="shared" si="399"/>
        <v>0</v>
      </c>
      <c r="AJ162" s="34">
        <f t="shared" si="399"/>
        <v>0</v>
      </c>
      <c r="AK162" s="34">
        <f t="shared" si="399"/>
        <v>0</v>
      </c>
      <c r="AL162" s="34">
        <f t="shared" si="399"/>
        <v>0</v>
      </c>
      <c r="AM162" s="91"/>
      <c r="AN162" s="90">
        <f t="shared" si="378"/>
        <v>69.523430528422935</v>
      </c>
      <c r="AO162" s="12"/>
      <c r="AP162" s="45"/>
    </row>
    <row r="163" spans="1:43" ht="37.5">
      <c r="A163" s="281"/>
      <c r="B163" s="282" t="s">
        <v>866</v>
      </c>
      <c r="C163" s="39"/>
      <c r="D163" s="36">
        <f t="shared" si="359"/>
        <v>914</v>
      </c>
      <c r="E163" s="39">
        <f t="shared" ref="E163:E183" si="400">G163+I163+K163+L163+N163</f>
        <v>0</v>
      </c>
      <c r="F163" s="36">
        <f t="shared" ref="F163:F183" si="401">H163+J163+K163+L163+N163</f>
        <v>914</v>
      </c>
      <c r="G163" s="35"/>
      <c r="H163" s="35"/>
      <c r="I163" s="35"/>
      <c r="J163" s="36">
        <v>914</v>
      </c>
      <c r="K163" s="35"/>
      <c r="L163" s="35"/>
      <c r="M163" s="35"/>
      <c r="N163" s="35"/>
      <c r="O163" s="35">
        <f t="shared" ref="O163:O175" si="402">Q163+X163</f>
        <v>0</v>
      </c>
      <c r="P163" s="35">
        <f t="shared" ref="P163:P175" si="403">R163+X163</f>
        <v>0</v>
      </c>
      <c r="Q163" s="35">
        <f t="shared" ref="Q163:Q174" si="404">S163+U163+V163+W163</f>
        <v>0</v>
      </c>
      <c r="R163" s="35">
        <f t="shared" ref="R163:R174" si="405">T163+U163+V163+W163</f>
        <v>0</v>
      </c>
      <c r="S163" s="35"/>
      <c r="T163" s="35"/>
      <c r="U163" s="35"/>
      <c r="V163" s="35"/>
      <c r="W163" s="35"/>
      <c r="X163" s="35"/>
      <c r="Y163" s="39">
        <f t="shared" ref="Y163:Y173" si="406">Z163+AF163</f>
        <v>864</v>
      </c>
      <c r="Z163" s="39">
        <f t="shared" ref="Z163:Z173" si="407">AA163+AB163+AC163+AD163</f>
        <v>864</v>
      </c>
      <c r="AA163" s="39"/>
      <c r="AB163" s="407">
        <v>864</v>
      </c>
      <c r="AC163" s="39"/>
      <c r="AD163" s="39"/>
      <c r="AE163" s="39"/>
      <c r="AF163" s="39"/>
      <c r="AG163" s="39"/>
      <c r="AH163" s="39"/>
      <c r="AI163" s="39"/>
      <c r="AJ163" s="39"/>
      <c r="AK163" s="39"/>
      <c r="AL163" s="39"/>
      <c r="AM163" s="91"/>
      <c r="AN163" s="91">
        <f t="shared" si="378"/>
        <v>94.529540481400446</v>
      </c>
      <c r="AO163" s="283" t="s">
        <v>267</v>
      </c>
      <c r="AP163" s="45"/>
    </row>
    <row r="164" spans="1:43" ht="37.5">
      <c r="A164" s="281"/>
      <c r="B164" s="282" t="s">
        <v>867</v>
      </c>
      <c r="C164" s="39"/>
      <c r="D164" s="36">
        <f t="shared" ref="D164:D193" si="408">F164+P164</f>
        <v>9000</v>
      </c>
      <c r="E164" s="39">
        <f t="shared" si="400"/>
        <v>0</v>
      </c>
      <c r="F164" s="36">
        <f t="shared" si="401"/>
        <v>9000</v>
      </c>
      <c r="G164" s="35"/>
      <c r="H164" s="35"/>
      <c r="I164" s="35"/>
      <c r="J164" s="36">
        <v>9000</v>
      </c>
      <c r="K164" s="35"/>
      <c r="L164" s="35"/>
      <c r="M164" s="35"/>
      <c r="N164" s="35"/>
      <c r="O164" s="35">
        <f t="shared" si="402"/>
        <v>0</v>
      </c>
      <c r="P164" s="35">
        <f t="shared" si="403"/>
        <v>0</v>
      </c>
      <c r="Q164" s="35">
        <f t="shared" si="404"/>
        <v>0</v>
      </c>
      <c r="R164" s="35">
        <f t="shared" si="405"/>
        <v>0</v>
      </c>
      <c r="S164" s="35"/>
      <c r="T164" s="35"/>
      <c r="U164" s="35"/>
      <c r="V164" s="35"/>
      <c r="W164" s="35"/>
      <c r="X164" s="35"/>
      <c r="Y164" s="39">
        <f t="shared" si="406"/>
        <v>8195</v>
      </c>
      <c r="Z164" s="39">
        <f t="shared" si="407"/>
        <v>8195</v>
      </c>
      <c r="AA164" s="39"/>
      <c r="AB164" s="407">
        <v>8195</v>
      </c>
      <c r="AC164" s="39"/>
      <c r="AD164" s="39"/>
      <c r="AE164" s="39"/>
      <c r="AF164" s="39"/>
      <c r="AG164" s="39"/>
      <c r="AH164" s="39"/>
      <c r="AI164" s="39"/>
      <c r="AJ164" s="39"/>
      <c r="AK164" s="39"/>
      <c r="AL164" s="39"/>
      <c r="AM164" s="91"/>
      <c r="AN164" s="91">
        <f t="shared" si="378"/>
        <v>91.055555555555557</v>
      </c>
      <c r="AO164" s="283" t="s">
        <v>267</v>
      </c>
      <c r="AP164" s="45"/>
    </row>
    <row r="165" spans="1:43" ht="37.5">
      <c r="A165" s="281"/>
      <c r="B165" s="282" t="s">
        <v>868</v>
      </c>
      <c r="C165" s="39"/>
      <c r="D165" s="36">
        <f t="shared" si="408"/>
        <v>8648</v>
      </c>
      <c r="E165" s="39">
        <f t="shared" si="400"/>
        <v>0</v>
      </c>
      <c r="F165" s="36">
        <f t="shared" si="401"/>
        <v>8648</v>
      </c>
      <c r="G165" s="35"/>
      <c r="H165" s="35"/>
      <c r="I165" s="35"/>
      <c r="J165" s="36">
        <v>8648</v>
      </c>
      <c r="K165" s="35"/>
      <c r="L165" s="35"/>
      <c r="M165" s="35"/>
      <c r="N165" s="35"/>
      <c r="O165" s="35">
        <f t="shared" si="402"/>
        <v>0</v>
      </c>
      <c r="P165" s="35">
        <f t="shared" si="403"/>
        <v>0</v>
      </c>
      <c r="Q165" s="35">
        <f t="shared" si="404"/>
        <v>0</v>
      </c>
      <c r="R165" s="35">
        <f t="shared" si="405"/>
        <v>0</v>
      </c>
      <c r="S165" s="35"/>
      <c r="T165" s="35"/>
      <c r="U165" s="35"/>
      <c r="V165" s="35"/>
      <c r="W165" s="35"/>
      <c r="X165" s="35"/>
      <c r="Y165" s="39">
        <f t="shared" si="406"/>
        <v>3776</v>
      </c>
      <c r="Z165" s="39">
        <f t="shared" si="407"/>
        <v>3776</v>
      </c>
      <c r="AA165" s="39"/>
      <c r="AB165" s="407">
        <v>3776</v>
      </c>
      <c r="AC165" s="39"/>
      <c r="AD165" s="39"/>
      <c r="AE165" s="39"/>
      <c r="AF165" s="39"/>
      <c r="AG165" s="39"/>
      <c r="AH165" s="39"/>
      <c r="AI165" s="39"/>
      <c r="AJ165" s="39"/>
      <c r="AK165" s="39"/>
      <c r="AL165" s="39"/>
      <c r="AM165" s="91"/>
      <c r="AN165" s="91">
        <f t="shared" si="378"/>
        <v>43.663274745605918</v>
      </c>
      <c r="AO165" s="283" t="s">
        <v>267</v>
      </c>
      <c r="AP165" s="45"/>
    </row>
    <row r="166" spans="1:43" ht="37.5">
      <c r="A166" s="281"/>
      <c r="B166" s="282" t="s">
        <v>869</v>
      </c>
      <c r="C166" s="39"/>
      <c r="D166" s="36">
        <f t="shared" si="408"/>
        <v>5642</v>
      </c>
      <c r="E166" s="39">
        <f t="shared" si="400"/>
        <v>0</v>
      </c>
      <c r="F166" s="36">
        <f t="shared" si="401"/>
        <v>5642</v>
      </c>
      <c r="G166" s="35"/>
      <c r="H166" s="35"/>
      <c r="I166" s="35"/>
      <c r="J166" s="36">
        <v>5642</v>
      </c>
      <c r="K166" s="35"/>
      <c r="L166" s="35"/>
      <c r="M166" s="35"/>
      <c r="N166" s="35"/>
      <c r="O166" s="35">
        <f t="shared" si="402"/>
        <v>0</v>
      </c>
      <c r="P166" s="35">
        <f t="shared" si="403"/>
        <v>0</v>
      </c>
      <c r="Q166" s="35">
        <f t="shared" si="404"/>
        <v>0</v>
      </c>
      <c r="R166" s="35">
        <f t="shared" si="405"/>
        <v>0</v>
      </c>
      <c r="S166" s="35"/>
      <c r="T166" s="35"/>
      <c r="U166" s="35"/>
      <c r="V166" s="35"/>
      <c r="W166" s="35"/>
      <c r="X166" s="35"/>
      <c r="Y166" s="39">
        <f t="shared" si="406"/>
        <v>566</v>
      </c>
      <c r="Z166" s="39">
        <f t="shared" si="407"/>
        <v>566</v>
      </c>
      <c r="AA166" s="39"/>
      <c r="AB166" s="407">
        <v>566</v>
      </c>
      <c r="AC166" s="39"/>
      <c r="AD166" s="39"/>
      <c r="AE166" s="39"/>
      <c r="AF166" s="39"/>
      <c r="AG166" s="39"/>
      <c r="AH166" s="39"/>
      <c r="AI166" s="39"/>
      <c r="AJ166" s="39"/>
      <c r="AK166" s="39"/>
      <c r="AL166" s="39"/>
      <c r="AM166" s="91"/>
      <c r="AN166" s="91">
        <f t="shared" si="378"/>
        <v>10.031903580290678</v>
      </c>
      <c r="AO166" s="283" t="s">
        <v>267</v>
      </c>
      <c r="AP166" s="45"/>
    </row>
    <row r="167" spans="1:43" ht="37.5">
      <c r="A167" s="281"/>
      <c r="B167" s="282" t="s">
        <v>870</v>
      </c>
      <c r="C167" s="39"/>
      <c r="D167" s="36">
        <f t="shared" si="408"/>
        <v>6666</v>
      </c>
      <c r="E167" s="39">
        <f t="shared" si="400"/>
        <v>0</v>
      </c>
      <c r="F167" s="36">
        <f t="shared" si="401"/>
        <v>6666</v>
      </c>
      <c r="G167" s="35"/>
      <c r="H167" s="35"/>
      <c r="I167" s="35"/>
      <c r="J167" s="36">
        <v>6666</v>
      </c>
      <c r="K167" s="35"/>
      <c r="L167" s="35"/>
      <c r="M167" s="35"/>
      <c r="N167" s="35"/>
      <c r="O167" s="35">
        <f t="shared" si="402"/>
        <v>0</v>
      </c>
      <c r="P167" s="35">
        <f t="shared" si="403"/>
        <v>0</v>
      </c>
      <c r="Q167" s="35">
        <f t="shared" si="404"/>
        <v>0</v>
      </c>
      <c r="R167" s="35">
        <f t="shared" si="405"/>
        <v>0</v>
      </c>
      <c r="S167" s="35"/>
      <c r="T167" s="35"/>
      <c r="U167" s="35"/>
      <c r="V167" s="35"/>
      <c r="W167" s="35"/>
      <c r="X167" s="35"/>
      <c r="Y167" s="39">
        <f t="shared" si="406"/>
        <v>3688</v>
      </c>
      <c r="Z167" s="39">
        <f t="shared" si="407"/>
        <v>3688</v>
      </c>
      <c r="AA167" s="39"/>
      <c r="AB167" s="407">
        <v>3688</v>
      </c>
      <c r="AC167" s="39"/>
      <c r="AD167" s="39"/>
      <c r="AE167" s="39"/>
      <c r="AF167" s="39"/>
      <c r="AG167" s="39"/>
      <c r="AH167" s="39"/>
      <c r="AI167" s="39"/>
      <c r="AJ167" s="39"/>
      <c r="AK167" s="39"/>
      <c r="AL167" s="39"/>
      <c r="AM167" s="91"/>
      <c r="AN167" s="91">
        <f t="shared" si="378"/>
        <v>55.325532553255329</v>
      </c>
      <c r="AO167" s="283" t="s">
        <v>267</v>
      </c>
      <c r="AP167" s="45"/>
    </row>
    <row r="168" spans="1:43" ht="37.5">
      <c r="A168" s="281"/>
      <c r="B168" s="282" t="s">
        <v>871</v>
      </c>
      <c r="C168" s="39"/>
      <c r="D168" s="36">
        <f t="shared" si="408"/>
        <v>3094</v>
      </c>
      <c r="E168" s="39">
        <f t="shared" si="400"/>
        <v>0</v>
      </c>
      <c r="F168" s="36">
        <f t="shared" si="401"/>
        <v>3094</v>
      </c>
      <c r="G168" s="35"/>
      <c r="H168" s="35"/>
      <c r="I168" s="35"/>
      <c r="J168" s="36">
        <v>3094</v>
      </c>
      <c r="K168" s="35"/>
      <c r="L168" s="35"/>
      <c r="M168" s="35"/>
      <c r="N168" s="35"/>
      <c r="O168" s="35">
        <f t="shared" si="402"/>
        <v>0</v>
      </c>
      <c r="P168" s="35">
        <f t="shared" si="403"/>
        <v>0</v>
      </c>
      <c r="Q168" s="35">
        <f t="shared" si="404"/>
        <v>0</v>
      </c>
      <c r="R168" s="35">
        <f t="shared" si="405"/>
        <v>0</v>
      </c>
      <c r="S168" s="35"/>
      <c r="T168" s="35"/>
      <c r="U168" s="35"/>
      <c r="V168" s="35"/>
      <c r="W168" s="35"/>
      <c r="X168" s="35"/>
      <c r="Y168" s="39">
        <f t="shared" si="406"/>
        <v>4137</v>
      </c>
      <c r="Z168" s="39">
        <f t="shared" si="407"/>
        <v>4137</v>
      </c>
      <c r="AA168" s="39"/>
      <c r="AB168" s="407">
        <v>4137</v>
      </c>
      <c r="AC168" s="39"/>
      <c r="AD168" s="39"/>
      <c r="AE168" s="39"/>
      <c r="AF168" s="39"/>
      <c r="AG168" s="39"/>
      <c r="AH168" s="39"/>
      <c r="AI168" s="39"/>
      <c r="AJ168" s="39"/>
      <c r="AK168" s="39"/>
      <c r="AL168" s="39"/>
      <c r="AM168" s="91"/>
      <c r="AN168" s="91">
        <f t="shared" si="378"/>
        <v>133.71040723981901</v>
      </c>
      <c r="AO168" s="283" t="s">
        <v>267</v>
      </c>
      <c r="AP168" s="45"/>
    </row>
    <row r="169" spans="1:43" ht="37.5">
      <c r="A169" s="281"/>
      <c r="B169" s="282" t="s">
        <v>872</v>
      </c>
      <c r="C169" s="39"/>
      <c r="D169" s="36">
        <f t="shared" si="408"/>
        <v>17946</v>
      </c>
      <c r="E169" s="39">
        <f t="shared" si="400"/>
        <v>0</v>
      </c>
      <c r="F169" s="36">
        <f t="shared" si="401"/>
        <v>17946</v>
      </c>
      <c r="G169" s="35"/>
      <c r="H169" s="35"/>
      <c r="I169" s="35"/>
      <c r="J169" s="36">
        <v>17946</v>
      </c>
      <c r="K169" s="35"/>
      <c r="L169" s="35"/>
      <c r="M169" s="35"/>
      <c r="N169" s="35"/>
      <c r="O169" s="35">
        <f t="shared" si="402"/>
        <v>0</v>
      </c>
      <c r="P169" s="35">
        <f t="shared" si="403"/>
        <v>0</v>
      </c>
      <c r="Q169" s="35">
        <f t="shared" si="404"/>
        <v>0</v>
      </c>
      <c r="R169" s="35">
        <f t="shared" si="405"/>
        <v>0</v>
      </c>
      <c r="S169" s="35"/>
      <c r="T169" s="35"/>
      <c r="U169" s="35"/>
      <c r="V169" s="35"/>
      <c r="W169" s="35"/>
      <c r="X169" s="35"/>
      <c r="Y169" s="39">
        <f t="shared" si="406"/>
        <v>10387</v>
      </c>
      <c r="Z169" s="39">
        <f t="shared" si="407"/>
        <v>10387</v>
      </c>
      <c r="AA169" s="39"/>
      <c r="AB169" s="407">
        <v>10387</v>
      </c>
      <c r="AC169" s="39"/>
      <c r="AD169" s="39"/>
      <c r="AE169" s="39"/>
      <c r="AF169" s="39"/>
      <c r="AG169" s="39"/>
      <c r="AH169" s="39"/>
      <c r="AI169" s="39"/>
      <c r="AJ169" s="39"/>
      <c r="AK169" s="39"/>
      <c r="AL169" s="39"/>
      <c r="AM169" s="91"/>
      <c r="AN169" s="91">
        <f t="shared" si="378"/>
        <v>57.879193134960438</v>
      </c>
      <c r="AO169" s="283" t="s">
        <v>267</v>
      </c>
      <c r="AP169" s="45"/>
    </row>
    <row r="170" spans="1:43" ht="37.5">
      <c r="A170" s="281"/>
      <c r="B170" s="282" t="s">
        <v>873</v>
      </c>
      <c r="C170" s="39"/>
      <c r="D170" s="36">
        <f t="shared" si="408"/>
        <v>3130</v>
      </c>
      <c r="E170" s="39">
        <f t="shared" si="400"/>
        <v>0</v>
      </c>
      <c r="F170" s="36">
        <f t="shared" si="401"/>
        <v>3130</v>
      </c>
      <c r="G170" s="35"/>
      <c r="H170" s="35"/>
      <c r="I170" s="35"/>
      <c r="J170" s="36">
        <v>3130</v>
      </c>
      <c r="K170" s="35"/>
      <c r="L170" s="35"/>
      <c r="M170" s="35"/>
      <c r="N170" s="35"/>
      <c r="O170" s="35">
        <f t="shared" si="402"/>
        <v>0</v>
      </c>
      <c r="P170" s="35">
        <f t="shared" si="403"/>
        <v>0</v>
      </c>
      <c r="Q170" s="35">
        <f t="shared" si="404"/>
        <v>0</v>
      </c>
      <c r="R170" s="35">
        <f t="shared" si="405"/>
        <v>0</v>
      </c>
      <c r="S170" s="35"/>
      <c r="T170" s="35"/>
      <c r="U170" s="35"/>
      <c r="V170" s="35"/>
      <c r="W170" s="35"/>
      <c r="X170" s="35"/>
      <c r="Y170" s="39">
        <f t="shared" si="406"/>
        <v>3130</v>
      </c>
      <c r="Z170" s="39">
        <f t="shared" si="407"/>
        <v>3130</v>
      </c>
      <c r="AA170" s="39"/>
      <c r="AB170" s="407">
        <v>3130</v>
      </c>
      <c r="AC170" s="39"/>
      <c r="AD170" s="39"/>
      <c r="AE170" s="39"/>
      <c r="AF170" s="39"/>
      <c r="AG170" s="39"/>
      <c r="AH170" s="39"/>
      <c r="AI170" s="39"/>
      <c r="AJ170" s="39"/>
      <c r="AK170" s="39"/>
      <c r="AL170" s="39"/>
      <c r="AM170" s="91"/>
      <c r="AN170" s="91">
        <f t="shared" si="378"/>
        <v>100</v>
      </c>
      <c r="AO170" s="283" t="s">
        <v>267</v>
      </c>
      <c r="AP170" s="45"/>
    </row>
    <row r="171" spans="1:43" ht="37.5">
      <c r="A171" s="281"/>
      <c r="B171" s="282" t="s">
        <v>874</v>
      </c>
      <c r="C171" s="39"/>
      <c r="D171" s="36">
        <f t="shared" si="408"/>
        <v>5662</v>
      </c>
      <c r="E171" s="39">
        <f t="shared" si="400"/>
        <v>0</v>
      </c>
      <c r="F171" s="36">
        <f t="shared" si="401"/>
        <v>5662</v>
      </c>
      <c r="G171" s="35"/>
      <c r="H171" s="35"/>
      <c r="I171" s="35"/>
      <c r="J171" s="36">
        <v>5662</v>
      </c>
      <c r="K171" s="35"/>
      <c r="L171" s="35"/>
      <c r="M171" s="35"/>
      <c r="N171" s="35"/>
      <c r="O171" s="35">
        <f t="shared" si="402"/>
        <v>0</v>
      </c>
      <c r="P171" s="35">
        <f t="shared" si="403"/>
        <v>0</v>
      </c>
      <c r="Q171" s="35">
        <f t="shared" si="404"/>
        <v>0</v>
      </c>
      <c r="R171" s="35">
        <f t="shared" si="405"/>
        <v>0</v>
      </c>
      <c r="S171" s="35"/>
      <c r="T171" s="35"/>
      <c r="U171" s="35"/>
      <c r="V171" s="35"/>
      <c r="W171" s="35"/>
      <c r="X171" s="35"/>
      <c r="Y171" s="39">
        <f t="shared" si="406"/>
        <v>5662</v>
      </c>
      <c r="Z171" s="39">
        <f t="shared" si="407"/>
        <v>5662</v>
      </c>
      <c r="AA171" s="39"/>
      <c r="AB171" s="407">
        <v>5662</v>
      </c>
      <c r="AC171" s="39"/>
      <c r="AD171" s="39"/>
      <c r="AE171" s="39"/>
      <c r="AF171" s="39"/>
      <c r="AG171" s="39"/>
      <c r="AH171" s="39"/>
      <c r="AI171" s="39"/>
      <c r="AJ171" s="39"/>
      <c r="AK171" s="39"/>
      <c r="AL171" s="39"/>
      <c r="AM171" s="91"/>
      <c r="AN171" s="91">
        <f t="shared" si="378"/>
        <v>100</v>
      </c>
      <c r="AO171" s="283" t="s">
        <v>267</v>
      </c>
      <c r="AP171" s="45"/>
    </row>
    <row r="172" spans="1:43" ht="37.5">
      <c r="A172" s="281"/>
      <c r="B172" s="282" t="s">
        <v>875</v>
      </c>
      <c r="C172" s="39"/>
      <c r="D172" s="36">
        <f t="shared" si="408"/>
        <v>1782</v>
      </c>
      <c r="E172" s="39">
        <f t="shared" si="400"/>
        <v>0</v>
      </c>
      <c r="F172" s="36">
        <f t="shared" si="401"/>
        <v>1782</v>
      </c>
      <c r="G172" s="35"/>
      <c r="H172" s="35"/>
      <c r="I172" s="35"/>
      <c r="J172" s="36">
        <v>1782</v>
      </c>
      <c r="K172" s="35"/>
      <c r="L172" s="35"/>
      <c r="M172" s="35"/>
      <c r="N172" s="35"/>
      <c r="O172" s="35">
        <f t="shared" si="402"/>
        <v>0</v>
      </c>
      <c r="P172" s="35">
        <f t="shared" si="403"/>
        <v>0</v>
      </c>
      <c r="Q172" s="35">
        <f t="shared" si="404"/>
        <v>0</v>
      </c>
      <c r="R172" s="35">
        <f t="shared" si="405"/>
        <v>0</v>
      </c>
      <c r="S172" s="35"/>
      <c r="T172" s="35"/>
      <c r="U172" s="35"/>
      <c r="V172" s="35"/>
      <c r="W172" s="35"/>
      <c r="X172" s="35"/>
      <c r="Y172" s="39">
        <f t="shared" si="406"/>
        <v>1740</v>
      </c>
      <c r="Z172" s="39">
        <f t="shared" si="407"/>
        <v>1740</v>
      </c>
      <c r="AA172" s="39"/>
      <c r="AB172" s="407">
        <v>1740</v>
      </c>
      <c r="AC172" s="39"/>
      <c r="AD172" s="39"/>
      <c r="AE172" s="39"/>
      <c r="AF172" s="39"/>
      <c r="AG172" s="39"/>
      <c r="AH172" s="39"/>
      <c r="AI172" s="39"/>
      <c r="AJ172" s="39"/>
      <c r="AK172" s="39"/>
      <c r="AL172" s="39"/>
      <c r="AM172" s="91"/>
      <c r="AN172" s="91">
        <f t="shared" si="378"/>
        <v>97.643097643097647</v>
      </c>
      <c r="AO172" s="283" t="s">
        <v>267</v>
      </c>
      <c r="AP172" s="45"/>
    </row>
    <row r="173" spans="1:43" ht="37.5">
      <c r="A173" s="281"/>
      <c r="B173" s="282" t="s">
        <v>876</v>
      </c>
      <c r="C173" s="39"/>
      <c r="D173" s="36">
        <f t="shared" si="408"/>
        <v>4000</v>
      </c>
      <c r="E173" s="39">
        <f t="shared" si="400"/>
        <v>0</v>
      </c>
      <c r="F173" s="36">
        <f t="shared" si="401"/>
        <v>4000</v>
      </c>
      <c r="G173" s="35"/>
      <c r="H173" s="35"/>
      <c r="I173" s="35"/>
      <c r="J173" s="36">
        <v>4000</v>
      </c>
      <c r="K173" s="35"/>
      <c r="L173" s="35"/>
      <c r="M173" s="35"/>
      <c r="N173" s="35"/>
      <c r="O173" s="35">
        <f t="shared" si="402"/>
        <v>0</v>
      </c>
      <c r="P173" s="35">
        <f t="shared" si="403"/>
        <v>0</v>
      </c>
      <c r="Q173" s="35">
        <f t="shared" si="404"/>
        <v>0</v>
      </c>
      <c r="R173" s="35">
        <f t="shared" si="405"/>
        <v>0</v>
      </c>
      <c r="S173" s="35"/>
      <c r="T173" s="35"/>
      <c r="U173" s="35"/>
      <c r="V173" s="35"/>
      <c r="W173" s="35"/>
      <c r="X173" s="35"/>
      <c r="Y173" s="39">
        <f t="shared" si="406"/>
        <v>1418</v>
      </c>
      <c r="Z173" s="39">
        <f t="shared" si="407"/>
        <v>1418</v>
      </c>
      <c r="AA173" s="39"/>
      <c r="AB173" s="407">
        <v>1418</v>
      </c>
      <c r="AC173" s="39"/>
      <c r="AD173" s="39"/>
      <c r="AE173" s="39"/>
      <c r="AF173" s="39"/>
      <c r="AG173" s="39"/>
      <c r="AH173" s="39"/>
      <c r="AI173" s="39"/>
      <c r="AJ173" s="39"/>
      <c r="AK173" s="39"/>
      <c r="AL173" s="39"/>
      <c r="AM173" s="91"/>
      <c r="AN173" s="91">
        <f t="shared" si="378"/>
        <v>35.449999999999996</v>
      </c>
      <c r="AO173" s="283" t="s">
        <v>267</v>
      </c>
      <c r="AP173" s="45"/>
    </row>
    <row r="174" spans="1:43" ht="37.5">
      <c r="A174" s="281"/>
      <c r="B174" s="282" t="s">
        <v>877</v>
      </c>
      <c r="C174" s="39"/>
      <c r="D174" s="36">
        <f t="shared" si="408"/>
        <v>2081</v>
      </c>
      <c r="E174" s="39">
        <f t="shared" si="400"/>
        <v>0</v>
      </c>
      <c r="F174" s="36">
        <f t="shared" si="401"/>
        <v>2081</v>
      </c>
      <c r="G174" s="35"/>
      <c r="H174" s="35"/>
      <c r="I174" s="35"/>
      <c r="J174" s="36">
        <v>2081</v>
      </c>
      <c r="K174" s="35"/>
      <c r="L174" s="35"/>
      <c r="M174" s="35"/>
      <c r="N174" s="35"/>
      <c r="O174" s="35">
        <f t="shared" si="402"/>
        <v>0</v>
      </c>
      <c r="P174" s="35">
        <f t="shared" si="403"/>
        <v>0</v>
      </c>
      <c r="Q174" s="35">
        <f t="shared" si="404"/>
        <v>0</v>
      </c>
      <c r="R174" s="35">
        <f t="shared" si="405"/>
        <v>0</v>
      </c>
      <c r="S174" s="35"/>
      <c r="T174" s="35"/>
      <c r="U174" s="35"/>
      <c r="V174" s="35"/>
      <c r="W174" s="35"/>
      <c r="X174" s="35"/>
      <c r="Y174" s="36">
        <f t="shared" ref="Y174:Y176" si="409">Z174+AF174</f>
        <v>2038</v>
      </c>
      <c r="Z174" s="36">
        <f t="shared" ref="Z174:Z176" si="410">AA174+AB174+AC174+AD174</f>
        <v>2038</v>
      </c>
      <c r="AA174" s="36"/>
      <c r="AB174" s="408">
        <v>2038</v>
      </c>
      <c r="AC174" s="39"/>
      <c r="AD174" s="39"/>
      <c r="AE174" s="39"/>
      <c r="AF174" s="39"/>
      <c r="AG174" s="39"/>
      <c r="AH174" s="39"/>
      <c r="AI174" s="39"/>
      <c r="AJ174" s="39"/>
      <c r="AK174" s="39"/>
      <c r="AL174" s="39"/>
      <c r="AM174" s="91"/>
      <c r="AN174" s="91">
        <f t="shared" si="378"/>
        <v>97.933685728015377</v>
      </c>
      <c r="AO174" s="283" t="s">
        <v>267</v>
      </c>
      <c r="AP174" s="45"/>
    </row>
    <row r="175" spans="1:43" ht="37.5">
      <c r="A175" s="281"/>
      <c r="B175" s="282" t="s">
        <v>878</v>
      </c>
      <c r="C175" s="39"/>
      <c r="D175" s="36">
        <f t="shared" si="408"/>
        <v>3276</v>
      </c>
      <c r="E175" s="39">
        <f t="shared" si="400"/>
        <v>0</v>
      </c>
      <c r="F175" s="36">
        <f t="shared" si="401"/>
        <v>3276</v>
      </c>
      <c r="G175" s="35"/>
      <c r="H175" s="35"/>
      <c r="I175" s="35"/>
      <c r="J175" s="36">
        <v>3276</v>
      </c>
      <c r="K175" s="35"/>
      <c r="L175" s="35"/>
      <c r="M175" s="35"/>
      <c r="N175" s="35"/>
      <c r="O175" s="35">
        <f t="shared" si="402"/>
        <v>0</v>
      </c>
      <c r="P175" s="35">
        <f t="shared" si="403"/>
        <v>0</v>
      </c>
      <c r="Q175" s="35">
        <f t="shared" ref="Q175:Q176" si="411">S175+U175+V175+W175</f>
        <v>0</v>
      </c>
      <c r="R175" s="35">
        <f t="shared" ref="R175:R176" si="412">T175+U175+V175+W175</f>
        <v>0</v>
      </c>
      <c r="S175" s="35"/>
      <c r="T175" s="35"/>
      <c r="U175" s="35"/>
      <c r="V175" s="35"/>
      <c r="W175" s="35"/>
      <c r="X175" s="35"/>
      <c r="Y175" s="39">
        <f t="shared" si="409"/>
        <v>2066</v>
      </c>
      <c r="Z175" s="39">
        <f t="shared" si="410"/>
        <v>2066</v>
      </c>
      <c r="AA175" s="39"/>
      <c r="AB175" s="407">
        <v>2066</v>
      </c>
      <c r="AC175" s="39"/>
      <c r="AD175" s="39"/>
      <c r="AE175" s="39"/>
      <c r="AF175" s="39"/>
      <c r="AG175" s="39"/>
      <c r="AH175" s="39"/>
      <c r="AI175" s="39"/>
      <c r="AJ175" s="39"/>
      <c r="AK175" s="39"/>
      <c r="AL175" s="39"/>
      <c r="AM175" s="91"/>
      <c r="AN175" s="91">
        <f t="shared" si="378"/>
        <v>63.064713064713061</v>
      </c>
      <c r="AO175" s="283" t="s">
        <v>267</v>
      </c>
      <c r="AP175" s="45"/>
    </row>
    <row r="176" spans="1:43" ht="37.5">
      <c r="A176" s="281"/>
      <c r="B176" s="282" t="s">
        <v>879</v>
      </c>
      <c r="C176" s="39"/>
      <c r="D176" s="36">
        <f t="shared" si="408"/>
        <v>11085</v>
      </c>
      <c r="E176" s="39">
        <f t="shared" si="400"/>
        <v>0</v>
      </c>
      <c r="F176" s="36">
        <f t="shared" si="401"/>
        <v>11085</v>
      </c>
      <c r="G176" s="35"/>
      <c r="H176" s="35"/>
      <c r="I176" s="35"/>
      <c r="J176" s="36">
        <v>11085</v>
      </c>
      <c r="K176" s="35"/>
      <c r="L176" s="35"/>
      <c r="M176" s="35"/>
      <c r="N176" s="35"/>
      <c r="O176" s="35">
        <f t="shared" ref="O176:O183" si="413">Q176+X176</f>
        <v>0</v>
      </c>
      <c r="P176" s="35">
        <f t="shared" ref="P176:P183" si="414">R176+X176</f>
        <v>0</v>
      </c>
      <c r="Q176" s="35">
        <f t="shared" si="411"/>
        <v>0</v>
      </c>
      <c r="R176" s="35">
        <f t="shared" si="412"/>
        <v>0</v>
      </c>
      <c r="S176" s="35"/>
      <c r="T176" s="35"/>
      <c r="U176" s="35"/>
      <c r="V176" s="35"/>
      <c r="W176" s="35"/>
      <c r="X176" s="35"/>
      <c r="Y176" s="39">
        <f t="shared" si="409"/>
        <v>9986</v>
      </c>
      <c r="Z176" s="39">
        <f t="shared" si="410"/>
        <v>9986</v>
      </c>
      <c r="AA176" s="39"/>
      <c r="AB176" s="407">
        <v>9986</v>
      </c>
      <c r="AC176" s="39"/>
      <c r="AD176" s="39"/>
      <c r="AE176" s="39"/>
      <c r="AF176" s="39"/>
      <c r="AG176" s="39"/>
      <c r="AH176" s="39"/>
      <c r="AI176" s="39"/>
      <c r="AJ176" s="39"/>
      <c r="AK176" s="39"/>
      <c r="AL176" s="39"/>
      <c r="AM176" s="91"/>
      <c r="AN176" s="91">
        <f t="shared" si="378"/>
        <v>90.085701398285963</v>
      </c>
      <c r="AO176" s="283" t="s">
        <v>267</v>
      </c>
      <c r="AP176" s="45"/>
    </row>
    <row r="177" spans="1:43" ht="37.5">
      <c r="A177" s="12">
        <v>12</v>
      </c>
      <c r="B177" s="5" t="s">
        <v>111</v>
      </c>
      <c r="C177" s="39">
        <f t="shared" ref="C177:C183" si="415">E177+O177</f>
        <v>6000</v>
      </c>
      <c r="D177" s="39">
        <f t="shared" si="408"/>
        <v>4000</v>
      </c>
      <c r="E177" s="39">
        <f t="shared" si="400"/>
        <v>6000</v>
      </c>
      <c r="F177" s="39">
        <f t="shared" si="401"/>
        <v>4000</v>
      </c>
      <c r="G177" s="35"/>
      <c r="H177" s="35"/>
      <c r="I177" s="35">
        <v>6000</v>
      </c>
      <c r="J177" s="35">
        <v>4000</v>
      </c>
      <c r="K177" s="35"/>
      <c r="L177" s="35"/>
      <c r="M177" s="35"/>
      <c r="N177" s="35"/>
      <c r="O177" s="35">
        <f t="shared" si="413"/>
        <v>0</v>
      </c>
      <c r="P177" s="35">
        <f t="shared" si="414"/>
        <v>0</v>
      </c>
      <c r="Q177" s="35">
        <f t="shared" ref="Q177:Q183" si="416">S177+U177+V177+W177</f>
        <v>0</v>
      </c>
      <c r="R177" s="35">
        <f t="shared" ref="R177:R183" si="417">T177+U177+V177+W177</f>
        <v>0</v>
      </c>
      <c r="S177" s="35"/>
      <c r="T177" s="35"/>
      <c r="U177" s="35"/>
      <c r="V177" s="35"/>
      <c r="W177" s="35"/>
      <c r="X177" s="35"/>
      <c r="Y177" s="39">
        <f t="shared" ref="Y177:Y182" si="418">Z177+AF177</f>
        <v>0</v>
      </c>
      <c r="Z177" s="39">
        <f t="shared" ref="Z177:Z182" si="419">AA177+AB177+AC177+AD177</f>
        <v>0</v>
      </c>
      <c r="AA177" s="39"/>
      <c r="AB177" s="39"/>
      <c r="AC177" s="39"/>
      <c r="AD177" s="39"/>
      <c r="AE177" s="39"/>
      <c r="AF177" s="39"/>
      <c r="AG177" s="39"/>
      <c r="AH177" s="39"/>
      <c r="AI177" s="39"/>
      <c r="AJ177" s="39"/>
      <c r="AK177" s="39"/>
      <c r="AL177" s="39"/>
      <c r="AM177" s="91">
        <f t="shared" ref="AM177:AM209" si="420">Y177/C177*100</f>
        <v>0</v>
      </c>
      <c r="AN177" s="90">
        <f t="shared" si="378"/>
        <v>0</v>
      </c>
      <c r="AO177" s="12" t="s">
        <v>267</v>
      </c>
      <c r="AP177" s="45"/>
      <c r="AQ177">
        <v>1</v>
      </c>
    </row>
    <row r="178" spans="1:43" ht="37.5">
      <c r="A178" s="12">
        <v>13</v>
      </c>
      <c r="B178" s="5" t="s">
        <v>112</v>
      </c>
      <c r="C178" s="39">
        <f t="shared" si="415"/>
        <v>5000</v>
      </c>
      <c r="D178" s="39">
        <f t="shared" si="408"/>
        <v>3700</v>
      </c>
      <c r="E178" s="39">
        <f t="shared" si="400"/>
        <v>5000</v>
      </c>
      <c r="F178" s="39">
        <f t="shared" si="401"/>
        <v>3700</v>
      </c>
      <c r="G178" s="35"/>
      <c r="H178" s="35"/>
      <c r="I178" s="35">
        <v>5000</v>
      </c>
      <c r="J178" s="35">
        <v>3700</v>
      </c>
      <c r="K178" s="35"/>
      <c r="L178" s="35"/>
      <c r="M178" s="35"/>
      <c r="N178" s="35"/>
      <c r="O178" s="35">
        <f t="shared" si="413"/>
        <v>0</v>
      </c>
      <c r="P178" s="35">
        <f t="shared" si="414"/>
        <v>0</v>
      </c>
      <c r="Q178" s="35">
        <f t="shared" si="416"/>
        <v>0</v>
      </c>
      <c r="R178" s="35">
        <f t="shared" si="417"/>
        <v>0</v>
      </c>
      <c r="S178" s="35"/>
      <c r="T178" s="35"/>
      <c r="U178" s="35"/>
      <c r="V178" s="35"/>
      <c r="W178" s="35"/>
      <c r="X178" s="35"/>
      <c r="Y178" s="39">
        <f t="shared" si="418"/>
        <v>3700</v>
      </c>
      <c r="Z178" s="39">
        <f t="shared" si="419"/>
        <v>3700</v>
      </c>
      <c r="AA178" s="39"/>
      <c r="AB178" s="407">
        <v>3700</v>
      </c>
      <c r="AC178" s="39"/>
      <c r="AD178" s="39"/>
      <c r="AE178" s="39"/>
      <c r="AF178" s="39"/>
      <c r="AG178" s="39"/>
      <c r="AH178" s="39"/>
      <c r="AI178" s="39"/>
      <c r="AJ178" s="39"/>
      <c r="AK178" s="39"/>
      <c r="AL178" s="39"/>
      <c r="AM178" s="91">
        <f t="shared" si="420"/>
        <v>74</v>
      </c>
      <c r="AN178" s="90">
        <f t="shared" si="378"/>
        <v>100</v>
      </c>
      <c r="AO178" s="12" t="s">
        <v>267</v>
      </c>
      <c r="AP178" s="45"/>
      <c r="AQ178">
        <v>1</v>
      </c>
    </row>
    <row r="179" spans="1:43" ht="37.5">
      <c r="A179" s="12">
        <v>14</v>
      </c>
      <c r="B179" s="5" t="s">
        <v>113</v>
      </c>
      <c r="C179" s="39">
        <f t="shared" si="415"/>
        <v>7000</v>
      </c>
      <c r="D179" s="39">
        <f t="shared" si="408"/>
        <v>4200</v>
      </c>
      <c r="E179" s="39">
        <f t="shared" si="400"/>
        <v>7000</v>
      </c>
      <c r="F179" s="39">
        <f t="shared" si="401"/>
        <v>4200</v>
      </c>
      <c r="G179" s="35"/>
      <c r="H179" s="35"/>
      <c r="I179" s="35">
        <v>7000</v>
      </c>
      <c r="J179" s="35">
        <v>4200</v>
      </c>
      <c r="K179" s="35"/>
      <c r="L179" s="35"/>
      <c r="M179" s="35"/>
      <c r="N179" s="35"/>
      <c r="O179" s="35">
        <f t="shared" si="413"/>
        <v>0</v>
      </c>
      <c r="P179" s="35">
        <f t="shared" si="414"/>
        <v>0</v>
      </c>
      <c r="Q179" s="35">
        <f t="shared" si="416"/>
        <v>0</v>
      </c>
      <c r="R179" s="35">
        <f t="shared" si="417"/>
        <v>0</v>
      </c>
      <c r="S179" s="35"/>
      <c r="T179" s="35"/>
      <c r="U179" s="35"/>
      <c r="V179" s="35"/>
      <c r="W179" s="35"/>
      <c r="X179" s="35"/>
      <c r="Y179" s="39">
        <f t="shared" si="418"/>
        <v>4200</v>
      </c>
      <c r="Z179" s="39">
        <f t="shared" si="419"/>
        <v>4200</v>
      </c>
      <c r="AA179" s="39"/>
      <c r="AB179" s="407">
        <v>4200</v>
      </c>
      <c r="AC179" s="39"/>
      <c r="AD179" s="39"/>
      <c r="AE179" s="39"/>
      <c r="AF179" s="39"/>
      <c r="AG179" s="39"/>
      <c r="AH179" s="39"/>
      <c r="AI179" s="39"/>
      <c r="AJ179" s="39"/>
      <c r="AK179" s="39"/>
      <c r="AL179" s="39"/>
      <c r="AM179" s="91">
        <f t="shared" si="420"/>
        <v>60</v>
      </c>
      <c r="AN179" s="90">
        <f t="shared" si="378"/>
        <v>100</v>
      </c>
      <c r="AO179" s="12" t="s">
        <v>267</v>
      </c>
      <c r="AP179" s="45"/>
      <c r="AQ179">
        <v>1</v>
      </c>
    </row>
    <row r="180" spans="1:43" ht="37.5">
      <c r="A180" s="12">
        <v>15</v>
      </c>
      <c r="B180" s="5" t="s">
        <v>114</v>
      </c>
      <c r="C180" s="39">
        <f t="shared" si="415"/>
        <v>5000</v>
      </c>
      <c r="D180" s="39">
        <f t="shared" si="408"/>
        <v>0</v>
      </c>
      <c r="E180" s="39">
        <f t="shared" si="400"/>
        <v>5000</v>
      </c>
      <c r="F180" s="39">
        <f t="shared" si="401"/>
        <v>0</v>
      </c>
      <c r="G180" s="35"/>
      <c r="H180" s="35"/>
      <c r="I180" s="35">
        <v>5000</v>
      </c>
      <c r="J180" s="35"/>
      <c r="K180" s="35"/>
      <c r="L180" s="35"/>
      <c r="M180" s="35"/>
      <c r="N180" s="35"/>
      <c r="O180" s="35">
        <f t="shared" si="413"/>
        <v>0</v>
      </c>
      <c r="P180" s="35">
        <f t="shared" si="414"/>
        <v>0</v>
      </c>
      <c r="Q180" s="35">
        <f t="shared" si="416"/>
        <v>0</v>
      </c>
      <c r="R180" s="35">
        <f t="shared" si="417"/>
        <v>0</v>
      </c>
      <c r="S180" s="35"/>
      <c r="T180" s="35"/>
      <c r="U180" s="35"/>
      <c r="V180" s="35"/>
      <c r="W180" s="35"/>
      <c r="X180" s="35"/>
      <c r="Y180" s="39">
        <f t="shared" si="418"/>
        <v>0</v>
      </c>
      <c r="Z180" s="39">
        <f t="shared" si="419"/>
        <v>0</v>
      </c>
      <c r="AA180" s="39"/>
      <c r="AB180" s="39"/>
      <c r="AC180" s="39"/>
      <c r="AD180" s="39"/>
      <c r="AE180" s="39"/>
      <c r="AF180" s="39"/>
      <c r="AG180" s="39"/>
      <c r="AH180" s="39"/>
      <c r="AI180" s="39"/>
      <c r="AJ180" s="39"/>
      <c r="AK180" s="39"/>
      <c r="AL180" s="39"/>
      <c r="AM180" s="91">
        <f t="shared" si="420"/>
        <v>0</v>
      </c>
      <c r="AN180" s="90"/>
      <c r="AO180" s="12" t="s">
        <v>267</v>
      </c>
      <c r="AP180" s="45"/>
      <c r="AQ180">
        <v>1</v>
      </c>
    </row>
    <row r="181" spans="1:43" ht="37.5">
      <c r="A181" s="12">
        <v>16</v>
      </c>
      <c r="B181" s="5" t="s">
        <v>115</v>
      </c>
      <c r="C181" s="39">
        <f t="shared" si="415"/>
        <v>3000</v>
      </c>
      <c r="D181" s="39">
        <f t="shared" si="408"/>
        <v>0</v>
      </c>
      <c r="E181" s="39">
        <f t="shared" si="400"/>
        <v>3000</v>
      </c>
      <c r="F181" s="39">
        <f t="shared" si="401"/>
        <v>0</v>
      </c>
      <c r="G181" s="35"/>
      <c r="H181" s="35"/>
      <c r="I181" s="35">
        <v>3000</v>
      </c>
      <c r="J181" s="35"/>
      <c r="K181" s="35"/>
      <c r="L181" s="35"/>
      <c r="M181" s="35"/>
      <c r="N181" s="35"/>
      <c r="O181" s="35">
        <f t="shared" si="413"/>
        <v>0</v>
      </c>
      <c r="P181" s="35">
        <f t="shared" si="414"/>
        <v>0</v>
      </c>
      <c r="Q181" s="35">
        <f t="shared" si="416"/>
        <v>0</v>
      </c>
      <c r="R181" s="35">
        <f t="shared" si="417"/>
        <v>0</v>
      </c>
      <c r="S181" s="35"/>
      <c r="T181" s="35"/>
      <c r="U181" s="35"/>
      <c r="V181" s="35"/>
      <c r="W181" s="35"/>
      <c r="X181" s="35"/>
      <c r="Y181" s="39">
        <f t="shared" si="418"/>
        <v>0</v>
      </c>
      <c r="Z181" s="39">
        <f t="shared" si="419"/>
        <v>0</v>
      </c>
      <c r="AA181" s="39"/>
      <c r="AB181" s="39"/>
      <c r="AC181" s="39"/>
      <c r="AD181" s="39"/>
      <c r="AE181" s="39"/>
      <c r="AF181" s="39"/>
      <c r="AG181" s="39"/>
      <c r="AH181" s="39"/>
      <c r="AI181" s="39"/>
      <c r="AJ181" s="39"/>
      <c r="AK181" s="39"/>
      <c r="AL181" s="39"/>
      <c r="AM181" s="91">
        <f t="shared" si="420"/>
        <v>0</v>
      </c>
      <c r="AN181" s="90"/>
      <c r="AO181" s="12" t="s">
        <v>267</v>
      </c>
      <c r="AP181" s="45"/>
      <c r="AQ181">
        <v>1</v>
      </c>
    </row>
    <row r="182" spans="1:43" ht="37.5">
      <c r="A182" s="12">
        <v>17</v>
      </c>
      <c r="B182" s="5" t="s">
        <v>116</v>
      </c>
      <c r="C182" s="39">
        <f t="shared" si="415"/>
        <v>5000</v>
      </c>
      <c r="D182" s="39">
        <f t="shared" si="408"/>
        <v>0</v>
      </c>
      <c r="E182" s="39">
        <f t="shared" si="400"/>
        <v>5000</v>
      </c>
      <c r="F182" s="39">
        <f t="shared" si="401"/>
        <v>0</v>
      </c>
      <c r="G182" s="35"/>
      <c r="H182" s="35"/>
      <c r="I182" s="35">
        <v>5000</v>
      </c>
      <c r="J182" s="35"/>
      <c r="K182" s="35"/>
      <c r="L182" s="35"/>
      <c r="M182" s="35"/>
      <c r="N182" s="35"/>
      <c r="O182" s="35">
        <f t="shared" si="413"/>
        <v>0</v>
      </c>
      <c r="P182" s="35">
        <f t="shared" si="414"/>
        <v>0</v>
      </c>
      <c r="Q182" s="35">
        <f t="shared" si="416"/>
        <v>0</v>
      </c>
      <c r="R182" s="35">
        <f t="shared" si="417"/>
        <v>0</v>
      </c>
      <c r="S182" s="35"/>
      <c r="T182" s="35"/>
      <c r="U182" s="35"/>
      <c r="V182" s="35"/>
      <c r="W182" s="35"/>
      <c r="X182" s="35"/>
      <c r="Y182" s="39">
        <f t="shared" si="418"/>
        <v>0</v>
      </c>
      <c r="Z182" s="39">
        <f t="shared" si="419"/>
        <v>0</v>
      </c>
      <c r="AA182" s="39"/>
      <c r="AB182" s="39"/>
      <c r="AC182" s="39"/>
      <c r="AD182" s="39"/>
      <c r="AE182" s="39"/>
      <c r="AF182" s="39"/>
      <c r="AG182" s="39"/>
      <c r="AH182" s="39"/>
      <c r="AI182" s="39"/>
      <c r="AJ182" s="39"/>
      <c r="AK182" s="39"/>
      <c r="AL182" s="39"/>
      <c r="AM182" s="91">
        <f t="shared" si="420"/>
        <v>0</v>
      </c>
      <c r="AN182" s="90"/>
      <c r="AO182" s="12" t="s">
        <v>267</v>
      </c>
      <c r="AP182" s="45"/>
      <c r="AQ182">
        <v>1</v>
      </c>
    </row>
    <row r="183" spans="1:43" ht="37.5">
      <c r="A183" s="12">
        <v>18</v>
      </c>
      <c r="B183" s="5" t="s">
        <v>117</v>
      </c>
      <c r="C183" s="39">
        <f t="shared" si="415"/>
        <v>3000</v>
      </c>
      <c r="D183" s="39">
        <f t="shared" si="408"/>
        <v>0</v>
      </c>
      <c r="E183" s="39">
        <f t="shared" si="400"/>
        <v>3000</v>
      </c>
      <c r="F183" s="39">
        <f t="shared" si="401"/>
        <v>0</v>
      </c>
      <c r="G183" s="35"/>
      <c r="H183" s="35"/>
      <c r="I183" s="35">
        <v>3000</v>
      </c>
      <c r="J183" s="35"/>
      <c r="K183" s="35"/>
      <c r="L183" s="35"/>
      <c r="M183" s="35"/>
      <c r="N183" s="35"/>
      <c r="O183" s="35">
        <f t="shared" si="413"/>
        <v>0</v>
      </c>
      <c r="P183" s="35">
        <f t="shared" si="414"/>
        <v>0</v>
      </c>
      <c r="Q183" s="35">
        <f t="shared" si="416"/>
        <v>0</v>
      </c>
      <c r="R183" s="35">
        <f t="shared" si="417"/>
        <v>0</v>
      </c>
      <c r="S183" s="35"/>
      <c r="T183" s="35"/>
      <c r="U183" s="35"/>
      <c r="V183" s="35"/>
      <c r="W183" s="35"/>
      <c r="X183" s="35"/>
      <c r="Y183" s="39"/>
      <c r="Z183" s="39"/>
      <c r="AA183" s="39"/>
      <c r="AB183" s="39"/>
      <c r="AC183" s="39"/>
      <c r="AD183" s="39"/>
      <c r="AE183" s="39"/>
      <c r="AF183" s="39"/>
      <c r="AG183" s="39"/>
      <c r="AH183" s="39"/>
      <c r="AI183" s="39"/>
      <c r="AJ183" s="39"/>
      <c r="AK183" s="39"/>
      <c r="AL183" s="39"/>
      <c r="AM183" s="91">
        <f t="shared" si="420"/>
        <v>0</v>
      </c>
      <c r="AN183" s="90"/>
      <c r="AO183" s="12" t="s">
        <v>265</v>
      </c>
      <c r="AP183" s="45"/>
      <c r="AQ183">
        <v>1</v>
      </c>
    </row>
    <row r="184" spans="1:43" ht="87.75" customHeight="1">
      <c r="A184" s="16">
        <v>19</v>
      </c>
      <c r="B184" s="2" t="s">
        <v>118</v>
      </c>
      <c r="C184" s="34">
        <f>SUM(C185:C186)</f>
        <v>6800</v>
      </c>
      <c r="D184" s="34">
        <f>SUM(D185:D186)</f>
        <v>6800</v>
      </c>
      <c r="E184" s="34">
        <f t="shared" ref="E184:AL184" si="421">SUM(E185:E186)</f>
        <v>6800</v>
      </c>
      <c r="F184" s="34">
        <f t="shared" si="421"/>
        <v>6800</v>
      </c>
      <c r="G184" s="34">
        <f t="shared" si="421"/>
        <v>0</v>
      </c>
      <c r="H184" s="34">
        <f t="shared" si="421"/>
        <v>0</v>
      </c>
      <c r="I184" s="34">
        <f t="shared" si="421"/>
        <v>6800</v>
      </c>
      <c r="J184" s="34">
        <f t="shared" si="421"/>
        <v>6800</v>
      </c>
      <c r="K184" s="34">
        <f t="shared" si="421"/>
        <v>0</v>
      </c>
      <c r="L184" s="34">
        <f t="shared" si="421"/>
        <v>0</v>
      </c>
      <c r="M184" s="34">
        <f t="shared" si="421"/>
        <v>0</v>
      </c>
      <c r="N184" s="34">
        <f t="shared" si="421"/>
        <v>0</v>
      </c>
      <c r="O184" s="34">
        <f t="shared" si="421"/>
        <v>0</v>
      </c>
      <c r="P184" s="34">
        <f t="shared" si="421"/>
        <v>0</v>
      </c>
      <c r="Q184" s="34">
        <f t="shared" si="421"/>
        <v>0</v>
      </c>
      <c r="R184" s="34">
        <f t="shared" si="421"/>
        <v>0</v>
      </c>
      <c r="S184" s="34">
        <f t="shared" si="421"/>
        <v>0</v>
      </c>
      <c r="T184" s="34">
        <f t="shared" si="421"/>
        <v>0</v>
      </c>
      <c r="U184" s="34">
        <f t="shared" si="421"/>
        <v>0</v>
      </c>
      <c r="V184" s="34">
        <f t="shared" si="421"/>
        <v>0</v>
      </c>
      <c r="W184" s="34">
        <f t="shared" si="421"/>
        <v>0</v>
      </c>
      <c r="X184" s="34">
        <f t="shared" si="421"/>
        <v>0</v>
      </c>
      <c r="Y184" s="34">
        <f t="shared" si="421"/>
        <v>6670</v>
      </c>
      <c r="Z184" s="34">
        <f t="shared" si="421"/>
        <v>6670</v>
      </c>
      <c r="AA184" s="34">
        <f t="shared" si="421"/>
        <v>0</v>
      </c>
      <c r="AB184" s="34">
        <f t="shared" si="421"/>
        <v>6670</v>
      </c>
      <c r="AC184" s="34">
        <f t="shared" si="421"/>
        <v>0</v>
      </c>
      <c r="AD184" s="34">
        <f t="shared" si="421"/>
        <v>0</v>
      </c>
      <c r="AE184" s="34"/>
      <c r="AF184" s="34">
        <f t="shared" si="421"/>
        <v>0</v>
      </c>
      <c r="AG184" s="34">
        <f t="shared" si="421"/>
        <v>0</v>
      </c>
      <c r="AH184" s="34">
        <f t="shared" si="421"/>
        <v>0</v>
      </c>
      <c r="AI184" s="34">
        <f t="shared" si="421"/>
        <v>0</v>
      </c>
      <c r="AJ184" s="34">
        <f t="shared" si="421"/>
        <v>0</v>
      </c>
      <c r="AK184" s="34">
        <f t="shared" si="421"/>
        <v>0</v>
      </c>
      <c r="AL184" s="34">
        <f t="shared" si="421"/>
        <v>0</v>
      </c>
      <c r="AM184" s="90">
        <f t="shared" si="420"/>
        <v>98.088235294117638</v>
      </c>
      <c r="AN184" s="90">
        <f t="shared" si="378"/>
        <v>98.088235294117638</v>
      </c>
      <c r="AO184" s="20"/>
      <c r="AP184" s="44"/>
    </row>
    <row r="185" spans="1:43" ht="90" customHeight="1">
      <c r="A185" s="17"/>
      <c r="B185" s="18" t="s">
        <v>119</v>
      </c>
      <c r="C185" s="36">
        <f t="shared" ref="C185:C186" si="422">E185+O185</f>
        <v>3800</v>
      </c>
      <c r="D185" s="36">
        <f t="shared" si="408"/>
        <v>2800</v>
      </c>
      <c r="E185" s="39">
        <f t="shared" ref="E185:E186" si="423">G185+I185+K185+L185+N185</f>
        <v>3800</v>
      </c>
      <c r="F185" s="36">
        <f t="shared" ref="F185:F186" si="424">H185+J185+K185+L185+N185</f>
        <v>2800</v>
      </c>
      <c r="G185" s="36"/>
      <c r="H185" s="36"/>
      <c r="I185" s="36">
        <v>3800</v>
      </c>
      <c r="J185" s="36">
        <v>2800</v>
      </c>
      <c r="K185" s="36"/>
      <c r="L185" s="36"/>
      <c r="M185" s="36"/>
      <c r="N185" s="36"/>
      <c r="O185" s="35">
        <f t="shared" ref="O185:O186" si="425">Q185+X185</f>
        <v>0</v>
      </c>
      <c r="P185" s="35">
        <f t="shared" ref="P185:P186" si="426">R185+X185</f>
        <v>0</v>
      </c>
      <c r="Q185" s="35">
        <f t="shared" ref="Q185:Q186" si="427">S185+U185+V185+W185</f>
        <v>0</v>
      </c>
      <c r="R185" s="35">
        <f t="shared" ref="R185:R186" si="428">T185+U185+V185+W185</f>
        <v>0</v>
      </c>
      <c r="S185" s="36"/>
      <c r="T185" s="36"/>
      <c r="U185" s="36"/>
      <c r="V185" s="36"/>
      <c r="W185" s="36"/>
      <c r="X185" s="36"/>
      <c r="Y185" s="36">
        <f>Z185+AF185</f>
        <v>2670</v>
      </c>
      <c r="Z185" s="36">
        <f t="shared" ref="Z185" si="429">AA185+AB185+AC185+AD185</f>
        <v>2670</v>
      </c>
      <c r="AA185" s="36"/>
      <c r="AB185" s="408">
        <v>2670</v>
      </c>
      <c r="AC185" s="36"/>
      <c r="AD185" s="36"/>
      <c r="AE185" s="36"/>
      <c r="AF185" s="36"/>
      <c r="AG185" s="36"/>
      <c r="AH185" s="36"/>
      <c r="AI185" s="36"/>
      <c r="AJ185" s="36"/>
      <c r="AK185" s="36"/>
      <c r="AL185" s="36"/>
      <c r="AM185" s="94">
        <f t="shared" si="420"/>
        <v>70.263157894736835</v>
      </c>
      <c r="AN185" s="94">
        <f t="shared" si="378"/>
        <v>95.357142857142861</v>
      </c>
      <c r="AO185" s="30" t="s">
        <v>262</v>
      </c>
      <c r="AP185" s="47"/>
      <c r="AQ185">
        <v>1</v>
      </c>
    </row>
    <row r="186" spans="1:43" ht="84.75" customHeight="1">
      <c r="A186" s="17"/>
      <c r="B186" s="18" t="s">
        <v>120</v>
      </c>
      <c r="C186" s="36">
        <f t="shared" si="422"/>
        <v>3000</v>
      </c>
      <c r="D186" s="36">
        <f t="shared" si="408"/>
        <v>4000</v>
      </c>
      <c r="E186" s="39">
        <f t="shared" si="423"/>
        <v>3000</v>
      </c>
      <c r="F186" s="36">
        <f t="shared" si="424"/>
        <v>4000</v>
      </c>
      <c r="G186" s="36"/>
      <c r="H186" s="36"/>
      <c r="I186" s="36">
        <v>3000</v>
      </c>
      <c r="J186" s="36">
        <v>4000</v>
      </c>
      <c r="K186" s="36"/>
      <c r="L186" s="36"/>
      <c r="M186" s="36"/>
      <c r="N186" s="36"/>
      <c r="O186" s="35">
        <f t="shared" si="425"/>
        <v>0</v>
      </c>
      <c r="P186" s="35">
        <f t="shared" si="426"/>
        <v>0</v>
      </c>
      <c r="Q186" s="35">
        <f t="shared" si="427"/>
        <v>0</v>
      </c>
      <c r="R186" s="35">
        <f t="shared" si="428"/>
        <v>0</v>
      </c>
      <c r="S186" s="36"/>
      <c r="T186" s="36"/>
      <c r="U186" s="36"/>
      <c r="V186" s="36"/>
      <c r="W186" s="36"/>
      <c r="X186" s="36"/>
      <c r="Y186" s="36">
        <f>Z186+AF186</f>
        <v>4000</v>
      </c>
      <c r="Z186" s="36">
        <f t="shared" ref="Z186" si="430">AA186+AB186+AC186+AD186</f>
        <v>4000</v>
      </c>
      <c r="AA186" s="36"/>
      <c r="AB186" s="408">
        <v>4000</v>
      </c>
      <c r="AC186" s="36"/>
      <c r="AD186" s="36"/>
      <c r="AE186" s="36"/>
      <c r="AF186" s="36"/>
      <c r="AG186" s="36"/>
      <c r="AH186" s="36"/>
      <c r="AI186" s="36"/>
      <c r="AJ186" s="36"/>
      <c r="AK186" s="36"/>
      <c r="AL186" s="36"/>
      <c r="AM186" s="94">
        <f t="shared" si="420"/>
        <v>133.33333333333331</v>
      </c>
      <c r="AN186" s="94">
        <f t="shared" si="378"/>
        <v>100</v>
      </c>
      <c r="AO186" s="30" t="s">
        <v>267</v>
      </c>
      <c r="AP186" s="47"/>
      <c r="AQ186">
        <v>1</v>
      </c>
    </row>
    <row r="187" spans="1:43">
      <c r="A187" s="15">
        <v>20</v>
      </c>
      <c r="B187" s="2" t="s">
        <v>64</v>
      </c>
      <c r="C187" s="34">
        <f>SUM(C188:C193)</f>
        <v>60252</v>
      </c>
      <c r="D187" s="34">
        <f>SUM(D188:D193)</f>
        <v>49725</v>
      </c>
      <c r="E187" s="34">
        <f t="shared" ref="E187:AL187" si="431">SUM(E188:E193)</f>
        <v>60252</v>
      </c>
      <c r="F187" s="34">
        <f t="shared" si="431"/>
        <v>49725</v>
      </c>
      <c r="G187" s="34">
        <f t="shared" si="431"/>
        <v>0</v>
      </c>
      <c r="H187" s="34">
        <f t="shared" si="431"/>
        <v>0</v>
      </c>
      <c r="I187" s="34">
        <f t="shared" si="431"/>
        <v>60252</v>
      </c>
      <c r="J187" s="34">
        <f t="shared" si="431"/>
        <v>49725</v>
      </c>
      <c r="K187" s="34">
        <f t="shared" si="431"/>
        <v>0</v>
      </c>
      <c r="L187" s="34">
        <f t="shared" si="431"/>
        <v>0</v>
      </c>
      <c r="M187" s="34">
        <f t="shared" si="431"/>
        <v>0</v>
      </c>
      <c r="N187" s="34">
        <f t="shared" si="431"/>
        <v>0</v>
      </c>
      <c r="O187" s="34">
        <f t="shared" si="431"/>
        <v>0</v>
      </c>
      <c r="P187" s="34">
        <f t="shared" si="431"/>
        <v>0</v>
      </c>
      <c r="Q187" s="34">
        <f t="shared" si="431"/>
        <v>0</v>
      </c>
      <c r="R187" s="34">
        <f t="shared" si="431"/>
        <v>0</v>
      </c>
      <c r="S187" s="34">
        <f t="shared" si="431"/>
        <v>0</v>
      </c>
      <c r="T187" s="34">
        <f t="shared" si="431"/>
        <v>0</v>
      </c>
      <c r="U187" s="34">
        <f t="shared" si="431"/>
        <v>0</v>
      </c>
      <c r="V187" s="34">
        <f t="shared" si="431"/>
        <v>0</v>
      </c>
      <c r="W187" s="34">
        <f t="shared" si="431"/>
        <v>0</v>
      </c>
      <c r="X187" s="34">
        <f t="shared" si="431"/>
        <v>0</v>
      </c>
      <c r="Y187" s="34">
        <f t="shared" si="431"/>
        <v>39291</v>
      </c>
      <c r="Z187" s="34">
        <f t="shared" si="431"/>
        <v>39291</v>
      </c>
      <c r="AA187" s="34">
        <f t="shared" si="431"/>
        <v>0</v>
      </c>
      <c r="AB187" s="34">
        <f t="shared" si="431"/>
        <v>39291</v>
      </c>
      <c r="AC187" s="34">
        <f t="shared" si="431"/>
        <v>0</v>
      </c>
      <c r="AD187" s="34">
        <f t="shared" si="431"/>
        <v>0</v>
      </c>
      <c r="AE187" s="34"/>
      <c r="AF187" s="34">
        <f t="shared" si="431"/>
        <v>0</v>
      </c>
      <c r="AG187" s="34">
        <f t="shared" si="431"/>
        <v>0</v>
      </c>
      <c r="AH187" s="34">
        <f t="shared" si="431"/>
        <v>0</v>
      </c>
      <c r="AI187" s="34">
        <f t="shared" si="431"/>
        <v>0</v>
      </c>
      <c r="AJ187" s="34">
        <f t="shared" si="431"/>
        <v>0</v>
      </c>
      <c r="AK187" s="34">
        <f t="shared" si="431"/>
        <v>0</v>
      </c>
      <c r="AL187" s="34">
        <f t="shared" si="431"/>
        <v>0</v>
      </c>
      <c r="AM187" s="90">
        <f t="shared" si="420"/>
        <v>65.211113324039033</v>
      </c>
      <c r="AN187" s="90">
        <f t="shared" si="378"/>
        <v>79.016591251885373</v>
      </c>
      <c r="AO187" s="16"/>
      <c r="AP187" s="44"/>
    </row>
    <row r="188" spans="1:43" ht="56.25">
      <c r="A188" s="30" t="s">
        <v>30</v>
      </c>
      <c r="B188" s="18" t="s">
        <v>121</v>
      </c>
      <c r="C188" s="36">
        <f t="shared" ref="C188:C193" si="432">E188+O188</f>
        <v>10000</v>
      </c>
      <c r="D188" s="36">
        <f t="shared" si="408"/>
        <v>5000</v>
      </c>
      <c r="E188" s="36">
        <f t="shared" ref="E188:E193" si="433">G188+I188+K188+L188+N188</f>
        <v>10000</v>
      </c>
      <c r="F188" s="36">
        <f t="shared" ref="F188:F193" si="434">H188+J188+K188+L188+N188</f>
        <v>5000</v>
      </c>
      <c r="G188" s="36"/>
      <c r="H188" s="36"/>
      <c r="I188" s="36">
        <v>10000</v>
      </c>
      <c r="J188" s="36">
        <v>5000</v>
      </c>
      <c r="K188" s="36"/>
      <c r="L188" s="36"/>
      <c r="M188" s="36"/>
      <c r="N188" s="36"/>
      <c r="O188" s="35">
        <f t="shared" ref="O188:O193" si="435">Q188+X188</f>
        <v>0</v>
      </c>
      <c r="P188" s="35">
        <f t="shared" ref="P188:P193" si="436">R188+X188</f>
        <v>0</v>
      </c>
      <c r="Q188" s="35">
        <f t="shared" ref="Q188:Q193" si="437">S188+U188+V188+W188</f>
        <v>0</v>
      </c>
      <c r="R188" s="35">
        <f t="shared" ref="R188:R193" si="438">T188+U188+V188+W188</f>
        <v>0</v>
      </c>
      <c r="S188" s="36"/>
      <c r="T188" s="36"/>
      <c r="U188" s="36"/>
      <c r="V188" s="36"/>
      <c r="W188" s="36"/>
      <c r="X188" s="36"/>
      <c r="Y188" s="36"/>
      <c r="Z188" s="36"/>
      <c r="AA188" s="36"/>
      <c r="AB188" s="36"/>
      <c r="AC188" s="36"/>
      <c r="AD188" s="36"/>
      <c r="AE188" s="36"/>
      <c r="AF188" s="36"/>
      <c r="AG188" s="36"/>
      <c r="AH188" s="36"/>
      <c r="AI188" s="36"/>
      <c r="AJ188" s="36"/>
      <c r="AK188" s="36"/>
      <c r="AL188" s="36"/>
      <c r="AM188" s="91">
        <f t="shared" si="420"/>
        <v>0</v>
      </c>
      <c r="AN188" s="90">
        <f t="shared" si="378"/>
        <v>0</v>
      </c>
      <c r="AO188" s="30" t="s">
        <v>262</v>
      </c>
      <c r="AP188" s="47"/>
      <c r="AQ188">
        <v>1</v>
      </c>
    </row>
    <row r="189" spans="1:43" ht="56.25">
      <c r="A189" s="30" t="s">
        <v>34</v>
      </c>
      <c r="B189" s="18" t="s">
        <v>122</v>
      </c>
      <c r="C189" s="36">
        <f t="shared" si="432"/>
        <v>17598</v>
      </c>
      <c r="D189" s="36">
        <f t="shared" si="408"/>
        <v>12156</v>
      </c>
      <c r="E189" s="36">
        <f t="shared" si="433"/>
        <v>17598</v>
      </c>
      <c r="F189" s="36">
        <f t="shared" si="434"/>
        <v>12156</v>
      </c>
      <c r="G189" s="36"/>
      <c r="H189" s="36"/>
      <c r="I189" s="36">
        <v>17598</v>
      </c>
      <c r="J189" s="36">
        <v>12156</v>
      </c>
      <c r="K189" s="36"/>
      <c r="L189" s="36"/>
      <c r="M189" s="36"/>
      <c r="N189" s="36"/>
      <c r="O189" s="35">
        <f t="shared" si="435"/>
        <v>0</v>
      </c>
      <c r="P189" s="35">
        <f t="shared" si="436"/>
        <v>0</v>
      </c>
      <c r="Q189" s="35">
        <f t="shared" si="437"/>
        <v>0</v>
      </c>
      <c r="R189" s="35">
        <f t="shared" si="438"/>
        <v>0</v>
      </c>
      <c r="S189" s="36"/>
      <c r="T189" s="36"/>
      <c r="U189" s="36"/>
      <c r="V189" s="36"/>
      <c r="W189" s="36"/>
      <c r="X189" s="36"/>
      <c r="Y189" s="36">
        <f>Z189+AF189</f>
        <v>12156</v>
      </c>
      <c r="Z189" s="36">
        <f t="shared" ref="Z189" si="439">AA189+AB189+AC189+AD189</f>
        <v>12156</v>
      </c>
      <c r="AA189" s="36"/>
      <c r="AB189" s="408">
        <v>12156</v>
      </c>
      <c r="AC189" s="36"/>
      <c r="AD189" s="36"/>
      <c r="AE189" s="36"/>
      <c r="AF189" s="36"/>
      <c r="AG189" s="36"/>
      <c r="AH189" s="36"/>
      <c r="AI189" s="36"/>
      <c r="AJ189" s="36"/>
      <c r="AK189" s="36"/>
      <c r="AL189" s="36"/>
      <c r="AM189" s="94">
        <f t="shared" si="420"/>
        <v>69.076031367200812</v>
      </c>
      <c r="AN189" s="94">
        <f t="shared" si="378"/>
        <v>100</v>
      </c>
      <c r="AO189" s="30" t="s">
        <v>262</v>
      </c>
      <c r="AP189" s="47"/>
      <c r="AQ189">
        <v>1</v>
      </c>
    </row>
    <row r="190" spans="1:43" ht="56.25">
      <c r="A190" s="30" t="s">
        <v>36</v>
      </c>
      <c r="B190" s="18" t="s">
        <v>123</v>
      </c>
      <c r="C190" s="36">
        <f t="shared" si="432"/>
        <v>18200</v>
      </c>
      <c r="D190" s="36">
        <f t="shared" si="408"/>
        <v>14284</v>
      </c>
      <c r="E190" s="36">
        <f t="shared" si="433"/>
        <v>18200</v>
      </c>
      <c r="F190" s="36">
        <f t="shared" si="434"/>
        <v>14284</v>
      </c>
      <c r="G190" s="36"/>
      <c r="H190" s="36"/>
      <c r="I190" s="36">
        <v>18200</v>
      </c>
      <c r="J190" s="36">
        <v>14284</v>
      </c>
      <c r="K190" s="36"/>
      <c r="L190" s="36"/>
      <c r="M190" s="36"/>
      <c r="N190" s="36"/>
      <c r="O190" s="35">
        <f t="shared" si="435"/>
        <v>0</v>
      </c>
      <c r="P190" s="35">
        <f t="shared" si="436"/>
        <v>0</v>
      </c>
      <c r="Q190" s="35">
        <f t="shared" si="437"/>
        <v>0</v>
      </c>
      <c r="R190" s="35">
        <f t="shared" si="438"/>
        <v>0</v>
      </c>
      <c r="S190" s="36"/>
      <c r="T190" s="36"/>
      <c r="U190" s="36"/>
      <c r="V190" s="36"/>
      <c r="W190" s="36"/>
      <c r="X190" s="36"/>
      <c r="Y190" s="36">
        <f>Z190+AF190</f>
        <v>13186</v>
      </c>
      <c r="Z190" s="36">
        <f t="shared" ref="Z190" si="440">AA190+AB190+AC190+AD190</f>
        <v>13186</v>
      </c>
      <c r="AA190" s="36"/>
      <c r="AB190" s="408">
        <v>13186</v>
      </c>
      <c r="AC190" s="36"/>
      <c r="AD190" s="36"/>
      <c r="AE190" s="36"/>
      <c r="AF190" s="36"/>
      <c r="AG190" s="36"/>
      <c r="AH190" s="36"/>
      <c r="AI190" s="36"/>
      <c r="AJ190" s="36"/>
      <c r="AK190" s="36"/>
      <c r="AL190" s="36"/>
      <c r="AM190" s="94">
        <f t="shared" si="420"/>
        <v>72.450549450549445</v>
      </c>
      <c r="AN190" s="94">
        <f t="shared" si="378"/>
        <v>92.313077569308319</v>
      </c>
      <c r="AO190" s="30" t="s">
        <v>262</v>
      </c>
      <c r="AP190" s="47"/>
      <c r="AQ190">
        <v>1</v>
      </c>
    </row>
    <row r="191" spans="1:43" ht="37.5">
      <c r="A191" s="30" t="s">
        <v>80</v>
      </c>
      <c r="B191" s="18" t="s">
        <v>124</v>
      </c>
      <c r="C191" s="36">
        <f t="shared" si="432"/>
        <v>10000</v>
      </c>
      <c r="D191" s="36">
        <f t="shared" si="408"/>
        <v>11560</v>
      </c>
      <c r="E191" s="36">
        <f t="shared" si="433"/>
        <v>10000</v>
      </c>
      <c r="F191" s="36">
        <f t="shared" si="434"/>
        <v>11560</v>
      </c>
      <c r="G191" s="36"/>
      <c r="H191" s="36"/>
      <c r="I191" s="36">
        <v>10000</v>
      </c>
      <c r="J191" s="36">
        <v>11560</v>
      </c>
      <c r="K191" s="36"/>
      <c r="L191" s="36"/>
      <c r="M191" s="36"/>
      <c r="N191" s="36"/>
      <c r="O191" s="35">
        <f t="shared" si="435"/>
        <v>0</v>
      </c>
      <c r="P191" s="35">
        <f t="shared" si="436"/>
        <v>0</v>
      </c>
      <c r="Q191" s="35">
        <f t="shared" si="437"/>
        <v>0</v>
      </c>
      <c r="R191" s="35">
        <f t="shared" si="438"/>
        <v>0</v>
      </c>
      <c r="S191" s="36"/>
      <c r="T191" s="36"/>
      <c r="U191" s="36"/>
      <c r="V191" s="36"/>
      <c r="W191" s="36"/>
      <c r="X191" s="36"/>
      <c r="Y191" s="36">
        <f>Z191+AF191</f>
        <v>9529</v>
      </c>
      <c r="Z191" s="36">
        <f t="shared" ref="Z191:Z193" si="441">AA191+AB191+AC191+AD191</f>
        <v>9529</v>
      </c>
      <c r="AA191" s="36"/>
      <c r="AB191" s="408">
        <v>9529</v>
      </c>
      <c r="AC191" s="36"/>
      <c r="AD191" s="36"/>
      <c r="AE191" s="36"/>
      <c r="AF191" s="36"/>
      <c r="AG191" s="36"/>
      <c r="AH191" s="36"/>
      <c r="AI191" s="36"/>
      <c r="AJ191" s="36"/>
      <c r="AK191" s="36"/>
      <c r="AL191" s="36"/>
      <c r="AM191" s="94">
        <f t="shared" si="420"/>
        <v>95.289999999999992</v>
      </c>
      <c r="AN191" s="94">
        <f t="shared" si="378"/>
        <v>82.430795847750858</v>
      </c>
      <c r="AO191" s="12" t="s">
        <v>265</v>
      </c>
      <c r="AP191" s="47"/>
      <c r="AQ191">
        <v>1</v>
      </c>
    </row>
    <row r="192" spans="1:43" ht="37.5">
      <c r="A192" s="30" t="s">
        <v>82</v>
      </c>
      <c r="B192" s="18" t="s">
        <v>125</v>
      </c>
      <c r="C192" s="36">
        <f t="shared" si="432"/>
        <v>1467</v>
      </c>
      <c r="D192" s="36">
        <f t="shared" si="408"/>
        <v>3028</v>
      </c>
      <c r="E192" s="36">
        <f t="shared" si="433"/>
        <v>1467</v>
      </c>
      <c r="F192" s="36">
        <f t="shared" si="434"/>
        <v>3028</v>
      </c>
      <c r="G192" s="36"/>
      <c r="H192" s="36"/>
      <c r="I192" s="36">
        <v>1467</v>
      </c>
      <c r="J192" s="36">
        <v>3028</v>
      </c>
      <c r="K192" s="36"/>
      <c r="L192" s="36"/>
      <c r="M192" s="36"/>
      <c r="N192" s="36"/>
      <c r="O192" s="35">
        <f t="shared" si="435"/>
        <v>0</v>
      </c>
      <c r="P192" s="35">
        <f t="shared" si="436"/>
        <v>0</v>
      </c>
      <c r="Q192" s="35">
        <f t="shared" si="437"/>
        <v>0</v>
      </c>
      <c r="R192" s="35">
        <f t="shared" si="438"/>
        <v>0</v>
      </c>
      <c r="S192" s="36"/>
      <c r="T192" s="36"/>
      <c r="U192" s="36"/>
      <c r="V192" s="36"/>
      <c r="W192" s="36"/>
      <c r="X192" s="36"/>
      <c r="Y192" s="36">
        <f>Z192+AF192</f>
        <v>724</v>
      </c>
      <c r="Z192" s="36">
        <f t="shared" si="441"/>
        <v>724</v>
      </c>
      <c r="AA192" s="36"/>
      <c r="AB192" s="408">
        <v>724</v>
      </c>
      <c r="AC192" s="36"/>
      <c r="AD192" s="36"/>
      <c r="AE192" s="36"/>
      <c r="AF192" s="36"/>
      <c r="AG192" s="36"/>
      <c r="AH192" s="36"/>
      <c r="AI192" s="36"/>
      <c r="AJ192" s="36"/>
      <c r="AK192" s="36"/>
      <c r="AL192" s="36"/>
      <c r="AM192" s="94">
        <f t="shared" si="420"/>
        <v>49.352419904567149</v>
      </c>
      <c r="AN192" s="94">
        <f t="shared" si="378"/>
        <v>23.910171730515192</v>
      </c>
      <c r="AO192" s="12" t="s">
        <v>265</v>
      </c>
      <c r="AP192" s="47"/>
      <c r="AQ192">
        <v>1</v>
      </c>
    </row>
    <row r="193" spans="1:43" ht="37.5">
      <c r="A193" s="30" t="s">
        <v>84</v>
      </c>
      <c r="B193" s="18" t="s">
        <v>126</v>
      </c>
      <c r="C193" s="36">
        <f t="shared" si="432"/>
        <v>2987</v>
      </c>
      <c r="D193" s="36">
        <f t="shared" si="408"/>
        <v>3697</v>
      </c>
      <c r="E193" s="36">
        <f t="shared" si="433"/>
        <v>2987</v>
      </c>
      <c r="F193" s="36">
        <f t="shared" si="434"/>
        <v>3697</v>
      </c>
      <c r="G193" s="36"/>
      <c r="H193" s="36"/>
      <c r="I193" s="36">
        <v>2987</v>
      </c>
      <c r="J193" s="36">
        <v>3697</v>
      </c>
      <c r="K193" s="36"/>
      <c r="L193" s="36"/>
      <c r="M193" s="36"/>
      <c r="N193" s="36"/>
      <c r="O193" s="35">
        <f t="shared" si="435"/>
        <v>0</v>
      </c>
      <c r="P193" s="35">
        <f t="shared" si="436"/>
        <v>0</v>
      </c>
      <c r="Q193" s="35">
        <f t="shared" si="437"/>
        <v>0</v>
      </c>
      <c r="R193" s="35">
        <f t="shared" si="438"/>
        <v>0</v>
      </c>
      <c r="S193" s="36"/>
      <c r="T193" s="36"/>
      <c r="U193" s="36"/>
      <c r="V193" s="36"/>
      <c r="W193" s="36"/>
      <c r="X193" s="36"/>
      <c r="Y193" s="36">
        <f>Z193+AF193</f>
        <v>3696</v>
      </c>
      <c r="Z193" s="36">
        <f t="shared" si="441"/>
        <v>3696</v>
      </c>
      <c r="AA193" s="36"/>
      <c r="AB193" s="408">
        <v>3696</v>
      </c>
      <c r="AC193" s="36"/>
      <c r="AD193" s="36"/>
      <c r="AE193" s="36"/>
      <c r="AF193" s="36"/>
      <c r="AG193" s="36"/>
      <c r="AH193" s="36"/>
      <c r="AI193" s="36"/>
      <c r="AJ193" s="36"/>
      <c r="AK193" s="36"/>
      <c r="AL193" s="36"/>
      <c r="AM193" s="94">
        <f t="shared" si="420"/>
        <v>123.73619015734852</v>
      </c>
      <c r="AN193" s="94">
        <f t="shared" si="378"/>
        <v>99.972951041384903</v>
      </c>
      <c r="AO193" s="12" t="s">
        <v>265</v>
      </c>
      <c r="AP193" s="47"/>
      <c r="AQ193">
        <v>1</v>
      </c>
    </row>
    <row r="194" spans="1:43">
      <c r="A194" s="16" t="s">
        <v>36</v>
      </c>
      <c r="B194" s="2" t="s">
        <v>37</v>
      </c>
      <c r="C194" s="34">
        <f>C195+C213</f>
        <v>444864</v>
      </c>
      <c r="D194" s="34">
        <f>D195+D213</f>
        <v>416873</v>
      </c>
      <c r="E194" s="34">
        <f t="shared" ref="E194:F194" si="442">E195+E213</f>
        <v>444864</v>
      </c>
      <c r="F194" s="34">
        <f t="shared" si="442"/>
        <v>419873</v>
      </c>
      <c r="G194" s="34">
        <f t="shared" ref="G194:AL194" si="443">G195+G213</f>
        <v>0</v>
      </c>
      <c r="H194" s="34">
        <f t="shared" si="443"/>
        <v>0</v>
      </c>
      <c r="I194" s="34">
        <f t="shared" si="443"/>
        <v>444864</v>
      </c>
      <c r="J194" s="34">
        <f t="shared" si="443"/>
        <v>419873</v>
      </c>
      <c r="K194" s="34">
        <f t="shared" si="443"/>
        <v>0</v>
      </c>
      <c r="L194" s="34">
        <f t="shared" si="443"/>
        <v>0</v>
      </c>
      <c r="M194" s="34">
        <f t="shared" si="443"/>
        <v>0</v>
      </c>
      <c r="N194" s="34">
        <f t="shared" si="443"/>
        <v>0</v>
      </c>
      <c r="O194" s="34">
        <f t="shared" si="443"/>
        <v>0</v>
      </c>
      <c r="P194" s="34">
        <f t="shared" si="443"/>
        <v>0</v>
      </c>
      <c r="Q194" s="34">
        <f t="shared" si="443"/>
        <v>0</v>
      </c>
      <c r="R194" s="34">
        <f t="shared" si="443"/>
        <v>0</v>
      </c>
      <c r="S194" s="34">
        <f t="shared" si="443"/>
        <v>0</v>
      </c>
      <c r="T194" s="34">
        <f t="shared" si="443"/>
        <v>0</v>
      </c>
      <c r="U194" s="34">
        <f t="shared" si="443"/>
        <v>0</v>
      </c>
      <c r="V194" s="34">
        <f t="shared" si="443"/>
        <v>0</v>
      </c>
      <c r="W194" s="34">
        <f t="shared" si="443"/>
        <v>0</v>
      </c>
      <c r="X194" s="34">
        <f t="shared" si="443"/>
        <v>0</v>
      </c>
      <c r="Y194" s="34">
        <f t="shared" si="443"/>
        <v>337732</v>
      </c>
      <c r="Z194" s="34">
        <f t="shared" si="443"/>
        <v>337732</v>
      </c>
      <c r="AA194" s="34">
        <f t="shared" si="443"/>
        <v>0</v>
      </c>
      <c r="AB194" s="34">
        <f t="shared" si="443"/>
        <v>337732</v>
      </c>
      <c r="AC194" s="34">
        <f t="shared" si="443"/>
        <v>0</v>
      </c>
      <c r="AD194" s="34">
        <f t="shared" si="443"/>
        <v>0</v>
      </c>
      <c r="AE194" s="34"/>
      <c r="AF194" s="34">
        <f t="shared" si="443"/>
        <v>0</v>
      </c>
      <c r="AG194" s="34">
        <f t="shared" si="443"/>
        <v>0</v>
      </c>
      <c r="AH194" s="34">
        <f t="shared" si="443"/>
        <v>0</v>
      </c>
      <c r="AI194" s="34">
        <f t="shared" si="443"/>
        <v>0</v>
      </c>
      <c r="AJ194" s="34">
        <f t="shared" si="443"/>
        <v>0</v>
      </c>
      <c r="AK194" s="34">
        <f t="shared" si="443"/>
        <v>0</v>
      </c>
      <c r="AL194" s="34">
        <f t="shared" si="443"/>
        <v>0</v>
      </c>
      <c r="AM194" s="90">
        <f t="shared" si="420"/>
        <v>75.918033376492588</v>
      </c>
      <c r="AN194" s="90">
        <f t="shared" si="378"/>
        <v>81.015561094146179</v>
      </c>
      <c r="AO194" s="16"/>
      <c r="AP194" s="44"/>
    </row>
    <row r="195" spans="1:43" ht="19.5">
      <c r="A195" s="21" t="s">
        <v>52</v>
      </c>
      <c r="B195" s="56" t="s">
        <v>32</v>
      </c>
      <c r="C195" s="38">
        <f t="shared" ref="C195:F195" si="444">SUM(C196:C197,C205,C211:C212)</f>
        <v>299607</v>
      </c>
      <c r="D195" s="38">
        <f t="shared" ref="D195" si="445">SUM(D196:D197,D205,D211:D212)</f>
        <v>246684</v>
      </c>
      <c r="E195" s="38">
        <f t="shared" si="444"/>
        <v>299607</v>
      </c>
      <c r="F195" s="38">
        <f t="shared" si="444"/>
        <v>249684</v>
      </c>
      <c r="G195" s="38">
        <f t="shared" ref="G195:AL195" si="446">SUM(G196:G197,G205,G211:G212)</f>
        <v>0</v>
      </c>
      <c r="H195" s="38">
        <f t="shared" si="446"/>
        <v>0</v>
      </c>
      <c r="I195" s="38">
        <f t="shared" si="446"/>
        <v>299607</v>
      </c>
      <c r="J195" s="38">
        <f t="shared" si="446"/>
        <v>249684</v>
      </c>
      <c r="K195" s="38">
        <f t="shared" si="446"/>
        <v>0</v>
      </c>
      <c r="L195" s="38">
        <f t="shared" si="446"/>
        <v>0</v>
      </c>
      <c r="M195" s="38">
        <f t="shared" si="446"/>
        <v>0</v>
      </c>
      <c r="N195" s="38">
        <f t="shared" si="446"/>
        <v>0</v>
      </c>
      <c r="O195" s="38">
        <f t="shared" si="446"/>
        <v>0</v>
      </c>
      <c r="P195" s="38">
        <f t="shared" si="446"/>
        <v>0</v>
      </c>
      <c r="Q195" s="38">
        <f t="shared" si="446"/>
        <v>0</v>
      </c>
      <c r="R195" s="38">
        <f t="shared" si="446"/>
        <v>0</v>
      </c>
      <c r="S195" s="38">
        <f t="shared" si="446"/>
        <v>0</v>
      </c>
      <c r="T195" s="38">
        <f t="shared" si="446"/>
        <v>0</v>
      </c>
      <c r="U195" s="38">
        <f t="shared" si="446"/>
        <v>0</v>
      </c>
      <c r="V195" s="38">
        <f t="shared" si="446"/>
        <v>0</v>
      </c>
      <c r="W195" s="38">
        <f t="shared" si="446"/>
        <v>0</v>
      </c>
      <c r="X195" s="38">
        <f t="shared" si="446"/>
        <v>0</v>
      </c>
      <c r="Y195" s="38">
        <f t="shared" si="446"/>
        <v>217619</v>
      </c>
      <c r="Z195" s="38">
        <f t="shared" si="446"/>
        <v>217619</v>
      </c>
      <c r="AA195" s="38">
        <f t="shared" si="446"/>
        <v>0</v>
      </c>
      <c r="AB195" s="38">
        <f t="shared" si="446"/>
        <v>217619</v>
      </c>
      <c r="AC195" s="38">
        <f t="shared" si="446"/>
        <v>0</v>
      </c>
      <c r="AD195" s="38">
        <f t="shared" si="446"/>
        <v>0</v>
      </c>
      <c r="AE195" s="38"/>
      <c r="AF195" s="38">
        <f t="shared" si="446"/>
        <v>0</v>
      </c>
      <c r="AG195" s="38">
        <f t="shared" si="446"/>
        <v>0</v>
      </c>
      <c r="AH195" s="38">
        <f t="shared" si="446"/>
        <v>0</v>
      </c>
      <c r="AI195" s="38">
        <f t="shared" si="446"/>
        <v>0</v>
      </c>
      <c r="AJ195" s="38">
        <f t="shared" si="446"/>
        <v>0</v>
      </c>
      <c r="AK195" s="38">
        <f t="shared" si="446"/>
        <v>0</v>
      </c>
      <c r="AL195" s="38">
        <f t="shared" si="446"/>
        <v>0</v>
      </c>
      <c r="AM195" s="90">
        <f t="shared" si="420"/>
        <v>72.634818278611647</v>
      </c>
      <c r="AN195" s="90">
        <f t="shared" si="378"/>
        <v>88.217719835903424</v>
      </c>
      <c r="AO195" s="31"/>
      <c r="AP195" s="51"/>
    </row>
    <row r="196" spans="1:43" ht="37.5">
      <c r="A196" s="12">
        <v>1</v>
      </c>
      <c r="B196" s="5" t="s">
        <v>127</v>
      </c>
      <c r="C196" s="39">
        <f t="shared" ref="C196:D217" si="447">E196+O196</f>
        <v>9000</v>
      </c>
      <c r="D196" s="36">
        <f t="shared" si="447"/>
        <v>0</v>
      </c>
      <c r="E196" s="39">
        <f t="shared" ref="E196" si="448">G196+I196+K196+L196+N196</f>
        <v>9000</v>
      </c>
      <c r="F196" s="36">
        <f t="shared" ref="F196" si="449">H196+J196+K196+L196+N196</f>
        <v>0</v>
      </c>
      <c r="G196" s="35"/>
      <c r="H196" s="35"/>
      <c r="I196" s="35">
        <v>9000</v>
      </c>
      <c r="J196" s="35"/>
      <c r="K196" s="35"/>
      <c r="L196" s="35"/>
      <c r="M196" s="35"/>
      <c r="N196" s="35"/>
      <c r="O196" s="35">
        <f t="shared" ref="O196" si="450">Q196+X196</f>
        <v>0</v>
      </c>
      <c r="P196" s="35">
        <f t="shared" ref="P196" si="451">R196+X196</f>
        <v>0</v>
      </c>
      <c r="Q196" s="35">
        <f t="shared" ref="Q196" si="452">S196+U196+V196+W196</f>
        <v>0</v>
      </c>
      <c r="R196" s="35">
        <f t="shared" ref="R196" si="453">T196+U196+V196+W196</f>
        <v>0</v>
      </c>
      <c r="S196" s="35"/>
      <c r="T196" s="35"/>
      <c r="U196" s="35"/>
      <c r="V196" s="35"/>
      <c r="W196" s="35"/>
      <c r="X196" s="35"/>
      <c r="Y196" s="39"/>
      <c r="Z196" s="39"/>
      <c r="AA196" s="39"/>
      <c r="AB196" s="39"/>
      <c r="AC196" s="39"/>
      <c r="AD196" s="39"/>
      <c r="AE196" s="39"/>
      <c r="AF196" s="39"/>
      <c r="AG196" s="39"/>
      <c r="AH196" s="39"/>
      <c r="AI196" s="39"/>
      <c r="AJ196" s="39"/>
      <c r="AK196" s="39"/>
      <c r="AL196" s="39"/>
      <c r="AM196" s="91">
        <f t="shared" si="420"/>
        <v>0</v>
      </c>
      <c r="AN196" s="90"/>
      <c r="AO196" s="12" t="s">
        <v>315</v>
      </c>
      <c r="AP196" s="45"/>
      <c r="AQ196">
        <v>1</v>
      </c>
    </row>
    <row r="197" spans="1:43" ht="70.5" customHeight="1">
      <c r="A197" s="16">
        <v>2</v>
      </c>
      <c r="B197" s="2" t="s">
        <v>118</v>
      </c>
      <c r="C197" s="34">
        <f>SUM(C198:C204)</f>
        <v>54780</v>
      </c>
      <c r="D197" s="34">
        <f>SUM(D198:D204)</f>
        <v>36500</v>
      </c>
      <c r="E197" s="34">
        <f t="shared" ref="E197:AL197" si="454">SUM(E198:E204)</f>
        <v>54780</v>
      </c>
      <c r="F197" s="34">
        <f t="shared" si="454"/>
        <v>36500</v>
      </c>
      <c r="G197" s="34">
        <f t="shared" si="454"/>
        <v>0</v>
      </c>
      <c r="H197" s="34">
        <f t="shared" si="454"/>
        <v>0</v>
      </c>
      <c r="I197" s="34">
        <f t="shared" si="454"/>
        <v>54780</v>
      </c>
      <c r="J197" s="34">
        <f t="shared" si="454"/>
        <v>36500</v>
      </c>
      <c r="K197" s="34">
        <f t="shared" si="454"/>
        <v>0</v>
      </c>
      <c r="L197" s="34">
        <f t="shared" si="454"/>
        <v>0</v>
      </c>
      <c r="M197" s="34">
        <f t="shared" si="454"/>
        <v>0</v>
      </c>
      <c r="N197" s="34">
        <f t="shared" si="454"/>
        <v>0</v>
      </c>
      <c r="O197" s="34">
        <f t="shared" si="454"/>
        <v>0</v>
      </c>
      <c r="P197" s="34">
        <f t="shared" si="454"/>
        <v>0</v>
      </c>
      <c r="Q197" s="34">
        <f t="shared" si="454"/>
        <v>0</v>
      </c>
      <c r="R197" s="34">
        <f t="shared" si="454"/>
        <v>0</v>
      </c>
      <c r="S197" s="34">
        <f t="shared" si="454"/>
        <v>0</v>
      </c>
      <c r="T197" s="34">
        <f t="shared" si="454"/>
        <v>0</v>
      </c>
      <c r="U197" s="34">
        <f t="shared" si="454"/>
        <v>0</v>
      </c>
      <c r="V197" s="34">
        <f t="shared" si="454"/>
        <v>0</v>
      </c>
      <c r="W197" s="34">
        <f t="shared" si="454"/>
        <v>0</v>
      </c>
      <c r="X197" s="34">
        <f t="shared" si="454"/>
        <v>0</v>
      </c>
      <c r="Y197" s="34">
        <f t="shared" si="454"/>
        <v>32180</v>
      </c>
      <c r="Z197" s="34">
        <f t="shared" si="454"/>
        <v>32180</v>
      </c>
      <c r="AA197" s="34">
        <f t="shared" si="454"/>
        <v>0</v>
      </c>
      <c r="AB197" s="34">
        <f t="shared" si="454"/>
        <v>32180</v>
      </c>
      <c r="AC197" s="34">
        <f t="shared" si="454"/>
        <v>0</v>
      </c>
      <c r="AD197" s="34">
        <f t="shared" si="454"/>
        <v>0</v>
      </c>
      <c r="AE197" s="34"/>
      <c r="AF197" s="34">
        <f t="shared" si="454"/>
        <v>0</v>
      </c>
      <c r="AG197" s="34">
        <f t="shared" si="454"/>
        <v>0</v>
      </c>
      <c r="AH197" s="34">
        <f t="shared" si="454"/>
        <v>0</v>
      </c>
      <c r="AI197" s="34">
        <f t="shared" si="454"/>
        <v>0</v>
      </c>
      <c r="AJ197" s="34">
        <f t="shared" si="454"/>
        <v>0</v>
      </c>
      <c r="AK197" s="34">
        <f t="shared" si="454"/>
        <v>0</v>
      </c>
      <c r="AL197" s="34">
        <f t="shared" si="454"/>
        <v>0</v>
      </c>
      <c r="AM197" s="90">
        <f t="shared" si="420"/>
        <v>58.744067177802116</v>
      </c>
      <c r="AN197" s="90">
        <f t="shared" si="378"/>
        <v>88.164383561643831</v>
      </c>
      <c r="AO197" s="16"/>
      <c r="AP197" s="44"/>
    </row>
    <row r="198" spans="1:43" ht="63" customHeight="1">
      <c r="A198" s="17"/>
      <c r="B198" s="18" t="s">
        <v>304</v>
      </c>
      <c r="C198" s="36">
        <f t="shared" ref="C198:C204" si="455">E198+O198</f>
        <v>5000</v>
      </c>
      <c r="D198" s="36">
        <f t="shared" si="447"/>
        <v>0</v>
      </c>
      <c r="E198" s="36">
        <f t="shared" ref="E198:E204" si="456">G198+I198+K198+L198+N198</f>
        <v>5000</v>
      </c>
      <c r="F198" s="36">
        <f t="shared" ref="F198:F204" si="457">H198+J198+K198+L198+N198</f>
        <v>0</v>
      </c>
      <c r="G198" s="36"/>
      <c r="H198" s="36"/>
      <c r="I198" s="36">
        <v>5000</v>
      </c>
      <c r="J198" s="36"/>
      <c r="K198" s="36"/>
      <c r="L198" s="36"/>
      <c r="M198" s="36"/>
      <c r="N198" s="36"/>
      <c r="O198" s="35">
        <f t="shared" ref="O198:O203" si="458">Q198+X198</f>
        <v>0</v>
      </c>
      <c r="P198" s="35">
        <f t="shared" ref="P198:P203" si="459">R198+X198</f>
        <v>0</v>
      </c>
      <c r="Q198" s="35">
        <f t="shared" ref="Q198:Q202" si="460">S198+U198+V198+W198</f>
        <v>0</v>
      </c>
      <c r="R198" s="35">
        <f t="shared" ref="R198:R202" si="461">T198+U198+V198+W198</f>
        <v>0</v>
      </c>
      <c r="S198" s="36"/>
      <c r="T198" s="36"/>
      <c r="U198" s="36"/>
      <c r="V198" s="36"/>
      <c r="W198" s="36"/>
      <c r="X198" s="36"/>
      <c r="Y198" s="36">
        <f t="shared" ref="Y198:Y204" si="462">Z198+AF198</f>
        <v>0</v>
      </c>
      <c r="Z198" s="36">
        <f t="shared" ref="Z198:Z200" si="463">AA198+AB198+AC198+AD198</f>
        <v>0</v>
      </c>
      <c r="AA198" s="36"/>
      <c r="AB198" s="36"/>
      <c r="AC198" s="36"/>
      <c r="AD198" s="36"/>
      <c r="AE198" s="36"/>
      <c r="AF198" s="36"/>
      <c r="AG198" s="36"/>
      <c r="AH198" s="36"/>
      <c r="AI198" s="36"/>
      <c r="AJ198" s="36"/>
      <c r="AK198" s="36"/>
      <c r="AL198" s="36"/>
      <c r="AM198" s="91">
        <f t="shared" si="420"/>
        <v>0</v>
      </c>
      <c r="AN198" s="90"/>
      <c r="AO198" s="30" t="s">
        <v>264</v>
      </c>
      <c r="AP198" s="47"/>
      <c r="AQ198">
        <v>1</v>
      </c>
    </row>
    <row r="199" spans="1:43" ht="80.25" customHeight="1">
      <c r="A199" s="17"/>
      <c r="B199" s="18" t="s">
        <v>128</v>
      </c>
      <c r="C199" s="36">
        <f t="shared" si="455"/>
        <v>3000</v>
      </c>
      <c r="D199" s="36">
        <f t="shared" si="447"/>
        <v>0</v>
      </c>
      <c r="E199" s="36">
        <f t="shared" si="456"/>
        <v>3000</v>
      </c>
      <c r="F199" s="36">
        <f t="shared" si="457"/>
        <v>0</v>
      </c>
      <c r="G199" s="36"/>
      <c r="H199" s="36"/>
      <c r="I199" s="36">
        <v>3000</v>
      </c>
      <c r="J199" s="36"/>
      <c r="K199" s="36"/>
      <c r="L199" s="36"/>
      <c r="M199" s="36"/>
      <c r="N199" s="36"/>
      <c r="O199" s="35">
        <f t="shared" si="458"/>
        <v>0</v>
      </c>
      <c r="P199" s="35">
        <f t="shared" si="459"/>
        <v>0</v>
      </c>
      <c r="Q199" s="35">
        <f t="shared" si="460"/>
        <v>0</v>
      </c>
      <c r="R199" s="35">
        <f t="shared" si="461"/>
        <v>0</v>
      </c>
      <c r="S199" s="36"/>
      <c r="T199" s="36"/>
      <c r="U199" s="36"/>
      <c r="V199" s="36"/>
      <c r="W199" s="36"/>
      <c r="X199" s="36"/>
      <c r="Y199" s="36">
        <f t="shared" si="462"/>
        <v>0</v>
      </c>
      <c r="Z199" s="36">
        <f t="shared" si="463"/>
        <v>0</v>
      </c>
      <c r="AA199" s="36"/>
      <c r="AB199" s="36"/>
      <c r="AC199" s="36"/>
      <c r="AD199" s="36"/>
      <c r="AE199" s="36"/>
      <c r="AF199" s="36"/>
      <c r="AG199" s="36"/>
      <c r="AH199" s="36"/>
      <c r="AI199" s="36"/>
      <c r="AJ199" s="36"/>
      <c r="AK199" s="36"/>
      <c r="AL199" s="36"/>
      <c r="AM199" s="91">
        <f t="shared" si="420"/>
        <v>0</v>
      </c>
      <c r="AN199" s="90"/>
      <c r="AO199" s="30" t="s">
        <v>266</v>
      </c>
      <c r="AP199" s="47"/>
      <c r="AQ199">
        <v>1</v>
      </c>
    </row>
    <row r="200" spans="1:43" ht="71.25" customHeight="1">
      <c r="A200" s="17"/>
      <c r="B200" s="18" t="s">
        <v>129</v>
      </c>
      <c r="C200" s="36">
        <f t="shared" si="455"/>
        <v>9780</v>
      </c>
      <c r="D200" s="36">
        <f t="shared" si="447"/>
        <v>4000</v>
      </c>
      <c r="E200" s="36">
        <f t="shared" si="456"/>
        <v>9780</v>
      </c>
      <c r="F200" s="36">
        <f t="shared" si="457"/>
        <v>4000</v>
      </c>
      <c r="G200" s="36"/>
      <c r="H200" s="36"/>
      <c r="I200" s="36">
        <v>9780</v>
      </c>
      <c r="J200" s="36">
        <v>4000</v>
      </c>
      <c r="K200" s="36"/>
      <c r="L200" s="36"/>
      <c r="M200" s="36"/>
      <c r="N200" s="36"/>
      <c r="O200" s="35">
        <f t="shared" si="458"/>
        <v>0</v>
      </c>
      <c r="P200" s="35">
        <f t="shared" si="459"/>
        <v>0</v>
      </c>
      <c r="Q200" s="35">
        <f t="shared" si="460"/>
        <v>0</v>
      </c>
      <c r="R200" s="35">
        <f t="shared" si="461"/>
        <v>0</v>
      </c>
      <c r="S200" s="36"/>
      <c r="T200" s="36"/>
      <c r="U200" s="36"/>
      <c r="V200" s="36"/>
      <c r="W200" s="36"/>
      <c r="X200" s="36"/>
      <c r="Y200" s="36">
        <f t="shared" si="462"/>
        <v>4000</v>
      </c>
      <c r="Z200" s="36">
        <f t="shared" si="463"/>
        <v>4000</v>
      </c>
      <c r="AA200" s="36"/>
      <c r="AB200" s="408">
        <v>4000</v>
      </c>
      <c r="AC200" s="36"/>
      <c r="AD200" s="36"/>
      <c r="AE200" s="36"/>
      <c r="AF200" s="36"/>
      <c r="AG200" s="36"/>
      <c r="AH200" s="36"/>
      <c r="AI200" s="36"/>
      <c r="AJ200" s="36"/>
      <c r="AK200" s="36"/>
      <c r="AL200" s="36"/>
      <c r="AM200" s="91">
        <f t="shared" si="420"/>
        <v>40.899795501022496</v>
      </c>
      <c r="AN200" s="90">
        <f t="shared" si="378"/>
        <v>100</v>
      </c>
      <c r="AO200" s="30" t="s">
        <v>313</v>
      </c>
      <c r="AP200" s="47"/>
      <c r="AQ200">
        <v>1</v>
      </c>
    </row>
    <row r="201" spans="1:43" ht="67.5" customHeight="1">
      <c r="A201" s="17"/>
      <c r="B201" s="18" t="s">
        <v>130</v>
      </c>
      <c r="C201" s="36">
        <f t="shared" si="455"/>
        <v>16000</v>
      </c>
      <c r="D201" s="36">
        <f t="shared" si="447"/>
        <v>16000</v>
      </c>
      <c r="E201" s="36">
        <f t="shared" si="456"/>
        <v>16000</v>
      </c>
      <c r="F201" s="36">
        <f t="shared" si="457"/>
        <v>16000</v>
      </c>
      <c r="G201" s="36"/>
      <c r="H201" s="36"/>
      <c r="I201" s="36">
        <v>16000</v>
      </c>
      <c r="J201" s="36">
        <v>16000</v>
      </c>
      <c r="K201" s="36"/>
      <c r="L201" s="36"/>
      <c r="M201" s="36"/>
      <c r="N201" s="36"/>
      <c r="O201" s="35">
        <f t="shared" si="458"/>
        <v>0</v>
      </c>
      <c r="P201" s="35">
        <f t="shared" si="459"/>
        <v>0</v>
      </c>
      <c r="Q201" s="35">
        <f t="shared" si="460"/>
        <v>0</v>
      </c>
      <c r="R201" s="35">
        <f t="shared" si="461"/>
        <v>0</v>
      </c>
      <c r="S201" s="36"/>
      <c r="T201" s="36"/>
      <c r="U201" s="36"/>
      <c r="V201" s="36"/>
      <c r="W201" s="36"/>
      <c r="X201" s="36"/>
      <c r="Y201" s="36">
        <f t="shared" si="462"/>
        <v>11922</v>
      </c>
      <c r="Z201" s="36">
        <f t="shared" ref="Z201:Z204" si="464">AA201+AB201+AC201+AD201</f>
        <v>11922</v>
      </c>
      <c r="AA201" s="36"/>
      <c r="AB201" s="408">
        <v>11922</v>
      </c>
      <c r="AC201" s="36"/>
      <c r="AD201" s="36"/>
      <c r="AE201" s="36"/>
      <c r="AF201" s="36"/>
      <c r="AG201" s="36"/>
      <c r="AH201" s="36"/>
      <c r="AI201" s="36"/>
      <c r="AJ201" s="36"/>
      <c r="AK201" s="36"/>
      <c r="AL201" s="36"/>
      <c r="AM201" s="94">
        <f t="shared" si="420"/>
        <v>74.512500000000003</v>
      </c>
      <c r="AN201" s="94">
        <f t="shared" si="378"/>
        <v>74.512500000000003</v>
      </c>
      <c r="AO201" s="30" t="s">
        <v>315</v>
      </c>
      <c r="AP201" s="47"/>
      <c r="AQ201">
        <v>1</v>
      </c>
    </row>
    <row r="202" spans="1:43" ht="87.75" customHeight="1">
      <c r="A202" s="17"/>
      <c r="B202" s="18" t="s">
        <v>316</v>
      </c>
      <c r="C202" s="36">
        <f t="shared" si="455"/>
        <v>10000</v>
      </c>
      <c r="D202" s="36">
        <f t="shared" si="447"/>
        <v>8000</v>
      </c>
      <c r="E202" s="36">
        <f t="shared" si="456"/>
        <v>10000</v>
      </c>
      <c r="F202" s="36">
        <f t="shared" si="457"/>
        <v>8000</v>
      </c>
      <c r="G202" s="36"/>
      <c r="H202" s="36"/>
      <c r="I202" s="36">
        <v>10000</v>
      </c>
      <c r="J202" s="36">
        <v>8000</v>
      </c>
      <c r="K202" s="36"/>
      <c r="L202" s="36"/>
      <c r="M202" s="36"/>
      <c r="N202" s="36"/>
      <c r="O202" s="35">
        <f t="shared" si="458"/>
        <v>0</v>
      </c>
      <c r="P202" s="35">
        <f t="shared" si="459"/>
        <v>0</v>
      </c>
      <c r="Q202" s="35">
        <f t="shared" si="460"/>
        <v>0</v>
      </c>
      <c r="R202" s="35">
        <f t="shared" si="461"/>
        <v>0</v>
      </c>
      <c r="S202" s="36"/>
      <c r="T202" s="36"/>
      <c r="U202" s="36"/>
      <c r="V202" s="36"/>
      <c r="W202" s="36"/>
      <c r="X202" s="36"/>
      <c r="Y202" s="36">
        <f t="shared" si="462"/>
        <v>7758</v>
      </c>
      <c r="Z202" s="36">
        <f t="shared" si="464"/>
        <v>7758</v>
      </c>
      <c r="AA202" s="36"/>
      <c r="AB202" s="408">
        <v>7758</v>
      </c>
      <c r="AC202" s="36"/>
      <c r="AD202" s="36"/>
      <c r="AE202" s="36"/>
      <c r="AF202" s="36"/>
      <c r="AG202" s="36"/>
      <c r="AH202" s="36"/>
      <c r="AI202" s="36"/>
      <c r="AJ202" s="36"/>
      <c r="AK202" s="36"/>
      <c r="AL202" s="36"/>
      <c r="AM202" s="94">
        <f t="shared" si="420"/>
        <v>77.58</v>
      </c>
      <c r="AN202" s="94">
        <f t="shared" si="378"/>
        <v>96.974999999999994</v>
      </c>
      <c r="AO202" s="30" t="s">
        <v>261</v>
      </c>
      <c r="AP202" s="47"/>
      <c r="AQ202">
        <v>1</v>
      </c>
    </row>
    <row r="203" spans="1:43" ht="69.75" customHeight="1">
      <c r="A203" s="17"/>
      <c r="B203" s="18" t="s">
        <v>131</v>
      </c>
      <c r="C203" s="36">
        <f t="shared" si="455"/>
        <v>5000</v>
      </c>
      <c r="D203" s="36">
        <f t="shared" si="447"/>
        <v>6000</v>
      </c>
      <c r="E203" s="36">
        <f t="shared" si="456"/>
        <v>5000</v>
      </c>
      <c r="F203" s="36">
        <f t="shared" si="457"/>
        <v>6000</v>
      </c>
      <c r="G203" s="36"/>
      <c r="H203" s="36"/>
      <c r="I203" s="36">
        <v>5000</v>
      </c>
      <c r="J203" s="36">
        <v>6000</v>
      </c>
      <c r="K203" s="36"/>
      <c r="L203" s="36"/>
      <c r="M203" s="36"/>
      <c r="N203" s="36"/>
      <c r="O203" s="35">
        <f t="shared" si="458"/>
        <v>0</v>
      </c>
      <c r="P203" s="35">
        <f t="shared" si="459"/>
        <v>0</v>
      </c>
      <c r="Q203" s="35">
        <f t="shared" ref="Q203:Q204" si="465">S203+U203+V203+W203</f>
        <v>0</v>
      </c>
      <c r="R203" s="35">
        <f t="shared" ref="R203:R204" si="466">T203+U203+V203+W203</f>
        <v>0</v>
      </c>
      <c r="S203" s="36"/>
      <c r="T203" s="36"/>
      <c r="U203" s="36"/>
      <c r="V203" s="36"/>
      <c r="W203" s="36"/>
      <c r="X203" s="36"/>
      <c r="Y203" s="36">
        <f t="shared" si="462"/>
        <v>6000</v>
      </c>
      <c r="Z203" s="36">
        <f t="shared" si="464"/>
        <v>6000</v>
      </c>
      <c r="AA203" s="36"/>
      <c r="AB203" s="408">
        <v>6000</v>
      </c>
      <c r="AC203" s="36"/>
      <c r="AD203" s="36"/>
      <c r="AE203" s="36"/>
      <c r="AF203" s="36"/>
      <c r="AG203" s="36"/>
      <c r="AH203" s="36"/>
      <c r="AI203" s="36"/>
      <c r="AJ203" s="36"/>
      <c r="AK203" s="36"/>
      <c r="AL203" s="36"/>
      <c r="AM203" s="94">
        <f t="shared" si="420"/>
        <v>120</v>
      </c>
      <c r="AN203" s="94">
        <f t="shared" si="378"/>
        <v>100</v>
      </c>
      <c r="AO203" s="30" t="s">
        <v>264</v>
      </c>
      <c r="AP203" s="47"/>
      <c r="AQ203">
        <v>1</v>
      </c>
    </row>
    <row r="204" spans="1:43" ht="75" customHeight="1">
      <c r="A204" s="17"/>
      <c r="B204" s="18" t="s">
        <v>303</v>
      </c>
      <c r="C204" s="36">
        <f t="shared" si="455"/>
        <v>6000</v>
      </c>
      <c r="D204" s="36">
        <f t="shared" si="447"/>
        <v>2500</v>
      </c>
      <c r="E204" s="36">
        <f t="shared" si="456"/>
        <v>6000</v>
      </c>
      <c r="F204" s="36">
        <f t="shared" si="457"/>
        <v>2500</v>
      </c>
      <c r="G204" s="36"/>
      <c r="H204" s="36"/>
      <c r="I204" s="36">
        <v>6000</v>
      </c>
      <c r="J204" s="36">
        <v>2500</v>
      </c>
      <c r="K204" s="36"/>
      <c r="L204" s="36"/>
      <c r="M204" s="36"/>
      <c r="N204" s="36"/>
      <c r="O204" s="35">
        <f t="shared" ref="O204" si="467">Q204+X204</f>
        <v>0</v>
      </c>
      <c r="P204" s="35">
        <f t="shared" ref="P204" si="468">R204+X204</f>
        <v>0</v>
      </c>
      <c r="Q204" s="35">
        <f t="shared" si="465"/>
        <v>0</v>
      </c>
      <c r="R204" s="35">
        <f t="shared" si="466"/>
        <v>0</v>
      </c>
      <c r="S204" s="36"/>
      <c r="T204" s="36"/>
      <c r="U204" s="36"/>
      <c r="V204" s="36"/>
      <c r="W204" s="36"/>
      <c r="X204" s="36"/>
      <c r="Y204" s="36">
        <f t="shared" si="462"/>
        <v>2500</v>
      </c>
      <c r="Z204" s="36">
        <f t="shared" si="464"/>
        <v>2500</v>
      </c>
      <c r="AA204" s="36"/>
      <c r="AB204" s="408">
        <v>2500</v>
      </c>
      <c r="AC204" s="36"/>
      <c r="AD204" s="36"/>
      <c r="AE204" s="36"/>
      <c r="AF204" s="36"/>
      <c r="AG204" s="36"/>
      <c r="AH204" s="36"/>
      <c r="AI204" s="36"/>
      <c r="AJ204" s="36"/>
      <c r="AK204" s="36"/>
      <c r="AL204" s="36"/>
      <c r="AM204" s="94">
        <f t="shared" si="420"/>
        <v>41.666666666666671</v>
      </c>
      <c r="AN204" s="94">
        <f t="shared" si="378"/>
        <v>100</v>
      </c>
      <c r="AO204" s="12" t="s">
        <v>265</v>
      </c>
      <c r="AP204" s="47"/>
      <c r="AQ204">
        <v>1</v>
      </c>
    </row>
    <row r="205" spans="1:43" ht="67.5" customHeight="1">
      <c r="A205" s="16">
        <v>3</v>
      </c>
      <c r="B205" s="2" t="s">
        <v>132</v>
      </c>
      <c r="C205" s="34">
        <f t="shared" ref="C205:I205" si="469">SUM(C206:C210)</f>
        <v>235827</v>
      </c>
      <c r="D205" s="34">
        <f t="shared" si="469"/>
        <v>207084</v>
      </c>
      <c r="E205" s="34">
        <f t="shared" si="469"/>
        <v>235827</v>
      </c>
      <c r="F205" s="34">
        <f t="shared" si="469"/>
        <v>210084</v>
      </c>
      <c r="G205" s="34">
        <f t="shared" si="469"/>
        <v>0</v>
      </c>
      <c r="H205" s="34">
        <f t="shared" si="469"/>
        <v>0</v>
      </c>
      <c r="I205" s="34">
        <f t="shared" si="469"/>
        <v>235827</v>
      </c>
      <c r="J205" s="34">
        <f>SUM(J206:J210)</f>
        <v>210084</v>
      </c>
      <c r="K205" s="34">
        <f t="shared" ref="K205:AL205" si="470">SUM(K206:K209)</f>
        <v>0</v>
      </c>
      <c r="L205" s="34">
        <f t="shared" si="470"/>
        <v>0</v>
      </c>
      <c r="M205" s="34">
        <f t="shared" si="470"/>
        <v>0</v>
      </c>
      <c r="N205" s="34">
        <f t="shared" si="470"/>
        <v>0</v>
      </c>
      <c r="O205" s="34">
        <f t="shared" si="470"/>
        <v>0</v>
      </c>
      <c r="P205" s="34">
        <f t="shared" si="470"/>
        <v>0</v>
      </c>
      <c r="Q205" s="34">
        <f t="shared" si="470"/>
        <v>0</v>
      </c>
      <c r="R205" s="34">
        <f t="shared" si="470"/>
        <v>0</v>
      </c>
      <c r="S205" s="34">
        <f t="shared" si="470"/>
        <v>0</v>
      </c>
      <c r="T205" s="34">
        <f t="shared" si="470"/>
        <v>0</v>
      </c>
      <c r="U205" s="34">
        <f t="shared" si="470"/>
        <v>0</v>
      </c>
      <c r="V205" s="34">
        <f t="shared" si="470"/>
        <v>0</v>
      </c>
      <c r="W205" s="34">
        <f t="shared" si="470"/>
        <v>0</v>
      </c>
      <c r="X205" s="34">
        <f t="shared" si="470"/>
        <v>0</v>
      </c>
      <c r="Y205" s="34">
        <f t="shared" si="470"/>
        <v>182439</v>
      </c>
      <c r="Z205" s="34">
        <f t="shared" si="470"/>
        <v>182439</v>
      </c>
      <c r="AA205" s="34">
        <f t="shared" si="470"/>
        <v>0</v>
      </c>
      <c r="AB205" s="34">
        <f>SUM(AB206:AB210)</f>
        <v>182439</v>
      </c>
      <c r="AC205" s="34">
        <f t="shared" si="470"/>
        <v>0</v>
      </c>
      <c r="AD205" s="34">
        <f t="shared" si="470"/>
        <v>0</v>
      </c>
      <c r="AE205" s="34"/>
      <c r="AF205" s="34">
        <f t="shared" si="470"/>
        <v>0</v>
      </c>
      <c r="AG205" s="34">
        <f t="shared" si="470"/>
        <v>0</v>
      </c>
      <c r="AH205" s="34">
        <f t="shared" si="470"/>
        <v>0</v>
      </c>
      <c r="AI205" s="34">
        <f t="shared" si="470"/>
        <v>0</v>
      </c>
      <c r="AJ205" s="34">
        <f t="shared" si="470"/>
        <v>0</v>
      </c>
      <c r="AK205" s="34">
        <f t="shared" si="470"/>
        <v>0</v>
      </c>
      <c r="AL205" s="34">
        <f t="shared" si="470"/>
        <v>0</v>
      </c>
      <c r="AM205" s="90">
        <f t="shared" si="420"/>
        <v>77.361370835400521</v>
      </c>
      <c r="AN205" s="90">
        <f t="shared" si="378"/>
        <v>88.099032276757256</v>
      </c>
      <c r="AO205" s="16"/>
      <c r="AP205" s="44"/>
    </row>
    <row r="206" spans="1:43" ht="82.5" customHeight="1">
      <c r="A206" s="17"/>
      <c r="B206" s="18" t="s">
        <v>133</v>
      </c>
      <c r="C206" s="36">
        <f t="shared" ref="C206:C209" si="471">E206+O206</f>
        <v>27553</v>
      </c>
      <c r="D206" s="36">
        <f t="shared" si="447"/>
        <v>1000</v>
      </c>
      <c r="E206" s="36">
        <f t="shared" ref="E206:E212" si="472">G206+I206+K206+L206+N206</f>
        <v>27553</v>
      </c>
      <c r="F206" s="36">
        <f t="shared" ref="F206:F212" si="473">H206+J206+K206+L206+N206</f>
        <v>1000</v>
      </c>
      <c r="G206" s="36"/>
      <c r="H206" s="36"/>
      <c r="I206" s="36">
        <v>27553</v>
      </c>
      <c r="J206" s="36">
        <v>1000</v>
      </c>
      <c r="K206" s="36"/>
      <c r="L206" s="36"/>
      <c r="M206" s="36"/>
      <c r="N206" s="36"/>
      <c r="O206" s="35">
        <f t="shared" ref="O206:O209" si="474">Q206+X206</f>
        <v>0</v>
      </c>
      <c r="P206" s="35">
        <f t="shared" ref="P206:P209" si="475">R206+X206</f>
        <v>0</v>
      </c>
      <c r="Q206" s="35">
        <f t="shared" ref="Q206:Q212" si="476">S206+U206+V206+W206</f>
        <v>0</v>
      </c>
      <c r="R206" s="35">
        <f t="shared" ref="R206:R212" si="477">T206+U206+V206+W206</f>
        <v>0</v>
      </c>
      <c r="S206" s="36"/>
      <c r="T206" s="36"/>
      <c r="U206" s="36"/>
      <c r="V206" s="36"/>
      <c r="W206" s="36"/>
      <c r="X206" s="36"/>
      <c r="Y206" s="36">
        <f>Z206+AF206</f>
        <v>0</v>
      </c>
      <c r="Z206" s="36">
        <f t="shared" ref="Z206:Z209" si="478">AA206+AB206+AC206+AD206</f>
        <v>0</v>
      </c>
      <c r="AA206" s="36"/>
      <c r="AB206" s="36"/>
      <c r="AC206" s="36"/>
      <c r="AD206" s="36"/>
      <c r="AE206" s="36"/>
      <c r="AF206" s="36"/>
      <c r="AG206" s="36"/>
      <c r="AH206" s="36"/>
      <c r="AI206" s="36"/>
      <c r="AJ206" s="36"/>
      <c r="AK206" s="36"/>
      <c r="AL206" s="36"/>
      <c r="AM206" s="91">
        <f t="shared" si="420"/>
        <v>0</v>
      </c>
      <c r="AN206" s="90">
        <f t="shared" si="378"/>
        <v>0</v>
      </c>
      <c r="AO206" s="30" t="s">
        <v>262</v>
      </c>
      <c r="AP206" s="47"/>
      <c r="AQ206">
        <v>1</v>
      </c>
    </row>
    <row r="207" spans="1:43" ht="80.25" customHeight="1">
      <c r="A207" s="17"/>
      <c r="B207" s="18" t="s">
        <v>285</v>
      </c>
      <c r="C207" s="36">
        <f t="shared" si="471"/>
        <v>55179</v>
      </c>
      <c r="D207" s="36">
        <f t="shared" si="447"/>
        <v>55179</v>
      </c>
      <c r="E207" s="36">
        <f t="shared" si="472"/>
        <v>55179</v>
      </c>
      <c r="F207" s="36">
        <f t="shared" si="473"/>
        <v>55179</v>
      </c>
      <c r="G207" s="36"/>
      <c r="H207" s="36"/>
      <c r="I207" s="36">
        <v>55179</v>
      </c>
      <c r="J207" s="36">
        <v>55179</v>
      </c>
      <c r="K207" s="36"/>
      <c r="L207" s="36"/>
      <c r="M207" s="36"/>
      <c r="N207" s="36"/>
      <c r="O207" s="35">
        <f t="shared" si="474"/>
        <v>0</v>
      </c>
      <c r="P207" s="35">
        <f t="shared" si="475"/>
        <v>0</v>
      </c>
      <c r="Q207" s="35">
        <f t="shared" si="476"/>
        <v>0</v>
      </c>
      <c r="R207" s="35">
        <f t="shared" si="477"/>
        <v>0</v>
      </c>
      <c r="S207" s="36"/>
      <c r="T207" s="36"/>
      <c r="U207" s="36"/>
      <c r="V207" s="36"/>
      <c r="W207" s="36"/>
      <c r="X207" s="36"/>
      <c r="Y207" s="36">
        <f>Z207+AF207</f>
        <v>55179</v>
      </c>
      <c r="Z207" s="36">
        <f t="shared" si="478"/>
        <v>55179</v>
      </c>
      <c r="AA207" s="36"/>
      <c r="AB207" s="408">
        <v>55179</v>
      </c>
      <c r="AC207" s="36"/>
      <c r="AD207" s="36"/>
      <c r="AE207" s="36"/>
      <c r="AF207" s="36"/>
      <c r="AG207" s="36"/>
      <c r="AH207" s="36"/>
      <c r="AI207" s="36"/>
      <c r="AJ207" s="36"/>
      <c r="AK207" s="36"/>
      <c r="AL207" s="36"/>
      <c r="AM207" s="94">
        <f t="shared" si="420"/>
        <v>100</v>
      </c>
      <c r="AN207" s="94">
        <f t="shared" si="378"/>
        <v>100</v>
      </c>
      <c r="AO207" s="12" t="s">
        <v>265</v>
      </c>
      <c r="AP207" s="47"/>
      <c r="AQ207">
        <v>1</v>
      </c>
    </row>
    <row r="208" spans="1:43" ht="66" customHeight="1">
      <c r="A208" s="17"/>
      <c r="B208" s="18" t="s">
        <v>134</v>
      </c>
      <c r="C208" s="36">
        <f t="shared" si="471"/>
        <v>98355</v>
      </c>
      <c r="D208" s="36">
        <f t="shared" si="447"/>
        <v>98355</v>
      </c>
      <c r="E208" s="36">
        <f t="shared" si="472"/>
        <v>98355</v>
      </c>
      <c r="F208" s="36">
        <f t="shared" si="473"/>
        <v>98355</v>
      </c>
      <c r="G208" s="36"/>
      <c r="H208" s="36"/>
      <c r="I208" s="36">
        <v>98355</v>
      </c>
      <c r="J208" s="36">
        <v>98355</v>
      </c>
      <c r="K208" s="36"/>
      <c r="L208" s="36"/>
      <c r="M208" s="36"/>
      <c r="N208" s="36"/>
      <c r="O208" s="35">
        <f t="shared" si="474"/>
        <v>0</v>
      </c>
      <c r="P208" s="35">
        <f t="shared" si="475"/>
        <v>0</v>
      </c>
      <c r="Q208" s="35">
        <f t="shared" si="476"/>
        <v>0</v>
      </c>
      <c r="R208" s="35">
        <f t="shared" si="477"/>
        <v>0</v>
      </c>
      <c r="S208" s="36"/>
      <c r="T208" s="36"/>
      <c r="U208" s="36"/>
      <c r="V208" s="36"/>
      <c r="W208" s="36"/>
      <c r="X208" s="36"/>
      <c r="Y208" s="36">
        <f>Z208+AF208</f>
        <v>74795</v>
      </c>
      <c r="Z208" s="36">
        <f t="shared" si="478"/>
        <v>74795</v>
      </c>
      <c r="AA208" s="36"/>
      <c r="AB208" s="408">
        <v>74795</v>
      </c>
      <c r="AC208" s="36"/>
      <c r="AD208" s="36"/>
      <c r="AE208" s="36"/>
      <c r="AF208" s="36"/>
      <c r="AG208" s="36"/>
      <c r="AH208" s="36"/>
      <c r="AI208" s="36"/>
      <c r="AJ208" s="36"/>
      <c r="AK208" s="36"/>
      <c r="AL208" s="36"/>
      <c r="AM208" s="94">
        <f t="shared" si="420"/>
        <v>76.045955975801931</v>
      </c>
      <c r="AN208" s="94">
        <f t="shared" si="378"/>
        <v>76.045955975801931</v>
      </c>
      <c r="AO208" s="30" t="s">
        <v>315</v>
      </c>
      <c r="AP208" s="47"/>
      <c r="AQ208">
        <v>1</v>
      </c>
    </row>
    <row r="209" spans="1:43" ht="77.25" customHeight="1">
      <c r="A209" s="17"/>
      <c r="B209" s="18" t="s">
        <v>135</v>
      </c>
      <c r="C209" s="36">
        <f t="shared" si="471"/>
        <v>54740</v>
      </c>
      <c r="D209" s="36">
        <f t="shared" si="447"/>
        <v>52550</v>
      </c>
      <c r="E209" s="36">
        <f t="shared" si="472"/>
        <v>54740</v>
      </c>
      <c r="F209" s="36">
        <f t="shared" si="473"/>
        <v>52550</v>
      </c>
      <c r="G209" s="36"/>
      <c r="H209" s="36"/>
      <c r="I209" s="36">
        <v>54740</v>
      </c>
      <c r="J209" s="36">
        <v>52550</v>
      </c>
      <c r="K209" s="36"/>
      <c r="L209" s="36"/>
      <c r="M209" s="36"/>
      <c r="N209" s="36"/>
      <c r="O209" s="35">
        <f t="shared" si="474"/>
        <v>0</v>
      </c>
      <c r="P209" s="35">
        <f t="shared" si="475"/>
        <v>0</v>
      </c>
      <c r="Q209" s="35">
        <f t="shared" si="476"/>
        <v>0</v>
      </c>
      <c r="R209" s="35">
        <f t="shared" si="477"/>
        <v>0</v>
      </c>
      <c r="S209" s="36"/>
      <c r="T209" s="36"/>
      <c r="U209" s="36"/>
      <c r="V209" s="36"/>
      <c r="W209" s="36"/>
      <c r="X209" s="36"/>
      <c r="Y209" s="36">
        <f>Z209+AF209</f>
        <v>52465</v>
      </c>
      <c r="Z209" s="36">
        <f t="shared" si="478"/>
        <v>52465</v>
      </c>
      <c r="AA209" s="36"/>
      <c r="AB209" s="408">
        <v>52465</v>
      </c>
      <c r="AC209" s="36"/>
      <c r="AD209" s="36"/>
      <c r="AE209" s="36"/>
      <c r="AF209" s="36"/>
      <c r="AG209" s="36"/>
      <c r="AH209" s="36"/>
      <c r="AI209" s="36"/>
      <c r="AJ209" s="36"/>
      <c r="AK209" s="36"/>
      <c r="AL209" s="36"/>
      <c r="AM209" s="94">
        <f t="shared" si="420"/>
        <v>95.843989769820965</v>
      </c>
      <c r="AN209" s="94">
        <f t="shared" si="378"/>
        <v>99.838249286393904</v>
      </c>
      <c r="AO209" s="30" t="s">
        <v>268</v>
      </c>
      <c r="AP209" s="47"/>
      <c r="AQ209">
        <v>1</v>
      </c>
    </row>
    <row r="210" spans="1:43" ht="77.25" customHeight="1">
      <c r="A210" s="17"/>
      <c r="B210" s="371" t="s">
        <v>954</v>
      </c>
      <c r="C210" s="36"/>
      <c r="D210" s="36"/>
      <c r="E210" s="36"/>
      <c r="F210" s="36">
        <f t="shared" si="473"/>
        <v>3000</v>
      </c>
      <c r="G210" s="36"/>
      <c r="H210" s="36"/>
      <c r="I210" s="36"/>
      <c r="J210" s="36">
        <v>3000</v>
      </c>
      <c r="K210" s="36"/>
      <c r="L210" s="36"/>
      <c r="M210" s="36"/>
      <c r="N210" s="36"/>
      <c r="O210" s="35"/>
      <c r="P210" s="35"/>
      <c r="Q210" s="35"/>
      <c r="R210" s="35"/>
      <c r="S210" s="36"/>
      <c r="T210" s="36"/>
      <c r="U210" s="36"/>
      <c r="V210" s="36"/>
      <c r="W210" s="36"/>
      <c r="X210" s="36"/>
      <c r="Y210" s="36"/>
      <c r="Z210" s="36"/>
      <c r="AA210" s="36"/>
      <c r="AB210" s="36"/>
      <c r="AC210" s="36"/>
      <c r="AD210" s="36"/>
      <c r="AE210" s="36"/>
      <c r="AF210" s="36"/>
      <c r="AG210" s="36"/>
      <c r="AH210" s="36"/>
      <c r="AI210" s="36"/>
      <c r="AJ210" s="36"/>
      <c r="AK210" s="36"/>
      <c r="AL210" s="36"/>
      <c r="AM210" s="94"/>
      <c r="AN210" s="94"/>
      <c r="AO210" s="283" t="s">
        <v>261</v>
      </c>
      <c r="AP210" s="47"/>
    </row>
    <row r="211" spans="1:43" ht="77.25" customHeight="1">
      <c r="A211" s="284" t="s">
        <v>140</v>
      </c>
      <c r="B211" s="285" t="s">
        <v>880</v>
      </c>
      <c r="C211" s="36"/>
      <c r="D211" s="39">
        <f t="shared" si="447"/>
        <v>3000</v>
      </c>
      <c r="E211" s="39">
        <f t="shared" si="472"/>
        <v>0</v>
      </c>
      <c r="F211" s="39">
        <f t="shared" si="473"/>
        <v>3000</v>
      </c>
      <c r="G211" s="36"/>
      <c r="H211" s="36"/>
      <c r="I211" s="36"/>
      <c r="J211" s="36">
        <v>3000</v>
      </c>
      <c r="K211" s="36"/>
      <c r="L211" s="36"/>
      <c r="M211" s="36"/>
      <c r="N211" s="36"/>
      <c r="O211" s="35">
        <f t="shared" ref="O211:O212" si="479">Q211+X211</f>
        <v>0</v>
      </c>
      <c r="P211" s="35">
        <f t="shared" ref="P211:P212" si="480">R211+X211</f>
        <v>0</v>
      </c>
      <c r="Q211" s="35">
        <f t="shared" si="476"/>
        <v>0</v>
      </c>
      <c r="R211" s="35">
        <f t="shared" si="477"/>
        <v>0</v>
      </c>
      <c r="S211" s="36"/>
      <c r="T211" s="36"/>
      <c r="U211" s="36"/>
      <c r="V211" s="36"/>
      <c r="W211" s="36"/>
      <c r="X211" s="36"/>
      <c r="Y211" s="36">
        <f t="shared" ref="Y211:Y212" si="481">Z211+AF211</f>
        <v>3000</v>
      </c>
      <c r="Z211" s="36">
        <f t="shared" ref="Z211:Z212" si="482">AA211+AB211+AC211+AD211</f>
        <v>3000</v>
      </c>
      <c r="AA211" s="36"/>
      <c r="AB211" s="408">
        <v>3000</v>
      </c>
      <c r="AC211" s="36"/>
      <c r="AD211" s="36"/>
      <c r="AE211" s="36"/>
      <c r="AF211" s="36"/>
      <c r="AG211" s="36"/>
      <c r="AH211" s="36"/>
      <c r="AI211" s="36"/>
      <c r="AJ211" s="36"/>
      <c r="AK211" s="36"/>
      <c r="AL211" s="36"/>
      <c r="AM211" s="91"/>
      <c r="AN211" s="90">
        <f t="shared" si="378"/>
        <v>100</v>
      </c>
      <c r="AO211" s="269" t="s">
        <v>261</v>
      </c>
      <c r="AP211" s="47"/>
    </row>
    <row r="212" spans="1:43" ht="77.25" customHeight="1">
      <c r="A212" s="286">
        <v>5</v>
      </c>
      <c r="B212" s="287" t="s">
        <v>881</v>
      </c>
      <c r="C212" s="36"/>
      <c r="D212" s="39">
        <f t="shared" si="447"/>
        <v>100</v>
      </c>
      <c r="E212" s="39">
        <f t="shared" si="472"/>
        <v>0</v>
      </c>
      <c r="F212" s="39">
        <f t="shared" si="473"/>
        <v>100</v>
      </c>
      <c r="G212" s="36"/>
      <c r="H212" s="36"/>
      <c r="I212" s="36"/>
      <c r="J212" s="36">
        <v>100</v>
      </c>
      <c r="K212" s="36"/>
      <c r="L212" s="36"/>
      <c r="M212" s="36"/>
      <c r="N212" s="36"/>
      <c r="O212" s="35">
        <f t="shared" si="479"/>
        <v>0</v>
      </c>
      <c r="P212" s="35">
        <f t="shared" si="480"/>
        <v>0</v>
      </c>
      <c r="Q212" s="35">
        <f t="shared" si="476"/>
        <v>0</v>
      </c>
      <c r="R212" s="35">
        <f t="shared" si="477"/>
        <v>0</v>
      </c>
      <c r="S212" s="36"/>
      <c r="T212" s="36"/>
      <c r="U212" s="36"/>
      <c r="V212" s="36"/>
      <c r="W212" s="36"/>
      <c r="X212" s="36"/>
      <c r="Y212" s="36">
        <f t="shared" si="481"/>
        <v>0</v>
      </c>
      <c r="Z212" s="36">
        <f t="shared" si="482"/>
        <v>0</v>
      </c>
      <c r="AA212" s="36"/>
      <c r="AB212" s="36"/>
      <c r="AC212" s="36"/>
      <c r="AD212" s="36"/>
      <c r="AE212" s="36"/>
      <c r="AF212" s="36"/>
      <c r="AG212" s="36"/>
      <c r="AH212" s="36"/>
      <c r="AI212" s="36"/>
      <c r="AJ212" s="36"/>
      <c r="AK212" s="36"/>
      <c r="AL212" s="36"/>
      <c r="AM212" s="91"/>
      <c r="AN212" s="90">
        <f t="shared" si="378"/>
        <v>0</v>
      </c>
      <c r="AO212" s="272" t="s">
        <v>264</v>
      </c>
      <c r="AP212" s="47"/>
    </row>
    <row r="213" spans="1:43" ht="19.5">
      <c r="A213" s="21" t="s">
        <v>46</v>
      </c>
      <c r="B213" s="56" t="s">
        <v>33</v>
      </c>
      <c r="C213" s="38">
        <f t="shared" ref="C213:AL213" si="483">SUM(C214:C216,C219:C223,C226:C230,C235:C238)</f>
        <v>145257</v>
      </c>
      <c r="D213" s="38">
        <f t="shared" si="483"/>
        <v>170189</v>
      </c>
      <c r="E213" s="38">
        <f t="shared" si="483"/>
        <v>145257</v>
      </c>
      <c r="F213" s="38">
        <f t="shared" si="483"/>
        <v>170189</v>
      </c>
      <c r="G213" s="38">
        <f t="shared" si="483"/>
        <v>0</v>
      </c>
      <c r="H213" s="38">
        <f t="shared" si="483"/>
        <v>0</v>
      </c>
      <c r="I213" s="38">
        <f t="shared" si="483"/>
        <v>145257</v>
      </c>
      <c r="J213" s="38">
        <f t="shared" si="483"/>
        <v>170189</v>
      </c>
      <c r="K213" s="38">
        <f t="shared" si="483"/>
        <v>0</v>
      </c>
      <c r="L213" s="38">
        <f t="shared" si="483"/>
        <v>0</v>
      </c>
      <c r="M213" s="38">
        <f t="shared" si="483"/>
        <v>0</v>
      </c>
      <c r="N213" s="38">
        <f t="shared" si="483"/>
        <v>0</v>
      </c>
      <c r="O213" s="38">
        <f t="shared" si="483"/>
        <v>0</v>
      </c>
      <c r="P213" s="38">
        <f t="shared" si="483"/>
        <v>0</v>
      </c>
      <c r="Q213" s="38">
        <f t="shared" si="483"/>
        <v>0</v>
      </c>
      <c r="R213" s="38">
        <f t="shared" si="483"/>
        <v>0</v>
      </c>
      <c r="S213" s="38">
        <f t="shared" si="483"/>
        <v>0</v>
      </c>
      <c r="T213" s="38">
        <f t="shared" si="483"/>
        <v>0</v>
      </c>
      <c r="U213" s="38">
        <f t="shared" si="483"/>
        <v>0</v>
      </c>
      <c r="V213" s="38">
        <f t="shared" si="483"/>
        <v>0</v>
      </c>
      <c r="W213" s="38">
        <f t="shared" si="483"/>
        <v>0</v>
      </c>
      <c r="X213" s="38">
        <f t="shared" si="483"/>
        <v>0</v>
      </c>
      <c r="Y213" s="38">
        <f t="shared" si="483"/>
        <v>120113</v>
      </c>
      <c r="Z213" s="38">
        <f t="shared" si="483"/>
        <v>120113</v>
      </c>
      <c r="AA213" s="38">
        <f t="shared" si="483"/>
        <v>0</v>
      </c>
      <c r="AB213" s="38">
        <f t="shared" si="483"/>
        <v>120113</v>
      </c>
      <c r="AC213" s="38">
        <f t="shared" si="483"/>
        <v>0</v>
      </c>
      <c r="AD213" s="38">
        <f t="shared" si="483"/>
        <v>0</v>
      </c>
      <c r="AE213" s="38"/>
      <c r="AF213" s="38">
        <f t="shared" si="483"/>
        <v>0</v>
      </c>
      <c r="AG213" s="38">
        <f t="shared" si="483"/>
        <v>0</v>
      </c>
      <c r="AH213" s="38">
        <f t="shared" si="483"/>
        <v>0</v>
      </c>
      <c r="AI213" s="38">
        <f t="shared" si="483"/>
        <v>0</v>
      </c>
      <c r="AJ213" s="38">
        <f t="shared" si="483"/>
        <v>0</v>
      </c>
      <c r="AK213" s="38">
        <f t="shared" si="483"/>
        <v>0</v>
      </c>
      <c r="AL213" s="38">
        <f t="shared" si="483"/>
        <v>0</v>
      </c>
      <c r="AM213" s="96">
        <f>Y213/C213*100</f>
        <v>82.689990843814755</v>
      </c>
      <c r="AN213" s="90">
        <f t="shared" si="378"/>
        <v>70.576241707748437</v>
      </c>
      <c r="AO213" s="31"/>
      <c r="AP213" s="51"/>
    </row>
    <row r="214" spans="1:43" ht="48.75" customHeight="1">
      <c r="A214" s="12">
        <v>1</v>
      </c>
      <c r="B214" s="5" t="s">
        <v>136</v>
      </c>
      <c r="C214" s="39">
        <f t="shared" ref="C214:C222" si="484">E214+O214</f>
        <v>10000</v>
      </c>
      <c r="D214" s="39">
        <f t="shared" si="447"/>
        <v>0</v>
      </c>
      <c r="E214" s="39">
        <f t="shared" ref="E214" si="485">G214+I214+K214+L214+N214</f>
        <v>10000</v>
      </c>
      <c r="F214" s="39">
        <f t="shared" ref="F214" si="486">H214+J214+K214+L214+N214</f>
        <v>0</v>
      </c>
      <c r="G214" s="35"/>
      <c r="H214" s="35"/>
      <c r="I214" s="35">
        <v>10000</v>
      </c>
      <c r="J214" s="35"/>
      <c r="K214" s="35"/>
      <c r="L214" s="35"/>
      <c r="M214" s="35"/>
      <c r="N214" s="35"/>
      <c r="O214" s="35">
        <f t="shared" ref="O214" si="487">Q214+X214</f>
        <v>0</v>
      </c>
      <c r="P214" s="35">
        <f t="shared" ref="P214" si="488">R214+X214</f>
        <v>0</v>
      </c>
      <c r="Q214" s="35">
        <f t="shared" ref="Q214" si="489">S214+U214+V214+W214</f>
        <v>0</v>
      </c>
      <c r="R214" s="35">
        <f t="shared" ref="R214" si="490">T214+U214+V214+W214</f>
        <v>0</v>
      </c>
      <c r="S214" s="35"/>
      <c r="T214" s="35"/>
      <c r="U214" s="35"/>
      <c r="V214" s="35"/>
      <c r="W214" s="35"/>
      <c r="X214" s="35"/>
      <c r="Y214" s="39"/>
      <c r="Z214" s="39"/>
      <c r="AA214" s="39"/>
      <c r="AB214" s="39"/>
      <c r="AC214" s="39"/>
      <c r="AD214" s="39"/>
      <c r="AE214" s="39"/>
      <c r="AF214" s="39"/>
      <c r="AG214" s="39"/>
      <c r="AH214" s="39"/>
      <c r="AI214" s="39"/>
      <c r="AJ214" s="39"/>
      <c r="AK214" s="39"/>
      <c r="AL214" s="39"/>
      <c r="AM214" s="91">
        <f>Y214/C214*100</f>
        <v>0</v>
      </c>
      <c r="AN214" s="90"/>
      <c r="AO214" s="12" t="s">
        <v>266</v>
      </c>
      <c r="AP214" s="45"/>
      <c r="AQ214">
        <v>1</v>
      </c>
    </row>
    <row r="215" spans="1:43" ht="48.75" customHeight="1">
      <c r="A215" s="363">
        <v>2</v>
      </c>
      <c r="B215" s="364" t="s">
        <v>946</v>
      </c>
      <c r="C215" s="39">
        <f t="shared" ref="C215" si="491">E215+O215</f>
        <v>0</v>
      </c>
      <c r="D215" s="39">
        <f t="shared" ref="D215" si="492">F215+P215</f>
        <v>200</v>
      </c>
      <c r="E215" s="39">
        <f t="shared" ref="E215" si="493">G215+I215+K215+L215+N215</f>
        <v>0</v>
      </c>
      <c r="F215" s="39">
        <f t="shared" ref="F215" si="494">H215+J215+K215+L215+N215</f>
        <v>200</v>
      </c>
      <c r="G215" s="35"/>
      <c r="H215" s="35"/>
      <c r="I215" s="35"/>
      <c r="J215" s="35">
        <v>200</v>
      </c>
      <c r="K215" s="35"/>
      <c r="L215" s="35"/>
      <c r="M215" s="35"/>
      <c r="N215" s="35"/>
      <c r="O215" s="35"/>
      <c r="P215" s="35"/>
      <c r="Q215" s="35"/>
      <c r="R215" s="35"/>
      <c r="S215" s="35"/>
      <c r="T215" s="35"/>
      <c r="U215" s="35"/>
      <c r="V215" s="35"/>
      <c r="W215" s="35"/>
      <c r="X215" s="35"/>
      <c r="Y215" s="39"/>
      <c r="Z215" s="39"/>
      <c r="AA215" s="39"/>
      <c r="AB215" s="39"/>
      <c r="AC215" s="39"/>
      <c r="AD215" s="39"/>
      <c r="AE215" s="39"/>
      <c r="AF215" s="39"/>
      <c r="AG215" s="39"/>
      <c r="AH215" s="39"/>
      <c r="AI215" s="39"/>
      <c r="AJ215" s="39"/>
      <c r="AK215" s="39"/>
      <c r="AL215" s="39"/>
      <c r="AM215" s="91"/>
      <c r="AN215" s="90"/>
      <c r="AO215" s="272" t="s">
        <v>264</v>
      </c>
      <c r="AP215" s="45"/>
    </row>
    <row r="216" spans="1:43" ht="54" customHeight="1">
      <c r="A216" s="280">
        <v>2</v>
      </c>
      <c r="B216" s="279" t="s">
        <v>865</v>
      </c>
      <c r="C216" s="34">
        <f t="shared" ref="C216:AL216" si="495">SUM(C217:C218)</f>
        <v>0</v>
      </c>
      <c r="D216" s="34">
        <f t="shared" si="495"/>
        <v>2693</v>
      </c>
      <c r="E216" s="34">
        <f t="shared" si="495"/>
        <v>0</v>
      </c>
      <c r="F216" s="34">
        <f t="shared" si="495"/>
        <v>2693</v>
      </c>
      <c r="G216" s="34">
        <f t="shared" si="495"/>
        <v>0</v>
      </c>
      <c r="H216" s="34">
        <f t="shared" si="495"/>
        <v>0</v>
      </c>
      <c r="I216" s="34">
        <f t="shared" si="495"/>
        <v>0</v>
      </c>
      <c r="J216" s="34">
        <f t="shared" si="495"/>
        <v>2693</v>
      </c>
      <c r="K216" s="34">
        <f t="shared" si="495"/>
        <v>0</v>
      </c>
      <c r="L216" s="34">
        <f t="shared" si="495"/>
        <v>0</v>
      </c>
      <c r="M216" s="34">
        <f t="shared" si="495"/>
        <v>0</v>
      </c>
      <c r="N216" s="34">
        <f t="shared" si="495"/>
        <v>0</v>
      </c>
      <c r="O216" s="34">
        <f t="shared" si="495"/>
        <v>0</v>
      </c>
      <c r="P216" s="34">
        <f t="shared" si="495"/>
        <v>0</v>
      </c>
      <c r="Q216" s="34">
        <f t="shared" si="495"/>
        <v>0</v>
      </c>
      <c r="R216" s="34">
        <f t="shared" si="495"/>
        <v>0</v>
      </c>
      <c r="S216" s="34">
        <f t="shared" si="495"/>
        <v>0</v>
      </c>
      <c r="T216" s="34">
        <f t="shared" si="495"/>
        <v>0</v>
      </c>
      <c r="U216" s="34">
        <f t="shared" si="495"/>
        <v>0</v>
      </c>
      <c r="V216" s="34">
        <f t="shared" si="495"/>
        <v>0</v>
      </c>
      <c r="W216" s="34">
        <f t="shared" si="495"/>
        <v>0</v>
      </c>
      <c r="X216" s="34">
        <f t="shared" si="495"/>
        <v>0</v>
      </c>
      <c r="Y216" s="34">
        <f t="shared" si="495"/>
        <v>2692</v>
      </c>
      <c r="Z216" s="34">
        <f t="shared" si="495"/>
        <v>2692</v>
      </c>
      <c r="AA216" s="34">
        <f t="shared" si="495"/>
        <v>0</v>
      </c>
      <c r="AB216" s="34">
        <f t="shared" si="495"/>
        <v>2692</v>
      </c>
      <c r="AC216" s="34">
        <f t="shared" si="495"/>
        <v>0</v>
      </c>
      <c r="AD216" s="34">
        <f t="shared" si="495"/>
        <v>0</v>
      </c>
      <c r="AE216" s="34"/>
      <c r="AF216" s="34">
        <f t="shared" si="495"/>
        <v>0</v>
      </c>
      <c r="AG216" s="34">
        <f t="shared" si="495"/>
        <v>0</v>
      </c>
      <c r="AH216" s="34">
        <f t="shared" si="495"/>
        <v>0</v>
      </c>
      <c r="AI216" s="34">
        <f t="shared" si="495"/>
        <v>0</v>
      </c>
      <c r="AJ216" s="34">
        <f t="shared" si="495"/>
        <v>0</v>
      </c>
      <c r="AK216" s="34">
        <f t="shared" si="495"/>
        <v>0</v>
      </c>
      <c r="AL216" s="34">
        <f t="shared" si="495"/>
        <v>0</v>
      </c>
      <c r="AM216" s="91"/>
      <c r="AN216" s="90">
        <f t="shared" ref="AN216:AN281" si="496">Y216/D216*100</f>
        <v>99.962866691422207</v>
      </c>
      <c r="AO216" s="12"/>
      <c r="AP216" s="45"/>
    </row>
    <row r="217" spans="1:43" s="74" customFormat="1" ht="37.5">
      <c r="A217" s="281"/>
      <c r="B217" s="288" t="s">
        <v>882</v>
      </c>
      <c r="C217" s="36"/>
      <c r="D217" s="36">
        <f t="shared" si="447"/>
        <v>1231</v>
      </c>
      <c r="E217" s="36">
        <f t="shared" ref="E217:E222" si="497">G217+I217+K217+L217+N217</f>
        <v>0</v>
      </c>
      <c r="F217" s="36">
        <f t="shared" ref="F217:F222" si="498">H217+J217+K217+L217+N217</f>
        <v>1231</v>
      </c>
      <c r="G217" s="36"/>
      <c r="H217" s="36"/>
      <c r="I217" s="36"/>
      <c r="J217" s="36">
        <v>1231</v>
      </c>
      <c r="K217" s="36"/>
      <c r="L217" s="36"/>
      <c r="M217" s="36"/>
      <c r="N217" s="36"/>
      <c r="O217" s="36">
        <f t="shared" ref="O217:O222" si="499">Q217+X217</f>
        <v>0</v>
      </c>
      <c r="P217" s="36">
        <f t="shared" ref="P217:P222" si="500">R217+X217</f>
        <v>0</v>
      </c>
      <c r="Q217" s="36">
        <f t="shared" ref="Q217:Q222" si="501">S217+U217+V217+W217</f>
        <v>0</v>
      </c>
      <c r="R217" s="36">
        <f t="shared" ref="R217:R222" si="502">T217+U217+V217+W217</f>
        <v>0</v>
      </c>
      <c r="S217" s="36"/>
      <c r="T217" s="36"/>
      <c r="U217" s="36"/>
      <c r="V217" s="36"/>
      <c r="W217" s="36"/>
      <c r="X217" s="36"/>
      <c r="Y217" s="36">
        <f t="shared" ref="Y217:Y218" si="503">Z217+AF217</f>
        <v>1230</v>
      </c>
      <c r="Z217" s="36">
        <f t="shared" ref="Z217:Z218" si="504">AA217+AB217+AC217+AD217</f>
        <v>1230</v>
      </c>
      <c r="AA217" s="36"/>
      <c r="AB217" s="408">
        <v>1230</v>
      </c>
      <c r="AC217" s="36"/>
      <c r="AD217" s="36"/>
      <c r="AE217" s="36"/>
      <c r="AF217" s="36"/>
      <c r="AG217" s="36"/>
      <c r="AH217" s="36"/>
      <c r="AI217" s="36"/>
      <c r="AJ217" s="36"/>
      <c r="AK217" s="36"/>
      <c r="AL217" s="36"/>
      <c r="AM217" s="94"/>
      <c r="AN217" s="94">
        <f t="shared" si="496"/>
        <v>99.918765231519089</v>
      </c>
      <c r="AO217" s="283" t="s">
        <v>266</v>
      </c>
      <c r="AP217" s="47"/>
    </row>
    <row r="218" spans="1:43" s="74" customFormat="1" ht="47.25" customHeight="1">
      <c r="A218" s="281"/>
      <c r="B218" s="288" t="s">
        <v>883</v>
      </c>
      <c r="C218" s="36"/>
      <c r="D218" s="36">
        <f t="shared" ref="D218:D245" si="505">F218+P218</f>
        <v>1462</v>
      </c>
      <c r="E218" s="36">
        <f t="shared" si="497"/>
        <v>0</v>
      </c>
      <c r="F218" s="36">
        <f t="shared" si="498"/>
        <v>1462</v>
      </c>
      <c r="G218" s="36"/>
      <c r="H218" s="36"/>
      <c r="I218" s="36"/>
      <c r="J218" s="36">
        <v>1462</v>
      </c>
      <c r="K218" s="36"/>
      <c r="L218" s="36"/>
      <c r="M218" s="36"/>
      <c r="N218" s="36"/>
      <c r="O218" s="36">
        <f t="shared" si="499"/>
        <v>0</v>
      </c>
      <c r="P218" s="36">
        <f t="shared" si="500"/>
        <v>0</v>
      </c>
      <c r="Q218" s="36">
        <f t="shared" si="501"/>
        <v>0</v>
      </c>
      <c r="R218" s="36">
        <f t="shared" si="502"/>
        <v>0</v>
      </c>
      <c r="S218" s="36"/>
      <c r="T218" s="36"/>
      <c r="U218" s="36"/>
      <c r="V218" s="36"/>
      <c r="W218" s="36"/>
      <c r="X218" s="36"/>
      <c r="Y218" s="36">
        <f t="shared" si="503"/>
        <v>1462</v>
      </c>
      <c r="Z218" s="36">
        <f t="shared" si="504"/>
        <v>1462</v>
      </c>
      <c r="AA218" s="36"/>
      <c r="AB218" s="408">
        <v>1462</v>
      </c>
      <c r="AC218" s="36"/>
      <c r="AD218" s="36"/>
      <c r="AE218" s="36"/>
      <c r="AF218" s="36"/>
      <c r="AG218" s="36"/>
      <c r="AH218" s="36"/>
      <c r="AI218" s="36"/>
      <c r="AJ218" s="36"/>
      <c r="AK218" s="36"/>
      <c r="AL218" s="36"/>
      <c r="AM218" s="94"/>
      <c r="AN218" s="94">
        <f t="shared" si="496"/>
        <v>100</v>
      </c>
      <c r="AO218" s="283" t="s">
        <v>266</v>
      </c>
      <c r="AP218" s="47"/>
    </row>
    <row r="219" spans="1:43" ht="37.5">
      <c r="A219" s="12">
        <v>3</v>
      </c>
      <c r="B219" s="5" t="s">
        <v>137</v>
      </c>
      <c r="C219" s="39">
        <f t="shared" si="484"/>
        <v>10000</v>
      </c>
      <c r="D219" s="39">
        <f t="shared" si="505"/>
        <v>12511</v>
      </c>
      <c r="E219" s="39">
        <f t="shared" si="497"/>
        <v>10000</v>
      </c>
      <c r="F219" s="39">
        <f t="shared" si="498"/>
        <v>12511</v>
      </c>
      <c r="G219" s="35"/>
      <c r="H219" s="35"/>
      <c r="I219" s="35">
        <v>10000</v>
      </c>
      <c r="J219" s="35">
        <v>12511</v>
      </c>
      <c r="K219" s="35"/>
      <c r="L219" s="35"/>
      <c r="M219" s="35"/>
      <c r="N219" s="35"/>
      <c r="O219" s="35">
        <f t="shared" si="499"/>
        <v>0</v>
      </c>
      <c r="P219" s="35">
        <f t="shared" si="500"/>
        <v>0</v>
      </c>
      <c r="Q219" s="35">
        <f t="shared" si="501"/>
        <v>0</v>
      </c>
      <c r="R219" s="35">
        <f t="shared" si="502"/>
        <v>0</v>
      </c>
      <c r="S219" s="35"/>
      <c r="T219" s="35"/>
      <c r="U219" s="35"/>
      <c r="V219" s="35"/>
      <c r="W219" s="35"/>
      <c r="X219" s="35"/>
      <c r="Y219" s="39">
        <f>Z219+AF219</f>
        <v>11104</v>
      </c>
      <c r="Z219" s="39">
        <f t="shared" ref="Z219" si="506">AA219+AB219+AC219+AD219</f>
        <v>11104</v>
      </c>
      <c r="AA219" s="39"/>
      <c r="AB219" s="407">
        <v>11104</v>
      </c>
      <c r="AC219" s="39"/>
      <c r="AD219" s="39"/>
      <c r="AE219" s="39"/>
      <c r="AF219" s="39"/>
      <c r="AG219" s="39"/>
      <c r="AH219" s="39"/>
      <c r="AI219" s="39"/>
      <c r="AJ219" s="39"/>
      <c r="AK219" s="39"/>
      <c r="AL219" s="39"/>
      <c r="AM219" s="91">
        <f t="shared" ref="AM219:AM229" si="507">Y219/C219*100</f>
        <v>111.04</v>
      </c>
      <c r="AN219" s="91">
        <f t="shared" si="496"/>
        <v>88.753896571017506</v>
      </c>
      <c r="AO219" s="12" t="s">
        <v>264</v>
      </c>
      <c r="AP219" s="45"/>
      <c r="AQ219">
        <v>1</v>
      </c>
    </row>
    <row r="220" spans="1:43" ht="37.5">
      <c r="A220" s="12">
        <v>4</v>
      </c>
      <c r="B220" s="5" t="s">
        <v>139</v>
      </c>
      <c r="C220" s="39">
        <f t="shared" si="484"/>
        <v>10000</v>
      </c>
      <c r="D220" s="39">
        <f t="shared" si="505"/>
        <v>8000</v>
      </c>
      <c r="E220" s="39">
        <f t="shared" si="497"/>
        <v>10000</v>
      </c>
      <c r="F220" s="39">
        <f t="shared" si="498"/>
        <v>8000</v>
      </c>
      <c r="G220" s="35"/>
      <c r="H220" s="35"/>
      <c r="I220" s="35">
        <v>10000</v>
      </c>
      <c r="J220" s="35">
        <v>8000</v>
      </c>
      <c r="K220" s="35"/>
      <c r="L220" s="35"/>
      <c r="M220" s="35"/>
      <c r="N220" s="35"/>
      <c r="O220" s="35">
        <f t="shared" si="499"/>
        <v>0</v>
      </c>
      <c r="P220" s="35">
        <f t="shared" si="500"/>
        <v>0</v>
      </c>
      <c r="Q220" s="35">
        <f t="shared" si="501"/>
        <v>0</v>
      </c>
      <c r="R220" s="35">
        <f t="shared" si="502"/>
        <v>0</v>
      </c>
      <c r="S220" s="35"/>
      <c r="T220" s="35"/>
      <c r="U220" s="35"/>
      <c r="V220" s="35"/>
      <c r="W220" s="35"/>
      <c r="X220" s="35"/>
      <c r="Y220" s="39">
        <f>Z220+AF220</f>
        <v>7863</v>
      </c>
      <c r="Z220" s="39">
        <f t="shared" ref="Z220:Z221" si="508">AA220+AB220+AC220+AD220</f>
        <v>7863</v>
      </c>
      <c r="AA220" s="39"/>
      <c r="AB220" s="407">
        <v>7863</v>
      </c>
      <c r="AC220" s="39"/>
      <c r="AD220" s="39"/>
      <c r="AE220" s="39"/>
      <c r="AF220" s="39"/>
      <c r="AG220" s="39"/>
      <c r="AH220" s="39"/>
      <c r="AI220" s="39"/>
      <c r="AJ220" s="39"/>
      <c r="AK220" s="39"/>
      <c r="AL220" s="39"/>
      <c r="AM220" s="91">
        <f t="shared" si="507"/>
        <v>78.63</v>
      </c>
      <c r="AN220" s="91">
        <f t="shared" si="496"/>
        <v>98.287500000000009</v>
      </c>
      <c r="AO220" s="12" t="s">
        <v>264</v>
      </c>
      <c r="AP220" s="45"/>
      <c r="AQ220">
        <v>1</v>
      </c>
    </row>
    <row r="221" spans="1:43" ht="37.5">
      <c r="A221" s="12">
        <v>5</v>
      </c>
      <c r="B221" s="5" t="s">
        <v>141</v>
      </c>
      <c r="C221" s="39">
        <f t="shared" si="484"/>
        <v>1500</v>
      </c>
      <c r="D221" s="39">
        <f t="shared" si="505"/>
        <v>2217</v>
      </c>
      <c r="E221" s="39">
        <f t="shared" si="497"/>
        <v>1500</v>
      </c>
      <c r="F221" s="39">
        <f t="shared" si="498"/>
        <v>2217</v>
      </c>
      <c r="G221" s="35"/>
      <c r="H221" s="35"/>
      <c r="I221" s="35">
        <v>1500</v>
      </c>
      <c r="J221" s="35">
        <v>2217</v>
      </c>
      <c r="K221" s="35"/>
      <c r="L221" s="35"/>
      <c r="M221" s="35"/>
      <c r="N221" s="35"/>
      <c r="O221" s="35">
        <f t="shared" si="499"/>
        <v>0</v>
      </c>
      <c r="P221" s="35">
        <f t="shared" si="500"/>
        <v>0</v>
      </c>
      <c r="Q221" s="35">
        <f t="shared" si="501"/>
        <v>0</v>
      </c>
      <c r="R221" s="35">
        <f t="shared" si="502"/>
        <v>0</v>
      </c>
      <c r="S221" s="35"/>
      <c r="T221" s="35"/>
      <c r="U221" s="35"/>
      <c r="V221" s="35"/>
      <c r="W221" s="35"/>
      <c r="X221" s="35"/>
      <c r="Y221" s="39">
        <f>Z221+AF221</f>
        <v>2209</v>
      </c>
      <c r="Z221" s="39">
        <f t="shared" si="508"/>
        <v>2209</v>
      </c>
      <c r="AA221" s="39"/>
      <c r="AB221" s="407">
        <v>2209</v>
      </c>
      <c r="AC221" s="39"/>
      <c r="AD221" s="39"/>
      <c r="AE221" s="39"/>
      <c r="AF221" s="39"/>
      <c r="AG221" s="39"/>
      <c r="AH221" s="39"/>
      <c r="AI221" s="39"/>
      <c r="AJ221" s="39"/>
      <c r="AK221" s="39"/>
      <c r="AL221" s="39"/>
      <c r="AM221" s="91">
        <f t="shared" si="507"/>
        <v>147.26666666666665</v>
      </c>
      <c r="AN221" s="91">
        <f t="shared" si="496"/>
        <v>99.639152007216964</v>
      </c>
      <c r="AO221" s="12" t="s">
        <v>264</v>
      </c>
      <c r="AP221" s="45"/>
      <c r="AQ221">
        <v>1</v>
      </c>
    </row>
    <row r="222" spans="1:43" ht="37.5">
      <c r="A222" s="12">
        <v>6</v>
      </c>
      <c r="B222" s="5" t="s">
        <v>142</v>
      </c>
      <c r="C222" s="39">
        <f t="shared" si="484"/>
        <v>10000</v>
      </c>
      <c r="D222" s="39">
        <f t="shared" si="505"/>
        <v>6500</v>
      </c>
      <c r="E222" s="39">
        <f t="shared" si="497"/>
        <v>10000</v>
      </c>
      <c r="F222" s="39">
        <f t="shared" si="498"/>
        <v>6500</v>
      </c>
      <c r="G222" s="35"/>
      <c r="H222" s="35"/>
      <c r="I222" s="35">
        <v>10000</v>
      </c>
      <c r="J222" s="35">
        <v>6500</v>
      </c>
      <c r="K222" s="35"/>
      <c r="L222" s="35"/>
      <c r="M222" s="35"/>
      <c r="N222" s="35"/>
      <c r="O222" s="35">
        <f t="shared" si="499"/>
        <v>0</v>
      </c>
      <c r="P222" s="35">
        <f t="shared" si="500"/>
        <v>0</v>
      </c>
      <c r="Q222" s="35">
        <f t="shared" si="501"/>
        <v>0</v>
      </c>
      <c r="R222" s="35">
        <f t="shared" si="502"/>
        <v>0</v>
      </c>
      <c r="S222" s="35"/>
      <c r="T222" s="35"/>
      <c r="U222" s="35"/>
      <c r="V222" s="35"/>
      <c r="W222" s="35"/>
      <c r="X222" s="35"/>
      <c r="Y222" s="39">
        <f>Z222+AF222</f>
        <v>5814</v>
      </c>
      <c r="Z222" s="39">
        <f t="shared" ref="Z222" si="509">AA222+AB222+AC222+AD222</f>
        <v>5814</v>
      </c>
      <c r="AA222" s="39"/>
      <c r="AB222" s="407">
        <v>5814</v>
      </c>
      <c r="AC222" s="39"/>
      <c r="AD222" s="39"/>
      <c r="AE222" s="39"/>
      <c r="AF222" s="39"/>
      <c r="AG222" s="39"/>
      <c r="AH222" s="39"/>
      <c r="AI222" s="39"/>
      <c r="AJ222" s="39"/>
      <c r="AK222" s="39"/>
      <c r="AL222" s="39"/>
      <c r="AM222" s="91">
        <f t="shared" si="507"/>
        <v>58.14</v>
      </c>
      <c r="AN222" s="90">
        <f t="shared" si="496"/>
        <v>89.446153846153848</v>
      </c>
      <c r="AO222" s="12" t="s">
        <v>264</v>
      </c>
      <c r="AP222" s="45"/>
      <c r="AQ222">
        <v>1</v>
      </c>
    </row>
    <row r="223" spans="1:43" ht="87" customHeight="1">
      <c r="A223" s="16">
        <v>7</v>
      </c>
      <c r="B223" s="2" t="s">
        <v>118</v>
      </c>
      <c r="C223" s="34">
        <f>C224+C225</f>
        <v>13986</v>
      </c>
      <c r="D223" s="34">
        <f>D224+D225</f>
        <v>20497</v>
      </c>
      <c r="E223" s="34">
        <f t="shared" ref="E223:AL223" si="510">E224+E225</f>
        <v>13986</v>
      </c>
      <c r="F223" s="34">
        <f t="shared" si="510"/>
        <v>20497</v>
      </c>
      <c r="G223" s="34">
        <f t="shared" si="510"/>
        <v>0</v>
      </c>
      <c r="H223" s="34">
        <f t="shared" si="510"/>
        <v>0</v>
      </c>
      <c r="I223" s="34">
        <f t="shared" si="510"/>
        <v>13986</v>
      </c>
      <c r="J223" s="34">
        <f t="shared" si="510"/>
        <v>20497</v>
      </c>
      <c r="K223" s="34">
        <f t="shared" si="510"/>
        <v>0</v>
      </c>
      <c r="L223" s="34">
        <f t="shared" si="510"/>
        <v>0</v>
      </c>
      <c r="M223" s="34">
        <f t="shared" si="510"/>
        <v>0</v>
      </c>
      <c r="N223" s="34">
        <f t="shared" si="510"/>
        <v>0</v>
      </c>
      <c r="O223" s="34">
        <f t="shared" si="510"/>
        <v>0</v>
      </c>
      <c r="P223" s="34">
        <f t="shared" si="510"/>
        <v>0</v>
      </c>
      <c r="Q223" s="34">
        <f t="shared" si="510"/>
        <v>0</v>
      </c>
      <c r="R223" s="34">
        <f t="shared" si="510"/>
        <v>0</v>
      </c>
      <c r="S223" s="34">
        <f t="shared" si="510"/>
        <v>0</v>
      </c>
      <c r="T223" s="34">
        <f t="shared" si="510"/>
        <v>0</v>
      </c>
      <c r="U223" s="34">
        <f t="shared" si="510"/>
        <v>0</v>
      </c>
      <c r="V223" s="34">
        <f t="shared" si="510"/>
        <v>0</v>
      </c>
      <c r="W223" s="34">
        <f t="shared" si="510"/>
        <v>0</v>
      </c>
      <c r="X223" s="34">
        <f t="shared" si="510"/>
        <v>0</v>
      </c>
      <c r="Y223" s="34">
        <f t="shared" si="510"/>
        <v>20497</v>
      </c>
      <c r="Z223" s="34">
        <f t="shared" si="510"/>
        <v>20497</v>
      </c>
      <c r="AA223" s="34">
        <f t="shared" si="510"/>
        <v>0</v>
      </c>
      <c r="AB223" s="34">
        <f t="shared" si="510"/>
        <v>20497</v>
      </c>
      <c r="AC223" s="34">
        <f t="shared" si="510"/>
        <v>0</v>
      </c>
      <c r="AD223" s="34">
        <f t="shared" si="510"/>
        <v>0</v>
      </c>
      <c r="AE223" s="34"/>
      <c r="AF223" s="34">
        <f t="shared" si="510"/>
        <v>0</v>
      </c>
      <c r="AG223" s="34">
        <f t="shared" si="510"/>
        <v>0</v>
      </c>
      <c r="AH223" s="34">
        <f t="shared" si="510"/>
        <v>0</v>
      </c>
      <c r="AI223" s="34">
        <f t="shared" si="510"/>
        <v>0</v>
      </c>
      <c r="AJ223" s="34">
        <f t="shared" si="510"/>
        <v>0</v>
      </c>
      <c r="AK223" s="34">
        <f t="shared" si="510"/>
        <v>0</v>
      </c>
      <c r="AL223" s="34">
        <f t="shared" si="510"/>
        <v>0</v>
      </c>
      <c r="AM223" s="90">
        <f t="shared" si="507"/>
        <v>146.55369655369654</v>
      </c>
      <c r="AN223" s="90">
        <f t="shared" si="496"/>
        <v>100</v>
      </c>
      <c r="AO223" s="16"/>
      <c r="AP223" s="44"/>
    </row>
    <row r="224" spans="1:43" ht="81" customHeight="1">
      <c r="A224" s="17"/>
      <c r="B224" s="18" t="s">
        <v>286</v>
      </c>
      <c r="C224" s="36">
        <f t="shared" ref="C224:C229" si="511">E224+O224</f>
        <v>10000</v>
      </c>
      <c r="D224" s="36">
        <f t="shared" si="505"/>
        <v>16901</v>
      </c>
      <c r="E224" s="36">
        <f t="shared" ref="E224:E229" si="512">G224+I224+K224+L224+N224</f>
        <v>10000</v>
      </c>
      <c r="F224" s="36">
        <f t="shared" ref="F224:F229" si="513">H224+J224+K224+L224+N224</f>
        <v>16901</v>
      </c>
      <c r="G224" s="36"/>
      <c r="H224" s="36"/>
      <c r="I224" s="36">
        <v>10000</v>
      </c>
      <c r="J224" s="36">
        <v>16901</v>
      </c>
      <c r="K224" s="36"/>
      <c r="L224" s="36"/>
      <c r="M224" s="36"/>
      <c r="N224" s="36"/>
      <c r="O224" s="35">
        <f t="shared" ref="O224:O225" si="514">Q224+X224</f>
        <v>0</v>
      </c>
      <c r="P224" s="35">
        <f t="shared" ref="P224:P225" si="515">R224+X224</f>
        <v>0</v>
      </c>
      <c r="Q224" s="35">
        <f t="shared" ref="Q224:Q225" si="516">S224+U224+V224+W224</f>
        <v>0</v>
      </c>
      <c r="R224" s="35">
        <f t="shared" ref="R224:R225" si="517">T224+U224+V224+W224</f>
        <v>0</v>
      </c>
      <c r="S224" s="36"/>
      <c r="T224" s="36"/>
      <c r="U224" s="36"/>
      <c r="V224" s="36"/>
      <c r="W224" s="36"/>
      <c r="X224" s="36"/>
      <c r="Y224" s="36">
        <f t="shared" ref="Y224:Y229" si="518">Z224+AF224</f>
        <v>16901</v>
      </c>
      <c r="Z224" s="36">
        <f t="shared" ref="Z224:Z225" si="519">AA224+AB224+AC224+AD224</f>
        <v>16901</v>
      </c>
      <c r="AA224" s="36"/>
      <c r="AB224" s="408">
        <v>16901</v>
      </c>
      <c r="AC224" s="36"/>
      <c r="AD224" s="36"/>
      <c r="AE224" s="36"/>
      <c r="AF224" s="36"/>
      <c r="AG224" s="36"/>
      <c r="AH224" s="36"/>
      <c r="AI224" s="36"/>
      <c r="AJ224" s="36"/>
      <c r="AK224" s="36"/>
      <c r="AL224" s="36"/>
      <c r="AM224" s="94">
        <f t="shared" si="507"/>
        <v>169.01</v>
      </c>
      <c r="AN224" s="94">
        <f t="shared" si="496"/>
        <v>100</v>
      </c>
      <c r="AO224" s="30" t="s">
        <v>268</v>
      </c>
      <c r="AP224" s="47"/>
      <c r="AQ224">
        <v>1</v>
      </c>
    </row>
    <row r="225" spans="1:43" ht="83.25" customHeight="1">
      <c r="A225" s="17"/>
      <c r="B225" s="18" t="s">
        <v>287</v>
      </c>
      <c r="C225" s="36">
        <f t="shared" si="511"/>
        <v>3986</v>
      </c>
      <c r="D225" s="36">
        <f t="shared" si="505"/>
        <v>3596</v>
      </c>
      <c r="E225" s="36">
        <f t="shared" si="512"/>
        <v>3986</v>
      </c>
      <c r="F225" s="36">
        <f t="shared" si="513"/>
        <v>3596</v>
      </c>
      <c r="G225" s="36"/>
      <c r="H225" s="36"/>
      <c r="I225" s="36">
        <v>3986</v>
      </c>
      <c r="J225" s="36">
        <v>3596</v>
      </c>
      <c r="K225" s="36"/>
      <c r="L225" s="36"/>
      <c r="M225" s="36"/>
      <c r="N225" s="36"/>
      <c r="O225" s="35">
        <f t="shared" si="514"/>
        <v>0</v>
      </c>
      <c r="P225" s="35">
        <f t="shared" si="515"/>
        <v>0</v>
      </c>
      <c r="Q225" s="35">
        <f t="shared" si="516"/>
        <v>0</v>
      </c>
      <c r="R225" s="35">
        <f t="shared" si="517"/>
        <v>0</v>
      </c>
      <c r="S225" s="36"/>
      <c r="T225" s="36"/>
      <c r="U225" s="36"/>
      <c r="V225" s="36"/>
      <c r="W225" s="36"/>
      <c r="X225" s="36"/>
      <c r="Y225" s="36">
        <f t="shared" si="518"/>
        <v>3596</v>
      </c>
      <c r="Z225" s="36">
        <f t="shared" si="519"/>
        <v>3596</v>
      </c>
      <c r="AA225" s="36"/>
      <c r="AB225" s="408">
        <v>3596</v>
      </c>
      <c r="AC225" s="36"/>
      <c r="AD225" s="36"/>
      <c r="AE225" s="36"/>
      <c r="AF225" s="36"/>
      <c r="AG225" s="36"/>
      <c r="AH225" s="36"/>
      <c r="AI225" s="36"/>
      <c r="AJ225" s="36"/>
      <c r="AK225" s="36"/>
      <c r="AL225" s="36"/>
      <c r="AM225" s="94">
        <f t="shared" si="507"/>
        <v>90.215755143000493</v>
      </c>
      <c r="AN225" s="94">
        <f t="shared" si="496"/>
        <v>100</v>
      </c>
      <c r="AO225" s="30" t="s">
        <v>312</v>
      </c>
      <c r="AP225" s="30" t="s">
        <v>269</v>
      </c>
      <c r="AQ225">
        <v>1</v>
      </c>
    </row>
    <row r="226" spans="1:43" ht="56.25">
      <c r="A226" s="12">
        <v>8</v>
      </c>
      <c r="B226" s="5" t="s">
        <v>144</v>
      </c>
      <c r="C226" s="39">
        <f t="shared" si="511"/>
        <v>10000</v>
      </c>
      <c r="D226" s="39">
        <f t="shared" si="505"/>
        <v>13503</v>
      </c>
      <c r="E226" s="39">
        <f t="shared" si="512"/>
        <v>10000</v>
      </c>
      <c r="F226" s="39">
        <f t="shared" si="513"/>
        <v>13503</v>
      </c>
      <c r="G226" s="35"/>
      <c r="H226" s="35"/>
      <c r="I226" s="35">
        <v>10000</v>
      </c>
      <c r="J226" s="35">
        <v>13503</v>
      </c>
      <c r="K226" s="35"/>
      <c r="L226" s="35"/>
      <c r="M226" s="35"/>
      <c r="N226" s="35"/>
      <c r="O226" s="35">
        <f t="shared" ref="O226:O229" si="520">Q226+X226</f>
        <v>0</v>
      </c>
      <c r="P226" s="35">
        <f t="shared" ref="P226:P229" si="521">R226+X226</f>
        <v>0</v>
      </c>
      <c r="Q226" s="35">
        <f t="shared" ref="Q226:Q229" si="522">S226+U226+V226+W226</f>
        <v>0</v>
      </c>
      <c r="R226" s="35">
        <f t="shared" ref="R226:R229" si="523">T226+U226+V226+W226</f>
        <v>0</v>
      </c>
      <c r="S226" s="35"/>
      <c r="T226" s="35"/>
      <c r="U226" s="35"/>
      <c r="V226" s="35"/>
      <c r="W226" s="35"/>
      <c r="X226" s="35"/>
      <c r="Y226" s="39">
        <f t="shared" si="518"/>
        <v>11183</v>
      </c>
      <c r="Z226" s="39">
        <f t="shared" ref="Z226" si="524">AA226+AB226+AC226+AD226</f>
        <v>11183</v>
      </c>
      <c r="AA226" s="39"/>
      <c r="AB226" s="407">
        <v>11183</v>
      </c>
      <c r="AC226" s="39"/>
      <c r="AD226" s="39"/>
      <c r="AE226" s="39"/>
      <c r="AF226" s="39"/>
      <c r="AG226" s="39"/>
      <c r="AH226" s="39"/>
      <c r="AI226" s="39"/>
      <c r="AJ226" s="39"/>
      <c r="AK226" s="39"/>
      <c r="AL226" s="39"/>
      <c r="AM226" s="91">
        <f t="shared" si="507"/>
        <v>111.83000000000001</v>
      </c>
      <c r="AN226" s="91">
        <f t="shared" si="496"/>
        <v>82.818632896393396</v>
      </c>
      <c r="AO226" s="12" t="s">
        <v>268</v>
      </c>
      <c r="AP226" s="12" t="s">
        <v>269</v>
      </c>
      <c r="AQ226">
        <v>1</v>
      </c>
    </row>
    <row r="227" spans="1:43" ht="37.5">
      <c r="A227" s="12">
        <v>9</v>
      </c>
      <c r="B227" s="5" t="s">
        <v>146</v>
      </c>
      <c r="C227" s="39">
        <f t="shared" si="511"/>
        <v>10000</v>
      </c>
      <c r="D227" s="39">
        <f t="shared" si="505"/>
        <v>13331</v>
      </c>
      <c r="E227" s="39">
        <f t="shared" si="512"/>
        <v>10000</v>
      </c>
      <c r="F227" s="39">
        <f t="shared" si="513"/>
        <v>13331</v>
      </c>
      <c r="G227" s="35"/>
      <c r="H227" s="35"/>
      <c r="I227" s="35">
        <v>10000</v>
      </c>
      <c r="J227" s="35">
        <v>13331</v>
      </c>
      <c r="K227" s="35"/>
      <c r="L227" s="35"/>
      <c r="M227" s="35"/>
      <c r="N227" s="35"/>
      <c r="O227" s="35">
        <f t="shared" si="520"/>
        <v>0</v>
      </c>
      <c r="P227" s="35">
        <f t="shared" si="521"/>
        <v>0</v>
      </c>
      <c r="Q227" s="35">
        <f t="shared" si="522"/>
        <v>0</v>
      </c>
      <c r="R227" s="35">
        <f t="shared" si="523"/>
        <v>0</v>
      </c>
      <c r="S227" s="35"/>
      <c r="T227" s="35"/>
      <c r="U227" s="35"/>
      <c r="V227" s="35"/>
      <c r="W227" s="35"/>
      <c r="X227" s="35"/>
      <c r="Y227" s="39">
        <f t="shared" si="518"/>
        <v>4846</v>
      </c>
      <c r="Z227" s="39">
        <f t="shared" ref="Z227" si="525">AA227+AB227+AC227+AD227</f>
        <v>4846</v>
      </c>
      <c r="AA227" s="39"/>
      <c r="AB227" s="407">
        <v>4846</v>
      </c>
      <c r="AC227" s="39"/>
      <c r="AD227" s="39"/>
      <c r="AE227" s="39"/>
      <c r="AF227" s="39"/>
      <c r="AG227" s="39"/>
      <c r="AH227" s="39"/>
      <c r="AI227" s="39"/>
      <c r="AJ227" s="39"/>
      <c r="AK227" s="39"/>
      <c r="AL227" s="39"/>
      <c r="AM227" s="91">
        <f t="shared" si="507"/>
        <v>48.46</v>
      </c>
      <c r="AN227" s="91">
        <f t="shared" si="496"/>
        <v>36.351361488260444</v>
      </c>
      <c r="AO227" s="12" t="s">
        <v>268</v>
      </c>
      <c r="AP227" s="45"/>
      <c r="AQ227">
        <v>1</v>
      </c>
    </row>
    <row r="228" spans="1:43" ht="44.25" customHeight="1">
      <c r="A228" s="12">
        <v>10</v>
      </c>
      <c r="B228" s="5" t="s">
        <v>148</v>
      </c>
      <c r="C228" s="39">
        <f t="shared" si="511"/>
        <v>16434</v>
      </c>
      <c r="D228" s="39">
        <f t="shared" si="505"/>
        <v>16434</v>
      </c>
      <c r="E228" s="39">
        <f t="shared" si="512"/>
        <v>16434</v>
      </c>
      <c r="F228" s="39">
        <f t="shared" si="513"/>
        <v>16434</v>
      </c>
      <c r="G228" s="35"/>
      <c r="H228" s="35"/>
      <c r="I228" s="35">
        <v>16434</v>
      </c>
      <c r="J228" s="35">
        <v>16434</v>
      </c>
      <c r="K228" s="35"/>
      <c r="L228" s="35"/>
      <c r="M228" s="35"/>
      <c r="N228" s="35"/>
      <c r="O228" s="35">
        <f t="shared" si="520"/>
        <v>0</v>
      </c>
      <c r="P228" s="35">
        <f t="shared" si="521"/>
        <v>0</v>
      </c>
      <c r="Q228" s="35">
        <f t="shared" si="522"/>
        <v>0</v>
      </c>
      <c r="R228" s="35">
        <f t="shared" si="523"/>
        <v>0</v>
      </c>
      <c r="S228" s="35"/>
      <c r="T228" s="35"/>
      <c r="U228" s="35"/>
      <c r="V228" s="35"/>
      <c r="W228" s="35"/>
      <c r="X228" s="35"/>
      <c r="Y228" s="39">
        <f t="shared" si="518"/>
        <v>16434</v>
      </c>
      <c r="Z228" s="39">
        <f t="shared" ref="Z228" si="526">AA228+AB228+AC228+AD228</f>
        <v>16434</v>
      </c>
      <c r="AA228" s="39"/>
      <c r="AB228" s="407">
        <v>16434</v>
      </c>
      <c r="AC228" s="39"/>
      <c r="AD228" s="39"/>
      <c r="AE228" s="39"/>
      <c r="AF228" s="39"/>
      <c r="AG228" s="39"/>
      <c r="AH228" s="39"/>
      <c r="AI228" s="39"/>
      <c r="AJ228" s="39"/>
      <c r="AK228" s="39"/>
      <c r="AL228" s="39"/>
      <c r="AM228" s="91">
        <f t="shared" si="507"/>
        <v>100</v>
      </c>
      <c r="AN228" s="91">
        <f t="shared" si="496"/>
        <v>100</v>
      </c>
      <c r="AO228" s="12" t="s">
        <v>268</v>
      </c>
      <c r="AP228" s="45"/>
      <c r="AQ228">
        <v>1</v>
      </c>
    </row>
    <row r="229" spans="1:43" ht="47.25" customHeight="1">
      <c r="A229" s="12">
        <v>11</v>
      </c>
      <c r="B229" s="5" t="s">
        <v>150</v>
      </c>
      <c r="C229" s="39">
        <f t="shared" si="511"/>
        <v>4337</v>
      </c>
      <c r="D229" s="39">
        <f t="shared" si="505"/>
        <v>4302</v>
      </c>
      <c r="E229" s="39">
        <f t="shared" si="512"/>
        <v>4337</v>
      </c>
      <c r="F229" s="39">
        <f t="shared" si="513"/>
        <v>4302</v>
      </c>
      <c r="G229" s="35"/>
      <c r="H229" s="35"/>
      <c r="I229" s="35">
        <v>4337</v>
      </c>
      <c r="J229" s="35">
        <v>4302</v>
      </c>
      <c r="K229" s="35"/>
      <c r="L229" s="35"/>
      <c r="M229" s="35"/>
      <c r="N229" s="35"/>
      <c r="O229" s="35">
        <f t="shared" si="520"/>
        <v>0</v>
      </c>
      <c r="P229" s="35">
        <f t="shared" si="521"/>
        <v>0</v>
      </c>
      <c r="Q229" s="35">
        <f t="shared" si="522"/>
        <v>0</v>
      </c>
      <c r="R229" s="35">
        <f t="shared" si="523"/>
        <v>0</v>
      </c>
      <c r="S229" s="35"/>
      <c r="T229" s="35"/>
      <c r="U229" s="35"/>
      <c r="V229" s="35"/>
      <c r="W229" s="35"/>
      <c r="X229" s="35"/>
      <c r="Y229" s="39">
        <f t="shared" si="518"/>
        <v>4302</v>
      </c>
      <c r="Z229" s="39">
        <f t="shared" ref="Z229" si="527">AA229+AB229+AC229+AD229</f>
        <v>4302</v>
      </c>
      <c r="AA229" s="39"/>
      <c r="AB229" s="407">
        <v>4302</v>
      </c>
      <c r="AC229" s="39"/>
      <c r="AD229" s="39"/>
      <c r="AE229" s="39"/>
      <c r="AF229" s="39"/>
      <c r="AG229" s="39"/>
      <c r="AH229" s="39"/>
      <c r="AI229" s="39"/>
      <c r="AJ229" s="39"/>
      <c r="AK229" s="39"/>
      <c r="AL229" s="39"/>
      <c r="AM229" s="91">
        <f t="shared" si="507"/>
        <v>99.192990546460692</v>
      </c>
      <c r="AN229" s="91">
        <f t="shared" si="496"/>
        <v>100</v>
      </c>
      <c r="AO229" s="12" t="s">
        <v>268</v>
      </c>
      <c r="AP229" s="45"/>
      <c r="AQ229">
        <v>1</v>
      </c>
    </row>
    <row r="230" spans="1:43" ht="47.25" customHeight="1">
      <c r="A230" s="289" t="s">
        <v>884</v>
      </c>
      <c r="B230" s="290" t="s">
        <v>865</v>
      </c>
      <c r="C230" s="34">
        <f t="shared" ref="C230:AL230" si="528">SUM(C231:C234)</f>
        <v>0</v>
      </c>
      <c r="D230" s="34">
        <f t="shared" si="528"/>
        <v>17576</v>
      </c>
      <c r="E230" s="34">
        <f t="shared" si="528"/>
        <v>0</v>
      </c>
      <c r="F230" s="34">
        <f t="shared" si="528"/>
        <v>17576</v>
      </c>
      <c r="G230" s="34">
        <f t="shared" si="528"/>
        <v>0</v>
      </c>
      <c r="H230" s="34">
        <f t="shared" si="528"/>
        <v>0</v>
      </c>
      <c r="I230" s="34">
        <f t="shared" si="528"/>
        <v>0</v>
      </c>
      <c r="J230" s="34">
        <f t="shared" si="528"/>
        <v>17576</v>
      </c>
      <c r="K230" s="34">
        <f t="shared" si="528"/>
        <v>0</v>
      </c>
      <c r="L230" s="34">
        <f t="shared" si="528"/>
        <v>0</v>
      </c>
      <c r="M230" s="34">
        <f t="shared" si="528"/>
        <v>0</v>
      </c>
      <c r="N230" s="34">
        <f t="shared" si="528"/>
        <v>0</v>
      </c>
      <c r="O230" s="34">
        <f t="shared" si="528"/>
        <v>0</v>
      </c>
      <c r="P230" s="34">
        <f t="shared" si="528"/>
        <v>0</v>
      </c>
      <c r="Q230" s="34">
        <f t="shared" si="528"/>
        <v>0</v>
      </c>
      <c r="R230" s="34">
        <f t="shared" si="528"/>
        <v>0</v>
      </c>
      <c r="S230" s="34">
        <f t="shared" si="528"/>
        <v>0</v>
      </c>
      <c r="T230" s="34">
        <f t="shared" si="528"/>
        <v>0</v>
      </c>
      <c r="U230" s="34">
        <f t="shared" si="528"/>
        <v>0</v>
      </c>
      <c r="V230" s="34">
        <f t="shared" si="528"/>
        <v>0</v>
      </c>
      <c r="W230" s="34">
        <f t="shared" si="528"/>
        <v>0</v>
      </c>
      <c r="X230" s="34">
        <f t="shared" si="528"/>
        <v>0</v>
      </c>
      <c r="Y230" s="34">
        <f t="shared" si="528"/>
        <v>16553</v>
      </c>
      <c r="Z230" s="34">
        <f t="shared" si="528"/>
        <v>16553</v>
      </c>
      <c r="AA230" s="34">
        <f t="shared" si="528"/>
        <v>0</v>
      </c>
      <c r="AB230" s="34">
        <f t="shared" si="528"/>
        <v>16553</v>
      </c>
      <c r="AC230" s="34">
        <f t="shared" si="528"/>
        <v>0</v>
      </c>
      <c r="AD230" s="34">
        <f t="shared" si="528"/>
        <v>0</v>
      </c>
      <c r="AE230" s="34"/>
      <c r="AF230" s="34">
        <f t="shared" si="528"/>
        <v>0</v>
      </c>
      <c r="AG230" s="34">
        <f t="shared" si="528"/>
        <v>0</v>
      </c>
      <c r="AH230" s="34">
        <f t="shared" si="528"/>
        <v>0</v>
      </c>
      <c r="AI230" s="34">
        <f t="shared" si="528"/>
        <v>0</v>
      </c>
      <c r="AJ230" s="34">
        <f t="shared" si="528"/>
        <v>0</v>
      </c>
      <c r="AK230" s="34">
        <f t="shared" si="528"/>
        <v>0</v>
      </c>
      <c r="AL230" s="34">
        <f t="shared" si="528"/>
        <v>0</v>
      </c>
      <c r="AM230" s="91"/>
      <c r="AN230" s="90">
        <f t="shared" si="496"/>
        <v>94.179563040509777</v>
      </c>
      <c r="AO230" s="12"/>
      <c r="AP230" s="45"/>
    </row>
    <row r="231" spans="1:43" s="74" customFormat="1" ht="47.25" customHeight="1">
      <c r="A231" s="291"/>
      <c r="B231" s="292" t="s">
        <v>885</v>
      </c>
      <c r="C231" s="36"/>
      <c r="D231" s="36">
        <f t="shared" si="505"/>
        <v>576</v>
      </c>
      <c r="E231" s="36">
        <f t="shared" ref="E231:E237" si="529">G231+I231+K231+L231+N231</f>
        <v>0</v>
      </c>
      <c r="F231" s="36">
        <f t="shared" ref="F231:F237" si="530">H231+J231+K231+L231+N231</f>
        <v>576</v>
      </c>
      <c r="G231" s="36"/>
      <c r="H231" s="36"/>
      <c r="I231" s="36"/>
      <c r="J231" s="36">
        <v>576</v>
      </c>
      <c r="K231" s="35"/>
      <c r="L231" s="35"/>
      <c r="M231" s="35"/>
      <c r="N231" s="35"/>
      <c r="O231" s="35">
        <f t="shared" ref="O231:O237" si="531">Q231+X231</f>
        <v>0</v>
      </c>
      <c r="P231" s="35">
        <f t="shared" ref="P231:P237" si="532">R231+X231</f>
        <v>0</v>
      </c>
      <c r="Q231" s="35">
        <f t="shared" ref="Q231:Q237" si="533">S231+U231+V231+W231</f>
        <v>0</v>
      </c>
      <c r="R231" s="35">
        <f t="shared" ref="R231:R237" si="534">T231+U231+V231+W231</f>
        <v>0</v>
      </c>
      <c r="S231" s="35"/>
      <c r="T231" s="35"/>
      <c r="U231" s="35"/>
      <c r="V231" s="35"/>
      <c r="W231" s="35"/>
      <c r="X231" s="35"/>
      <c r="Y231" s="36">
        <f t="shared" ref="Y231:Y235" si="535">Z231+AF231</f>
        <v>576</v>
      </c>
      <c r="Z231" s="36">
        <f t="shared" ref="Z231:Z235" si="536">AA231+AB231+AC231+AD231</f>
        <v>576</v>
      </c>
      <c r="AA231" s="36"/>
      <c r="AB231" s="408">
        <v>576</v>
      </c>
      <c r="AC231" s="36"/>
      <c r="AD231" s="36"/>
      <c r="AE231" s="36"/>
      <c r="AF231" s="36"/>
      <c r="AG231" s="36"/>
      <c r="AH231" s="36"/>
      <c r="AI231" s="36"/>
      <c r="AJ231" s="36"/>
      <c r="AK231" s="36"/>
      <c r="AL231" s="36"/>
      <c r="AM231" s="94"/>
      <c r="AN231" s="94">
        <f t="shared" si="496"/>
        <v>100</v>
      </c>
      <c r="AO231" s="283" t="s">
        <v>268</v>
      </c>
      <c r="AP231" s="47"/>
    </row>
    <row r="232" spans="1:43" s="74" customFormat="1" ht="47.25" customHeight="1">
      <c r="A232" s="291"/>
      <c r="B232" s="292" t="s">
        <v>886</v>
      </c>
      <c r="C232" s="36"/>
      <c r="D232" s="36">
        <f t="shared" si="505"/>
        <v>6300</v>
      </c>
      <c r="E232" s="36">
        <f t="shared" si="529"/>
        <v>0</v>
      </c>
      <c r="F232" s="36">
        <f t="shared" si="530"/>
        <v>6300</v>
      </c>
      <c r="G232" s="36"/>
      <c r="H232" s="36"/>
      <c r="I232" s="36"/>
      <c r="J232" s="36">
        <v>6300</v>
      </c>
      <c r="K232" s="35"/>
      <c r="L232" s="35"/>
      <c r="M232" s="35"/>
      <c r="N232" s="35"/>
      <c r="O232" s="35">
        <f t="shared" si="531"/>
        <v>0</v>
      </c>
      <c r="P232" s="35">
        <f t="shared" si="532"/>
        <v>0</v>
      </c>
      <c r="Q232" s="35">
        <f t="shared" si="533"/>
        <v>0</v>
      </c>
      <c r="R232" s="35">
        <f t="shared" si="534"/>
        <v>0</v>
      </c>
      <c r="S232" s="35"/>
      <c r="T232" s="35"/>
      <c r="U232" s="35"/>
      <c r="V232" s="35"/>
      <c r="W232" s="35"/>
      <c r="X232" s="35"/>
      <c r="Y232" s="36">
        <f t="shared" si="535"/>
        <v>5882</v>
      </c>
      <c r="Z232" s="36">
        <f t="shared" si="536"/>
        <v>5882</v>
      </c>
      <c r="AA232" s="36"/>
      <c r="AB232" s="408">
        <v>5882</v>
      </c>
      <c r="AC232" s="36"/>
      <c r="AD232" s="36"/>
      <c r="AE232" s="36"/>
      <c r="AF232" s="36"/>
      <c r="AG232" s="36"/>
      <c r="AH232" s="36"/>
      <c r="AI232" s="36"/>
      <c r="AJ232" s="36"/>
      <c r="AK232" s="36"/>
      <c r="AL232" s="36"/>
      <c r="AM232" s="94"/>
      <c r="AN232" s="94">
        <f t="shared" si="496"/>
        <v>93.365079365079367</v>
      </c>
      <c r="AO232" s="283" t="s">
        <v>268</v>
      </c>
      <c r="AP232" s="47"/>
    </row>
    <row r="233" spans="1:43" s="74" customFormat="1" ht="47.25" customHeight="1">
      <c r="A233" s="291"/>
      <c r="B233" s="292" t="s">
        <v>887</v>
      </c>
      <c r="C233" s="36"/>
      <c r="D233" s="36">
        <f t="shared" si="505"/>
        <v>6500</v>
      </c>
      <c r="E233" s="36">
        <f t="shared" si="529"/>
        <v>0</v>
      </c>
      <c r="F233" s="36">
        <f t="shared" si="530"/>
        <v>6500</v>
      </c>
      <c r="G233" s="36"/>
      <c r="H233" s="36"/>
      <c r="I233" s="36"/>
      <c r="J233" s="36">
        <v>6500</v>
      </c>
      <c r="K233" s="35"/>
      <c r="L233" s="35"/>
      <c r="M233" s="35"/>
      <c r="N233" s="35"/>
      <c r="O233" s="35">
        <f t="shared" si="531"/>
        <v>0</v>
      </c>
      <c r="P233" s="35">
        <f t="shared" si="532"/>
        <v>0</v>
      </c>
      <c r="Q233" s="35">
        <f t="shared" si="533"/>
        <v>0</v>
      </c>
      <c r="R233" s="35">
        <f t="shared" si="534"/>
        <v>0</v>
      </c>
      <c r="S233" s="35"/>
      <c r="T233" s="35"/>
      <c r="U233" s="35"/>
      <c r="V233" s="35"/>
      <c r="W233" s="35"/>
      <c r="X233" s="35"/>
      <c r="Y233" s="36">
        <f t="shared" si="535"/>
        <v>5950</v>
      </c>
      <c r="Z233" s="36">
        <f t="shared" si="536"/>
        <v>5950</v>
      </c>
      <c r="AA233" s="36"/>
      <c r="AB233" s="408">
        <v>5950</v>
      </c>
      <c r="AC233" s="36"/>
      <c r="AD233" s="36"/>
      <c r="AE233" s="36"/>
      <c r="AF233" s="36"/>
      <c r="AG233" s="36"/>
      <c r="AH233" s="36"/>
      <c r="AI233" s="36"/>
      <c r="AJ233" s="36"/>
      <c r="AK233" s="36"/>
      <c r="AL233" s="36"/>
      <c r="AM233" s="94"/>
      <c r="AN233" s="94">
        <f t="shared" si="496"/>
        <v>91.538461538461533</v>
      </c>
      <c r="AO233" s="283" t="s">
        <v>268</v>
      </c>
      <c r="AP233" s="47"/>
    </row>
    <row r="234" spans="1:43" s="74" customFormat="1" ht="47.25" customHeight="1">
      <c r="A234" s="291"/>
      <c r="B234" s="292" t="s">
        <v>888</v>
      </c>
      <c r="C234" s="36"/>
      <c r="D234" s="36">
        <f t="shared" si="505"/>
        <v>4200</v>
      </c>
      <c r="E234" s="36">
        <f t="shared" si="529"/>
        <v>0</v>
      </c>
      <c r="F234" s="36">
        <f t="shared" si="530"/>
        <v>4200</v>
      </c>
      <c r="G234" s="36"/>
      <c r="H234" s="36"/>
      <c r="I234" s="36"/>
      <c r="J234" s="36">
        <v>4200</v>
      </c>
      <c r="K234" s="35"/>
      <c r="L234" s="35"/>
      <c r="M234" s="35"/>
      <c r="N234" s="35"/>
      <c r="O234" s="35">
        <f t="shared" si="531"/>
        <v>0</v>
      </c>
      <c r="P234" s="35">
        <f t="shared" si="532"/>
        <v>0</v>
      </c>
      <c r="Q234" s="35">
        <f t="shared" si="533"/>
        <v>0</v>
      </c>
      <c r="R234" s="35">
        <f t="shared" si="534"/>
        <v>0</v>
      </c>
      <c r="S234" s="35"/>
      <c r="T234" s="35"/>
      <c r="U234" s="35"/>
      <c r="V234" s="35"/>
      <c r="W234" s="35"/>
      <c r="X234" s="35"/>
      <c r="Y234" s="36">
        <f t="shared" si="535"/>
        <v>4145</v>
      </c>
      <c r="Z234" s="36">
        <f t="shared" si="536"/>
        <v>4145</v>
      </c>
      <c r="AA234" s="36"/>
      <c r="AB234" s="408">
        <v>4145</v>
      </c>
      <c r="AC234" s="36"/>
      <c r="AD234" s="36"/>
      <c r="AE234" s="36"/>
      <c r="AF234" s="36"/>
      <c r="AG234" s="36"/>
      <c r="AH234" s="36"/>
      <c r="AI234" s="36"/>
      <c r="AJ234" s="36"/>
      <c r="AK234" s="36"/>
      <c r="AL234" s="36"/>
      <c r="AM234" s="94"/>
      <c r="AN234" s="94">
        <f t="shared" si="496"/>
        <v>98.69047619047619</v>
      </c>
      <c r="AO234" s="283" t="s">
        <v>268</v>
      </c>
      <c r="AP234" s="47"/>
    </row>
    <row r="235" spans="1:43" ht="47.25" customHeight="1">
      <c r="A235" s="293" t="s">
        <v>889</v>
      </c>
      <c r="B235" s="285" t="s">
        <v>890</v>
      </c>
      <c r="C235" s="39"/>
      <c r="D235" s="39">
        <f t="shared" si="505"/>
        <v>5000</v>
      </c>
      <c r="E235" s="39">
        <f t="shared" si="529"/>
        <v>0</v>
      </c>
      <c r="F235" s="39">
        <f t="shared" si="530"/>
        <v>5000</v>
      </c>
      <c r="G235" s="35"/>
      <c r="H235" s="35"/>
      <c r="I235" s="35"/>
      <c r="J235" s="35">
        <v>5000</v>
      </c>
      <c r="K235" s="35"/>
      <c r="L235" s="35"/>
      <c r="M235" s="35"/>
      <c r="N235" s="35"/>
      <c r="O235" s="35">
        <f t="shared" si="531"/>
        <v>0</v>
      </c>
      <c r="P235" s="35">
        <f t="shared" si="532"/>
        <v>0</v>
      </c>
      <c r="Q235" s="35">
        <f t="shared" si="533"/>
        <v>0</v>
      </c>
      <c r="R235" s="35">
        <f t="shared" si="534"/>
        <v>0</v>
      </c>
      <c r="S235" s="35"/>
      <c r="T235" s="35"/>
      <c r="U235" s="35"/>
      <c r="V235" s="35"/>
      <c r="W235" s="35"/>
      <c r="X235" s="35"/>
      <c r="Y235" s="39">
        <f t="shared" si="535"/>
        <v>0</v>
      </c>
      <c r="Z235" s="39">
        <f t="shared" si="536"/>
        <v>0</v>
      </c>
      <c r="AA235" s="39"/>
      <c r="AB235" s="39"/>
      <c r="AC235" s="39"/>
      <c r="AD235" s="39"/>
      <c r="AE235" s="39"/>
      <c r="AF235" s="39"/>
      <c r="AG235" s="39"/>
      <c r="AH235" s="39"/>
      <c r="AI235" s="39"/>
      <c r="AJ235" s="39"/>
      <c r="AK235" s="39"/>
      <c r="AL235" s="39"/>
      <c r="AM235" s="91"/>
      <c r="AN235" s="90">
        <f t="shared" si="496"/>
        <v>0</v>
      </c>
      <c r="AO235" s="294" t="s">
        <v>262</v>
      </c>
      <c r="AP235" s="45"/>
    </row>
    <row r="236" spans="1:43" ht="47.25" customHeight="1">
      <c r="A236" s="293" t="s">
        <v>891</v>
      </c>
      <c r="B236" s="287" t="s">
        <v>892</v>
      </c>
      <c r="C236" s="39"/>
      <c r="D236" s="39">
        <f t="shared" si="505"/>
        <v>100</v>
      </c>
      <c r="E236" s="39">
        <f t="shared" si="529"/>
        <v>0</v>
      </c>
      <c r="F236" s="39">
        <f t="shared" si="530"/>
        <v>100</v>
      </c>
      <c r="G236" s="35"/>
      <c r="H236" s="35"/>
      <c r="I236" s="35"/>
      <c r="J236" s="35">
        <v>100</v>
      </c>
      <c r="K236" s="35"/>
      <c r="L236" s="35"/>
      <c r="M236" s="35"/>
      <c r="N236" s="35"/>
      <c r="O236" s="35">
        <f t="shared" si="531"/>
        <v>0</v>
      </c>
      <c r="P236" s="35">
        <f t="shared" si="532"/>
        <v>0</v>
      </c>
      <c r="Q236" s="35">
        <f t="shared" si="533"/>
        <v>0</v>
      </c>
      <c r="R236" s="35">
        <f t="shared" si="534"/>
        <v>0</v>
      </c>
      <c r="S236" s="35"/>
      <c r="T236" s="35"/>
      <c r="U236" s="35"/>
      <c r="V236" s="35"/>
      <c r="W236" s="35"/>
      <c r="X236" s="35"/>
      <c r="Y236" s="39"/>
      <c r="Z236" s="39"/>
      <c r="AA236" s="39"/>
      <c r="AB236" s="39"/>
      <c r="AC236" s="39"/>
      <c r="AD236" s="39"/>
      <c r="AE236" s="39"/>
      <c r="AF236" s="39"/>
      <c r="AG236" s="39"/>
      <c r="AH236" s="39"/>
      <c r="AI236" s="39"/>
      <c r="AJ236" s="39"/>
      <c r="AK236" s="39"/>
      <c r="AL236" s="39"/>
      <c r="AM236" s="91"/>
      <c r="AN236" s="90">
        <f t="shared" si="496"/>
        <v>0</v>
      </c>
      <c r="AO236" s="294" t="s">
        <v>264</v>
      </c>
      <c r="AP236" s="45"/>
    </row>
    <row r="237" spans="1:43" ht="47.25" customHeight="1">
      <c r="A237" s="293" t="s">
        <v>893</v>
      </c>
      <c r="B237" s="285" t="s">
        <v>894</v>
      </c>
      <c r="C237" s="39"/>
      <c r="D237" s="39">
        <f t="shared" si="505"/>
        <v>100</v>
      </c>
      <c r="E237" s="39">
        <f t="shared" si="529"/>
        <v>0</v>
      </c>
      <c r="F237" s="39">
        <f t="shared" si="530"/>
        <v>100</v>
      </c>
      <c r="G237" s="35"/>
      <c r="H237" s="35"/>
      <c r="I237" s="35"/>
      <c r="J237" s="35">
        <v>100</v>
      </c>
      <c r="K237" s="35"/>
      <c r="L237" s="35"/>
      <c r="M237" s="35"/>
      <c r="N237" s="35"/>
      <c r="O237" s="35">
        <f t="shared" si="531"/>
        <v>0</v>
      </c>
      <c r="P237" s="35">
        <f t="shared" si="532"/>
        <v>0</v>
      </c>
      <c r="Q237" s="35">
        <f t="shared" si="533"/>
        <v>0</v>
      </c>
      <c r="R237" s="35">
        <f t="shared" si="534"/>
        <v>0</v>
      </c>
      <c r="S237" s="35"/>
      <c r="T237" s="35"/>
      <c r="U237" s="35"/>
      <c r="V237" s="35"/>
      <c r="W237" s="35"/>
      <c r="X237" s="35"/>
      <c r="Y237" s="39"/>
      <c r="Z237" s="39"/>
      <c r="AA237" s="39"/>
      <c r="AB237" s="39"/>
      <c r="AC237" s="39"/>
      <c r="AD237" s="39"/>
      <c r="AE237" s="39"/>
      <c r="AF237" s="39"/>
      <c r="AG237" s="39"/>
      <c r="AH237" s="39"/>
      <c r="AI237" s="39"/>
      <c r="AJ237" s="39"/>
      <c r="AK237" s="39"/>
      <c r="AL237" s="39"/>
      <c r="AM237" s="91"/>
      <c r="AN237" s="90">
        <f t="shared" si="496"/>
        <v>0</v>
      </c>
      <c r="AO237" s="294" t="s">
        <v>264</v>
      </c>
      <c r="AP237" s="45"/>
    </row>
    <row r="238" spans="1:43">
      <c r="A238" s="15">
        <v>16</v>
      </c>
      <c r="B238" s="2" t="s">
        <v>64</v>
      </c>
      <c r="C238" s="34">
        <f t="shared" ref="C238:AL238" si="537">SUM(C239:C247)</f>
        <v>49000</v>
      </c>
      <c r="D238" s="34">
        <f t="shared" si="537"/>
        <v>47225</v>
      </c>
      <c r="E238" s="34">
        <f t="shared" si="537"/>
        <v>49000</v>
      </c>
      <c r="F238" s="34">
        <f t="shared" si="537"/>
        <v>47225</v>
      </c>
      <c r="G238" s="34">
        <f t="shared" si="537"/>
        <v>0</v>
      </c>
      <c r="H238" s="34">
        <f t="shared" si="537"/>
        <v>0</v>
      </c>
      <c r="I238" s="34">
        <f t="shared" si="537"/>
        <v>49000</v>
      </c>
      <c r="J238" s="34">
        <f t="shared" si="537"/>
        <v>47225</v>
      </c>
      <c r="K238" s="34">
        <f t="shared" si="537"/>
        <v>0</v>
      </c>
      <c r="L238" s="34">
        <f t="shared" si="537"/>
        <v>0</v>
      </c>
      <c r="M238" s="34">
        <f t="shared" si="537"/>
        <v>0</v>
      </c>
      <c r="N238" s="34">
        <f t="shared" si="537"/>
        <v>0</v>
      </c>
      <c r="O238" s="34">
        <f t="shared" si="537"/>
        <v>0</v>
      </c>
      <c r="P238" s="34">
        <f t="shared" si="537"/>
        <v>0</v>
      </c>
      <c r="Q238" s="34">
        <f t="shared" si="537"/>
        <v>0</v>
      </c>
      <c r="R238" s="34">
        <f t="shared" si="537"/>
        <v>0</v>
      </c>
      <c r="S238" s="34">
        <f t="shared" si="537"/>
        <v>0</v>
      </c>
      <c r="T238" s="34">
        <f t="shared" si="537"/>
        <v>0</v>
      </c>
      <c r="U238" s="34">
        <f t="shared" si="537"/>
        <v>0</v>
      </c>
      <c r="V238" s="34">
        <f t="shared" si="537"/>
        <v>0</v>
      </c>
      <c r="W238" s="34">
        <f t="shared" si="537"/>
        <v>0</v>
      </c>
      <c r="X238" s="34">
        <f t="shared" si="537"/>
        <v>0</v>
      </c>
      <c r="Y238" s="34">
        <f t="shared" si="537"/>
        <v>16616</v>
      </c>
      <c r="Z238" s="34">
        <f t="shared" si="537"/>
        <v>16616</v>
      </c>
      <c r="AA238" s="34">
        <f t="shared" si="537"/>
        <v>0</v>
      </c>
      <c r="AB238" s="34">
        <f t="shared" si="537"/>
        <v>16616</v>
      </c>
      <c r="AC238" s="34">
        <f t="shared" si="537"/>
        <v>0</v>
      </c>
      <c r="AD238" s="34">
        <f t="shared" si="537"/>
        <v>0</v>
      </c>
      <c r="AE238" s="34">
        <f t="shared" si="537"/>
        <v>0</v>
      </c>
      <c r="AF238" s="34">
        <f t="shared" si="537"/>
        <v>0</v>
      </c>
      <c r="AG238" s="34">
        <f t="shared" si="537"/>
        <v>0</v>
      </c>
      <c r="AH238" s="34">
        <f t="shared" si="537"/>
        <v>0</v>
      </c>
      <c r="AI238" s="34">
        <f t="shared" si="537"/>
        <v>0</v>
      </c>
      <c r="AJ238" s="34">
        <f t="shared" si="537"/>
        <v>0</v>
      </c>
      <c r="AK238" s="34">
        <f t="shared" si="537"/>
        <v>0</v>
      </c>
      <c r="AL238" s="34">
        <f t="shared" si="537"/>
        <v>0</v>
      </c>
      <c r="AM238" s="90">
        <f t="shared" ref="AM238:AM245" si="538">Y238/C238*100</f>
        <v>33.910204081632656</v>
      </c>
      <c r="AN238" s="90">
        <f t="shared" si="496"/>
        <v>35.184753838009527</v>
      </c>
      <c r="AO238" s="16"/>
      <c r="AP238" s="44"/>
    </row>
    <row r="239" spans="1:43" ht="56.25">
      <c r="A239" s="30" t="s">
        <v>30</v>
      </c>
      <c r="B239" s="18" t="s">
        <v>151</v>
      </c>
      <c r="C239" s="36">
        <f t="shared" ref="C239:C245" si="539">E239+O239</f>
        <v>10000</v>
      </c>
      <c r="D239" s="36">
        <f t="shared" si="505"/>
        <v>8000</v>
      </c>
      <c r="E239" s="36">
        <f t="shared" ref="E239:E247" si="540">G239+I239+K239+L239+N239</f>
        <v>10000</v>
      </c>
      <c r="F239" s="36">
        <f t="shared" ref="F239:F247" si="541">H239+J239+K239+L239+N239</f>
        <v>8000</v>
      </c>
      <c r="G239" s="36"/>
      <c r="H239" s="36"/>
      <c r="I239" s="36">
        <v>10000</v>
      </c>
      <c r="J239" s="36">
        <v>8000</v>
      </c>
      <c r="K239" s="36"/>
      <c r="L239" s="36"/>
      <c r="M239" s="36"/>
      <c r="N239" s="36"/>
      <c r="O239" s="35">
        <f t="shared" ref="O239:O247" si="542">Q239+X239</f>
        <v>0</v>
      </c>
      <c r="P239" s="35">
        <f t="shared" ref="P239:P247" si="543">R239+X239</f>
        <v>0</v>
      </c>
      <c r="Q239" s="35">
        <f t="shared" ref="Q239:Q247" si="544">S239+U239+V239+W239</f>
        <v>0</v>
      </c>
      <c r="R239" s="35">
        <f t="shared" ref="R239:R247" si="545">T239+U239+V239+W239</f>
        <v>0</v>
      </c>
      <c r="S239" s="36"/>
      <c r="T239" s="36"/>
      <c r="U239" s="36"/>
      <c r="V239" s="36"/>
      <c r="W239" s="36"/>
      <c r="X239" s="36"/>
      <c r="Y239" s="36">
        <f>Z239+AF239</f>
        <v>8000</v>
      </c>
      <c r="Z239" s="36">
        <f t="shared" ref="Z239" si="546">AA239+AB239+AC239+AD239</f>
        <v>8000</v>
      </c>
      <c r="AA239" s="36"/>
      <c r="AB239" s="408">
        <v>8000</v>
      </c>
      <c r="AC239" s="36"/>
      <c r="AD239" s="36"/>
      <c r="AE239" s="36"/>
      <c r="AF239" s="36"/>
      <c r="AG239" s="36"/>
      <c r="AH239" s="36"/>
      <c r="AI239" s="36"/>
      <c r="AJ239" s="36"/>
      <c r="AK239" s="36"/>
      <c r="AL239" s="36"/>
      <c r="AM239" s="91">
        <f t="shared" si="538"/>
        <v>80</v>
      </c>
      <c r="AN239" s="91">
        <f t="shared" si="496"/>
        <v>100</v>
      </c>
      <c r="AO239" s="30" t="s">
        <v>262</v>
      </c>
      <c r="AP239" s="47"/>
      <c r="AQ239">
        <v>1</v>
      </c>
    </row>
    <row r="240" spans="1:43" ht="56.25">
      <c r="A240" s="30" t="s">
        <v>34</v>
      </c>
      <c r="B240" s="18" t="s">
        <v>152</v>
      </c>
      <c r="C240" s="36">
        <f t="shared" si="539"/>
        <v>10000</v>
      </c>
      <c r="D240" s="36">
        <f t="shared" si="505"/>
        <v>10000</v>
      </c>
      <c r="E240" s="36">
        <f t="shared" si="540"/>
        <v>10000</v>
      </c>
      <c r="F240" s="36">
        <f t="shared" si="541"/>
        <v>10000</v>
      </c>
      <c r="G240" s="36"/>
      <c r="H240" s="36"/>
      <c r="I240" s="36">
        <v>10000</v>
      </c>
      <c r="J240" s="36">
        <v>10000</v>
      </c>
      <c r="K240" s="36"/>
      <c r="L240" s="36"/>
      <c r="M240" s="36"/>
      <c r="N240" s="36"/>
      <c r="O240" s="35">
        <f t="shared" si="542"/>
        <v>0</v>
      </c>
      <c r="P240" s="35">
        <f t="shared" si="543"/>
        <v>0</v>
      </c>
      <c r="Q240" s="35">
        <f t="shared" si="544"/>
        <v>0</v>
      </c>
      <c r="R240" s="35">
        <f t="shared" si="545"/>
        <v>0</v>
      </c>
      <c r="S240" s="36"/>
      <c r="T240" s="36"/>
      <c r="U240" s="36"/>
      <c r="V240" s="36"/>
      <c r="W240" s="36"/>
      <c r="X240" s="36"/>
      <c r="Y240" s="36">
        <f t="shared" ref="Y240:Y243" si="547">Z240+AF240</f>
        <v>4391</v>
      </c>
      <c r="Z240" s="36">
        <f t="shared" ref="Z240:Z243" si="548">AA240+AB240+AC240+AD240</f>
        <v>4391</v>
      </c>
      <c r="AA240" s="36"/>
      <c r="AB240" s="408">
        <v>4391</v>
      </c>
      <c r="AC240" s="36"/>
      <c r="AD240" s="36"/>
      <c r="AE240" s="36"/>
      <c r="AF240" s="36"/>
      <c r="AG240" s="36"/>
      <c r="AH240" s="36"/>
      <c r="AI240" s="36"/>
      <c r="AJ240" s="36"/>
      <c r="AK240" s="36"/>
      <c r="AL240" s="36"/>
      <c r="AM240" s="91">
        <f t="shared" si="538"/>
        <v>43.91</v>
      </c>
      <c r="AN240" s="90">
        <f t="shared" si="496"/>
        <v>43.91</v>
      </c>
      <c r="AO240" s="30" t="s">
        <v>262</v>
      </c>
      <c r="AP240" s="47"/>
      <c r="AQ240">
        <v>1</v>
      </c>
    </row>
    <row r="241" spans="1:43" ht="56.25">
      <c r="A241" s="30" t="s">
        <v>36</v>
      </c>
      <c r="B241" s="18" t="s">
        <v>153</v>
      </c>
      <c r="C241" s="36">
        <f t="shared" si="539"/>
        <v>10000</v>
      </c>
      <c r="D241" s="36">
        <f t="shared" si="505"/>
        <v>3000</v>
      </c>
      <c r="E241" s="36">
        <f t="shared" si="540"/>
        <v>10000</v>
      </c>
      <c r="F241" s="36">
        <f t="shared" si="541"/>
        <v>3000</v>
      </c>
      <c r="G241" s="36"/>
      <c r="H241" s="36"/>
      <c r="I241" s="36">
        <v>10000</v>
      </c>
      <c r="J241" s="36">
        <v>3000</v>
      </c>
      <c r="K241" s="36"/>
      <c r="L241" s="36"/>
      <c r="M241" s="36"/>
      <c r="N241" s="36"/>
      <c r="O241" s="35">
        <f t="shared" si="542"/>
        <v>0</v>
      </c>
      <c r="P241" s="35">
        <f t="shared" si="543"/>
        <v>0</v>
      </c>
      <c r="Q241" s="35">
        <f t="shared" si="544"/>
        <v>0</v>
      </c>
      <c r="R241" s="35">
        <f t="shared" si="545"/>
        <v>0</v>
      </c>
      <c r="S241" s="36"/>
      <c r="T241" s="36"/>
      <c r="U241" s="36"/>
      <c r="V241" s="36"/>
      <c r="W241" s="36"/>
      <c r="X241" s="36"/>
      <c r="Y241" s="36">
        <f t="shared" si="547"/>
        <v>0</v>
      </c>
      <c r="Z241" s="36">
        <f t="shared" si="548"/>
        <v>0</v>
      </c>
      <c r="AA241" s="36"/>
      <c r="AB241" s="36"/>
      <c r="AC241" s="36"/>
      <c r="AD241" s="36"/>
      <c r="AE241" s="36"/>
      <c r="AF241" s="36"/>
      <c r="AG241" s="36"/>
      <c r="AH241" s="36"/>
      <c r="AI241" s="36"/>
      <c r="AJ241" s="36"/>
      <c r="AK241" s="36"/>
      <c r="AL241" s="36"/>
      <c r="AM241" s="91">
        <f t="shared" si="538"/>
        <v>0</v>
      </c>
      <c r="AN241" s="90">
        <f t="shared" si="496"/>
        <v>0</v>
      </c>
      <c r="AO241" s="30" t="s">
        <v>262</v>
      </c>
      <c r="AP241" s="47"/>
      <c r="AQ241">
        <v>1</v>
      </c>
    </row>
    <row r="242" spans="1:43" ht="56.25">
      <c r="A242" s="30" t="s">
        <v>80</v>
      </c>
      <c r="B242" s="18" t="s">
        <v>154</v>
      </c>
      <c r="C242" s="36">
        <f t="shared" si="539"/>
        <v>5000</v>
      </c>
      <c r="D242" s="36">
        <f t="shared" si="505"/>
        <v>5000</v>
      </c>
      <c r="E242" s="36">
        <f t="shared" si="540"/>
        <v>5000</v>
      </c>
      <c r="F242" s="36">
        <f t="shared" si="541"/>
        <v>5000</v>
      </c>
      <c r="G242" s="36"/>
      <c r="H242" s="36"/>
      <c r="I242" s="36">
        <v>5000</v>
      </c>
      <c r="J242" s="36">
        <v>5000</v>
      </c>
      <c r="K242" s="36"/>
      <c r="L242" s="36"/>
      <c r="M242" s="36"/>
      <c r="N242" s="36"/>
      <c r="O242" s="35">
        <f t="shared" si="542"/>
        <v>0</v>
      </c>
      <c r="P242" s="35">
        <f t="shared" si="543"/>
        <v>0</v>
      </c>
      <c r="Q242" s="35">
        <f t="shared" si="544"/>
        <v>0</v>
      </c>
      <c r="R242" s="35">
        <f t="shared" si="545"/>
        <v>0</v>
      </c>
      <c r="S242" s="36"/>
      <c r="T242" s="36"/>
      <c r="U242" s="36"/>
      <c r="V242" s="36"/>
      <c r="W242" s="36"/>
      <c r="X242" s="36"/>
      <c r="Y242" s="36">
        <f t="shared" si="547"/>
        <v>0</v>
      </c>
      <c r="Z242" s="36">
        <f t="shared" si="548"/>
        <v>0</v>
      </c>
      <c r="AA242" s="36"/>
      <c r="AB242" s="36"/>
      <c r="AC242" s="36"/>
      <c r="AD242" s="36"/>
      <c r="AE242" s="36"/>
      <c r="AF242" s="36"/>
      <c r="AG242" s="36"/>
      <c r="AH242" s="36"/>
      <c r="AI242" s="36"/>
      <c r="AJ242" s="36"/>
      <c r="AK242" s="36"/>
      <c r="AL242" s="36"/>
      <c r="AM242" s="91">
        <f t="shared" si="538"/>
        <v>0</v>
      </c>
      <c r="AN242" s="90">
        <f t="shared" si="496"/>
        <v>0</v>
      </c>
      <c r="AO242" s="30" t="s">
        <v>262</v>
      </c>
      <c r="AP242" s="47"/>
      <c r="AQ242">
        <v>1</v>
      </c>
    </row>
    <row r="243" spans="1:43" ht="56.25">
      <c r="A243" s="30" t="s">
        <v>82</v>
      </c>
      <c r="B243" s="18" t="s">
        <v>155</v>
      </c>
      <c r="C243" s="36">
        <f t="shared" si="539"/>
        <v>5000</v>
      </c>
      <c r="D243" s="36">
        <f t="shared" si="505"/>
        <v>5000</v>
      </c>
      <c r="E243" s="36">
        <f t="shared" si="540"/>
        <v>5000</v>
      </c>
      <c r="F243" s="36">
        <f t="shared" si="541"/>
        <v>5000</v>
      </c>
      <c r="G243" s="36"/>
      <c r="H243" s="36"/>
      <c r="I243" s="36">
        <v>5000</v>
      </c>
      <c r="J243" s="36">
        <v>5000</v>
      </c>
      <c r="K243" s="36"/>
      <c r="L243" s="36"/>
      <c r="M243" s="36"/>
      <c r="N243" s="36"/>
      <c r="O243" s="35">
        <f t="shared" si="542"/>
        <v>0</v>
      </c>
      <c r="P243" s="35">
        <f t="shared" si="543"/>
        <v>0</v>
      </c>
      <c r="Q243" s="35">
        <f t="shared" si="544"/>
        <v>0</v>
      </c>
      <c r="R243" s="35">
        <f t="shared" si="545"/>
        <v>0</v>
      </c>
      <c r="S243" s="36"/>
      <c r="T243" s="36"/>
      <c r="U243" s="36"/>
      <c r="V243" s="36"/>
      <c r="W243" s="36"/>
      <c r="X243" s="36"/>
      <c r="Y243" s="36">
        <f t="shared" si="547"/>
        <v>0</v>
      </c>
      <c r="Z243" s="36">
        <f t="shared" si="548"/>
        <v>0</v>
      </c>
      <c r="AA243" s="36"/>
      <c r="AB243" s="36"/>
      <c r="AC243" s="36"/>
      <c r="AD243" s="36"/>
      <c r="AE243" s="36"/>
      <c r="AF243" s="36"/>
      <c r="AG243" s="36"/>
      <c r="AH243" s="36"/>
      <c r="AI243" s="36"/>
      <c r="AJ243" s="36"/>
      <c r="AK243" s="36"/>
      <c r="AL243" s="36"/>
      <c r="AM243" s="91">
        <f t="shared" si="538"/>
        <v>0</v>
      </c>
      <c r="AN243" s="90">
        <f t="shared" si="496"/>
        <v>0</v>
      </c>
      <c r="AO243" s="30" t="s">
        <v>262</v>
      </c>
      <c r="AP243" s="47"/>
      <c r="AQ243">
        <v>1</v>
      </c>
    </row>
    <row r="244" spans="1:43" ht="56.25">
      <c r="A244" s="30" t="s">
        <v>84</v>
      </c>
      <c r="B244" s="18" t="s">
        <v>156</v>
      </c>
      <c r="C244" s="36">
        <f t="shared" si="539"/>
        <v>4000</v>
      </c>
      <c r="D244" s="36">
        <f t="shared" si="505"/>
        <v>4000</v>
      </c>
      <c r="E244" s="36">
        <f t="shared" si="540"/>
        <v>4000</v>
      </c>
      <c r="F244" s="36">
        <f t="shared" si="541"/>
        <v>4000</v>
      </c>
      <c r="G244" s="36"/>
      <c r="H244" s="36"/>
      <c r="I244" s="36">
        <v>4000</v>
      </c>
      <c r="J244" s="36">
        <v>4000</v>
      </c>
      <c r="K244" s="36"/>
      <c r="L244" s="36"/>
      <c r="M244" s="36"/>
      <c r="N244" s="36"/>
      <c r="O244" s="35">
        <f t="shared" si="542"/>
        <v>0</v>
      </c>
      <c r="P244" s="35">
        <f t="shared" si="543"/>
        <v>0</v>
      </c>
      <c r="Q244" s="35">
        <f t="shared" si="544"/>
        <v>0</v>
      </c>
      <c r="R244" s="35">
        <f t="shared" si="545"/>
        <v>0</v>
      </c>
      <c r="S244" s="36"/>
      <c r="T244" s="36"/>
      <c r="U244" s="36"/>
      <c r="V244" s="36"/>
      <c r="W244" s="36"/>
      <c r="X244" s="36"/>
      <c r="Y244" s="36">
        <f>Z244+AF244</f>
        <v>4000</v>
      </c>
      <c r="Z244" s="36">
        <f t="shared" ref="Z244" si="549">AA244+AB244+AC244+AD244</f>
        <v>4000</v>
      </c>
      <c r="AA244" s="36"/>
      <c r="AB244" s="408">
        <v>4000</v>
      </c>
      <c r="AC244" s="36"/>
      <c r="AD244" s="36"/>
      <c r="AE244" s="36"/>
      <c r="AF244" s="36"/>
      <c r="AG244" s="36"/>
      <c r="AH244" s="36"/>
      <c r="AI244" s="36"/>
      <c r="AJ244" s="36"/>
      <c r="AK244" s="36"/>
      <c r="AL244" s="36"/>
      <c r="AM244" s="91">
        <f t="shared" si="538"/>
        <v>100</v>
      </c>
      <c r="AN244" s="90">
        <f t="shared" si="496"/>
        <v>100</v>
      </c>
      <c r="AO244" s="30" t="s">
        <v>262</v>
      </c>
      <c r="AP244" s="47"/>
      <c r="AQ244">
        <v>1</v>
      </c>
    </row>
    <row r="245" spans="1:43" ht="56.25">
      <c r="A245" s="30" t="s">
        <v>67</v>
      </c>
      <c r="B245" s="18" t="s">
        <v>157</v>
      </c>
      <c r="C245" s="36">
        <f t="shared" si="539"/>
        <v>5000</v>
      </c>
      <c r="D245" s="36">
        <f t="shared" si="505"/>
        <v>5000</v>
      </c>
      <c r="E245" s="36">
        <f t="shared" si="540"/>
        <v>5000</v>
      </c>
      <c r="F245" s="36">
        <f t="shared" si="541"/>
        <v>5000</v>
      </c>
      <c r="G245" s="36"/>
      <c r="H245" s="36"/>
      <c r="I245" s="36">
        <v>5000</v>
      </c>
      <c r="J245" s="36">
        <v>5000</v>
      </c>
      <c r="K245" s="36"/>
      <c r="L245" s="36"/>
      <c r="M245" s="36"/>
      <c r="N245" s="36"/>
      <c r="O245" s="35">
        <f t="shared" si="542"/>
        <v>0</v>
      </c>
      <c r="P245" s="35">
        <f t="shared" si="543"/>
        <v>0</v>
      </c>
      <c r="Q245" s="35">
        <f t="shared" si="544"/>
        <v>0</v>
      </c>
      <c r="R245" s="35">
        <f t="shared" si="545"/>
        <v>0</v>
      </c>
      <c r="S245" s="36"/>
      <c r="T245" s="36"/>
      <c r="U245" s="36"/>
      <c r="V245" s="36"/>
      <c r="W245" s="36"/>
      <c r="X245" s="36"/>
      <c r="Y245" s="36"/>
      <c r="Z245" s="36"/>
      <c r="AA245" s="36"/>
      <c r="AB245" s="36"/>
      <c r="AC245" s="36"/>
      <c r="AD245" s="36"/>
      <c r="AE245" s="36"/>
      <c r="AF245" s="36"/>
      <c r="AG245" s="36"/>
      <c r="AH245" s="36"/>
      <c r="AI245" s="36"/>
      <c r="AJ245" s="36"/>
      <c r="AK245" s="36"/>
      <c r="AL245" s="36"/>
      <c r="AM245" s="91">
        <f t="shared" si="538"/>
        <v>0</v>
      </c>
      <c r="AN245" s="90">
        <f t="shared" si="496"/>
        <v>0</v>
      </c>
      <c r="AO245" s="30" t="s">
        <v>262</v>
      </c>
      <c r="AP245" s="47"/>
      <c r="AQ245">
        <v>1</v>
      </c>
    </row>
    <row r="246" spans="1:43" ht="56.25">
      <c r="A246" s="275" t="s">
        <v>69</v>
      </c>
      <c r="B246" s="361" t="s">
        <v>479</v>
      </c>
      <c r="C246" s="36">
        <f t="shared" ref="C246:C247" si="550">E246+O246</f>
        <v>0</v>
      </c>
      <c r="D246" s="36">
        <f t="shared" ref="D246:D247" si="551">F246+P246</f>
        <v>225</v>
      </c>
      <c r="E246" s="36"/>
      <c r="F246" s="36">
        <f t="shared" si="541"/>
        <v>225</v>
      </c>
      <c r="G246" s="36"/>
      <c r="H246" s="36"/>
      <c r="I246" s="36"/>
      <c r="J246" s="36">
        <v>225</v>
      </c>
      <c r="K246" s="36"/>
      <c r="L246" s="36"/>
      <c r="M246" s="36"/>
      <c r="N246" s="36"/>
      <c r="O246" s="35"/>
      <c r="P246" s="35"/>
      <c r="Q246" s="35"/>
      <c r="R246" s="35"/>
      <c r="S246" s="36"/>
      <c r="T246" s="36"/>
      <c r="U246" s="36"/>
      <c r="V246" s="36"/>
      <c r="W246" s="36"/>
      <c r="X246" s="36"/>
      <c r="Y246" s="36">
        <f>Z246+AF246</f>
        <v>225</v>
      </c>
      <c r="Z246" s="36">
        <f t="shared" ref="Z246" si="552">AA246+AB246+AC246+AD246</f>
        <v>225</v>
      </c>
      <c r="AA246" s="36"/>
      <c r="AB246" s="408">
        <v>225</v>
      </c>
      <c r="AC246" s="36"/>
      <c r="AD246" s="36"/>
      <c r="AE246" s="36"/>
      <c r="AF246" s="36"/>
      <c r="AG246" s="36"/>
      <c r="AH246" s="36"/>
      <c r="AI246" s="36"/>
      <c r="AJ246" s="36"/>
      <c r="AK246" s="36"/>
      <c r="AL246" s="36"/>
      <c r="AM246" s="91"/>
      <c r="AN246" s="90"/>
      <c r="AO246" s="12" t="s">
        <v>259</v>
      </c>
      <c r="AP246" s="47"/>
    </row>
    <row r="247" spans="1:43" ht="37.5" customHeight="1">
      <c r="A247" s="275" t="s">
        <v>71</v>
      </c>
      <c r="B247" s="273" t="s">
        <v>895</v>
      </c>
      <c r="C247" s="36">
        <f t="shared" si="550"/>
        <v>0</v>
      </c>
      <c r="D247" s="36">
        <f t="shared" si="551"/>
        <v>7000</v>
      </c>
      <c r="E247" s="36">
        <f t="shared" si="540"/>
        <v>0</v>
      </c>
      <c r="F247" s="36">
        <f t="shared" si="541"/>
        <v>7000</v>
      </c>
      <c r="G247" s="36"/>
      <c r="H247" s="36"/>
      <c r="I247" s="36"/>
      <c r="J247" s="36">
        <v>7000</v>
      </c>
      <c r="K247" s="36"/>
      <c r="L247" s="36"/>
      <c r="M247" s="36"/>
      <c r="N247" s="36"/>
      <c r="O247" s="35">
        <f t="shared" si="542"/>
        <v>0</v>
      </c>
      <c r="P247" s="35">
        <f t="shared" si="543"/>
        <v>0</v>
      </c>
      <c r="Q247" s="35">
        <f t="shared" si="544"/>
        <v>0</v>
      </c>
      <c r="R247" s="35">
        <f t="shared" si="545"/>
        <v>0</v>
      </c>
      <c r="S247" s="36"/>
      <c r="T247" s="36"/>
      <c r="U247" s="36"/>
      <c r="V247" s="36"/>
      <c r="W247" s="36"/>
      <c r="X247" s="36"/>
      <c r="Y247" s="36"/>
      <c r="Z247" s="36"/>
      <c r="AA247" s="36"/>
      <c r="AB247" s="36"/>
      <c r="AC247" s="36"/>
      <c r="AD247" s="36"/>
      <c r="AE247" s="36"/>
      <c r="AF247" s="36"/>
      <c r="AG247" s="36"/>
      <c r="AH247" s="36"/>
      <c r="AI247" s="36"/>
      <c r="AJ247" s="36"/>
      <c r="AK247" s="36"/>
      <c r="AL247" s="36"/>
      <c r="AM247" s="91"/>
      <c r="AN247" s="90">
        <f t="shared" si="496"/>
        <v>0</v>
      </c>
      <c r="AO247" s="27" t="s">
        <v>313</v>
      </c>
      <c r="AP247" s="47"/>
    </row>
    <row r="248" spans="1:43">
      <c r="A248" s="24" t="s">
        <v>158</v>
      </c>
      <c r="B248" s="25" t="s">
        <v>159</v>
      </c>
      <c r="C248" s="37">
        <f>C249+C253</f>
        <v>600737</v>
      </c>
      <c r="D248" s="37">
        <f>D249+D253</f>
        <v>526222</v>
      </c>
      <c r="E248" s="37">
        <f>E249+E253</f>
        <v>398587</v>
      </c>
      <c r="F248" s="37">
        <f t="shared" ref="F248" si="553">F249+F253</f>
        <v>324072</v>
      </c>
      <c r="G248" s="37">
        <f t="shared" ref="G248:AL248" si="554">G249+G253</f>
        <v>0</v>
      </c>
      <c r="H248" s="37">
        <f t="shared" si="554"/>
        <v>0</v>
      </c>
      <c r="I248" s="37">
        <f t="shared" si="554"/>
        <v>398587</v>
      </c>
      <c r="J248" s="37">
        <f t="shared" si="554"/>
        <v>327072</v>
      </c>
      <c r="K248" s="37">
        <f t="shared" si="554"/>
        <v>0</v>
      </c>
      <c r="L248" s="37">
        <f t="shared" si="554"/>
        <v>0</v>
      </c>
      <c r="M248" s="37">
        <f t="shared" si="554"/>
        <v>0</v>
      </c>
      <c r="N248" s="37">
        <f t="shared" si="554"/>
        <v>0</v>
      </c>
      <c r="O248" s="37">
        <f t="shared" si="554"/>
        <v>202150</v>
      </c>
      <c r="P248" s="37">
        <f t="shared" si="554"/>
        <v>202150</v>
      </c>
      <c r="Q248" s="37">
        <f t="shared" si="554"/>
        <v>0</v>
      </c>
      <c r="R248" s="37">
        <f t="shared" si="554"/>
        <v>0</v>
      </c>
      <c r="S248" s="37">
        <f t="shared" si="554"/>
        <v>0</v>
      </c>
      <c r="T248" s="37">
        <f t="shared" si="554"/>
        <v>0</v>
      </c>
      <c r="U248" s="37">
        <f t="shared" si="554"/>
        <v>0</v>
      </c>
      <c r="V248" s="37">
        <f t="shared" si="554"/>
        <v>0</v>
      </c>
      <c r="W248" s="37">
        <f t="shared" si="554"/>
        <v>0</v>
      </c>
      <c r="X248" s="37">
        <f t="shared" si="554"/>
        <v>202150</v>
      </c>
      <c r="Y248" s="37">
        <f t="shared" si="554"/>
        <v>279819</v>
      </c>
      <c r="Z248" s="37">
        <f t="shared" si="554"/>
        <v>221918</v>
      </c>
      <c r="AA248" s="37">
        <f t="shared" si="554"/>
        <v>0</v>
      </c>
      <c r="AB248" s="37">
        <f t="shared" si="554"/>
        <v>221918</v>
      </c>
      <c r="AC248" s="37">
        <f t="shared" si="554"/>
        <v>0</v>
      </c>
      <c r="AD248" s="37">
        <f t="shared" si="554"/>
        <v>0</v>
      </c>
      <c r="AE248" s="37"/>
      <c r="AF248" s="37">
        <f t="shared" si="554"/>
        <v>57901</v>
      </c>
      <c r="AG248" s="37">
        <f t="shared" si="554"/>
        <v>0</v>
      </c>
      <c r="AH248" s="37">
        <f t="shared" si="554"/>
        <v>0</v>
      </c>
      <c r="AI248" s="37">
        <f t="shared" si="554"/>
        <v>0</v>
      </c>
      <c r="AJ248" s="37">
        <f t="shared" si="554"/>
        <v>0</v>
      </c>
      <c r="AK248" s="37">
        <f t="shared" si="554"/>
        <v>0</v>
      </c>
      <c r="AL248" s="37">
        <f t="shared" si="554"/>
        <v>57901</v>
      </c>
      <c r="AM248" s="93">
        <f>Y248/C248*100</f>
        <v>46.579285111454766</v>
      </c>
      <c r="AN248" s="93">
        <f t="shared" si="496"/>
        <v>53.175085800289615</v>
      </c>
      <c r="AO248" s="26"/>
      <c r="AP248" s="49"/>
    </row>
    <row r="249" spans="1:43">
      <c r="A249" s="15" t="s">
        <v>26</v>
      </c>
      <c r="B249" s="2" t="s">
        <v>28</v>
      </c>
      <c r="C249" s="34">
        <f t="shared" ref="C249:F249" si="555">SUM(C250:C252)</f>
        <v>1296</v>
      </c>
      <c r="D249" s="34">
        <f t="shared" ref="D249" si="556">SUM(D250:D252)</f>
        <v>500</v>
      </c>
      <c r="E249" s="34">
        <f t="shared" si="555"/>
        <v>1296</v>
      </c>
      <c r="F249" s="34">
        <f t="shared" si="555"/>
        <v>500</v>
      </c>
      <c r="G249" s="34">
        <f t="shared" ref="G249:AL249" si="557">SUM(G250:G252)</f>
        <v>0</v>
      </c>
      <c r="H249" s="34">
        <f t="shared" si="557"/>
        <v>0</v>
      </c>
      <c r="I249" s="34">
        <f t="shared" si="557"/>
        <v>1296</v>
      </c>
      <c r="J249" s="34">
        <f t="shared" si="557"/>
        <v>500</v>
      </c>
      <c r="K249" s="34">
        <f t="shared" si="557"/>
        <v>0</v>
      </c>
      <c r="L249" s="34">
        <f t="shared" si="557"/>
        <v>0</v>
      </c>
      <c r="M249" s="34">
        <f t="shared" si="557"/>
        <v>0</v>
      </c>
      <c r="N249" s="34">
        <f t="shared" si="557"/>
        <v>0</v>
      </c>
      <c r="O249" s="34">
        <f t="shared" si="557"/>
        <v>0</v>
      </c>
      <c r="P249" s="34">
        <f t="shared" si="557"/>
        <v>0</v>
      </c>
      <c r="Q249" s="34">
        <f t="shared" si="557"/>
        <v>0</v>
      </c>
      <c r="R249" s="34">
        <f t="shared" si="557"/>
        <v>0</v>
      </c>
      <c r="S249" s="34">
        <f t="shared" si="557"/>
        <v>0</v>
      </c>
      <c r="T249" s="34">
        <f t="shared" si="557"/>
        <v>0</v>
      </c>
      <c r="U249" s="34">
        <f t="shared" si="557"/>
        <v>0</v>
      </c>
      <c r="V249" s="34">
        <f t="shared" si="557"/>
        <v>0</v>
      </c>
      <c r="W249" s="34">
        <f t="shared" si="557"/>
        <v>0</v>
      </c>
      <c r="X249" s="34">
        <f t="shared" si="557"/>
        <v>0</v>
      </c>
      <c r="Y249" s="34">
        <f t="shared" si="557"/>
        <v>479</v>
      </c>
      <c r="Z249" s="34">
        <f t="shared" si="557"/>
        <v>479</v>
      </c>
      <c r="AA249" s="34">
        <f t="shared" si="557"/>
        <v>0</v>
      </c>
      <c r="AB249" s="34">
        <f t="shared" si="557"/>
        <v>479</v>
      </c>
      <c r="AC249" s="34">
        <f t="shared" si="557"/>
        <v>0</v>
      </c>
      <c r="AD249" s="34">
        <f t="shared" si="557"/>
        <v>0</v>
      </c>
      <c r="AE249" s="34"/>
      <c r="AF249" s="34">
        <f t="shared" si="557"/>
        <v>0</v>
      </c>
      <c r="AG249" s="34">
        <f t="shared" si="557"/>
        <v>0</v>
      </c>
      <c r="AH249" s="34">
        <f t="shared" si="557"/>
        <v>0</v>
      </c>
      <c r="AI249" s="34">
        <f t="shared" si="557"/>
        <v>0</v>
      </c>
      <c r="AJ249" s="34">
        <f t="shared" si="557"/>
        <v>0</v>
      </c>
      <c r="AK249" s="34">
        <f t="shared" si="557"/>
        <v>0</v>
      </c>
      <c r="AL249" s="34">
        <f t="shared" si="557"/>
        <v>0</v>
      </c>
      <c r="AM249" s="90">
        <f>Y249/C249*100</f>
        <v>36.959876543209873</v>
      </c>
      <c r="AN249" s="90">
        <f t="shared" si="496"/>
        <v>95.8</v>
      </c>
      <c r="AO249" s="16"/>
      <c r="AP249" s="44"/>
    </row>
    <row r="250" spans="1:43" ht="56.25">
      <c r="A250" s="12">
        <v>1</v>
      </c>
      <c r="B250" s="5" t="s">
        <v>160</v>
      </c>
      <c r="C250" s="39">
        <f t="shared" ref="C250:D252" si="558">E250+O250</f>
        <v>1296</v>
      </c>
      <c r="D250" s="39">
        <f t="shared" si="558"/>
        <v>0</v>
      </c>
      <c r="E250" s="39">
        <f t="shared" ref="E250:E252" si="559">G250+I250+K250+L250+N250</f>
        <v>1296</v>
      </c>
      <c r="F250" s="39">
        <f t="shared" ref="F250:F252" si="560">H250+J250+K250+L250+N250</f>
        <v>0</v>
      </c>
      <c r="G250" s="35"/>
      <c r="H250" s="35"/>
      <c r="I250" s="35">
        <v>1296</v>
      </c>
      <c r="J250" s="35"/>
      <c r="K250" s="35"/>
      <c r="L250" s="35"/>
      <c r="M250" s="35"/>
      <c r="N250" s="35"/>
      <c r="O250" s="35">
        <f t="shared" ref="O250:O252" si="561">Q250+X250</f>
        <v>0</v>
      </c>
      <c r="P250" s="35">
        <f t="shared" ref="P250:P252" si="562">R250+X250</f>
        <v>0</v>
      </c>
      <c r="Q250" s="35">
        <f t="shared" ref="Q250:Q252" si="563">S250+U250+V250+W250</f>
        <v>0</v>
      </c>
      <c r="R250" s="35">
        <f t="shared" ref="R250:R252" si="564">T250+U250+V250+W250</f>
        <v>0</v>
      </c>
      <c r="S250" s="35"/>
      <c r="T250" s="35"/>
      <c r="U250" s="35"/>
      <c r="V250" s="35"/>
      <c r="W250" s="35"/>
      <c r="X250" s="35"/>
      <c r="Y250" s="39">
        <f>Z250+AF250</f>
        <v>0</v>
      </c>
      <c r="Z250" s="39">
        <f t="shared" ref="Z250" si="565">AA250+AB250+AC250+AD250</f>
        <v>0</v>
      </c>
      <c r="AA250" s="39"/>
      <c r="AB250" s="39"/>
      <c r="AC250" s="39"/>
      <c r="AD250" s="39"/>
      <c r="AE250" s="39"/>
      <c r="AF250" s="39"/>
      <c r="AG250" s="39"/>
      <c r="AH250" s="39"/>
      <c r="AI250" s="39"/>
      <c r="AJ250" s="39"/>
      <c r="AK250" s="39"/>
      <c r="AL250" s="39"/>
      <c r="AM250" s="91">
        <f>Y250/C250*100</f>
        <v>0</v>
      </c>
      <c r="AN250" s="91"/>
      <c r="AO250" s="12" t="s">
        <v>259</v>
      </c>
      <c r="AP250" s="12" t="s">
        <v>269</v>
      </c>
      <c r="AQ250">
        <v>1</v>
      </c>
    </row>
    <row r="251" spans="1:43" ht="56.25">
      <c r="A251" s="295">
        <v>2</v>
      </c>
      <c r="B251" s="296" t="s">
        <v>896</v>
      </c>
      <c r="C251" s="39"/>
      <c r="D251" s="39">
        <f t="shared" si="558"/>
        <v>0</v>
      </c>
      <c r="E251" s="39">
        <f t="shared" si="559"/>
        <v>0</v>
      </c>
      <c r="F251" s="39">
        <f t="shared" si="560"/>
        <v>0</v>
      </c>
      <c r="G251" s="35"/>
      <c r="H251" s="35"/>
      <c r="I251" s="35"/>
      <c r="J251" s="35"/>
      <c r="K251" s="35"/>
      <c r="L251" s="35"/>
      <c r="M251" s="35"/>
      <c r="N251" s="35"/>
      <c r="O251" s="35">
        <f t="shared" si="561"/>
        <v>0</v>
      </c>
      <c r="P251" s="35">
        <f t="shared" si="562"/>
        <v>0</v>
      </c>
      <c r="Q251" s="35">
        <f t="shared" si="563"/>
        <v>0</v>
      </c>
      <c r="R251" s="35">
        <f t="shared" si="564"/>
        <v>0</v>
      </c>
      <c r="S251" s="35"/>
      <c r="T251" s="35"/>
      <c r="U251" s="35"/>
      <c r="V251" s="35"/>
      <c r="W251" s="35"/>
      <c r="X251" s="35"/>
      <c r="Y251" s="39">
        <f t="shared" ref="Y251:Y252" si="566">Z251+AF251</f>
        <v>0</v>
      </c>
      <c r="Z251" s="39">
        <f t="shared" ref="Z251:Z252" si="567">AA251+AB251+AC251+AD251</f>
        <v>0</v>
      </c>
      <c r="AA251" s="39"/>
      <c r="AB251" s="39"/>
      <c r="AC251" s="39"/>
      <c r="AD251" s="39"/>
      <c r="AE251" s="39"/>
      <c r="AF251" s="39"/>
      <c r="AG251" s="39"/>
      <c r="AH251" s="39"/>
      <c r="AI251" s="39"/>
      <c r="AJ251" s="39"/>
      <c r="AK251" s="39"/>
      <c r="AL251" s="39"/>
      <c r="AM251" s="91"/>
      <c r="AN251" s="90"/>
      <c r="AO251" s="12" t="s">
        <v>259</v>
      </c>
      <c r="AP251" s="12"/>
    </row>
    <row r="252" spans="1:43" ht="37.5">
      <c r="A252" s="295">
        <v>3</v>
      </c>
      <c r="B252" s="296" t="s">
        <v>897</v>
      </c>
      <c r="C252" s="39"/>
      <c r="D252" s="39">
        <f t="shared" si="558"/>
        <v>500</v>
      </c>
      <c r="E252" s="39">
        <f t="shared" si="559"/>
        <v>0</v>
      </c>
      <c r="F252" s="39">
        <f t="shared" si="560"/>
        <v>500</v>
      </c>
      <c r="G252" s="35"/>
      <c r="H252" s="35"/>
      <c r="I252" s="35"/>
      <c r="J252" s="35">
        <v>500</v>
      </c>
      <c r="K252" s="35"/>
      <c r="L252" s="35"/>
      <c r="M252" s="35"/>
      <c r="N252" s="35"/>
      <c r="O252" s="35">
        <f t="shared" si="561"/>
        <v>0</v>
      </c>
      <c r="P252" s="35">
        <f t="shared" si="562"/>
        <v>0</v>
      </c>
      <c r="Q252" s="35">
        <f t="shared" si="563"/>
        <v>0</v>
      </c>
      <c r="R252" s="35">
        <f t="shared" si="564"/>
        <v>0</v>
      </c>
      <c r="S252" s="35"/>
      <c r="T252" s="35"/>
      <c r="U252" s="35"/>
      <c r="V252" s="35"/>
      <c r="W252" s="35"/>
      <c r="X252" s="35"/>
      <c r="Y252" s="39">
        <f t="shared" si="566"/>
        <v>479</v>
      </c>
      <c r="Z252" s="39">
        <f t="shared" si="567"/>
        <v>479</v>
      </c>
      <c r="AA252" s="39"/>
      <c r="AB252" s="407">
        <v>479</v>
      </c>
      <c r="AC252" s="39"/>
      <c r="AD252" s="39"/>
      <c r="AE252" s="39"/>
      <c r="AF252" s="39"/>
      <c r="AG252" s="39"/>
      <c r="AH252" s="39"/>
      <c r="AI252" s="39"/>
      <c r="AJ252" s="39"/>
      <c r="AK252" s="39"/>
      <c r="AL252" s="39"/>
      <c r="AM252" s="91"/>
      <c r="AN252" s="90">
        <f t="shared" si="496"/>
        <v>95.8</v>
      </c>
      <c r="AO252" s="12" t="s">
        <v>265</v>
      </c>
      <c r="AP252" s="12"/>
    </row>
    <row r="253" spans="1:43">
      <c r="A253" s="15" t="s">
        <v>38</v>
      </c>
      <c r="B253" s="2" t="s">
        <v>29</v>
      </c>
      <c r="C253" s="34">
        <f>C254+C266+C270</f>
        <v>599441</v>
      </c>
      <c r="D253" s="34">
        <f>D254+D266+D270</f>
        <v>525722</v>
      </c>
      <c r="E253" s="34">
        <f t="shared" ref="E253" si="568">E254+E266+E270</f>
        <v>397291</v>
      </c>
      <c r="F253" s="34">
        <f t="shared" ref="F253" si="569">F254+F266+F270</f>
        <v>323572</v>
      </c>
      <c r="G253" s="34">
        <f t="shared" ref="G253:AL253" si="570">G254+G266+G270</f>
        <v>0</v>
      </c>
      <c r="H253" s="34">
        <f t="shared" si="570"/>
        <v>0</v>
      </c>
      <c r="I253" s="34">
        <f t="shared" si="570"/>
        <v>397291</v>
      </c>
      <c r="J253" s="34">
        <f t="shared" si="570"/>
        <v>326572</v>
      </c>
      <c r="K253" s="34">
        <f t="shared" si="570"/>
        <v>0</v>
      </c>
      <c r="L253" s="34">
        <f t="shared" si="570"/>
        <v>0</v>
      </c>
      <c r="M253" s="34">
        <f t="shared" si="570"/>
        <v>0</v>
      </c>
      <c r="N253" s="34">
        <f t="shared" si="570"/>
        <v>0</v>
      </c>
      <c r="O253" s="34">
        <f t="shared" si="570"/>
        <v>202150</v>
      </c>
      <c r="P253" s="34">
        <f t="shared" si="570"/>
        <v>202150</v>
      </c>
      <c r="Q253" s="34">
        <f t="shared" si="570"/>
        <v>0</v>
      </c>
      <c r="R253" s="34">
        <f t="shared" si="570"/>
        <v>0</v>
      </c>
      <c r="S253" s="34">
        <f t="shared" si="570"/>
        <v>0</v>
      </c>
      <c r="T253" s="34">
        <f t="shared" si="570"/>
        <v>0</v>
      </c>
      <c r="U253" s="34">
        <f t="shared" si="570"/>
        <v>0</v>
      </c>
      <c r="V253" s="34">
        <f t="shared" si="570"/>
        <v>0</v>
      </c>
      <c r="W253" s="34">
        <f t="shared" si="570"/>
        <v>0</v>
      </c>
      <c r="X253" s="34">
        <f t="shared" si="570"/>
        <v>202150</v>
      </c>
      <c r="Y253" s="34">
        <f t="shared" si="570"/>
        <v>279340</v>
      </c>
      <c r="Z253" s="34">
        <f t="shared" si="570"/>
        <v>221439</v>
      </c>
      <c r="AA253" s="34">
        <f t="shared" si="570"/>
        <v>0</v>
      </c>
      <c r="AB253" s="34">
        <f t="shared" si="570"/>
        <v>221439</v>
      </c>
      <c r="AC253" s="34">
        <f t="shared" si="570"/>
        <v>0</v>
      </c>
      <c r="AD253" s="34">
        <f t="shared" si="570"/>
        <v>0</v>
      </c>
      <c r="AE253" s="34"/>
      <c r="AF253" s="34">
        <f t="shared" si="570"/>
        <v>57901</v>
      </c>
      <c r="AG253" s="34">
        <f t="shared" si="570"/>
        <v>0</v>
      </c>
      <c r="AH253" s="34">
        <f t="shared" si="570"/>
        <v>0</v>
      </c>
      <c r="AI253" s="34">
        <f t="shared" si="570"/>
        <v>0</v>
      </c>
      <c r="AJ253" s="34">
        <f t="shared" si="570"/>
        <v>0</v>
      </c>
      <c r="AK253" s="34">
        <f t="shared" si="570"/>
        <v>0</v>
      </c>
      <c r="AL253" s="34">
        <f t="shared" si="570"/>
        <v>57901</v>
      </c>
      <c r="AM253" s="90">
        <f t="shared" ref="AM253:AM272" si="571">Y253/C253*100</f>
        <v>46.600082410112087</v>
      </c>
      <c r="AN253" s="90">
        <f t="shared" si="496"/>
        <v>53.134546395243106</v>
      </c>
      <c r="AO253" s="16"/>
      <c r="AP253" s="44"/>
    </row>
    <row r="254" spans="1:43">
      <c r="A254" s="16" t="s">
        <v>30</v>
      </c>
      <c r="B254" s="2" t="s">
        <v>31</v>
      </c>
      <c r="C254" s="34">
        <f>C255+C262</f>
        <v>566588</v>
      </c>
      <c r="D254" s="34">
        <f>D255+D262</f>
        <v>518016</v>
      </c>
      <c r="E254" s="34">
        <f t="shared" ref="E254" si="572">E255+E262</f>
        <v>364438</v>
      </c>
      <c r="F254" s="34">
        <f t="shared" ref="F254" si="573">F255+F262</f>
        <v>315866</v>
      </c>
      <c r="G254" s="34">
        <f t="shared" ref="G254:AL254" si="574">G255+G262</f>
        <v>0</v>
      </c>
      <c r="H254" s="34">
        <f t="shared" si="574"/>
        <v>0</v>
      </c>
      <c r="I254" s="34">
        <f t="shared" si="574"/>
        <v>364438</v>
      </c>
      <c r="J254" s="34">
        <f t="shared" si="574"/>
        <v>315866</v>
      </c>
      <c r="K254" s="34">
        <f t="shared" si="574"/>
        <v>0</v>
      </c>
      <c r="L254" s="34">
        <f t="shared" si="574"/>
        <v>0</v>
      </c>
      <c r="M254" s="34">
        <f t="shared" si="574"/>
        <v>0</v>
      </c>
      <c r="N254" s="34">
        <f t="shared" si="574"/>
        <v>0</v>
      </c>
      <c r="O254" s="34">
        <f t="shared" si="574"/>
        <v>202150</v>
      </c>
      <c r="P254" s="34">
        <f t="shared" si="574"/>
        <v>202150</v>
      </c>
      <c r="Q254" s="34">
        <f t="shared" si="574"/>
        <v>0</v>
      </c>
      <c r="R254" s="34">
        <f t="shared" si="574"/>
        <v>0</v>
      </c>
      <c r="S254" s="34">
        <f t="shared" si="574"/>
        <v>0</v>
      </c>
      <c r="T254" s="34">
        <f t="shared" si="574"/>
        <v>0</v>
      </c>
      <c r="U254" s="34">
        <f t="shared" si="574"/>
        <v>0</v>
      </c>
      <c r="V254" s="34">
        <f t="shared" si="574"/>
        <v>0</v>
      </c>
      <c r="W254" s="34">
        <f t="shared" si="574"/>
        <v>0</v>
      </c>
      <c r="X254" s="34">
        <f t="shared" si="574"/>
        <v>202150</v>
      </c>
      <c r="Y254" s="34">
        <f t="shared" si="574"/>
        <v>269004</v>
      </c>
      <c r="Z254" s="34">
        <f t="shared" si="574"/>
        <v>211103</v>
      </c>
      <c r="AA254" s="34">
        <f t="shared" si="574"/>
        <v>0</v>
      </c>
      <c r="AB254" s="34">
        <f t="shared" si="574"/>
        <v>211103</v>
      </c>
      <c r="AC254" s="34">
        <f t="shared" si="574"/>
        <v>0</v>
      </c>
      <c r="AD254" s="34">
        <f t="shared" si="574"/>
        <v>0</v>
      </c>
      <c r="AE254" s="34"/>
      <c r="AF254" s="34">
        <f t="shared" si="574"/>
        <v>57901</v>
      </c>
      <c r="AG254" s="34">
        <f t="shared" si="574"/>
        <v>0</v>
      </c>
      <c r="AH254" s="34">
        <f t="shared" si="574"/>
        <v>0</v>
      </c>
      <c r="AI254" s="34">
        <f t="shared" si="574"/>
        <v>0</v>
      </c>
      <c r="AJ254" s="34">
        <f t="shared" si="574"/>
        <v>0</v>
      </c>
      <c r="AK254" s="34">
        <f t="shared" si="574"/>
        <v>0</v>
      </c>
      <c r="AL254" s="34">
        <f t="shared" si="574"/>
        <v>57901</v>
      </c>
      <c r="AM254" s="90">
        <f t="shared" si="571"/>
        <v>47.477885165234703</v>
      </c>
      <c r="AN254" s="90">
        <f t="shared" si="496"/>
        <v>51.929670126019275</v>
      </c>
      <c r="AO254" s="16"/>
      <c r="AP254" s="44"/>
    </row>
    <row r="255" spans="1:43" ht="19.5">
      <c r="A255" s="21" t="s">
        <v>52</v>
      </c>
      <c r="B255" s="56" t="s">
        <v>32</v>
      </c>
      <c r="C255" s="38">
        <f>SUM(C256:C261)</f>
        <v>550854</v>
      </c>
      <c r="D255" s="38">
        <f>SUM(D256:D261)</f>
        <v>504502</v>
      </c>
      <c r="E255" s="38">
        <f t="shared" ref="E255" si="575">SUM(E256:E261)</f>
        <v>348704</v>
      </c>
      <c r="F255" s="38">
        <f t="shared" ref="F255" si="576">SUM(F256:F261)</f>
        <v>302352</v>
      </c>
      <c r="G255" s="38">
        <f t="shared" ref="G255:AL255" si="577">SUM(G256:G261)</f>
        <v>0</v>
      </c>
      <c r="H255" s="38">
        <f t="shared" si="577"/>
        <v>0</v>
      </c>
      <c r="I255" s="38">
        <f t="shared" si="577"/>
        <v>348704</v>
      </c>
      <c r="J255" s="38">
        <f t="shared" si="577"/>
        <v>302352</v>
      </c>
      <c r="K255" s="38">
        <f t="shared" si="577"/>
        <v>0</v>
      </c>
      <c r="L255" s="38">
        <f t="shared" si="577"/>
        <v>0</v>
      </c>
      <c r="M255" s="38">
        <f t="shared" si="577"/>
        <v>0</v>
      </c>
      <c r="N255" s="38">
        <f t="shared" si="577"/>
        <v>0</v>
      </c>
      <c r="O255" s="38">
        <f t="shared" si="577"/>
        <v>202150</v>
      </c>
      <c r="P255" s="38">
        <f t="shared" si="577"/>
        <v>202150</v>
      </c>
      <c r="Q255" s="38">
        <f t="shared" si="577"/>
        <v>0</v>
      </c>
      <c r="R255" s="38">
        <f t="shared" si="577"/>
        <v>0</v>
      </c>
      <c r="S255" s="38">
        <f t="shared" si="577"/>
        <v>0</v>
      </c>
      <c r="T255" s="38">
        <f t="shared" si="577"/>
        <v>0</v>
      </c>
      <c r="U255" s="38">
        <f t="shared" si="577"/>
        <v>0</v>
      </c>
      <c r="V255" s="38">
        <f t="shared" si="577"/>
        <v>0</v>
      </c>
      <c r="W255" s="38">
        <f t="shared" si="577"/>
        <v>0</v>
      </c>
      <c r="X255" s="38">
        <f t="shared" si="577"/>
        <v>202150</v>
      </c>
      <c r="Y255" s="38">
        <f t="shared" si="577"/>
        <v>255636</v>
      </c>
      <c r="Z255" s="38">
        <f t="shared" si="577"/>
        <v>197735</v>
      </c>
      <c r="AA255" s="38">
        <f t="shared" si="577"/>
        <v>0</v>
      </c>
      <c r="AB255" s="38">
        <f t="shared" si="577"/>
        <v>197735</v>
      </c>
      <c r="AC255" s="38">
        <f t="shared" si="577"/>
        <v>0</v>
      </c>
      <c r="AD255" s="38">
        <f t="shared" si="577"/>
        <v>0</v>
      </c>
      <c r="AE255" s="38"/>
      <c r="AF255" s="38">
        <f t="shared" si="577"/>
        <v>57901</v>
      </c>
      <c r="AG255" s="38">
        <f t="shared" si="577"/>
        <v>0</v>
      </c>
      <c r="AH255" s="38">
        <f t="shared" si="577"/>
        <v>0</v>
      </c>
      <c r="AI255" s="38">
        <f t="shared" si="577"/>
        <v>0</v>
      </c>
      <c r="AJ255" s="38">
        <f t="shared" si="577"/>
        <v>0</v>
      </c>
      <c r="AK255" s="38">
        <f t="shared" si="577"/>
        <v>0</v>
      </c>
      <c r="AL255" s="38">
        <f t="shared" si="577"/>
        <v>57901</v>
      </c>
      <c r="AM255" s="96">
        <f t="shared" si="571"/>
        <v>46.407214978923633</v>
      </c>
      <c r="AN255" s="96">
        <f t="shared" si="496"/>
        <v>50.670958687973489</v>
      </c>
      <c r="AO255" s="31"/>
      <c r="AP255" s="51"/>
    </row>
    <row r="256" spans="1:43" ht="56.25">
      <c r="A256" s="12" t="s">
        <v>49</v>
      </c>
      <c r="B256" s="5" t="s">
        <v>161</v>
      </c>
      <c r="C256" s="39">
        <f t="shared" ref="C256:D265" si="578">E256+O256</f>
        <v>16000</v>
      </c>
      <c r="D256" s="39">
        <f t="shared" si="578"/>
        <v>19253</v>
      </c>
      <c r="E256" s="39">
        <f t="shared" ref="E256:E261" si="579">G256+I256+K256+L256+N256</f>
        <v>16000</v>
      </c>
      <c r="F256" s="39">
        <f t="shared" ref="F256:F261" si="580">H256+J256+K256+L256+N256</f>
        <v>19253</v>
      </c>
      <c r="G256" s="35"/>
      <c r="H256" s="35"/>
      <c r="I256" s="35">
        <v>16000</v>
      </c>
      <c r="J256" s="35">
        <v>19253</v>
      </c>
      <c r="K256" s="35"/>
      <c r="L256" s="35"/>
      <c r="M256" s="35"/>
      <c r="N256" s="35"/>
      <c r="O256" s="35">
        <f t="shared" ref="O256:O261" si="581">Q256+X256</f>
        <v>0</v>
      </c>
      <c r="P256" s="35">
        <f t="shared" ref="P256:P261" si="582">R256+X256</f>
        <v>0</v>
      </c>
      <c r="Q256" s="35">
        <f t="shared" ref="Q256:Q261" si="583">S256+U256+V256+W256</f>
        <v>0</v>
      </c>
      <c r="R256" s="35">
        <f t="shared" ref="R256:R261" si="584">T256+U256+V256+W256</f>
        <v>0</v>
      </c>
      <c r="S256" s="35"/>
      <c r="T256" s="35"/>
      <c r="U256" s="35"/>
      <c r="V256" s="35"/>
      <c r="W256" s="35"/>
      <c r="X256" s="35"/>
      <c r="Y256" s="39">
        <f>Z256+AF256</f>
        <v>6460</v>
      </c>
      <c r="Z256" s="39">
        <f t="shared" ref="Z256" si="585">AA256+AB256+AC256+AD256</f>
        <v>6460</v>
      </c>
      <c r="AA256" s="39"/>
      <c r="AB256" s="407">
        <v>6460</v>
      </c>
      <c r="AC256" s="39"/>
      <c r="AD256" s="39"/>
      <c r="AE256" s="39"/>
      <c r="AF256" s="39"/>
      <c r="AG256" s="39"/>
      <c r="AH256" s="39"/>
      <c r="AI256" s="39"/>
      <c r="AJ256" s="39"/>
      <c r="AK256" s="39"/>
      <c r="AL256" s="39"/>
      <c r="AM256" s="91">
        <f t="shared" si="571"/>
        <v>40.375</v>
      </c>
      <c r="AN256" s="91">
        <f t="shared" si="496"/>
        <v>33.553212486365766</v>
      </c>
      <c r="AO256" s="12" t="s">
        <v>259</v>
      </c>
      <c r="AP256" s="45"/>
      <c r="AQ256">
        <v>1</v>
      </c>
    </row>
    <row r="257" spans="1:43" ht="56.25">
      <c r="A257" s="12">
        <v>2</v>
      </c>
      <c r="B257" s="5" t="s">
        <v>162</v>
      </c>
      <c r="C257" s="39">
        <f t="shared" si="578"/>
        <v>98167</v>
      </c>
      <c r="D257" s="39">
        <f t="shared" si="578"/>
        <v>98167</v>
      </c>
      <c r="E257" s="39">
        <f t="shared" si="579"/>
        <v>98167</v>
      </c>
      <c r="F257" s="39">
        <f t="shared" si="580"/>
        <v>98167</v>
      </c>
      <c r="G257" s="35"/>
      <c r="H257" s="35"/>
      <c r="I257" s="35">
        <v>98167</v>
      </c>
      <c r="J257" s="35">
        <v>98167</v>
      </c>
      <c r="K257" s="35"/>
      <c r="L257" s="35"/>
      <c r="M257" s="35"/>
      <c r="N257" s="35"/>
      <c r="O257" s="35">
        <f t="shared" si="581"/>
        <v>0</v>
      </c>
      <c r="P257" s="35">
        <f t="shared" si="582"/>
        <v>0</v>
      </c>
      <c r="Q257" s="35">
        <f t="shared" si="583"/>
        <v>0</v>
      </c>
      <c r="R257" s="35">
        <f t="shared" si="584"/>
        <v>0</v>
      </c>
      <c r="S257" s="35"/>
      <c r="T257" s="35"/>
      <c r="U257" s="35"/>
      <c r="V257" s="35"/>
      <c r="W257" s="35"/>
      <c r="X257" s="35"/>
      <c r="Y257" s="39">
        <f>Z257+AF257</f>
        <v>76433</v>
      </c>
      <c r="Z257" s="39">
        <f t="shared" ref="Z257" si="586">AA257+AB257+AC257+AD257</f>
        <v>76433</v>
      </c>
      <c r="AA257" s="39"/>
      <c r="AB257" s="407">
        <v>76433</v>
      </c>
      <c r="AC257" s="39"/>
      <c r="AD257" s="39"/>
      <c r="AE257" s="39"/>
      <c r="AF257" s="39"/>
      <c r="AG257" s="39"/>
      <c r="AH257" s="39"/>
      <c r="AI257" s="39"/>
      <c r="AJ257" s="39"/>
      <c r="AK257" s="39"/>
      <c r="AL257" s="39"/>
      <c r="AM257" s="91">
        <f t="shared" si="571"/>
        <v>77.860177045239226</v>
      </c>
      <c r="AN257" s="91">
        <f t="shared" si="496"/>
        <v>77.860177045239226</v>
      </c>
      <c r="AO257" s="12" t="s">
        <v>259</v>
      </c>
      <c r="AP257" s="45"/>
      <c r="AQ257">
        <v>1</v>
      </c>
    </row>
    <row r="258" spans="1:43" ht="56.25">
      <c r="A258" s="12">
        <v>3</v>
      </c>
      <c r="B258" s="5" t="s">
        <v>163</v>
      </c>
      <c r="C258" s="39">
        <f t="shared" si="578"/>
        <v>235373</v>
      </c>
      <c r="D258" s="39">
        <f t="shared" si="578"/>
        <v>205175</v>
      </c>
      <c r="E258" s="39">
        <f t="shared" si="579"/>
        <v>33223</v>
      </c>
      <c r="F258" s="39">
        <f t="shared" si="580"/>
        <v>3025</v>
      </c>
      <c r="G258" s="35"/>
      <c r="H258" s="35"/>
      <c r="I258" s="35">
        <v>33223</v>
      </c>
      <c r="J258" s="35">
        <v>3025</v>
      </c>
      <c r="K258" s="35"/>
      <c r="L258" s="35"/>
      <c r="M258" s="35"/>
      <c r="N258" s="35"/>
      <c r="O258" s="35">
        <f t="shared" si="581"/>
        <v>202150</v>
      </c>
      <c r="P258" s="35">
        <f t="shared" si="582"/>
        <v>202150</v>
      </c>
      <c r="Q258" s="35">
        <f t="shared" si="583"/>
        <v>0</v>
      </c>
      <c r="R258" s="35">
        <f t="shared" si="584"/>
        <v>0</v>
      </c>
      <c r="S258" s="35"/>
      <c r="T258" s="35"/>
      <c r="U258" s="35"/>
      <c r="V258" s="35"/>
      <c r="W258" s="35"/>
      <c r="X258" s="35">
        <v>202150</v>
      </c>
      <c r="Y258" s="39">
        <f t="shared" ref="Y258" si="587">Z258+AF258</f>
        <v>60926</v>
      </c>
      <c r="Z258" s="39">
        <f t="shared" ref="Z258" si="588">AA258+AB258+AC258+AD258</f>
        <v>3025</v>
      </c>
      <c r="AA258" s="39"/>
      <c r="AB258" s="407">
        <v>3025</v>
      </c>
      <c r="AC258" s="39"/>
      <c r="AD258" s="39"/>
      <c r="AE258" s="39"/>
      <c r="AF258" s="39">
        <f t="shared" ref="AF258" si="589">AG258+AL258</f>
        <v>57901</v>
      </c>
      <c r="AG258" s="39">
        <f t="shared" ref="AG258" si="590">AH258+AI258+AJ258+AK258</f>
        <v>0</v>
      </c>
      <c r="AH258" s="39"/>
      <c r="AI258" s="39"/>
      <c r="AJ258" s="39"/>
      <c r="AK258" s="39"/>
      <c r="AL258" s="407">
        <v>57901</v>
      </c>
      <c r="AM258" s="91">
        <f t="shared" si="571"/>
        <v>25.884872096629607</v>
      </c>
      <c r="AN258" s="91">
        <f t="shared" si="496"/>
        <v>29.694650907761666</v>
      </c>
      <c r="AO258" s="12" t="s">
        <v>259</v>
      </c>
      <c r="AP258" s="45"/>
      <c r="AQ258">
        <v>1</v>
      </c>
    </row>
    <row r="259" spans="1:43" ht="56.25">
      <c r="A259" s="12">
        <v>4</v>
      </c>
      <c r="B259" s="5" t="s">
        <v>164</v>
      </c>
      <c r="C259" s="39">
        <f t="shared" si="578"/>
        <v>110000</v>
      </c>
      <c r="D259" s="39">
        <f t="shared" si="578"/>
        <v>80296</v>
      </c>
      <c r="E259" s="39">
        <f t="shared" si="579"/>
        <v>110000</v>
      </c>
      <c r="F259" s="39">
        <f t="shared" si="580"/>
        <v>80296</v>
      </c>
      <c r="G259" s="35"/>
      <c r="H259" s="35"/>
      <c r="I259" s="35">
        <v>110000</v>
      </c>
      <c r="J259" s="35">
        <v>80296</v>
      </c>
      <c r="K259" s="35"/>
      <c r="L259" s="35"/>
      <c r="M259" s="35"/>
      <c r="N259" s="35"/>
      <c r="O259" s="35">
        <f t="shared" si="581"/>
        <v>0</v>
      </c>
      <c r="P259" s="35">
        <f t="shared" si="582"/>
        <v>0</v>
      </c>
      <c r="Q259" s="35">
        <f t="shared" si="583"/>
        <v>0</v>
      </c>
      <c r="R259" s="35">
        <f t="shared" si="584"/>
        <v>0</v>
      </c>
      <c r="S259" s="35"/>
      <c r="T259" s="35"/>
      <c r="U259" s="35"/>
      <c r="V259" s="35"/>
      <c r="W259" s="35"/>
      <c r="X259" s="35"/>
      <c r="Y259" s="39">
        <f>Z259+AF259</f>
        <v>71515</v>
      </c>
      <c r="Z259" s="39">
        <f t="shared" ref="Z259" si="591">AA259+AB259+AC259+AD259</f>
        <v>71515</v>
      </c>
      <c r="AA259" s="39"/>
      <c r="AB259" s="407">
        <v>71515</v>
      </c>
      <c r="AC259" s="39"/>
      <c r="AD259" s="39"/>
      <c r="AE259" s="39"/>
      <c r="AF259" s="39"/>
      <c r="AG259" s="39"/>
      <c r="AH259" s="39"/>
      <c r="AI259" s="39"/>
      <c r="AJ259" s="39"/>
      <c r="AK259" s="39"/>
      <c r="AL259" s="39"/>
      <c r="AM259" s="91">
        <f t="shared" si="571"/>
        <v>65.013636363636365</v>
      </c>
      <c r="AN259" s="91">
        <f t="shared" si="496"/>
        <v>89.064212414067939</v>
      </c>
      <c r="AO259" s="12" t="s">
        <v>259</v>
      </c>
      <c r="AP259" s="45"/>
      <c r="AQ259">
        <v>1</v>
      </c>
    </row>
    <row r="260" spans="1:43">
      <c r="A260" s="12">
        <v>5</v>
      </c>
      <c r="B260" s="5" t="s">
        <v>165</v>
      </c>
      <c r="C260" s="39">
        <f t="shared" si="578"/>
        <v>85450</v>
      </c>
      <c r="D260" s="39">
        <f t="shared" si="578"/>
        <v>85450</v>
      </c>
      <c r="E260" s="39">
        <f t="shared" si="579"/>
        <v>85450</v>
      </c>
      <c r="F260" s="39">
        <f t="shared" si="580"/>
        <v>85450</v>
      </c>
      <c r="G260" s="35"/>
      <c r="H260" s="35"/>
      <c r="I260" s="35">
        <v>85450</v>
      </c>
      <c r="J260" s="35">
        <v>85450</v>
      </c>
      <c r="K260" s="35"/>
      <c r="L260" s="35"/>
      <c r="M260" s="35"/>
      <c r="N260" s="35"/>
      <c r="O260" s="35">
        <f t="shared" si="581"/>
        <v>0</v>
      </c>
      <c r="P260" s="35">
        <f t="shared" si="582"/>
        <v>0</v>
      </c>
      <c r="Q260" s="35">
        <f t="shared" si="583"/>
        <v>0</v>
      </c>
      <c r="R260" s="35">
        <f t="shared" si="584"/>
        <v>0</v>
      </c>
      <c r="S260" s="35"/>
      <c r="T260" s="35"/>
      <c r="U260" s="35"/>
      <c r="V260" s="35"/>
      <c r="W260" s="35"/>
      <c r="X260" s="35"/>
      <c r="Y260" s="39">
        <f>Z260+AF260</f>
        <v>26210</v>
      </c>
      <c r="Z260" s="39">
        <f t="shared" ref="Z260" si="592">AA260+AB260+AC260+AD260</f>
        <v>26210</v>
      </c>
      <c r="AA260" s="39"/>
      <c r="AB260" s="407">
        <v>26210</v>
      </c>
      <c r="AC260" s="39"/>
      <c r="AD260" s="39"/>
      <c r="AE260" s="39"/>
      <c r="AF260" s="39"/>
      <c r="AG260" s="39"/>
      <c r="AH260" s="39"/>
      <c r="AI260" s="39"/>
      <c r="AJ260" s="39"/>
      <c r="AK260" s="39"/>
      <c r="AL260" s="39"/>
      <c r="AM260" s="91">
        <f t="shared" si="571"/>
        <v>30.672908133411354</v>
      </c>
      <c r="AN260" s="91">
        <f t="shared" si="496"/>
        <v>30.672908133411354</v>
      </c>
      <c r="AO260" s="12" t="s">
        <v>257</v>
      </c>
      <c r="AP260" s="45"/>
      <c r="AQ260">
        <v>1</v>
      </c>
    </row>
    <row r="261" spans="1:43" ht="37.5">
      <c r="A261" s="12">
        <v>6</v>
      </c>
      <c r="B261" s="5" t="s">
        <v>166</v>
      </c>
      <c r="C261" s="39">
        <f t="shared" si="578"/>
        <v>5864</v>
      </c>
      <c r="D261" s="39">
        <f t="shared" si="578"/>
        <v>16161</v>
      </c>
      <c r="E261" s="39">
        <f t="shared" si="579"/>
        <v>5864</v>
      </c>
      <c r="F261" s="39">
        <f t="shared" si="580"/>
        <v>16161</v>
      </c>
      <c r="G261" s="35"/>
      <c r="H261" s="35"/>
      <c r="I261" s="35">
        <v>5864</v>
      </c>
      <c r="J261" s="35">
        <v>16161</v>
      </c>
      <c r="K261" s="35"/>
      <c r="L261" s="35"/>
      <c r="M261" s="35"/>
      <c r="N261" s="35"/>
      <c r="O261" s="35">
        <f t="shared" si="581"/>
        <v>0</v>
      </c>
      <c r="P261" s="35">
        <f t="shared" si="582"/>
        <v>0</v>
      </c>
      <c r="Q261" s="35">
        <f t="shared" si="583"/>
        <v>0</v>
      </c>
      <c r="R261" s="35">
        <f t="shared" si="584"/>
        <v>0</v>
      </c>
      <c r="S261" s="35"/>
      <c r="T261" s="35"/>
      <c r="U261" s="35"/>
      <c r="V261" s="35"/>
      <c r="W261" s="35"/>
      <c r="X261" s="35"/>
      <c r="Y261" s="39">
        <f>Z261+AF261</f>
        <v>14092</v>
      </c>
      <c r="Z261" s="39">
        <f t="shared" ref="Z261" si="593">AA261+AB261+AC261+AD261</f>
        <v>14092</v>
      </c>
      <c r="AA261" s="39"/>
      <c r="AB261" s="407">
        <v>14092</v>
      </c>
      <c r="AC261" s="39"/>
      <c r="AD261" s="39"/>
      <c r="AE261" s="39"/>
      <c r="AF261" s="39"/>
      <c r="AG261" s="39"/>
      <c r="AH261" s="39"/>
      <c r="AI261" s="39"/>
      <c r="AJ261" s="39"/>
      <c r="AK261" s="39"/>
      <c r="AL261" s="39"/>
      <c r="AM261" s="91">
        <f t="shared" si="571"/>
        <v>240.3137789904502</v>
      </c>
      <c r="AN261" s="91">
        <f t="shared" si="496"/>
        <v>87.197574407524286</v>
      </c>
      <c r="AO261" s="12" t="s">
        <v>267</v>
      </c>
      <c r="AP261" s="45"/>
      <c r="AQ261">
        <v>1</v>
      </c>
    </row>
    <row r="262" spans="1:43" ht="19.5">
      <c r="A262" s="21" t="s">
        <v>46</v>
      </c>
      <c r="B262" s="56" t="s">
        <v>33</v>
      </c>
      <c r="C262" s="38">
        <f>C263+C264</f>
        <v>15734</v>
      </c>
      <c r="D262" s="38">
        <f>D263+D264</f>
        <v>13514</v>
      </c>
      <c r="E262" s="38">
        <f t="shared" ref="E262:AL262" si="594">E263+E264</f>
        <v>15734</v>
      </c>
      <c r="F262" s="38">
        <f t="shared" si="594"/>
        <v>13514</v>
      </c>
      <c r="G262" s="38">
        <f t="shared" si="594"/>
        <v>0</v>
      </c>
      <c r="H262" s="38">
        <f t="shared" si="594"/>
        <v>0</v>
      </c>
      <c r="I262" s="38">
        <f t="shared" si="594"/>
        <v>15734</v>
      </c>
      <c r="J262" s="38">
        <f t="shared" si="594"/>
        <v>13514</v>
      </c>
      <c r="K262" s="38">
        <f t="shared" si="594"/>
        <v>0</v>
      </c>
      <c r="L262" s="38">
        <f t="shared" si="594"/>
        <v>0</v>
      </c>
      <c r="M262" s="38">
        <f t="shared" si="594"/>
        <v>0</v>
      </c>
      <c r="N262" s="38">
        <f t="shared" si="594"/>
        <v>0</v>
      </c>
      <c r="O262" s="38">
        <f t="shared" si="594"/>
        <v>0</v>
      </c>
      <c r="P262" s="38">
        <f t="shared" si="594"/>
        <v>0</v>
      </c>
      <c r="Q262" s="38">
        <f t="shared" si="594"/>
        <v>0</v>
      </c>
      <c r="R262" s="38">
        <f t="shared" si="594"/>
        <v>0</v>
      </c>
      <c r="S262" s="38">
        <f t="shared" si="594"/>
        <v>0</v>
      </c>
      <c r="T262" s="38">
        <f t="shared" si="594"/>
        <v>0</v>
      </c>
      <c r="U262" s="38">
        <f t="shared" si="594"/>
        <v>0</v>
      </c>
      <c r="V262" s="38">
        <f t="shared" si="594"/>
        <v>0</v>
      </c>
      <c r="W262" s="38">
        <f t="shared" si="594"/>
        <v>0</v>
      </c>
      <c r="X262" s="38">
        <f t="shared" si="594"/>
        <v>0</v>
      </c>
      <c r="Y262" s="38">
        <f t="shared" si="594"/>
        <v>13368</v>
      </c>
      <c r="Z262" s="38">
        <f t="shared" si="594"/>
        <v>13368</v>
      </c>
      <c r="AA262" s="38">
        <f t="shared" si="594"/>
        <v>0</v>
      </c>
      <c r="AB262" s="38">
        <f t="shared" si="594"/>
        <v>13368</v>
      </c>
      <c r="AC262" s="38">
        <f t="shared" si="594"/>
        <v>0</v>
      </c>
      <c r="AD262" s="38">
        <f t="shared" si="594"/>
        <v>0</v>
      </c>
      <c r="AE262" s="38"/>
      <c r="AF262" s="38">
        <f t="shared" si="594"/>
        <v>0</v>
      </c>
      <c r="AG262" s="38">
        <f t="shared" si="594"/>
        <v>0</v>
      </c>
      <c r="AH262" s="38">
        <f t="shared" si="594"/>
        <v>0</v>
      </c>
      <c r="AI262" s="38">
        <f t="shared" si="594"/>
        <v>0</v>
      </c>
      <c r="AJ262" s="38">
        <f t="shared" si="594"/>
        <v>0</v>
      </c>
      <c r="AK262" s="38">
        <f t="shared" si="594"/>
        <v>0</v>
      </c>
      <c r="AL262" s="38">
        <f t="shared" si="594"/>
        <v>0</v>
      </c>
      <c r="AM262" s="96">
        <f t="shared" si="571"/>
        <v>84.962501588915728</v>
      </c>
      <c r="AN262" s="96">
        <f t="shared" si="496"/>
        <v>98.919638892999856</v>
      </c>
      <c r="AO262" s="31"/>
      <c r="AP262" s="51"/>
    </row>
    <row r="263" spans="1:43" ht="56.25">
      <c r="A263" s="12">
        <v>1</v>
      </c>
      <c r="B263" s="5" t="s">
        <v>167</v>
      </c>
      <c r="C263" s="39">
        <f t="shared" ref="C263" si="595">E263+O263</f>
        <v>14654</v>
      </c>
      <c r="D263" s="39">
        <f t="shared" si="578"/>
        <v>12627</v>
      </c>
      <c r="E263" s="39">
        <f t="shared" ref="E263" si="596">G263+I263+K263+L263+N263</f>
        <v>14654</v>
      </c>
      <c r="F263" s="39">
        <f t="shared" ref="F263" si="597">H263+J263+K263+L263+N263</f>
        <v>12627</v>
      </c>
      <c r="G263" s="35"/>
      <c r="H263" s="35"/>
      <c r="I263" s="35">
        <v>14654</v>
      </c>
      <c r="J263" s="35">
        <v>12627</v>
      </c>
      <c r="K263" s="35"/>
      <c r="L263" s="35"/>
      <c r="M263" s="35"/>
      <c r="N263" s="35"/>
      <c r="O263" s="35">
        <f t="shared" ref="O263" si="598">Q263+X263</f>
        <v>0</v>
      </c>
      <c r="P263" s="35">
        <f t="shared" ref="P263" si="599">R263+X263</f>
        <v>0</v>
      </c>
      <c r="Q263" s="35">
        <f t="shared" ref="Q263" si="600">S263+U263+V263+W263</f>
        <v>0</v>
      </c>
      <c r="R263" s="35">
        <f t="shared" ref="R263" si="601">T263+U263+V263+W263</f>
        <v>0</v>
      </c>
      <c r="S263" s="35"/>
      <c r="T263" s="35"/>
      <c r="U263" s="35"/>
      <c r="V263" s="35"/>
      <c r="W263" s="35"/>
      <c r="X263" s="35"/>
      <c r="Y263" s="39">
        <f>Z263+AF263</f>
        <v>12507</v>
      </c>
      <c r="Z263" s="39">
        <f t="shared" ref="Z263" si="602">AA263+AB263+AC263+AD263</f>
        <v>12507</v>
      </c>
      <c r="AA263" s="39"/>
      <c r="AB263" s="407">
        <v>12507</v>
      </c>
      <c r="AC263" s="39"/>
      <c r="AD263" s="39"/>
      <c r="AE263" s="39"/>
      <c r="AF263" s="39"/>
      <c r="AG263" s="39"/>
      <c r="AH263" s="39"/>
      <c r="AI263" s="39"/>
      <c r="AJ263" s="39"/>
      <c r="AK263" s="39"/>
      <c r="AL263" s="39"/>
      <c r="AM263" s="91">
        <f t="shared" si="571"/>
        <v>85.348710249761155</v>
      </c>
      <c r="AN263" s="91">
        <f t="shared" si="496"/>
        <v>99.049655500118789</v>
      </c>
      <c r="AO263" s="12" t="s">
        <v>259</v>
      </c>
      <c r="AP263" s="45"/>
      <c r="AQ263">
        <v>1</v>
      </c>
    </row>
    <row r="264" spans="1:43">
      <c r="A264" s="16">
        <v>2</v>
      </c>
      <c r="B264" s="2" t="s">
        <v>168</v>
      </c>
      <c r="C264" s="34">
        <f>C265</f>
        <v>1080</v>
      </c>
      <c r="D264" s="34">
        <f>D265</f>
        <v>887</v>
      </c>
      <c r="E264" s="34">
        <f t="shared" ref="E264:AL264" si="603">E265</f>
        <v>1080</v>
      </c>
      <c r="F264" s="34">
        <f t="shared" si="603"/>
        <v>887</v>
      </c>
      <c r="G264" s="34">
        <f t="shared" si="603"/>
        <v>0</v>
      </c>
      <c r="H264" s="34">
        <f t="shared" si="603"/>
        <v>0</v>
      </c>
      <c r="I264" s="34">
        <f t="shared" si="603"/>
        <v>1080</v>
      </c>
      <c r="J264" s="34">
        <f t="shared" si="603"/>
        <v>887</v>
      </c>
      <c r="K264" s="34">
        <f t="shared" si="603"/>
        <v>0</v>
      </c>
      <c r="L264" s="34">
        <f t="shared" si="603"/>
        <v>0</v>
      </c>
      <c r="M264" s="34">
        <f t="shared" si="603"/>
        <v>0</v>
      </c>
      <c r="N264" s="34">
        <f t="shared" si="603"/>
        <v>0</v>
      </c>
      <c r="O264" s="34">
        <f t="shared" si="603"/>
        <v>0</v>
      </c>
      <c r="P264" s="34">
        <f t="shared" si="603"/>
        <v>0</v>
      </c>
      <c r="Q264" s="34">
        <f t="shared" si="603"/>
        <v>0</v>
      </c>
      <c r="R264" s="34">
        <f t="shared" si="603"/>
        <v>0</v>
      </c>
      <c r="S264" s="34">
        <f t="shared" si="603"/>
        <v>0</v>
      </c>
      <c r="T264" s="34">
        <f t="shared" si="603"/>
        <v>0</v>
      </c>
      <c r="U264" s="34">
        <f t="shared" si="603"/>
        <v>0</v>
      </c>
      <c r="V264" s="34">
        <f t="shared" si="603"/>
        <v>0</v>
      </c>
      <c r="W264" s="34">
        <f t="shared" si="603"/>
        <v>0</v>
      </c>
      <c r="X264" s="34">
        <f t="shared" si="603"/>
        <v>0</v>
      </c>
      <c r="Y264" s="34">
        <f t="shared" si="603"/>
        <v>861</v>
      </c>
      <c r="Z264" s="34">
        <f t="shared" si="603"/>
        <v>861</v>
      </c>
      <c r="AA264" s="34">
        <f t="shared" si="603"/>
        <v>0</v>
      </c>
      <c r="AB264" s="34">
        <f t="shared" si="603"/>
        <v>861</v>
      </c>
      <c r="AC264" s="34">
        <f t="shared" si="603"/>
        <v>0</v>
      </c>
      <c r="AD264" s="34">
        <f t="shared" si="603"/>
        <v>0</v>
      </c>
      <c r="AE264" s="34"/>
      <c r="AF264" s="34">
        <f t="shared" si="603"/>
        <v>0</v>
      </c>
      <c r="AG264" s="34">
        <f t="shared" si="603"/>
        <v>0</v>
      </c>
      <c r="AH264" s="34">
        <f t="shared" si="603"/>
        <v>0</v>
      </c>
      <c r="AI264" s="34">
        <f t="shared" si="603"/>
        <v>0</v>
      </c>
      <c r="AJ264" s="34">
        <f t="shared" si="603"/>
        <v>0</v>
      </c>
      <c r="AK264" s="34">
        <f t="shared" si="603"/>
        <v>0</v>
      </c>
      <c r="AL264" s="34">
        <f t="shared" si="603"/>
        <v>0</v>
      </c>
      <c r="AM264" s="90">
        <f t="shared" si="571"/>
        <v>79.722222222222229</v>
      </c>
      <c r="AN264" s="90">
        <f t="shared" si="496"/>
        <v>97.068771138669675</v>
      </c>
      <c r="AO264" s="16"/>
      <c r="AP264" s="44"/>
    </row>
    <row r="265" spans="1:43" ht="56.25">
      <c r="A265" s="17"/>
      <c r="B265" s="18" t="s">
        <v>169</v>
      </c>
      <c r="C265" s="36">
        <f t="shared" ref="C265" si="604">E265+O265</f>
        <v>1080</v>
      </c>
      <c r="D265" s="39">
        <f t="shared" si="578"/>
        <v>887</v>
      </c>
      <c r="E265" s="39">
        <f t="shared" ref="E265" si="605">G265+I265+K265+L265+N265</f>
        <v>1080</v>
      </c>
      <c r="F265" s="39">
        <f t="shared" ref="F265" si="606">H265+J265+K265+L265+N265</f>
        <v>887</v>
      </c>
      <c r="G265" s="36"/>
      <c r="H265" s="36"/>
      <c r="I265" s="36">
        <v>1080</v>
      </c>
      <c r="J265" s="36">
        <v>887</v>
      </c>
      <c r="K265" s="36"/>
      <c r="L265" s="36"/>
      <c r="M265" s="36"/>
      <c r="N265" s="36"/>
      <c r="O265" s="35">
        <f t="shared" ref="O265" si="607">Q265+X265</f>
        <v>0</v>
      </c>
      <c r="P265" s="35">
        <f t="shared" ref="P265" si="608">R265+X265</f>
        <v>0</v>
      </c>
      <c r="Q265" s="35">
        <f t="shared" ref="Q265" si="609">S265+U265+V265+W265</f>
        <v>0</v>
      </c>
      <c r="R265" s="35">
        <f t="shared" ref="R265" si="610">T265+U265+V265+W265</f>
        <v>0</v>
      </c>
      <c r="S265" s="36"/>
      <c r="T265" s="36"/>
      <c r="U265" s="36"/>
      <c r="V265" s="36"/>
      <c r="W265" s="36"/>
      <c r="X265" s="36"/>
      <c r="Y265" s="39">
        <f>Z265+AF265</f>
        <v>861</v>
      </c>
      <c r="Z265" s="39">
        <f t="shared" ref="Z265" si="611">AA265+AB265+AC265+AD265</f>
        <v>861</v>
      </c>
      <c r="AA265" s="36"/>
      <c r="AB265" s="408">
        <v>861</v>
      </c>
      <c r="AC265" s="36"/>
      <c r="AD265" s="36"/>
      <c r="AE265" s="36"/>
      <c r="AF265" s="36"/>
      <c r="AG265" s="36"/>
      <c r="AH265" s="36"/>
      <c r="AI265" s="36"/>
      <c r="AJ265" s="36"/>
      <c r="AK265" s="36"/>
      <c r="AL265" s="36"/>
      <c r="AM265" s="91">
        <f t="shared" si="571"/>
        <v>79.722222222222229</v>
      </c>
      <c r="AN265" s="91">
        <f t="shared" si="496"/>
        <v>97.068771138669675</v>
      </c>
      <c r="AO265" s="30" t="s">
        <v>262</v>
      </c>
      <c r="AP265" s="47"/>
      <c r="AQ265">
        <v>1</v>
      </c>
    </row>
    <row r="266" spans="1:43">
      <c r="A266" s="16" t="s">
        <v>34</v>
      </c>
      <c r="B266" s="2" t="s">
        <v>35</v>
      </c>
      <c r="C266" s="34">
        <f>C267</f>
        <v>30000</v>
      </c>
      <c r="D266" s="34">
        <f>D267</f>
        <v>600</v>
      </c>
      <c r="E266" s="34">
        <f t="shared" ref="E266:AB266" si="612">E267</f>
        <v>30000</v>
      </c>
      <c r="F266" s="34">
        <f t="shared" si="612"/>
        <v>600</v>
      </c>
      <c r="G266" s="34">
        <f t="shared" si="612"/>
        <v>0</v>
      </c>
      <c r="H266" s="34">
        <f t="shared" si="612"/>
        <v>0</v>
      </c>
      <c r="I266" s="34">
        <f t="shared" si="612"/>
        <v>30000</v>
      </c>
      <c r="J266" s="34">
        <f t="shared" si="612"/>
        <v>3600</v>
      </c>
      <c r="K266" s="34">
        <f t="shared" si="612"/>
        <v>0</v>
      </c>
      <c r="L266" s="34">
        <f t="shared" si="612"/>
        <v>0</v>
      </c>
      <c r="M266" s="34">
        <f t="shared" si="612"/>
        <v>0</v>
      </c>
      <c r="N266" s="34">
        <f t="shared" si="612"/>
        <v>0</v>
      </c>
      <c r="O266" s="34">
        <f t="shared" si="612"/>
        <v>0</v>
      </c>
      <c r="P266" s="34">
        <f t="shared" si="612"/>
        <v>0</v>
      </c>
      <c r="Q266" s="34">
        <f t="shared" si="612"/>
        <v>0</v>
      </c>
      <c r="R266" s="34">
        <f t="shared" si="612"/>
        <v>0</v>
      </c>
      <c r="S266" s="34">
        <f t="shared" si="612"/>
        <v>0</v>
      </c>
      <c r="T266" s="34">
        <f t="shared" si="612"/>
        <v>0</v>
      </c>
      <c r="U266" s="34">
        <f t="shared" si="612"/>
        <v>0</v>
      </c>
      <c r="V266" s="34">
        <f t="shared" si="612"/>
        <v>0</v>
      </c>
      <c r="W266" s="34">
        <f t="shared" si="612"/>
        <v>0</v>
      </c>
      <c r="X266" s="34">
        <f t="shared" si="612"/>
        <v>0</v>
      </c>
      <c r="Y266" s="34">
        <f t="shared" si="612"/>
        <v>3533</v>
      </c>
      <c r="Z266" s="34">
        <f t="shared" si="612"/>
        <v>3533</v>
      </c>
      <c r="AA266" s="34">
        <f t="shared" si="612"/>
        <v>0</v>
      </c>
      <c r="AB266" s="34">
        <f t="shared" si="612"/>
        <v>3533</v>
      </c>
      <c r="AC266" s="34">
        <f t="shared" ref="AC266:AL266" si="613">AC267</f>
        <v>0</v>
      </c>
      <c r="AD266" s="34">
        <f t="shared" si="613"/>
        <v>0</v>
      </c>
      <c r="AE266" s="34"/>
      <c r="AF266" s="34">
        <f t="shared" si="613"/>
        <v>0</v>
      </c>
      <c r="AG266" s="34">
        <f t="shared" si="613"/>
        <v>0</v>
      </c>
      <c r="AH266" s="34">
        <f t="shared" si="613"/>
        <v>0</v>
      </c>
      <c r="AI266" s="34">
        <f t="shared" si="613"/>
        <v>0</v>
      </c>
      <c r="AJ266" s="34">
        <f t="shared" si="613"/>
        <v>0</v>
      </c>
      <c r="AK266" s="34">
        <f t="shared" si="613"/>
        <v>0</v>
      </c>
      <c r="AL266" s="34">
        <f t="shared" si="613"/>
        <v>0</v>
      </c>
      <c r="AM266" s="90">
        <f t="shared" si="571"/>
        <v>11.776666666666667</v>
      </c>
      <c r="AN266" s="90">
        <f t="shared" si="496"/>
        <v>588.83333333333337</v>
      </c>
      <c r="AO266" s="20"/>
      <c r="AP266" s="44"/>
    </row>
    <row r="267" spans="1:43" ht="19.5">
      <c r="A267" s="21" t="s">
        <v>52</v>
      </c>
      <c r="B267" s="56" t="s">
        <v>32</v>
      </c>
      <c r="C267" s="38">
        <f t="shared" ref="C267:I267" si="614">C269</f>
        <v>30000</v>
      </c>
      <c r="D267" s="38">
        <f t="shared" si="614"/>
        <v>600</v>
      </c>
      <c r="E267" s="38">
        <f t="shared" si="614"/>
        <v>30000</v>
      </c>
      <c r="F267" s="38">
        <f t="shared" si="614"/>
        <v>600</v>
      </c>
      <c r="G267" s="38">
        <f t="shared" si="614"/>
        <v>0</v>
      </c>
      <c r="H267" s="38">
        <f t="shared" si="614"/>
        <v>0</v>
      </c>
      <c r="I267" s="38">
        <f t="shared" si="614"/>
        <v>30000</v>
      </c>
      <c r="J267" s="38">
        <f>J268+J269</f>
        <v>3600</v>
      </c>
      <c r="K267" s="38">
        <f t="shared" ref="K267:AL267" si="615">K268+K269</f>
        <v>0</v>
      </c>
      <c r="L267" s="38">
        <f t="shared" si="615"/>
        <v>0</v>
      </c>
      <c r="M267" s="38">
        <f t="shared" si="615"/>
        <v>0</v>
      </c>
      <c r="N267" s="38">
        <f t="shared" si="615"/>
        <v>0</v>
      </c>
      <c r="O267" s="38">
        <f t="shared" si="615"/>
        <v>0</v>
      </c>
      <c r="P267" s="38">
        <f t="shared" si="615"/>
        <v>0</v>
      </c>
      <c r="Q267" s="38">
        <f t="shared" si="615"/>
        <v>0</v>
      </c>
      <c r="R267" s="38">
        <f t="shared" si="615"/>
        <v>0</v>
      </c>
      <c r="S267" s="38">
        <f t="shared" si="615"/>
        <v>0</v>
      </c>
      <c r="T267" s="38">
        <f t="shared" si="615"/>
        <v>0</v>
      </c>
      <c r="U267" s="38">
        <f t="shared" si="615"/>
        <v>0</v>
      </c>
      <c r="V267" s="38">
        <f t="shared" si="615"/>
        <v>0</v>
      </c>
      <c r="W267" s="38">
        <f t="shared" si="615"/>
        <v>0</v>
      </c>
      <c r="X267" s="38">
        <f t="shared" si="615"/>
        <v>0</v>
      </c>
      <c r="Y267" s="38">
        <f t="shared" si="615"/>
        <v>3533</v>
      </c>
      <c r="Z267" s="38">
        <f t="shared" si="615"/>
        <v>3533</v>
      </c>
      <c r="AA267" s="38">
        <f t="shared" si="615"/>
        <v>0</v>
      </c>
      <c r="AB267" s="38">
        <f t="shared" si="615"/>
        <v>3533</v>
      </c>
      <c r="AC267" s="38">
        <f t="shared" si="615"/>
        <v>0</v>
      </c>
      <c r="AD267" s="38">
        <f t="shared" si="615"/>
        <v>0</v>
      </c>
      <c r="AE267" s="38">
        <f t="shared" si="615"/>
        <v>0</v>
      </c>
      <c r="AF267" s="38">
        <f t="shared" si="615"/>
        <v>0</v>
      </c>
      <c r="AG267" s="38">
        <f t="shared" si="615"/>
        <v>0</v>
      </c>
      <c r="AH267" s="38">
        <f t="shared" si="615"/>
        <v>0</v>
      </c>
      <c r="AI267" s="38">
        <f t="shared" si="615"/>
        <v>0</v>
      </c>
      <c r="AJ267" s="38">
        <f t="shared" si="615"/>
        <v>0</v>
      </c>
      <c r="AK267" s="38">
        <f t="shared" si="615"/>
        <v>0</v>
      </c>
      <c r="AL267" s="38">
        <f t="shared" si="615"/>
        <v>0</v>
      </c>
      <c r="AM267" s="96">
        <f t="shared" si="571"/>
        <v>11.776666666666667</v>
      </c>
      <c r="AN267" s="96">
        <f t="shared" si="496"/>
        <v>588.83333333333337</v>
      </c>
      <c r="AO267" s="50"/>
      <c r="AP267" s="51"/>
    </row>
    <row r="268" spans="1:43" ht="56.25">
      <c r="A268" s="365">
        <v>1</v>
      </c>
      <c r="B268" s="366" t="s">
        <v>160</v>
      </c>
      <c r="C268" s="38"/>
      <c r="D268" s="38"/>
      <c r="E268" s="38"/>
      <c r="F268" s="38"/>
      <c r="G268" s="38"/>
      <c r="H268" s="38"/>
      <c r="I268" s="38"/>
      <c r="J268" s="39">
        <v>3000</v>
      </c>
      <c r="K268" s="38"/>
      <c r="L268" s="38"/>
      <c r="M268" s="38"/>
      <c r="N268" s="38"/>
      <c r="O268" s="38"/>
      <c r="P268" s="38"/>
      <c r="Q268" s="38"/>
      <c r="R268" s="38"/>
      <c r="S268" s="38"/>
      <c r="T268" s="38"/>
      <c r="U268" s="38"/>
      <c r="V268" s="38"/>
      <c r="W268" s="38"/>
      <c r="X268" s="38"/>
      <c r="Y268" s="39">
        <f>Z268+AF268</f>
        <v>3000</v>
      </c>
      <c r="Z268" s="39">
        <f t="shared" ref="Z268" si="616">AA268+AB268+AC268+AD268</f>
        <v>3000</v>
      </c>
      <c r="AA268" s="38"/>
      <c r="AB268" s="407">
        <v>3000</v>
      </c>
      <c r="AC268" s="38"/>
      <c r="AD268" s="38"/>
      <c r="AE268" s="38"/>
      <c r="AF268" s="38"/>
      <c r="AG268" s="38"/>
      <c r="AH268" s="38"/>
      <c r="AI268" s="38"/>
      <c r="AJ268" s="38"/>
      <c r="AK268" s="38"/>
      <c r="AL268" s="38"/>
      <c r="AM268" s="96"/>
      <c r="AN268" s="96"/>
      <c r="AO268" s="12" t="s">
        <v>259</v>
      </c>
      <c r="AP268" s="51"/>
    </row>
    <row r="269" spans="1:43" ht="56.25">
      <c r="A269" s="365">
        <v>2</v>
      </c>
      <c r="B269" s="5" t="s">
        <v>170</v>
      </c>
      <c r="C269" s="39">
        <f t="shared" ref="C269:D269" si="617">E269+O269</f>
        <v>30000</v>
      </c>
      <c r="D269" s="39">
        <f t="shared" si="617"/>
        <v>600</v>
      </c>
      <c r="E269" s="39">
        <f t="shared" ref="E269" si="618">G269+I269+K269+L269+N269</f>
        <v>30000</v>
      </c>
      <c r="F269" s="39">
        <f t="shared" ref="F269" si="619">H269+J269+K269+L269+N269</f>
        <v>600</v>
      </c>
      <c r="G269" s="35"/>
      <c r="H269" s="35"/>
      <c r="I269" s="35">
        <v>30000</v>
      </c>
      <c r="J269" s="35">
        <v>600</v>
      </c>
      <c r="K269" s="35"/>
      <c r="L269" s="35"/>
      <c r="M269" s="35"/>
      <c r="N269" s="35"/>
      <c r="O269" s="35">
        <f t="shared" ref="O269" si="620">Q269+X269</f>
        <v>0</v>
      </c>
      <c r="P269" s="35">
        <f t="shared" ref="P269" si="621">R269+X269</f>
        <v>0</v>
      </c>
      <c r="Q269" s="35">
        <f t="shared" ref="Q269" si="622">S269+U269+V269+W269</f>
        <v>0</v>
      </c>
      <c r="R269" s="35">
        <f t="shared" ref="R269" si="623">T269+U269+V269+W269</f>
        <v>0</v>
      </c>
      <c r="S269" s="35"/>
      <c r="T269" s="35"/>
      <c r="U269" s="35"/>
      <c r="V269" s="35"/>
      <c r="W269" s="35"/>
      <c r="X269" s="35"/>
      <c r="Y269" s="39">
        <f>Z269+AF269</f>
        <v>533</v>
      </c>
      <c r="Z269" s="39">
        <f t="shared" ref="Z269" si="624">AA269+AB269+AC269+AD269</f>
        <v>533</v>
      </c>
      <c r="AA269" s="39"/>
      <c r="AB269" s="407">
        <v>533</v>
      </c>
      <c r="AC269" s="39"/>
      <c r="AD269" s="39"/>
      <c r="AE269" s="39"/>
      <c r="AF269" s="39"/>
      <c r="AG269" s="39"/>
      <c r="AH269" s="39"/>
      <c r="AI269" s="39"/>
      <c r="AJ269" s="39"/>
      <c r="AK269" s="39"/>
      <c r="AL269" s="39"/>
      <c r="AM269" s="91">
        <f t="shared" si="571"/>
        <v>1.7766666666666666</v>
      </c>
      <c r="AN269" s="91">
        <f t="shared" si="496"/>
        <v>88.833333333333329</v>
      </c>
      <c r="AO269" s="12" t="s">
        <v>259</v>
      </c>
      <c r="AP269" s="12" t="s">
        <v>269</v>
      </c>
      <c r="AQ269">
        <v>1</v>
      </c>
    </row>
    <row r="270" spans="1:43">
      <c r="A270" s="15" t="s">
        <v>36</v>
      </c>
      <c r="B270" s="2" t="s">
        <v>37</v>
      </c>
      <c r="C270" s="34">
        <f>C271</f>
        <v>2853</v>
      </c>
      <c r="D270" s="34">
        <f>D271</f>
        <v>7106</v>
      </c>
      <c r="E270" s="34">
        <f t="shared" ref="E270:AL270" si="625">E271</f>
        <v>2853</v>
      </c>
      <c r="F270" s="34">
        <f t="shared" si="625"/>
        <v>7106</v>
      </c>
      <c r="G270" s="34">
        <f t="shared" si="625"/>
        <v>0</v>
      </c>
      <c r="H270" s="34">
        <f t="shared" si="625"/>
        <v>0</v>
      </c>
      <c r="I270" s="34">
        <f t="shared" si="625"/>
        <v>2853</v>
      </c>
      <c r="J270" s="34">
        <f t="shared" si="625"/>
        <v>7106</v>
      </c>
      <c r="K270" s="34">
        <f t="shared" si="625"/>
        <v>0</v>
      </c>
      <c r="L270" s="34">
        <f t="shared" si="625"/>
        <v>0</v>
      </c>
      <c r="M270" s="34">
        <f t="shared" si="625"/>
        <v>0</v>
      </c>
      <c r="N270" s="34">
        <f t="shared" si="625"/>
        <v>0</v>
      </c>
      <c r="O270" s="34">
        <f t="shared" si="625"/>
        <v>0</v>
      </c>
      <c r="P270" s="34">
        <f t="shared" si="625"/>
        <v>0</v>
      </c>
      <c r="Q270" s="34">
        <f t="shared" si="625"/>
        <v>0</v>
      </c>
      <c r="R270" s="34">
        <f t="shared" si="625"/>
        <v>0</v>
      </c>
      <c r="S270" s="34">
        <f t="shared" si="625"/>
        <v>0</v>
      </c>
      <c r="T270" s="34">
        <f t="shared" si="625"/>
        <v>0</v>
      </c>
      <c r="U270" s="34">
        <f t="shared" si="625"/>
        <v>0</v>
      </c>
      <c r="V270" s="34">
        <f t="shared" si="625"/>
        <v>0</v>
      </c>
      <c r="W270" s="34">
        <f t="shared" si="625"/>
        <v>0</v>
      </c>
      <c r="X270" s="34">
        <f t="shared" si="625"/>
        <v>0</v>
      </c>
      <c r="Y270" s="34">
        <f t="shared" si="625"/>
        <v>6803</v>
      </c>
      <c r="Z270" s="34">
        <f t="shared" si="625"/>
        <v>6803</v>
      </c>
      <c r="AA270" s="34">
        <f t="shared" si="625"/>
        <v>0</v>
      </c>
      <c r="AB270" s="34">
        <f t="shared" si="625"/>
        <v>6803</v>
      </c>
      <c r="AC270" s="34">
        <f t="shared" si="625"/>
        <v>0</v>
      </c>
      <c r="AD270" s="34">
        <f t="shared" si="625"/>
        <v>0</v>
      </c>
      <c r="AE270" s="34"/>
      <c r="AF270" s="34">
        <f t="shared" si="625"/>
        <v>0</v>
      </c>
      <c r="AG270" s="34">
        <f t="shared" si="625"/>
        <v>0</v>
      </c>
      <c r="AH270" s="34">
        <f t="shared" si="625"/>
        <v>0</v>
      </c>
      <c r="AI270" s="34">
        <f t="shared" si="625"/>
        <v>0</v>
      </c>
      <c r="AJ270" s="34">
        <f t="shared" si="625"/>
        <v>0</v>
      </c>
      <c r="AK270" s="34">
        <f t="shared" si="625"/>
        <v>0</v>
      </c>
      <c r="AL270" s="34">
        <f t="shared" si="625"/>
        <v>0</v>
      </c>
      <c r="AM270" s="90">
        <f t="shared" si="571"/>
        <v>238.45075359270945</v>
      </c>
      <c r="AN270" s="90">
        <f t="shared" si="496"/>
        <v>95.735997748381649</v>
      </c>
      <c r="AO270" s="16"/>
      <c r="AP270" s="44"/>
    </row>
    <row r="271" spans="1:43" ht="19.5">
      <c r="A271" s="21" t="s">
        <v>46</v>
      </c>
      <c r="B271" s="56" t="s">
        <v>33</v>
      </c>
      <c r="C271" s="38">
        <f t="shared" ref="C271:AA271" si="626">SUM(C272:C276)</f>
        <v>2853</v>
      </c>
      <c r="D271" s="38">
        <f t="shared" si="626"/>
        <v>7106</v>
      </c>
      <c r="E271" s="38">
        <f t="shared" si="626"/>
        <v>2853</v>
      </c>
      <c r="F271" s="38">
        <f t="shared" si="626"/>
        <v>7106</v>
      </c>
      <c r="G271" s="38">
        <f t="shared" si="626"/>
        <v>0</v>
      </c>
      <c r="H271" s="38">
        <f t="shared" si="626"/>
        <v>0</v>
      </c>
      <c r="I271" s="38">
        <f t="shared" si="626"/>
        <v>2853</v>
      </c>
      <c r="J271" s="38">
        <f t="shared" si="626"/>
        <v>7106</v>
      </c>
      <c r="K271" s="38">
        <f t="shared" si="626"/>
        <v>0</v>
      </c>
      <c r="L271" s="38">
        <f t="shared" si="626"/>
        <v>0</v>
      </c>
      <c r="M271" s="38">
        <f t="shared" si="626"/>
        <v>0</v>
      </c>
      <c r="N271" s="38">
        <f t="shared" si="626"/>
        <v>0</v>
      </c>
      <c r="O271" s="38">
        <f t="shared" si="626"/>
        <v>0</v>
      </c>
      <c r="P271" s="38">
        <f t="shared" si="626"/>
        <v>0</v>
      </c>
      <c r="Q271" s="38">
        <f t="shared" si="626"/>
        <v>0</v>
      </c>
      <c r="R271" s="38">
        <f t="shared" si="626"/>
        <v>0</v>
      </c>
      <c r="S271" s="38">
        <f t="shared" si="626"/>
        <v>0</v>
      </c>
      <c r="T271" s="38">
        <f t="shared" si="626"/>
        <v>0</v>
      </c>
      <c r="U271" s="38">
        <f t="shared" si="626"/>
        <v>0</v>
      </c>
      <c r="V271" s="38">
        <f t="shared" si="626"/>
        <v>0</v>
      </c>
      <c r="W271" s="38">
        <f t="shared" si="626"/>
        <v>0</v>
      </c>
      <c r="X271" s="38">
        <f t="shared" si="626"/>
        <v>0</v>
      </c>
      <c r="Y271" s="38">
        <f t="shared" si="626"/>
        <v>6803</v>
      </c>
      <c r="Z271" s="38">
        <f t="shared" si="626"/>
        <v>6803</v>
      </c>
      <c r="AA271" s="38">
        <f t="shared" si="626"/>
        <v>0</v>
      </c>
      <c r="AB271" s="38">
        <f>SUM(AB272:AB276)</f>
        <v>6803</v>
      </c>
      <c r="AC271" s="38">
        <f t="shared" ref="AC271:AL271" si="627">SUM(AC272:AC275)</f>
        <v>0</v>
      </c>
      <c r="AD271" s="38">
        <f t="shared" si="627"/>
        <v>0</v>
      </c>
      <c r="AE271" s="38"/>
      <c r="AF271" s="38">
        <f t="shared" si="627"/>
        <v>0</v>
      </c>
      <c r="AG271" s="38">
        <f t="shared" si="627"/>
        <v>0</v>
      </c>
      <c r="AH271" s="38">
        <f t="shared" si="627"/>
        <v>0</v>
      </c>
      <c r="AI271" s="38">
        <f t="shared" si="627"/>
        <v>0</v>
      </c>
      <c r="AJ271" s="38">
        <f t="shared" si="627"/>
        <v>0</v>
      </c>
      <c r="AK271" s="38">
        <f t="shared" si="627"/>
        <v>0</v>
      </c>
      <c r="AL271" s="38">
        <f t="shared" si="627"/>
        <v>0</v>
      </c>
      <c r="AM271" s="96">
        <f t="shared" si="571"/>
        <v>238.45075359270945</v>
      </c>
      <c r="AN271" s="96">
        <f t="shared" si="496"/>
        <v>95.735997748381649</v>
      </c>
      <c r="AO271" s="31"/>
      <c r="AP271" s="51"/>
    </row>
    <row r="272" spans="1:43" ht="37.5">
      <c r="A272" s="12">
        <v>1</v>
      </c>
      <c r="B272" s="5" t="s">
        <v>171</v>
      </c>
      <c r="C272" s="39">
        <f t="shared" ref="C272:D275" si="628">E272+O272</f>
        <v>2853</v>
      </c>
      <c r="D272" s="39">
        <f t="shared" si="628"/>
        <v>2653</v>
      </c>
      <c r="E272" s="39">
        <f t="shared" ref="E272:E275" si="629">G272+I272+K272+L272+N272</f>
        <v>2853</v>
      </c>
      <c r="F272" s="39">
        <f t="shared" ref="F272:F276" si="630">H272+J272+K272+L272+N272</f>
        <v>2653</v>
      </c>
      <c r="G272" s="35"/>
      <c r="H272" s="35"/>
      <c r="I272" s="35">
        <v>2853</v>
      </c>
      <c r="J272" s="35">
        <v>2653</v>
      </c>
      <c r="K272" s="35"/>
      <c r="L272" s="35"/>
      <c r="M272" s="35"/>
      <c r="N272" s="35"/>
      <c r="O272" s="35">
        <f t="shared" ref="O272:O275" si="631">Q272+X272</f>
        <v>0</v>
      </c>
      <c r="P272" s="35">
        <f t="shared" ref="P272:P275" si="632">R272+X272</f>
        <v>0</v>
      </c>
      <c r="Q272" s="35">
        <f t="shared" ref="Q272:Q275" si="633">S272+U272+V272+W272</f>
        <v>0</v>
      </c>
      <c r="R272" s="35">
        <f t="shared" ref="R272:R275" si="634">T272+U272+V272+W272</f>
        <v>0</v>
      </c>
      <c r="S272" s="35"/>
      <c r="T272" s="35"/>
      <c r="U272" s="35"/>
      <c r="V272" s="35"/>
      <c r="W272" s="35"/>
      <c r="X272" s="35"/>
      <c r="Y272" s="39">
        <f>Z272+AF272</f>
        <v>2590</v>
      </c>
      <c r="Z272" s="39">
        <f t="shared" ref="Z272" si="635">AA272+AB272+AC272+AD272</f>
        <v>2590</v>
      </c>
      <c r="AA272" s="39"/>
      <c r="AB272" s="407">
        <v>2590</v>
      </c>
      <c r="AC272" s="39"/>
      <c r="AD272" s="39"/>
      <c r="AE272" s="39"/>
      <c r="AF272" s="39"/>
      <c r="AG272" s="39"/>
      <c r="AH272" s="39"/>
      <c r="AI272" s="39"/>
      <c r="AJ272" s="39"/>
      <c r="AK272" s="39"/>
      <c r="AL272" s="39"/>
      <c r="AM272" s="91">
        <f t="shared" si="571"/>
        <v>90.781633368384163</v>
      </c>
      <c r="AN272" s="91">
        <f t="shared" si="496"/>
        <v>97.625329815303431</v>
      </c>
      <c r="AO272" s="12" t="s">
        <v>264</v>
      </c>
      <c r="AP272" s="45"/>
      <c r="AQ272">
        <v>1</v>
      </c>
    </row>
    <row r="273" spans="1:43" ht="37.5">
      <c r="A273" s="293" t="s">
        <v>54</v>
      </c>
      <c r="B273" s="296" t="s">
        <v>898</v>
      </c>
      <c r="C273" s="39"/>
      <c r="D273" s="39">
        <f t="shared" si="628"/>
        <v>2000</v>
      </c>
      <c r="E273" s="39">
        <f t="shared" si="629"/>
        <v>0</v>
      </c>
      <c r="F273" s="39">
        <f t="shared" si="630"/>
        <v>2000</v>
      </c>
      <c r="G273" s="35"/>
      <c r="H273" s="35"/>
      <c r="I273" s="35"/>
      <c r="J273" s="35">
        <v>2000</v>
      </c>
      <c r="K273" s="35"/>
      <c r="L273" s="35"/>
      <c r="M273" s="35"/>
      <c r="N273" s="35"/>
      <c r="O273" s="35">
        <f t="shared" si="631"/>
        <v>0</v>
      </c>
      <c r="P273" s="35">
        <f t="shared" si="632"/>
        <v>0</v>
      </c>
      <c r="Q273" s="35">
        <f t="shared" si="633"/>
        <v>0</v>
      </c>
      <c r="R273" s="35">
        <f t="shared" si="634"/>
        <v>0</v>
      </c>
      <c r="S273" s="35"/>
      <c r="T273" s="35"/>
      <c r="U273" s="35"/>
      <c r="V273" s="35"/>
      <c r="W273" s="35"/>
      <c r="X273" s="35"/>
      <c r="Y273" s="39">
        <f>Z273+AF273</f>
        <v>1881</v>
      </c>
      <c r="Z273" s="39">
        <f t="shared" ref="Z273:Z276" si="636">AA273+AB273+AC273+AD273</f>
        <v>1881</v>
      </c>
      <c r="AA273" s="39"/>
      <c r="AB273" s="407">
        <v>1881</v>
      </c>
      <c r="AC273" s="39"/>
      <c r="AD273" s="39"/>
      <c r="AE273" s="39"/>
      <c r="AF273" s="39"/>
      <c r="AG273" s="39"/>
      <c r="AH273" s="39"/>
      <c r="AI273" s="39"/>
      <c r="AJ273" s="39"/>
      <c r="AK273" s="39"/>
      <c r="AL273" s="39"/>
      <c r="AM273" s="91"/>
      <c r="AN273" s="91">
        <f t="shared" si="496"/>
        <v>94.05</v>
      </c>
      <c r="AO273" s="12" t="s">
        <v>264</v>
      </c>
      <c r="AP273" s="45"/>
    </row>
    <row r="274" spans="1:43" ht="37.5">
      <c r="A274" s="293" t="s">
        <v>138</v>
      </c>
      <c r="B274" s="296" t="s">
        <v>756</v>
      </c>
      <c r="C274" s="39"/>
      <c r="D274" s="39">
        <f t="shared" si="628"/>
        <v>356</v>
      </c>
      <c r="E274" s="39">
        <f t="shared" si="629"/>
        <v>0</v>
      </c>
      <c r="F274" s="39">
        <f t="shared" si="630"/>
        <v>356</v>
      </c>
      <c r="G274" s="35"/>
      <c r="H274" s="35"/>
      <c r="I274" s="35"/>
      <c r="J274" s="35">
        <v>356</v>
      </c>
      <c r="K274" s="35"/>
      <c r="L274" s="35"/>
      <c r="M274" s="35"/>
      <c r="N274" s="35"/>
      <c r="O274" s="35">
        <f t="shared" si="631"/>
        <v>0</v>
      </c>
      <c r="P274" s="35">
        <f t="shared" si="632"/>
        <v>0</v>
      </c>
      <c r="Q274" s="35">
        <f t="shared" si="633"/>
        <v>0</v>
      </c>
      <c r="R274" s="35">
        <f t="shared" si="634"/>
        <v>0</v>
      </c>
      <c r="S274" s="35"/>
      <c r="T274" s="35"/>
      <c r="U274" s="35"/>
      <c r="V274" s="35"/>
      <c r="W274" s="35"/>
      <c r="X274" s="35"/>
      <c r="Y274" s="39">
        <f>Z274+AF274</f>
        <v>291</v>
      </c>
      <c r="Z274" s="39">
        <f t="shared" si="636"/>
        <v>291</v>
      </c>
      <c r="AA274" s="39"/>
      <c r="AB274" s="407">
        <v>291</v>
      </c>
      <c r="AC274" s="39"/>
      <c r="AD274" s="39"/>
      <c r="AE274" s="39"/>
      <c r="AF274" s="39"/>
      <c r="AG274" s="39"/>
      <c r="AH274" s="39"/>
      <c r="AI274" s="39"/>
      <c r="AJ274" s="39"/>
      <c r="AK274" s="39"/>
      <c r="AL274" s="39"/>
      <c r="AM274" s="91"/>
      <c r="AN274" s="90">
        <f t="shared" si="496"/>
        <v>81.741573033707866</v>
      </c>
      <c r="AO274" s="27" t="s">
        <v>313</v>
      </c>
      <c r="AP274" s="45"/>
    </row>
    <row r="275" spans="1:43" ht="37.5">
      <c r="A275" s="293" t="s">
        <v>140</v>
      </c>
      <c r="B275" s="296" t="s">
        <v>899</v>
      </c>
      <c r="C275" s="39"/>
      <c r="D275" s="39">
        <f t="shared" si="628"/>
        <v>1757</v>
      </c>
      <c r="E275" s="39">
        <f t="shared" si="629"/>
        <v>0</v>
      </c>
      <c r="F275" s="39">
        <f t="shared" si="630"/>
        <v>1757</v>
      </c>
      <c r="G275" s="35"/>
      <c r="H275" s="35"/>
      <c r="I275" s="35"/>
      <c r="J275" s="35">
        <v>1757</v>
      </c>
      <c r="K275" s="35"/>
      <c r="L275" s="35"/>
      <c r="M275" s="35"/>
      <c r="N275" s="35"/>
      <c r="O275" s="35">
        <f t="shared" si="631"/>
        <v>0</v>
      </c>
      <c r="P275" s="35">
        <f t="shared" si="632"/>
        <v>0</v>
      </c>
      <c r="Q275" s="35">
        <f t="shared" si="633"/>
        <v>0</v>
      </c>
      <c r="R275" s="35">
        <f t="shared" si="634"/>
        <v>0</v>
      </c>
      <c r="S275" s="35"/>
      <c r="T275" s="35"/>
      <c r="U275" s="35"/>
      <c r="V275" s="35"/>
      <c r="W275" s="35"/>
      <c r="X275" s="35"/>
      <c r="Y275" s="39">
        <f>Z275+AF275</f>
        <v>1751</v>
      </c>
      <c r="Z275" s="39">
        <f t="shared" si="636"/>
        <v>1751</v>
      </c>
      <c r="AA275" s="39"/>
      <c r="AB275" s="407">
        <v>1751</v>
      </c>
      <c r="AC275" s="39"/>
      <c r="AD275" s="39"/>
      <c r="AE275" s="39"/>
      <c r="AF275" s="39"/>
      <c r="AG275" s="39"/>
      <c r="AH275" s="39"/>
      <c r="AI275" s="39"/>
      <c r="AJ275" s="39"/>
      <c r="AK275" s="39"/>
      <c r="AL275" s="39"/>
      <c r="AM275" s="91"/>
      <c r="AN275" s="91">
        <f t="shared" si="496"/>
        <v>99.658508821855435</v>
      </c>
      <c r="AO275" s="27" t="s">
        <v>313</v>
      </c>
      <c r="AP275" s="45"/>
    </row>
    <row r="276" spans="1:43" ht="37.5">
      <c r="A276" s="367" t="s">
        <v>201</v>
      </c>
      <c r="B276" s="368" t="s">
        <v>947</v>
      </c>
      <c r="C276" s="39"/>
      <c r="D276" s="39">
        <f t="shared" ref="D276" si="637">F276+P276</f>
        <v>340</v>
      </c>
      <c r="E276" s="39"/>
      <c r="F276" s="39">
        <f t="shared" si="630"/>
        <v>340</v>
      </c>
      <c r="G276" s="35"/>
      <c r="H276" s="35"/>
      <c r="I276" s="35"/>
      <c r="J276" s="35">
        <v>340</v>
      </c>
      <c r="K276" s="35"/>
      <c r="L276" s="35"/>
      <c r="M276" s="35"/>
      <c r="N276" s="35"/>
      <c r="O276" s="35"/>
      <c r="P276" s="35"/>
      <c r="Q276" s="35"/>
      <c r="R276" s="35"/>
      <c r="S276" s="35"/>
      <c r="T276" s="35"/>
      <c r="U276" s="35"/>
      <c r="V276" s="35"/>
      <c r="W276" s="35"/>
      <c r="X276" s="35"/>
      <c r="Y276" s="39">
        <f>Z276+AF276</f>
        <v>290</v>
      </c>
      <c r="Z276" s="39">
        <f t="shared" si="636"/>
        <v>290</v>
      </c>
      <c r="AA276" s="39"/>
      <c r="AB276" s="407">
        <v>290</v>
      </c>
      <c r="AC276" s="39"/>
      <c r="AD276" s="39"/>
      <c r="AE276" s="39"/>
      <c r="AF276" s="39"/>
      <c r="AG276" s="39"/>
      <c r="AH276" s="39"/>
      <c r="AI276" s="39"/>
      <c r="AJ276" s="39"/>
      <c r="AK276" s="39"/>
      <c r="AL276" s="39"/>
      <c r="AM276" s="91"/>
      <c r="AN276" s="90"/>
      <c r="AO276" s="12" t="s">
        <v>265</v>
      </c>
      <c r="AP276" s="45"/>
    </row>
    <row r="277" spans="1:43">
      <c r="A277" s="24" t="s">
        <v>172</v>
      </c>
      <c r="B277" s="25" t="s">
        <v>173</v>
      </c>
      <c r="C277" s="37">
        <f>C278+C281</f>
        <v>74716</v>
      </c>
      <c r="D277" s="37">
        <f>D278+D281</f>
        <v>89995</v>
      </c>
      <c r="E277" s="37">
        <f t="shared" ref="E277" si="638">E278+E281</f>
        <v>74716</v>
      </c>
      <c r="F277" s="37">
        <f t="shared" ref="F277" si="639">F278+F281</f>
        <v>92754</v>
      </c>
      <c r="G277" s="37">
        <f t="shared" ref="G277:AL277" si="640">G278+G281</f>
        <v>15852</v>
      </c>
      <c r="H277" s="37">
        <f t="shared" si="640"/>
        <v>15852</v>
      </c>
      <c r="I277" s="37">
        <f t="shared" si="640"/>
        <v>58864</v>
      </c>
      <c r="J277" s="37">
        <f t="shared" si="640"/>
        <v>80598</v>
      </c>
      <c r="K277" s="37">
        <f t="shared" si="640"/>
        <v>0</v>
      </c>
      <c r="L277" s="37">
        <f t="shared" si="640"/>
        <v>0</v>
      </c>
      <c r="M277" s="37">
        <f t="shared" si="640"/>
        <v>0</v>
      </c>
      <c r="N277" s="37">
        <f t="shared" si="640"/>
        <v>0</v>
      </c>
      <c r="O277" s="37">
        <f t="shared" si="640"/>
        <v>0</v>
      </c>
      <c r="P277" s="37">
        <f t="shared" si="640"/>
        <v>0</v>
      </c>
      <c r="Q277" s="37">
        <f t="shared" si="640"/>
        <v>0</v>
      </c>
      <c r="R277" s="37">
        <f t="shared" si="640"/>
        <v>0</v>
      </c>
      <c r="S277" s="37">
        <f t="shared" si="640"/>
        <v>0</v>
      </c>
      <c r="T277" s="37">
        <f t="shared" si="640"/>
        <v>0</v>
      </c>
      <c r="U277" s="37">
        <f t="shared" si="640"/>
        <v>0</v>
      </c>
      <c r="V277" s="37">
        <f t="shared" si="640"/>
        <v>0</v>
      </c>
      <c r="W277" s="37">
        <f t="shared" si="640"/>
        <v>0</v>
      </c>
      <c r="X277" s="37">
        <f t="shared" si="640"/>
        <v>0</v>
      </c>
      <c r="Y277" s="37">
        <f t="shared" si="640"/>
        <v>82692</v>
      </c>
      <c r="Z277" s="37">
        <f t="shared" si="640"/>
        <v>82692</v>
      </c>
      <c r="AA277" s="37">
        <f t="shared" si="640"/>
        <v>11606</v>
      </c>
      <c r="AB277" s="37">
        <f t="shared" si="640"/>
        <v>71086</v>
      </c>
      <c r="AC277" s="37">
        <f t="shared" si="640"/>
        <v>0</v>
      </c>
      <c r="AD277" s="37">
        <f t="shared" si="640"/>
        <v>0</v>
      </c>
      <c r="AE277" s="37"/>
      <c r="AF277" s="37">
        <f t="shared" si="640"/>
        <v>0</v>
      </c>
      <c r="AG277" s="37">
        <f t="shared" si="640"/>
        <v>0</v>
      </c>
      <c r="AH277" s="37">
        <f t="shared" si="640"/>
        <v>0</v>
      </c>
      <c r="AI277" s="37">
        <f t="shared" si="640"/>
        <v>0</v>
      </c>
      <c r="AJ277" s="37">
        <f t="shared" si="640"/>
        <v>0</v>
      </c>
      <c r="AK277" s="37">
        <f t="shared" si="640"/>
        <v>0</v>
      </c>
      <c r="AL277" s="37">
        <f t="shared" si="640"/>
        <v>0</v>
      </c>
      <c r="AM277" s="93">
        <f t="shared" ref="AM277:AM291" si="641">Y277/C277*100</f>
        <v>110.6750896728947</v>
      </c>
      <c r="AN277" s="93">
        <f t="shared" si="496"/>
        <v>91.885104728040446</v>
      </c>
      <c r="AO277" s="26">
        <v>0</v>
      </c>
      <c r="AP277" s="49">
        <v>0</v>
      </c>
    </row>
    <row r="278" spans="1:43">
      <c r="A278" s="15" t="s">
        <v>26</v>
      </c>
      <c r="B278" s="2" t="s">
        <v>28</v>
      </c>
      <c r="C278" s="34">
        <f>SUM(C279:C280)</f>
        <v>800</v>
      </c>
      <c r="D278" s="34">
        <f>SUM(D279:D280)</f>
        <v>1030</v>
      </c>
      <c r="E278" s="34">
        <f t="shared" ref="E278" si="642">SUM(E279:E280)</f>
        <v>800</v>
      </c>
      <c r="F278" s="34">
        <f t="shared" ref="F278" si="643">SUM(F279:F280)</f>
        <v>1030</v>
      </c>
      <c r="G278" s="34">
        <f t="shared" ref="G278:AL278" si="644">SUM(G279:G280)</f>
        <v>0</v>
      </c>
      <c r="H278" s="34">
        <f t="shared" si="644"/>
        <v>0</v>
      </c>
      <c r="I278" s="34">
        <f t="shared" si="644"/>
        <v>800</v>
      </c>
      <c r="J278" s="34">
        <f t="shared" si="644"/>
        <v>1030</v>
      </c>
      <c r="K278" s="34">
        <f t="shared" si="644"/>
        <v>0</v>
      </c>
      <c r="L278" s="34">
        <f t="shared" si="644"/>
        <v>0</v>
      </c>
      <c r="M278" s="34">
        <f t="shared" si="644"/>
        <v>0</v>
      </c>
      <c r="N278" s="34">
        <f t="shared" si="644"/>
        <v>0</v>
      </c>
      <c r="O278" s="34">
        <f t="shared" si="644"/>
        <v>0</v>
      </c>
      <c r="P278" s="34">
        <f t="shared" si="644"/>
        <v>0</v>
      </c>
      <c r="Q278" s="34">
        <f t="shared" si="644"/>
        <v>0</v>
      </c>
      <c r="R278" s="34">
        <f t="shared" si="644"/>
        <v>0</v>
      </c>
      <c r="S278" s="34">
        <f t="shared" si="644"/>
        <v>0</v>
      </c>
      <c r="T278" s="34">
        <f t="shared" si="644"/>
        <v>0</v>
      </c>
      <c r="U278" s="34">
        <f t="shared" si="644"/>
        <v>0</v>
      </c>
      <c r="V278" s="34">
        <f t="shared" si="644"/>
        <v>0</v>
      </c>
      <c r="W278" s="34">
        <f t="shared" si="644"/>
        <v>0</v>
      </c>
      <c r="X278" s="34">
        <f t="shared" si="644"/>
        <v>0</v>
      </c>
      <c r="Y278" s="34">
        <f t="shared" si="644"/>
        <v>578</v>
      </c>
      <c r="Z278" s="34">
        <f t="shared" si="644"/>
        <v>578</v>
      </c>
      <c r="AA278" s="34">
        <f t="shared" si="644"/>
        <v>0</v>
      </c>
      <c r="AB278" s="34">
        <f t="shared" si="644"/>
        <v>578</v>
      </c>
      <c r="AC278" s="34">
        <f t="shared" si="644"/>
        <v>0</v>
      </c>
      <c r="AD278" s="34">
        <f t="shared" si="644"/>
        <v>0</v>
      </c>
      <c r="AE278" s="34"/>
      <c r="AF278" s="34">
        <f t="shared" si="644"/>
        <v>0</v>
      </c>
      <c r="AG278" s="34">
        <f t="shared" si="644"/>
        <v>0</v>
      </c>
      <c r="AH278" s="34">
        <f t="shared" si="644"/>
        <v>0</v>
      </c>
      <c r="AI278" s="34">
        <f t="shared" si="644"/>
        <v>0</v>
      </c>
      <c r="AJ278" s="34">
        <f t="shared" si="644"/>
        <v>0</v>
      </c>
      <c r="AK278" s="34">
        <f t="shared" si="644"/>
        <v>0</v>
      </c>
      <c r="AL278" s="34">
        <f t="shared" si="644"/>
        <v>0</v>
      </c>
      <c r="AM278" s="90">
        <f t="shared" si="641"/>
        <v>72.25</v>
      </c>
      <c r="AN278" s="90">
        <f t="shared" si="496"/>
        <v>56.116504854368934</v>
      </c>
      <c r="AO278" s="16"/>
      <c r="AP278" s="44"/>
    </row>
    <row r="279" spans="1:43" ht="37.5">
      <c r="A279" s="12" t="s">
        <v>49</v>
      </c>
      <c r="B279" s="5" t="s">
        <v>174</v>
      </c>
      <c r="C279" s="39">
        <f t="shared" ref="C279:D280" si="645">E279+O279</f>
        <v>400</v>
      </c>
      <c r="D279" s="39">
        <f t="shared" si="645"/>
        <v>630</v>
      </c>
      <c r="E279" s="39">
        <f t="shared" ref="E279:E280" si="646">G279+I279+K279+L279+N279</f>
        <v>400</v>
      </c>
      <c r="F279" s="39">
        <f t="shared" ref="F279:F280" si="647">H279+J279+K279+L279+N279</f>
        <v>630</v>
      </c>
      <c r="G279" s="35"/>
      <c r="H279" s="35"/>
      <c r="I279" s="35">
        <v>400</v>
      </c>
      <c r="J279" s="35">
        <v>630</v>
      </c>
      <c r="K279" s="35"/>
      <c r="L279" s="35"/>
      <c r="M279" s="35"/>
      <c r="N279" s="35"/>
      <c r="O279" s="35">
        <f t="shared" ref="O279" si="648">Q279+X279</f>
        <v>0</v>
      </c>
      <c r="P279" s="35">
        <f t="shared" ref="P279" si="649">R279+X279</f>
        <v>0</v>
      </c>
      <c r="Q279" s="35">
        <f t="shared" ref="Q279:Q280" si="650">S279+U279+V279+W279</f>
        <v>0</v>
      </c>
      <c r="R279" s="35">
        <f t="shared" ref="R279:R280" si="651">T279+U279+V279+W279</f>
        <v>0</v>
      </c>
      <c r="S279" s="35"/>
      <c r="T279" s="35"/>
      <c r="U279" s="35"/>
      <c r="V279" s="35"/>
      <c r="W279" s="35"/>
      <c r="X279" s="35"/>
      <c r="Y279" s="39">
        <f>Z279+AF279</f>
        <v>578</v>
      </c>
      <c r="Z279" s="39">
        <f t="shared" ref="Z279" si="652">AA279+AB279+AC279+AD279</f>
        <v>578</v>
      </c>
      <c r="AA279" s="39"/>
      <c r="AB279" s="407">
        <v>578</v>
      </c>
      <c r="AC279" s="39"/>
      <c r="AD279" s="39"/>
      <c r="AE279" s="39"/>
      <c r="AF279" s="39"/>
      <c r="AG279" s="39"/>
      <c r="AH279" s="39"/>
      <c r="AI279" s="39"/>
      <c r="AJ279" s="39"/>
      <c r="AK279" s="39"/>
      <c r="AL279" s="39"/>
      <c r="AM279" s="91">
        <f t="shared" si="641"/>
        <v>144.5</v>
      </c>
      <c r="AN279" s="91">
        <f t="shared" si="496"/>
        <v>91.746031746031747</v>
      </c>
      <c r="AO279" s="12" t="s">
        <v>266</v>
      </c>
      <c r="AP279" s="45"/>
      <c r="AQ279">
        <v>1</v>
      </c>
    </row>
    <row r="280" spans="1:43" ht="37.5">
      <c r="A280" s="12" t="s">
        <v>54</v>
      </c>
      <c r="B280" s="5" t="s">
        <v>175</v>
      </c>
      <c r="C280" s="39">
        <f t="shared" si="645"/>
        <v>400</v>
      </c>
      <c r="D280" s="39">
        <f t="shared" si="645"/>
        <v>400</v>
      </c>
      <c r="E280" s="39">
        <f t="shared" si="646"/>
        <v>400</v>
      </c>
      <c r="F280" s="39">
        <f t="shared" si="647"/>
        <v>400</v>
      </c>
      <c r="G280" s="35"/>
      <c r="H280" s="35"/>
      <c r="I280" s="35">
        <v>400</v>
      </c>
      <c r="J280" s="35">
        <v>400</v>
      </c>
      <c r="K280" s="35"/>
      <c r="L280" s="35"/>
      <c r="M280" s="35"/>
      <c r="N280" s="35"/>
      <c r="O280" s="35">
        <f t="shared" ref="O280" si="653">Q280+X280</f>
        <v>0</v>
      </c>
      <c r="P280" s="35">
        <f t="shared" ref="P280" si="654">R280+X280</f>
        <v>0</v>
      </c>
      <c r="Q280" s="35">
        <f t="shared" si="650"/>
        <v>0</v>
      </c>
      <c r="R280" s="35">
        <f t="shared" si="651"/>
        <v>0</v>
      </c>
      <c r="S280" s="35"/>
      <c r="T280" s="35"/>
      <c r="U280" s="35"/>
      <c r="V280" s="35"/>
      <c r="W280" s="35"/>
      <c r="X280" s="35"/>
      <c r="Y280" s="39"/>
      <c r="Z280" s="39"/>
      <c r="AA280" s="39"/>
      <c r="AB280" s="39"/>
      <c r="AC280" s="39"/>
      <c r="AD280" s="39"/>
      <c r="AE280" s="39"/>
      <c r="AF280" s="39"/>
      <c r="AG280" s="39"/>
      <c r="AH280" s="39"/>
      <c r="AI280" s="39"/>
      <c r="AJ280" s="39"/>
      <c r="AK280" s="39"/>
      <c r="AL280" s="39"/>
      <c r="AM280" s="91">
        <f t="shared" si="641"/>
        <v>0</v>
      </c>
      <c r="AN280" s="90">
        <f t="shared" si="496"/>
        <v>0</v>
      </c>
      <c r="AO280" s="12" t="s">
        <v>315</v>
      </c>
      <c r="AP280" s="45"/>
      <c r="AQ280">
        <v>1</v>
      </c>
    </row>
    <row r="281" spans="1:43">
      <c r="A281" s="15" t="s">
        <v>38</v>
      </c>
      <c r="B281" s="2" t="s">
        <v>29</v>
      </c>
      <c r="C281" s="34">
        <f>C282+C285+C303</f>
        <v>73916</v>
      </c>
      <c r="D281" s="34">
        <f>D282+D285+D303</f>
        <v>88965</v>
      </c>
      <c r="E281" s="34">
        <f>E282+E285+E303</f>
        <v>73916</v>
      </c>
      <c r="F281" s="34">
        <f t="shared" ref="F281:AL281" si="655">F282+F285+F303</f>
        <v>91724</v>
      </c>
      <c r="G281" s="34">
        <f t="shared" si="655"/>
        <v>15852</v>
      </c>
      <c r="H281" s="34">
        <f t="shared" si="655"/>
        <v>15852</v>
      </c>
      <c r="I281" s="34">
        <f t="shared" si="655"/>
        <v>58064</v>
      </c>
      <c r="J281" s="34">
        <f t="shared" si="655"/>
        <v>79568</v>
      </c>
      <c r="K281" s="34">
        <f t="shared" si="655"/>
        <v>0</v>
      </c>
      <c r="L281" s="34">
        <f t="shared" si="655"/>
        <v>0</v>
      </c>
      <c r="M281" s="34">
        <f t="shared" si="655"/>
        <v>0</v>
      </c>
      <c r="N281" s="34">
        <f t="shared" si="655"/>
        <v>0</v>
      </c>
      <c r="O281" s="34">
        <f t="shared" si="655"/>
        <v>0</v>
      </c>
      <c r="P281" s="34">
        <f t="shared" si="655"/>
        <v>0</v>
      </c>
      <c r="Q281" s="34">
        <f t="shared" si="655"/>
        <v>0</v>
      </c>
      <c r="R281" s="34">
        <f t="shared" si="655"/>
        <v>0</v>
      </c>
      <c r="S281" s="34">
        <f t="shared" si="655"/>
        <v>0</v>
      </c>
      <c r="T281" s="34">
        <f t="shared" si="655"/>
        <v>0</v>
      </c>
      <c r="U281" s="34">
        <f t="shared" si="655"/>
        <v>0</v>
      </c>
      <c r="V281" s="34">
        <f t="shared" si="655"/>
        <v>0</v>
      </c>
      <c r="W281" s="34">
        <f t="shared" si="655"/>
        <v>0</v>
      </c>
      <c r="X281" s="34">
        <f t="shared" si="655"/>
        <v>0</v>
      </c>
      <c r="Y281" s="34">
        <f t="shared" si="655"/>
        <v>82114</v>
      </c>
      <c r="Z281" s="34">
        <f t="shared" si="655"/>
        <v>82114</v>
      </c>
      <c r="AA281" s="34">
        <f t="shared" si="655"/>
        <v>11606</v>
      </c>
      <c r="AB281" s="34">
        <f t="shared" si="655"/>
        <v>70508</v>
      </c>
      <c r="AC281" s="34">
        <f t="shared" si="655"/>
        <v>0</v>
      </c>
      <c r="AD281" s="34">
        <f t="shared" si="655"/>
        <v>0</v>
      </c>
      <c r="AE281" s="34"/>
      <c r="AF281" s="34">
        <f t="shared" si="655"/>
        <v>0</v>
      </c>
      <c r="AG281" s="34">
        <f t="shared" si="655"/>
        <v>0</v>
      </c>
      <c r="AH281" s="34">
        <f t="shared" si="655"/>
        <v>0</v>
      </c>
      <c r="AI281" s="34">
        <f t="shared" si="655"/>
        <v>0</v>
      </c>
      <c r="AJ281" s="34">
        <f t="shared" si="655"/>
        <v>0</v>
      </c>
      <c r="AK281" s="34">
        <f t="shared" si="655"/>
        <v>0</v>
      </c>
      <c r="AL281" s="34">
        <f t="shared" si="655"/>
        <v>0</v>
      </c>
      <c r="AM281" s="90">
        <f t="shared" si="641"/>
        <v>111.09096812598085</v>
      </c>
      <c r="AN281" s="90">
        <f t="shared" si="496"/>
        <v>92.299218793907713</v>
      </c>
      <c r="AO281" s="16"/>
      <c r="AP281" s="44"/>
    </row>
    <row r="282" spans="1:43">
      <c r="A282" s="16" t="s">
        <v>30</v>
      </c>
      <c r="B282" s="2" t="s">
        <v>31</v>
      </c>
      <c r="C282" s="34">
        <f>C283</f>
        <v>44228</v>
      </c>
      <c r="D282" s="34">
        <f>D283</f>
        <v>44228</v>
      </c>
      <c r="E282" s="34">
        <f t="shared" ref="E282:AB283" si="656">E283</f>
        <v>44228</v>
      </c>
      <c r="F282" s="34">
        <f t="shared" si="656"/>
        <v>44228</v>
      </c>
      <c r="G282" s="34">
        <f t="shared" si="656"/>
        <v>15852</v>
      </c>
      <c r="H282" s="34">
        <f t="shared" si="656"/>
        <v>15852</v>
      </c>
      <c r="I282" s="34">
        <f t="shared" si="656"/>
        <v>28376</v>
      </c>
      <c r="J282" s="34">
        <f t="shared" si="656"/>
        <v>28376</v>
      </c>
      <c r="K282" s="34">
        <f t="shared" si="656"/>
        <v>0</v>
      </c>
      <c r="L282" s="34">
        <f t="shared" si="656"/>
        <v>0</v>
      </c>
      <c r="M282" s="34">
        <f t="shared" si="656"/>
        <v>0</v>
      </c>
      <c r="N282" s="34">
        <f t="shared" si="656"/>
        <v>0</v>
      </c>
      <c r="O282" s="34">
        <f t="shared" si="656"/>
        <v>0</v>
      </c>
      <c r="P282" s="34">
        <f t="shared" si="656"/>
        <v>0</v>
      </c>
      <c r="Q282" s="34">
        <f t="shared" si="656"/>
        <v>0</v>
      </c>
      <c r="R282" s="34">
        <f t="shared" si="656"/>
        <v>0</v>
      </c>
      <c r="S282" s="34">
        <f t="shared" si="656"/>
        <v>0</v>
      </c>
      <c r="T282" s="34">
        <f t="shared" si="656"/>
        <v>0</v>
      </c>
      <c r="U282" s="34">
        <f t="shared" si="656"/>
        <v>0</v>
      </c>
      <c r="V282" s="34">
        <f t="shared" si="656"/>
        <v>0</v>
      </c>
      <c r="W282" s="34">
        <f t="shared" si="656"/>
        <v>0</v>
      </c>
      <c r="X282" s="34">
        <f t="shared" si="656"/>
        <v>0</v>
      </c>
      <c r="Y282" s="34">
        <f t="shared" si="656"/>
        <v>39715</v>
      </c>
      <c r="Z282" s="34">
        <f t="shared" si="656"/>
        <v>39715</v>
      </c>
      <c r="AA282" s="34">
        <f t="shared" si="656"/>
        <v>11606</v>
      </c>
      <c r="AB282" s="34">
        <f t="shared" si="656"/>
        <v>28109</v>
      </c>
      <c r="AC282" s="34">
        <f t="shared" ref="G282:AL283" si="657">AC283</f>
        <v>0</v>
      </c>
      <c r="AD282" s="34">
        <f t="shared" si="657"/>
        <v>0</v>
      </c>
      <c r="AE282" s="34"/>
      <c r="AF282" s="34">
        <f t="shared" si="657"/>
        <v>0</v>
      </c>
      <c r="AG282" s="34">
        <f t="shared" si="657"/>
        <v>0</v>
      </c>
      <c r="AH282" s="34">
        <f t="shared" si="657"/>
        <v>0</v>
      </c>
      <c r="AI282" s="34">
        <f t="shared" si="657"/>
        <v>0</v>
      </c>
      <c r="AJ282" s="34">
        <f t="shared" si="657"/>
        <v>0</v>
      </c>
      <c r="AK282" s="34">
        <f t="shared" si="657"/>
        <v>0</v>
      </c>
      <c r="AL282" s="34">
        <f t="shared" si="657"/>
        <v>0</v>
      </c>
      <c r="AM282" s="90">
        <f t="shared" si="641"/>
        <v>89.796056796599444</v>
      </c>
      <c r="AN282" s="90">
        <f t="shared" ref="AN282:AN349" si="658">Y282/D282*100</f>
        <v>89.796056796599444</v>
      </c>
      <c r="AO282" s="16"/>
      <c r="AP282" s="44"/>
    </row>
    <row r="283" spans="1:43" ht="19.5">
      <c r="A283" s="21" t="s">
        <v>52</v>
      </c>
      <c r="B283" s="56" t="s">
        <v>32</v>
      </c>
      <c r="C283" s="38">
        <f>C284</f>
        <v>44228</v>
      </c>
      <c r="D283" s="38">
        <f>D284</f>
        <v>44228</v>
      </c>
      <c r="E283" s="38">
        <f t="shared" si="656"/>
        <v>44228</v>
      </c>
      <c r="F283" s="38">
        <f t="shared" si="656"/>
        <v>44228</v>
      </c>
      <c r="G283" s="38">
        <f t="shared" si="657"/>
        <v>15852</v>
      </c>
      <c r="H283" s="38">
        <f t="shared" si="657"/>
        <v>15852</v>
      </c>
      <c r="I283" s="38">
        <f t="shared" si="657"/>
        <v>28376</v>
      </c>
      <c r="J283" s="38">
        <f t="shared" si="657"/>
        <v>28376</v>
      </c>
      <c r="K283" s="38">
        <f t="shared" si="657"/>
        <v>0</v>
      </c>
      <c r="L283" s="38">
        <f t="shared" si="657"/>
        <v>0</v>
      </c>
      <c r="M283" s="38">
        <f t="shared" si="657"/>
        <v>0</v>
      </c>
      <c r="N283" s="38">
        <f t="shared" si="657"/>
        <v>0</v>
      </c>
      <c r="O283" s="38">
        <f t="shared" si="657"/>
        <v>0</v>
      </c>
      <c r="P283" s="38">
        <f t="shared" si="657"/>
        <v>0</v>
      </c>
      <c r="Q283" s="38">
        <f t="shared" si="657"/>
        <v>0</v>
      </c>
      <c r="R283" s="38">
        <f t="shared" si="657"/>
        <v>0</v>
      </c>
      <c r="S283" s="38">
        <f t="shared" si="657"/>
        <v>0</v>
      </c>
      <c r="T283" s="38">
        <f t="shared" si="657"/>
        <v>0</v>
      </c>
      <c r="U283" s="38">
        <f t="shared" si="657"/>
        <v>0</v>
      </c>
      <c r="V283" s="38">
        <f t="shared" si="657"/>
        <v>0</v>
      </c>
      <c r="W283" s="38">
        <f t="shared" si="657"/>
        <v>0</v>
      </c>
      <c r="X283" s="38">
        <f t="shared" si="657"/>
        <v>0</v>
      </c>
      <c r="Y283" s="38">
        <f t="shared" si="657"/>
        <v>39715</v>
      </c>
      <c r="Z283" s="38">
        <f t="shared" si="657"/>
        <v>39715</v>
      </c>
      <c r="AA283" s="38">
        <f t="shared" si="657"/>
        <v>11606</v>
      </c>
      <c r="AB283" s="38">
        <f t="shared" si="657"/>
        <v>28109</v>
      </c>
      <c r="AC283" s="38">
        <f t="shared" si="657"/>
        <v>0</v>
      </c>
      <c r="AD283" s="38">
        <f t="shared" si="657"/>
        <v>0</v>
      </c>
      <c r="AE283" s="38"/>
      <c r="AF283" s="38">
        <f t="shared" si="657"/>
        <v>0</v>
      </c>
      <c r="AG283" s="38">
        <f t="shared" si="657"/>
        <v>0</v>
      </c>
      <c r="AH283" s="38">
        <f t="shared" si="657"/>
        <v>0</v>
      </c>
      <c r="AI283" s="38">
        <f t="shared" si="657"/>
        <v>0</v>
      </c>
      <c r="AJ283" s="38">
        <f t="shared" si="657"/>
        <v>0</v>
      </c>
      <c r="AK283" s="38">
        <f t="shared" si="657"/>
        <v>0</v>
      </c>
      <c r="AL283" s="38">
        <f t="shared" si="657"/>
        <v>0</v>
      </c>
      <c r="AM283" s="96">
        <f t="shared" si="641"/>
        <v>89.796056796599444</v>
      </c>
      <c r="AN283" s="96">
        <f t="shared" si="658"/>
        <v>89.796056796599444</v>
      </c>
      <c r="AO283" s="31"/>
      <c r="AP283" s="51"/>
    </row>
    <row r="284" spans="1:43" ht="56.25">
      <c r="A284" s="3"/>
      <c r="B284" s="5" t="s">
        <v>176</v>
      </c>
      <c r="C284" s="39">
        <f t="shared" ref="C284:D284" si="659">E284+O284</f>
        <v>44228</v>
      </c>
      <c r="D284" s="39">
        <f t="shared" si="659"/>
        <v>44228</v>
      </c>
      <c r="E284" s="39">
        <f t="shared" ref="E284" si="660">G284+I284+K284+L284+N284</f>
        <v>44228</v>
      </c>
      <c r="F284" s="39">
        <f t="shared" ref="F284" si="661">H284+J284+K284+L284+N284</f>
        <v>44228</v>
      </c>
      <c r="G284" s="35">
        <v>15852</v>
      </c>
      <c r="H284" s="35">
        <v>15852</v>
      </c>
      <c r="I284" s="35">
        <v>28376</v>
      </c>
      <c r="J284" s="35">
        <v>28376</v>
      </c>
      <c r="K284" s="35"/>
      <c r="L284" s="35"/>
      <c r="M284" s="35"/>
      <c r="N284" s="35"/>
      <c r="O284" s="35">
        <f t="shared" ref="O284" si="662">Q284+X284</f>
        <v>0</v>
      </c>
      <c r="P284" s="35">
        <f t="shared" ref="P284" si="663">R284+X284</f>
        <v>0</v>
      </c>
      <c r="Q284" s="35">
        <f t="shared" ref="Q284" si="664">S284+U284+V284+W284</f>
        <v>0</v>
      </c>
      <c r="R284" s="35">
        <f t="shared" ref="R284" si="665">T284+U284+V284+W284</f>
        <v>0</v>
      </c>
      <c r="S284" s="35"/>
      <c r="T284" s="35"/>
      <c r="U284" s="35"/>
      <c r="V284" s="35"/>
      <c r="W284" s="35"/>
      <c r="X284" s="35"/>
      <c r="Y284" s="39">
        <f>Z284+AF284</f>
        <v>39715</v>
      </c>
      <c r="Z284" s="39">
        <f t="shared" ref="Z284" si="666">AA284+AB284+AC284+AD284</f>
        <v>39715</v>
      </c>
      <c r="AA284" s="407">
        <v>11606</v>
      </c>
      <c r="AB284" s="407">
        <v>28109</v>
      </c>
      <c r="AC284" s="39"/>
      <c r="AD284" s="39"/>
      <c r="AE284" s="39"/>
      <c r="AF284" s="39"/>
      <c r="AG284" s="39"/>
      <c r="AH284" s="39"/>
      <c r="AI284" s="39"/>
      <c r="AJ284" s="39"/>
      <c r="AK284" s="39"/>
      <c r="AL284" s="39"/>
      <c r="AM284" s="91">
        <f t="shared" si="641"/>
        <v>89.796056796599444</v>
      </c>
      <c r="AN284" s="91">
        <f t="shared" si="658"/>
        <v>89.796056796599444</v>
      </c>
      <c r="AO284" s="12" t="s">
        <v>259</v>
      </c>
      <c r="AP284" s="45"/>
      <c r="AQ284">
        <v>1</v>
      </c>
    </row>
    <row r="285" spans="1:43">
      <c r="A285" s="16" t="s">
        <v>34</v>
      </c>
      <c r="B285" s="2" t="s">
        <v>35</v>
      </c>
      <c r="C285" s="34">
        <f>C286</f>
        <v>15637</v>
      </c>
      <c r="D285" s="34">
        <f>D286</f>
        <v>19890</v>
      </c>
      <c r="E285" s="34">
        <f t="shared" ref="E285:AL285" si="667">E286</f>
        <v>15637</v>
      </c>
      <c r="F285" s="34">
        <f t="shared" si="667"/>
        <v>22649</v>
      </c>
      <c r="G285" s="34">
        <f t="shared" si="667"/>
        <v>0</v>
      </c>
      <c r="H285" s="34">
        <f t="shared" si="667"/>
        <v>0</v>
      </c>
      <c r="I285" s="34">
        <f t="shared" si="667"/>
        <v>15637</v>
      </c>
      <c r="J285" s="34">
        <f t="shared" si="667"/>
        <v>22649</v>
      </c>
      <c r="K285" s="34">
        <f t="shared" si="667"/>
        <v>0</v>
      </c>
      <c r="L285" s="34">
        <f t="shared" si="667"/>
        <v>0</v>
      </c>
      <c r="M285" s="34">
        <f t="shared" si="667"/>
        <v>0</v>
      </c>
      <c r="N285" s="34">
        <f t="shared" si="667"/>
        <v>0</v>
      </c>
      <c r="O285" s="34">
        <f t="shared" si="667"/>
        <v>0</v>
      </c>
      <c r="P285" s="34">
        <f t="shared" si="667"/>
        <v>0</v>
      </c>
      <c r="Q285" s="34">
        <f t="shared" si="667"/>
        <v>0</v>
      </c>
      <c r="R285" s="34">
        <f t="shared" si="667"/>
        <v>0</v>
      </c>
      <c r="S285" s="34">
        <f t="shared" si="667"/>
        <v>0</v>
      </c>
      <c r="T285" s="34">
        <f t="shared" si="667"/>
        <v>0</v>
      </c>
      <c r="U285" s="34">
        <f t="shared" si="667"/>
        <v>0</v>
      </c>
      <c r="V285" s="34">
        <f t="shared" si="667"/>
        <v>0</v>
      </c>
      <c r="W285" s="34">
        <f t="shared" si="667"/>
        <v>0</v>
      </c>
      <c r="X285" s="34">
        <f t="shared" si="667"/>
        <v>0</v>
      </c>
      <c r="Y285" s="34">
        <f t="shared" si="667"/>
        <v>20549</v>
      </c>
      <c r="Z285" s="34">
        <f t="shared" si="667"/>
        <v>20549</v>
      </c>
      <c r="AA285" s="34">
        <f t="shared" si="667"/>
        <v>0</v>
      </c>
      <c r="AB285" s="34">
        <f t="shared" si="667"/>
        <v>20549</v>
      </c>
      <c r="AC285" s="34">
        <f t="shared" si="667"/>
        <v>0</v>
      </c>
      <c r="AD285" s="34">
        <f t="shared" si="667"/>
        <v>0</v>
      </c>
      <c r="AE285" s="34"/>
      <c r="AF285" s="34">
        <f t="shared" si="667"/>
        <v>0</v>
      </c>
      <c r="AG285" s="34">
        <f t="shared" si="667"/>
        <v>0</v>
      </c>
      <c r="AH285" s="34">
        <f t="shared" si="667"/>
        <v>0</v>
      </c>
      <c r="AI285" s="34">
        <f t="shared" si="667"/>
        <v>0</v>
      </c>
      <c r="AJ285" s="34">
        <f t="shared" si="667"/>
        <v>0</v>
      </c>
      <c r="AK285" s="34">
        <f t="shared" si="667"/>
        <v>0</v>
      </c>
      <c r="AL285" s="34">
        <f t="shared" si="667"/>
        <v>0</v>
      </c>
      <c r="AM285" s="90">
        <f t="shared" si="641"/>
        <v>131.41267506554965</v>
      </c>
      <c r="AN285" s="90">
        <f t="shared" si="658"/>
        <v>103.31322272498744</v>
      </c>
      <c r="AO285" s="20">
        <v>0</v>
      </c>
      <c r="AP285" s="44">
        <v>0</v>
      </c>
    </row>
    <row r="286" spans="1:43" ht="19.5">
      <c r="A286" s="21" t="s">
        <v>46</v>
      </c>
      <c r="B286" s="56" t="s">
        <v>33</v>
      </c>
      <c r="C286" s="38">
        <f>C287+C297+C298+C299</f>
        <v>15637</v>
      </c>
      <c r="D286" s="38">
        <f>D287+D297+D298+D299</f>
        <v>19890</v>
      </c>
      <c r="E286" s="38">
        <f>E287+E297+E298+E299</f>
        <v>15637</v>
      </c>
      <c r="F286" s="38">
        <f>F287+F292+F297+F298+F299</f>
        <v>22649</v>
      </c>
      <c r="G286" s="38">
        <f t="shared" ref="G286:AL286" si="668">G287+G292+G297+G298+G299</f>
        <v>0</v>
      </c>
      <c r="H286" s="38">
        <f t="shared" si="668"/>
        <v>0</v>
      </c>
      <c r="I286" s="38">
        <f t="shared" si="668"/>
        <v>15637</v>
      </c>
      <c r="J286" s="38">
        <f t="shared" si="668"/>
        <v>22649</v>
      </c>
      <c r="K286" s="38">
        <f t="shared" si="668"/>
        <v>0</v>
      </c>
      <c r="L286" s="38">
        <f t="shared" si="668"/>
        <v>0</v>
      </c>
      <c r="M286" s="38">
        <f t="shared" si="668"/>
        <v>0</v>
      </c>
      <c r="N286" s="38">
        <f t="shared" si="668"/>
        <v>0</v>
      </c>
      <c r="O286" s="38">
        <f t="shared" si="668"/>
        <v>0</v>
      </c>
      <c r="P286" s="38">
        <f t="shared" si="668"/>
        <v>0</v>
      </c>
      <c r="Q286" s="38">
        <f t="shared" si="668"/>
        <v>0</v>
      </c>
      <c r="R286" s="38">
        <f t="shared" si="668"/>
        <v>0</v>
      </c>
      <c r="S286" s="38">
        <f t="shared" si="668"/>
        <v>0</v>
      </c>
      <c r="T286" s="38">
        <f t="shared" si="668"/>
        <v>0</v>
      </c>
      <c r="U286" s="38">
        <f t="shared" si="668"/>
        <v>0</v>
      </c>
      <c r="V286" s="38">
        <f t="shared" si="668"/>
        <v>0</v>
      </c>
      <c r="W286" s="38">
        <f t="shared" si="668"/>
        <v>0</v>
      </c>
      <c r="X286" s="38">
        <f t="shared" si="668"/>
        <v>0</v>
      </c>
      <c r="Y286" s="38">
        <f t="shared" si="668"/>
        <v>20549</v>
      </c>
      <c r="Z286" s="38">
        <f t="shared" si="668"/>
        <v>20549</v>
      </c>
      <c r="AA286" s="38">
        <f t="shared" si="668"/>
        <v>0</v>
      </c>
      <c r="AB286" s="38">
        <f t="shared" si="668"/>
        <v>20549</v>
      </c>
      <c r="AC286" s="38">
        <f t="shared" si="668"/>
        <v>0</v>
      </c>
      <c r="AD286" s="38">
        <f t="shared" si="668"/>
        <v>0</v>
      </c>
      <c r="AE286" s="38"/>
      <c r="AF286" s="38">
        <f t="shared" si="668"/>
        <v>0</v>
      </c>
      <c r="AG286" s="38">
        <f t="shared" si="668"/>
        <v>0</v>
      </c>
      <c r="AH286" s="38">
        <f t="shared" si="668"/>
        <v>0</v>
      </c>
      <c r="AI286" s="38">
        <f t="shared" si="668"/>
        <v>0</v>
      </c>
      <c r="AJ286" s="38">
        <f t="shared" si="668"/>
        <v>0</v>
      </c>
      <c r="AK286" s="38">
        <f t="shared" si="668"/>
        <v>0</v>
      </c>
      <c r="AL286" s="38">
        <f t="shared" si="668"/>
        <v>0</v>
      </c>
      <c r="AM286" s="96">
        <f t="shared" si="641"/>
        <v>131.41267506554965</v>
      </c>
      <c r="AN286" s="90">
        <f t="shared" si="658"/>
        <v>103.31322272498744</v>
      </c>
      <c r="AO286" s="50">
        <v>0</v>
      </c>
      <c r="AP286" s="51">
        <v>0</v>
      </c>
    </row>
    <row r="287" spans="1:43">
      <c r="A287" s="15">
        <v>1</v>
      </c>
      <c r="B287" s="2" t="s">
        <v>177</v>
      </c>
      <c r="C287" s="34">
        <f>SUM(C288:C291)</f>
        <v>8949</v>
      </c>
      <c r="D287" s="34">
        <f>SUM(D288:D291)</f>
        <v>8441</v>
      </c>
      <c r="E287" s="34">
        <f t="shared" ref="E287" si="669">SUM(E288:E291)</f>
        <v>8949</v>
      </c>
      <c r="F287" s="34">
        <f t="shared" ref="F287" si="670">SUM(F288:F291)</f>
        <v>8441</v>
      </c>
      <c r="G287" s="34">
        <f t="shared" ref="G287:AL287" si="671">SUM(G288:G291)</f>
        <v>0</v>
      </c>
      <c r="H287" s="34">
        <f t="shared" si="671"/>
        <v>0</v>
      </c>
      <c r="I287" s="34">
        <f t="shared" si="671"/>
        <v>8949</v>
      </c>
      <c r="J287" s="34">
        <f t="shared" si="671"/>
        <v>8441</v>
      </c>
      <c r="K287" s="34">
        <f t="shared" si="671"/>
        <v>0</v>
      </c>
      <c r="L287" s="34">
        <f t="shared" si="671"/>
        <v>0</v>
      </c>
      <c r="M287" s="34">
        <f t="shared" si="671"/>
        <v>0</v>
      </c>
      <c r="N287" s="34">
        <f t="shared" si="671"/>
        <v>0</v>
      </c>
      <c r="O287" s="34">
        <f t="shared" si="671"/>
        <v>0</v>
      </c>
      <c r="P287" s="34">
        <f t="shared" si="671"/>
        <v>0</v>
      </c>
      <c r="Q287" s="34">
        <f t="shared" si="671"/>
        <v>0</v>
      </c>
      <c r="R287" s="34">
        <f t="shared" si="671"/>
        <v>0</v>
      </c>
      <c r="S287" s="34">
        <f t="shared" si="671"/>
        <v>0</v>
      </c>
      <c r="T287" s="34">
        <f t="shared" si="671"/>
        <v>0</v>
      </c>
      <c r="U287" s="34">
        <f t="shared" si="671"/>
        <v>0</v>
      </c>
      <c r="V287" s="34">
        <f t="shared" si="671"/>
        <v>0</v>
      </c>
      <c r="W287" s="34">
        <f t="shared" si="671"/>
        <v>0</v>
      </c>
      <c r="X287" s="34">
        <f t="shared" si="671"/>
        <v>0</v>
      </c>
      <c r="Y287" s="34">
        <f t="shared" si="671"/>
        <v>8084</v>
      </c>
      <c r="Z287" s="34">
        <f t="shared" si="671"/>
        <v>8084</v>
      </c>
      <c r="AA287" s="34">
        <f t="shared" si="671"/>
        <v>0</v>
      </c>
      <c r="AB287" s="34">
        <f t="shared" si="671"/>
        <v>8084</v>
      </c>
      <c r="AC287" s="34">
        <f t="shared" si="671"/>
        <v>0</v>
      </c>
      <c r="AD287" s="34">
        <f t="shared" si="671"/>
        <v>0</v>
      </c>
      <c r="AE287" s="34"/>
      <c r="AF287" s="34">
        <f t="shared" si="671"/>
        <v>0</v>
      </c>
      <c r="AG287" s="34">
        <f t="shared" si="671"/>
        <v>0</v>
      </c>
      <c r="AH287" s="34">
        <f t="shared" si="671"/>
        <v>0</v>
      </c>
      <c r="AI287" s="34">
        <f t="shared" si="671"/>
        <v>0</v>
      </c>
      <c r="AJ287" s="34">
        <f t="shared" si="671"/>
        <v>0</v>
      </c>
      <c r="AK287" s="34">
        <f t="shared" si="671"/>
        <v>0</v>
      </c>
      <c r="AL287" s="34">
        <f t="shared" si="671"/>
        <v>0</v>
      </c>
      <c r="AM287" s="90">
        <f t="shared" si="641"/>
        <v>90.334115543636159</v>
      </c>
      <c r="AN287" s="90">
        <f t="shared" si="658"/>
        <v>95.770643288709863</v>
      </c>
      <c r="AO287" s="20">
        <v>0</v>
      </c>
      <c r="AP287" s="44">
        <v>0</v>
      </c>
    </row>
    <row r="288" spans="1:43" ht="37.5">
      <c r="A288" s="17"/>
      <c r="B288" s="18" t="s">
        <v>178</v>
      </c>
      <c r="C288" s="36">
        <f t="shared" ref="C288:D302" si="672">E288+O288</f>
        <v>2812</v>
      </c>
      <c r="D288" s="36">
        <f t="shared" si="672"/>
        <v>2812</v>
      </c>
      <c r="E288" s="36">
        <f t="shared" ref="E288:E291" si="673">G288+I288+K288+L288+N288</f>
        <v>2812</v>
      </c>
      <c r="F288" s="36">
        <f t="shared" ref="F288:F291" si="674">H288+J288+K288+L288+N288</f>
        <v>2812</v>
      </c>
      <c r="G288" s="36"/>
      <c r="H288" s="36"/>
      <c r="I288" s="36">
        <v>2812</v>
      </c>
      <c r="J288" s="36">
        <v>2812</v>
      </c>
      <c r="K288" s="36"/>
      <c r="L288" s="36"/>
      <c r="M288" s="36"/>
      <c r="N288" s="36"/>
      <c r="O288" s="35">
        <f t="shared" ref="O288:O291" si="675">Q288+X288</f>
        <v>0</v>
      </c>
      <c r="P288" s="35">
        <f t="shared" ref="P288:P291" si="676">R288+X288</f>
        <v>0</v>
      </c>
      <c r="Q288" s="35">
        <f t="shared" ref="Q288:Q291" si="677">S288+U288+V288+W288</f>
        <v>0</v>
      </c>
      <c r="R288" s="35">
        <f t="shared" ref="R288:R291" si="678">T288+U288+V288+W288</f>
        <v>0</v>
      </c>
      <c r="S288" s="36"/>
      <c r="T288" s="36"/>
      <c r="U288" s="36"/>
      <c r="V288" s="36"/>
      <c r="W288" s="36"/>
      <c r="X288" s="36"/>
      <c r="Y288" s="36">
        <f>Z288+AF288</f>
        <v>2755</v>
      </c>
      <c r="Z288" s="36">
        <f t="shared" ref="Z288" si="679">AA288+AB288+AC288+AD288</f>
        <v>2755</v>
      </c>
      <c r="AA288" s="36"/>
      <c r="AB288" s="408">
        <v>2755</v>
      </c>
      <c r="AC288" s="36"/>
      <c r="AD288" s="36"/>
      <c r="AE288" s="36"/>
      <c r="AF288" s="36"/>
      <c r="AG288" s="36"/>
      <c r="AH288" s="36"/>
      <c r="AI288" s="36"/>
      <c r="AJ288" s="36"/>
      <c r="AK288" s="36"/>
      <c r="AL288" s="36"/>
      <c r="AM288" s="94">
        <f t="shared" si="641"/>
        <v>97.972972972972968</v>
      </c>
      <c r="AN288" s="94">
        <f t="shared" si="658"/>
        <v>97.972972972972968</v>
      </c>
      <c r="AO288" s="30" t="s">
        <v>313</v>
      </c>
      <c r="AP288" s="47"/>
      <c r="AQ288">
        <v>1</v>
      </c>
    </row>
    <row r="289" spans="1:43" ht="37.5">
      <c r="A289" s="17"/>
      <c r="B289" s="18" t="s">
        <v>179</v>
      </c>
      <c r="C289" s="36">
        <f t="shared" si="672"/>
        <v>1436</v>
      </c>
      <c r="D289" s="36">
        <f t="shared" si="672"/>
        <v>1436</v>
      </c>
      <c r="E289" s="36">
        <f t="shared" si="673"/>
        <v>1436</v>
      </c>
      <c r="F289" s="36">
        <f t="shared" si="674"/>
        <v>1436</v>
      </c>
      <c r="G289" s="36"/>
      <c r="H289" s="36"/>
      <c r="I289" s="36">
        <v>1436</v>
      </c>
      <c r="J289" s="36">
        <v>1436</v>
      </c>
      <c r="K289" s="36"/>
      <c r="L289" s="36"/>
      <c r="M289" s="36"/>
      <c r="N289" s="36"/>
      <c r="O289" s="35">
        <f t="shared" si="675"/>
        <v>0</v>
      </c>
      <c r="P289" s="35">
        <f t="shared" si="676"/>
        <v>0</v>
      </c>
      <c r="Q289" s="35">
        <f t="shared" si="677"/>
        <v>0</v>
      </c>
      <c r="R289" s="35">
        <f t="shared" si="678"/>
        <v>0</v>
      </c>
      <c r="S289" s="36"/>
      <c r="T289" s="36"/>
      <c r="U289" s="36"/>
      <c r="V289" s="36"/>
      <c r="W289" s="36"/>
      <c r="X289" s="36"/>
      <c r="Y289" s="36">
        <f>Z289+AF289</f>
        <v>1423</v>
      </c>
      <c r="Z289" s="36">
        <f t="shared" ref="Z289" si="680">AA289+AB289+AC289+AD289</f>
        <v>1423</v>
      </c>
      <c r="AA289" s="36"/>
      <c r="AB289" s="408">
        <v>1423</v>
      </c>
      <c r="AC289" s="36"/>
      <c r="AD289" s="36"/>
      <c r="AE289" s="36"/>
      <c r="AF289" s="36"/>
      <c r="AG289" s="36"/>
      <c r="AH289" s="36"/>
      <c r="AI289" s="36"/>
      <c r="AJ289" s="36"/>
      <c r="AK289" s="36"/>
      <c r="AL289" s="36"/>
      <c r="AM289" s="94">
        <f t="shared" si="641"/>
        <v>99.094707520891362</v>
      </c>
      <c r="AN289" s="94">
        <f t="shared" si="658"/>
        <v>99.094707520891362</v>
      </c>
      <c r="AO289" s="30" t="s">
        <v>264</v>
      </c>
      <c r="AP289" s="47"/>
      <c r="AQ289">
        <v>1</v>
      </c>
    </row>
    <row r="290" spans="1:43" ht="56.25">
      <c r="A290" s="17"/>
      <c r="B290" s="18" t="s">
        <v>300</v>
      </c>
      <c r="C290" s="36">
        <f t="shared" si="672"/>
        <v>2989</v>
      </c>
      <c r="D290" s="36">
        <f t="shared" si="672"/>
        <v>2481</v>
      </c>
      <c r="E290" s="36">
        <f t="shared" si="673"/>
        <v>2989</v>
      </c>
      <c r="F290" s="36">
        <f t="shared" si="674"/>
        <v>2481</v>
      </c>
      <c r="G290" s="36"/>
      <c r="H290" s="36"/>
      <c r="I290" s="36">
        <v>2989</v>
      </c>
      <c r="J290" s="36">
        <v>2481</v>
      </c>
      <c r="K290" s="36"/>
      <c r="L290" s="36"/>
      <c r="M290" s="36"/>
      <c r="N290" s="36"/>
      <c r="O290" s="35">
        <f t="shared" si="675"/>
        <v>0</v>
      </c>
      <c r="P290" s="35">
        <f t="shared" si="676"/>
        <v>0</v>
      </c>
      <c r="Q290" s="35">
        <f t="shared" si="677"/>
        <v>0</v>
      </c>
      <c r="R290" s="35">
        <f t="shared" si="678"/>
        <v>0</v>
      </c>
      <c r="S290" s="36"/>
      <c r="T290" s="36"/>
      <c r="U290" s="36"/>
      <c r="V290" s="36"/>
      <c r="W290" s="36"/>
      <c r="X290" s="36"/>
      <c r="Y290" s="36">
        <f>Z290+AF290</f>
        <v>2481</v>
      </c>
      <c r="Z290" s="36">
        <f t="shared" ref="Z290" si="681">AA290+AB290+AC290+AD290</f>
        <v>2481</v>
      </c>
      <c r="AA290" s="36"/>
      <c r="AB290" s="408">
        <v>2481</v>
      </c>
      <c r="AC290" s="36"/>
      <c r="AD290" s="36"/>
      <c r="AE290" s="36"/>
      <c r="AF290" s="36"/>
      <c r="AG290" s="36"/>
      <c r="AH290" s="36"/>
      <c r="AI290" s="36"/>
      <c r="AJ290" s="36"/>
      <c r="AK290" s="36"/>
      <c r="AL290" s="36"/>
      <c r="AM290" s="94">
        <f t="shared" si="641"/>
        <v>83.004349280695891</v>
      </c>
      <c r="AN290" s="94">
        <f t="shared" si="658"/>
        <v>100</v>
      </c>
      <c r="AO290" s="30" t="s">
        <v>262</v>
      </c>
      <c r="AP290" s="47"/>
      <c r="AQ290">
        <v>1</v>
      </c>
    </row>
    <row r="291" spans="1:43" ht="56.25">
      <c r="A291" s="17"/>
      <c r="B291" s="18" t="s">
        <v>301</v>
      </c>
      <c r="C291" s="36">
        <f t="shared" si="672"/>
        <v>1712</v>
      </c>
      <c r="D291" s="36">
        <f t="shared" si="672"/>
        <v>1712</v>
      </c>
      <c r="E291" s="36">
        <f t="shared" si="673"/>
        <v>1712</v>
      </c>
      <c r="F291" s="36">
        <f t="shared" si="674"/>
        <v>1712</v>
      </c>
      <c r="G291" s="36"/>
      <c r="H291" s="36"/>
      <c r="I291" s="36">
        <v>1712</v>
      </c>
      <c r="J291" s="36">
        <v>1712</v>
      </c>
      <c r="K291" s="36"/>
      <c r="L291" s="36"/>
      <c r="M291" s="36"/>
      <c r="N291" s="36"/>
      <c r="O291" s="35">
        <f t="shared" si="675"/>
        <v>0</v>
      </c>
      <c r="P291" s="35">
        <f t="shared" si="676"/>
        <v>0</v>
      </c>
      <c r="Q291" s="35">
        <f t="shared" si="677"/>
        <v>0</v>
      </c>
      <c r="R291" s="35">
        <f t="shared" si="678"/>
        <v>0</v>
      </c>
      <c r="S291" s="36"/>
      <c r="T291" s="36"/>
      <c r="U291" s="36"/>
      <c r="V291" s="36"/>
      <c r="W291" s="36"/>
      <c r="X291" s="36"/>
      <c r="Y291" s="36">
        <f>Z291+AF291</f>
        <v>1425</v>
      </c>
      <c r="Z291" s="36">
        <f t="shared" ref="Z291:Z297" si="682">AA291+AB291+AC291+AD291</f>
        <v>1425</v>
      </c>
      <c r="AA291" s="36"/>
      <c r="AB291" s="408">
        <v>1425</v>
      </c>
      <c r="AC291" s="36"/>
      <c r="AD291" s="36"/>
      <c r="AE291" s="36"/>
      <c r="AF291" s="36"/>
      <c r="AG291" s="36"/>
      <c r="AH291" s="36"/>
      <c r="AI291" s="36"/>
      <c r="AJ291" s="36"/>
      <c r="AK291" s="36"/>
      <c r="AL291" s="36"/>
      <c r="AM291" s="94">
        <f t="shared" si="641"/>
        <v>83.235981308411212</v>
      </c>
      <c r="AN291" s="94">
        <f t="shared" si="658"/>
        <v>83.235981308411212</v>
      </c>
      <c r="AO291" s="30" t="s">
        <v>262</v>
      </c>
      <c r="AP291" s="47"/>
      <c r="AQ291">
        <v>1</v>
      </c>
    </row>
    <row r="292" spans="1:43" ht="37.5">
      <c r="A292" s="297">
        <v>2</v>
      </c>
      <c r="B292" s="279" t="s">
        <v>865</v>
      </c>
      <c r="C292" s="34">
        <f t="shared" ref="C292:AL292" si="683">SUM(C293:C296)</f>
        <v>0</v>
      </c>
      <c r="D292" s="34">
        <f t="shared" si="683"/>
        <v>2759</v>
      </c>
      <c r="E292" s="34">
        <f t="shared" si="683"/>
        <v>0</v>
      </c>
      <c r="F292" s="34">
        <f t="shared" si="683"/>
        <v>2759</v>
      </c>
      <c r="G292" s="34">
        <f t="shared" si="683"/>
        <v>0</v>
      </c>
      <c r="H292" s="34">
        <f t="shared" si="683"/>
        <v>0</v>
      </c>
      <c r="I292" s="34">
        <f t="shared" si="683"/>
        <v>0</v>
      </c>
      <c r="J292" s="34">
        <f t="shared" si="683"/>
        <v>2759</v>
      </c>
      <c r="K292" s="34">
        <f t="shared" si="683"/>
        <v>0</v>
      </c>
      <c r="L292" s="34">
        <f t="shared" si="683"/>
        <v>0</v>
      </c>
      <c r="M292" s="34">
        <f t="shared" si="683"/>
        <v>0</v>
      </c>
      <c r="N292" s="34">
        <f t="shared" si="683"/>
        <v>0</v>
      </c>
      <c r="O292" s="34">
        <f t="shared" si="683"/>
        <v>0</v>
      </c>
      <c r="P292" s="34">
        <f t="shared" si="683"/>
        <v>0</v>
      </c>
      <c r="Q292" s="34">
        <f t="shared" si="683"/>
        <v>0</v>
      </c>
      <c r="R292" s="34">
        <f t="shared" si="683"/>
        <v>0</v>
      </c>
      <c r="S292" s="34">
        <f t="shared" si="683"/>
        <v>0</v>
      </c>
      <c r="T292" s="34">
        <f t="shared" si="683"/>
        <v>0</v>
      </c>
      <c r="U292" s="34">
        <f t="shared" si="683"/>
        <v>0</v>
      </c>
      <c r="V292" s="34">
        <f t="shared" si="683"/>
        <v>0</v>
      </c>
      <c r="W292" s="34">
        <f t="shared" si="683"/>
        <v>0</v>
      </c>
      <c r="X292" s="34">
        <f t="shared" si="683"/>
        <v>0</v>
      </c>
      <c r="Y292" s="34">
        <f t="shared" si="683"/>
        <v>2016</v>
      </c>
      <c r="Z292" s="34">
        <f t="shared" si="683"/>
        <v>2016</v>
      </c>
      <c r="AA292" s="34">
        <f t="shared" si="683"/>
        <v>0</v>
      </c>
      <c r="AB292" s="34">
        <f t="shared" si="683"/>
        <v>2016</v>
      </c>
      <c r="AC292" s="34">
        <f t="shared" si="683"/>
        <v>0</v>
      </c>
      <c r="AD292" s="34">
        <f t="shared" si="683"/>
        <v>0</v>
      </c>
      <c r="AE292" s="34"/>
      <c r="AF292" s="34">
        <f t="shared" si="683"/>
        <v>0</v>
      </c>
      <c r="AG292" s="34">
        <f t="shared" si="683"/>
        <v>0</v>
      </c>
      <c r="AH292" s="34">
        <f t="shared" si="683"/>
        <v>0</v>
      </c>
      <c r="AI292" s="34">
        <f t="shared" si="683"/>
        <v>0</v>
      </c>
      <c r="AJ292" s="34">
        <f t="shared" si="683"/>
        <v>0</v>
      </c>
      <c r="AK292" s="34">
        <f t="shared" si="683"/>
        <v>0</v>
      </c>
      <c r="AL292" s="34">
        <f t="shared" si="683"/>
        <v>0</v>
      </c>
      <c r="AM292" s="91"/>
      <c r="AN292" s="90">
        <f t="shared" si="658"/>
        <v>73.069952881478798</v>
      </c>
      <c r="AO292" s="30"/>
      <c r="AP292" s="47"/>
    </row>
    <row r="293" spans="1:43" ht="56.25">
      <c r="A293" s="283"/>
      <c r="B293" s="282" t="s">
        <v>613</v>
      </c>
      <c r="C293" s="36"/>
      <c r="D293" s="36">
        <f t="shared" si="672"/>
        <v>1170</v>
      </c>
      <c r="E293" s="36">
        <f t="shared" ref="E293:E298" si="684">G293+I293+K293+L293+N293</f>
        <v>0</v>
      </c>
      <c r="F293" s="36">
        <f t="shared" ref="F293:F298" si="685">H293+J293+K293+L293+N293</f>
        <v>1170</v>
      </c>
      <c r="G293" s="36"/>
      <c r="H293" s="36"/>
      <c r="I293" s="36"/>
      <c r="J293" s="36">
        <v>1170</v>
      </c>
      <c r="K293" s="36"/>
      <c r="L293" s="36"/>
      <c r="M293" s="36"/>
      <c r="N293" s="36"/>
      <c r="O293" s="35">
        <f t="shared" ref="O293:O298" si="686">Q293+X293</f>
        <v>0</v>
      </c>
      <c r="P293" s="35">
        <f t="shared" ref="P293:P298" si="687">R293+X293</f>
        <v>0</v>
      </c>
      <c r="Q293" s="35">
        <f t="shared" ref="Q293:Q298" si="688">S293+U293+V293+W293</f>
        <v>0</v>
      </c>
      <c r="R293" s="35">
        <f t="shared" ref="R293:R298" si="689">T293+U293+V293+W293</f>
        <v>0</v>
      </c>
      <c r="S293" s="36"/>
      <c r="T293" s="36"/>
      <c r="U293" s="36"/>
      <c r="V293" s="36"/>
      <c r="W293" s="36"/>
      <c r="X293" s="36"/>
      <c r="Y293" s="36">
        <f t="shared" ref="Y293:Y296" si="690">Z293+AF293</f>
        <v>894</v>
      </c>
      <c r="Z293" s="36">
        <f t="shared" ref="Z293:Z296" si="691">AA293+AB293+AC293+AD293</f>
        <v>894</v>
      </c>
      <c r="AA293" s="36"/>
      <c r="AB293" s="408">
        <v>894</v>
      </c>
      <c r="AC293" s="36"/>
      <c r="AD293" s="36"/>
      <c r="AE293" s="36"/>
      <c r="AF293" s="36"/>
      <c r="AG293" s="36"/>
      <c r="AH293" s="36"/>
      <c r="AI293" s="36"/>
      <c r="AJ293" s="36"/>
      <c r="AK293" s="36"/>
      <c r="AL293" s="36"/>
      <c r="AM293" s="91"/>
      <c r="AN293" s="94">
        <f t="shared" si="658"/>
        <v>76.410256410256409</v>
      </c>
      <c r="AO293" s="30" t="s">
        <v>262</v>
      </c>
      <c r="AP293" s="47"/>
    </row>
    <row r="294" spans="1:43" ht="56.25">
      <c r="A294" s="283"/>
      <c r="B294" s="282" t="s">
        <v>902</v>
      </c>
      <c r="C294" s="36"/>
      <c r="D294" s="36">
        <f t="shared" si="672"/>
        <v>135</v>
      </c>
      <c r="E294" s="36">
        <f t="shared" si="684"/>
        <v>0</v>
      </c>
      <c r="F294" s="36">
        <f t="shared" si="685"/>
        <v>135</v>
      </c>
      <c r="G294" s="36"/>
      <c r="H294" s="36"/>
      <c r="I294" s="36"/>
      <c r="J294" s="36">
        <v>135</v>
      </c>
      <c r="K294" s="36"/>
      <c r="L294" s="36"/>
      <c r="M294" s="36"/>
      <c r="N294" s="36"/>
      <c r="O294" s="35">
        <f t="shared" si="686"/>
        <v>0</v>
      </c>
      <c r="P294" s="35">
        <f t="shared" si="687"/>
        <v>0</v>
      </c>
      <c r="Q294" s="35">
        <f t="shared" si="688"/>
        <v>0</v>
      </c>
      <c r="R294" s="35">
        <f t="shared" si="689"/>
        <v>0</v>
      </c>
      <c r="S294" s="36"/>
      <c r="T294" s="36"/>
      <c r="U294" s="36"/>
      <c r="V294" s="36"/>
      <c r="W294" s="36"/>
      <c r="X294" s="36"/>
      <c r="Y294" s="36">
        <f t="shared" si="690"/>
        <v>0</v>
      </c>
      <c r="Z294" s="36">
        <f t="shared" si="691"/>
        <v>0</v>
      </c>
      <c r="AA294" s="36"/>
      <c r="AB294" s="36"/>
      <c r="AC294" s="36"/>
      <c r="AD294" s="36"/>
      <c r="AE294" s="36"/>
      <c r="AF294" s="36"/>
      <c r="AG294" s="36"/>
      <c r="AH294" s="36"/>
      <c r="AI294" s="36"/>
      <c r="AJ294" s="36"/>
      <c r="AK294" s="36"/>
      <c r="AL294" s="36"/>
      <c r="AM294" s="91"/>
      <c r="AN294" s="94">
        <f t="shared" si="658"/>
        <v>0</v>
      </c>
      <c r="AO294" s="30" t="s">
        <v>262</v>
      </c>
      <c r="AP294" s="47"/>
    </row>
    <row r="295" spans="1:43" ht="56.25">
      <c r="A295" s="283"/>
      <c r="B295" s="282" t="s">
        <v>900</v>
      </c>
      <c r="C295" s="36"/>
      <c r="D295" s="36">
        <f t="shared" si="672"/>
        <v>1270</v>
      </c>
      <c r="E295" s="36">
        <f t="shared" si="684"/>
        <v>0</v>
      </c>
      <c r="F295" s="36">
        <f t="shared" si="685"/>
        <v>1270</v>
      </c>
      <c r="G295" s="36"/>
      <c r="H295" s="36"/>
      <c r="I295" s="36"/>
      <c r="J295" s="36">
        <v>1270</v>
      </c>
      <c r="K295" s="36"/>
      <c r="L295" s="36"/>
      <c r="M295" s="36"/>
      <c r="N295" s="36"/>
      <c r="O295" s="35">
        <f t="shared" si="686"/>
        <v>0</v>
      </c>
      <c r="P295" s="35">
        <f t="shared" si="687"/>
        <v>0</v>
      </c>
      <c r="Q295" s="35">
        <f t="shared" si="688"/>
        <v>0</v>
      </c>
      <c r="R295" s="35">
        <f t="shared" si="689"/>
        <v>0</v>
      </c>
      <c r="S295" s="36"/>
      <c r="T295" s="36"/>
      <c r="U295" s="36"/>
      <c r="V295" s="36"/>
      <c r="W295" s="36"/>
      <c r="X295" s="36"/>
      <c r="Y295" s="36">
        <f t="shared" si="690"/>
        <v>938</v>
      </c>
      <c r="Z295" s="36">
        <f t="shared" si="691"/>
        <v>938</v>
      </c>
      <c r="AA295" s="36"/>
      <c r="AB295" s="408">
        <v>938</v>
      </c>
      <c r="AC295" s="36"/>
      <c r="AD295" s="36"/>
      <c r="AE295" s="36"/>
      <c r="AF295" s="36"/>
      <c r="AG295" s="36"/>
      <c r="AH295" s="36"/>
      <c r="AI295" s="36"/>
      <c r="AJ295" s="36"/>
      <c r="AK295" s="36"/>
      <c r="AL295" s="36"/>
      <c r="AM295" s="91"/>
      <c r="AN295" s="94">
        <f t="shared" si="658"/>
        <v>73.858267716535437</v>
      </c>
      <c r="AO295" s="30" t="s">
        <v>262</v>
      </c>
      <c r="AP295" s="47"/>
    </row>
    <row r="296" spans="1:43" ht="56.25">
      <c r="A296" s="17"/>
      <c r="B296" s="18" t="s">
        <v>901</v>
      </c>
      <c r="C296" s="36"/>
      <c r="D296" s="36">
        <f t="shared" si="672"/>
        <v>184</v>
      </c>
      <c r="E296" s="36">
        <f t="shared" si="684"/>
        <v>0</v>
      </c>
      <c r="F296" s="36">
        <f t="shared" si="685"/>
        <v>184</v>
      </c>
      <c r="G296" s="36"/>
      <c r="H296" s="36"/>
      <c r="I296" s="36"/>
      <c r="J296" s="36">
        <v>184</v>
      </c>
      <c r="K296" s="36"/>
      <c r="L296" s="36"/>
      <c r="M296" s="36"/>
      <c r="N296" s="36"/>
      <c r="O296" s="35">
        <f t="shared" si="686"/>
        <v>0</v>
      </c>
      <c r="P296" s="35">
        <f t="shared" si="687"/>
        <v>0</v>
      </c>
      <c r="Q296" s="35">
        <f t="shared" si="688"/>
        <v>0</v>
      </c>
      <c r="R296" s="35">
        <f t="shared" si="689"/>
        <v>0</v>
      </c>
      <c r="S296" s="36"/>
      <c r="T296" s="36"/>
      <c r="U296" s="36"/>
      <c r="V296" s="36"/>
      <c r="W296" s="36"/>
      <c r="X296" s="36"/>
      <c r="Y296" s="36">
        <f t="shared" si="690"/>
        <v>184</v>
      </c>
      <c r="Z296" s="36">
        <f t="shared" si="691"/>
        <v>184</v>
      </c>
      <c r="AA296" s="36"/>
      <c r="AB296" s="408">
        <v>184</v>
      </c>
      <c r="AC296" s="36"/>
      <c r="AD296" s="36"/>
      <c r="AE296" s="36"/>
      <c r="AF296" s="36"/>
      <c r="AG296" s="36"/>
      <c r="AH296" s="36"/>
      <c r="AI296" s="36"/>
      <c r="AJ296" s="36"/>
      <c r="AK296" s="36"/>
      <c r="AL296" s="36"/>
      <c r="AM296" s="91"/>
      <c r="AN296" s="94">
        <f t="shared" si="658"/>
        <v>100</v>
      </c>
      <c r="AO296" s="30" t="s">
        <v>262</v>
      </c>
      <c r="AP296" s="47"/>
    </row>
    <row r="297" spans="1:43" ht="37.5">
      <c r="A297" s="12">
        <v>3</v>
      </c>
      <c r="B297" s="5" t="s">
        <v>180</v>
      </c>
      <c r="C297" s="39">
        <f t="shared" si="672"/>
        <v>3147</v>
      </c>
      <c r="D297" s="39">
        <f t="shared" si="672"/>
        <v>5204</v>
      </c>
      <c r="E297" s="39">
        <f t="shared" si="684"/>
        <v>3147</v>
      </c>
      <c r="F297" s="39">
        <f t="shared" si="685"/>
        <v>5204</v>
      </c>
      <c r="G297" s="35"/>
      <c r="H297" s="35"/>
      <c r="I297" s="35">
        <v>3147</v>
      </c>
      <c r="J297" s="35">
        <v>5204</v>
      </c>
      <c r="K297" s="35"/>
      <c r="L297" s="35"/>
      <c r="M297" s="35"/>
      <c r="N297" s="35"/>
      <c r="O297" s="35">
        <f t="shared" si="686"/>
        <v>0</v>
      </c>
      <c r="P297" s="35">
        <f t="shared" si="687"/>
        <v>0</v>
      </c>
      <c r="Q297" s="35">
        <f t="shared" si="688"/>
        <v>0</v>
      </c>
      <c r="R297" s="35">
        <f t="shared" si="689"/>
        <v>0</v>
      </c>
      <c r="S297" s="35"/>
      <c r="T297" s="35"/>
      <c r="U297" s="35"/>
      <c r="V297" s="35"/>
      <c r="W297" s="35"/>
      <c r="X297" s="35"/>
      <c r="Y297" s="39">
        <f>Z297+AF297</f>
        <v>5204</v>
      </c>
      <c r="Z297" s="39">
        <f t="shared" si="682"/>
        <v>5204</v>
      </c>
      <c r="AA297" s="39"/>
      <c r="AB297" s="407">
        <v>5204</v>
      </c>
      <c r="AC297" s="39"/>
      <c r="AD297" s="39"/>
      <c r="AE297" s="39"/>
      <c r="AF297" s="39"/>
      <c r="AG297" s="39"/>
      <c r="AH297" s="39"/>
      <c r="AI297" s="39"/>
      <c r="AJ297" s="39"/>
      <c r="AK297" s="39"/>
      <c r="AL297" s="39"/>
      <c r="AM297" s="91">
        <f>Y297/C297*100</f>
        <v>165.36383857642198</v>
      </c>
      <c r="AN297" s="91">
        <f t="shared" si="658"/>
        <v>100</v>
      </c>
      <c r="AO297" s="12" t="s">
        <v>262</v>
      </c>
      <c r="AP297" s="45"/>
      <c r="AQ297">
        <v>1</v>
      </c>
    </row>
    <row r="298" spans="1:43" ht="37.5">
      <c r="A298" s="12">
        <v>4</v>
      </c>
      <c r="B298" s="5" t="s">
        <v>181</v>
      </c>
      <c r="C298" s="39">
        <f t="shared" si="672"/>
        <v>3175</v>
      </c>
      <c r="D298" s="39">
        <f t="shared" si="672"/>
        <v>3979</v>
      </c>
      <c r="E298" s="39">
        <f t="shared" si="684"/>
        <v>3175</v>
      </c>
      <c r="F298" s="39">
        <f t="shared" si="685"/>
        <v>3979</v>
      </c>
      <c r="G298" s="35"/>
      <c r="H298" s="35"/>
      <c r="I298" s="35">
        <v>3175</v>
      </c>
      <c r="J298" s="35">
        <v>3979</v>
      </c>
      <c r="K298" s="35"/>
      <c r="L298" s="35"/>
      <c r="M298" s="35"/>
      <c r="N298" s="35"/>
      <c r="O298" s="35">
        <f t="shared" si="686"/>
        <v>0</v>
      </c>
      <c r="P298" s="35">
        <f t="shared" si="687"/>
        <v>0</v>
      </c>
      <c r="Q298" s="35">
        <f t="shared" si="688"/>
        <v>0</v>
      </c>
      <c r="R298" s="35">
        <f t="shared" si="689"/>
        <v>0</v>
      </c>
      <c r="S298" s="35"/>
      <c r="T298" s="35"/>
      <c r="U298" s="35"/>
      <c r="V298" s="35"/>
      <c r="W298" s="35"/>
      <c r="X298" s="35"/>
      <c r="Y298" s="39">
        <f>Z298+AF298</f>
        <v>3979</v>
      </c>
      <c r="Z298" s="39">
        <f t="shared" ref="Z298" si="692">AA298+AB298+AC298+AD298</f>
        <v>3979</v>
      </c>
      <c r="AA298" s="39"/>
      <c r="AB298" s="407">
        <v>3979</v>
      </c>
      <c r="AC298" s="39"/>
      <c r="AD298" s="39"/>
      <c r="AE298" s="39"/>
      <c r="AF298" s="39"/>
      <c r="AG298" s="39"/>
      <c r="AH298" s="39"/>
      <c r="AI298" s="39"/>
      <c r="AJ298" s="39"/>
      <c r="AK298" s="39"/>
      <c r="AL298" s="39"/>
      <c r="AM298" s="91">
        <f>Y298/C298*100</f>
        <v>125.32283464566929</v>
      </c>
      <c r="AN298" s="91">
        <f t="shared" si="658"/>
        <v>100</v>
      </c>
      <c r="AO298" s="12" t="s">
        <v>267</v>
      </c>
      <c r="AP298" s="45"/>
      <c r="AQ298">
        <v>1</v>
      </c>
    </row>
    <row r="299" spans="1:43" ht="37.5">
      <c r="A299" s="16">
        <v>5</v>
      </c>
      <c r="B299" s="2" t="s">
        <v>182</v>
      </c>
      <c r="C299" s="34">
        <f t="shared" ref="C299:AL299" si="693">SUM(C300:C302)</f>
        <v>366</v>
      </c>
      <c r="D299" s="34">
        <f t="shared" si="693"/>
        <v>2266</v>
      </c>
      <c r="E299" s="34">
        <f t="shared" si="693"/>
        <v>366</v>
      </c>
      <c r="F299" s="34">
        <f t="shared" si="693"/>
        <v>2266</v>
      </c>
      <c r="G299" s="34">
        <f t="shared" si="693"/>
        <v>0</v>
      </c>
      <c r="H299" s="34">
        <f t="shared" si="693"/>
        <v>0</v>
      </c>
      <c r="I299" s="34">
        <f t="shared" si="693"/>
        <v>366</v>
      </c>
      <c r="J299" s="34">
        <f t="shared" si="693"/>
        <v>2266</v>
      </c>
      <c r="K299" s="34">
        <f t="shared" si="693"/>
        <v>0</v>
      </c>
      <c r="L299" s="34">
        <f t="shared" si="693"/>
        <v>0</v>
      </c>
      <c r="M299" s="34">
        <f t="shared" si="693"/>
        <v>0</v>
      </c>
      <c r="N299" s="34">
        <f t="shared" si="693"/>
        <v>0</v>
      </c>
      <c r="O299" s="34">
        <f t="shared" si="693"/>
        <v>0</v>
      </c>
      <c r="P299" s="34">
        <f t="shared" si="693"/>
        <v>0</v>
      </c>
      <c r="Q299" s="34">
        <f t="shared" si="693"/>
        <v>0</v>
      </c>
      <c r="R299" s="34">
        <f t="shared" si="693"/>
        <v>0</v>
      </c>
      <c r="S299" s="34">
        <f t="shared" si="693"/>
        <v>0</v>
      </c>
      <c r="T299" s="34">
        <f t="shared" si="693"/>
        <v>0</v>
      </c>
      <c r="U299" s="34">
        <f t="shared" si="693"/>
        <v>0</v>
      </c>
      <c r="V299" s="34">
        <f t="shared" si="693"/>
        <v>0</v>
      </c>
      <c r="W299" s="34">
        <f t="shared" si="693"/>
        <v>0</v>
      </c>
      <c r="X299" s="34">
        <f t="shared" si="693"/>
        <v>0</v>
      </c>
      <c r="Y299" s="34">
        <f t="shared" si="693"/>
        <v>1266</v>
      </c>
      <c r="Z299" s="34">
        <f t="shared" si="693"/>
        <v>1266</v>
      </c>
      <c r="AA299" s="34">
        <f t="shared" si="693"/>
        <v>0</v>
      </c>
      <c r="AB299" s="34">
        <f t="shared" si="693"/>
        <v>1266</v>
      </c>
      <c r="AC299" s="34">
        <f t="shared" si="693"/>
        <v>0</v>
      </c>
      <c r="AD299" s="34">
        <f t="shared" si="693"/>
        <v>0</v>
      </c>
      <c r="AE299" s="34"/>
      <c r="AF299" s="34">
        <f t="shared" si="693"/>
        <v>0</v>
      </c>
      <c r="AG299" s="34">
        <f t="shared" si="693"/>
        <v>0</v>
      </c>
      <c r="AH299" s="34">
        <f t="shared" si="693"/>
        <v>0</v>
      </c>
      <c r="AI299" s="34">
        <f t="shared" si="693"/>
        <v>0</v>
      </c>
      <c r="AJ299" s="34">
        <f t="shared" si="693"/>
        <v>0</v>
      </c>
      <c r="AK299" s="34">
        <f t="shared" si="693"/>
        <v>0</v>
      </c>
      <c r="AL299" s="34">
        <f t="shared" si="693"/>
        <v>0</v>
      </c>
      <c r="AM299" s="90">
        <f>Y299/C299*100</f>
        <v>345.90163934426232</v>
      </c>
      <c r="AN299" s="90">
        <f t="shared" si="658"/>
        <v>55.869373345101501</v>
      </c>
      <c r="AO299" s="16"/>
      <c r="AP299" s="44">
        <v>0</v>
      </c>
    </row>
    <row r="300" spans="1:43" ht="56.25">
      <c r="A300" s="17"/>
      <c r="B300" s="18" t="s">
        <v>903</v>
      </c>
      <c r="C300" s="36">
        <f t="shared" ref="C300" si="694">E300+O300</f>
        <v>366</v>
      </c>
      <c r="D300" s="36">
        <f t="shared" si="672"/>
        <v>366</v>
      </c>
      <c r="E300" s="36">
        <f t="shared" ref="E300:E302" si="695">G300+I300+K300+L300+N300</f>
        <v>366</v>
      </c>
      <c r="F300" s="36">
        <f t="shared" ref="F300:F302" si="696">H300+J300+K300+L300+N300</f>
        <v>366</v>
      </c>
      <c r="G300" s="36"/>
      <c r="H300" s="36"/>
      <c r="I300" s="36">
        <v>366</v>
      </c>
      <c r="J300" s="36">
        <v>366</v>
      </c>
      <c r="K300" s="36"/>
      <c r="L300" s="36"/>
      <c r="M300" s="36"/>
      <c r="N300" s="36"/>
      <c r="O300" s="35">
        <f t="shared" ref="O300:O302" si="697">Q300+X300</f>
        <v>0</v>
      </c>
      <c r="P300" s="35">
        <f t="shared" ref="P300:P302" si="698">R300+X300</f>
        <v>0</v>
      </c>
      <c r="Q300" s="35">
        <f t="shared" ref="Q300:Q302" si="699">S300+U300+V300+W300</f>
        <v>0</v>
      </c>
      <c r="R300" s="35">
        <f t="shared" ref="R300:R302" si="700">T300+U300+V300+W300</f>
        <v>0</v>
      </c>
      <c r="S300" s="36"/>
      <c r="T300" s="36"/>
      <c r="U300" s="36"/>
      <c r="V300" s="36"/>
      <c r="W300" s="36"/>
      <c r="X300" s="36"/>
      <c r="Y300" s="36">
        <f>Z300+AF300</f>
        <v>366</v>
      </c>
      <c r="Z300" s="36">
        <f t="shared" ref="Z300" si="701">AA300+AB300+AC300+AD300</f>
        <v>366</v>
      </c>
      <c r="AA300" s="36"/>
      <c r="AB300" s="408">
        <v>366</v>
      </c>
      <c r="AC300" s="36"/>
      <c r="AD300" s="36"/>
      <c r="AE300" s="36"/>
      <c r="AF300" s="36"/>
      <c r="AG300" s="36"/>
      <c r="AH300" s="36"/>
      <c r="AI300" s="36"/>
      <c r="AJ300" s="36"/>
      <c r="AK300" s="36"/>
      <c r="AL300" s="36"/>
      <c r="AM300" s="94">
        <f>Y300/C300*100</f>
        <v>100</v>
      </c>
      <c r="AN300" s="94">
        <f t="shared" si="658"/>
        <v>100</v>
      </c>
      <c r="AO300" s="30" t="s">
        <v>262</v>
      </c>
      <c r="AP300" s="47"/>
      <c r="AQ300">
        <v>1</v>
      </c>
    </row>
    <row r="301" spans="1:43" ht="37.5">
      <c r="A301" s="17"/>
      <c r="B301" s="282" t="s">
        <v>904</v>
      </c>
      <c r="C301" s="36"/>
      <c r="D301" s="36">
        <f t="shared" si="672"/>
        <v>900</v>
      </c>
      <c r="E301" s="36">
        <f t="shared" si="695"/>
        <v>0</v>
      </c>
      <c r="F301" s="36">
        <f t="shared" si="696"/>
        <v>900</v>
      </c>
      <c r="G301" s="36"/>
      <c r="H301" s="36"/>
      <c r="I301" s="36"/>
      <c r="J301" s="36">
        <v>900</v>
      </c>
      <c r="K301" s="36"/>
      <c r="L301" s="36"/>
      <c r="M301" s="36"/>
      <c r="N301" s="36"/>
      <c r="O301" s="35">
        <f t="shared" si="697"/>
        <v>0</v>
      </c>
      <c r="P301" s="35">
        <f t="shared" si="698"/>
        <v>0</v>
      </c>
      <c r="Q301" s="35">
        <f t="shared" si="699"/>
        <v>0</v>
      </c>
      <c r="R301" s="35">
        <f t="shared" si="700"/>
        <v>0</v>
      </c>
      <c r="S301" s="36"/>
      <c r="T301" s="36"/>
      <c r="U301" s="36"/>
      <c r="V301" s="36"/>
      <c r="W301" s="36"/>
      <c r="X301" s="36"/>
      <c r="Y301" s="36">
        <f>Z301+AF301</f>
        <v>900</v>
      </c>
      <c r="Z301" s="36">
        <f t="shared" ref="Z301" si="702">AA301+AB301+AC301+AD301</f>
        <v>900</v>
      </c>
      <c r="AA301" s="36"/>
      <c r="AB301" s="408">
        <v>900</v>
      </c>
      <c r="AC301" s="36"/>
      <c r="AD301" s="36"/>
      <c r="AE301" s="36"/>
      <c r="AF301" s="36"/>
      <c r="AG301" s="36"/>
      <c r="AH301" s="36"/>
      <c r="AI301" s="36"/>
      <c r="AJ301" s="36"/>
      <c r="AK301" s="36"/>
      <c r="AL301" s="36"/>
      <c r="AM301" s="94"/>
      <c r="AN301" s="96">
        <f t="shared" si="658"/>
        <v>100</v>
      </c>
      <c r="AO301" s="30" t="s">
        <v>261</v>
      </c>
      <c r="AP301" s="47"/>
    </row>
    <row r="302" spans="1:43" ht="37.5">
      <c r="A302" s="17"/>
      <c r="B302" s="282" t="s">
        <v>905</v>
      </c>
      <c r="C302" s="36"/>
      <c r="D302" s="36">
        <f t="shared" si="672"/>
        <v>1000</v>
      </c>
      <c r="E302" s="36">
        <f t="shared" si="695"/>
        <v>0</v>
      </c>
      <c r="F302" s="36">
        <f t="shared" si="696"/>
        <v>1000</v>
      </c>
      <c r="G302" s="36"/>
      <c r="H302" s="36"/>
      <c r="I302" s="36"/>
      <c r="J302" s="36">
        <v>1000</v>
      </c>
      <c r="K302" s="36"/>
      <c r="L302" s="36"/>
      <c r="M302" s="36"/>
      <c r="N302" s="36"/>
      <c r="O302" s="35">
        <f t="shared" si="697"/>
        <v>0</v>
      </c>
      <c r="P302" s="35">
        <f t="shared" si="698"/>
        <v>0</v>
      </c>
      <c r="Q302" s="35">
        <f t="shared" si="699"/>
        <v>0</v>
      </c>
      <c r="R302" s="35">
        <f t="shared" si="700"/>
        <v>0</v>
      </c>
      <c r="S302" s="36"/>
      <c r="T302" s="36"/>
      <c r="U302" s="36"/>
      <c r="V302" s="36"/>
      <c r="W302" s="36"/>
      <c r="X302" s="36"/>
      <c r="Y302" s="36"/>
      <c r="Z302" s="36"/>
      <c r="AA302" s="36"/>
      <c r="AB302" s="36"/>
      <c r="AC302" s="36"/>
      <c r="AD302" s="36"/>
      <c r="AE302" s="36"/>
      <c r="AF302" s="36"/>
      <c r="AG302" s="36"/>
      <c r="AH302" s="36"/>
      <c r="AI302" s="36"/>
      <c r="AJ302" s="36"/>
      <c r="AK302" s="36"/>
      <c r="AL302" s="36"/>
      <c r="AM302" s="94"/>
      <c r="AN302" s="96">
        <f t="shared" si="658"/>
        <v>0</v>
      </c>
      <c r="AO302" s="30" t="s">
        <v>266</v>
      </c>
      <c r="AP302" s="47"/>
    </row>
    <row r="303" spans="1:43">
      <c r="A303" s="15" t="s">
        <v>36</v>
      </c>
      <c r="B303" s="2" t="s">
        <v>37</v>
      </c>
      <c r="C303" s="34">
        <f>C304</f>
        <v>14051</v>
      </c>
      <c r="D303" s="34">
        <f>D304</f>
        <v>24847</v>
      </c>
      <c r="E303" s="34">
        <f t="shared" ref="E303:AL303" si="703">E304</f>
        <v>14051</v>
      </c>
      <c r="F303" s="34">
        <f t="shared" si="703"/>
        <v>24847</v>
      </c>
      <c r="G303" s="34">
        <f t="shared" si="703"/>
        <v>0</v>
      </c>
      <c r="H303" s="34">
        <f t="shared" si="703"/>
        <v>0</v>
      </c>
      <c r="I303" s="34">
        <f t="shared" si="703"/>
        <v>14051</v>
      </c>
      <c r="J303" s="34">
        <f t="shared" si="703"/>
        <v>28543</v>
      </c>
      <c r="K303" s="34">
        <f t="shared" si="703"/>
        <v>0</v>
      </c>
      <c r="L303" s="34">
        <f t="shared" si="703"/>
        <v>0</v>
      </c>
      <c r="M303" s="34">
        <f t="shared" si="703"/>
        <v>0</v>
      </c>
      <c r="N303" s="34">
        <f t="shared" si="703"/>
        <v>0</v>
      </c>
      <c r="O303" s="34">
        <f t="shared" si="703"/>
        <v>0</v>
      </c>
      <c r="P303" s="34">
        <f t="shared" si="703"/>
        <v>0</v>
      </c>
      <c r="Q303" s="34">
        <f t="shared" si="703"/>
        <v>0</v>
      </c>
      <c r="R303" s="34">
        <f t="shared" si="703"/>
        <v>0</v>
      </c>
      <c r="S303" s="34">
        <f t="shared" si="703"/>
        <v>0</v>
      </c>
      <c r="T303" s="34">
        <f t="shared" si="703"/>
        <v>0</v>
      </c>
      <c r="U303" s="34">
        <f t="shared" si="703"/>
        <v>0</v>
      </c>
      <c r="V303" s="34">
        <f t="shared" si="703"/>
        <v>0</v>
      </c>
      <c r="W303" s="34">
        <f t="shared" si="703"/>
        <v>0</v>
      </c>
      <c r="X303" s="34">
        <f t="shared" si="703"/>
        <v>0</v>
      </c>
      <c r="Y303" s="34">
        <f t="shared" si="703"/>
        <v>21850</v>
      </c>
      <c r="Z303" s="34">
        <f t="shared" si="703"/>
        <v>21850</v>
      </c>
      <c r="AA303" s="34">
        <f t="shared" si="703"/>
        <v>0</v>
      </c>
      <c r="AB303" s="34">
        <f t="shared" si="703"/>
        <v>21850</v>
      </c>
      <c r="AC303" s="34">
        <f t="shared" si="703"/>
        <v>0</v>
      </c>
      <c r="AD303" s="34">
        <f t="shared" si="703"/>
        <v>0</v>
      </c>
      <c r="AE303" s="34"/>
      <c r="AF303" s="34">
        <f t="shared" si="703"/>
        <v>0</v>
      </c>
      <c r="AG303" s="34">
        <f t="shared" si="703"/>
        <v>0</v>
      </c>
      <c r="AH303" s="34">
        <f t="shared" si="703"/>
        <v>0</v>
      </c>
      <c r="AI303" s="34">
        <f t="shared" si="703"/>
        <v>0</v>
      </c>
      <c r="AJ303" s="34">
        <f t="shared" si="703"/>
        <v>0</v>
      </c>
      <c r="AK303" s="34">
        <f t="shared" si="703"/>
        <v>0</v>
      </c>
      <c r="AL303" s="34">
        <f t="shared" si="703"/>
        <v>0</v>
      </c>
      <c r="AM303" s="90">
        <f>Y303/C303*100</f>
        <v>155.5049462671696</v>
      </c>
      <c r="AN303" s="90">
        <f t="shared" si="658"/>
        <v>87.9381816718316</v>
      </c>
      <c r="AO303" s="16"/>
      <c r="AP303" s="44"/>
    </row>
    <row r="304" spans="1:43" ht="19.5">
      <c r="A304" s="21" t="s">
        <v>46</v>
      </c>
      <c r="B304" s="56" t="s">
        <v>33</v>
      </c>
      <c r="C304" s="38">
        <f t="shared" ref="C304" si="704">SUM(C307,C310,C312)</f>
        <v>14051</v>
      </c>
      <c r="D304" s="38">
        <f t="shared" ref="D304:H304" si="705">SUM(D307,D311,D312)</f>
        <v>24847</v>
      </c>
      <c r="E304" s="38">
        <f t="shared" si="705"/>
        <v>14051</v>
      </c>
      <c r="F304" s="38">
        <f t="shared" si="705"/>
        <v>24847</v>
      </c>
      <c r="G304" s="38">
        <f t="shared" si="705"/>
        <v>0</v>
      </c>
      <c r="H304" s="38">
        <f t="shared" si="705"/>
        <v>0</v>
      </c>
      <c r="I304" s="38">
        <f t="shared" ref="I304:AA304" si="706">SUM(I305,I306,I307,I310,I312)</f>
        <v>14051</v>
      </c>
      <c r="J304" s="38">
        <f t="shared" si="706"/>
        <v>28543</v>
      </c>
      <c r="K304" s="38">
        <f t="shared" si="706"/>
        <v>0</v>
      </c>
      <c r="L304" s="38">
        <f t="shared" si="706"/>
        <v>0</v>
      </c>
      <c r="M304" s="38">
        <f t="shared" si="706"/>
        <v>0</v>
      </c>
      <c r="N304" s="38">
        <f t="shared" si="706"/>
        <v>0</v>
      </c>
      <c r="O304" s="38">
        <f t="shared" si="706"/>
        <v>0</v>
      </c>
      <c r="P304" s="38">
        <f t="shared" si="706"/>
        <v>0</v>
      </c>
      <c r="Q304" s="38">
        <f t="shared" si="706"/>
        <v>0</v>
      </c>
      <c r="R304" s="38">
        <f t="shared" si="706"/>
        <v>0</v>
      </c>
      <c r="S304" s="38">
        <f t="shared" si="706"/>
        <v>0</v>
      </c>
      <c r="T304" s="38">
        <f t="shared" si="706"/>
        <v>0</v>
      </c>
      <c r="U304" s="38">
        <f t="shared" si="706"/>
        <v>0</v>
      </c>
      <c r="V304" s="38">
        <f t="shared" si="706"/>
        <v>0</v>
      </c>
      <c r="W304" s="38">
        <f t="shared" si="706"/>
        <v>0</v>
      </c>
      <c r="X304" s="38">
        <f t="shared" si="706"/>
        <v>0</v>
      </c>
      <c r="Y304" s="38">
        <f t="shared" si="706"/>
        <v>21850</v>
      </c>
      <c r="Z304" s="38">
        <f t="shared" si="706"/>
        <v>21850</v>
      </c>
      <c r="AA304" s="38">
        <f t="shared" si="706"/>
        <v>0</v>
      </c>
      <c r="AB304" s="38">
        <f>SUM(AB305,AB306,AB307,AB310,AB312)</f>
        <v>21850</v>
      </c>
      <c r="AC304" s="38">
        <f t="shared" ref="AC304:AE304" si="707">SUM(AC305,AC306,AC307,AC311,AC312)</f>
        <v>0</v>
      </c>
      <c r="AD304" s="38">
        <f t="shared" si="707"/>
        <v>0</v>
      </c>
      <c r="AE304" s="38">
        <f t="shared" si="707"/>
        <v>0</v>
      </c>
      <c r="AF304" s="38">
        <f t="shared" ref="AF304:AL304" si="708">SUM(AF307,AF311,AF312)</f>
        <v>0</v>
      </c>
      <c r="AG304" s="38">
        <f t="shared" si="708"/>
        <v>0</v>
      </c>
      <c r="AH304" s="38">
        <f t="shared" si="708"/>
        <v>0</v>
      </c>
      <c r="AI304" s="38">
        <f t="shared" si="708"/>
        <v>0</v>
      </c>
      <c r="AJ304" s="38">
        <f t="shared" si="708"/>
        <v>0</v>
      </c>
      <c r="AK304" s="38">
        <f t="shared" si="708"/>
        <v>0</v>
      </c>
      <c r="AL304" s="38">
        <f t="shared" si="708"/>
        <v>0</v>
      </c>
      <c r="AM304" s="96">
        <f>Y304/C304*100</f>
        <v>155.5049462671696</v>
      </c>
      <c r="AN304" s="90">
        <f t="shared" si="658"/>
        <v>87.9381816718316</v>
      </c>
      <c r="AO304" s="31">
        <v>0</v>
      </c>
      <c r="AP304" s="51">
        <v>0</v>
      </c>
    </row>
    <row r="305" spans="1:43" ht="56.25">
      <c r="A305" s="363">
        <v>1</v>
      </c>
      <c r="B305" s="366" t="s">
        <v>948</v>
      </c>
      <c r="C305" s="38"/>
      <c r="D305" s="38"/>
      <c r="E305" s="38"/>
      <c r="F305" s="38"/>
      <c r="G305" s="38"/>
      <c r="H305" s="38"/>
      <c r="I305" s="38"/>
      <c r="J305" s="39">
        <v>3500</v>
      </c>
      <c r="K305" s="38"/>
      <c r="L305" s="38"/>
      <c r="M305" s="38"/>
      <c r="N305" s="38"/>
      <c r="O305" s="38"/>
      <c r="P305" s="38"/>
      <c r="Q305" s="38"/>
      <c r="R305" s="38"/>
      <c r="S305" s="38"/>
      <c r="T305" s="38"/>
      <c r="U305" s="38"/>
      <c r="V305" s="38"/>
      <c r="W305" s="38"/>
      <c r="X305" s="38"/>
      <c r="Y305" s="39">
        <f>Z305+AF305</f>
        <v>3500</v>
      </c>
      <c r="Z305" s="39">
        <f t="shared" ref="Z305" si="709">AA305+AB305+AC305+AD305</f>
        <v>3500</v>
      </c>
      <c r="AA305" s="34"/>
      <c r="AB305" s="407">
        <v>3500</v>
      </c>
      <c r="AC305" s="34"/>
      <c r="AD305" s="38"/>
      <c r="AE305" s="38"/>
      <c r="AF305" s="38"/>
      <c r="AG305" s="38"/>
      <c r="AH305" s="38"/>
      <c r="AI305" s="38"/>
      <c r="AJ305" s="38"/>
      <c r="AK305" s="38"/>
      <c r="AL305" s="38"/>
      <c r="AM305" s="96"/>
      <c r="AN305" s="90"/>
      <c r="AO305" s="12" t="s">
        <v>259</v>
      </c>
      <c r="AP305" s="51"/>
    </row>
    <row r="306" spans="1:43" ht="37.5">
      <c r="A306" s="363">
        <v>2</v>
      </c>
      <c r="B306" s="366" t="s">
        <v>949</v>
      </c>
      <c r="C306" s="38"/>
      <c r="D306" s="38"/>
      <c r="E306" s="38"/>
      <c r="F306" s="38"/>
      <c r="G306" s="38"/>
      <c r="H306" s="38"/>
      <c r="I306" s="38"/>
      <c r="J306" s="39">
        <v>96</v>
      </c>
      <c r="K306" s="38"/>
      <c r="L306" s="38"/>
      <c r="M306" s="38"/>
      <c r="N306" s="38"/>
      <c r="O306" s="38"/>
      <c r="P306" s="38"/>
      <c r="Q306" s="38"/>
      <c r="R306" s="38"/>
      <c r="S306" s="38"/>
      <c r="T306" s="38"/>
      <c r="U306" s="38"/>
      <c r="V306" s="38"/>
      <c r="W306" s="38"/>
      <c r="X306" s="38"/>
      <c r="Y306" s="39">
        <f>Z306+AF306</f>
        <v>96</v>
      </c>
      <c r="Z306" s="39">
        <f t="shared" ref="Z306" si="710">AA306+AB306+AC306+AD306</f>
        <v>96</v>
      </c>
      <c r="AA306" s="38"/>
      <c r="AB306" s="39">
        <v>96</v>
      </c>
      <c r="AC306" s="38"/>
      <c r="AD306" s="38"/>
      <c r="AE306" s="38"/>
      <c r="AF306" s="38"/>
      <c r="AG306" s="38"/>
      <c r="AH306" s="38"/>
      <c r="AI306" s="38"/>
      <c r="AJ306" s="38"/>
      <c r="AK306" s="38"/>
      <c r="AL306" s="38"/>
      <c r="AM306" s="96"/>
      <c r="AN306" s="90"/>
      <c r="AO306" s="372" t="s">
        <v>955</v>
      </c>
      <c r="AP306" s="51"/>
    </row>
    <row r="307" spans="1:43">
      <c r="A307" s="15">
        <v>3</v>
      </c>
      <c r="B307" s="2" t="s">
        <v>177</v>
      </c>
      <c r="C307" s="34">
        <f t="shared" ref="C307:I307" si="711">C308+C309</f>
        <v>3999</v>
      </c>
      <c r="D307" s="34">
        <f t="shared" si="711"/>
        <v>3999</v>
      </c>
      <c r="E307" s="34">
        <f t="shared" si="711"/>
        <v>3999</v>
      </c>
      <c r="F307" s="34">
        <f t="shared" si="711"/>
        <v>3999</v>
      </c>
      <c r="G307" s="34">
        <f t="shared" si="711"/>
        <v>0</v>
      </c>
      <c r="H307" s="34">
        <f t="shared" si="711"/>
        <v>0</v>
      </c>
      <c r="I307" s="34">
        <f t="shared" si="711"/>
        <v>3999</v>
      </c>
      <c r="J307" s="34">
        <f>J308+J309</f>
        <v>4099</v>
      </c>
      <c r="K307" s="34">
        <f t="shared" ref="K307:AL307" si="712">K308</f>
        <v>0</v>
      </c>
      <c r="L307" s="34">
        <f t="shared" si="712"/>
        <v>0</v>
      </c>
      <c r="M307" s="34">
        <f t="shared" si="712"/>
        <v>0</v>
      </c>
      <c r="N307" s="34">
        <f t="shared" si="712"/>
        <v>0</v>
      </c>
      <c r="O307" s="34">
        <f t="shared" si="712"/>
        <v>0</v>
      </c>
      <c r="P307" s="34">
        <f t="shared" si="712"/>
        <v>0</v>
      </c>
      <c r="Q307" s="34">
        <f t="shared" si="712"/>
        <v>0</v>
      </c>
      <c r="R307" s="34">
        <f t="shared" si="712"/>
        <v>0</v>
      </c>
      <c r="S307" s="34">
        <f t="shared" si="712"/>
        <v>0</v>
      </c>
      <c r="T307" s="34">
        <f t="shared" si="712"/>
        <v>0</v>
      </c>
      <c r="U307" s="34">
        <f t="shared" si="712"/>
        <v>0</v>
      </c>
      <c r="V307" s="34">
        <f t="shared" si="712"/>
        <v>0</v>
      </c>
      <c r="W307" s="34">
        <f t="shared" si="712"/>
        <v>0</v>
      </c>
      <c r="X307" s="34">
        <f t="shared" si="712"/>
        <v>0</v>
      </c>
      <c r="Y307" s="34">
        <f t="shared" si="712"/>
        <v>3995</v>
      </c>
      <c r="Z307" s="34">
        <f t="shared" si="712"/>
        <v>3995</v>
      </c>
      <c r="AA307" s="34">
        <f t="shared" si="712"/>
        <v>0</v>
      </c>
      <c r="AB307" s="34">
        <f t="shared" si="712"/>
        <v>3995</v>
      </c>
      <c r="AC307" s="34">
        <f t="shared" si="712"/>
        <v>0</v>
      </c>
      <c r="AD307" s="34">
        <f t="shared" si="712"/>
        <v>0</v>
      </c>
      <c r="AE307" s="34"/>
      <c r="AF307" s="34">
        <f t="shared" si="712"/>
        <v>0</v>
      </c>
      <c r="AG307" s="34">
        <f t="shared" si="712"/>
        <v>0</v>
      </c>
      <c r="AH307" s="34">
        <f t="shared" si="712"/>
        <v>0</v>
      </c>
      <c r="AI307" s="34">
        <f t="shared" si="712"/>
        <v>0</v>
      </c>
      <c r="AJ307" s="34">
        <f t="shared" si="712"/>
        <v>0</v>
      </c>
      <c r="AK307" s="34">
        <f t="shared" si="712"/>
        <v>0</v>
      </c>
      <c r="AL307" s="34">
        <f t="shared" si="712"/>
        <v>0</v>
      </c>
      <c r="AM307" s="90">
        <f>Y307/C307*100</f>
        <v>99.899974993748444</v>
      </c>
      <c r="AN307" s="90">
        <f t="shared" si="658"/>
        <v>99.899974993748444</v>
      </c>
      <c r="AO307" s="16"/>
      <c r="AP307" s="44">
        <v>0</v>
      </c>
    </row>
    <row r="308" spans="1:43" ht="37.5">
      <c r="A308" s="17"/>
      <c r="B308" s="18" t="s">
        <v>950</v>
      </c>
      <c r="C308" s="36">
        <f t="shared" ref="C308:D314" si="713">E308+O308</f>
        <v>3999</v>
      </c>
      <c r="D308" s="36">
        <f t="shared" si="713"/>
        <v>3999</v>
      </c>
      <c r="E308" s="36">
        <f t="shared" ref="E308" si="714">G308+I308+K308+L308+N308</f>
        <v>3999</v>
      </c>
      <c r="F308" s="36">
        <f t="shared" ref="F308" si="715">H308+J308+K308+L308+N308</f>
        <v>3999</v>
      </c>
      <c r="G308" s="36"/>
      <c r="H308" s="36"/>
      <c r="I308" s="36">
        <v>3999</v>
      </c>
      <c r="J308" s="36">
        <v>3999</v>
      </c>
      <c r="K308" s="36"/>
      <c r="L308" s="36"/>
      <c r="M308" s="36"/>
      <c r="N308" s="36"/>
      <c r="O308" s="35">
        <f t="shared" ref="O308" si="716">Q308+X308</f>
        <v>0</v>
      </c>
      <c r="P308" s="35">
        <f t="shared" ref="P308" si="717">R308+X308</f>
        <v>0</v>
      </c>
      <c r="Q308" s="35">
        <f t="shared" ref="Q308" si="718">S308+U308+V308+W308</f>
        <v>0</v>
      </c>
      <c r="R308" s="35">
        <f t="shared" ref="R308" si="719">T308+U308+V308+W308</f>
        <v>0</v>
      </c>
      <c r="S308" s="36"/>
      <c r="T308" s="36"/>
      <c r="U308" s="36"/>
      <c r="V308" s="36"/>
      <c r="W308" s="36"/>
      <c r="X308" s="36"/>
      <c r="Y308" s="36">
        <f>Z308+AF308</f>
        <v>3995</v>
      </c>
      <c r="Z308" s="36">
        <f t="shared" ref="Z308" si="720">AA308+AB308+AC308+AD308</f>
        <v>3995</v>
      </c>
      <c r="AA308" s="36"/>
      <c r="AB308" s="408">
        <v>3995</v>
      </c>
      <c r="AC308" s="36"/>
      <c r="AD308" s="36"/>
      <c r="AE308" s="36"/>
      <c r="AF308" s="36"/>
      <c r="AG308" s="36"/>
      <c r="AH308" s="36"/>
      <c r="AI308" s="36"/>
      <c r="AJ308" s="36"/>
      <c r="AK308" s="36"/>
      <c r="AL308" s="36"/>
      <c r="AM308" s="94">
        <f>Y308/C308*100</f>
        <v>99.899974993748444</v>
      </c>
      <c r="AN308" s="94">
        <f t="shared" si="658"/>
        <v>99.899974993748444</v>
      </c>
      <c r="AO308" s="30" t="s">
        <v>268</v>
      </c>
      <c r="AP308" s="47"/>
      <c r="AQ308">
        <v>1</v>
      </c>
    </row>
    <row r="309" spans="1:43" ht="37.5">
      <c r="A309" s="17"/>
      <c r="B309" s="18" t="s">
        <v>951</v>
      </c>
      <c r="C309" s="36"/>
      <c r="D309" s="36"/>
      <c r="E309" s="36"/>
      <c r="F309" s="36"/>
      <c r="G309" s="36"/>
      <c r="H309" s="36"/>
      <c r="I309" s="36"/>
      <c r="J309" s="36">
        <v>100</v>
      </c>
      <c r="K309" s="36"/>
      <c r="L309" s="36"/>
      <c r="M309" s="36"/>
      <c r="N309" s="36"/>
      <c r="O309" s="35"/>
      <c r="P309" s="35"/>
      <c r="Q309" s="35"/>
      <c r="R309" s="35"/>
      <c r="S309" s="36"/>
      <c r="T309" s="36"/>
      <c r="U309" s="36"/>
      <c r="V309" s="36"/>
      <c r="W309" s="36"/>
      <c r="X309" s="36"/>
      <c r="Y309" s="36"/>
      <c r="Z309" s="36"/>
      <c r="AA309" s="36"/>
      <c r="AB309" s="36"/>
      <c r="AC309" s="36"/>
      <c r="AD309" s="36"/>
      <c r="AE309" s="36"/>
      <c r="AF309" s="36"/>
      <c r="AG309" s="36"/>
      <c r="AH309" s="36"/>
      <c r="AI309" s="36"/>
      <c r="AJ309" s="36"/>
      <c r="AK309" s="36"/>
      <c r="AL309" s="36"/>
      <c r="AM309" s="94"/>
      <c r="AN309" s="94"/>
      <c r="AO309" s="30" t="s">
        <v>264</v>
      </c>
      <c r="AP309" s="47"/>
    </row>
    <row r="310" spans="1:43" ht="37.5">
      <c r="A310" s="289" t="s">
        <v>140</v>
      </c>
      <c r="B310" s="298" t="s">
        <v>865</v>
      </c>
      <c r="C310" s="34">
        <f t="shared" ref="C310:AL310" si="721">C311</f>
        <v>0</v>
      </c>
      <c r="D310" s="34">
        <f t="shared" si="721"/>
        <v>8828</v>
      </c>
      <c r="E310" s="34">
        <f t="shared" si="721"/>
        <v>0</v>
      </c>
      <c r="F310" s="34">
        <f t="shared" si="721"/>
        <v>8828</v>
      </c>
      <c r="G310" s="34">
        <f t="shared" si="721"/>
        <v>0</v>
      </c>
      <c r="H310" s="34">
        <f t="shared" si="721"/>
        <v>0</v>
      </c>
      <c r="I310" s="34">
        <f t="shared" si="721"/>
        <v>0</v>
      </c>
      <c r="J310" s="34">
        <f t="shared" si="721"/>
        <v>8828</v>
      </c>
      <c r="K310" s="34">
        <f t="shared" si="721"/>
        <v>0</v>
      </c>
      <c r="L310" s="34">
        <f t="shared" si="721"/>
        <v>0</v>
      </c>
      <c r="M310" s="34">
        <f t="shared" si="721"/>
        <v>0</v>
      </c>
      <c r="N310" s="34">
        <f t="shared" si="721"/>
        <v>0</v>
      </c>
      <c r="O310" s="34">
        <f t="shared" si="721"/>
        <v>0</v>
      </c>
      <c r="P310" s="34">
        <f t="shared" si="721"/>
        <v>0</v>
      </c>
      <c r="Q310" s="34">
        <f t="shared" si="721"/>
        <v>0</v>
      </c>
      <c r="R310" s="34">
        <f t="shared" si="721"/>
        <v>0</v>
      </c>
      <c r="S310" s="34">
        <f t="shared" si="721"/>
        <v>0</v>
      </c>
      <c r="T310" s="34">
        <f t="shared" si="721"/>
        <v>0</v>
      </c>
      <c r="U310" s="34">
        <f t="shared" si="721"/>
        <v>0</v>
      </c>
      <c r="V310" s="34">
        <f t="shared" si="721"/>
        <v>0</v>
      </c>
      <c r="W310" s="34">
        <f t="shared" si="721"/>
        <v>0</v>
      </c>
      <c r="X310" s="34">
        <f t="shared" si="721"/>
        <v>0</v>
      </c>
      <c r="Y310" s="34">
        <f t="shared" si="721"/>
        <v>8192</v>
      </c>
      <c r="Z310" s="34">
        <f t="shared" si="721"/>
        <v>8192</v>
      </c>
      <c r="AA310" s="34">
        <f t="shared" si="721"/>
        <v>0</v>
      </c>
      <c r="AB310" s="34">
        <f t="shared" si="721"/>
        <v>8192</v>
      </c>
      <c r="AC310" s="34">
        <f t="shared" si="721"/>
        <v>0</v>
      </c>
      <c r="AD310" s="34">
        <f t="shared" si="721"/>
        <v>0</v>
      </c>
      <c r="AE310" s="34"/>
      <c r="AF310" s="34">
        <f t="shared" si="721"/>
        <v>0</v>
      </c>
      <c r="AG310" s="34">
        <f t="shared" si="721"/>
        <v>0</v>
      </c>
      <c r="AH310" s="34">
        <f t="shared" si="721"/>
        <v>0</v>
      </c>
      <c r="AI310" s="34">
        <f t="shared" si="721"/>
        <v>0</v>
      </c>
      <c r="AJ310" s="34">
        <f t="shared" si="721"/>
        <v>0</v>
      </c>
      <c r="AK310" s="34">
        <f t="shared" si="721"/>
        <v>0</v>
      </c>
      <c r="AL310" s="34">
        <f t="shared" si="721"/>
        <v>0</v>
      </c>
      <c r="AM310" s="91"/>
      <c r="AN310" s="90">
        <f>Y310/D311*100</f>
        <v>92.795650203896699</v>
      </c>
      <c r="AO310" s="30"/>
      <c r="AP310" s="47"/>
    </row>
    <row r="311" spans="1:43">
      <c r="A311" s="291"/>
      <c r="B311" s="299" t="s">
        <v>635</v>
      </c>
      <c r="C311" s="36"/>
      <c r="D311" s="36">
        <f t="shared" si="713"/>
        <v>8828</v>
      </c>
      <c r="E311" s="36">
        <f t="shared" ref="E311" si="722">G311+I311+K311+L311+N311</f>
        <v>0</v>
      </c>
      <c r="F311" s="36">
        <f t="shared" ref="F311" si="723">H311+J311+K311+L311+N311</f>
        <v>8828</v>
      </c>
      <c r="G311" s="36"/>
      <c r="H311" s="36"/>
      <c r="I311" s="36"/>
      <c r="J311" s="36">
        <v>8828</v>
      </c>
      <c r="K311" s="36"/>
      <c r="L311" s="36"/>
      <c r="M311" s="36"/>
      <c r="N311" s="36"/>
      <c r="O311" s="36"/>
      <c r="P311" s="36"/>
      <c r="Q311" s="35">
        <f t="shared" ref="Q311" si="724">S311+U311+V311+W311</f>
        <v>0</v>
      </c>
      <c r="R311" s="35">
        <f t="shared" ref="R311" si="725">T311+U311+V311+W311</f>
        <v>0</v>
      </c>
      <c r="S311" s="36"/>
      <c r="T311" s="36"/>
      <c r="U311" s="36"/>
      <c r="V311" s="36"/>
      <c r="W311" s="36"/>
      <c r="X311" s="36"/>
      <c r="Y311" s="36">
        <f>Z311+AF311</f>
        <v>8192</v>
      </c>
      <c r="Z311" s="36">
        <f t="shared" ref="Z311" si="726">AA311+AB311+AC311+AD311</f>
        <v>8192</v>
      </c>
      <c r="AA311" s="36"/>
      <c r="AB311" s="408">
        <v>8192</v>
      </c>
      <c r="AC311" s="36"/>
      <c r="AD311" s="36"/>
      <c r="AE311" s="36"/>
      <c r="AF311" s="36"/>
      <c r="AG311" s="36"/>
      <c r="AH311" s="36"/>
      <c r="AI311" s="36"/>
      <c r="AJ311" s="36"/>
      <c r="AK311" s="36"/>
      <c r="AL311" s="36"/>
      <c r="AM311" s="91"/>
      <c r="AN311" s="90"/>
      <c r="AO311" s="283" t="s">
        <v>277</v>
      </c>
      <c r="AP311" s="47"/>
    </row>
    <row r="312" spans="1:43" ht="45.75" customHeight="1">
      <c r="A312" s="16">
        <v>5</v>
      </c>
      <c r="B312" s="2" t="s">
        <v>182</v>
      </c>
      <c r="C312" s="34">
        <f>SUM(C313:C314)</f>
        <v>10052</v>
      </c>
      <c r="D312" s="34">
        <f>SUM(D313:D314)</f>
        <v>12020</v>
      </c>
      <c r="E312" s="34">
        <f t="shared" ref="E312:AL312" si="727">SUM(E313:E314)</f>
        <v>10052</v>
      </c>
      <c r="F312" s="34">
        <f t="shared" si="727"/>
        <v>12020</v>
      </c>
      <c r="G312" s="34">
        <f t="shared" si="727"/>
        <v>0</v>
      </c>
      <c r="H312" s="34">
        <f t="shared" si="727"/>
        <v>0</v>
      </c>
      <c r="I312" s="34">
        <f t="shared" si="727"/>
        <v>10052</v>
      </c>
      <c r="J312" s="34">
        <f t="shared" si="727"/>
        <v>12020</v>
      </c>
      <c r="K312" s="34">
        <f t="shared" si="727"/>
        <v>0</v>
      </c>
      <c r="L312" s="34">
        <f t="shared" si="727"/>
        <v>0</v>
      </c>
      <c r="M312" s="34">
        <f t="shared" si="727"/>
        <v>0</v>
      </c>
      <c r="N312" s="34">
        <f t="shared" si="727"/>
        <v>0</v>
      </c>
      <c r="O312" s="34">
        <f t="shared" si="727"/>
        <v>0</v>
      </c>
      <c r="P312" s="34">
        <f t="shared" si="727"/>
        <v>0</v>
      </c>
      <c r="Q312" s="34">
        <f t="shared" si="727"/>
        <v>0</v>
      </c>
      <c r="R312" s="34">
        <f t="shared" si="727"/>
        <v>0</v>
      </c>
      <c r="S312" s="34">
        <f t="shared" si="727"/>
        <v>0</v>
      </c>
      <c r="T312" s="34">
        <f t="shared" si="727"/>
        <v>0</v>
      </c>
      <c r="U312" s="34">
        <f t="shared" si="727"/>
        <v>0</v>
      </c>
      <c r="V312" s="34">
        <f t="shared" si="727"/>
        <v>0</v>
      </c>
      <c r="W312" s="34">
        <f t="shared" si="727"/>
        <v>0</v>
      </c>
      <c r="X312" s="34">
        <f t="shared" si="727"/>
        <v>0</v>
      </c>
      <c r="Y312" s="34">
        <f t="shared" si="727"/>
        <v>6067</v>
      </c>
      <c r="Z312" s="34">
        <f t="shared" si="727"/>
        <v>6067</v>
      </c>
      <c r="AA312" s="34">
        <f t="shared" si="727"/>
        <v>0</v>
      </c>
      <c r="AB312" s="34">
        <f t="shared" si="727"/>
        <v>6067</v>
      </c>
      <c r="AC312" s="34">
        <f t="shared" si="727"/>
        <v>0</v>
      </c>
      <c r="AD312" s="34">
        <f t="shared" si="727"/>
        <v>0</v>
      </c>
      <c r="AE312" s="34"/>
      <c r="AF312" s="34">
        <f t="shared" si="727"/>
        <v>0</v>
      </c>
      <c r="AG312" s="34">
        <f t="shared" si="727"/>
        <v>0</v>
      </c>
      <c r="AH312" s="34">
        <f t="shared" si="727"/>
        <v>0</v>
      </c>
      <c r="AI312" s="34">
        <f t="shared" si="727"/>
        <v>0</v>
      </c>
      <c r="AJ312" s="34">
        <f t="shared" si="727"/>
        <v>0</v>
      </c>
      <c r="AK312" s="34">
        <f t="shared" si="727"/>
        <v>0</v>
      </c>
      <c r="AL312" s="34">
        <f t="shared" si="727"/>
        <v>0</v>
      </c>
      <c r="AM312" s="90">
        <f>Y312/C312*100</f>
        <v>60.356148030242743</v>
      </c>
      <c r="AN312" s="90">
        <f t="shared" si="658"/>
        <v>50.47420965058236</v>
      </c>
      <c r="AO312" s="16"/>
      <c r="AP312" s="44"/>
    </row>
    <row r="313" spans="1:43" ht="75">
      <c r="A313" s="30"/>
      <c r="B313" s="18" t="s">
        <v>288</v>
      </c>
      <c r="C313" s="36">
        <f t="shared" ref="C313:C314" si="728">E313+O313</f>
        <v>8052</v>
      </c>
      <c r="D313" s="36">
        <f t="shared" si="713"/>
        <v>7730</v>
      </c>
      <c r="E313" s="36">
        <f t="shared" ref="E313:E314" si="729">G313+I313+K313+L313+N313</f>
        <v>8052</v>
      </c>
      <c r="F313" s="36">
        <f t="shared" ref="F313:F314" si="730">H313+J313+K313+L313+N313</f>
        <v>7730</v>
      </c>
      <c r="G313" s="36"/>
      <c r="H313" s="36"/>
      <c r="I313" s="36">
        <v>8052</v>
      </c>
      <c r="J313" s="36">
        <v>7730</v>
      </c>
      <c r="K313" s="36"/>
      <c r="L313" s="36"/>
      <c r="M313" s="36"/>
      <c r="N313" s="36"/>
      <c r="O313" s="35">
        <f t="shared" ref="O313:O314" si="731">Q313+X313</f>
        <v>0</v>
      </c>
      <c r="P313" s="35">
        <f t="shared" ref="P313:P314" si="732">R313+X313</f>
        <v>0</v>
      </c>
      <c r="Q313" s="35">
        <f t="shared" ref="Q313:Q314" si="733">S313+U313+V313+W313</f>
        <v>0</v>
      </c>
      <c r="R313" s="35">
        <f t="shared" ref="R313:R314" si="734">T313+U313+V313+W313</f>
        <v>0</v>
      </c>
      <c r="S313" s="36"/>
      <c r="T313" s="36"/>
      <c r="U313" s="36"/>
      <c r="V313" s="36"/>
      <c r="W313" s="36"/>
      <c r="X313" s="36"/>
      <c r="Y313" s="36">
        <f>Z313+AF313</f>
        <v>1814</v>
      </c>
      <c r="Z313" s="36">
        <f t="shared" ref="Z313:Z314" si="735">AA313+AB313+AC313+AD313</f>
        <v>1814</v>
      </c>
      <c r="AA313" s="36"/>
      <c r="AB313" s="408">
        <v>1814</v>
      </c>
      <c r="AC313" s="36"/>
      <c r="AD313" s="36"/>
      <c r="AE313" s="36"/>
      <c r="AF313" s="36"/>
      <c r="AG313" s="36"/>
      <c r="AH313" s="36"/>
      <c r="AI313" s="36"/>
      <c r="AJ313" s="36"/>
      <c r="AK313" s="36"/>
      <c r="AL313" s="36"/>
      <c r="AM313" s="91">
        <f>Y313/C313*100</f>
        <v>22.528564331843022</v>
      </c>
      <c r="AN313" s="94">
        <f t="shared" si="658"/>
        <v>23.467011642949547</v>
      </c>
      <c r="AO313" s="30" t="s">
        <v>268</v>
      </c>
      <c r="AP313" s="30" t="s">
        <v>270</v>
      </c>
      <c r="AQ313">
        <v>1</v>
      </c>
    </row>
    <row r="314" spans="1:43" ht="37.5">
      <c r="A314" s="30"/>
      <c r="B314" s="18" t="s">
        <v>289</v>
      </c>
      <c r="C314" s="36">
        <f t="shared" si="728"/>
        <v>2000</v>
      </c>
      <c r="D314" s="36">
        <f t="shared" si="713"/>
        <v>4290</v>
      </c>
      <c r="E314" s="36">
        <f t="shared" si="729"/>
        <v>2000</v>
      </c>
      <c r="F314" s="36">
        <f t="shared" si="730"/>
        <v>4290</v>
      </c>
      <c r="G314" s="36"/>
      <c r="H314" s="36"/>
      <c r="I314" s="36">
        <v>2000</v>
      </c>
      <c r="J314" s="36">
        <v>4290</v>
      </c>
      <c r="K314" s="36"/>
      <c r="L314" s="36"/>
      <c r="M314" s="36"/>
      <c r="N314" s="36"/>
      <c r="O314" s="35">
        <f t="shared" si="731"/>
        <v>0</v>
      </c>
      <c r="P314" s="35">
        <f t="shared" si="732"/>
        <v>0</v>
      </c>
      <c r="Q314" s="35">
        <f t="shared" si="733"/>
        <v>0</v>
      </c>
      <c r="R314" s="35">
        <f t="shared" si="734"/>
        <v>0</v>
      </c>
      <c r="S314" s="36"/>
      <c r="T314" s="36"/>
      <c r="U314" s="36"/>
      <c r="V314" s="36"/>
      <c r="W314" s="36"/>
      <c r="X314" s="36"/>
      <c r="Y314" s="36">
        <f>Z314+AF314</f>
        <v>4253</v>
      </c>
      <c r="Z314" s="36">
        <f t="shared" si="735"/>
        <v>4253</v>
      </c>
      <c r="AA314" s="36"/>
      <c r="AB314" s="408">
        <v>4253</v>
      </c>
      <c r="AC314" s="36"/>
      <c r="AD314" s="36"/>
      <c r="AE314" s="36"/>
      <c r="AF314" s="36"/>
      <c r="AG314" s="36"/>
      <c r="AH314" s="36"/>
      <c r="AI314" s="36"/>
      <c r="AJ314" s="36"/>
      <c r="AK314" s="36"/>
      <c r="AL314" s="36"/>
      <c r="AM314" s="94">
        <f>Y314/C314*100</f>
        <v>212.65</v>
      </c>
      <c r="AN314" s="94">
        <f t="shared" si="658"/>
        <v>99.137529137529128</v>
      </c>
      <c r="AO314" s="12" t="s">
        <v>265</v>
      </c>
      <c r="AP314" s="47"/>
      <c r="AQ314">
        <v>1</v>
      </c>
    </row>
    <row r="315" spans="1:43">
      <c r="A315" s="345" t="s">
        <v>291</v>
      </c>
      <c r="B315" s="346" t="s">
        <v>638</v>
      </c>
      <c r="C315" s="37">
        <f t="shared" ref="C315:AL315" si="736">C316</f>
        <v>0</v>
      </c>
      <c r="D315" s="37">
        <f t="shared" si="736"/>
        <v>0</v>
      </c>
      <c r="E315" s="37">
        <f t="shared" si="736"/>
        <v>0</v>
      </c>
      <c r="F315" s="37">
        <f t="shared" si="736"/>
        <v>0</v>
      </c>
      <c r="G315" s="37">
        <f t="shared" si="736"/>
        <v>0</v>
      </c>
      <c r="H315" s="37">
        <f t="shared" si="736"/>
        <v>0</v>
      </c>
      <c r="I315" s="37">
        <f t="shared" si="736"/>
        <v>0</v>
      </c>
      <c r="J315" s="37">
        <f t="shared" si="736"/>
        <v>0</v>
      </c>
      <c r="K315" s="37">
        <f t="shared" si="736"/>
        <v>0</v>
      </c>
      <c r="L315" s="37">
        <f t="shared" si="736"/>
        <v>0</v>
      </c>
      <c r="M315" s="37">
        <f t="shared" si="736"/>
        <v>0</v>
      </c>
      <c r="N315" s="37">
        <f t="shared" si="736"/>
        <v>0</v>
      </c>
      <c r="O315" s="37">
        <f t="shared" si="736"/>
        <v>0</v>
      </c>
      <c r="P315" s="37">
        <f t="shared" si="736"/>
        <v>0</v>
      </c>
      <c r="Q315" s="37">
        <f t="shared" si="736"/>
        <v>0</v>
      </c>
      <c r="R315" s="37">
        <f t="shared" si="736"/>
        <v>0</v>
      </c>
      <c r="S315" s="37">
        <f t="shared" si="736"/>
        <v>0</v>
      </c>
      <c r="T315" s="37">
        <f t="shared" si="736"/>
        <v>0</v>
      </c>
      <c r="U315" s="37">
        <f t="shared" si="736"/>
        <v>0</v>
      </c>
      <c r="V315" s="37">
        <f t="shared" si="736"/>
        <v>0</v>
      </c>
      <c r="W315" s="37">
        <f t="shared" si="736"/>
        <v>0</v>
      </c>
      <c r="X315" s="37">
        <f t="shared" si="736"/>
        <v>0</v>
      </c>
      <c r="Y315" s="37">
        <f t="shared" si="736"/>
        <v>0</v>
      </c>
      <c r="Z315" s="37">
        <f t="shared" si="736"/>
        <v>0</v>
      </c>
      <c r="AA315" s="37">
        <f t="shared" si="736"/>
        <v>0</v>
      </c>
      <c r="AB315" s="37">
        <f t="shared" si="736"/>
        <v>0</v>
      </c>
      <c r="AC315" s="37">
        <f t="shared" si="736"/>
        <v>0</v>
      </c>
      <c r="AD315" s="37">
        <f t="shared" si="736"/>
        <v>0</v>
      </c>
      <c r="AE315" s="37"/>
      <c r="AF315" s="37">
        <f t="shared" si="736"/>
        <v>0</v>
      </c>
      <c r="AG315" s="37">
        <f t="shared" si="736"/>
        <v>0</v>
      </c>
      <c r="AH315" s="37">
        <f t="shared" si="736"/>
        <v>0</v>
      </c>
      <c r="AI315" s="37">
        <f t="shared" si="736"/>
        <v>0</v>
      </c>
      <c r="AJ315" s="37">
        <f t="shared" si="736"/>
        <v>0</v>
      </c>
      <c r="AK315" s="37">
        <f t="shared" si="736"/>
        <v>0</v>
      </c>
      <c r="AL315" s="37">
        <f t="shared" si="736"/>
        <v>0</v>
      </c>
      <c r="AM315" s="101"/>
      <c r="AN315" s="93"/>
      <c r="AO315" s="347"/>
      <c r="AP315" s="348"/>
    </row>
    <row r="316" spans="1:43">
      <c r="A316" s="300" t="s">
        <v>26</v>
      </c>
      <c r="B316" s="279" t="s">
        <v>28</v>
      </c>
      <c r="C316" s="34">
        <f t="shared" ref="C316:E316" si="737">SUM(C317:C318)</f>
        <v>0</v>
      </c>
      <c r="D316" s="34">
        <f t="shared" si="737"/>
        <v>0</v>
      </c>
      <c r="E316" s="34">
        <f t="shared" si="737"/>
        <v>0</v>
      </c>
      <c r="F316" s="34">
        <f t="shared" ref="F316" si="738">SUM(F317:F318)</f>
        <v>0</v>
      </c>
      <c r="G316" s="34">
        <f t="shared" ref="G316:AL316" si="739">SUM(G317:G318)</f>
        <v>0</v>
      </c>
      <c r="H316" s="34">
        <f t="shared" si="739"/>
        <v>0</v>
      </c>
      <c r="I316" s="34">
        <f t="shared" si="739"/>
        <v>0</v>
      </c>
      <c r="J316" s="34">
        <f t="shared" si="739"/>
        <v>0</v>
      </c>
      <c r="K316" s="34">
        <f t="shared" si="739"/>
        <v>0</v>
      </c>
      <c r="L316" s="34">
        <f t="shared" si="739"/>
        <v>0</v>
      </c>
      <c r="M316" s="34">
        <f t="shared" si="739"/>
        <v>0</v>
      </c>
      <c r="N316" s="34">
        <f t="shared" si="739"/>
        <v>0</v>
      </c>
      <c r="O316" s="34">
        <f t="shared" si="739"/>
        <v>0</v>
      </c>
      <c r="P316" s="34">
        <f t="shared" si="739"/>
        <v>0</v>
      </c>
      <c r="Q316" s="34">
        <f t="shared" si="739"/>
        <v>0</v>
      </c>
      <c r="R316" s="34">
        <f t="shared" si="739"/>
        <v>0</v>
      </c>
      <c r="S316" s="34">
        <f t="shared" si="739"/>
        <v>0</v>
      </c>
      <c r="T316" s="34">
        <f t="shared" si="739"/>
        <v>0</v>
      </c>
      <c r="U316" s="34">
        <f t="shared" si="739"/>
        <v>0</v>
      </c>
      <c r="V316" s="34">
        <f t="shared" si="739"/>
        <v>0</v>
      </c>
      <c r="W316" s="34">
        <f t="shared" si="739"/>
        <v>0</v>
      </c>
      <c r="X316" s="34">
        <f t="shared" si="739"/>
        <v>0</v>
      </c>
      <c r="Y316" s="34">
        <f t="shared" si="739"/>
        <v>0</v>
      </c>
      <c r="Z316" s="34">
        <f t="shared" si="739"/>
        <v>0</v>
      </c>
      <c r="AA316" s="34">
        <f t="shared" si="739"/>
        <v>0</v>
      </c>
      <c r="AB316" s="34">
        <f t="shared" si="739"/>
        <v>0</v>
      </c>
      <c r="AC316" s="34">
        <f t="shared" si="739"/>
        <v>0</v>
      </c>
      <c r="AD316" s="34">
        <f t="shared" si="739"/>
        <v>0</v>
      </c>
      <c r="AE316" s="34"/>
      <c r="AF316" s="34">
        <f t="shared" si="739"/>
        <v>0</v>
      </c>
      <c r="AG316" s="34">
        <f t="shared" si="739"/>
        <v>0</v>
      </c>
      <c r="AH316" s="34">
        <f t="shared" si="739"/>
        <v>0</v>
      </c>
      <c r="AI316" s="34">
        <f t="shared" si="739"/>
        <v>0</v>
      </c>
      <c r="AJ316" s="34">
        <f t="shared" si="739"/>
        <v>0</v>
      </c>
      <c r="AK316" s="34">
        <f t="shared" si="739"/>
        <v>0</v>
      </c>
      <c r="AL316" s="34">
        <f t="shared" si="739"/>
        <v>0</v>
      </c>
      <c r="AM316" s="91"/>
      <c r="AN316" s="90"/>
      <c r="AO316" s="30"/>
      <c r="AP316" s="47"/>
    </row>
    <row r="317" spans="1:43" ht="56.25">
      <c r="A317" s="301">
        <v>1</v>
      </c>
      <c r="B317" s="302" t="s">
        <v>906</v>
      </c>
      <c r="C317" s="36"/>
      <c r="D317" s="39">
        <f t="shared" ref="D317:D318" si="740">F317+P317</f>
        <v>0</v>
      </c>
      <c r="E317" s="39">
        <f t="shared" ref="E317:E318" si="741">G317+I317+K317+L317+N317</f>
        <v>0</v>
      </c>
      <c r="F317" s="39">
        <f t="shared" ref="F317:F318" si="742">H317+J317+K317+L317+N317</f>
        <v>0</v>
      </c>
      <c r="G317" s="36"/>
      <c r="H317" s="36"/>
      <c r="I317" s="36"/>
      <c r="J317" s="39"/>
      <c r="K317" s="36"/>
      <c r="L317" s="36"/>
      <c r="M317" s="36"/>
      <c r="N317" s="36"/>
      <c r="O317" s="35">
        <f t="shared" ref="O317:O318" si="743">Q317+X317</f>
        <v>0</v>
      </c>
      <c r="P317" s="35">
        <f t="shared" ref="P317:P318" si="744">R317+X317</f>
        <v>0</v>
      </c>
      <c r="Q317" s="35">
        <f t="shared" ref="Q317:Q318" si="745">S317+U317+V317+W317</f>
        <v>0</v>
      </c>
      <c r="R317" s="35">
        <f t="shared" ref="R317:R318" si="746">T317+U317+V317+W317</f>
        <v>0</v>
      </c>
      <c r="S317" s="36"/>
      <c r="T317" s="36"/>
      <c r="U317" s="36"/>
      <c r="V317" s="36"/>
      <c r="W317" s="36"/>
      <c r="X317" s="36"/>
      <c r="Y317" s="36"/>
      <c r="Z317" s="36"/>
      <c r="AA317" s="36"/>
      <c r="AB317" s="36"/>
      <c r="AC317" s="36"/>
      <c r="AD317" s="36"/>
      <c r="AE317" s="36"/>
      <c r="AF317" s="36"/>
      <c r="AG317" s="36"/>
      <c r="AH317" s="36"/>
      <c r="AI317" s="36"/>
      <c r="AJ317" s="36"/>
      <c r="AK317" s="36"/>
      <c r="AL317" s="36"/>
      <c r="AM317" s="91"/>
      <c r="AN317" s="90"/>
      <c r="AO317" s="27" t="s">
        <v>259</v>
      </c>
      <c r="AP317" s="47"/>
    </row>
    <row r="318" spans="1:43" ht="66" customHeight="1">
      <c r="A318" s="301">
        <v>2</v>
      </c>
      <c r="B318" s="302" t="s">
        <v>907</v>
      </c>
      <c r="C318" s="36"/>
      <c r="D318" s="39">
        <f t="shared" si="740"/>
        <v>0</v>
      </c>
      <c r="E318" s="39">
        <f t="shared" si="741"/>
        <v>0</v>
      </c>
      <c r="F318" s="39">
        <f t="shared" si="742"/>
        <v>0</v>
      </c>
      <c r="G318" s="36"/>
      <c r="H318" s="36"/>
      <c r="I318" s="36"/>
      <c r="J318" s="39"/>
      <c r="K318" s="36"/>
      <c r="L318" s="36"/>
      <c r="M318" s="36"/>
      <c r="N318" s="36"/>
      <c r="O318" s="35">
        <f t="shared" si="743"/>
        <v>0</v>
      </c>
      <c r="P318" s="35">
        <f t="shared" si="744"/>
        <v>0</v>
      </c>
      <c r="Q318" s="35">
        <f t="shared" si="745"/>
        <v>0</v>
      </c>
      <c r="R318" s="35">
        <f t="shared" si="746"/>
        <v>0</v>
      </c>
      <c r="S318" s="36"/>
      <c r="T318" s="36"/>
      <c r="U318" s="36"/>
      <c r="V318" s="36"/>
      <c r="W318" s="36"/>
      <c r="X318" s="36"/>
      <c r="Y318" s="36"/>
      <c r="Z318" s="36"/>
      <c r="AA318" s="36"/>
      <c r="AB318" s="36"/>
      <c r="AC318" s="36"/>
      <c r="AD318" s="36"/>
      <c r="AE318" s="36"/>
      <c r="AF318" s="36"/>
      <c r="AG318" s="36"/>
      <c r="AH318" s="36"/>
      <c r="AI318" s="36"/>
      <c r="AJ318" s="36"/>
      <c r="AK318" s="36"/>
      <c r="AL318" s="36"/>
      <c r="AM318" s="91"/>
      <c r="AN318" s="90"/>
      <c r="AO318" s="27" t="s">
        <v>259</v>
      </c>
      <c r="AP318" s="47"/>
    </row>
    <row r="319" spans="1:43">
      <c r="A319" s="24" t="s">
        <v>291</v>
      </c>
      <c r="B319" s="25" t="s">
        <v>185</v>
      </c>
      <c r="C319" s="37">
        <f>C320+C349+C391+C404+C409+C421</f>
        <v>4404858</v>
      </c>
      <c r="D319" s="37">
        <f>D320+D349+D391+D404+D409+D421</f>
        <v>5422244</v>
      </c>
      <c r="E319" s="37">
        <f>E320+E349+E391+E404+E409+E421</f>
        <v>1277498</v>
      </c>
      <c r="F319" s="37">
        <f t="shared" ref="F319" si="747">F320+F349+F391+F404+F409+F421</f>
        <v>1294884</v>
      </c>
      <c r="G319" s="37">
        <f t="shared" ref="G319:AL319" si="748">G320+G349+G391+G404+G409+G421</f>
        <v>575726</v>
      </c>
      <c r="H319" s="37">
        <f t="shared" si="748"/>
        <v>520359</v>
      </c>
      <c r="I319" s="37">
        <f t="shared" si="748"/>
        <v>701772</v>
      </c>
      <c r="J319" s="37">
        <f t="shared" si="748"/>
        <v>737909</v>
      </c>
      <c r="K319" s="37">
        <f t="shared" si="748"/>
        <v>0</v>
      </c>
      <c r="L319" s="37">
        <f t="shared" si="748"/>
        <v>0</v>
      </c>
      <c r="M319" s="37">
        <f t="shared" si="748"/>
        <v>0</v>
      </c>
      <c r="N319" s="37">
        <f t="shared" si="748"/>
        <v>38910</v>
      </c>
      <c r="O319" s="37">
        <f t="shared" si="748"/>
        <v>3127360</v>
      </c>
      <c r="P319" s="37">
        <f t="shared" si="748"/>
        <v>4127360</v>
      </c>
      <c r="Q319" s="37">
        <f t="shared" si="748"/>
        <v>3127360</v>
      </c>
      <c r="R319" s="37">
        <f t="shared" si="748"/>
        <v>4127360</v>
      </c>
      <c r="S319" s="37">
        <f t="shared" si="748"/>
        <v>3127360</v>
      </c>
      <c r="T319" s="37">
        <f t="shared" si="748"/>
        <v>4127360</v>
      </c>
      <c r="U319" s="37">
        <f t="shared" si="748"/>
        <v>0</v>
      </c>
      <c r="V319" s="37">
        <f t="shared" si="748"/>
        <v>0</v>
      </c>
      <c r="W319" s="37">
        <f t="shared" si="748"/>
        <v>0</v>
      </c>
      <c r="X319" s="37">
        <f t="shared" si="748"/>
        <v>0</v>
      </c>
      <c r="Y319" s="37">
        <f t="shared" si="748"/>
        <v>5192053</v>
      </c>
      <c r="Z319" s="37">
        <f t="shared" si="748"/>
        <v>1104508</v>
      </c>
      <c r="AA319" s="37">
        <f t="shared" si="748"/>
        <v>470259</v>
      </c>
      <c r="AB319" s="37">
        <f t="shared" si="748"/>
        <v>595420</v>
      </c>
      <c r="AC319" s="37">
        <f t="shared" ref="AC319:AE319" si="749">AC320+AC349+AC391+AC404+AC409+AC421</f>
        <v>0</v>
      </c>
      <c r="AD319" s="37">
        <f t="shared" si="749"/>
        <v>0</v>
      </c>
      <c r="AE319" s="37">
        <f t="shared" si="749"/>
        <v>38829</v>
      </c>
      <c r="AF319" s="37">
        <f t="shared" si="748"/>
        <v>4087545</v>
      </c>
      <c r="AG319" s="37">
        <f t="shared" si="748"/>
        <v>4087545</v>
      </c>
      <c r="AH319" s="37">
        <f t="shared" si="748"/>
        <v>4087545</v>
      </c>
      <c r="AI319" s="37">
        <f t="shared" si="748"/>
        <v>0</v>
      </c>
      <c r="AJ319" s="37">
        <f t="shared" si="748"/>
        <v>0</v>
      </c>
      <c r="AK319" s="37">
        <f t="shared" si="748"/>
        <v>0</v>
      </c>
      <c r="AL319" s="37">
        <f t="shared" si="748"/>
        <v>0</v>
      </c>
      <c r="AM319" s="93">
        <f t="shared" ref="AM319:AM325" si="750">Y319/C319*100</f>
        <v>117.871064175054</v>
      </c>
      <c r="AN319" s="93">
        <f t="shared" si="658"/>
        <v>95.754691231158176</v>
      </c>
      <c r="AO319" s="48">
        <v>0</v>
      </c>
      <c r="AP319" s="49">
        <v>0</v>
      </c>
    </row>
    <row r="320" spans="1:43" ht="37.5">
      <c r="A320" s="32" t="s">
        <v>292</v>
      </c>
      <c r="B320" s="23" t="s">
        <v>186</v>
      </c>
      <c r="C320" s="40">
        <f>C321+C323</f>
        <v>202130</v>
      </c>
      <c r="D320" s="40">
        <f>D321+D323</f>
        <v>305526</v>
      </c>
      <c r="E320" s="40">
        <f t="shared" ref="E320" si="751">E321+E323</f>
        <v>129086</v>
      </c>
      <c r="F320" s="40">
        <f t="shared" ref="F320" si="752">F321+F323</f>
        <v>235882</v>
      </c>
      <c r="G320" s="40">
        <f t="shared" ref="G320:AL320" si="753">G321+G323</f>
        <v>16563</v>
      </c>
      <c r="H320" s="40">
        <f t="shared" si="753"/>
        <v>22671</v>
      </c>
      <c r="I320" s="40">
        <f t="shared" si="753"/>
        <v>112523</v>
      </c>
      <c r="J320" s="40">
        <f t="shared" si="753"/>
        <v>174301</v>
      </c>
      <c r="K320" s="40">
        <f t="shared" si="753"/>
        <v>0</v>
      </c>
      <c r="L320" s="40">
        <f t="shared" si="753"/>
        <v>0</v>
      </c>
      <c r="M320" s="40">
        <f t="shared" si="753"/>
        <v>0</v>
      </c>
      <c r="N320" s="40">
        <f t="shared" si="753"/>
        <v>38910</v>
      </c>
      <c r="O320" s="40">
        <f t="shared" si="753"/>
        <v>73044</v>
      </c>
      <c r="P320" s="40">
        <f t="shared" si="753"/>
        <v>69644</v>
      </c>
      <c r="Q320" s="40">
        <f t="shared" si="753"/>
        <v>73044</v>
      </c>
      <c r="R320" s="40">
        <f t="shared" si="753"/>
        <v>69644</v>
      </c>
      <c r="S320" s="40">
        <f t="shared" si="753"/>
        <v>73044</v>
      </c>
      <c r="T320" s="40">
        <f t="shared" si="753"/>
        <v>69644</v>
      </c>
      <c r="U320" s="40">
        <f t="shared" si="753"/>
        <v>0</v>
      </c>
      <c r="V320" s="40">
        <f t="shared" si="753"/>
        <v>0</v>
      </c>
      <c r="W320" s="40">
        <f t="shared" si="753"/>
        <v>0</v>
      </c>
      <c r="X320" s="40">
        <f t="shared" si="753"/>
        <v>0</v>
      </c>
      <c r="Y320" s="40">
        <f t="shared" si="753"/>
        <v>174799</v>
      </c>
      <c r="Z320" s="40">
        <f t="shared" si="753"/>
        <v>140294</v>
      </c>
      <c r="AA320" s="40">
        <f t="shared" si="753"/>
        <v>15607</v>
      </c>
      <c r="AB320" s="40">
        <f t="shared" si="753"/>
        <v>85858</v>
      </c>
      <c r="AC320" s="40">
        <f t="shared" ref="AC320:AE320" si="754">AC321+AC323</f>
        <v>0</v>
      </c>
      <c r="AD320" s="40">
        <f t="shared" si="754"/>
        <v>0</v>
      </c>
      <c r="AE320" s="40">
        <f t="shared" si="754"/>
        <v>38829</v>
      </c>
      <c r="AF320" s="40">
        <f t="shared" si="753"/>
        <v>34505</v>
      </c>
      <c r="AG320" s="40">
        <f t="shared" si="753"/>
        <v>34505</v>
      </c>
      <c r="AH320" s="40">
        <f t="shared" si="753"/>
        <v>34505</v>
      </c>
      <c r="AI320" s="40">
        <f t="shared" si="753"/>
        <v>0</v>
      </c>
      <c r="AJ320" s="40">
        <f t="shared" si="753"/>
        <v>0</v>
      </c>
      <c r="AK320" s="40">
        <f t="shared" si="753"/>
        <v>0</v>
      </c>
      <c r="AL320" s="40">
        <f t="shared" si="753"/>
        <v>0</v>
      </c>
      <c r="AM320" s="97">
        <f t="shared" si="750"/>
        <v>86.47850393311235</v>
      </c>
      <c r="AN320" s="97">
        <f t="shared" si="658"/>
        <v>57.212479461649743</v>
      </c>
      <c r="AO320" s="53"/>
      <c r="AP320" s="54"/>
    </row>
    <row r="321" spans="1:43">
      <c r="A321" s="15" t="s">
        <v>26</v>
      </c>
      <c r="B321" s="2" t="s">
        <v>28</v>
      </c>
      <c r="C321" s="34">
        <f>C322</f>
        <v>10000</v>
      </c>
      <c r="D321" s="34">
        <f>D322</f>
        <v>10000</v>
      </c>
      <c r="E321" s="34">
        <f t="shared" ref="E321:AL321" si="755">E322</f>
        <v>10000</v>
      </c>
      <c r="F321" s="34">
        <f t="shared" si="755"/>
        <v>10000</v>
      </c>
      <c r="G321" s="34">
        <f t="shared" si="755"/>
        <v>0</v>
      </c>
      <c r="H321" s="34">
        <f t="shared" si="755"/>
        <v>0</v>
      </c>
      <c r="I321" s="34">
        <f t="shared" si="755"/>
        <v>10000</v>
      </c>
      <c r="J321" s="34">
        <f t="shared" si="755"/>
        <v>10000</v>
      </c>
      <c r="K321" s="34">
        <f t="shared" si="755"/>
        <v>0</v>
      </c>
      <c r="L321" s="34">
        <f t="shared" si="755"/>
        <v>0</v>
      </c>
      <c r="M321" s="34">
        <f t="shared" si="755"/>
        <v>0</v>
      </c>
      <c r="N321" s="34">
        <f t="shared" si="755"/>
        <v>0</v>
      </c>
      <c r="O321" s="34">
        <f t="shared" si="755"/>
        <v>0</v>
      </c>
      <c r="P321" s="34">
        <f t="shared" si="755"/>
        <v>0</v>
      </c>
      <c r="Q321" s="34">
        <f t="shared" si="755"/>
        <v>0</v>
      </c>
      <c r="R321" s="34">
        <f t="shared" si="755"/>
        <v>0</v>
      </c>
      <c r="S321" s="34">
        <f t="shared" si="755"/>
        <v>0</v>
      </c>
      <c r="T321" s="34">
        <f t="shared" si="755"/>
        <v>0</v>
      </c>
      <c r="U321" s="34">
        <f t="shared" si="755"/>
        <v>0</v>
      </c>
      <c r="V321" s="34">
        <f t="shared" si="755"/>
        <v>0</v>
      </c>
      <c r="W321" s="34">
        <f t="shared" si="755"/>
        <v>0</v>
      </c>
      <c r="X321" s="34">
        <f t="shared" si="755"/>
        <v>0</v>
      </c>
      <c r="Y321" s="34">
        <f t="shared" si="755"/>
        <v>0</v>
      </c>
      <c r="Z321" s="34">
        <f t="shared" si="755"/>
        <v>0</v>
      </c>
      <c r="AA321" s="34">
        <f t="shared" si="755"/>
        <v>0</v>
      </c>
      <c r="AB321" s="34">
        <f t="shared" si="755"/>
        <v>0</v>
      </c>
      <c r="AC321" s="34">
        <f t="shared" si="755"/>
        <v>0</v>
      </c>
      <c r="AD321" s="34">
        <f t="shared" si="755"/>
        <v>0</v>
      </c>
      <c r="AE321" s="34"/>
      <c r="AF321" s="34">
        <f t="shared" si="755"/>
        <v>0</v>
      </c>
      <c r="AG321" s="34">
        <f t="shared" si="755"/>
        <v>0</v>
      </c>
      <c r="AH321" s="34">
        <f t="shared" si="755"/>
        <v>0</v>
      </c>
      <c r="AI321" s="34">
        <f t="shared" si="755"/>
        <v>0</v>
      </c>
      <c r="AJ321" s="34">
        <f t="shared" si="755"/>
        <v>0</v>
      </c>
      <c r="AK321" s="34">
        <f t="shared" si="755"/>
        <v>0</v>
      </c>
      <c r="AL321" s="34">
        <f t="shared" si="755"/>
        <v>0</v>
      </c>
      <c r="AM321" s="91">
        <f t="shared" si="750"/>
        <v>0</v>
      </c>
      <c r="AN321" s="90">
        <f t="shared" si="658"/>
        <v>0</v>
      </c>
      <c r="AO321" s="20"/>
      <c r="AP321" s="44"/>
    </row>
    <row r="322" spans="1:43" ht="63" customHeight="1">
      <c r="A322" s="12"/>
      <c r="B322" s="5" t="s">
        <v>187</v>
      </c>
      <c r="C322" s="39">
        <f t="shared" ref="C322:D322" si="756">E322+O322</f>
        <v>10000</v>
      </c>
      <c r="D322" s="39">
        <f t="shared" si="756"/>
        <v>10000</v>
      </c>
      <c r="E322" s="39">
        <f t="shared" ref="E322" si="757">G322+I322+K322+L322+N322</f>
        <v>10000</v>
      </c>
      <c r="F322" s="39">
        <f t="shared" ref="F322" si="758">H322+J322+K322+L322+N322</f>
        <v>10000</v>
      </c>
      <c r="G322" s="35"/>
      <c r="H322" s="35"/>
      <c r="I322" s="35">
        <v>10000</v>
      </c>
      <c r="J322" s="35">
        <v>10000</v>
      </c>
      <c r="K322" s="35"/>
      <c r="L322" s="35"/>
      <c r="M322" s="35"/>
      <c r="N322" s="35"/>
      <c r="O322" s="35">
        <f t="shared" ref="O322:P322" si="759">Q322+X322</f>
        <v>0</v>
      </c>
      <c r="P322" s="35">
        <f t="shared" si="759"/>
        <v>0</v>
      </c>
      <c r="Q322" s="35">
        <f t="shared" ref="Q322" si="760">S322+U322+V322+W322</f>
        <v>0</v>
      </c>
      <c r="R322" s="35">
        <f t="shared" ref="R322" si="761">T322+U322+V322+W322</f>
        <v>0</v>
      </c>
      <c r="S322" s="35"/>
      <c r="T322" s="35"/>
      <c r="U322" s="35"/>
      <c r="V322" s="35"/>
      <c r="W322" s="35"/>
      <c r="X322" s="35"/>
      <c r="Y322" s="39"/>
      <c r="Z322" s="39"/>
      <c r="AA322" s="39"/>
      <c r="AB322" s="39"/>
      <c r="AC322" s="39"/>
      <c r="AD322" s="39"/>
      <c r="AE322" s="39"/>
      <c r="AF322" s="39"/>
      <c r="AG322" s="39"/>
      <c r="AH322" s="39"/>
      <c r="AI322" s="39"/>
      <c r="AJ322" s="39"/>
      <c r="AK322" s="39"/>
      <c r="AL322" s="39"/>
      <c r="AM322" s="91">
        <f t="shared" si="750"/>
        <v>0</v>
      </c>
      <c r="AN322" s="90">
        <f t="shared" si="658"/>
        <v>0</v>
      </c>
      <c r="AO322" s="12" t="s">
        <v>271</v>
      </c>
      <c r="AP322" s="45"/>
      <c r="AQ322">
        <v>1</v>
      </c>
    </row>
    <row r="323" spans="1:43">
      <c r="A323" s="15" t="s">
        <v>38</v>
      </c>
      <c r="B323" s="2" t="s">
        <v>29</v>
      </c>
      <c r="C323" s="34">
        <f>C324+C334+C343</f>
        <v>192130</v>
      </c>
      <c r="D323" s="34">
        <f>D324+D334+D343</f>
        <v>295526</v>
      </c>
      <c r="E323" s="34">
        <f>E324+E334+E343</f>
        <v>119086</v>
      </c>
      <c r="F323" s="34">
        <f t="shared" ref="F323" si="762">F324+F334+F343</f>
        <v>225882</v>
      </c>
      <c r="G323" s="34">
        <f t="shared" ref="G323:AL323" si="763">G324+G334+G343</f>
        <v>16563</v>
      </c>
      <c r="H323" s="34">
        <f t="shared" si="763"/>
        <v>22671</v>
      </c>
      <c r="I323" s="34">
        <f t="shared" si="763"/>
        <v>102523</v>
      </c>
      <c r="J323" s="34">
        <f t="shared" si="763"/>
        <v>164301</v>
      </c>
      <c r="K323" s="34">
        <f t="shared" si="763"/>
        <v>0</v>
      </c>
      <c r="L323" s="34">
        <f t="shared" si="763"/>
        <v>0</v>
      </c>
      <c r="M323" s="34">
        <f t="shared" si="763"/>
        <v>0</v>
      </c>
      <c r="N323" s="34">
        <f t="shared" si="763"/>
        <v>38910</v>
      </c>
      <c r="O323" s="34">
        <f t="shared" si="763"/>
        <v>73044</v>
      </c>
      <c r="P323" s="34">
        <f t="shared" si="763"/>
        <v>69644</v>
      </c>
      <c r="Q323" s="34">
        <f t="shared" si="763"/>
        <v>73044</v>
      </c>
      <c r="R323" s="34">
        <f t="shared" si="763"/>
        <v>69644</v>
      </c>
      <c r="S323" s="34">
        <f t="shared" si="763"/>
        <v>73044</v>
      </c>
      <c r="T323" s="34">
        <f t="shared" si="763"/>
        <v>69644</v>
      </c>
      <c r="U323" s="34">
        <f t="shared" si="763"/>
        <v>0</v>
      </c>
      <c r="V323" s="34">
        <f t="shared" si="763"/>
        <v>0</v>
      </c>
      <c r="W323" s="34">
        <f t="shared" si="763"/>
        <v>0</v>
      </c>
      <c r="X323" s="34">
        <f t="shared" si="763"/>
        <v>0</v>
      </c>
      <c r="Y323" s="34">
        <f t="shared" si="763"/>
        <v>174799</v>
      </c>
      <c r="Z323" s="34">
        <f t="shared" si="763"/>
        <v>140294</v>
      </c>
      <c r="AA323" s="34">
        <f t="shared" si="763"/>
        <v>15607</v>
      </c>
      <c r="AB323" s="34">
        <f t="shared" si="763"/>
        <v>85858</v>
      </c>
      <c r="AC323" s="34">
        <f t="shared" ref="AC323:AE323" si="764">AC324+AC334+AC343</f>
        <v>0</v>
      </c>
      <c r="AD323" s="34">
        <f t="shared" si="764"/>
        <v>0</v>
      </c>
      <c r="AE323" s="34">
        <f t="shared" si="764"/>
        <v>38829</v>
      </c>
      <c r="AF323" s="34">
        <f t="shared" si="763"/>
        <v>34505</v>
      </c>
      <c r="AG323" s="34">
        <f t="shared" si="763"/>
        <v>34505</v>
      </c>
      <c r="AH323" s="34">
        <f t="shared" si="763"/>
        <v>34505</v>
      </c>
      <c r="AI323" s="34">
        <f t="shared" si="763"/>
        <v>0</v>
      </c>
      <c r="AJ323" s="34">
        <f t="shared" si="763"/>
        <v>0</v>
      </c>
      <c r="AK323" s="34">
        <f t="shared" si="763"/>
        <v>0</v>
      </c>
      <c r="AL323" s="34">
        <f t="shared" si="763"/>
        <v>0</v>
      </c>
      <c r="AM323" s="90">
        <f t="shared" si="750"/>
        <v>90.979545099672094</v>
      </c>
      <c r="AN323" s="90">
        <f t="shared" si="658"/>
        <v>59.148433640356515</v>
      </c>
      <c r="AO323" s="16"/>
      <c r="AP323" s="44"/>
    </row>
    <row r="324" spans="1:43">
      <c r="A324" s="16" t="s">
        <v>30</v>
      </c>
      <c r="B324" s="2" t="s">
        <v>31</v>
      </c>
      <c r="C324" s="34">
        <f>C325+C331</f>
        <v>89232</v>
      </c>
      <c r="D324" s="34">
        <f>D325+D331</f>
        <v>174698</v>
      </c>
      <c r="E324" s="34">
        <f>E325+E331</f>
        <v>89232</v>
      </c>
      <c r="F324" s="34">
        <f t="shared" ref="F324" si="765">F325+F331</f>
        <v>174698</v>
      </c>
      <c r="G324" s="34">
        <f t="shared" ref="G324:AL324" si="766">G325+G331</f>
        <v>6709</v>
      </c>
      <c r="H324" s="34">
        <f t="shared" si="766"/>
        <v>11987</v>
      </c>
      <c r="I324" s="34">
        <f t="shared" si="766"/>
        <v>82523</v>
      </c>
      <c r="J324" s="34">
        <f t="shared" si="766"/>
        <v>123801</v>
      </c>
      <c r="K324" s="34">
        <f t="shared" si="766"/>
        <v>0</v>
      </c>
      <c r="L324" s="34">
        <f t="shared" si="766"/>
        <v>0</v>
      </c>
      <c r="M324" s="34">
        <f t="shared" si="766"/>
        <v>0</v>
      </c>
      <c r="N324" s="34">
        <f t="shared" si="766"/>
        <v>38910</v>
      </c>
      <c r="O324" s="34">
        <f t="shared" si="766"/>
        <v>0</v>
      </c>
      <c r="P324" s="34">
        <f t="shared" si="766"/>
        <v>0</v>
      </c>
      <c r="Q324" s="34">
        <f t="shared" si="766"/>
        <v>0</v>
      </c>
      <c r="R324" s="34">
        <f t="shared" si="766"/>
        <v>0</v>
      </c>
      <c r="S324" s="34">
        <f t="shared" si="766"/>
        <v>0</v>
      </c>
      <c r="T324" s="34">
        <f t="shared" si="766"/>
        <v>0</v>
      </c>
      <c r="U324" s="34">
        <f t="shared" si="766"/>
        <v>0</v>
      </c>
      <c r="V324" s="34">
        <f t="shared" si="766"/>
        <v>0</v>
      </c>
      <c r="W324" s="34">
        <f t="shared" si="766"/>
        <v>0</v>
      </c>
      <c r="X324" s="34">
        <f t="shared" si="766"/>
        <v>0</v>
      </c>
      <c r="Y324" s="34">
        <f t="shared" si="766"/>
        <v>115261</v>
      </c>
      <c r="Z324" s="34">
        <f t="shared" si="766"/>
        <v>115261</v>
      </c>
      <c r="AA324" s="34">
        <f t="shared" si="766"/>
        <v>11074</v>
      </c>
      <c r="AB324" s="34">
        <f t="shared" si="766"/>
        <v>65358</v>
      </c>
      <c r="AC324" s="34">
        <f t="shared" ref="AC324:AE324" si="767">AC325+AC331</f>
        <v>0</v>
      </c>
      <c r="AD324" s="34">
        <f t="shared" si="767"/>
        <v>0</v>
      </c>
      <c r="AE324" s="34">
        <f t="shared" si="767"/>
        <v>38829</v>
      </c>
      <c r="AF324" s="34">
        <f t="shared" si="766"/>
        <v>0</v>
      </c>
      <c r="AG324" s="34">
        <f t="shared" si="766"/>
        <v>0</v>
      </c>
      <c r="AH324" s="34">
        <f t="shared" si="766"/>
        <v>0</v>
      </c>
      <c r="AI324" s="34">
        <f t="shared" si="766"/>
        <v>0</v>
      </c>
      <c r="AJ324" s="34">
        <f t="shared" si="766"/>
        <v>0</v>
      </c>
      <c r="AK324" s="34">
        <f t="shared" si="766"/>
        <v>0</v>
      </c>
      <c r="AL324" s="34">
        <f t="shared" si="766"/>
        <v>0</v>
      </c>
      <c r="AM324" s="90">
        <f t="shared" si="750"/>
        <v>129.17002868925945</v>
      </c>
      <c r="AN324" s="90">
        <f t="shared" si="658"/>
        <v>65.977286517304151</v>
      </c>
      <c r="AO324" s="16"/>
      <c r="AP324" s="44"/>
    </row>
    <row r="325" spans="1:43" ht="19.5">
      <c r="A325" s="21" t="s">
        <v>52</v>
      </c>
      <c r="B325" s="56" t="s">
        <v>32</v>
      </c>
      <c r="C325" s="38">
        <f t="shared" ref="C325:I325" si="768">SUM(C326:C330)</f>
        <v>82523</v>
      </c>
      <c r="D325" s="38">
        <f t="shared" si="768"/>
        <v>158420</v>
      </c>
      <c r="E325" s="38">
        <f t="shared" si="768"/>
        <v>82523</v>
      </c>
      <c r="F325" s="38">
        <f t="shared" si="768"/>
        <v>158420</v>
      </c>
      <c r="G325" s="38">
        <f t="shared" si="768"/>
        <v>0</v>
      </c>
      <c r="H325" s="38">
        <f t="shared" si="768"/>
        <v>0</v>
      </c>
      <c r="I325" s="38">
        <f t="shared" si="768"/>
        <v>82523</v>
      </c>
      <c r="J325" s="38">
        <f>SUM(J326:J330)</f>
        <v>119510</v>
      </c>
      <c r="K325" s="38">
        <f t="shared" ref="K325:AL325" si="769">SUM(K326:K329)</f>
        <v>0</v>
      </c>
      <c r="L325" s="38">
        <f t="shared" si="769"/>
        <v>0</v>
      </c>
      <c r="M325" s="38">
        <f t="shared" si="769"/>
        <v>0</v>
      </c>
      <c r="N325" s="38">
        <f t="shared" si="769"/>
        <v>38910</v>
      </c>
      <c r="O325" s="38">
        <f t="shared" si="769"/>
        <v>0</v>
      </c>
      <c r="P325" s="38">
        <f t="shared" si="769"/>
        <v>0</v>
      </c>
      <c r="Q325" s="38">
        <f t="shared" si="769"/>
        <v>0</v>
      </c>
      <c r="R325" s="38">
        <f t="shared" si="769"/>
        <v>0</v>
      </c>
      <c r="S325" s="38">
        <f t="shared" si="769"/>
        <v>0</v>
      </c>
      <c r="T325" s="38">
        <f t="shared" si="769"/>
        <v>0</v>
      </c>
      <c r="U325" s="38">
        <f t="shared" si="769"/>
        <v>0</v>
      </c>
      <c r="V325" s="38">
        <f t="shared" si="769"/>
        <v>0</v>
      </c>
      <c r="W325" s="38">
        <f t="shared" si="769"/>
        <v>0</v>
      </c>
      <c r="X325" s="38">
        <f t="shared" si="769"/>
        <v>0</v>
      </c>
      <c r="Y325" s="38">
        <f t="shared" ref="Y325:AA325" si="770">SUM(Y326:Y330)</f>
        <v>103908</v>
      </c>
      <c r="Z325" s="38">
        <f t="shared" si="770"/>
        <v>103908</v>
      </c>
      <c r="AA325" s="38">
        <f t="shared" si="770"/>
        <v>0</v>
      </c>
      <c r="AB325" s="38">
        <f>SUM(AB326:AB330)</f>
        <v>65079</v>
      </c>
      <c r="AC325" s="38">
        <f t="shared" ref="AC325:AE325" si="771">SUM(AC326:AC329)</f>
        <v>0</v>
      </c>
      <c r="AD325" s="38">
        <f t="shared" si="771"/>
        <v>0</v>
      </c>
      <c r="AE325" s="38">
        <f t="shared" si="771"/>
        <v>38829</v>
      </c>
      <c r="AF325" s="38">
        <f t="shared" si="769"/>
        <v>0</v>
      </c>
      <c r="AG325" s="38">
        <f t="shared" si="769"/>
        <v>0</v>
      </c>
      <c r="AH325" s="38">
        <f t="shared" si="769"/>
        <v>0</v>
      </c>
      <c r="AI325" s="38">
        <f t="shared" si="769"/>
        <v>0</v>
      </c>
      <c r="AJ325" s="38">
        <f t="shared" si="769"/>
        <v>0</v>
      </c>
      <c r="AK325" s="38">
        <f t="shared" si="769"/>
        <v>0</v>
      </c>
      <c r="AL325" s="38">
        <f t="shared" si="769"/>
        <v>0</v>
      </c>
      <c r="AM325" s="96">
        <f t="shared" si="750"/>
        <v>125.91398761557384</v>
      </c>
      <c r="AN325" s="96">
        <f t="shared" si="658"/>
        <v>65.590203257164504</v>
      </c>
      <c r="AO325" s="31">
        <v>0</v>
      </c>
      <c r="AP325" s="51">
        <v>0</v>
      </c>
    </row>
    <row r="326" spans="1:43" ht="96" customHeight="1">
      <c r="A326" s="272">
        <v>1</v>
      </c>
      <c r="B326" s="303" t="s">
        <v>908</v>
      </c>
      <c r="C326" s="38"/>
      <c r="D326" s="39">
        <f t="shared" ref="D326:D333" si="772">F326+P326</f>
        <v>26569</v>
      </c>
      <c r="E326" s="39">
        <f t="shared" ref="E326:E329" si="773">G326+I326+K326+L326+N326</f>
        <v>0</v>
      </c>
      <c r="F326" s="39">
        <f t="shared" ref="F326:F330" si="774">H326+J326+K326+L326+N326</f>
        <v>26569</v>
      </c>
      <c r="G326" s="38"/>
      <c r="H326" s="38"/>
      <c r="I326" s="38"/>
      <c r="J326" s="39">
        <v>26569</v>
      </c>
      <c r="K326" s="38"/>
      <c r="L326" s="38"/>
      <c r="M326" s="38"/>
      <c r="N326" s="38"/>
      <c r="O326" s="35">
        <f t="shared" ref="O326:O329" si="775">Q326+X326</f>
        <v>0</v>
      </c>
      <c r="P326" s="35">
        <f t="shared" ref="P326:P329" si="776">R326+X326</f>
        <v>0</v>
      </c>
      <c r="Q326" s="35">
        <f t="shared" ref="Q326:Q329" si="777">S326+U326+V326+W326</f>
        <v>0</v>
      </c>
      <c r="R326" s="35">
        <f t="shared" ref="R326:R329" si="778">T326+U326+V326+W326</f>
        <v>0</v>
      </c>
      <c r="S326" s="38"/>
      <c r="T326" s="38"/>
      <c r="U326" s="38"/>
      <c r="V326" s="38"/>
      <c r="W326" s="38"/>
      <c r="X326" s="38"/>
      <c r="Y326" s="39">
        <f>Z326+AF326</f>
        <v>16029</v>
      </c>
      <c r="Z326" s="39">
        <f t="shared" ref="Z326" si="779">AA326+AB326+AC326+AD326</f>
        <v>16029</v>
      </c>
      <c r="AA326" s="38"/>
      <c r="AB326" s="407">
        <v>16029</v>
      </c>
      <c r="AC326" s="38"/>
      <c r="AD326" s="38"/>
      <c r="AE326" s="38"/>
      <c r="AF326" s="38"/>
      <c r="AG326" s="38"/>
      <c r="AH326" s="38"/>
      <c r="AI326" s="38"/>
      <c r="AJ326" s="38"/>
      <c r="AK326" s="38"/>
      <c r="AL326" s="38"/>
      <c r="AM326" s="96"/>
      <c r="AN326" s="91">
        <f t="shared" si="658"/>
        <v>60.329707553916222</v>
      </c>
      <c r="AO326" s="304" t="s">
        <v>272</v>
      </c>
      <c r="AP326" s="51"/>
    </row>
    <row r="327" spans="1:43" ht="83.25" customHeight="1">
      <c r="A327" s="12">
        <v>2</v>
      </c>
      <c r="B327" s="5" t="s">
        <v>188</v>
      </c>
      <c r="C327" s="39">
        <f t="shared" ref="C327:C329" si="780">E327+O327</f>
        <v>47523</v>
      </c>
      <c r="D327" s="39">
        <f t="shared" si="772"/>
        <v>47523</v>
      </c>
      <c r="E327" s="39">
        <f t="shared" si="773"/>
        <v>47523</v>
      </c>
      <c r="F327" s="39">
        <f t="shared" si="774"/>
        <v>47523</v>
      </c>
      <c r="G327" s="35"/>
      <c r="H327" s="35"/>
      <c r="I327" s="35">
        <v>47523</v>
      </c>
      <c r="J327" s="35">
        <v>47523</v>
      </c>
      <c r="K327" s="35"/>
      <c r="L327" s="35"/>
      <c r="M327" s="35"/>
      <c r="N327" s="35"/>
      <c r="O327" s="35">
        <f t="shared" si="775"/>
        <v>0</v>
      </c>
      <c r="P327" s="35">
        <f t="shared" si="776"/>
        <v>0</v>
      </c>
      <c r="Q327" s="35">
        <f t="shared" si="777"/>
        <v>0</v>
      </c>
      <c r="R327" s="35">
        <f t="shared" si="778"/>
        <v>0</v>
      </c>
      <c r="S327" s="35"/>
      <c r="T327" s="35"/>
      <c r="U327" s="35"/>
      <c r="V327" s="35"/>
      <c r="W327" s="35"/>
      <c r="X327" s="35"/>
      <c r="Y327" s="39">
        <f>Z327+AF327</f>
        <v>37206</v>
      </c>
      <c r="Z327" s="39">
        <f t="shared" ref="Z327:Z329" si="781">AA327+AB327+AC327+AD327</f>
        <v>37206</v>
      </c>
      <c r="AA327" s="39"/>
      <c r="AB327" s="407">
        <v>37206</v>
      </c>
      <c r="AC327" s="39"/>
      <c r="AD327" s="39"/>
      <c r="AE327" s="39"/>
      <c r="AF327" s="39"/>
      <c r="AG327" s="39"/>
      <c r="AH327" s="39"/>
      <c r="AI327" s="39"/>
      <c r="AJ327" s="39"/>
      <c r="AK327" s="39"/>
      <c r="AL327" s="39"/>
      <c r="AM327" s="91">
        <f>Y327/C327*100</f>
        <v>78.290511962628614</v>
      </c>
      <c r="AN327" s="91">
        <f t="shared" si="658"/>
        <v>78.290511962628614</v>
      </c>
      <c r="AO327" s="12" t="s">
        <v>271</v>
      </c>
      <c r="AP327" s="45"/>
      <c r="AQ327">
        <v>1</v>
      </c>
    </row>
    <row r="328" spans="1:43" ht="83.25" customHeight="1">
      <c r="A328" s="293" t="s">
        <v>138</v>
      </c>
      <c r="B328" s="296" t="s">
        <v>909</v>
      </c>
      <c r="C328" s="39"/>
      <c r="D328" s="39">
        <f t="shared" si="772"/>
        <v>38910</v>
      </c>
      <c r="E328" s="39"/>
      <c r="F328" s="39">
        <f t="shared" si="774"/>
        <v>38910</v>
      </c>
      <c r="G328" s="35"/>
      <c r="H328" s="35"/>
      <c r="I328" s="35"/>
      <c r="J328" s="35"/>
      <c r="K328" s="35"/>
      <c r="L328" s="35"/>
      <c r="M328" s="35"/>
      <c r="N328" s="35">
        <v>38910</v>
      </c>
      <c r="O328" s="35">
        <f t="shared" si="775"/>
        <v>0</v>
      </c>
      <c r="P328" s="35">
        <f t="shared" si="776"/>
        <v>0</v>
      </c>
      <c r="Q328" s="35">
        <f t="shared" si="777"/>
        <v>0</v>
      </c>
      <c r="R328" s="35">
        <f t="shared" si="778"/>
        <v>0</v>
      </c>
      <c r="S328" s="35"/>
      <c r="T328" s="35"/>
      <c r="U328" s="35"/>
      <c r="V328" s="35"/>
      <c r="W328" s="35"/>
      <c r="X328" s="35"/>
      <c r="Y328" s="39">
        <f t="shared" ref="Y328" si="782">Z328+AF328</f>
        <v>38829</v>
      </c>
      <c r="Z328" s="39">
        <f>AA328+AB328+AC328+AD328+AE328</f>
        <v>38829</v>
      </c>
      <c r="AA328" s="39"/>
      <c r="AB328" s="39"/>
      <c r="AC328" s="39"/>
      <c r="AD328" s="39"/>
      <c r="AE328" s="407">
        <v>38829</v>
      </c>
      <c r="AF328" s="39"/>
      <c r="AG328" s="39"/>
      <c r="AH328" s="39"/>
      <c r="AI328" s="39"/>
      <c r="AJ328" s="39"/>
      <c r="AK328" s="39"/>
      <c r="AL328" s="39"/>
      <c r="AM328" s="91"/>
      <c r="AN328" s="91">
        <f t="shared" si="658"/>
        <v>99.791827293754821</v>
      </c>
      <c r="AO328" s="12" t="s">
        <v>314</v>
      </c>
      <c r="AP328" s="45"/>
    </row>
    <row r="329" spans="1:43" ht="46.5" customHeight="1">
      <c r="A329" s="12">
        <v>4</v>
      </c>
      <c r="B329" s="5" t="s">
        <v>189</v>
      </c>
      <c r="C329" s="39">
        <f t="shared" si="780"/>
        <v>35000</v>
      </c>
      <c r="D329" s="39">
        <f t="shared" si="772"/>
        <v>35000</v>
      </c>
      <c r="E329" s="39">
        <f t="shared" si="773"/>
        <v>35000</v>
      </c>
      <c r="F329" s="39">
        <f t="shared" si="774"/>
        <v>35000</v>
      </c>
      <c r="G329" s="35"/>
      <c r="H329" s="35"/>
      <c r="I329" s="35">
        <v>35000</v>
      </c>
      <c r="J329" s="35">
        <v>35000</v>
      </c>
      <c r="K329" s="35"/>
      <c r="L329" s="35"/>
      <c r="M329" s="35"/>
      <c r="N329" s="35"/>
      <c r="O329" s="35">
        <f t="shared" si="775"/>
        <v>0</v>
      </c>
      <c r="P329" s="35">
        <f t="shared" si="776"/>
        <v>0</v>
      </c>
      <c r="Q329" s="35">
        <f t="shared" si="777"/>
        <v>0</v>
      </c>
      <c r="R329" s="35">
        <f t="shared" si="778"/>
        <v>0</v>
      </c>
      <c r="S329" s="35"/>
      <c r="T329" s="35"/>
      <c r="U329" s="35"/>
      <c r="V329" s="35"/>
      <c r="W329" s="35"/>
      <c r="X329" s="35"/>
      <c r="Y329" s="39">
        <f>Z329+AF329</f>
        <v>1426</v>
      </c>
      <c r="Z329" s="39">
        <f t="shared" si="781"/>
        <v>1426</v>
      </c>
      <c r="AA329" s="39"/>
      <c r="AB329" s="407">
        <v>1426</v>
      </c>
      <c r="AC329" s="39"/>
      <c r="AD329" s="39"/>
      <c r="AE329" s="39"/>
      <c r="AF329" s="39"/>
      <c r="AG329" s="39"/>
      <c r="AH329" s="39"/>
      <c r="AI329" s="39"/>
      <c r="AJ329" s="39"/>
      <c r="AK329" s="39"/>
      <c r="AL329" s="39"/>
      <c r="AM329" s="91">
        <f>Y329/C329*100</f>
        <v>4.0742857142857147</v>
      </c>
      <c r="AN329" s="91">
        <f t="shared" si="658"/>
        <v>4.0742857142857147</v>
      </c>
      <c r="AO329" s="19" t="s">
        <v>272</v>
      </c>
      <c r="AP329" s="45"/>
      <c r="AQ329">
        <v>1</v>
      </c>
    </row>
    <row r="330" spans="1:43" ht="46.5" customHeight="1">
      <c r="A330" s="369" t="s">
        <v>201</v>
      </c>
      <c r="B330" s="370" t="s">
        <v>952</v>
      </c>
      <c r="C330" s="39">
        <f t="shared" ref="C330" si="783">E330+O330</f>
        <v>0</v>
      </c>
      <c r="D330" s="39">
        <f t="shared" ref="D330" si="784">F330+P330</f>
        <v>10418</v>
      </c>
      <c r="E330" s="39"/>
      <c r="F330" s="39">
        <f t="shared" si="774"/>
        <v>10418</v>
      </c>
      <c r="G330" s="35"/>
      <c r="H330" s="35"/>
      <c r="I330" s="35"/>
      <c r="J330" s="35">
        <v>10418</v>
      </c>
      <c r="K330" s="35"/>
      <c r="L330" s="35"/>
      <c r="M330" s="35"/>
      <c r="N330" s="35"/>
      <c r="O330" s="35"/>
      <c r="P330" s="35"/>
      <c r="Q330" s="35"/>
      <c r="R330" s="35"/>
      <c r="S330" s="35"/>
      <c r="T330" s="35"/>
      <c r="U330" s="35"/>
      <c r="V330" s="35"/>
      <c r="W330" s="35"/>
      <c r="X330" s="35"/>
      <c r="Y330" s="39">
        <f>Z330+AF330</f>
        <v>10418</v>
      </c>
      <c r="Z330" s="39">
        <f t="shared" ref="Z330" si="785">AA330+AB330+AC330+AD330</f>
        <v>10418</v>
      </c>
      <c r="AA330" s="39"/>
      <c r="AB330" s="407">
        <v>10418</v>
      </c>
      <c r="AC330" s="39"/>
      <c r="AD330" s="39"/>
      <c r="AE330" s="39"/>
      <c r="AF330" s="39"/>
      <c r="AG330" s="39"/>
      <c r="AH330" s="39"/>
      <c r="AI330" s="39"/>
      <c r="AJ330" s="39"/>
      <c r="AK330" s="39"/>
      <c r="AL330" s="39"/>
      <c r="AM330" s="91"/>
      <c r="AN330" s="91"/>
      <c r="AO330" s="12" t="s">
        <v>271</v>
      </c>
      <c r="AP330" s="45"/>
    </row>
    <row r="331" spans="1:43" ht="19.5">
      <c r="A331" s="21" t="s">
        <v>46</v>
      </c>
      <c r="B331" s="56" t="s">
        <v>33</v>
      </c>
      <c r="C331" s="38">
        <f>SUM(C332:C333)</f>
        <v>6709</v>
      </c>
      <c r="D331" s="38">
        <f>SUM(D332:D333)</f>
        <v>16278</v>
      </c>
      <c r="E331" s="38">
        <f t="shared" ref="E331:AL331" si="786">SUM(E332:E333)</f>
        <v>6709</v>
      </c>
      <c r="F331" s="38">
        <f t="shared" si="786"/>
        <v>16278</v>
      </c>
      <c r="G331" s="38">
        <f t="shared" si="786"/>
        <v>6709</v>
      </c>
      <c r="H331" s="38">
        <f t="shared" si="786"/>
        <v>11987</v>
      </c>
      <c r="I331" s="38">
        <f t="shared" si="786"/>
        <v>0</v>
      </c>
      <c r="J331" s="38">
        <f t="shared" si="786"/>
        <v>4291</v>
      </c>
      <c r="K331" s="38">
        <f t="shared" si="786"/>
        <v>0</v>
      </c>
      <c r="L331" s="38">
        <f t="shared" si="786"/>
        <v>0</v>
      </c>
      <c r="M331" s="38">
        <f t="shared" si="786"/>
        <v>0</v>
      </c>
      <c r="N331" s="38">
        <f t="shared" si="786"/>
        <v>0</v>
      </c>
      <c r="O331" s="38">
        <f t="shared" si="786"/>
        <v>0</v>
      </c>
      <c r="P331" s="38">
        <f t="shared" si="786"/>
        <v>0</v>
      </c>
      <c r="Q331" s="38">
        <f t="shared" si="786"/>
        <v>0</v>
      </c>
      <c r="R331" s="38">
        <f t="shared" si="786"/>
        <v>0</v>
      </c>
      <c r="S331" s="38">
        <f t="shared" si="786"/>
        <v>0</v>
      </c>
      <c r="T331" s="38">
        <f t="shared" si="786"/>
        <v>0</v>
      </c>
      <c r="U331" s="38">
        <f t="shared" si="786"/>
        <v>0</v>
      </c>
      <c r="V331" s="38">
        <f t="shared" si="786"/>
        <v>0</v>
      </c>
      <c r="W331" s="38">
        <f t="shared" si="786"/>
        <v>0</v>
      </c>
      <c r="X331" s="38">
        <f t="shared" si="786"/>
        <v>0</v>
      </c>
      <c r="Y331" s="38">
        <f t="shared" si="786"/>
        <v>11353</v>
      </c>
      <c r="Z331" s="38">
        <f t="shared" si="786"/>
        <v>11353</v>
      </c>
      <c r="AA331" s="38">
        <f t="shared" si="786"/>
        <v>11074</v>
      </c>
      <c r="AB331" s="38">
        <f t="shared" si="786"/>
        <v>279</v>
      </c>
      <c r="AC331" s="38">
        <f t="shared" si="786"/>
        <v>0</v>
      </c>
      <c r="AD331" s="38">
        <f t="shared" si="786"/>
        <v>0</v>
      </c>
      <c r="AE331" s="38"/>
      <c r="AF331" s="38">
        <f t="shared" si="786"/>
        <v>0</v>
      </c>
      <c r="AG331" s="38">
        <f t="shared" si="786"/>
        <v>0</v>
      </c>
      <c r="AH331" s="38">
        <f t="shared" si="786"/>
        <v>0</v>
      </c>
      <c r="AI331" s="38">
        <f t="shared" si="786"/>
        <v>0</v>
      </c>
      <c r="AJ331" s="38">
        <f t="shared" si="786"/>
        <v>0</v>
      </c>
      <c r="AK331" s="38">
        <f t="shared" si="786"/>
        <v>0</v>
      </c>
      <c r="AL331" s="38">
        <f t="shared" si="786"/>
        <v>0</v>
      </c>
      <c r="AM331" s="96">
        <f>Y331/C331*100</f>
        <v>169.22045014160082</v>
      </c>
      <c r="AN331" s="96">
        <f t="shared" si="658"/>
        <v>69.744440348937218</v>
      </c>
      <c r="AO331" s="50"/>
      <c r="AP331" s="51"/>
    </row>
    <row r="332" spans="1:43" ht="48" customHeight="1">
      <c r="A332" s="293">
        <v>1</v>
      </c>
      <c r="B332" s="5" t="s">
        <v>190</v>
      </c>
      <c r="C332" s="39">
        <f t="shared" ref="C332" si="787">E332+O332</f>
        <v>6709</v>
      </c>
      <c r="D332" s="39">
        <f t="shared" si="772"/>
        <v>11000</v>
      </c>
      <c r="E332" s="39">
        <f t="shared" ref="E332:E333" si="788">G332+I332+K332+L332+N332</f>
        <v>6709</v>
      </c>
      <c r="F332" s="39">
        <f t="shared" ref="F332:F333" si="789">H332+J332+K332+L332+N332</f>
        <v>11000</v>
      </c>
      <c r="G332" s="35">
        <v>6709</v>
      </c>
      <c r="H332" s="35">
        <v>6709</v>
      </c>
      <c r="I332" s="35"/>
      <c r="J332" s="35">
        <v>4291</v>
      </c>
      <c r="K332" s="35"/>
      <c r="L332" s="35"/>
      <c r="M332" s="35"/>
      <c r="N332" s="35"/>
      <c r="O332" s="35">
        <f t="shared" ref="O332:O333" si="790">Q332+X332</f>
        <v>0</v>
      </c>
      <c r="P332" s="35">
        <f t="shared" ref="P332:P333" si="791">R332+X332</f>
        <v>0</v>
      </c>
      <c r="Q332" s="35">
        <f t="shared" ref="Q332:Q333" si="792">S332+U332+V332+W332</f>
        <v>0</v>
      </c>
      <c r="R332" s="35">
        <f t="shared" ref="R332:R333" si="793">T332+U332+V332+W332</f>
        <v>0</v>
      </c>
      <c r="S332" s="35"/>
      <c r="T332" s="35"/>
      <c r="U332" s="35"/>
      <c r="V332" s="35"/>
      <c r="W332" s="35"/>
      <c r="X332" s="35"/>
      <c r="Y332" s="39">
        <f>Z332+AF332</f>
        <v>6809</v>
      </c>
      <c r="Z332" s="39">
        <f t="shared" ref="Z332:Z333" si="794">AA332+AB332+AC332+AD332</f>
        <v>6809</v>
      </c>
      <c r="AA332" s="407">
        <v>6530</v>
      </c>
      <c r="AB332" s="407">
        <v>279</v>
      </c>
      <c r="AC332" s="39"/>
      <c r="AD332" s="39"/>
      <c r="AE332" s="39"/>
      <c r="AF332" s="39"/>
      <c r="AG332" s="39"/>
      <c r="AH332" s="39"/>
      <c r="AI332" s="39"/>
      <c r="AJ332" s="39"/>
      <c r="AK332" s="39"/>
      <c r="AL332" s="39"/>
      <c r="AM332" s="91">
        <f>Y332/C332*100</f>
        <v>101.49053510210166</v>
      </c>
      <c r="AN332" s="91">
        <f t="shared" si="658"/>
        <v>61.9</v>
      </c>
      <c r="AO332" s="12" t="s">
        <v>271</v>
      </c>
      <c r="AP332" s="45"/>
      <c r="AQ332">
        <v>1</v>
      </c>
    </row>
    <row r="333" spans="1:43" ht="48" customHeight="1">
      <c r="A333" s="293">
        <v>2</v>
      </c>
      <c r="B333" s="305" t="s">
        <v>644</v>
      </c>
      <c r="C333" s="39"/>
      <c r="D333" s="39">
        <f t="shared" si="772"/>
        <v>5278</v>
      </c>
      <c r="E333" s="39">
        <f t="shared" si="788"/>
        <v>0</v>
      </c>
      <c r="F333" s="39">
        <f t="shared" si="789"/>
        <v>5278</v>
      </c>
      <c r="G333" s="35"/>
      <c r="H333" s="35">
        <v>5278</v>
      </c>
      <c r="I333" s="35"/>
      <c r="J333" s="35"/>
      <c r="K333" s="35"/>
      <c r="L333" s="35"/>
      <c r="M333" s="35"/>
      <c r="N333" s="35"/>
      <c r="O333" s="35">
        <f t="shared" si="790"/>
        <v>0</v>
      </c>
      <c r="P333" s="35">
        <f t="shared" si="791"/>
        <v>0</v>
      </c>
      <c r="Q333" s="35">
        <f t="shared" si="792"/>
        <v>0</v>
      </c>
      <c r="R333" s="35">
        <f t="shared" si="793"/>
        <v>0</v>
      </c>
      <c r="S333" s="35"/>
      <c r="T333" s="35"/>
      <c r="U333" s="35"/>
      <c r="V333" s="35"/>
      <c r="W333" s="35"/>
      <c r="X333" s="35"/>
      <c r="Y333" s="39">
        <f>Z333+AF333</f>
        <v>4544</v>
      </c>
      <c r="Z333" s="39">
        <f t="shared" si="794"/>
        <v>4544</v>
      </c>
      <c r="AA333" s="407">
        <v>4544</v>
      </c>
      <c r="AB333" s="39"/>
      <c r="AC333" s="39"/>
      <c r="AD333" s="39"/>
      <c r="AE333" s="39"/>
      <c r="AF333" s="39"/>
      <c r="AG333" s="39"/>
      <c r="AH333" s="39"/>
      <c r="AI333" s="39"/>
      <c r="AJ333" s="39"/>
      <c r="AK333" s="39"/>
      <c r="AL333" s="39"/>
      <c r="AM333" s="91"/>
      <c r="AN333" s="91">
        <f t="shared" si="658"/>
        <v>86.093217127699887</v>
      </c>
      <c r="AO333" s="27" t="s">
        <v>313</v>
      </c>
      <c r="AP333" s="45"/>
    </row>
    <row r="334" spans="1:43">
      <c r="A334" s="16" t="s">
        <v>34</v>
      </c>
      <c r="B334" s="2" t="s">
        <v>35</v>
      </c>
      <c r="C334" s="34">
        <f>C335</f>
        <v>100985</v>
      </c>
      <c r="D334" s="34">
        <f>D335</f>
        <v>117415</v>
      </c>
      <c r="E334" s="34">
        <f t="shared" ref="E334:AL334" si="795">E335</f>
        <v>27941</v>
      </c>
      <c r="F334" s="34">
        <f t="shared" si="795"/>
        <v>47771</v>
      </c>
      <c r="G334" s="34">
        <f t="shared" si="795"/>
        <v>7941</v>
      </c>
      <c r="H334" s="34">
        <f t="shared" si="795"/>
        <v>7271</v>
      </c>
      <c r="I334" s="34">
        <f t="shared" si="795"/>
        <v>20000</v>
      </c>
      <c r="J334" s="34">
        <f t="shared" si="795"/>
        <v>40500</v>
      </c>
      <c r="K334" s="34">
        <f t="shared" si="795"/>
        <v>0</v>
      </c>
      <c r="L334" s="34">
        <f t="shared" si="795"/>
        <v>0</v>
      </c>
      <c r="M334" s="34">
        <f t="shared" si="795"/>
        <v>0</v>
      </c>
      <c r="N334" s="34">
        <f t="shared" si="795"/>
        <v>0</v>
      </c>
      <c r="O334" s="34">
        <f t="shared" si="795"/>
        <v>73044</v>
      </c>
      <c r="P334" s="34">
        <f t="shared" si="795"/>
        <v>69644</v>
      </c>
      <c r="Q334" s="34">
        <f t="shared" si="795"/>
        <v>73044</v>
      </c>
      <c r="R334" s="34">
        <f t="shared" si="795"/>
        <v>69644</v>
      </c>
      <c r="S334" s="34">
        <f t="shared" si="795"/>
        <v>73044</v>
      </c>
      <c r="T334" s="34">
        <f t="shared" si="795"/>
        <v>69644</v>
      </c>
      <c r="U334" s="34">
        <f t="shared" si="795"/>
        <v>0</v>
      </c>
      <c r="V334" s="34">
        <f t="shared" si="795"/>
        <v>0</v>
      </c>
      <c r="W334" s="34">
        <f t="shared" si="795"/>
        <v>0</v>
      </c>
      <c r="X334" s="34">
        <f t="shared" si="795"/>
        <v>0</v>
      </c>
      <c r="Y334" s="34">
        <f t="shared" si="795"/>
        <v>58108</v>
      </c>
      <c r="Z334" s="34">
        <f t="shared" si="795"/>
        <v>23603</v>
      </c>
      <c r="AA334" s="34">
        <f t="shared" si="795"/>
        <v>3103</v>
      </c>
      <c r="AB334" s="34">
        <f t="shared" si="795"/>
        <v>20500</v>
      </c>
      <c r="AC334" s="34">
        <f t="shared" si="795"/>
        <v>0</v>
      </c>
      <c r="AD334" s="34">
        <f t="shared" si="795"/>
        <v>0</v>
      </c>
      <c r="AE334" s="34"/>
      <c r="AF334" s="34">
        <f t="shared" si="795"/>
        <v>34505</v>
      </c>
      <c r="AG334" s="34">
        <f t="shared" si="795"/>
        <v>34505</v>
      </c>
      <c r="AH334" s="34">
        <f t="shared" si="795"/>
        <v>34505</v>
      </c>
      <c r="AI334" s="34">
        <f t="shared" si="795"/>
        <v>0</v>
      </c>
      <c r="AJ334" s="34">
        <f t="shared" si="795"/>
        <v>0</v>
      </c>
      <c r="AK334" s="34">
        <f t="shared" si="795"/>
        <v>0</v>
      </c>
      <c r="AL334" s="34">
        <f t="shared" si="795"/>
        <v>0</v>
      </c>
      <c r="AM334" s="90">
        <f>Y334/C334*100</f>
        <v>57.541218992919738</v>
      </c>
      <c r="AN334" s="90">
        <f t="shared" si="658"/>
        <v>49.489417876761912</v>
      </c>
      <c r="AO334" s="16"/>
      <c r="AP334" s="44"/>
    </row>
    <row r="335" spans="1:43" ht="19.5">
      <c r="A335" s="21" t="s">
        <v>46</v>
      </c>
      <c r="B335" s="56" t="s">
        <v>33</v>
      </c>
      <c r="C335" s="38">
        <f>SUM(C336:C342)</f>
        <v>100985</v>
      </c>
      <c r="D335" s="38">
        <f>SUM(D336:D342)</f>
        <v>117415</v>
      </c>
      <c r="E335" s="38">
        <f t="shared" ref="E335" si="796">SUM(E336:E342)</f>
        <v>27941</v>
      </c>
      <c r="F335" s="38">
        <f t="shared" ref="F335:AL335" si="797">SUM(F336:F342)</f>
        <v>47771</v>
      </c>
      <c r="G335" s="38">
        <f t="shared" si="797"/>
        <v>7941</v>
      </c>
      <c r="H335" s="38">
        <f t="shared" si="797"/>
        <v>7271</v>
      </c>
      <c r="I335" s="38">
        <f t="shared" si="797"/>
        <v>20000</v>
      </c>
      <c r="J335" s="38">
        <f t="shared" si="797"/>
        <v>40500</v>
      </c>
      <c r="K335" s="38">
        <f t="shared" si="797"/>
        <v>0</v>
      </c>
      <c r="L335" s="38">
        <f t="shared" si="797"/>
        <v>0</v>
      </c>
      <c r="M335" s="38">
        <f t="shared" si="797"/>
        <v>0</v>
      </c>
      <c r="N335" s="38">
        <f t="shared" si="797"/>
        <v>0</v>
      </c>
      <c r="O335" s="38">
        <f t="shared" si="797"/>
        <v>73044</v>
      </c>
      <c r="P335" s="38">
        <f t="shared" si="797"/>
        <v>69644</v>
      </c>
      <c r="Q335" s="38">
        <f t="shared" si="797"/>
        <v>73044</v>
      </c>
      <c r="R335" s="38">
        <f t="shared" si="797"/>
        <v>69644</v>
      </c>
      <c r="S335" s="38">
        <f t="shared" si="797"/>
        <v>73044</v>
      </c>
      <c r="T335" s="38">
        <f t="shared" si="797"/>
        <v>69644</v>
      </c>
      <c r="U335" s="38">
        <f t="shared" si="797"/>
        <v>0</v>
      </c>
      <c r="V335" s="38">
        <f t="shared" si="797"/>
        <v>0</v>
      </c>
      <c r="W335" s="38">
        <f t="shared" si="797"/>
        <v>0</v>
      </c>
      <c r="X335" s="38">
        <f t="shared" si="797"/>
        <v>0</v>
      </c>
      <c r="Y335" s="38">
        <f t="shared" si="797"/>
        <v>58108</v>
      </c>
      <c r="Z335" s="38">
        <f t="shared" si="797"/>
        <v>23603</v>
      </c>
      <c r="AA335" s="38">
        <f t="shared" si="797"/>
        <v>3103</v>
      </c>
      <c r="AB335" s="38">
        <f t="shared" si="797"/>
        <v>20500</v>
      </c>
      <c r="AC335" s="38">
        <f t="shared" si="797"/>
        <v>0</v>
      </c>
      <c r="AD335" s="38">
        <f t="shared" si="797"/>
        <v>0</v>
      </c>
      <c r="AE335" s="38"/>
      <c r="AF335" s="38">
        <f t="shared" si="797"/>
        <v>34505</v>
      </c>
      <c r="AG335" s="38">
        <f t="shared" si="797"/>
        <v>34505</v>
      </c>
      <c r="AH335" s="38">
        <f t="shared" si="797"/>
        <v>34505</v>
      </c>
      <c r="AI335" s="38">
        <f t="shared" si="797"/>
        <v>0</v>
      </c>
      <c r="AJ335" s="38">
        <f t="shared" si="797"/>
        <v>0</v>
      </c>
      <c r="AK335" s="38">
        <f t="shared" si="797"/>
        <v>0</v>
      </c>
      <c r="AL335" s="38">
        <f t="shared" si="797"/>
        <v>0</v>
      </c>
      <c r="AM335" s="96">
        <f>Y335/C335*100</f>
        <v>57.541218992919738</v>
      </c>
      <c r="AN335" s="96">
        <f t="shared" si="658"/>
        <v>49.489417876761912</v>
      </c>
      <c r="AO335" s="31"/>
      <c r="AP335" s="51">
        <v>0</v>
      </c>
    </row>
    <row r="336" spans="1:43" ht="63.75" customHeight="1">
      <c r="A336" s="12">
        <v>1</v>
      </c>
      <c r="B336" s="5" t="s">
        <v>191</v>
      </c>
      <c r="C336" s="39">
        <f t="shared" ref="C336:D342" si="798">E336+O336</f>
        <v>4755</v>
      </c>
      <c r="D336" s="39">
        <f t="shared" si="798"/>
        <v>4755</v>
      </c>
      <c r="E336" s="39">
        <f t="shared" ref="E336:E342" si="799">G336+I336+K336+L336+N336</f>
        <v>4755</v>
      </c>
      <c r="F336" s="39">
        <f t="shared" ref="F336:F342" si="800">H336+J336+K336+L336+N336</f>
        <v>4755</v>
      </c>
      <c r="G336" s="35">
        <v>4755</v>
      </c>
      <c r="H336" s="35">
        <v>4755</v>
      </c>
      <c r="I336" s="35"/>
      <c r="J336" s="35"/>
      <c r="K336" s="35"/>
      <c r="L336" s="35"/>
      <c r="M336" s="35"/>
      <c r="N336" s="35"/>
      <c r="O336" s="35">
        <f t="shared" ref="O336:O342" si="801">Q336+X336</f>
        <v>0</v>
      </c>
      <c r="P336" s="35">
        <f t="shared" ref="P336:P342" si="802">R336+X336</f>
        <v>0</v>
      </c>
      <c r="Q336" s="35">
        <f t="shared" ref="Q336:Q342" si="803">S336+U336+V336+W336</f>
        <v>0</v>
      </c>
      <c r="R336" s="35">
        <f t="shared" ref="R336:R342" si="804">T336+U336+V336+W336</f>
        <v>0</v>
      </c>
      <c r="S336" s="35"/>
      <c r="T336" s="35"/>
      <c r="U336" s="35"/>
      <c r="V336" s="35"/>
      <c r="W336" s="35"/>
      <c r="X336" s="35"/>
      <c r="Y336" s="39">
        <f t="shared" ref="Y336:Y340" si="805">Z336+AF336</f>
        <v>892</v>
      </c>
      <c r="Z336" s="39">
        <f t="shared" ref="Z336:Z340" si="806">AA336+AB336+AC336+AD336</f>
        <v>892</v>
      </c>
      <c r="AA336" s="407">
        <v>892</v>
      </c>
      <c r="AB336" s="39"/>
      <c r="AC336" s="39"/>
      <c r="AD336" s="39"/>
      <c r="AE336" s="39"/>
      <c r="AF336" s="39"/>
      <c r="AG336" s="39"/>
      <c r="AH336" s="39"/>
      <c r="AI336" s="39"/>
      <c r="AJ336" s="39"/>
      <c r="AK336" s="39"/>
      <c r="AL336" s="39"/>
      <c r="AM336" s="91">
        <f>Y336/C336*100</f>
        <v>18.759200841219769</v>
      </c>
      <c r="AN336" s="90">
        <f t="shared" si="658"/>
        <v>18.759200841219769</v>
      </c>
      <c r="AO336" s="12" t="s">
        <v>273</v>
      </c>
      <c r="AP336" s="45"/>
      <c r="AQ336">
        <v>1</v>
      </c>
    </row>
    <row r="337" spans="1:48" ht="48" customHeight="1">
      <c r="A337" s="12">
        <v>2</v>
      </c>
      <c r="B337" s="5" t="s">
        <v>192</v>
      </c>
      <c r="C337" s="39">
        <f t="shared" si="798"/>
        <v>3186</v>
      </c>
      <c r="D337" s="39">
        <f t="shared" si="798"/>
        <v>2516</v>
      </c>
      <c r="E337" s="39">
        <f t="shared" si="799"/>
        <v>3186</v>
      </c>
      <c r="F337" s="39">
        <f t="shared" si="800"/>
        <v>2516</v>
      </c>
      <c r="G337" s="35">
        <v>3186</v>
      </c>
      <c r="H337" s="35">
        <v>2516</v>
      </c>
      <c r="I337" s="35"/>
      <c r="J337" s="35"/>
      <c r="K337" s="35"/>
      <c r="L337" s="35"/>
      <c r="M337" s="35"/>
      <c r="N337" s="35"/>
      <c r="O337" s="35">
        <f t="shared" si="801"/>
        <v>0</v>
      </c>
      <c r="P337" s="35">
        <f t="shared" si="802"/>
        <v>0</v>
      </c>
      <c r="Q337" s="35">
        <f t="shared" si="803"/>
        <v>0</v>
      </c>
      <c r="R337" s="35">
        <f t="shared" si="804"/>
        <v>0</v>
      </c>
      <c r="S337" s="35"/>
      <c r="T337" s="35"/>
      <c r="U337" s="35"/>
      <c r="V337" s="35"/>
      <c r="W337" s="35"/>
      <c r="X337" s="35"/>
      <c r="Y337" s="39">
        <f t="shared" si="805"/>
        <v>2211</v>
      </c>
      <c r="Z337" s="39">
        <f t="shared" si="806"/>
        <v>2211</v>
      </c>
      <c r="AA337" s="407">
        <v>2211</v>
      </c>
      <c r="AB337" s="39"/>
      <c r="AC337" s="39"/>
      <c r="AD337" s="39"/>
      <c r="AE337" s="39"/>
      <c r="AF337" s="39"/>
      <c r="AG337" s="39"/>
      <c r="AH337" s="39"/>
      <c r="AI337" s="39"/>
      <c r="AJ337" s="39"/>
      <c r="AK337" s="39"/>
      <c r="AL337" s="39"/>
      <c r="AM337" s="91">
        <f>Y337/C337*100</f>
        <v>69.397363465160083</v>
      </c>
      <c r="AN337" s="91">
        <f t="shared" si="658"/>
        <v>87.877583465818759</v>
      </c>
      <c r="AO337" s="12" t="s">
        <v>274</v>
      </c>
      <c r="AP337" s="45"/>
      <c r="AQ337">
        <v>1</v>
      </c>
    </row>
    <row r="338" spans="1:48" ht="24.75" customHeight="1">
      <c r="A338" s="12" t="s">
        <v>138</v>
      </c>
      <c r="B338" s="5" t="s">
        <v>193</v>
      </c>
      <c r="C338" s="39">
        <f t="shared" si="798"/>
        <v>20000</v>
      </c>
      <c r="D338" s="39">
        <f t="shared" si="798"/>
        <v>20000</v>
      </c>
      <c r="E338" s="39">
        <f t="shared" si="799"/>
        <v>20000</v>
      </c>
      <c r="F338" s="39">
        <f t="shared" si="800"/>
        <v>20000</v>
      </c>
      <c r="G338" s="35"/>
      <c r="H338" s="35"/>
      <c r="I338" s="35">
        <v>20000</v>
      </c>
      <c r="J338" s="35">
        <v>20000</v>
      </c>
      <c r="K338" s="35"/>
      <c r="L338" s="35"/>
      <c r="M338" s="35"/>
      <c r="N338" s="35"/>
      <c r="O338" s="35">
        <f t="shared" si="801"/>
        <v>0</v>
      </c>
      <c r="P338" s="35">
        <f t="shared" si="802"/>
        <v>0</v>
      </c>
      <c r="Q338" s="35">
        <f t="shared" si="803"/>
        <v>0</v>
      </c>
      <c r="R338" s="35">
        <f t="shared" si="804"/>
        <v>0</v>
      </c>
      <c r="S338" s="35"/>
      <c r="T338" s="35"/>
      <c r="U338" s="35"/>
      <c r="V338" s="35"/>
      <c r="W338" s="35"/>
      <c r="X338" s="35"/>
      <c r="Y338" s="39">
        <f t="shared" si="805"/>
        <v>0</v>
      </c>
      <c r="Z338" s="39">
        <f t="shared" si="806"/>
        <v>0</v>
      </c>
      <c r="AA338" s="39"/>
      <c r="AB338" s="39"/>
      <c r="AC338" s="39"/>
      <c r="AD338" s="39"/>
      <c r="AE338" s="39"/>
      <c r="AF338" s="39"/>
      <c r="AG338" s="39"/>
      <c r="AH338" s="39"/>
      <c r="AI338" s="39"/>
      <c r="AJ338" s="39"/>
      <c r="AK338" s="39"/>
      <c r="AL338" s="39"/>
      <c r="AM338" s="91">
        <f>Y338/C338*100</f>
        <v>0</v>
      </c>
      <c r="AN338" s="90">
        <f t="shared" si="658"/>
        <v>0</v>
      </c>
      <c r="AO338" s="12" t="s">
        <v>272</v>
      </c>
      <c r="AP338" s="45"/>
      <c r="AQ338">
        <v>1</v>
      </c>
    </row>
    <row r="339" spans="1:48" ht="47.25" customHeight="1">
      <c r="A339" s="293" t="s">
        <v>140</v>
      </c>
      <c r="B339" s="306" t="s">
        <v>911</v>
      </c>
      <c r="C339" s="39"/>
      <c r="D339" s="39">
        <f t="shared" si="798"/>
        <v>15500</v>
      </c>
      <c r="E339" s="39">
        <f t="shared" si="799"/>
        <v>0</v>
      </c>
      <c r="F339" s="39">
        <f t="shared" si="800"/>
        <v>15500</v>
      </c>
      <c r="G339" s="35"/>
      <c r="H339" s="35"/>
      <c r="I339" s="35"/>
      <c r="J339" s="35">
        <v>15500</v>
      </c>
      <c r="K339" s="35"/>
      <c r="L339" s="35"/>
      <c r="M339" s="35"/>
      <c r="N339" s="35"/>
      <c r="O339" s="35">
        <f t="shared" si="801"/>
        <v>0</v>
      </c>
      <c r="P339" s="35">
        <f t="shared" si="802"/>
        <v>0</v>
      </c>
      <c r="Q339" s="35">
        <f t="shared" si="803"/>
        <v>0</v>
      </c>
      <c r="R339" s="35">
        <f t="shared" si="804"/>
        <v>0</v>
      </c>
      <c r="S339" s="35"/>
      <c r="T339" s="35"/>
      <c r="U339" s="35"/>
      <c r="V339" s="35"/>
      <c r="W339" s="35"/>
      <c r="X339" s="35"/>
      <c r="Y339" s="39">
        <f t="shared" si="805"/>
        <v>15500</v>
      </c>
      <c r="Z339" s="39">
        <f t="shared" si="806"/>
        <v>15500</v>
      </c>
      <c r="AA339" s="39"/>
      <c r="AB339" s="407">
        <v>15500</v>
      </c>
      <c r="AC339" s="39"/>
      <c r="AD339" s="39"/>
      <c r="AE339" s="39"/>
      <c r="AF339" s="39"/>
      <c r="AG339" s="39"/>
      <c r="AH339" s="39"/>
      <c r="AI339" s="39"/>
      <c r="AJ339" s="39"/>
      <c r="AK339" s="39"/>
      <c r="AL339" s="39"/>
      <c r="AM339" s="91"/>
      <c r="AN339" s="91">
        <f t="shared" si="658"/>
        <v>100</v>
      </c>
      <c r="AO339" s="12" t="s">
        <v>315</v>
      </c>
      <c r="AP339" s="45"/>
    </row>
    <row r="340" spans="1:48" ht="45.75" customHeight="1">
      <c r="A340" s="293" t="s">
        <v>201</v>
      </c>
      <c r="B340" s="307" t="s">
        <v>912</v>
      </c>
      <c r="C340" s="39"/>
      <c r="D340" s="39">
        <f t="shared" si="798"/>
        <v>5000</v>
      </c>
      <c r="E340" s="39">
        <f t="shared" si="799"/>
        <v>0</v>
      </c>
      <c r="F340" s="39">
        <f t="shared" si="800"/>
        <v>5000</v>
      </c>
      <c r="G340" s="35"/>
      <c r="H340" s="35"/>
      <c r="I340" s="35"/>
      <c r="J340" s="35">
        <v>5000</v>
      </c>
      <c r="K340" s="35"/>
      <c r="L340" s="35"/>
      <c r="M340" s="35"/>
      <c r="N340" s="35"/>
      <c r="O340" s="35">
        <f t="shared" si="801"/>
        <v>0</v>
      </c>
      <c r="P340" s="35">
        <f t="shared" si="802"/>
        <v>0</v>
      </c>
      <c r="Q340" s="35">
        <f t="shared" si="803"/>
        <v>0</v>
      </c>
      <c r="R340" s="35">
        <f t="shared" si="804"/>
        <v>0</v>
      </c>
      <c r="S340" s="35"/>
      <c r="T340" s="35"/>
      <c r="U340" s="35"/>
      <c r="V340" s="35"/>
      <c r="W340" s="35"/>
      <c r="X340" s="35"/>
      <c r="Y340" s="39">
        <f t="shared" si="805"/>
        <v>5000</v>
      </c>
      <c r="Z340" s="39">
        <f t="shared" si="806"/>
        <v>5000</v>
      </c>
      <c r="AA340" s="39"/>
      <c r="AB340" s="407">
        <v>5000</v>
      </c>
      <c r="AC340" s="39"/>
      <c r="AD340" s="39"/>
      <c r="AE340" s="39"/>
      <c r="AF340" s="39"/>
      <c r="AG340" s="39"/>
      <c r="AH340" s="39"/>
      <c r="AI340" s="39"/>
      <c r="AJ340" s="39"/>
      <c r="AK340" s="39"/>
      <c r="AL340" s="39"/>
      <c r="AM340" s="91"/>
      <c r="AN340" s="91">
        <f t="shared" si="658"/>
        <v>100</v>
      </c>
      <c r="AO340" s="308" t="s">
        <v>381</v>
      </c>
      <c r="AP340" s="45"/>
    </row>
    <row r="341" spans="1:48" ht="50.25" customHeight="1">
      <c r="A341" s="12">
        <v>6</v>
      </c>
      <c r="B341" s="5" t="s">
        <v>338</v>
      </c>
      <c r="C341" s="39">
        <f t="shared" si="798"/>
        <v>26439</v>
      </c>
      <c r="D341" s="39">
        <f t="shared" si="798"/>
        <v>23039</v>
      </c>
      <c r="E341" s="39">
        <f t="shared" si="799"/>
        <v>0</v>
      </c>
      <c r="F341" s="39">
        <f t="shared" si="800"/>
        <v>0</v>
      </c>
      <c r="G341" s="35"/>
      <c r="H341" s="35"/>
      <c r="I341" s="35"/>
      <c r="J341" s="35"/>
      <c r="K341" s="35"/>
      <c r="L341" s="35"/>
      <c r="M341" s="35"/>
      <c r="N341" s="35"/>
      <c r="O341" s="35">
        <f t="shared" si="801"/>
        <v>26439</v>
      </c>
      <c r="P341" s="35">
        <f t="shared" si="802"/>
        <v>23039</v>
      </c>
      <c r="Q341" s="35">
        <f t="shared" si="803"/>
        <v>26439</v>
      </c>
      <c r="R341" s="35">
        <f t="shared" si="804"/>
        <v>23039</v>
      </c>
      <c r="S341" s="35">
        <v>26439</v>
      </c>
      <c r="T341" s="35">
        <v>23039</v>
      </c>
      <c r="U341" s="35"/>
      <c r="V341" s="35"/>
      <c r="W341" s="35"/>
      <c r="X341" s="35"/>
      <c r="Y341" s="39">
        <f>Z341+AF341</f>
        <v>22925</v>
      </c>
      <c r="Z341" s="39">
        <f>AA341+AB341+AC341+AD341</f>
        <v>0</v>
      </c>
      <c r="AA341" s="39"/>
      <c r="AB341" s="39"/>
      <c r="AC341" s="39"/>
      <c r="AD341" s="39"/>
      <c r="AE341" s="39"/>
      <c r="AF341" s="39">
        <f t="shared" ref="AF341" si="807">AG341+AL341</f>
        <v>22925</v>
      </c>
      <c r="AG341" s="39">
        <f t="shared" ref="AG341" si="808">AH341+AI341+AJ341+AK341</f>
        <v>22925</v>
      </c>
      <c r="AH341" s="407">
        <v>22925</v>
      </c>
      <c r="AI341" s="39"/>
      <c r="AJ341" s="39"/>
      <c r="AK341" s="39"/>
      <c r="AL341" s="39"/>
      <c r="AM341" s="91">
        <f t="shared" ref="AM341:AM347" si="809">Y341/C341*100</f>
        <v>86.709028329361928</v>
      </c>
      <c r="AN341" s="91">
        <f t="shared" si="658"/>
        <v>99.505186857068452</v>
      </c>
      <c r="AO341" s="12" t="s">
        <v>271</v>
      </c>
      <c r="AP341" s="45"/>
      <c r="AQ341">
        <v>1</v>
      </c>
    </row>
    <row r="342" spans="1:48" ht="47.25" customHeight="1">
      <c r="A342" s="12">
        <v>7</v>
      </c>
      <c r="B342" s="5" t="s">
        <v>339</v>
      </c>
      <c r="C342" s="39">
        <f t="shared" si="798"/>
        <v>46605</v>
      </c>
      <c r="D342" s="39">
        <f t="shared" si="798"/>
        <v>46605</v>
      </c>
      <c r="E342" s="39">
        <f t="shared" si="799"/>
        <v>0</v>
      </c>
      <c r="F342" s="39">
        <f t="shared" si="800"/>
        <v>0</v>
      </c>
      <c r="G342" s="35"/>
      <c r="H342" s="35"/>
      <c r="I342" s="35"/>
      <c r="J342" s="35"/>
      <c r="K342" s="35"/>
      <c r="L342" s="35"/>
      <c r="M342" s="35"/>
      <c r="N342" s="35"/>
      <c r="O342" s="35">
        <f t="shared" si="801"/>
        <v>46605</v>
      </c>
      <c r="P342" s="35">
        <f t="shared" si="802"/>
        <v>46605</v>
      </c>
      <c r="Q342" s="35">
        <f t="shared" si="803"/>
        <v>46605</v>
      </c>
      <c r="R342" s="35">
        <f t="shared" si="804"/>
        <v>46605</v>
      </c>
      <c r="S342" s="35">
        <v>46605</v>
      </c>
      <c r="T342" s="35">
        <v>46605</v>
      </c>
      <c r="U342" s="35"/>
      <c r="V342" s="35"/>
      <c r="W342" s="35"/>
      <c r="X342" s="35"/>
      <c r="Y342" s="39">
        <f>Z342+AF342</f>
        <v>11580</v>
      </c>
      <c r="Z342" s="39">
        <f>AA342+AB342+AC342+AD342</f>
        <v>0</v>
      </c>
      <c r="AA342" s="39"/>
      <c r="AB342" s="39"/>
      <c r="AC342" s="39"/>
      <c r="AD342" s="39"/>
      <c r="AE342" s="39"/>
      <c r="AF342" s="39">
        <f t="shared" ref="AF342" si="810">AG342+AL342</f>
        <v>11580</v>
      </c>
      <c r="AG342" s="39">
        <f t="shared" ref="AG342" si="811">AH342+AI342+AJ342+AK342</f>
        <v>11580</v>
      </c>
      <c r="AH342" s="407">
        <v>11580</v>
      </c>
      <c r="AI342" s="39"/>
      <c r="AJ342" s="39"/>
      <c r="AK342" s="39"/>
      <c r="AL342" s="39"/>
      <c r="AM342" s="91">
        <f t="shared" si="809"/>
        <v>24.847119407788863</v>
      </c>
      <c r="AN342" s="91">
        <f t="shared" si="658"/>
        <v>24.847119407788863</v>
      </c>
      <c r="AO342" s="27" t="s">
        <v>313</v>
      </c>
      <c r="AP342" s="45"/>
      <c r="AQ342">
        <v>1</v>
      </c>
    </row>
    <row r="343" spans="1:48">
      <c r="A343" s="15" t="s">
        <v>36</v>
      </c>
      <c r="B343" s="2" t="s">
        <v>37</v>
      </c>
      <c r="C343" s="34">
        <f>C344</f>
        <v>1913</v>
      </c>
      <c r="D343" s="34">
        <f>D344</f>
        <v>3413</v>
      </c>
      <c r="E343" s="34">
        <f t="shared" ref="E343:AB346" si="812">E344</f>
        <v>1913</v>
      </c>
      <c r="F343" s="34">
        <f t="shared" si="812"/>
        <v>3413</v>
      </c>
      <c r="G343" s="34">
        <f t="shared" si="812"/>
        <v>1913</v>
      </c>
      <c r="H343" s="34">
        <f t="shared" si="812"/>
        <v>3413</v>
      </c>
      <c r="I343" s="34">
        <f t="shared" si="812"/>
        <v>0</v>
      </c>
      <c r="J343" s="34">
        <f t="shared" si="812"/>
        <v>0</v>
      </c>
      <c r="K343" s="34">
        <f t="shared" si="812"/>
        <v>0</v>
      </c>
      <c r="L343" s="34">
        <f t="shared" si="812"/>
        <v>0</v>
      </c>
      <c r="M343" s="34">
        <f t="shared" si="812"/>
        <v>0</v>
      </c>
      <c r="N343" s="34">
        <f t="shared" si="812"/>
        <v>0</v>
      </c>
      <c r="O343" s="34">
        <f t="shared" si="812"/>
        <v>0</v>
      </c>
      <c r="P343" s="34">
        <f t="shared" si="812"/>
        <v>0</v>
      </c>
      <c r="Q343" s="34">
        <f t="shared" si="812"/>
        <v>0</v>
      </c>
      <c r="R343" s="34">
        <f t="shared" si="812"/>
        <v>0</v>
      </c>
      <c r="S343" s="34">
        <f t="shared" si="812"/>
        <v>0</v>
      </c>
      <c r="T343" s="34">
        <f t="shared" si="812"/>
        <v>0</v>
      </c>
      <c r="U343" s="34">
        <f t="shared" si="812"/>
        <v>0</v>
      </c>
      <c r="V343" s="34">
        <f t="shared" si="812"/>
        <v>0</v>
      </c>
      <c r="W343" s="34">
        <f t="shared" si="812"/>
        <v>0</v>
      </c>
      <c r="X343" s="34">
        <f t="shared" si="812"/>
        <v>0</v>
      </c>
      <c r="Y343" s="34">
        <f t="shared" si="812"/>
        <v>1430</v>
      </c>
      <c r="Z343" s="34">
        <f t="shared" si="812"/>
        <v>1430</v>
      </c>
      <c r="AA343" s="34">
        <f t="shared" si="812"/>
        <v>1430</v>
      </c>
      <c r="AB343" s="34">
        <f t="shared" si="812"/>
        <v>0</v>
      </c>
      <c r="AC343" s="34">
        <f t="shared" ref="G343:AL345" si="813">AC344</f>
        <v>0</v>
      </c>
      <c r="AD343" s="34">
        <f t="shared" si="813"/>
        <v>0</v>
      </c>
      <c r="AE343" s="34"/>
      <c r="AF343" s="34">
        <f t="shared" si="813"/>
        <v>0</v>
      </c>
      <c r="AG343" s="34">
        <f t="shared" si="813"/>
        <v>0</v>
      </c>
      <c r="AH343" s="34">
        <f t="shared" si="813"/>
        <v>0</v>
      </c>
      <c r="AI343" s="34">
        <f t="shared" si="813"/>
        <v>0</v>
      </c>
      <c r="AJ343" s="34">
        <f t="shared" si="813"/>
        <v>0</v>
      </c>
      <c r="AK343" s="34">
        <f t="shared" si="813"/>
        <v>0</v>
      </c>
      <c r="AL343" s="34">
        <f t="shared" si="813"/>
        <v>0</v>
      </c>
      <c r="AM343" s="90">
        <f t="shared" si="809"/>
        <v>74.751698902247782</v>
      </c>
      <c r="AN343" s="90">
        <f t="shared" si="658"/>
        <v>41.89862291239379</v>
      </c>
      <c r="AO343" s="20">
        <v>0</v>
      </c>
      <c r="AP343" s="44">
        <v>0</v>
      </c>
    </row>
    <row r="344" spans="1:48" ht="19.5">
      <c r="A344" s="21" t="s">
        <v>46</v>
      </c>
      <c r="B344" s="56" t="s">
        <v>33</v>
      </c>
      <c r="C344" s="38">
        <f t="shared" ref="C344:F344" si="814">SUM(C345,C348)</f>
        <v>1913</v>
      </c>
      <c r="D344" s="38">
        <f t="shared" ref="D344" si="815">SUM(D345,D348)</f>
        <v>3413</v>
      </c>
      <c r="E344" s="38">
        <f t="shared" si="814"/>
        <v>1913</v>
      </c>
      <c r="F344" s="38">
        <f t="shared" si="814"/>
        <v>3413</v>
      </c>
      <c r="G344" s="38">
        <f t="shared" ref="G344:AL344" si="816">SUM(G345,G348)</f>
        <v>1913</v>
      </c>
      <c r="H344" s="38">
        <f t="shared" si="816"/>
        <v>3413</v>
      </c>
      <c r="I344" s="38">
        <f t="shared" si="816"/>
        <v>0</v>
      </c>
      <c r="J344" s="38">
        <f t="shared" si="816"/>
        <v>0</v>
      </c>
      <c r="K344" s="38">
        <f t="shared" si="816"/>
        <v>0</v>
      </c>
      <c r="L344" s="38">
        <f t="shared" si="816"/>
        <v>0</v>
      </c>
      <c r="M344" s="38">
        <f t="shared" si="816"/>
        <v>0</v>
      </c>
      <c r="N344" s="38">
        <f t="shared" si="816"/>
        <v>0</v>
      </c>
      <c r="O344" s="38">
        <f t="shared" si="816"/>
        <v>0</v>
      </c>
      <c r="P344" s="38">
        <f t="shared" si="816"/>
        <v>0</v>
      </c>
      <c r="Q344" s="38">
        <f t="shared" si="816"/>
        <v>0</v>
      </c>
      <c r="R344" s="38">
        <f t="shared" si="816"/>
        <v>0</v>
      </c>
      <c r="S344" s="38">
        <f t="shared" si="816"/>
        <v>0</v>
      </c>
      <c r="T344" s="38">
        <f t="shared" si="816"/>
        <v>0</v>
      </c>
      <c r="U344" s="38">
        <f t="shared" si="816"/>
        <v>0</v>
      </c>
      <c r="V344" s="38">
        <f t="shared" si="816"/>
        <v>0</v>
      </c>
      <c r="W344" s="38">
        <f t="shared" si="816"/>
        <v>0</v>
      </c>
      <c r="X344" s="38">
        <f t="shared" si="816"/>
        <v>0</v>
      </c>
      <c r="Y344" s="38">
        <f t="shared" si="816"/>
        <v>1430</v>
      </c>
      <c r="Z344" s="38">
        <f t="shared" si="816"/>
        <v>1430</v>
      </c>
      <c r="AA344" s="38">
        <f t="shared" si="816"/>
        <v>1430</v>
      </c>
      <c r="AB344" s="38">
        <f t="shared" si="816"/>
        <v>0</v>
      </c>
      <c r="AC344" s="38">
        <f t="shared" si="816"/>
        <v>0</v>
      </c>
      <c r="AD344" s="38">
        <f t="shared" si="816"/>
        <v>0</v>
      </c>
      <c r="AE344" s="38"/>
      <c r="AF344" s="38">
        <f t="shared" si="816"/>
        <v>0</v>
      </c>
      <c r="AG344" s="38">
        <f t="shared" si="816"/>
        <v>0</v>
      </c>
      <c r="AH344" s="38">
        <f t="shared" si="816"/>
        <v>0</v>
      </c>
      <c r="AI344" s="38">
        <f t="shared" si="816"/>
        <v>0</v>
      </c>
      <c r="AJ344" s="38">
        <f t="shared" si="816"/>
        <v>0</v>
      </c>
      <c r="AK344" s="38">
        <f t="shared" si="816"/>
        <v>0</v>
      </c>
      <c r="AL344" s="38">
        <f t="shared" si="816"/>
        <v>0</v>
      </c>
      <c r="AM344" s="96">
        <f t="shared" si="809"/>
        <v>74.751698902247782</v>
      </c>
      <c r="AN344" s="96">
        <f t="shared" si="658"/>
        <v>41.89862291239379</v>
      </c>
      <c r="AO344" s="50">
        <v>0</v>
      </c>
      <c r="AP344" s="51">
        <v>0</v>
      </c>
    </row>
    <row r="345" spans="1:48" ht="54" customHeight="1">
      <c r="A345" s="16">
        <v>1</v>
      </c>
      <c r="B345" s="2" t="s">
        <v>194</v>
      </c>
      <c r="C345" s="34">
        <f>C346</f>
        <v>1913</v>
      </c>
      <c r="D345" s="34">
        <f>D346</f>
        <v>1913</v>
      </c>
      <c r="E345" s="34">
        <f t="shared" si="812"/>
        <v>1913</v>
      </c>
      <c r="F345" s="34">
        <f t="shared" si="812"/>
        <v>1913</v>
      </c>
      <c r="G345" s="34">
        <f t="shared" si="813"/>
        <v>1913</v>
      </c>
      <c r="H345" s="34">
        <f t="shared" si="813"/>
        <v>1913</v>
      </c>
      <c r="I345" s="34">
        <f t="shared" si="813"/>
        <v>0</v>
      </c>
      <c r="J345" s="34">
        <f t="shared" si="813"/>
        <v>0</v>
      </c>
      <c r="K345" s="34">
        <f t="shared" si="813"/>
        <v>0</v>
      </c>
      <c r="L345" s="34">
        <f t="shared" si="813"/>
        <v>0</v>
      </c>
      <c r="M345" s="34">
        <f t="shared" si="813"/>
        <v>0</v>
      </c>
      <c r="N345" s="34">
        <f t="shared" si="813"/>
        <v>0</v>
      </c>
      <c r="O345" s="34">
        <f t="shared" si="813"/>
        <v>0</v>
      </c>
      <c r="P345" s="34">
        <f t="shared" si="813"/>
        <v>0</v>
      </c>
      <c r="Q345" s="34">
        <f t="shared" si="813"/>
        <v>0</v>
      </c>
      <c r="R345" s="34">
        <f t="shared" si="813"/>
        <v>0</v>
      </c>
      <c r="S345" s="34">
        <f t="shared" si="813"/>
        <v>0</v>
      </c>
      <c r="T345" s="34">
        <f t="shared" si="813"/>
        <v>0</v>
      </c>
      <c r="U345" s="34">
        <f t="shared" si="813"/>
        <v>0</v>
      </c>
      <c r="V345" s="34">
        <f t="shared" si="813"/>
        <v>0</v>
      </c>
      <c r="W345" s="34">
        <f t="shared" si="813"/>
        <v>0</v>
      </c>
      <c r="X345" s="34">
        <f t="shared" si="813"/>
        <v>0</v>
      </c>
      <c r="Y345" s="34">
        <f t="shared" si="813"/>
        <v>1390</v>
      </c>
      <c r="Z345" s="34">
        <f t="shared" si="813"/>
        <v>1390</v>
      </c>
      <c r="AA345" s="34">
        <f t="shared" si="813"/>
        <v>1390</v>
      </c>
      <c r="AB345" s="34">
        <f t="shared" si="813"/>
        <v>0</v>
      </c>
      <c r="AC345" s="34">
        <f t="shared" si="813"/>
        <v>0</v>
      </c>
      <c r="AD345" s="34">
        <f t="shared" si="813"/>
        <v>0</v>
      </c>
      <c r="AE345" s="34"/>
      <c r="AF345" s="34">
        <f t="shared" si="813"/>
        <v>0</v>
      </c>
      <c r="AG345" s="34">
        <f t="shared" si="813"/>
        <v>0</v>
      </c>
      <c r="AH345" s="34">
        <f t="shared" si="813"/>
        <v>0</v>
      </c>
      <c r="AI345" s="34">
        <f t="shared" si="813"/>
        <v>0</v>
      </c>
      <c r="AJ345" s="34">
        <f t="shared" si="813"/>
        <v>0</v>
      </c>
      <c r="AK345" s="34">
        <f t="shared" si="813"/>
        <v>0</v>
      </c>
      <c r="AL345" s="34">
        <f t="shared" si="813"/>
        <v>0</v>
      </c>
      <c r="AM345" s="91">
        <f t="shared" si="809"/>
        <v>72.660742289597493</v>
      </c>
      <c r="AN345" s="91">
        <f t="shared" si="658"/>
        <v>72.660742289597493</v>
      </c>
      <c r="AO345" s="20"/>
      <c r="AP345" s="44"/>
    </row>
    <row r="346" spans="1:48" ht="81.75" customHeight="1">
      <c r="A346" s="3"/>
      <c r="B346" s="5" t="s">
        <v>290</v>
      </c>
      <c r="C346" s="35">
        <f>C347</f>
        <v>1913</v>
      </c>
      <c r="D346" s="35">
        <f>D347</f>
        <v>1913</v>
      </c>
      <c r="E346" s="35">
        <f t="shared" si="812"/>
        <v>1913</v>
      </c>
      <c r="F346" s="35">
        <f t="shared" si="812"/>
        <v>1913</v>
      </c>
      <c r="G346" s="35">
        <f t="shared" si="812"/>
        <v>1913</v>
      </c>
      <c r="H346" s="35">
        <f t="shared" si="812"/>
        <v>1913</v>
      </c>
      <c r="I346" s="35">
        <f t="shared" si="812"/>
        <v>0</v>
      </c>
      <c r="J346" s="35">
        <f t="shared" si="812"/>
        <v>0</v>
      </c>
      <c r="K346" s="35">
        <f t="shared" si="812"/>
        <v>0</v>
      </c>
      <c r="L346" s="35">
        <f t="shared" si="812"/>
        <v>0</v>
      </c>
      <c r="M346" s="35">
        <f t="shared" si="812"/>
        <v>0</v>
      </c>
      <c r="N346" s="35">
        <f t="shared" si="812"/>
        <v>0</v>
      </c>
      <c r="O346" s="35">
        <f t="shared" si="812"/>
        <v>0</v>
      </c>
      <c r="P346" s="35">
        <f t="shared" si="812"/>
        <v>0</v>
      </c>
      <c r="Q346" s="35">
        <f t="shared" si="812"/>
        <v>0</v>
      </c>
      <c r="R346" s="35">
        <f t="shared" si="812"/>
        <v>0</v>
      </c>
      <c r="S346" s="35">
        <f t="shared" si="812"/>
        <v>0</v>
      </c>
      <c r="T346" s="35">
        <f t="shared" si="812"/>
        <v>0</v>
      </c>
      <c r="U346" s="35">
        <f t="shared" si="812"/>
        <v>0</v>
      </c>
      <c r="V346" s="35">
        <f t="shared" si="812"/>
        <v>0</v>
      </c>
      <c r="W346" s="35">
        <f t="shared" si="812"/>
        <v>0</v>
      </c>
      <c r="X346" s="35">
        <f t="shared" si="812"/>
        <v>0</v>
      </c>
      <c r="Y346" s="39">
        <f t="shared" ref="Y346:AL346" si="817">Y347</f>
        <v>1390</v>
      </c>
      <c r="Z346" s="39">
        <f t="shared" si="817"/>
        <v>1390</v>
      </c>
      <c r="AA346" s="39">
        <f t="shared" si="817"/>
        <v>1390</v>
      </c>
      <c r="AB346" s="39">
        <f t="shared" si="817"/>
        <v>0</v>
      </c>
      <c r="AC346" s="39">
        <f t="shared" si="817"/>
        <v>0</v>
      </c>
      <c r="AD346" s="39">
        <f t="shared" si="817"/>
        <v>0</v>
      </c>
      <c r="AE346" s="39"/>
      <c r="AF346" s="39">
        <f t="shared" si="817"/>
        <v>0</v>
      </c>
      <c r="AG346" s="39">
        <f t="shared" si="817"/>
        <v>0</v>
      </c>
      <c r="AH346" s="39">
        <f t="shared" si="817"/>
        <v>0</v>
      </c>
      <c r="AI346" s="39">
        <f t="shared" si="817"/>
        <v>0</v>
      </c>
      <c r="AJ346" s="39">
        <f t="shared" si="817"/>
        <v>0</v>
      </c>
      <c r="AK346" s="39">
        <f t="shared" si="817"/>
        <v>0</v>
      </c>
      <c r="AL346" s="39">
        <f t="shared" si="817"/>
        <v>0</v>
      </c>
      <c r="AM346" s="91">
        <f t="shared" si="809"/>
        <v>72.660742289597493</v>
      </c>
      <c r="AN346" s="91">
        <f t="shared" si="658"/>
        <v>72.660742289597493</v>
      </c>
      <c r="AO346" s="19"/>
      <c r="AP346" s="45"/>
    </row>
    <row r="347" spans="1:48" ht="44.25" customHeight="1">
      <c r="A347" s="17"/>
      <c r="B347" s="18" t="s">
        <v>195</v>
      </c>
      <c r="C347" s="36">
        <f t="shared" ref="C347:D348" si="818">E347+O347</f>
        <v>1913</v>
      </c>
      <c r="D347" s="36">
        <f t="shared" si="818"/>
        <v>1913</v>
      </c>
      <c r="E347" s="36">
        <f t="shared" ref="E347:E348" si="819">G347+I347+K347+L347+N347</f>
        <v>1913</v>
      </c>
      <c r="F347" s="36">
        <f t="shared" ref="F347:F348" si="820">H347+J347+K347+L347+N347</f>
        <v>1913</v>
      </c>
      <c r="G347" s="36">
        <v>1913</v>
      </c>
      <c r="H347" s="36">
        <v>1913</v>
      </c>
      <c r="I347" s="36"/>
      <c r="J347" s="36"/>
      <c r="K347" s="36"/>
      <c r="L347" s="36"/>
      <c r="M347" s="36"/>
      <c r="N347" s="36"/>
      <c r="O347" s="35">
        <f t="shared" ref="O347" si="821">Q347+X347</f>
        <v>0</v>
      </c>
      <c r="P347" s="35">
        <f t="shared" ref="P347" si="822">R347+X347</f>
        <v>0</v>
      </c>
      <c r="Q347" s="35">
        <f t="shared" ref="Q347" si="823">S347+U347+V347+W347</f>
        <v>0</v>
      </c>
      <c r="R347" s="35">
        <f t="shared" ref="R347" si="824">T347+U347+V347+W347</f>
        <v>0</v>
      </c>
      <c r="S347" s="36"/>
      <c r="T347" s="36"/>
      <c r="U347" s="36"/>
      <c r="V347" s="36"/>
      <c r="W347" s="36"/>
      <c r="X347" s="36"/>
      <c r="Y347" s="36">
        <f t="shared" ref="Y347" si="825">Z347+AF347</f>
        <v>1390</v>
      </c>
      <c r="Z347" s="36">
        <f>AA347+AB347+AC347+AD347</f>
        <v>1390</v>
      </c>
      <c r="AA347" s="408">
        <v>1390</v>
      </c>
      <c r="AB347" s="36"/>
      <c r="AC347" s="36"/>
      <c r="AD347" s="36"/>
      <c r="AE347" s="36"/>
      <c r="AF347" s="36"/>
      <c r="AG347" s="36"/>
      <c r="AH347" s="36"/>
      <c r="AI347" s="36"/>
      <c r="AJ347" s="36"/>
      <c r="AK347" s="36"/>
      <c r="AL347" s="36"/>
      <c r="AM347" s="94">
        <f t="shared" si="809"/>
        <v>72.660742289597493</v>
      </c>
      <c r="AN347" s="94">
        <f t="shared" si="658"/>
        <v>72.660742289597493</v>
      </c>
      <c r="AO347" s="30" t="s">
        <v>315</v>
      </c>
      <c r="AP347" s="47"/>
      <c r="AQ347">
        <v>1</v>
      </c>
    </row>
    <row r="348" spans="1:48" ht="69" customHeight="1">
      <c r="A348" s="293" t="s">
        <v>54</v>
      </c>
      <c r="B348" s="309" t="s">
        <v>913</v>
      </c>
      <c r="C348" s="36"/>
      <c r="D348" s="39">
        <f t="shared" si="818"/>
        <v>1500</v>
      </c>
      <c r="E348" s="39">
        <f t="shared" si="819"/>
        <v>0</v>
      </c>
      <c r="F348" s="39">
        <f t="shared" si="820"/>
        <v>1500</v>
      </c>
      <c r="G348" s="36"/>
      <c r="H348" s="39">
        <v>1500</v>
      </c>
      <c r="I348" s="36"/>
      <c r="J348" s="36"/>
      <c r="K348" s="36"/>
      <c r="L348" s="36"/>
      <c r="M348" s="36"/>
      <c r="N348" s="36"/>
      <c r="O348" s="35">
        <f t="shared" ref="O348" si="826">Q348+X348</f>
        <v>0</v>
      </c>
      <c r="P348" s="35">
        <f t="shared" ref="P348" si="827">R348+X348</f>
        <v>0</v>
      </c>
      <c r="Q348" s="35">
        <f t="shared" ref="Q348" si="828">S348+U348+V348+W348</f>
        <v>0</v>
      </c>
      <c r="R348" s="35">
        <f t="shared" ref="R348" si="829">T348+U348+V348+W348</f>
        <v>0</v>
      </c>
      <c r="S348" s="36"/>
      <c r="T348" s="36"/>
      <c r="U348" s="36"/>
      <c r="V348" s="36"/>
      <c r="W348" s="36"/>
      <c r="X348" s="36"/>
      <c r="Y348" s="39">
        <f t="shared" ref="Y348" si="830">Z348+AF348</f>
        <v>40</v>
      </c>
      <c r="Z348" s="39">
        <f>AA348+AB348+AC348+AD348</f>
        <v>40</v>
      </c>
      <c r="AA348" s="407">
        <v>40</v>
      </c>
      <c r="AB348" s="36"/>
      <c r="AC348" s="36"/>
      <c r="AD348" s="36"/>
      <c r="AE348" s="36"/>
      <c r="AF348" s="36"/>
      <c r="AG348" s="36"/>
      <c r="AH348" s="36"/>
      <c r="AI348" s="36"/>
      <c r="AJ348" s="36"/>
      <c r="AK348" s="36"/>
      <c r="AL348" s="36"/>
      <c r="AM348" s="91"/>
      <c r="AN348" s="91">
        <f t="shared" si="658"/>
        <v>2.666666666666667</v>
      </c>
      <c r="AO348" s="12" t="s">
        <v>266</v>
      </c>
      <c r="AP348" s="47"/>
    </row>
    <row r="349" spans="1:48">
      <c r="A349" s="22" t="s">
        <v>293</v>
      </c>
      <c r="B349" s="23" t="s">
        <v>196</v>
      </c>
      <c r="C349" s="40">
        <f>C350</f>
        <v>4012299</v>
      </c>
      <c r="D349" s="40">
        <f>D350</f>
        <v>5041780</v>
      </c>
      <c r="E349" s="40">
        <f t="shared" ref="E349:AL349" si="831">E350</f>
        <v>1007983</v>
      </c>
      <c r="F349" s="40">
        <f t="shared" si="831"/>
        <v>988550</v>
      </c>
      <c r="G349" s="40">
        <f t="shared" si="831"/>
        <v>470037</v>
      </c>
      <c r="H349" s="40">
        <f t="shared" si="831"/>
        <v>457236</v>
      </c>
      <c r="I349" s="40">
        <f t="shared" si="831"/>
        <v>537946</v>
      </c>
      <c r="J349" s="40">
        <f t="shared" si="831"/>
        <v>533608</v>
      </c>
      <c r="K349" s="40">
        <f t="shared" si="831"/>
        <v>0</v>
      </c>
      <c r="L349" s="40">
        <f t="shared" si="831"/>
        <v>0</v>
      </c>
      <c r="M349" s="40">
        <f t="shared" si="831"/>
        <v>0</v>
      </c>
      <c r="N349" s="40">
        <f t="shared" si="831"/>
        <v>0</v>
      </c>
      <c r="O349" s="40">
        <f t="shared" si="831"/>
        <v>3004316</v>
      </c>
      <c r="P349" s="40">
        <f t="shared" si="831"/>
        <v>4053230</v>
      </c>
      <c r="Q349" s="40">
        <f t="shared" si="831"/>
        <v>3004316</v>
      </c>
      <c r="R349" s="40">
        <f t="shared" si="831"/>
        <v>4053230</v>
      </c>
      <c r="S349" s="40">
        <f t="shared" si="831"/>
        <v>3004316</v>
      </c>
      <c r="T349" s="40">
        <f t="shared" si="831"/>
        <v>4053230</v>
      </c>
      <c r="U349" s="40">
        <f t="shared" si="831"/>
        <v>0</v>
      </c>
      <c r="V349" s="40">
        <f t="shared" si="831"/>
        <v>0</v>
      </c>
      <c r="W349" s="40">
        <f t="shared" si="831"/>
        <v>0</v>
      </c>
      <c r="X349" s="40">
        <f t="shared" si="831"/>
        <v>0</v>
      </c>
      <c r="Y349" s="40">
        <f t="shared" si="831"/>
        <v>4975613</v>
      </c>
      <c r="Z349" s="40">
        <f t="shared" si="831"/>
        <v>927058</v>
      </c>
      <c r="AA349" s="40">
        <f t="shared" si="831"/>
        <v>417496</v>
      </c>
      <c r="AB349" s="40">
        <f t="shared" si="831"/>
        <v>509562</v>
      </c>
      <c r="AC349" s="40">
        <f t="shared" si="831"/>
        <v>0</v>
      </c>
      <c r="AD349" s="40">
        <f t="shared" si="831"/>
        <v>0</v>
      </c>
      <c r="AE349" s="40"/>
      <c r="AF349" s="40">
        <f t="shared" si="831"/>
        <v>4048555</v>
      </c>
      <c r="AG349" s="40">
        <f t="shared" si="831"/>
        <v>4048555</v>
      </c>
      <c r="AH349" s="40">
        <f t="shared" si="831"/>
        <v>4048555</v>
      </c>
      <c r="AI349" s="40">
        <f t="shared" si="831"/>
        <v>0</v>
      </c>
      <c r="AJ349" s="40">
        <f t="shared" si="831"/>
        <v>0</v>
      </c>
      <c r="AK349" s="40">
        <f t="shared" si="831"/>
        <v>0</v>
      </c>
      <c r="AL349" s="40">
        <f t="shared" si="831"/>
        <v>0</v>
      </c>
      <c r="AM349" s="97">
        <f t="shared" ref="AM349:AM364" si="832">Y349/C349*100</f>
        <v>124.00902824041778</v>
      </c>
      <c r="AN349" s="97">
        <f t="shared" si="658"/>
        <v>98.687626195510319</v>
      </c>
      <c r="AO349" s="32"/>
      <c r="AP349" s="54"/>
      <c r="AT349">
        <v>4041074</v>
      </c>
      <c r="AU349">
        <v>2955000</v>
      </c>
      <c r="AV349">
        <f>AT349-AU349</f>
        <v>1086074</v>
      </c>
    </row>
    <row r="350" spans="1:48">
      <c r="A350" s="15" t="s">
        <v>38</v>
      </c>
      <c r="B350" s="2" t="s">
        <v>29</v>
      </c>
      <c r="C350" s="34">
        <f>C351+C368+C382</f>
        <v>4012299</v>
      </c>
      <c r="D350" s="34">
        <f>D351+D368+D382</f>
        <v>5041780</v>
      </c>
      <c r="E350" s="34">
        <f>E351+E368+E382</f>
        <v>1007983</v>
      </c>
      <c r="F350" s="34">
        <f t="shared" ref="F350:AL350" si="833">F351+F368+F382</f>
        <v>988550</v>
      </c>
      <c r="G350" s="34">
        <f t="shared" si="833"/>
        <v>470037</v>
      </c>
      <c r="H350" s="34">
        <f t="shared" si="833"/>
        <v>457236</v>
      </c>
      <c r="I350" s="34">
        <f t="shared" si="833"/>
        <v>537946</v>
      </c>
      <c r="J350" s="34">
        <f t="shared" si="833"/>
        <v>533608</v>
      </c>
      <c r="K350" s="34">
        <f t="shared" si="833"/>
        <v>0</v>
      </c>
      <c r="L350" s="34">
        <f t="shared" si="833"/>
        <v>0</v>
      </c>
      <c r="M350" s="34">
        <f t="shared" si="833"/>
        <v>0</v>
      </c>
      <c r="N350" s="34">
        <f t="shared" si="833"/>
        <v>0</v>
      </c>
      <c r="O350" s="34">
        <f t="shared" si="833"/>
        <v>3004316</v>
      </c>
      <c r="P350" s="34">
        <f t="shared" si="833"/>
        <v>4053230</v>
      </c>
      <c r="Q350" s="34">
        <f t="shared" si="833"/>
        <v>3004316</v>
      </c>
      <c r="R350" s="34">
        <f t="shared" si="833"/>
        <v>4053230</v>
      </c>
      <c r="S350" s="34">
        <f t="shared" si="833"/>
        <v>3004316</v>
      </c>
      <c r="T350" s="34">
        <f t="shared" si="833"/>
        <v>4053230</v>
      </c>
      <c r="U350" s="34">
        <f t="shared" si="833"/>
        <v>0</v>
      </c>
      <c r="V350" s="34">
        <f t="shared" si="833"/>
        <v>0</v>
      </c>
      <c r="W350" s="34">
        <f t="shared" si="833"/>
        <v>0</v>
      </c>
      <c r="X350" s="34">
        <f t="shared" si="833"/>
        <v>0</v>
      </c>
      <c r="Y350" s="34">
        <f t="shared" si="833"/>
        <v>4975613</v>
      </c>
      <c r="Z350" s="34">
        <f t="shared" si="833"/>
        <v>927058</v>
      </c>
      <c r="AA350" s="34">
        <f t="shared" si="833"/>
        <v>417496</v>
      </c>
      <c r="AB350" s="34">
        <f t="shared" si="833"/>
        <v>509562</v>
      </c>
      <c r="AC350" s="34">
        <f t="shared" si="833"/>
        <v>0</v>
      </c>
      <c r="AD350" s="34">
        <f t="shared" si="833"/>
        <v>0</v>
      </c>
      <c r="AE350" s="34"/>
      <c r="AF350" s="34">
        <f t="shared" si="833"/>
        <v>4048555</v>
      </c>
      <c r="AG350" s="34">
        <f t="shared" si="833"/>
        <v>4048555</v>
      </c>
      <c r="AH350" s="34">
        <f t="shared" si="833"/>
        <v>4048555</v>
      </c>
      <c r="AI350" s="34">
        <f t="shared" si="833"/>
        <v>0</v>
      </c>
      <c r="AJ350" s="34">
        <f t="shared" si="833"/>
        <v>0</v>
      </c>
      <c r="AK350" s="34">
        <f t="shared" si="833"/>
        <v>0</v>
      </c>
      <c r="AL350" s="34">
        <f t="shared" si="833"/>
        <v>0</v>
      </c>
      <c r="AM350" s="90">
        <f t="shared" si="832"/>
        <v>124.00902824041778</v>
      </c>
      <c r="AN350" s="90">
        <f t="shared" ref="AN350:AN415" si="834">Y350/D350*100</f>
        <v>98.687626195510319</v>
      </c>
      <c r="AO350" s="16"/>
      <c r="AP350" s="44"/>
    </row>
    <row r="351" spans="1:48">
      <c r="A351" s="16" t="s">
        <v>30</v>
      </c>
      <c r="B351" s="2" t="s">
        <v>31</v>
      </c>
      <c r="C351" s="34">
        <f>C352+C361</f>
        <v>1133318</v>
      </c>
      <c r="D351" s="34">
        <f>D352+D361</f>
        <v>617258</v>
      </c>
      <c r="E351" s="34">
        <f t="shared" ref="E351" si="835">E352+E361</f>
        <v>487318</v>
      </c>
      <c r="F351" s="34">
        <f t="shared" ref="F351:AL351" si="836">F352+F361</f>
        <v>394758</v>
      </c>
      <c r="G351" s="34">
        <f t="shared" si="836"/>
        <v>262435</v>
      </c>
      <c r="H351" s="34">
        <f t="shared" si="836"/>
        <v>151228</v>
      </c>
      <c r="I351" s="34">
        <f t="shared" si="836"/>
        <v>224883</v>
      </c>
      <c r="J351" s="34">
        <f t="shared" si="836"/>
        <v>243530</v>
      </c>
      <c r="K351" s="34">
        <f t="shared" si="836"/>
        <v>0</v>
      </c>
      <c r="L351" s="34">
        <f t="shared" si="836"/>
        <v>0</v>
      </c>
      <c r="M351" s="34">
        <f t="shared" si="836"/>
        <v>0</v>
      </c>
      <c r="N351" s="34">
        <f t="shared" si="836"/>
        <v>0</v>
      </c>
      <c r="O351" s="34">
        <f t="shared" si="836"/>
        <v>646000</v>
      </c>
      <c r="P351" s="34">
        <f t="shared" si="836"/>
        <v>222500</v>
      </c>
      <c r="Q351" s="34">
        <f t="shared" si="836"/>
        <v>646000</v>
      </c>
      <c r="R351" s="34">
        <f t="shared" si="836"/>
        <v>222500</v>
      </c>
      <c r="S351" s="34">
        <f t="shared" si="836"/>
        <v>646000</v>
      </c>
      <c r="T351" s="34">
        <f t="shared" si="836"/>
        <v>222500</v>
      </c>
      <c r="U351" s="34">
        <f t="shared" si="836"/>
        <v>0</v>
      </c>
      <c r="V351" s="34">
        <f t="shared" si="836"/>
        <v>0</v>
      </c>
      <c r="W351" s="34">
        <f t="shared" si="836"/>
        <v>0</v>
      </c>
      <c r="X351" s="34">
        <f t="shared" si="836"/>
        <v>0</v>
      </c>
      <c r="Y351" s="34">
        <f t="shared" si="836"/>
        <v>584415</v>
      </c>
      <c r="Z351" s="34">
        <f t="shared" si="836"/>
        <v>361915</v>
      </c>
      <c r="AA351" s="34">
        <f t="shared" si="836"/>
        <v>129134</v>
      </c>
      <c r="AB351" s="34">
        <f t="shared" si="836"/>
        <v>232781</v>
      </c>
      <c r="AC351" s="34">
        <f t="shared" si="836"/>
        <v>0</v>
      </c>
      <c r="AD351" s="34">
        <f t="shared" si="836"/>
        <v>0</v>
      </c>
      <c r="AE351" s="34"/>
      <c r="AF351" s="34">
        <f t="shared" si="836"/>
        <v>222500</v>
      </c>
      <c r="AG351" s="34">
        <f t="shared" si="836"/>
        <v>222500</v>
      </c>
      <c r="AH351" s="34">
        <f t="shared" si="836"/>
        <v>222500</v>
      </c>
      <c r="AI351" s="34">
        <f t="shared" si="836"/>
        <v>0</v>
      </c>
      <c r="AJ351" s="34">
        <f t="shared" si="836"/>
        <v>0</v>
      </c>
      <c r="AK351" s="34">
        <f t="shared" si="836"/>
        <v>0</v>
      </c>
      <c r="AL351" s="34">
        <f t="shared" si="836"/>
        <v>0</v>
      </c>
      <c r="AM351" s="90">
        <f t="shared" si="832"/>
        <v>51.566727079248722</v>
      </c>
      <c r="AN351" s="90">
        <f t="shared" si="834"/>
        <v>94.679210314001608</v>
      </c>
      <c r="AO351" s="16"/>
      <c r="AP351" s="44"/>
    </row>
    <row r="352" spans="1:48" ht="19.5">
      <c r="A352" s="21" t="s">
        <v>52</v>
      </c>
      <c r="B352" s="56" t="s">
        <v>32</v>
      </c>
      <c r="C352" s="38">
        <f>SUM(C353:C360)</f>
        <v>1096402</v>
      </c>
      <c r="D352" s="38">
        <f>SUM(D353:D360)</f>
        <v>554962</v>
      </c>
      <c r="E352" s="38">
        <f t="shared" ref="E352" si="837">SUM(E353:E360)</f>
        <v>450402</v>
      </c>
      <c r="F352" s="38">
        <f t="shared" ref="F352:AL352" si="838">SUM(F353:F360)</f>
        <v>332462</v>
      </c>
      <c r="G352" s="38">
        <f t="shared" si="838"/>
        <v>253860</v>
      </c>
      <c r="H352" s="38">
        <f t="shared" si="838"/>
        <v>131933</v>
      </c>
      <c r="I352" s="38">
        <f t="shared" si="838"/>
        <v>196542</v>
      </c>
      <c r="J352" s="38">
        <f t="shared" si="838"/>
        <v>200529</v>
      </c>
      <c r="K352" s="38">
        <f t="shared" si="838"/>
        <v>0</v>
      </c>
      <c r="L352" s="38">
        <f t="shared" si="838"/>
        <v>0</v>
      </c>
      <c r="M352" s="38">
        <f t="shared" si="838"/>
        <v>0</v>
      </c>
      <c r="N352" s="38">
        <f t="shared" si="838"/>
        <v>0</v>
      </c>
      <c r="O352" s="38">
        <f t="shared" si="838"/>
        <v>646000</v>
      </c>
      <c r="P352" s="38">
        <f t="shared" si="838"/>
        <v>222500</v>
      </c>
      <c r="Q352" s="38">
        <f t="shared" si="838"/>
        <v>646000</v>
      </c>
      <c r="R352" s="38">
        <f t="shared" si="838"/>
        <v>222500</v>
      </c>
      <c r="S352" s="38">
        <f t="shared" si="838"/>
        <v>646000</v>
      </c>
      <c r="T352" s="38">
        <f t="shared" si="838"/>
        <v>222500</v>
      </c>
      <c r="U352" s="38">
        <f t="shared" si="838"/>
        <v>0</v>
      </c>
      <c r="V352" s="38">
        <f t="shared" si="838"/>
        <v>0</v>
      </c>
      <c r="W352" s="38">
        <f t="shared" si="838"/>
        <v>0</v>
      </c>
      <c r="X352" s="38">
        <f t="shared" si="838"/>
        <v>0</v>
      </c>
      <c r="Y352" s="38">
        <f t="shared" si="838"/>
        <v>532326</v>
      </c>
      <c r="Z352" s="38">
        <f t="shared" si="838"/>
        <v>309826</v>
      </c>
      <c r="AA352" s="38">
        <f t="shared" si="838"/>
        <v>112090</v>
      </c>
      <c r="AB352" s="38">
        <f t="shared" si="838"/>
        <v>197736</v>
      </c>
      <c r="AC352" s="38">
        <f t="shared" si="838"/>
        <v>0</v>
      </c>
      <c r="AD352" s="38">
        <f t="shared" si="838"/>
        <v>0</v>
      </c>
      <c r="AE352" s="38"/>
      <c r="AF352" s="38">
        <f t="shared" si="838"/>
        <v>222500</v>
      </c>
      <c r="AG352" s="38">
        <f t="shared" si="838"/>
        <v>222500</v>
      </c>
      <c r="AH352" s="38">
        <f t="shared" si="838"/>
        <v>222500</v>
      </c>
      <c r="AI352" s="38">
        <f t="shared" si="838"/>
        <v>0</v>
      </c>
      <c r="AJ352" s="38">
        <f t="shared" si="838"/>
        <v>0</v>
      </c>
      <c r="AK352" s="38">
        <f t="shared" si="838"/>
        <v>0</v>
      </c>
      <c r="AL352" s="38">
        <f t="shared" si="838"/>
        <v>0</v>
      </c>
      <c r="AM352" s="96">
        <f t="shared" si="832"/>
        <v>48.552082174239011</v>
      </c>
      <c r="AN352" s="96">
        <f t="shared" si="834"/>
        <v>95.921162169662068</v>
      </c>
      <c r="AO352" s="31"/>
      <c r="AP352" s="51"/>
    </row>
    <row r="353" spans="1:46" ht="48.75" customHeight="1">
      <c r="A353" s="12" t="s">
        <v>49</v>
      </c>
      <c r="B353" s="5" t="s">
        <v>197</v>
      </c>
      <c r="C353" s="39">
        <f t="shared" ref="C353:D367" si="839">E353+O353</f>
        <v>3613</v>
      </c>
      <c r="D353" s="39">
        <f t="shared" si="839"/>
        <v>11919</v>
      </c>
      <c r="E353" s="39">
        <f t="shared" ref="E353:E360" si="840">G353+I353+K353+L353+N353</f>
        <v>3613</v>
      </c>
      <c r="F353" s="39">
        <f t="shared" ref="F353:F360" si="841">H353+J353+K353+L353+N353</f>
        <v>11919</v>
      </c>
      <c r="G353" s="35">
        <v>0</v>
      </c>
      <c r="H353" s="35">
        <v>906</v>
      </c>
      <c r="I353" s="35">
        <v>3613</v>
      </c>
      <c r="J353" s="35">
        <v>11013</v>
      </c>
      <c r="K353" s="35"/>
      <c r="L353" s="35"/>
      <c r="M353" s="35"/>
      <c r="N353" s="35"/>
      <c r="O353" s="35">
        <f t="shared" ref="O353:O360" si="842">Q353+X353</f>
        <v>0</v>
      </c>
      <c r="P353" s="35">
        <f t="shared" ref="P353:P360" si="843">R353+X353</f>
        <v>0</v>
      </c>
      <c r="Q353" s="35">
        <f t="shared" ref="Q353:Q360" si="844">S353+U353+V353+W353</f>
        <v>0</v>
      </c>
      <c r="R353" s="35">
        <f t="shared" ref="R353:R360" si="845">T353+U353+V353+W353</f>
        <v>0</v>
      </c>
      <c r="S353" s="35"/>
      <c r="T353" s="35"/>
      <c r="U353" s="35"/>
      <c r="V353" s="35"/>
      <c r="W353" s="35"/>
      <c r="X353" s="35"/>
      <c r="Y353" s="39">
        <f t="shared" ref="Y353:Y360" si="846">Z353+AF353</f>
        <v>10178</v>
      </c>
      <c r="Z353" s="39">
        <f>AA353+AB353+AC353+AD353</f>
        <v>10178</v>
      </c>
      <c r="AA353" s="39"/>
      <c r="AB353" s="407">
        <v>10178</v>
      </c>
      <c r="AC353" s="39"/>
      <c r="AD353" s="39"/>
      <c r="AE353" s="39"/>
      <c r="AF353" s="39"/>
      <c r="AG353" s="39"/>
      <c r="AH353" s="39"/>
      <c r="AI353" s="39"/>
      <c r="AJ353" s="39"/>
      <c r="AK353" s="39"/>
      <c r="AL353" s="39"/>
      <c r="AM353" s="91">
        <f t="shared" si="832"/>
        <v>281.70495433158044</v>
      </c>
      <c r="AN353" s="91">
        <f t="shared" si="834"/>
        <v>85.39306988841345</v>
      </c>
      <c r="AO353" s="12" t="s">
        <v>314</v>
      </c>
      <c r="AP353" s="45"/>
      <c r="AQ353">
        <v>1</v>
      </c>
    </row>
    <row r="354" spans="1:46" ht="74.25" customHeight="1">
      <c r="A354" s="12" t="s">
        <v>54</v>
      </c>
      <c r="B354" s="5" t="s">
        <v>198</v>
      </c>
      <c r="C354" s="39">
        <f t="shared" si="839"/>
        <v>21000</v>
      </c>
      <c r="D354" s="39">
        <f t="shared" si="839"/>
        <v>10582</v>
      </c>
      <c r="E354" s="39">
        <f t="shared" si="840"/>
        <v>21000</v>
      </c>
      <c r="F354" s="39">
        <f t="shared" si="841"/>
        <v>10582</v>
      </c>
      <c r="G354" s="35">
        <v>21000</v>
      </c>
      <c r="H354" s="35">
        <v>10582</v>
      </c>
      <c r="I354" s="35"/>
      <c r="J354" s="35"/>
      <c r="K354" s="35"/>
      <c r="L354" s="35"/>
      <c r="M354" s="35"/>
      <c r="N354" s="35"/>
      <c r="O354" s="35">
        <f t="shared" si="842"/>
        <v>0</v>
      </c>
      <c r="P354" s="35">
        <f t="shared" si="843"/>
        <v>0</v>
      </c>
      <c r="Q354" s="35">
        <f t="shared" si="844"/>
        <v>0</v>
      </c>
      <c r="R354" s="35">
        <f t="shared" si="845"/>
        <v>0</v>
      </c>
      <c r="S354" s="35"/>
      <c r="T354" s="35"/>
      <c r="U354" s="35"/>
      <c r="V354" s="35"/>
      <c r="W354" s="35"/>
      <c r="X354" s="35"/>
      <c r="Y354" s="39">
        <f t="shared" si="846"/>
        <v>7791</v>
      </c>
      <c r="Z354" s="39">
        <f t="shared" ref="Z354" si="847">AA354+AB354+AC354+AD354</f>
        <v>7791</v>
      </c>
      <c r="AA354" s="407">
        <v>7791</v>
      </c>
      <c r="AB354" s="39"/>
      <c r="AC354" s="39"/>
      <c r="AD354" s="39"/>
      <c r="AE354" s="39"/>
      <c r="AF354" s="39">
        <f t="shared" ref="AF354" si="848">AG354+AL354</f>
        <v>0</v>
      </c>
      <c r="AG354" s="39">
        <f t="shared" ref="AG354" si="849">AH354+AI354+AJ354+AK354</f>
        <v>0</v>
      </c>
      <c r="AH354" s="39"/>
      <c r="AI354" s="39"/>
      <c r="AJ354" s="39"/>
      <c r="AK354" s="39"/>
      <c r="AL354" s="39"/>
      <c r="AM354" s="91">
        <f t="shared" si="832"/>
        <v>37.1</v>
      </c>
      <c r="AN354" s="91">
        <f t="shared" si="834"/>
        <v>73.625023625023616</v>
      </c>
      <c r="AO354" s="12" t="s">
        <v>271</v>
      </c>
      <c r="AP354" s="45"/>
      <c r="AQ354">
        <v>1</v>
      </c>
    </row>
    <row r="355" spans="1:46" ht="37.5">
      <c r="A355" s="12" t="s">
        <v>138</v>
      </c>
      <c r="B355" s="5" t="s">
        <v>199</v>
      </c>
      <c r="C355" s="39">
        <f t="shared" si="839"/>
        <v>43000</v>
      </c>
      <c r="D355" s="39">
        <f t="shared" si="839"/>
        <v>43000</v>
      </c>
      <c r="E355" s="39">
        <f t="shared" si="840"/>
        <v>43000</v>
      </c>
      <c r="F355" s="39">
        <f t="shared" si="841"/>
        <v>43000</v>
      </c>
      <c r="G355" s="35"/>
      <c r="H355" s="35"/>
      <c r="I355" s="35">
        <v>43000</v>
      </c>
      <c r="J355" s="35">
        <v>43000</v>
      </c>
      <c r="K355" s="35"/>
      <c r="L355" s="35"/>
      <c r="M355" s="35"/>
      <c r="N355" s="35"/>
      <c r="O355" s="35">
        <f t="shared" si="842"/>
        <v>0</v>
      </c>
      <c r="P355" s="35">
        <f t="shared" si="843"/>
        <v>0</v>
      </c>
      <c r="Q355" s="35">
        <f t="shared" si="844"/>
        <v>0</v>
      </c>
      <c r="R355" s="35">
        <f t="shared" si="845"/>
        <v>0</v>
      </c>
      <c r="S355" s="35"/>
      <c r="T355" s="35"/>
      <c r="U355" s="35"/>
      <c r="V355" s="35"/>
      <c r="W355" s="35"/>
      <c r="X355" s="35"/>
      <c r="Y355" s="39">
        <f t="shared" si="846"/>
        <v>42507</v>
      </c>
      <c r="Z355" s="39">
        <f t="shared" ref="Z355:Z356" si="850">AA355+AB355+AC355+AD355</f>
        <v>42507</v>
      </c>
      <c r="AA355" s="39"/>
      <c r="AB355" s="407">
        <v>42507</v>
      </c>
      <c r="AC355" s="39"/>
      <c r="AD355" s="39"/>
      <c r="AE355" s="39"/>
      <c r="AF355" s="39"/>
      <c r="AG355" s="39"/>
      <c r="AH355" s="39"/>
      <c r="AI355" s="39"/>
      <c r="AJ355" s="39"/>
      <c r="AK355" s="39"/>
      <c r="AL355" s="39"/>
      <c r="AM355" s="91">
        <f t="shared" si="832"/>
        <v>98.853488372093025</v>
      </c>
      <c r="AN355" s="91">
        <f t="shared" si="834"/>
        <v>98.853488372093025</v>
      </c>
      <c r="AO355" s="12" t="s">
        <v>271</v>
      </c>
      <c r="AP355" s="45"/>
      <c r="AQ355">
        <v>1</v>
      </c>
      <c r="AT355" s="57">
        <f>D355-Y355</f>
        <v>493</v>
      </c>
    </row>
    <row r="356" spans="1:46" ht="68.25" customHeight="1">
      <c r="A356" s="12" t="s">
        <v>140</v>
      </c>
      <c r="B356" s="5" t="s">
        <v>200</v>
      </c>
      <c r="C356" s="39">
        <f t="shared" si="839"/>
        <v>608112</v>
      </c>
      <c r="D356" s="39">
        <f t="shared" si="839"/>
        <v>227197</v>
      </c>
      <c r="E356" s="39">
        <f t="shared" si="840"/>
        <v>258112</v>
      </c>
      <c r="F356" s="39">
        <f t="shared" si="841"/>
        <v>145697</v>
      </c>
      <c r="G356" s="35">
        <v>229112</v>
      </c>
      <c r="H356" s="35">
        <v>116697</v>
      </c>
      <c r="I356" s="35">
        <v>29000</v>
      </c>
      <c r="J356" s="35">
        <v>29000</v>
      </c>
      <c r="K356" s="35"/>
      <c r="L356" s="35"/>
      <c r="M356" s="35"/>
      <c r="N356" s="35"/>
      <c r="O356" s="35">
        <f t="shared" si="842"/>
        <v>350000</v>
      </c>
      <c r="P356" s="35">
        <f t="shared" si="843"/>
        <v>81500</v>
      </c>
      <c r="Q356" s="35">
        <f t="shared" si="844"/>
        <v>350000</v>
      </c>
      <c r="R356" s="35">
        <f t="shared" si="845"/>
        <v>81500</v>
      </c>
      <c r="S356" s="35">
        <v>350000</v>
      </c>
      <c r="T356" s="35">
        <v>81500</v>
      </c>
      <c r="U356" s="35"/>
      <c r="V356" s="35"/>
      <c r="W356" s="35"/>
      <c r="X356" s="35"/>
      <c r="Y356" s="39">
        <f t="shared" si="846"/>
        <v>210748</v>
      </c>
      <c r="Z356" s="39">
        <f t="shared" si="850"/>
        <v>129248</v>
      </c>
      <c r="AA356" s="407">
        <v>100551</v>
      </c>
      <c r="AB356" s="407">
        <v>28697</v>
      </c>
      <c r="AC356" s="39"/>
      <c r="AD356" s="39"/>
      <c r="AE356" s="39"/>
      <c r="AF356" s="39">
        <f t="shared" ref="AF356" si="851">AG356+AL356</f>
        <v>81500</v>
      </c>
      <c r="AG356" s="39">
        <f t="shared" ref="AG356" si="852">AH356+AI356+AJ356+AK356</f>
        <v>81500</v>
      </c>
      <c r="AH356" s="407">
        <v>81500</v>
      </c>
      <c r="AI356" s="39"/>
      <c r="AJ356" s="39"/>
      <c r="AK356" s="39"/>
      <c r="AL356" s="39"/>
      <c r="AM356" s="91">
        <f t="shared" si="832"/>
        <v>34.656115978635512</v>
      </c>
      <c r="AN356" s="91">
        <f t="shared" si="834"/>
        <v>92.760027641210058</v>
      </c>
      <c r="AO356" s="12" t="s">
        <v>271</v>
      </c>
      <c r="AP356" s="45"/>
      <c r="AQ356">
        <v>1</v>
      </c>
    </row>
    <row r="357" spans="1:46" ht="58.5" customHeight="1">
      <c r="A357" s="12" t="s">
        <v>201</v>
      </c>
      <c r="B357" s="5" t="s">
        <v>202</v>
      </c>
      <c r="C357" s="39">
        <f t="shared" si="839"/>
        <v>12309</v>
      </c>
      <c r="D357" s="39">
        <f t="shared" si="839"/>
        <v>20392</v>
      </c>
      <c r="E357" s="39">
        <f t="shared" si="840"/>
        <v>12309</v>
      </c>
      <c r="F357" s="39">
        <f t="shared" si="841"/>
        <v>20392</v>
      </c>
      <c r="G357" s="35"/>
      <c r="H357" s="35"/>
      <c r="I357" s="35">
        <v>12309</v>
      </c>
      <c r="J357" s="35">
        <v>20392</v>
      </c>
      <c r="K357" s="35"/>
      <c r="L357" s="35"/>
      <c r="M357" s="35"/>
      <c r="N357" s="35"/>
      <c r="O357" s="35">
        <f t="shared" si="842"/>
        <v>0</v>
      </c>
      <c r="P357" s="35">
        <f t="shared" si="843"/>
        <v>0</v>
      </c>
      <c r="Q357" s="35">
        <f t="shared" si="844"/>
        <v>0</v>
      </c>
      <c r="R357" s="35">
        <f t="shared" si="845"/>
        <v>0</v>
      </c>
      <c r="S357" s="35"/>
      <c r="T357" s="35"/>
      <c r="U357" s="35"/>
      <c r="V357" s="35"/>
      <c r="W357" s="35"/>
      <c r="X357" s="35"/>
      <c r="Y357" s="39">
        <f t="shared" si="846"/>
        <v>19230</v>
      </c>
      <c r="Z357" s="39">
        <f t="shared" ref="Z357" si="853">AA357+AB357+AC357+AD357</f>
        <v>19230</v>
      </c>
      <c r="AA357" s="39"/>
      <c r="AB357" s="407">
        <v>19230</v>
      </c>
      <c r="AC357" s="39"/>
      <c r="AD357" s="39"/>
      <c r="AE357" s="39"/>
      <c r="AF357" s="39"/>
      <c r="AG357" s="39"/>
      <c r="AH357" s="39"/>
      <c r="AI357" s="39"/>
      <c r="AJ357" s="39"/>
      <c r="AK357" s="39"/>
      <c r="AL357" s="39"/>
      <c r="AM357" s="91">
        <f t="shared" si="832"/>
        <v>156.22715086522055</v>
      </c>
      <c r="AN357" s="91">
        <f t="shared" si="834"/>
        <v>94.301686936053358</v>
      </c>
      <c r="AO357" s="12" t="s">
        <v>315</v>
      </c>
      <c r="AP357" s="45"/>
      <c r="AQ357">
        <v>1</v>
      </c>
    </row>
    <row r="358" spans="1:46" ht="63.75" customHeight="1">
      <c r="A358" s="12" t="s">
        <v>203</v>
      </c>
      <c r="B358" s="5" t="s">
        <v>204</v>
      </c>
      <c r="C358" s="39">
        <f t="shared" si="839"/>
        <v>358620</v>
      </c>
      <c r="D358" s="39">
        <f t="shared" si="839"/>
        <v>238124</v>
      </c>
      <c r="E358" s="39">
        <f t="shared" si="840"/>
        <v>108620</v>
      </c>
      <c r="F358" s="39">
        <f t="shared" si="841"/>
        <v>97124</v>
      </c>
      <c r="G358" s="35">
        <v>0</v>
      </c>
      <c r="H358" s="35"/>
      <c r="I358" s="35">
        <v>108620</v>
      </c>
      <c r="J358" s="35">
        <v>97124</v>
      </c>
      <c r="K358" s="35"/>
      <c r="L358" s="35"/>
      <c r="M358" s="35"/>
      <c r="N358" s="35"/>
      <c r="O358" s="35">
        <f t="shared" si="842"/>
        <v>250000</v>
      </c>
      <c r="P358" s="35">
        <f t="shared" si="843"/>
        <v>141000</v>
      </c>
      <c r="Q358" s="35">
        <f t="shared" si="844"/>
        <v>250000</v>
      </c>
      <c r="R358" s="35">
        <f t="shared" si="845"/>
        <v>141000</v>
      </c>
      <c r="S358" s="35">
        <v>250000</v>
      </c>
      <c r="T358" s="35">
        <v>141000</v>
      </c>
      <c r="U358" s="35"/>
      <c r="V358" s="35"/>
      <c r="W358" s="35"/>
      <c r="X358" s="35"/>
      <c r="Y358" s="39">
        <f t="shared" si="846"/>
        <v>238124</v>
      </c>
      <c r="Z358" s="39">
        <f>AA358+AB358+AC358+AD358</f>
        <v>97124</v>
      </c>
      <c r="AA358" s="39"/>
      <c r="AB358" s="407">
        <v>97124</v>
      </c>
      <c r="AC358" s="39"/>
      <c r="AD358" s="39"/>
      <c r="AE358" s="39"/>
      <c r="AF358" s="39">
        <f t="shared" ref="AF358" si="854">AG358+AL358</f>
        <v>141000</v>
      </c>
      <c r="AG358" s="39">
        <f t="shared" ref="AG358" si="855">AH358+AI358+AJ358+AK358</f>
        <v>141000</v>
      </c>
      <c r="AH358" s="407">
        <v>141000</v>
      </c>
      <c r="AI358" s="39"/>
      <c r="AJ358" s="39"/>
      <c r="AK358" s="39"/>
      <c r="AL358" s="39"/>
      <c r="AM358" s="91">
        <f t="shared" si="832"/>
        <v>66.400089230940836</v>
      </c>
      <c r="AN358" s="91">
        <f t="shared" si="834"/>
        <v>100</v>
      </c>
      <c r="AO358" s="12" t="s">
        <v>315</v>
      </c>
      <c r="AP358" s="45"/>
      <c r="AQ358">
        <v>1</v>
      </c>
      <c r="AT358" s="57">
        <f>D358-Y358</f>
        <v>0</v>
      </c>
    </row>
    <row r="359" spans="1:46">
      <c r="A359" s="12" t="s">
        <v>143</v>
      </c>
      <c r="B359" s="5" t="s">
        <v>205</v>
      </c>
      <c r="C359" s="39">
        <f t="shared" si="839"/>
        <v>3748</v>
      </c>
      <c r="D359" s="39">
        <f t="shared" si="839"/>
        <v>3748</v>
      </c>
      <c r="E359" s="39">
        <f t="shared" si="840"/>
        <v>3748</v>
      </c>
      <c r="F359" s="39">
        <f t="shared" si="841"/>
        <v>3748</v>
      </c>
      <c r="G359" s="35">
        <v>3748</v>
      </c>
      <c r="H359" s="35">
        <v>3748</v>
      </c>
      <c r="I359" s="35"/>
      <c r="J359" s="35"/>
      <c r="K359" s="35"/>
      <c r="L359" s="35"/>
      <c r="M359" s="35"/>
      <c r="N359" s="35"/>
      <c r="O359" s="35">
        <f t="shared" si="842"/>
        <v>0</v>
      </c>
      <c r="P359" s="35">
        <f t="shared" si="843"/>
        <v>0</v>
      </c>
      <c r="Q359" s="35">
        <f t="shared" si="844"/>
        <v>0</v>
      </c>
      <c r="R359" s="35">
        <f t="shared" si="845"/>
        <v>0</v>
      </c>
      <c r="S359" s="35"/>
      <c r="T359" s="35"/>
      <c r="U359" s="35"/>
      <c r="V359" s="35"/>
      <c r="W359" s="35"/>
      <c r="X359" s="35"/>
      <c r="Y359" s="39">
        <f t="shared" si="846"/>
        <v>3748</v>
      </c>
      <c r="Z359" s="39">
        <f t="shared" ref="Z359:Z360" si="856">AA359+AB359+AC359+AD359</f>
        <v>3748</v>
      </c>
      <c r="AA359" s="407">
        <v>3748</v>
      </c>
      <c r="AB359" s="39"/>
      <c r="AC359" s="39"/>
      <c r="AD359" s="39"/>
      <c r="AE359" s="39"/>
      <c r="AF359" s="39"/>
      <c r="AG359" s="39"/>
      <c r="AH359" s="39"/>
      <c r="AI359" s="39"/>
      <c r="AJ359" s="39"/>
      <c r="AK359" s="39"/>
      <c r="AL359" s="39"/>
      <c r="AM359" s="91">
        <f t="shared" si="832"/>
        <v>100</v>
      </c>
      <c r="AN359" s="91">
        <f t="shared" si="834"/>
        <v>100</v>
      </c>
      <c r="AO359" s="12" t="s">
        <v>311</v>
      </c>
      <c r="AP359" s="45"/>
      <c r="AQ359">
        <v>1</v>
      </c>
    </row>
    <row r="360" spans="1:46">
      <c r="A360" s="12">
        <v>8</v>
      </c>
      <c r="B360" s="5" t="s">
        <v>340</v>
      </c>
      <c r="C360" s="39">
        <f t="shared" si="839"/>
        <v>46000</v>
      </c>
      <c r="D360" s="39">
        <f t="shared" si="839"/>
        <v>0</v>
      </c>
      <c r="E360" s="39">
        <f t="shared" si="840"/>
        <v>0</v>
      </c>
      <c r="F360" s="39">
        <f t="shared" si="841"/>
        <v>0</v>
      </c>
      <c r="G360" s="35"/>
      <c r="H360" s="35"/>
      <c r="I360" s="35"/>
      <c r="J360" s="35"/>
      <c r="K360" s="35"/>
      <c r="L360" s="35"/>
      <c r="M360" s="35"/>
      <c r="N360" s="35"/>
      <c r="O360" s="35">
        <f t="shared" si="842"/>
        <v>46000</v>
      </c>
      <c r="P360" s="35">
        <f t="shared" si="843"/>
        <v>0</v>
      </c>
      <c r="Q360" s="35">
        <f t="shared" si="844"/>
        <v>46000</v>
      </c>
      <c r="R360" s="35">
        <f t="shared" si="845"/>
        <v>0</v>
      </c>
      <c r="S360" s="35">
        <v>46000</v>
      </c>
      <c r="T360" s="35"/>
      <c r="U360" s="35"/>
      <c r="V360" s="35"/>
      <c r="W360" s="35"/>
      <c r="X360" s="35"/>
      <c r="Y360" s="39">
        <f t="shared" si="846"/>
        <v>0</v>
      </c>
      <c r="Z360" s="39">
        <f t="shared" si="856"/>
        <v>0</v>
      </c>
      <c r="AA360" s="39"/>
      <c r="AB360" s="39"/>
      <c r="AC360" s="39"/>
      <c r="AD360" s="39"/>
      <c r="AE360" s="39"/>
      <c r="AF360" s="39"/>
      <c r="AG360" s="39"/>
      <c r="AH360" s="39"/>
      <c r="AI360" s="39"/>
      <c r="AJ360" s="39"/>
      <c r="AK360" s="39"/>
      <c r="AL360" s="39"/>
      <c r="AM360" s="91">
        <f t="shared" si="832"/>
        <v>0</v>
      </c>
      <c r="AN360" s="90"/>
      <c r="AO360" s="12" t="s">
        <v>341</v>
      </c>
      <c r="AP360" s="45"/>
      <c r="AQ360">
        <v>1</v>
      </c>
      <c r="AT360" s="57">
        <f>D360-Y360</f>
        <v>0</v>
      </c>
    </row>
    <row r="361" spans="1:46" ht="19.5">
      <c r="A361" s="21" t="s">
        <v>46</v>
      </c>
      <c r="B361" s="56" t="s">
        <v>33</v>
      </c>
      <c r="C361" s="38">
        <f t="shared" ref="C361:AL361" si="857">SUM(C362:C367)</f>
        <v>36916</v>
      </c>
      <c r="D361" s="38">
        <f t="shared" si="857"/>
        <v>62296</v>
      </c>
      <c r="E361" s="38">
        <f t="shared" si="857"/>
        <v>36916</v>
      </c>
      <c r="F361" s="38">
        <f t="shared" si="857"/>
        <v>62296</v>
      </c>
      <c r="G361" s="38">
        <f t="shared" si="857"/>
        <v>8575</v>
      </c>
      <c r="H361" s="38">
        <f t="shared" si="857"/>
        <v>19295</v>
      </c>
      <c r="I361" s="38">
        <f t="shared" si="857"/>
        <v>28341</v>
      </c>
      <c r="J361" s="38">
        <f t="shared" si="857"/>
        <v>43001</v>
      </c>
      <c r="K361" s="38">
        <f t="shared" si="857"/>
        <v>0</v>
      </c>
      <c r="L361" s="38">
        <f t="shared" si="857"/>
        <v>0</v>
      </c>
      <c r="M361" s="38">
        <f t="shared" si="857"/>
        <v>0</v>
      </c>
      <c r="N361" s="38">
        <f t="shared" si="857"/>
        <v>0</v>
      </c>
      <c r="O361" s="38">
        <f t="shared" si="857"/>
        <v>0</v>
      </c>
      <c r="P361" s="38">
        <f t="shared" si="857"/>
        <v>0</v>
      </c>
      <c r="Q361" s="38">
        <f t="shared" si="857"/>
        <v>0</v>
      </c>
      <c r="R361" s="38">
        <f t="shared" si="857"/>
        <v>0</v>
      </c>
      <c r="S361" s="38">
        <f t="shared" si="857"/>
        <v>0</v>
      </c>
      <c r="T361" s="38">
        <f t="shared" si="857"/>
        <v>0</v>
      </c>
      <c r="U361" s="38">
        <f t="shared" si="857"/>
        <v>0</v>
      </c>
      <c r="V361" s="38">
        <f t="shared" si="857"/>
        <v>0</v>
      </c>
      <c r="W361" s="38">
        <f t="shared" si="857"/>
        <v>0</v>
      </c>
      <c r="X361" s="38">
        <f t="shared" si="857"/>
        <v>0</v>
      </c>
      <c r="Y361" s="38">
        <f t="shared" si="857"/>
        <v>52089</v>
      </c>
      <c r="Z361" s="38">
        <f t="shared" si="857"/>
        <v>52089</v>
      </c>
      <c r="AA361" s="38">
        <f t="shared" si="857"/>
        <v>17044</v>
      </c>
      <c r="AB361" s="38">
        <f t="shared" si="857"/>
        <v>35045</v>
      </c>
      <c r="AC361" s="38">
        <f t="shared" si="857"/>
        <v>0</v>
      </c>
      <c r="AD361" s="38">
        <f t="shared" si="857"/>
        <v>0</v>
      </c>
      <c r="AE361" s="38"/>
      <c r="AF361" s="38">
        <f t="shared" si="857"/>
        <v>0</v>
      </c>
      <c r="AG361" s="38">
        <f t="shared" si="857"/>
        <v>0</v>
      </c>
      <c r="AH361" s="38">
        <f t="shared" si="857"/>
        <v>0</v>
      </c>
      <c r="AI361" s="38">
        <f t="shared" si="857"/>
        <v>0</v>
      </c>
      <c r="AJ361" s="38">
        <f t="shared" si="857"/>
        <v>0</v>
      </c>
      <c r="AK361" s="38">
        <f t="shared" si="857"/>
        <v>0</v>
      </c>
      <c r="AL361" s="38">
        <f t="shared" si="857"/>
        <v>0</v>
      </c>
      <c r="AM361" s="96">
        <f t="shared" si="832"/>
        <v>141.10141943872577</v>
      </c>
      <c r="AN361" s="96">
        <f t="shared" si="834"/>
        <v>83.615320405804553</v>
      </c>
      <c r="AO361" s="31"/>
      <c r="AP361" s="51"/>
    </row>
    <row r="362" spans="1:46" ht="37.5">
      <c r="A362" s="12" t="s">
        <v>49</v>
      </c>
      <c r="B362" s="5" t="s">
        <v>206</v>
      </c>
      <c r="C362" s="39">
        <f t="shared" ref="C362:C364" si="858">E362+O362</f>
        <v>5028</v>
      </c>
      <c r="D362" s="39">
        <f t="shared" si="839"/>
        <v>10463</v>
      </c>
      <c r="E362" s="39">
        <f t="shared" ref="E362:E367" si="859">G362+I362+K362+L362+N362</f>
        <v>5028</v>
      </c>
      <c r="F362" s="39">
        <f t="shared" ref="F362:F367" si="860">H362+J362+K362+L362+N362</f>
        <v>10463</v>
      </c>
      <c r="G362" s="35"/>
      <c r="H362" s="35"/>
      <c r="I362" s="35">
        <v>5028</v>
      </c>
      <c r="J362" s="35">
        <v>10463</v>
      </c>
      <c r="K362" s="35"/>
      <c r="L362" s="35"/>
      <c r="M362" s="35"/>
      <c r="N362" s="35"/>
      <c r="O362" s="35">
        <f t="shared" ref="O362:O367" si="861">Q362+X362</f>
        <v>0</v>
      </c>
      <c r="P362" s="35">
        <f t="shared" ref="P362:P367" si="862">R362+X362</f>
        <v>0</v>
      </c>
      <c r="Q362" s="35">
        <f t="shared" ref="Q362:Q367" si="863">S362+U362+V362+W362</f>
        <v>0</v>
      </c>
      <c r="R362" s="35">
        <f t="shared" ref="R362:R367" si="864">T362+U362+V362+W362</f>
        <v>0</v>
      </c>
      <c r="S362" s="35"/>
      <c r="T362" s="35"/>
      <c r="U362" s="35"/>
      <c r="V362" s="35"/>
      <c r="W362" s="35"/>
      <c r="X362" s="35"/>
      <c r="Y362" s="39">
        <f>Z362+AF362</f>
        <v>10463</v>
      </c>
      <c r="Z362" s="39">
        <f t="shared" ref="Z362:Z364" si="865">AA362+AB362+AC362+AD362</f>
        <v>10463</v>
      </c>
      <c r="AA362" s="39"/>
      <c r="AB362" s="407">
        <v>10463</v>
      </c>
      <c r="AC362" s="39"/>
      <c r="AD362" s="39"/>
      <c r="AE362" s="39"/>
      <c r="AF362" s="39"/>
      <c r="AG362" s="39"/>
      <c r="AH362" s="39"/>
      <c r="AI362" s="39"/>
      <c r="AJ362" s="39"/>
      <c r="AK362" s="39"/>
      <c r="AL362" s="39"/>
      <c r="AM362" s="91">
        <f t="shared" si="832"/>
        <v>208.09466984884648</v>
      </c>
      <c r="AN362" s="91">
        <f t="shared" si="834"/>
        <v>100</v>
      </c>
      <c r="AO362" s="12" t="s">
        <v>262</v>
      </c>
      <c r="AP362" s="45"/>
      <c r="AQ362">
        <v>1</v>
      </c>
    </row>
    <row r="363" spans="1:46" ht="37.5">
      <c r="A363" s="12" t="s">
        <v>54</v>
      </c>
      <c r="B363" s="5" t="s">
        <v>207</v>
      </c>
      <c r="C363" s="39">
        <f t="shared" si="858"/>
        <v>8575</v>
      </c>
      <c r="D363" s="39">
        <f t="shared" si="839"/>
        <v>9758</v>
      </c>
      <c r="E363" s="39">
        <f t="shared" si="859"/>
        <v>8575</v>
      </c>
      <c r="F363" s="39">
        <f t="shared" si="860"/>
        <v>9758</v>
      </c>
      <c r="G363" s="35">
        <v>8575</v>
      </c>
      <c r="H363" s="35">
        <v>9758</v>
      </c>
      <c r="I363" s="35"/>
      <c r="J363" s="35"/>
      <c r="K363" s="35"/>
      <c r="L363" s="35"/>
      <c r="M363" s="35"/>
      <c r="N363" s="35"/>
      <c r="O363" s="35">
        <f t="shared" si="861"/>
        <v>0</v>
      </c>
      <c r="P363" s="35">
        <f t="shared" si="862"/>
        <v>0</v>
      </c>
      <c r="Q363" s="35">
        <f t="shared" si="863"/>
        <v>0</v>
      </c>
      <c r="R363" s="35">
        <f t="shared" si="864"/>
        <v>0</v>
      </c>
      <c r="S363" s="35"/>
      <c r="T363" s="35"/>
      <c r="U363" s="35"/>
      <c r="V363" s="35"/>
      <c r="W363" s="35"/>
      <c r="X363" s="35"/>
      <c r="Y363" s="39">
        <f>Z363+AF363</f>
        <v>8080</v>
      </c>
      <c r="Z363" s="39">
        <f t="shared" si="865"/>
        <v>8080</v>
      </c>
      <c r="AA363" s="407">
        <v>8080</v>
      </c>
      <c r="AB363" s="39"/>
      <c r="AC363" s="39"/>
      <c r="AD363" s="39"/>
      <c r="AE363" s="39"/>
      <c r="AF363" s="39">
        <f t="shared" ref="AF363" si="866">AG363+AL363</f>
        <v>0</v>
      </c>
      <c r="AG363" s="39">
        <f t="shared" ref="AG363" si="867">AH363+AI363+AJ363+AK363</f>
        <v>0</v>
      </c>
      <c r="AH363" s="39"/>
      <c r="AI363" s="39"/>
      <c r="AJ363" s="39"/>
      <c r="AK363" s="39"/>
      <c r="AL363" s="39"/>
      <c r="AM363" s="91">
        <f t="shared" si="832"/>
        <v>94.227405247813408</v>
      </c>
      <c r="AN363" s="91">
        <f t="shared" si="834"/>
        <v>82.80385324861652</v>
      </c>
      <c r="AO363" s="12" t="s">
        <v>262</v>
      </c>
      <c r="AP363" s="45"/>
      <c r="AQ363">
        <v>1</v>
      </c>
    </row>
    <row r="364" spans="1:46" ht="54.75" customHeight="1">
      <c r="A364" s="12" t="s">
        <v>138</v>
      </c>
      <c r="B364" s="5" t="s">
        <v>208</v>
      </c>
      <c r="C364" s="39">
        <f t="shared" si="858"/>
        <v>23313</v>
      </c>
      <c r="D364" s="39">
        <f t="shared" si="839"/>
        <v>32538</v>
      </c>
      <c r="E364" s="39">
        <f t="shared" si="859"/>
        <v>23313</v>
      </c>
      <c r="F364" s="39">
        <f t="shared" si="860"/>
        <v>32538</v>
      </c>
      <c r="G364" s="35"/>
      <c r="H364" s="35"/>
      <c r="I364" s="35">
        <v>23313</v>
      </c>
      <c r="J364" s="35">
        <v>32538</v>
      </c>
      <c r="K364" s="35"/>
      <c r="L364" s="35"/>
      <c r="M364" s="35"/>
      <c r="N364" s="35"/>
      <c r="O364" s="35">
        <f t="shared" si="861"/>
        <v>0</v>
      </c>
      <c r="P364" s="35">
        <f t="shared" si="862"/>
        <v>0</v>
      </c>
      <c r="Q364" s="35">
        <f t="shared" si="863"/>
        <v>0</v>
      </c>
      <c r="R364" s="35">
        <f t="shared" si="864"/>
        <v>0</v>
      </c>
      <c r="S364" s="35"/>
      <c r="T364" s="35"/>
      <c r="U364" s="35"/>
      <c r="V364" s="35"/>
      <c r="W364" s="35"/>
      <c r="X364" s="35"/>
      <c r="Y364" s="39">
        <f>Z364+AF364</f>
        <v>24582</v>
      </c>
      <c r="Z364" s="39">
        <f t="shared" si="865"/>
        <v>24582</v>
      </c>
      <c r="AA364" s="39"/>
      <c r="AB364" s="407">
        <v>24582</v>
      </c>
      <c r="AC364" s="39"/>
      <c r="AD364" s="39"/>
      <c r="AE364" s="39"/>
      <c r="AF364" s="39"/>
      <c r="AG364" s="39"/>
      <c r="AH364" s="39"/>
      <c r="AI364" s="39"/>
      <c r="AJ364" s="39"/>
      <c r="AK364" s="39"/>
      <c r="AL364" s="39"/>
      <c r="AM364" s="91">
        <f t="shared" si="832"/>
        <v>105.44331488868872</v>
      </c>
      <c r="AN364" s="91">
        <f t="shared" si="834"/>
        <v>75.548589341692789</v>
      </c>
      <c r="AO364" s="12" t="s">
        <v>315</v>
      </c>
      <c r="AP364" s="45"/>
      <c r="AQ364">
        <v>1</v>
      </c>
    </row>
    <row r="365" spans="1:46" ht="54.75" customHeight="1">
      <c r="A365" s="293" t="s">
        <v>140</v>
      </c>
      <c r="B365" s="302" t="s">
        <v>651</v>
      </c>
      <c r="C365" s="39"/>
      <c r="D365" s="39">
        <f t="shared" si="839"/>
        <v>0</v>
      </c>
      <c r="E365" s="39">
        <f t="shared" si="859"/>
        <v>0</v>
      </c>
      <c r="F365" s="39">
        <f t="shared" si="860"/>
        <v>0</v>
      </c>
      <c r="G365" s="35"/>
      <c r="H365" s="35"/>
      <c r="I365" s="35"/>
      <c r="J365" s="35"/>
      <c r="K365" s="35"/>
      <c r="L365" s="35"/>
      <c r="M365" s="35"/>
      <c r="N365" s="35"/>
      <c r="O365" s="35">
        <f t="shared" si="861"/>
        <v>0</v>
      </c>
      <c r="P365" s="35">
        <f t="shared" si="862"/>
        <v>0</v>
      </c>
      <c r="Q365" s="35">
        <f t="shared" si="863"/>
        <v>0</v>
      </c>
      <c r="R365" s="35">
        <f t="shared" si="864"/>
        <v>0</v>
      </c>
      <c r="S365" s="35"/>
      <c r="T365" s="35"/>
      <c r="U365" s="35"/>
      <c r="V365" s="35"/>
      <c r="W365" s="35"/>
      <c r="X365" s="35"/>
      <c r="Y365" s="39">
        <f t="shared" ref="Y365:Y367" si="868">Z365+AF365</f>
        <v>0</v>
      </c>
      <c r="Z365" s="39">
        <f t="shared" ref="Z365:Z367" si="869">AA365+AB365+AC365+AD365</f>
        <v>0</v>
      </c>
      <c r="AA365" s="39"/>
      <c r="AB365" s="39"/>
      <c r="AC365" s="39"/>
      <c r="AD365" s="39"/>
      <c r="AE365" s="39"/>
      <c r="AF365" s="39"/>
      <c r="AG365" s="39"/>
      <c r="AH365" s="39"/>
      <c r="AI365" s="39"/>
      <c r="AJ365" s="39"/>
      <c r="AK365" s="39"/>
      <c r="AL365" s="39"/>
      <c r="AM365" s="91"/>
      <c r="AN365" s="90"/>
      <c r="AO365" s="12" t="s">
        <v>259</v>
      </c>
      <c r="AP365" s="45"/>
    </row>
    <row r="366" spans="1:46" ht="54.75" customHeight="1">
      <c r="A366" s="293" t="s">
        <v>201</v>
      </c>
      <c r="B366" s="302" t="s">
        <v>914</v>
      </c>
      <c r="C366" s="39"/>
      <c r="D366" s="39">
        <f t="shared" si="839"/>
        <v>8637</v>
      </c>
      <c r="E366" s="39">
        <f t="shared" si="859"/>
        <v>0</v>
      </c>
      <c r="F366" s="39">
        <f t="shared" si="860"/>
        <v>8637</v>
      </c>
      <c r="G366" s="35"/>
      <c r="H366" s="35">
        <v>8637</v>
      </c>
      <c r="I366" s="35"/>
      <c r="J366" s="35"/>
      <c r="K366" s="35"/>
      <c r="L366" s="35"/>
      <c r="M366" s="35"/>
      <c r="N366" s="35"/>
      <c r="O366" s="35">
        <f t="shared" si="861"/>
        <v>0</v>
      </c>
      <c r="P366" s="35">
        <f t="shared" si="862"/>
        <v>0</v>
      </c>
      <c r="Q366" s="35">
        <f t="shared" si="863"/>
        <v>0</v>
      </c>
      <c r="R366" s="35">
        <f t="shared" si="864"/>
        <v>0</v>
      </c>
      <c r="S366" s="35"/>
      <c r="T366" s="35"/>
      <c r="U366" s="35"/>
      <c r="V366" s="35"/>
      <c r="W366" s="35"/>
      <c r="X366" s="35"/>
      <c r="Y366" s="39">
        <f t="shared" si="868"/>
        <v>8637</v>
      </c>
      <c r="Z366" s="39">
        <f t="shared" si="869"/>
        <v>8637</v>
      </c>
      <c r="AA366" s="407">
        <v>8637</v>
      </c>
      <c r="AB366" s="39"/>
      <c r="AC366" s="39"/>
      <c r="AD366" s="39"/>
      <c r="AE366" s="39"/>
      <c r="AF366" s="39"/>
      <c r="AG366" s="39"/>
      <c r="AH366" s="39"/>
      <c r="AI366" s="39"/>
      <c r="AJ366" s="39"/>
      <c r="AK366" s="39"/>
      <c r="AL366" s="39"/>
      <c r="AM366" s="91"/>
      <c r="AN366" s="91">
        <f t="shared" si="834"/>
        <v>100</v>
      </c>
      <c r="AO366" s="12" t="s">
        <v>265</v>
      </c>
      <c r="AP366" s="45"/>
    </row>
    <row r="367" spans="1:46" ht="54.75" customHeight="1">
      <c r="A367" s="293" t="s">
        <v>203</v>
      </c>
      <c r="B367" s="302" t="s">
        <v>664</v>
      </c>
      <c r="C367" s="39"/>
      <c r="D367" s="39">
        <f t="shared" si="839"/>
        <v>900</v>
      </c>
      <c r="E367" s="39">
        <f t="shared" si="859"/>
        <v>0</v>
      </c>
      <c r="F367" s="39">
        <f t="shared" si="860"/>
        <v>900</v>
      </c>
      <c r="G367" s="35"/>
      <c r="H367" s="35">
        <v>900</v>
      </c>
      <c r="I367" s="35"/>
      <c r="J367" s="35"/>
      <c r="K367" s="35"/>
      <c r="L367" s="35"/>
      <c r="M367" s="35"/>
      <c r="N367" s="35"/>
      <c r="O367" s="35">
        <f t="shared" si="861"/>
        <v>0</v>
      </c>
      <c r="P367" s="35">
        <f t="shared" si="862"/>
        <v>0</v>
      </c>
      <c r="Q367" s="35">
        <f t="shared" si="863"/>
        <v>0</v>
      </c>
      <c r="R367" s="35">
        <f t="shared" si="864"/>
        <v>0</v>
      </c>
      <c r="S367" s="35"/>
      <c r="T367" s="35"/>
      <c r="U367" s="35"/>
      <c r="V367" s="35"/>
      <c r="W367" s="35"/>
      <c r="X367" s="35"/>
      <c r="Y367" s="39">
        <f t="shared" si="868"/>
        <v>327</v>
      </c>
      <c r="Z367" s="39">
        <f t="shared" si="869"/>
        <v>327</v>
      </c>
      <c r="AA367" s="407">
        <v>327</v>
      </c>
      <c r="AB367" s="39"/>
      <c r="AC367" s="39"/>
      <c r="AD367" s="39"/>
      <c r="AE367" s="39"/>
      <c r="AF367" s="39"/>
      <c r="AG367" s="39"/>
      <c r="AH367" s="39"/>
      <c r="AI367" s="39"/>
      <c r="AJ367" s="39"/>
      <c r="AK367" s="39"/>
      <c r="AL367" s="39"/>
      <c r="AM367" s="91"/>
      <c r="AN367" s="91">
        <f t="shared" si="834"/>
        <v>36.333333333333336</v>
      </c>
      <c r="AO367" s="12" t="s">
        <v>268</v>
      </c>
      <c r="AP367" s="45"/>
    </row>
    <row r="368" spans="1:46">
      <c r="A368" s="16" t="s">
        <v>34</v>
      </c>
      <c r="B368" s="2" t="s">
        <v>35</v>
      </c>
      <c r="C368" s="34">
        <f>C369+C371+C377</f>
        <v>2445665</v>
      </c>
      <c r="D368" s="34">
        <f>D369+D371+D377</f>
        <v>4065706</v>
      </c>
      <c r="E368" s="34">
        <f t="shared" ref="E368" si="870">E369+E371+E377</f>
        <v>460665</v>
      </c>
      <c r="F368" s="34">
        <f t="shared" ref="F368:AL368" si="871">F369+F371+F377</f>
        <v>553292</v>
      </c>
      <c r="G368" s="34">
        <f t="shared" si="871"/>
        <v>207602</v>
      </c>
      <c r="H368" s="34">
        <f t="shared" si="871"/>
        <v>300229</v>
      </c>
      <c r="I368" s="34">
        <f t="shared" si="871"/>
        <v>253063</v>
      </c>
      <c r="J368" s="34">
        <f t="shared" si="871"/>
        <v>255357</v>
      </c>
      <c r="K368" s="34">
        <f t="shared" si="871"/>
        <v>0</v>
      </c>
      <c r="L368" s="34">
        <f t="shared" si="871"/>
        <v>0</v>
      </c>
      <c r="M368" s="34">
        <f t="shared" si="871"/>
        <v>0</v>
      </c>
      <c r="N368" s="34">
        <f t="shared" si="871"/>
        <v>0</v>
      </c>
      <c r="O368" s="34">
        <f t="shared" si="871"/>
        <v>1985000</v>
      </c>
      <c r="P368" s="34">
        <f t="shared" si="871"/>
        <v>3512414</v>
      </c>
      <c r="Q368" s="34">
        <f t="shared" si="871"/>
        <v>1985000</v>
      </c>
      <c r="R368" s="34">
        <f t="shared" si="871"/>
        <v>3512414</v>
      </c>
      <c r="S368" s="34">
        <f t="shared" si="871"/>
        <v>1985000</v>
      </c>
      <c r="T368" s="34">
        <f t="shared" si="871"/>
        <v>3512414</v>
      </c>
      <c r="U368" s="34">
        <f t="shared" si="871"/>
        <v>0</v>
      </c>
      <c r="V368" s="34">
        <f t="shared" si="871"/>
        <v>0</v>
      </c>
      <c r="W368" s="34">
        <f t="shared" si="871"/>
        <v>0</v>
      </c>
      <c r="X368" s="34">
        <f t="shared" si="871"/>
        <v>0</v>
      </c>
      <c r="Y368" s="34">
        <f t="shared" si="871"/>
        <v>4047586</v>
      </c>
      <c r="Z368" s="34">
        <f t="shared" si="871"/>
        <v>539847</v>
      </c>
      <c r="AA368" s="34">
        <f t="shared" si="871"/>
        <v>286784</v>
      </c>
      <c r="AB368" s="34">
        <f t="shared" si="871"/>
        <v>253063</v>
      </c>
      <c r="AC368" s="34">
        <f t="shared" si="871"/>
        <v>0</v>
      </c>
      <c r="AD368" s="34">
        <f t="shared" si="871"/>
        <v>0</v>
      </c>
      <c r="AE368" s="34"/>
      <c r="AF368" s="34">
        <f t="shared" si="871"/>
        <v>3507739</v>
      </c>
      <c r="AG368" s="34">
        <f t="shared" si="871"/>
        <v>3507739</v>
      </c>
      <c r="AH368" s="34">
        <f t="shared" si="871"/>
        <v>3507739</v>
      </c>
      <c r="AI368" s="34">
        <f t="shared" si="871"/>
        <v>0</v>
      </c>
      <c r="AJ368" s="34">
        <f t="shared" si="871"/>
        <v>0</v>
      </c>
      <c r="AK368" s="34">
        <f t="shared" si="871"/>
        <v>0</v>
      </c>
      <c r="AL368" s="34">
        <f t="shared" si="871"/>
        <v>0</v>
      </c>
      <c r="AM368" s="90">
        <f t="shared" ref="AM368:AM389" si="872">Y368/C368*100</f>
        <v>165.50042626443116</v>
      </c>
      <c r="AN368" s="90">
        <f t="shared" si="834"/>
        <v>99.55432094696468</v>
      </c>
      <c r="AO368" s="16">
        <v>0</v>
      </c>
      <c r="AP368" s="44">
        <v>0</v>
      </c>
    </row>
    <row r="369" spans="1:43" ht="19.5">
      <c r="A369" s="21" t="s">
        <v>209</v>
      </c>
      <c r="B369" s="56" t="s">
        <v>210</v>
      </c>
      <c r="C369" s="38">
        <f>C370</f>
        <v>2222755</v>
      </c>
      <c r="D369" s="38">
        <f>D370</f>
        <v>3750195</v>
      </c>
      <c r="E369" s="38">
        <f t="shared" ref="E369:AL369" si="873">E370</f>
        <v>267755</v>
      </c>
      <c r="F369" s="38">
        <f t="shared" si="873"/>
        <v>361781</v>
      </c>
      <c r="G369" s="38">
        <f t="shared" si="873"/>
        <v>14692</v>
      </c>
      <c r="H369" s="38">
        <f t="shared" si="873"/>
        <v>108718</v>
      </c>
      <c r="I369" s="38">
        <f t="shared" si="873"/>
        <v>253063</v>
      </c>
      <c r="J369" s="38">
        <f t="shared" si="873"/>
        <v>253063</v>
      </c>
      <c r="K369" s="38">
        <f t="shared" si="873"/>
        <v>0</v>
      </c>
      <c r="L369" s="38">
        <f t="shared" si="873"/>
        <v>0</v>
      </c>
      <c r="M369" s="38">
        <f t="shared" si="873"/>
        <v>0</v>
      </c>
      <c r="N369" s="38">
        <f t="shared" si="873"/>
        <v>0</v>
      </c>
      <c r="O369" s="38">
        <f t="shared" si="873"/>
        <v>1955000</v>
      </c>
      <c r="P369" s="38">
        <f t="shared" si="873"/>
        <v>3388414</v>
      </c>
      <c r="Q369" s="38">
        <f t="shared" si="873"/>
        <v>1955000</v>
      </c>
      <c r="R369" s="38">
        <f t="shared" si="873"/>
        <v>3388414</v>
      </c>
      <c r="S369" s="38">
        <f t="shared" si="873"/>
        <v>1955000</v>
      </c>
      <c r="T369" s="38">
        <f t="shared" si="873"/>
        <v>3388414</v>
      </c>
      <c r="U369" s="38">
        <f t="shared" si="873"/>
        <v>0</v>
      </c>
      <c r="V369" s="38">
        <f t="shared" si="873"/>
        <v>0</v>
      </c>
      <c r="W369" s="38">
        <f t="shared" si="873"/>
        <v>0</v>
      </c>
      <c r="X369" s="38">
        <f t="shared" si="873"/>
        <v>0</v>
      </c>
      <c r="Y369" s="38">
        <f t="shared" si="873"/>
        <v>3750195</v>
      </c>
      <c r="Z369" s="38">
        <f t="shared" si="873"/>
        <v>361781</v>
      </c>
      <c r="AA369" s="38">
        <f t="shared" si="873"/>
        <v>108718</v>
      </c>
      <c r="AB369" s="38">
        <f t="shared" si="873"/>
        <v>253063</v>
      </c>
      <c r="AC369" s="38">
        <f t="shared" si="873"/>
        <v>0</v>
      </c>
      <c r="AD369" s="38">
        <f t="shared" si="873"/>
        <v>0</v>
      </c>
      <c r="AE369" s="38"/>
      <c r="AF369" s="38">
        <f t="shared" si="873"/>
        <v>3388414</v>
      </c>
      <c r="AG369" s="38">
        <f t="shared" si="873"/>
        <v>3388414</v>
      </c>
      <c r="AH369" s="38">
        <f t="shared" si="873"/>
        <v>3388414</v>
      </c>
      <c r="AI369" s="38">
        <f t="shared" si="873"/>
        <v>0</v>
      </c>
      <c r="AJ369" s="38">
        <f t="shared" si="873"/>
        <v>0</v>
      </c>
      <c r="AK369" s="38">
        <f t="shared" si="873"/>
        <v>0</v>
      </c>
      <c r="AL369" s="38">
        <f t="shared" si="873"/>
        <v>0</v>
      </c>
      <c r="AM369" s="96">
        <f t="shared" si="872"/>
        <v>168.71832478163361</v>
      </c>
      <c r="AN369" s="96">
        <f t="shared" si="834"/>
        <v>100</v>
      </c>
      <c r="AO369" s="31"/>
      <c r="AP369" s="51">
        <v>0</v>
      </c>
    </row>
    <row r="370" spans="1:43" ht="89.25" customHeight="1">
      <c r="A370" s="3"/>
      <c r="B370" s="5" t="s">
        <v>211</v>
      </c>
      <c r="C370" s="39">
        <f t="shared" ref="C370:D380" si="874">E370+O370</f>
        <v>2222755</v>
      </c>
      <c r="D370" s="39">
        <f t="shared" si="874"/>
        <v>3750195</v>
      </c>
      <c r="E370" s="39">
        <f t="shared" ref="E370" si="875">G370+I370+K370+L370+N370</f>
        <v>267755</v>
      </c>
      <c r="F370" s="39">
        <f t="shared" ref="F370" si="876">H370+J370+K370+L370+N370</f>
        <v>361781</v>
      </c>
      <c r="G370" s="35">
        <v>14692</v>
      </c>
      <c r="H370" s="35">
        <v>108718</v>
      </c>
      <c r="I370" s="35">
        <v>253063</v>
      </c>
      <c r="J370" s="35">
        <v>253063</v>
      </c>
      <c r="K370" s="35"/>
      <c r="L370" s="35"/>
      <c r="M370" s="35"/>
      <c r="N370" s="35"/>
      <c r="O370" s="35">
        <f t="shared" ref="O370" si="877">Q370+X370</f>
        <v>1955000</v>
      </c>
      <c r="P370" s="35">
        <f t="shared" ref="P370" si="878">R370+X370</f>
        <v>3388414</v>
      </c>
      <c r="Q370" s="35">
        <f t="shared" ref="Q370" si="879">S370+U370+V370+W370</f>
        <v>1955000</v>
      </c>
      <c r="R370" s="35">
        <f t="shared" ref="R370" si="880">T370+U370+V370+W370</f>
        <v>3388414</v>
      </c>
      <c r="S370" s="35">
        <f>1955000</f>
        <v>1955000</v>
      </c>
      <c r="T370" s="35">
        <v>3388414</v>
      </c>
      <c r="U370" s="35"/>
      <c r="V370" s="35"/>
      <c r="W370" s="35"/>
      <c r="X370" s="35"/>
      <c r="Y370" s="39">
        <f>Z370+AF370</f>
        <v>3750195</v>
      </c>
      <c r="Z370" s="39">
        <f>AA370+AB370+AC370+AD370</f>
        <v>361781</v>
      </c>
      <c r="AA370" s="407">
        <v>108718</v>
      </c>
      <c r="AB370" s="407">
        <v>253063</v>
      </c>
      <c r="AC370" s="39"/>
      <c r="AD370" s="39"/>
      <c r="AE370" s="39"/>
      <c r="AF370" s="39">
        <f t="shared" ref="AF370" si="881">AG370+AL370</f>
        <v>3388414</v>
      </c>
      <c r="AG370" s="39">
        <f t="shared" ref="AG370" si="882">AH370+AI370+AJ370+AK370</f>
        <v>3388414</v>
      </c>
      <c r="AH370" s="407">
        <v>3388414</v>
      </c>
      <c r="AI370" s="39"/>
      <c r="AJ370" s="225"/>
      <c r="AK370" s="39"/>
      <c r="AL370" s="39"/>
      <c r="AM370" s="91">
        <f t="shared" si="872"/>
        <v>168.71832478163361</v>
      </c>
      <c r="AN370" s="91">
        <f t="shared" si="834"/>
        <v>100</v>
      </c>
      <c r="AO370" s="12" t="s">
        <v>271</v>
      </c>
      <c r="AP370" s="45"/>
      <c r="AQ370">
        <v>1</v>
      </c>
    </row>
    <row r="371" spans="1:43" ht="19.5">
      <c r="A371" s="21" t="s">
        <v>52</v>
      </c>
      <c r="B371" s="56" t="s">
        <v>32</v>
      </c>
      <c r="C371" s="38">
        <f>SUM(C372:C376)</f>
        <v>148808</v>
      </c>
      <c r="D371" s="38">
        <f>SUM(D372:D376)</f>
        <v>250000</v>
      </c>
      <c r="E371" s="38">
        <f t="shared" ref="E371:AL371" si="883">SUM(E372:E376)</f>
        <v>118808</v>
      </c>
      <c r="F371" s="38">
        <f t="shared" si="883"/>
        <v>126000</v>
      </c>
      <c r="G371" s="38">
        <f t="shared" si="883"/>
        <v>118808</v>
      </c>
      <c r="H371" s="38">
        <f t="shared" si="883"/>
        <v>126000</v>
      </c>
      <c r="I371" s="38">
        <f t="shared" si="883"/>
        <v>0</v>
      </c>
      <c r="J371" s="38">
        <f t="shared" si="883"/>
        <v>0</v>
      </c>
      <c r="K371" s="38">
        <f t="shared" si="883"/>
        <v>0</v>
      </c>
      <c r="L371" s="38">
        <f t="shared" si="883"/>
        <v>0</v>
      </c>
      <c r="M371" s="38">
        <f t="shared" si="883"/>
        <v>0</v>
      </c>
      <c r="N371" s="38">
        <f t="shared" si="883"/>
        <v>0</v>
      </c>
      <c r="O371" s="38">
        <f t="shared" si="883"/>
        <v>30000</v>
      </c>
      <c r="P371" s="38">
        <f t="shared" si="883"/>
        <v>124000</v>
      </c>
      <c r="Q371" s="38">
        <f t="shared" si="883"/>
        <v>30000</v>
      </c>
      <c r="R371" s="38">
        <f t="shared" si="883"/>
        <v>124000</v>
      </c>
      <c r="S371" s="38">
        <f t="shared" si="883"/>
        <v>30000</v>
      </c>
      <c r="T371" s="38">
        <f t="shared" si="883"/>
        <v>124000</v>
      </c>
      <c r="U371" s="38">
        <f t="shared" si="883"/>
        <v>0</v>
      </c>
      <c r="V371" s="38">
        <f t="shared" si="883"/>
        <v>0</v>
      </c>
      <c r="W371" s="38">
        <f t="shared" si="883"/>
        <v>0</v>
      </c>
      <c r="X371" s="38">
        <f t="shared" si="883"/>
        <v>0</v>
      </c>
      <c r="Y371" s="38">
        <f t="shared" si="883"/>
        <v>233687</v>
      </c>
      <c r="Z371" s="38">
        <f t="shared" si="883"/>
        <v>114362</v>
      </c>
      <c r="AA371" s="38">
        <f t="shared" si="883"/>
        <v>114362</v>
      </c>
      <c r="AB371" s="38">
        <f t="shared" si="883"/>
        <v>0</v>
      </c>
      <c r="AC371" s="38">
        <f t="shared" si="883"/>
        <v>0</v>
      </c>
      <c r="AD371" s="38">
        <f t="shared" si="883"/>
        <v>0</v>
      </c>
      <c r="AE371" s="38"/>
      <c r="AF371" s="38">
        <f t="shared" si="883"/>
        <v>119325</v>
      </c>
      <c r="AG371" s="38">
        <f t="shared" si="883"/>
        <v>119325</v>
      </c>
      <c r="AH371" s="38">
        <f t="shared" si="883"/>
        <v>119325</v>
      </c>
      <c r="AI371" s="38">
        <f t="shared" si="883"/>
        <v>0</v>
      </c>
      <c r="AJ371" s="38">
        <f t="shared" si="883"/>
        <v>0</v>
      </c>
      <c r="AK371" s="38">
        <f t="shared" si="883"/>
        <v>0</v>
      </c>
      <c r="AL371" s="38">
        <f t="shared" si="883"/>
        <v>0</v>
      </c>
      <c r="AM371" s="96">
        <f t="shared" si="872"/>
        <v>157.03927208214611</v>
      </c>
      <c r="AN371" s="96">
        <f t="shared" si="834"/>
        <v>93.474800000000002</v>
      </c>
      <c r="AO371" s="31"/>
      <c r="AP371" s="51"/>
    </row>
    <row r="372" spans="1:43" ht="67.5" customHeight="1">
      <c r="A372" s="12" t="s">
        <v>49</v>
      </c>
      <c r="B372" s="5" t="s">
        <v>212</v>
      </c>
      <c r="C372" s="39">
        <f t="shared" ref="C372:C376" si="884">E372+O372</f>
        <v>62000</v>
      </c>
      <c r="D372" s="39">
        <f t="shared" si="874"/>
        <v>76000</v>
      </c>
      <c r="E372" s="39">
        <f t="shared" ref="E372:E376" si="885">G372+I372+K372+L372+N372</f>
        <v>62000</v>
      </c>
      <c r="F372" s="39">
        <f t="shared" ref="F372:F376" si="886">H372+J372+K372+L372+N372</f>
        <v>76000</v>
      </c>
      <c r="G372" s="35">
        <v>62000</v>
      </c>
      <c r="H372" s="35">
        <v>76000</v>
      </c>
      <c r="I372" s="35"/>
      <c r="J372" s="35"/>
      <c r="K372" s="35"/>
      <c r="L372" s="35"/>
      <c r="M372" s="35"/>
      <c r="N372" s="35"/>
      <c r="O372" s="35">
        <f t="shared" ref="O372:O376" si="887">Q372+X372</f>
        <v>0</v>
      </c>
      <c r="P372" s="35">
        <f t="shared" ref="P372:P376" si="888">R372+X372</f>
        <v>0</v>
      </c>
      <c r="Q372" s="35">
        <f t="shared" ref="Q372:Q376" si="889">S372+U372+V372+W372</f>
        <v>0</v>
      </c>
      <c r="R372" s="35">
        <f t="shared" ref="R372:R376" si="890">T372+U372+V372+W372</f>
        <v>0</v>
      </c>
      <c r="S372" s="35"/>
      <c r="T372" s="35"/>
      <c r="U372" s="35"/>
      <c r="V372" s="35"/>
      <c r="W372" s="35"/>
      <c r="X372" s="35"/>
      <c r="Y372" s="39">
        <f>Z372+AF372</f>
        <v>70086</v>
      </c>
      <c r="Z372" s="39">
        <f t="shared" ref="Z372:Z376" si="891">AA372+AB372+AC372+AD372</f>
        <v>70086</v>
      </c>
      <c r="AA372" s="407">
        <v>70086</v>
      </c>
      <c r="AB372" s="39"/>
      <c r="AC372" s="39"/>
      <c r="AD372" s="39"/>
      <c r="AE372" s="39"/>
      <c r="AF372" s="39"/>
      <c r="AG372" s="39"/>
      <c r="AH372" s="39"/>
      <c r="AI372" s="39"/>
      <c r="AJ372" s="39"/>
      <c r="AK372" s="39"/>
      <c r="AL372" s="39"/>
      <c r="AM372" s="91">
        <f t="shared" si="872"/>
        <v>113.04193548387096</v>
      </c>
      <c r="AN372" s="91">
        <f t="shared" si="834"/>
        <v>92.218421052631584</v>
      </c>
      <c r="AO372" s="12" t="s">
        <v>271</v>
      </c>
      <c r="AP372" s="45"/>
      <c r="AQ372">
        <v>1</v>
      </c>
    </row>
    <row r="373" spans="1:43" ht="49.5" customHeight="1">
      <c r="A373" s="12">
        <v>2</v>
      </c>
      <c r="B373" s="5" t="s">
        <v>213</v>
      </c>
      <c r="C373" s="39">
        <f t="shared" si="884"/>
        <v>30000</v>
      </c>
      <c r="D373" s="39">
        <f t="shared" si="874"/>
        <v>40000</v>
      </c>
      <c r="E373" s="39">
        <f t="shared" si="885"/>
        <v>30000</v>
      </c>
      <c r="F373" s="39">
        <f t="shared" si="886"/>
        <v>40000</v>
      </c>
      <c r="G373" s="35">
        <v>30000</v>
      </c>
      <c r="H373" s="35">
        <v>40000</v>
      </c>
      <c r="I373" s="35"/>
      <c r="J373" s="35"/>
      <c r="K373" s="35"/>
      <c r="L373" s="35"/>
      <c r="M373" s="35"/>
      <c r="N373" s="35"/>
      <c r="O373" s="35">
        <f t="shared" si="887"/>
        <v>0</v>
      </c>
      <c r="P373" s="35">
        <f t="shared" si="888"/>
        <v>0</v>
      </c>
      <c r="Q373" s="35">
        <f t="shared" si="889"/>
        <v>0</v>
      </c>
      <c r="R373" s="35">
        <f t="shared" si="890"/>
        <v>0</v>
      </c>
      <c r="S373" s="35"/>
      <c r="T373" s="35"/>
      <c r="U373" s="35"/>
      <c r="V373" s="35"/>
      <c r="W373" s="35"/>
      <c r="X373" s="35"/>
      <c r="Y373" s="39">
        <f>Z373+AF373</f>
        <v>40000</v>
      </c>
      <c r="Z373" s="39">
        <f t="shared" si="891"/>
        <v>40000</v>
      </c>
      <c r="AA373" s="407">
        <v>40000</v>
      </c>
      <c r="AB373" s="39"/>
      <c r="AC373" s="39"/>
      <c r="AD373" s="39"/>
      <c r="AE373" s="39"/>
      <c r="AF373" s="39"/>
      <c r="AG373" s="39"/>
      <c r="AH373" s="39"/>
      <c r="AI373" s="39"/>
      <c r="AJ373" s="39"/>
      <c r="AK373" s="39"/>
      <c r="AL373" s="39"/>
      <c r="AM373" s="91">
        <f t="shared" si="872"/>
        <v>133.33333333333331</v>
      </c>
      <c r="AN373" s="91">
        <f t="shared" si="834"/>
        <v>100</v>
      </c>
      <c r="AO373" s="12" t="s">
        <v>265</v>
      </c>
      <c r="AP373" s="45"/>
      <c r="AQ373">
        <v>1</v>
      </c>
    </row>
    <row r="374" spans="1:43" ht="37.5">
      <c r="A374" s="12">
        <v>3</v>
      </c>
      <c r="B374" s="5" t="s">
        <v>214</v>
      </c>
      <c r="C374" s="39">
        <f t="shared" si="884"/>
        <v>15000</v>
      </c>
      <c r="D374" s="39">
        <f t="shared" si="874"/>
        <v>10000</v>
      </c>
      <c r="E374" s="39">
        <f t="shared" si="885"/>
        <v>15000</v>
      </c>
      <c r="F374" s="39">
        <f t="shared" si="886"/>
        <v>10000</v>
      </c>
      <c r="G374" s="35">
        <v>15000</v>
      </c>
      <c r="H374" s="35">
        <v>10000</v>
      </c>
      <c r="I374" s="35"/>
      <c r="J374" s="35"/>
      <c r="K374" s="35"/>
      <c r="L374" s="35"/>
      <c r="M374" s="35"/>
      <c r="N374" s="35"/>
      <c r="O374" s="35">
        <f t="shared" si="887"/>
        <v>0</v>
      </c>
      <c r="P374" s="35">
        <f t="shared" si="888"/>
        <v>0</v>
      </c>
      <c r="Q374" s="35">
        <f t="shared" si="889"/>
        <v>0</v>
      </c>
      <c r="R374" s="35">
        <f t="shared" si="890"/>
        <v>0</v>
      </c>
      <c r="S374" s="35"/>
      <c r="T374" s="35"/>
      <c r="U374" s="35"/>
      <c r="V374" s="35"/>
      <c r="W374" s="35"/>
      <c r="X374" s="35"/>
      <c r="Y374" s="39">
        <f>Z374+AF374</f>
        <v>4276</v>
      </c>
      <c r="Z374" s="39">
        <f t="shared" si="891"/>
        <v>4276</v>
      </c>
      <c r="AA374" s="407">
        <v>4276</v>
      </c>
      <c r="AB374" s="39"/>
      <c r="AC374" s="39"/>
      <c r="AD374" s="39"/>
      <c r="AE374" s="39"/>
      <c r="AF374" s="39"/>
      <c r="AG374" s="39"/>
      <c r="AH374" s="39"/>
      <c r="AI374" s="39"/>
      <c r="AJ374" s="39"/>
      <c r="AK374" s="39"/>
      <c r="AL374" s="39"/>
      <c r="AM374" s="91">
        <f t="shared" si="872"/>
        <v>28.506666666666668</v>
      </c>
      <c r="AN374" s="91">
        <f t="shared" si="834"/>
        <v>42.76</v>
      </c>
      <c r="AO374" s="12" t="s">
        <v>261</v>
      </c>
      <c r="AP374" s="45"/>
      <c r="AQ374">
        <v>1</v>
      </c>
    </row>
    <row r="375" spans="1:43" ht="69.75" customHeight="1">
      <c r="A375" s="12" t="s">
        <v>140</v>
      </c>
      <c r="B375" s="5" t="s">
        <v>215</v>
      </c>
      <c r="C375" s="39">
        <f t="shared" si="884"/>
        <v>11808</v>
      </c>
      <c r="D375" s="39">
        <f t="shared" si="874"/>
        <v>0</v>
      </c>
      <c r="E375" s="39">
        <f t="shared" si="885"/>
        <v>11808</v>
      </c>
      <c r="F375" s="39">
        <f t="shared" si="886"/>
        <v>0</v>
      </c>
      <c r="G375" s="35">
        <v>11808</v>
      </c>
      <c r="H375" s="35"/>
      <c r="I375" s="35"/>
      <c r="J375" s="35"/>
      <c r="K375" s="35"/>
      <c r="L375" s="35"/>
      <c r="M375" s="35"/>
      <c r="N375" s="35"/>
      <c r="O375" s="35">
        <f t="shared" si="887"/>
        <v>0</v>
      </c>
      <c r="P375" s="35">
        <f t="shared" si="888"/>
        <v>0</v>
      </c>
      <c r="Q375" s="35">
        <f t="shared" si="889"/>
        <v>0</v>
      </c>
      <c r="R375" s="35">
        <f t="shared" si="890"/>
        <v>0</v>
      </c>
      <c r="S375" s="35"/>
      <c r="T375" s="35"/>
      <c r="U375" s="35"/>
      <c r="V375" s="35"/>
      <c r="W375" s="35"/>
      <c r="X375" s="35"/>
      <c r="Y375" s="39">
        <f>Z375+AF375</f>
        <v>0</v>
      </c>
      <c r="Z375" s="39">
        <f t="shared" si="891"/>
        <v>0</v>
      </c>
      <c r="AA375" s="39"/>
      <c r="AB375" s="39"/>
      <c r="AC375" s="39"/>
      <c r="AD375" s="39"/>
      <c r="AE375" s="39"/>
      <c r="AF375" s="39"/>
      <c r="AG375" s="39"/>
      <c r="AH375" s="39"/>
      <c r="AI375" s="39"/>
      <c r="AJ375" s="39"/>
      <c r="AK375" s="39"/>
      <c r="AL375" s="39"/>
      <c r="AM375" s="91">
        <f t="shared" si="872"/>
        <v>0</v>
      </c>
      <c r="AN375" s="90"/>
      <c r="AO375" s="12" t="s">
        <v>314</v>
      </c>
      <c r="AP375" s="45"/>
      <c r="AQ375">
        <v>1</v>
      </c>
    </row>
    <row r="376" spans="1:43" ht="55.5" customHeight="1">
      <c r="A376" s="12">
        <v>5</v>
      </c>
      <c r="B376" s="5" t="s">
        <v>342</v>
      </c>
      <c r="C376" s="39">
        <f t="shared" si="884"/>
        <v>30000</v>
      </c>
      <c r="D376" s="39">
        <f t="shared" si="874"/>
        <v>124000</v>
      </c>
      <c r="E376" s="39">
        <f t="shared" si="885"/>
        <v>0</v>
      </c>
      <c r="F376" s="39">
        <f t="shared" si="886"/>
        <v>0</v>
      </c>
      <c r="G376" s="35"/>
      <c r="H376" s="35"/>
      <c r="I376" s="35"/>
      <c r="J376" s="35"/>
      <c r="K376" s="35"/>
      <c r="L376" s="35"/>
      <c r="M376" s="35"/>
      <c r="N376" s="35"/>
      <c r="O376" s="35">
        <f t="shared" si="887"/>
        <v>30000</v>
      </c>
      <c r="P376" s="35">
        <f t="shared" si="888"/>
        <v>124000</v>
      </c>
      <c r="Q376" s="35">
        <f t="shared" si="889"/>
        <v>30000</v>
      </c>
      <c r="R376" s="35">
        <f t="shared" si="890"/>
        <v>124000</v>
      </c>
      <c r="S376" s="35">
        <v>30000</v>
      </c>
      <c r="T376" s="35">
        <v>124000</v>
      </c>
      <c r="U376" s="35"/>
      <c r="V376" s="35"/>
      <c r="W376" s="35"/>
      <c r="X376" s="35"/>
      <c r="Y376" s="39">
        <f>Z376+AF376</f>
        <v>119325</v>
      </c>
      <c r="Z376" s="39">
        <f t="shared" si="891"/>
        <v>0</v>
      </c>
      <c r="AA376" s="39"/>
      <c r="AB376" s="39"/>
      <c r="AC376" s="39"/>
      <c r="AD376" s="39"/>
      <c r="AE376" s="39"/>
      <c r="AF376" s="39">
        <f t="shared" ref="AF376" si="892">AG376+AL376</f>
        <v>119325</v>
      </c>
      <c r="AG376" s="39">
        <f t="shared" ref="AG376" si="893">AH376+AI376+AJ376+AK376</f>
        <v>119325</v>
      </c>
      <c r="AH376" s="407">
        <v>119325</v>
      </c>
      <c r="AI376" s="39"/>
      <c r="AJ376" s="39"/>
      <c r="AK376" s="39"/>
      <c r="AL376" s="39"/>
      <c r="AM376" s="91">
        <f t="shared" si="872"/>
        <v>397.75</v>
      </c>
      <c r="AN376" s="91">
        <f t="shared" si="834"/>
        <v>96.229838709677423</v>
      </c>
      <c r="AO376" s="12" t="s">
        <v>271</v>
      </c>
      <c r="AP376" s="45"/>
      <c r="AQ376">
        <v>1</v>
      </c>
    </row>
    <row r="377" spans="1:43" ht="19.5">
      <c r="A377" s="21" t="s">
        <v>46</v>
      </c>
      <c r="B377" s="56" t="s">
        <v>33</v>
      </c>
      <c r="C377" s="38">
        <f>SUM(C378:C380)</f>
        <v>74102</v>
      </c>
      <c r="D377" s="38">
        <f>SUM(D378:D380)</f>
        <v>65511</v>
      </c>
      <c r="E377" s="38">
        <f t="shared" ref="E377:AL377" si="894">SUM(E378:E380)</f>
        <v>74102</v>
      </c>
      <c r="F377" s="38">
        <f t="shared" si="894"/>
        <v>65511</v>
      </c>
      <c r="G377" s="38">
        <f t="shared" si="894"/>
        <v>74102</v>
      </c>
      <c r="H377" s="38">
        <f>SUM(H378:H381)</f>
        <v>65511</v>
      </c>
      <c r="I377" s="38">
        <f t="shared" ref="I377:L377" si="895">SUM(I378:I381)</f>
        <v>0</v>
      </c>
      <c r="J377" s="38">
        <f t="shared" si="895"/>
        <v>2294</v>
      </c>
      <c r="K377" s="38">
        <f t="shared" si="895"/>
        <v>0</v>
      </c>
      <c r="L377" s="38">
        <f t="shared" si="895"/>
        <v>0</v>
      </c>
      <c r="M377" s="38">
        <f t="shared" si="894"/>
        <v>0</v>
      </c>
      <c r="N377" s="38">
        <f t="shared" si="894"/>
        <v>0</v>
      </c>
      <c r="O377" s="38">
        <f t="shared" si="894"/>
        <v>0</v>
      </c>
      <c r="P377" s="38">
        <f t="shared" si="894"/>
        <v>0</v>
      </c>
      <c r="Q377" s="38">
        <f t="shared" si="894"/>
        <v>0</v>
      </c>
      <c r="R377" s="38">
        <f t="shared" si="894"/>
        <v>0</v>
      </c>
      <c r="S377" s="38">
        <f t="shared" si="894"/>
        <v>0</v>
      </c>
      <c r="T377" s="38">
        <f t="shared" si="894"/>
        <v>0</v>
      </c>
      <c r="U377" s="38">
        <f t="shared" si="894"/>
        <v>0</v>
      </c>
      <c r="V377" s="38">
        <f t="shared" si="894"/>
        <v>0</v>
      </c>
      <c r="W377" s="38">
        <f t="shared" si="894"/>
        <v>0</v>
      </c>
      <c r="X377" s="38">
        <f t="shared" si="894"/>
        <v>0</v>
      </c>
      <c r="Y377" s="38">
        <f t="shared" si="894"/>
        <v>63704</v>
      </c>
      <c r="Z377" s="38">
        <f t="shared" si="894"/>
        <v>63704</v>
      </c>
      <c r="AA377" s="38">
        <f t="shared" si="894"/>
        <v>63704</v>
      </c>
      <c r="AB377" s="38">
        <f t="shared" si="894"/>
        <v>0</v>
      </c>
      <c r="AC377" s="38">
        <f t="shared" si="894"/>
        <v>0</v>
      </c>
      <c r="AD377" s="38">
        <f t="shared" si="894"/>
        <v>0</v>
      </c>
      <c r="AE377" s="38"/>
      <c r="AF377" s="38">
        <f t="shared" si="894"/>
        <v>0</v>
      </c>
      <c r="AG377" s="38">
        <f t="shared" si="894"/>
        <v>0</v>
      </c>
      <c r="AH377" s="38">
        <f t="shared" si="894"/>
        <v>0</v>
      </c>
      <c r="AI377" s="38">
        <f t="shared" si="894"/>
        <v>0</v>
      </c>
      <c r="AJ377" s="38">
        <f t="shared" si="894"/>
        <v>0</v>
      </c>
      <c r="AK377" s="38">
        <f t="shared" si="894"/>
        <v>0</v>
      </c>
      <c r="AL377" s="38">
        <f t="shared" si="894"/>
        <v>0</v>
      </c>
      <c r="AM377" s="96">
        <f t="shared" si="872"/>
        <v>85.967990067744466</v>
      </c>
      <c r="AN377" s="96">
        <f t="shared" si="834"/>
        <v>97.241684602585821</v>
      </c>
      <c r="AO377" s="31"/>
      <c r="AP377" s="51"/>
    </row>
    <row r="378" spans="1:43" ht="42" customHeight="1">
      <c r="A378" s="12" t="s">
        <v>49</v>
      </c>
      <c r="B378" s="5" t="s">
        <v>216</v>
      </c>
      <c r="C378" s="39">
        <f t="shared" ref="C378:C380" si="896">E378+O378</f>
        <v>45184</v>
      </c>
      <c r="D378" s="39">
        <f t="shared" si="874"/>
        <v>35000</v>
      </c>
      <c r="E378" s="39">
        <f t="shared" ref="E378:E380" si="897">G378+I378+K378+L378+N378</f>
        <v>45184</v>
      </c>
      <c r="F378" s="39">
        <f t="shared" ref="F378:F380" si="898">H378+J378+K378+L378+N378</f>
        <v>35000</v>
      </c>
      <c r="G378" s="35">
        <v>45184</v>
      </c>
      <c r="H378" s="35">
        <v>35000</v>
      </c>
      <c r="I378" s="35"/>
      <c r="J378" s="35"/>
      <c r="K378" s="35"/>
      <c r="L378" s="35"/>
      <c r="M378" s="35"/>
      <c r="N378" s="35"/>
      <c r="O378" s="35">
        <f t="shared" ref="O378:O380" si="899">Q378+X378</f>
        <v>0</v>
      </c>
      <c r="P378" s="35">
        <f t="shared" ref="P378:P380" si="900">R378+X378</f>
        <v>0</v>
      </c>
      <c r="Q378" s="39">
        <f t="shared" ref="Q378:Q380" si="901">SUM(S378:W378)</f>
        <v>0</v>
      </c>
      <c r="R378" s="39"/>
      <c r="S378" s="35"/>
      <c r="T378" s="35"/>
      <c r="U378" s="35"/>
      <c r="V378" s="35"/>
      <c r="W378" s="35"/>
      <c r="X378" s="35"/>
      <c r="Y378" s="39">
        <f>Z378+AF378</f>
        <v>33193</v>
      </c>
      <c r="Z378" s="39">
        <f t="shared" ref="Z378:Z380" si="902">AA378+AB378+AC378+AD378</f>
        <v>33193</v>
      </c>
      <c r="AA378" s="407">
        <v>33193</v>
      </c>
      <c r="AB378" s="39"/>
      <c r="AC378" s="39"/>
      <c r="AD378" s="39"/>
      <c r="AE378" s="39"/>
      <c r="AF378" s="39"/>
      <c r="AG378" s="39"/>
      <c r="AH378" s="39"/>
      <c r="AI378" s="39"/>
      <c r="AJ378" s="39"/>
      <c r="AK378" s="39"/>
      <c r="AL378" s="39"/>
      <c r="AM378" s="91">
        <f t="shared" si="872"/>
        <v>73.461844900849854</v>
      </c>
      <c r="AN378" s="91">
        <f t="shared" si="834"/>
        <v>94.837142857142851</v>
      </c>
      <c r="AO378" s="12" t="s">
        <v>271</v>
      </c>
      <c r="AP378" s="45"/>
      <c r="AQ378">
        <v>1</v>
      </c>
    </row>
    <row r="379" spans="1:43" ht="43.5" customHeight="1">
      <c r="A379" s="12" t="s">
        <v>54</v>
      </c>
      <c r="B379" s="5" t="s">
        <v>217</v>
      </c>
      <c r="C379" s="39">
        <f t="shared" si="896"/>
        <v>17999</v>
      </c>
      <c r="D379" s="39">
        <f t="shared" si="874"/>
        <v>15000</v>
      </c>
      <c r="E379" s="39">
        <f t="shared" si="897"/>
        <v>17999</v>
      </c>
      <c r="F379" s="39">
        <f t="shared" si="898"/>
        <v>15000</v>
      </c>
      <c r="G379" s="35">
        <v>17999</v>
      </c>
      <c r="H379" s="35">
        <v>15000</v>
      </c>
      <c r="I379" s="35"/>
      <c r="J379" s="35"/>
      <c r="K379" s="35"/>
      <c r="L379" s="35"/>
      <c r="M379" s="35"/>
      <c r="N379" s="35"/>
      <c r="O379" s="35">
        <f t="shared" si="899"/>
        <v>0</v>
      </c>
      <c r="P379" s="35">
        <f t="shared" si="900"/>
        <v>0</v>
      </c>
      <c r="Q379" s="39">
        <f t="shared" si="901"/>
        <v>0</v>
      </c>
      <c r="R379" s="39"/>
      <c r="S379" s="35"/>
      <c r="T379" s="35"/>
      <c r="U379" s="35"/>
      <c r="V379" s="35"/>
      <c r="W379" s="35"/>
      <c r="X379" s="35"/>
      <c r="Y379" s="39">
        <f>Z379+AF379</f>
        <v>15000</v>
      </c>
      <c r="Z379" s="39">
        <f t="shared" si="902"/>
        <v>15000</v>
      </c>
      <c r="AA379" s="407">
        <v>15000</v>
      </c>
      <c r="AB379" s="39"/>
      <c r="AC379" s="39"/>
      <c r="AD379" s="39"/>
      <c r="AE379" s="39"/>
      <c r="AF379" s="39"/>
      <c r="AG379" s="39"/>
      <c r="AH379" s="39"/>
      <c r="AI379" s="39"/>
      <c r="AJ379" s="39"/>
      <c r="AK379" s="39"/>
      <c r="AL379" s="39"/>
      <c r="AM379" s="91">
        <f t="shared" si="872"/>
        <v>83.337963220178906</v>
      </c>
      <c r="AN379" s="91">
        <f t="shared" si="834"/>
        <v>100</v>
      </c>
      <c r="AO379" s="12" t="s">
        <v>262</v>
      </c>
      <c r="AP379" s="45"/>
      <c r="AQ379">
        <v>1</v>
      </c>
    </row>
    <row r="380" spans="1:43" ht="45" customHeight="1">
      <c r="A380" s="12" t="s">
        <v>138</v>
      </c>
      <c r="B380" s="5" t="s">
        <v>218</v>
      </c>
      <c r="C380" s="39">
        <f t="shared" si="896"/>
        <v>10919</v>
      </c>
      <c r="D380" s="39">
        <f t="shared" si="874"/>
        <v>15511</v>
      </c>
      <c r="E380" s="39">
        <f t="shared" si="897"/>
        <v>10919</v>
      </c>
      <c r="F380" s="39">
        <f t="shared" si="898"/>
        <v>15511</v>
      </c>
      <c r="G380" s="35">
        <v>10919</v>
      </c>
      <c r="H380" s="35">
        <v>15511</v>
      </c>
      <c r="I380" s="35"/>
      <c r="J380" s="35"/>
      <c r="K380" s="35"/>
      <c r="L380" s="35"/>
      <c r="M380" s="35"/>
      <c r="N380" s="35"/>
      <c r="O380" s="35">
        <f t="shared" si="899"/>
        <v>0</v>
      </c>
      <c r="P380" s="35">
        <f t="shared" si="900"/>
        <v>0</v>
      </c>
      <c r="Q380" s="39">
        <f t="shared" si="901"/>
        <v>0</v>
      </c>
      <c r="R380" s="39"/>
      <c r="S380" s="35"/>
      <c r="T380" s="35"/>
      <c r="U380" s="35"/>
      <c r="V380" s="35"/>
      <c r="W380" s="35"/>
      <c r="X380" s="35"/>
      <c r="Y380" s="39">
        <f>Z380+AF380</f>
        <v>15511</v>
      </c>
      <c r="Z380" s="39">
        <f t="shared" si="902"/>
        <v>15511</v>
      </c>
      <c r="AA380" s="407">
        <v>15511</v>
      </c>
      <c r="AB380" s="39"/>
      <c r="AC380" s="39"/>
      <c r="AD380" s="39"/>
      <c r="AE380" s="39"/>
      <c r="AF380" s="39"/>
      <c r="AG380" s="39"/>
      <c r="AH380" s="39"/>
      <c r="AI380" s="39"/>
      <c r="AJ380" s="39"/>
      <c r="AK380" s="39"/>
      <c r="AL380" s="39"/>
      <c r="AM380" s="91">
        <f t="shared" si="872"/>
        <v>142.05513325396097</v>
      </c>
      <c r="AN380" s="91">
        <f t="shared" si="834"/>
        <v>100</v>
      </c>
      <c r="AO380" s="12" t="s">
        <v>261</v>
      </c>
      <c r="AP380" s="45"/>
      <c r="AQ380">
        <v>1</v>
      </c>
    </row>
    <row r="381" spans="1:43" ht="45" customHeight="1">
      <c r="A381" s="12">
        <v>4</v>
      </c>
      <c r="B381" s="370" t="s">
        <v>953</v>
      </c>
      <c r="C381" s="39">
        <f t="shared" ref="C381" si="903">E381+O381</f>
        <v>0</v>
      </c>
      <c r="D381" s="39">
        <f t="shared" ref="D381" si="904">F381+P381</f>
        <v>2294</v>
      </c>
      <c r="E381" s="39">
        <f t="shared" ref="E381" si="905">G381+I381+K381+L381+N381</f>
        <v>0</v>
      </c>
      <c r="F381" s="39">
        <f t="shared" ref="F381" si="906">H381+J381+K381+L381+N381</f>
        <v>2294</v>
      </c>
      <c r="G381" s="35"/>
      <c r="H381" s="35"/>
      <c r="I381" s="35"/>
      <c r="J381" s="35">
        <v>2294</v>
      </c>
      <c r="K381" s="35"/>
      <c r="L381" s="35"/>
      <c r="M381" s="35"/>
      <c r="N381" s="35"/>
      <c r="O381" s="35"/>
      <c r="P381" s="35"/>
      <c r="Q381" s="39"/>
      <c r="R381" s="39"/>
      <c r="S381" s="35"/>
      <c r="T381" s="35"/>
      <c r="U381" s="35"/>
      <c r="V381" s="35"/>
      <c r="W381" s="35"/>
      <c r="X381" s="35"/>
      <c r="Y381" s="39"/>
      <c r="Z381" s="39"/>
      <c r="AA381" s="39"/>
      <c r="AB381" s="39"/>
      <c r="AC381" s="39"/>
      <c r="AD381" s="39"/>
      <c r="AE381" s="39"/>
      <c r="AF381" s="39"/>
      <c r="AG381" s="39"/>
      <c r="AH381" s="39"/>
      <c r="AI381" s="39"/>
      <c r="AJ381" s="39"/>
      <c r="AK381" s="39"/>
      <c r="AL381" s="39"/>
      <c r="AM381" s="91"/>
      <c r="AN381" s="91"/>
      <c r="AO381" s="12" t="s">
        <v>267</v>
      </c>
      <c r="AP381" s="45"/>
    </row>
    <row r="382" spans="1:43">
      <c r="A382" s="15" t="s">
        <v>36</v>
      </c>
      <c r="B382" s="2" t="s">
        <v>37</v>
      </c>
      <c r="C382" s="34">
        <f>C383+C387</f>
        <v>433316</v>
      </c>
      <c r="D382" s="34">
        <f>D383+D387</f>
        <v>358816</v>
      </c>
      <c r="E382" s="34">
        <f t="shared" ref="E382" si="907">E383+E387</f>
        <v>60000</v>
      </c>
      <c r="F382" s="34">
        <f t="shared" ref="F382" si="908">F383+F387</f>
        <v>40500</v>
      </c>
      <c r="G382" s="34">
        <f t="shared" ref="G382:AL382" si="909">G383+G387</f>
        <v>0</v>
      </c>
      <c r="H382" s="34">
        <f t="shared" si="909"/>
        <v>5779</v>
      </c>
      <c r="I382" s="34">
        <f t="shared" si="909"/>
        <v>60000</v>
      </c>
      <c r="J382" s="34">
        <f t="shared" si="909"/>
        <v>34721</v>
      </c>
      <c r="K382" s="34">
        <f t="shared" si="909"/>
        <v>0</v>
      </c>
      <c r="L382" s="34">
        <f t="shared" si="909"/>
        <v>0</v>
      </c>
      <c r="M382" s="34">
        <f t="shared" si="909"/>
        <v>0</v>
      </c>
      <c r="N382" s="34">
        <f t="shared" si="909"/>
        <v>0</v>
      </c>
      <c r="O382" s="34">
        <f t="shared" si="909"/>
        <v>373316</v>
      </c>
      <c r="P382" s="34">
        <f t="shared" si="909"/>
        <v>318316</v>
      </c>
      <c r="Q382" s="34">
        <f t="shared" si="909"/>
        <v>373316</v>
      </c>
      <c r="R382" s="34">
        <f t="shared" si="909"/>
        <v>318316</v>
      </c>
      <c r="S382" s="34">
        <f t="shared" si="909"/>
        <v>373316</v>
      </c>
      <c r="T382" s="34">
        <f t="shared" si="909"/>
        <v>318316</v>
      </c>
      <c r="U382" s="34">
        <f t="shared" si="909"/>
        <v>0</v>
      </c>
      <c r="V382" s="34">
        <f t="shared" si="909"/>
        <v>0</v>
      </c>
      <c r="W382" s="34">
        <f t="shared" si="909"/>
        <v>0</v>
      </c>
      <c r="X382" s="34">
        <f t="shared" si="909"/>
        <v>0</v>
      </c>
      <c r="Y382" s="34">
        <f t="shared" si="909"/>
        <v>343612</v>
      </c>
      <c r="Z382" s="34">
        <f t="shared" si="909"/>
        <v>25296</v>
      </c>
      <c r="AA382" s="34">
        <f t="shared" si="909"/>
        <v>1578</v>
      </c>
      <c r="AB382" s="34">
        <f t="shared" si="909"/>
        <v>23718</v>
      </c>
      <c r="AC382" s="34">
        <f t="shared" si="909"/>
        <v>0</v>
      </c>
      <c r="AD382" s="34">
        <f t="shared" si="909"/>
        <v>0</v>
      </c>
      <c r="AE382" s="34"/>
      <c r="AF382" s="34">
        <f t="shared" si="909"/>
        <v>318316</v>
      </c>
      <c r="AG382" s="34">
        <f t="shared" si="909"/>
        <v>318316</v>
      </c>
      <c r="AH382" s="34">
        <f t="shared" si="909"/>
        <v>318316</v>
      </c>
      <c r="AI382" s="34">
        <f t="shared" si="909"/>
        <v>0</v>
      </c>
      <c r="AJ382" s="34">
        <f t="shared" si="909"/>
        <v>0</v>
      </c>
      <c r="AK382" s="34">
        <f t="shared" si="909"/>
        <v>0</v>
      </c>
      <c r="AL382" s="34">
        <f t="shared" si="909"/>
        <v>0</v>
      </c>
      <c r="AM382" s="90">
        <f t="shared" si="872"/>
        <v>79.298248853031041</v>
      </c>
      <c r="AN382" s="90">
        <f t="shared" si="834"/>
        <v>95.762730758940521</v>
      </c>
      <c r="AO382" s="16"/>
      <c r="AP382" s="44"/>
    </row>
    <row r="383" spans="1:43" ht="19.5">
      <c r="A383" s="21" t="s">
        <v>52</v>
      </c>
      <c r="B383" s="56" t="s">
        <v>32</v>
      </c>
      <c r="C383" s="38">
        <f>C384+C385+C386</f>
        <v>403316</v>
      </c>
      <c r="D383" s="38">
        <f>D384+D385+D386</f>
        <v>318316</v>
      </c>
      <c r="E383" s="38">
        <f t="shared" ref="E383" si="910">E384+E385+E386</f>
        <v>30000</v>
      </c>
      <c r="F383" s="38">
        <f t="shared" ref="F383" si="911">F384+F385+F386</f>
        <v>0</v>
      </c>
      <c r="G383" s="38">
        <f t="shared" ref="G383:AL383" si="912">G384+G385+G386</f>
        <v>0</v>
      </c>
      <c r="H383" s="38">
        <f t="shared" si="912"/>
        <v>0</v>
      </c>
      <c r="I383" s="38">
        <f t="shared" si="912"/>
        <v>30000</v>
      </c>
      <c r="J383" s="38">
        <f t="shared" si="912"/>
        <v>0</v>
      </c>
      <c r="K383" s="38">
        <f t="shared" si="912"/>
        <v>0</v>
      </c>
      <c r="L383" s="38">
        <f t="shared" si="912"/>
        <v>0</v>
      </c>
      <c r="M383" s="38">
        <f t="shared" si="912"/>
        <v>0</v>
      </c>
      <c r="N383" s="38">
        <f t="shared" si="912"/>
        <v>0</v>
      </c>
      <c r="O383" s="38">
        <f t="shared" si="912"/>
        <v>373316</v>
      </c>
      <c r="P383" s="38">
        <f t="shared" si="912"/>
        <v>318316</v>
      </c>
      <c r="Q383" s="38">
        <f t="shared" si="912"/>
        <v>373316</v>
      </c>
      <c r="R383" s="38">
        <f t="shared" si="912"/>
        <v>318316</v>
      </c>
      <c r="S383" s="38">
        <f t="shared" si="912"/>
        <v>373316</v>
      </c>
      <c r="T383" s="38">
        <f t="shared" si="912"/>
        <v>318316</v>
      </c>
      <c r="U383" s="38">
        <f t="shared" si="912"/>
        <v>0</v>
      </c>
      <c r="V383" s="38">
        <f t="shared" si="912"/>
        <v>0</v>
      </c>
      <c r="W383" s="38">
        <f t="shared" si="912"/>
        <v>0</v>
      </c>
      <c r="X383" s="38">
        <f t="shared" si="912"/>
        <v>0</v>
      </c>
      <c r="Y383" s="38">
        <f t="shared" si="912"/>
        <v>318316</v>
      </c>
      <c r="Z383" s="38">
        <f t="shared" si="912"/>
        <v>0</v>
      </c>
      <c r="AA383" s="38">
        <f t="shared" si="912"/>
        <v>0</v>
      </c>
      <c r="AB383" s="38">
        <f t="shared" si="912"/>
        <v>0</v>
      </c>
      <c r="AC383" s="38">
        <f t="shared" si="912"/>
        <v>0</v>
      </c>
      <c r="AD383" s="38">
        <f t="shared" si="912"/>
        <v>0</v>
      </c>
      <c r="AE383" s="38"/>
      <c r="AF383" s="38">
        <f t="shared" si="912"/>
        <v>318316</v>
      </c>
      <c r="AG383" s="38">
        <f t="shared" si="912"/>
        <v>318316</v>
      </c>
      <c r="AH383" s="38">
        <f t="shared" si="912"/>
        <v>318316</v>
      </c>
      <c r="AI383" s="38">
        <f t="shared" si="912"/>
        <v>0</v>
      </c>
      <c r="AJ383" s="38">
        <f t="shared" si="912"/>
        <v>0</v>
      </c>
      <c r="AK383" s="38">
        <f t="shared" si="912"/>
        <v>0</v>
      </c>
      <c r="AL383" s="38">
        <f t="shared" si="912"/>
        <v>0</v>
      </c>
      <c r="AM383" s="96">
        <f t="shared" si="872"/>
        <v>78.924714119945648</v>
      </c>
      <c r="AN383" s="96">
        <f t="shared" si="834"/>
        <v>100</v>
      </c>
      <c r="AO383" s="31"/>
      <c r="AP383" s="51"/>
    </row>
    <row r="384" spans="1:43" ht="56.25">
      <c r="A384" s="12">
        <v>1</v>
      </c>
      <c r="B384" s="5" t="s">
        <v>219</v>
      </c>
      <c r="C384" s="39">
        <f t="shared" ref="C384:D390" si="913">E384+O384</f>
        <v>30000</v>
      </c>
      <c r="D384" s="39">
        <f t="shared" si="913"/>
        <v>0</v>
      </c>
      <c r="E384" s="39">
        <f t="shared" ref="E384:E386" si="914">G384+I384+K384+L384+N384</f>
        <v>30000</v>
      </c>
      <c r="F384" s="39">
        <f t="shared" ref="F384:F386" si="915">H384+J384+K384+L384+N384</f>
        <v>0</v>
      </c>
      <c r="G384" s="35"/>
      <c r="H384" s="35"/>
      <c r="I384" s="35">
        <v>30000</v>
      </c>
      <c r="J384" s="35"/>
      <c r="K384" s="35"/>
      <c r="L384" s="35"/>
      <c r="M384" s="35"/>
      <c r="N384" s="35"/>
      <c r="O384" s="35">
        <f t="shared" ref="O384:O386" si="916">Q384+X384</f>
        <v>0</v>
      </c>
      <c r="P384" s="35">
        <f t="shared" ref="P384:P386" si="917">R384+X384</f>
        <v>0</v>
      </c>
      <c r="Q384" s="35">
        <f t="shared" ref="Q384:Q386" si="918">S384+U384+V384+W384</f>
        <v>0</v>
      </c>
      <c r="R384" s="35">
        <f t="shared" ref="R384:R386" si="919">T384+U384+V384+W384</f>
        <v>0</v>
      </c>
      <c r="S384" s="35"/>
      <c r="T384" s="35"/>
      <c r="U384" s="35"/>
      <c r="V384" s="35"/>
      <c r="W384" s="35"/>
      <c r="X384" s="35"/>
      <c r="Y384" s="39"/>
      <c r="Z384" s="39"/>
      <c r="AA384" s="39"/>
      <c r="AB384" s="39"/>
      <c r="AC384" s="39"/>
      <c r="AD384" s="39"/>
      <c r="AE384" s="39"/>
      <c r="AF384" s="39"/>
      <c r="AG384" s="39"/>
      <c r="AI384" s="39"/>
      <c r="AJ384" s="39"/>
      <c r="AK384" s="39"/>
      <c r="AL384" s="39"/>
      <c r="AM384" s="91">
        <f t="shared" si="872"/>
        <v>0</v>
      </c>
      <c r="AN384" s="90"/>
      <c r="AO384" s="12" t="s">
        <v>315</v>
      </c>
      <c r="AP384" s="45"/>
      <c r="AQ384">
        <v>1</v>
      </c>
    </row>
    <row r="385" spans="1:43" ht="37.5">
      <c r="A385" s="12">
        <v>2</v>
      </c>
      <c r="B385" s="5" t="s">
        <v>343</v>
      </c>
      <c r="C385" s="39">
        <f t="shared" si="913"/>
        <v>241316</v>
      </c>
      <c r="D385" s="39">
        <f t="shared" si="913"/>
        <v>186316</v>
      </c>
      <c r="E385" s="39">
        <f t="shared" si="914"/>
        <v>0</v>
      </c>
      <c r="F385" s="39">
        <f t="shared" si="915"/>
        <v>0</v>
      </c>
      <c r="G385" s="35"/>
      <c r="H385" s="35"/>
      <c r="I385" s="35"/>
      <c r="J385" s="35"/>
      <c r="K385" s="35"/>
      <c r="L385" s="35"/>
      <c r="M385" s="35"/>
      <c r="N385" s="35"/>
      <c r="O385" s="35">
        <f t="shared" si="916"/>
        <v>241316</v>
      </c>
      <c r="P385" s="35">
        <f t="shared" si="917"/>
        <v>186316</v>
      </c>
      <c r="Q385" s="35">
        <f t="shared" si="918"/>
        <v>241316</v>
      </c>
      <c r="R385" s="35">
        <f t="shared" si="919"/>
        <v>186316</v>
      </c>
      <c r="S385" s="35">
        <v>241316</v>
      </c>
      <c r="T385" s="35">
        <v>186316</v>
      </c>
      <c r="U385" s="35"/>
      <c r="V385" s="35"/>
      <c r="W385" s="35"/>
      <c r="X385" s="35"/>
      <c r="Y385" s="39">
        <f>Z385+AF385</f>
        <v>186316</v>
      </c>
      <c r="Z385" s="39">
        <f t="shared" ref="Z385" si="920">AA385+AB385+AC385+AD385</f>
        <v>0</v>
      </c>
      <c r="AA385" s="39"/>
      <c r="AB385" s="39"/>
      <c r="AC385" s="39"/>
      <c r="AD385" s="39"/>
      <c r="AE385" s="39"/>
      <c r="AF385" s="39">
        <f>AG385+AL385</f>
        <v>186316</v>
      </c>
      <c r="AG385" s="39">
        <f>AH385+AI385+AJ385+AK385</f>
        <v>186316</v>
      </c>
      <c r="AH385" s="407">
        <v>186316</v>
      </c>
      <c r="AI385" s="39"/>
      <c r="AJ385" s="39"/>
      <c r="AK385" s="39"/>
      <c r="AL385" s="39"/>
      <c r="AM385" s="91">
        <f t="shared" si="872"/>
        <v>77.208307779011747</v>
      </c>
      <c r="AN385" s="91">
        <f t="shared" si="834"/>
        <v>100</v>
      </c>
      <c r="AO385" s="12" t="s">
        <v>271</v>
      </c>
      <c r="AP385" s="45"/>
      <c r="AQ385">
        <v>1</v>
      </c>
    </row>
    <row r="386" spans="1:43" ht="37.5">
      <c r="A386" s="12">
        <v>3</v>
      </c>
      <c r="B386" s="5" t="s">
        <v>344</v>
      </c>
      <c r="C386" s="39">
        <f t="shared" si="913"/>
        <v>132000</v>
      </c>
      <c r="D386" s="39">
        <f t="shared" si="913"/>
        <v>132000</v>
      </c>
      <c r="E386" s="39">
        <f t="shared" si="914"/>
        <v>0</v>
      </c>
      <c r="F386" s="39">
        <f t="shared" si="915"/>
        <v>0</v>
      </c>
      <c r="G386" s="35"/>
      <c r="H386" s="35"/>
      <c r="I386" s="35"/>
      <c r="J386" s="35"/>
      <c r="K386" s="35"/>
      <c r="L386" s="35"/>
      <c r="M386" s="35"/>
      <c r="N386" s="35"/>
      <c r="O386" s="35">
        <f t="shared" si="916"/>
        <v>132000</v>
      </c>
      <c r="P386" s="35">
        <f t="shared" si="917"/>
        <v>132000</v>
      </c>
      <c r="Q386" s="35">
        <f t="shared" si="918"/>
        <v>132000</v>
      </c>
      <c r="R386" s="35">
        <f t="shared" si="919"/>
        <v>132000</v>
      </c>
      <c r="S386" s="35">
        <v>132000</v>
      </c>
      <c r="T386" s="35">
        <v>132000</v>
      </c>
      <c r="U386" s="35"/>
      <c r="V386" s="35"/>
      <c r="W386" s="35"/>
      <c r="X386" s="35"/>
      <c r="Y386" s="39">
        <f>Z386+AF386</f>
        <v>132000</v>
      </c>
      <c r="Z386" s="39">
        <f>AA386+AB386+AC386+AD386</f>
        <v>0</v>
      </c>
      <c r="AA386" s="39"/>
      <c r="AB386" s="39"/>
      <c r="AC386" s="39"/>
      <c r="AD386" s="39"/>
      <c r="AE386" s="39"/>
      <c r="AF386" s="39">
        <f t="shared" ref="AF386" si="921">AG386+AL386</f>
        <v>132000</v>
      </c>
      <c r="AG386" s="39">
        <f t="shared" ref="AG386" si="922">AH386+AI386+AJ386+AK386</f>
        <v>132000</v>
      </c>
      <c r="AH386" s="407">
        <v>132000</v>
      </c>
      <c r="AI386" s="39"/>
      <c r="AJ386" s="39"/>
      <c r="AK386" s="39"/>
      <c r="AL386" s="39"/>
      <c r="AM386" s="91">
        <f t="shared" si="872"/>
        <v>100</v>
      </c>
      <c r="AN386" s="91">
        <f t="shared" si="834"/>
        <v>100</v>
      </c>
      <c r="AO386" s="12" t="s">
        <v>264</v>
      </c>
      <c r="AP386" s="45"/>
      <c r="AQ386">
        <v>1</v>
      </c>
    </row>
    <row r="387" spans="1:43" ht="19.5">
      <c r="A387" s="21" t="s">
        <v>46</v>
      </c>
      <c r="B387" s="56" t="s">
        <v>33</v>
      </c>
      <c r="C387" s="38">
        <f>SUM(C388:C390)</f>
        <v>30000</v>
      </c>
      <c r="D387" s="38">
        <f>SUM(D388:D390)</f>
        <v>40500</v>
      </c>
      <c r="E387" s="38">
        <f t="shared" ref="E387:AL387" si="923">SUM(E388:E390)</f>
        <v>30000</v>
      </c>
      <c r="F387" s="38">
        <f t="shared" si="923"/>
        <v>40500</v>
      </c>
      <c r="G387" s="38">
        <f t="shared" si="923"/>
        <v>0</v>
      </c>
      <c r="H387" s="38">
        <f t="shared" si="923"/>
        <v>5779</v>
      </c>
      <c r="I387" s="38">
        <f t="shared" si="923"/>
        <v>30000</v>
      </c>
      <c r="J387" s="38">
        <f t="shared" si="923"/>
        <v>34721</v>
      </c>
      <c r="K387" s="38">
        <f t="shared" si="923"/>
        <v>0</v>
      </c>
      <c r="L387" s="38">
        <f t="shared" si="923"/>
        <v>0</v>
      </c>
      <c r="M387" s="38">
        <f t="shared" si="923"/>
        <v>0</v>
      </c>
      <c r="N387" s="38">
        <f t="shared" si="923"/>
        <v>0</v>
      </c>
      <c r="O387" s="38">
        <f t="shared" si="923"/>
        <v>0</v>
      </c>
      <c r="P387" s="38">
        <f t="shared" si="923"/>
        <v>0</v>
      </c>
      <c r="Q387" s="38">
        <f t="shared" si="923"/>
        <v>0</v>
      </c>
      <c r="R387" s="38">
        <f t="shared" si="923"/>
        <v>0</v>
      </c>
      <c r="S387" s="38">
        <f t="shared" si="923"/>
        <v>0</v>
      </c>
      <c r="T387" s="38">
        <f t="shared" si="923"/>
        <v>0</v>
      </c>
      <c r="U387" s="38">
        <f t="shared" si="923"/>
        <v>0</v>
      </c>
      <c r="V387" s="38">
        <f t="shared" si="923"/>
        <v>0</v>
      </c>
      <c r="W387" s="38">
        <f t="shared" si="923"/>
        <v>0</v>
      </c>
      <c r="X387" s="38">
        <f t="shared" si="923"/>
        <v>0</v>
      </c>
      <c r="Y387" s="38">
        <f t="shared" si="923"/>
        <v>25296</v>
      </c>
      <c r="Z387" s="38">
        <f t="shared" si="923"/>
        <v>25296</v>
      </c>
      <c r="AA387" s="38">
        <f t="shared" si="923"/>
        <v>1578</v>
      </c>
      <c r="AB387" s="38">
        <f t="shared" si="923"/>
        <v>23718</v>
      </c>
      <c r="AC387" s="38">
        <f t="shared" si="923"/>
        <v>0</v>
      </c>
      <c r="AD387" s="38">
        <f t="shared" si="923"/>
        <v>0</v>
      </c>
      <c r="AE387" s="38"/>
      <c r="AF387" s="38">
        <f t="shared" si="923"/>
        <v>0</v>
      </c>
      <c r="AG387" s="38">
        <f t="shared" si="923"/>
        <v>0</v>
      </c>
      <c r="AH387" s="38">
        <f t="shared" si="923"/>
        <v>0</v>
      </c>
      <c r="AI387" s="38">
        <f t="shared" si="923"/>
        <v>0</v>
      </c>
      <c r="AJ387" s="38">
        <f t="shared" si="923"/>
        <v>0</v>
      </c>
      <c r="AK387" s="38">
        <f t="shared" si="923"/>
        <v>0</v>
      </c>
      <c r="AL387" s="38">
        <f t="shared" si="923"/>
        <v>0</v>
      </c>
      <c r="AM387" s="96">
        <f t="shared" si="872"/>
        <v>84.32</v>
      </c>
      <c r="AN387" s="96">
        <f t="shared" si="834"/>
        <v>62.459259259259255</v>
      </c>
      <c r="AO387" s="31"/>
      <c r="AP387" s="51"/>
    </row>
    <row r="388" spans="1:43" ht="37.5">
      <c r="A388" s="12" t="s">
        <v>49</v>
      </c>
      <c r="B388" s="5" t="s">
        <v>220</v>
      </c>
      <c r="C388" s="39">
        <f t="shared" ref="C388:C389" si="924">E388+O388</f>
        <v>10000</v>
      </c>
      <c r="D388" s="39">
        <f t="shared" si="913"/>
        <v>10000</v>
      </c>
      <c r="E388" s="39">
        <f t="shared" ref="E388:E390" si="925">G388+I388+K388+L388+N388</f>
        <v>10000</v>
      </c>
      <c r="F388" s="39">
        <f t="shared" ref="F388:F390" si="926">H388+J388+K388+L388+N388</f>
        <v>10000</v>
      </c>
      <c r="G388" s="35"/>
      <c r="H388" s="35"/>
      <c r="I388" s="35">
        <v>10000</v>
      </c>
      <c r="J388" s="35">
        <v>10000</v>
      </c>
      <c r="K388" s="35"/>
      <c r="L388" s="35"/>
      <c r="M388" s="35"/>
      <c r="N388" s="35"/>
      <c r="O388" s="35"/>
      <c r="P388" s="35"/>
      <c r="Q388" s="35">
        <f t="shared" ref="Q388:Q390" si="927">S388+U388+V388+W388</f>
        <v>0</v>
      </c>
      <c r="R388" s="35">
        <f t="shared" ref="R388:R390" si="928">T388+U388+V388+W388</f>
        <v>0</v>
      </c>
      <c r="S388" s="35"/>
      <c r="T388" s="35"/>
      <c r="U388" s="35"/>
      <c r="V388" s="35"/>
      <c r="W388" s="35"/>
      <c r="X388" s="35"/>
      <c r="Y388" s="39">
        <f>Z388+AF388</f>
        <v>0</v>
      </c>
      <c r="Z388" s="39"/>
      <c r="AA388" s="39"/>
      <c r="AB388" s="39"/>
      <c r="AC388" s="39"/>
      <c r="AD388" s="39"/>
      <c r="AE388" s="39"/>
      <c r="AF388" s="39"/>
      <c r="AG388" s="39"/>
      <c r="AH388" s="39"/>
      <c r="AI388" s="39"/>
      <c r="AJ388" s="39"/>
      <c r="AK388" s="39"/>
      <c r="AL388" s="39"/>
      <c r="AM388" s="91">
        <f t="shared" si="872"/>
        <v>0</v>
      </c>
      <c r="AN388" s="90">
        <f t="shared" si="834"/>
        <v>0</v>
      </c>
      <c r="AO388" s="12" t="s">
        <v>266</v>
      </c>
      <c r="AP388" s="45"/>
      <c r="AQ388">
        <v>1</v>
      </c>
    </row>
    <row r="389" spans="1:43" ht="67.5" customHeight="1">
      <c r="A389" s="12" t="s">
        <v>54</v>
      </c>
      <c r="B389" s="5" t="s">
        <v>302</v>
      </c>
      <c r="C389" s="39">
        <f t="shared" si="924"/>
        <v>20000</v>
      </c>
      <c r="D389" s="39">
        <f t="shared" si="913"/>
        <v>24400</v>
      </c>
      <c r="E389" s="39">
        <f t="shared" si="925"/>
        <v>20000</v>
      </c>
      <c r="F389" s="39">
        <f t="shared" si="926"/>
        <v>24400</v>
      </c>
      <c r="G389" s="35">
        <v>0</v>
      </c>
      <c r="H389" s="35"/>
      <c r="I389" s="35">
        <v>20000</v>
      </c>
      <c r="J389" s="35">
        <v>24400</v>
      </c>
      <c r="K389" s="35"/>
      <c r="L389" s="35"/>
      <c r="M389" s="35"/>
      <c r="N389" s="35"/>
      <c r="O389" s="35"/>
      <c r="P389" s="35"/>
      <c r="Q389" s="35">
        <f t="shared" si="927"/>
        <v>0</v>
      </c>
      <c r="R389" s="35">
        <f t="shared" si="928"/>
        <v>0</v>
      </c>
      <c r="S389" s="35"/>
      <c r="T389" s="35"/>
      <c r="U389" s="35"/>
      <c r="V389" s="35"/>
      <c r="W389" s="35"/>
      <c r="X389" s="35"/>
      <c r="Y389" s="39">
        <f>Z389+AF389</f>
        <v>23718</v>
      </c>
      <c r="Z389" s="39">
        <f>AA389+AB389+AC389+AD389</f>
        <v>23718</v>
      </c>
      <c r="AA389" s="39"/>
      <c r="AB389" s="407">
        <v>23718</v>
      </c>
      <c r="AC389" s="39"/>
      <c r="AD389" s="39"/>
      <c r="AE389" s="39"/>
      <c r="AF389" s="39"/>
      <c r="AG389" s="39"/>
      <c r="AH389" s="39"/>
      <c r="AI389" s="39"/>
      <c r="AJ389" s="39"/>
      <c r="AK389" s="39"/>
      <c r="AL389" s="39"/>
      <c r="AM389" s="91">
        <f t="shared" si="872"/>
        <v>118.58999999999999</v>
      </c>
      <c r="AN389" s="91">
        <f t="shared" si="834"/>
        <v>97.204918032786878</v>
      </c>
      <c r="AO389" s="12" t="s">
        <v>261</v>
      </c>
      <c r="AP389" s="45"/>
      <c r="AQ389">
        <v>1</v>
      </c>
    </row>
    <row r="390" spans="1:43" ht="87.75" customHeight="1">
      <c r="A390" s="293" t="s">
        <v>138</v>
      </c>
      <c r="B390" s="310" t="s">
        <v>915</v>
      </c>
      <c r="C390" s="39"/>
      <c r="D390" s="39">
        <f t="shared" si="913"/>
        <v>6100</v>
      </c>
      <c r="E390" s="39">
        <f t="shared" si="925"/>
        <v>0</v>
      </c>
      <c r="F390" s="39">
        <f t="shared" si="926"/>
        <v>6100</v>
      </c>
      <c r="G390" s="35"/>
      <c r="H390" s="35">
        <v>5779</v>
      </c>
      <c r="I390" s="35"/>
      <c r="J390" s="35">
        <v>321</v>
      </c>
      <c r="K390" s="35"/>
      <c r="L390" s="35"/>
      <c r="M390" s="35"/>
      <c r="N390" s="35"/>
      <c r="O390" s="35"/>
      <c r="P390" s="35"/>
      <c r="Q390" s="35">
        <f t="shared" si="927"/>
        <v>0</v>
      </c>
      <c r="R390" s="35">
        <f t="shared" si="928"/>
        <v>0</v>
      </c>
      <c r="S390" s="35"/>
      <c r="T390" s="35"/>
      <c r="U390" s="35"/>
      <c r="V390" s="35"/>
      <c r="W390" s="35"/>
      <c r="X390" s="35"/>
      <c r="Y390" s="39">
        <f>Z390+AF390</f>
        <v>1578</v>
      </c>
      <c r="Z390" s="39">
        <f t="shared" ref="Z390" si="929">AA390+AB390+AC390+AD390</f>
        <v>1578</v>
      </c>
      <c r="AA390" s="407">
        <v>1578</v>
      </c>
      <c r="AB390" s="39"/>
      <c r="AC390" s="39"/>
      <c r="AD390" s="39"/>
      <c r="AE390" s="39"/>
      <c r="AF390" s="39"/>
      <c r="AG390" s="39"/>
      <c r="AH390" s="39"/>
      <c r="AI390" s="39"/>
      <c r="AJ390" s="39"/>
      <c r="AK390" s="39"/>
      <c r="AL390" s="39"/>
      <c r="AM390" s="91"/>
      <c r="AN390" s="90">
        <f t="shared" si="834"/>
        <v>25.868852459016395</v>
      </c>
      <c r="AO390" s="269" t="s">
        <v>271</v>
      </c>
      <c r="AP390" s="45"/>
    </row>
    <row r="391" spans="1:43">
      <c r="A391" s="32" t="s">
        <v>294</v>
      </c>
      <c r="B391" s="23" t="s">
        <v>221</v>
      </c>
      <c r="C391" s="40">
        <f t="shared" ref="C391:E391" si="930">C392+C394</f>
        <v>90359</v>
      </c>
      <c r="D391" s="40">
        <f t="shared" si="930"/>
        <v>10862</v>
      </c>
      <c r="E391" s="40">
        <f t="shared" si="930"/>
        <v>40359</v>
      </c>
      <c r="F391" s="40">
        <f t="shared" ref="F391" si="931">F392+F394</f>
        <v>6376</v>
      </c>
      <c r="G391" s="40">
        <f t="shared" ref="G391:AL391" si="932">G392+G394</f>
        <v>40359</v>
      </c>
      <c r="H391" s="40">
        <f t="shared" si="932"/>
        <v>6376</v>
      </c>
      <c r="I391" s="40">
        <f t="shared" si="932"/>
        <v>0</v>
      </c>
      <c r="J391" s="40">
        <f t="shared" si="932"/>
        <v>0</v>
      </c>
      <c r="K391" s="40">
        <f t="shared" si="932"/>
        <v>0</v>
      </c>
      <c r="L391" s="40">
        <f t="shared" si="932"/>
        <v>0</v>
      </c>
      <c r="M391" s="40">
        <f t="shared" si="932"/>
        <v>0</v>
      </c>
      <c r="N391" s="40">
        <f t="shared" si="932"/>
        <v>0</v>
      </c>
      <c r="O391" s="40">
        <f t="shared" si="932"/>
        <v>50000</v>
      </c>
      <c r="P391" s="40">
        <f t="shared" si="932"/>
        <v>4486</v>
      </c>
      <c r="Q391" s="40">
        <f t="shared" si="932"/>
        <v>50000</v>
      </c>
      <c r="R391" s="40">
        <f t="shared" si="932"/>
        <v>4486</v>
      </c>
      <c r="S391" s="40">
        <f t="shared" si="932"/>
        <v>50000</v>
      </c>
      <c r="T391" s="40">
        <f t="shared" si="932"/>
        <v>4486</v>
      </c>
      <c r="U391" s="40">
        <f t="shared" si="932"/>
        <v>0</v>
      </c>
      <c r="V391" s="40">
        <f t="shared" si="932"/>
        <v>0</v>
      </c>
      <c r="W391" s="40">
        <f t="shared" si="932"/>
        <v>0</v>
      </c>
      <c r="X391" s="40">
        <f t="shared" si="932"/>
        <v>0</v>
      </c>
      <c r="Y391" s="40">
        <f t="shared" si="932"/>
        <v>7663</v>
      </c>
      <c r="Z391" s="40">
        <f t="shared" si="932"/>
        <v>3178</v>
      </c>
      <c r="AA391" s="40">
        <f t="shared" si="932"/>
        <v>3178</v>
      </c>
      <c r="AB391" s="40">
        <f t="shared" si="932"/>
        <v>0</v>
      </c>
      <c r="AC391" s="40">
        <f t="shared" si="932"/>
        <v>0</v>
      </c>
      <c r="AD391" s="40">
        <f t="shared" si="932"/>
        <v>0</v>
      </c>
      <c r="AE391" s="40"/>
      <c r="AF391" s="40">
        <f t="shared" si="932"/>
        <v>4485</v>
      </c>
      <c r="AG391" s="40">
        <f t="shared" si="932"/>
        <v>4485</v>
      </c>
      <c r="AH391" s="40">
        <f t="shared" si="932"/>
        <v>4485</v>
      </c>
      <c r="AI391" s="40">
        <f t="shared" si="932"/>
        <v>0</v>
      </c>
      <c r="AJ391" s="40">
        <f t="shared" si="932"/>
        <v>0</v>
      </c>
      <c r="AK391" s="40">
        <f t="shared" si="932"/>
        <v>0</v>
      </c>
      <c r="AL391" s="40">
        <f t="shared" si="932"/>
        <v>0</v>
      </c>
      <c r="AM391" s="97">
        <f>Y391/C391*100</f>
        <v>8.4806162086787147</v>
      </c>
      <c r="AN391" s="97">
        <f t="shared" si="834"/>
        <v>70.548701896519987</v>
      </c>
      <c r="AO391" s="32"/>
      <c r="AP391" s="54"/>
    </row>
    <row r="392" spans="1:43">
      <c r="A392" s="300" t="s">
        <v>26</v>
      </c>
      <c r="B392" s="279" t="s">
        <v>28</v>
      </c>
      <c r="C392" s="34">
        <f t="shared" ref="C392:AL392" si="933">C393</f>
        <v>0</v>
      </c>
      <c r="D392" s="34">
        <f t="shared" si="933"/>
        <v>1500</v>
      </c>
      <c r="E392" s="34">
        <f t="shared" si="933"/>
        <v>0</v>
      </c>
      <c r="F392" s="34">
        <f t="shared" si="933"/>
        <v>1500</v>
      </c>
      <c r="G392" s="34">
        <f t="shared" si="933"/>
        <v>0</v>
      </c>
      <c r="H392" s="34">
        <f t="shared" si="933"/>
        <v>1500</v>
      </c>
      <c r="I392" s="34">
        <f t="shared" si="933"/>
        <v>0</v>
      </c>
      <c r="J392" s="34">
        <f t="shared" si="933"/>
        <v>0</v>
      </c>
      <c r="K392" s="34">
        <f t="shared" si="933"/>
        <v>0</v>
      </c>
      <c r="L392" s="34">
        <f t="shared" si="933"/>
        <v>0</v>
      </c>
      <c r="M392" s="34">
        <f t="shared" si="933"/>
        <v>0</v>
      </c>
      <c r="N392" s="34">
        <f t="shared" si="933"/>
        <v>0</v>
      </c>
      <c r="O392" s="34">
        <f t="shared" si="933"/>
        <v>0</v>
      </c>
      <c r="P392" s="34">
        <f t="shared" si="933"/>
        <v>0</v>
      </c>
      <c r="Q392" s="34">
        <f t="shared" si="933"/>
        <v>0</v>
      </c>
      <c r="R392" s="34">
        <f t="shared" si="933"/>
        <v>0</v>
      </c>
      <c r="S392" s="34">
        <f t="shared" si="933"/>
        <v>0</v>
      </c>
      <c r="T392" s="34">
        <f t="shared" si="933"/>
        <v>0</v>
      </c>
      <c r="U392" s="34">
        <f t="shared" si="933"/>
        <v>0</v>
      </c>
      <c r="V392" s="34">
        <f t="shared" si="933"/>
        <v>0</v>
      </c>
      <c r="W392" s="34">
        <f t="shared" si="933"/>
        <v>0</v>
      </c>
      <c r="X392" s="34">
        <f t="shared" si="933"/>
        <v>0</v>
      </c>
      <c r="Y392" s="34">
        <f t="shared" si="933"/>
        <v>0</v>
      </c>
      <c r="Z392" s="34">
        <f t="shared" si="933"/>
        <v>0</v>
      </c>
      <c r="AA392" s="34">
        <f t="shared" si="933"/>
        <v>0</v>
      </c>
      <c r="AB392" s="34">
        <f t="shared" si="933"/>
        <v>0</v>
      </c>
      <c r="AC392" s="34">
        <f t="shared" si="933"/>
        <v>0</v>
      </c>
      <c r="AD392" s="34">
        <f t="shared" si="933"/>
        <v>0</v>
      </c>
      <c r="AE392" s="34"/>
      <c r="AF392" s="34">
        <f t="shared" si="933"/>
        <v>0</v>
      </c>
      <c r="AG392" s="34">
        <f t="shared" si="933"/>
        <v>0</v>
      </c>
      <c r="AH392" s="34">
        <f t="shared" si="933"/>
        <v>0</v>
      </c>
      <c r="AI392" s="34">
        <f t="shared" si="933"/>
        <v>0</v>
      </c>
      <c r="AJ392" s="34">
        <f t="shared" si="933"/>
        <v>0</v>
      </c>
      <c r="AK392" s="34">
        <f t="shared" si="933"/>
        <v>0</v>
      </c>
      <c r="AL392" s="34">
        <f t="shared" si="933"/>
        <v>0</v>
      </c>
      <c r="AM392" s="90"/>
      <c r="AN392" s="90">
        <f t="shared" si="834"/>
        <v>0</v>
      </c>
      <c r="AO392" s="16"/>
      <c r="AP392" s="44"/>
    </row>
    <row r="393" spans="1:43" ht="43.5" customHeight="1">
      <c r="A393" s="269">
        <v>1</v>
      </c>
      <c r="B393" s="302" t="s">
        <v>916</v>
      </c>
      <c r="C393" s="34"/>
      <c r="D393" s="39">
        <f t="shared" ref="D393" si="934">F393+P393</f>
        <v>1500</v>
      </c>
      <c r="E393" s="39">
        <f t="shared" ref="E393" si="935">G393+I393+K393+L393+N393</f>
        <v>0</v>
      </c>
      <c r="F393" s="39">
        <f t="shared" ref="F393" si="936">H393+J393+K393+L393+N393</f>
        <v>1500</v>
      </c>
      <c r="G393" s="34"/>
      <c r="H393" s="39">
        <v>1500</v>
      </c>
      <c r="I393" s="34"/>
      <c r="J393" s="34"/>
      <c r="K393" s="34"/>
      <c r="L393" s="34"/>
      <c r="M393" s="34"/>
      <c r="N393" s="34"/>
      <c r="O393" s="34"/>
      <c r="P393" s="34"/>
      <c r="Q393" s="34"/>
      <c r="R393" s="34"/>
      <c r="S393" s="34"/>
      <c r="T393" s="39"/>
      <c r="U393" s="34"/>
      <c r="V393" s="34"/>
      <c r="W393" s="34"/>
      <c r="X393" s="34"/>
      <c r="Y393" s="34"/>
      <c r="Z393" s="34"/>
      <c r="AA393" s="34"/>
      <c r="AB393" s="34"/>
      <c r="AC393" s="34"/>
      <c r="AD393" s="34"/>
      <c r="AE393" s="34"/>
      <c r="AF393" s="34"/>
      <c r="AG393" s="34"/>
      <c r="AH393" s="34"/>
      <c r="AI393" s="34"/>
      <c r="AJ393" s="34"/>
      <c r="AK393" s="34"/>
      <c r="AL393" s="34"/>
      <c r="AM393" s="90"/>
      <c r="AN393" s="90">
        <f t="shared" si="834"/>
        <v>0</v>
      </c>
      <c r="AO393" s="269" t="s">
        <v>276</v>
      </c>
      <c r="AP393" s="44"/>
    </row>
    <row r="394" spans="1:43">
      <c r="A394" s="15" t="s">
        <v>38</v>
      </c>
      <c r="B394" s="2" t="s">
        <v>29</v>
      </c>
      <c r="C394" s="34">
        <f>C395+C401</f>
        <v>90359</v>
      </c>
      <c r="D394" s="34">
        <f>D395+D401</f>
        <v>9362</v>
      </c>
      <c r="E394" s="34">
        <f t="shared" ref="E394" si="937">E395+E401</f>
        <v>40359</v>
      </c>
      <c r="F394" s="34">
        <f t="shared" ref="F394:AL394" si="938">F395+F401</f>
        <v>4876</v>
      </c>
      <c r="G394" s="34">
        <f t="shared" si="938"/>
        <v>40359</v>
      </c>
      <c r="H394" s="34">
        <f t="shared" si="938"/>
        <v>4876</v>
      </c>
      <c r="I394" s="34">
        <f t="shared" si="938"/>
        <v>0</v>
      </c>
      <c r="J394" s="34">
        <f t="shared" si="938"/>
        <v>0</v>
      </c>
      <c r="K394" s="34">
        <f t="shared" si="938"/>
        <v>0</v>
      </c>
      <c r="L394" s="34">
        <f t="shared" si="938"/>
        <v>0</v>
      </c>
      <c r="M394" s="34">
        <f t="shared" si="938"/>
        <v>0</v>
      </c>
      <c r="N394" s="34">
        <f t="shared" si="938"/>
        <v>0</v>
      </c>
      <c r="O394" s="34">
        <f t="shared" si="938"/>
        <v>50000</v>
      </c>
      <c r="P394" s="34">
        <f t="shared" si="938"/>
        <v>4486</v>
      </c>
      <c r="Q394" s="34">
        <f t="shared" si="938"/>
        <v>50000</v>
      </c>
      <c r="R394" s="34">
        <f t="shared" si="938"/>
        <v>4486</v>
      </c>
      <c r="S394" s="34">
        <f t="shared" si="938"/>
        <v>50000</v>
      </c>
      <c r="T394" s="34">
        <f t="shared" si="938"/>
        <v>4486</v>
      </c>
      <c r="U394" s="34">
        <f t="shared" si="938"/>
        <v>0</v>
      </c>
      <c r="V394" s="34">
        <f t="shared" si="938"/>
        <v>0</v>
      </c>
      <c r="W394" s="34">
        <f t="shared" si="938"/>
        <v>0</v>
      </c>
      <c r="X394" s="34">
        <f t="shared" si="938"/>
        <v>0</v>
      </c>
      <c r="Y394" s="34">
        <f t="shared" si="938"/>
        <v>7663</v>
      </c>
      <c r="Z394" s="34">
        <f t="shared" si="938"/>
        <v>3178</v>
      </c>
      <c r="AA394" s="34">
        <f t="shared" si="938"/>
        <v>3178</v>
      </c>
      <c r="AB394" s="34">
        <f t="shared" si="938"/>
        <v>0</v>
      </c>
      <c r="AC394" s="34">
        <f t="shared" si="938"/>
        <v>0</v>
      </c>
      <c r="AD394" s="34">
        <f t="shared" si="938"/>
        <v>0</v>
      </c>
      <c r="AE394" s="34"/>
      <c r="AF394" s="34">
        <f t="shared" si="938"/>
        <v>4485</v>
      </c>
      <c r="AG394" s="34">
        <f t="shared" si="938"/>
        <v>4485</v>
      </c>
      <c r="AH394" s="34">
        <f t="shared" si="938"/>
        <v>4485</v>
      </c>
      <c r="AI394" s="34">
        <f t="shared" si="938"/>
        <v>0</v>
      </c>
      <c r="AJ394" s="34">
        <f t="shared" si="938"/>
        <v>0</v>
      </c>
      <c r="AK394" s="34">
        <f t="shared" si="938"/>
        <v>0</v>
      </c>
      <c r="AL394" s="34">
        <f t="shared" si="938"/>
        <v>0</v>
      </c>
      <c r="AM394" s="90">
        <f t="shared" ref="AM394:AM413" si="939">Y394/C394*100</f>
        <v>8.4806162086787147</v>
      </c>
      <c r="AN394" s="90">
        <f t="shared" si="834"/>
        <v>81.852168340098274</v>
      </c>
      <c r="AO394" s="16"/>
      <c r="AP394" s="44"/>
    </row>
    <row r="395" spans="1:43">
      <c r="A395" s="16" t="s">
        <v>30</v>
      </c>
      <c r="B395" s="2" t="s">
        <v>31</v>
      </c>
      <c r="C395" s="34">
        <f>C396+C399</f>
        <v>88217</v>
      </c>
      <c r="D395" s="34">
        <f>D396+D399</f>
        <v>7220</v>
      </c>
      <c r="E395" s="34">
        <f t="shared" ref="E395" si="940">E396+E399</f>
        <v>38217</v>
      </c>
      <c r="F395" s="34">
        <f t="shared" ref="F395:AL395" si="941">F396+F399</f>
        <v>2734</v>
      </c>
      <c r="G395" s="34">
        <f t="shared" si="941"/>
        <v>38217</v>
      </c>
      <c r="H395" s="34">
        <f t="shared" si="941"/>
        <v>2734</v>
      </c>
      <c r="I395" s="34">
        <f t="shared" si="941"/>
        <v>0</v>
      </c>
      <c r="J395" s="34">
        <f t="shared" si="941"/>
        <v>0</v>
      </c>
      <c r="K395" s="34">
        <f t="shared" si="941"/>
        <v>0</v>
      </c>
      <c r="L395" s="34">
        <f t="shared" si="941"/>
        <v>0</v>
      </c>
      <c r="M395" s="34">
        <f t="shared" si="941"/>
        <v>0</v>
      </c>
      <c r="N395" s="34">
        <f t="shared" si="941"/>
        <v>0</v>
      </c>
      <c r="O395" s="34">
        <f t="shared" si="941"/>
        <v>50000</v>
      </c>
      <c r="P395" s="34">
        <f t="shared" si="941"/>
        <v>4486</v>
      </c>
      <c r="Q395" s="34">
        <f t="shared" si="941"/>
        <v>50000</v>
      </c>
      <c r="R395" s="34">
        <f t="shared" si="941"/>
        <v>4486</v>
      </c>
      <c r="S395" s="34">
        <f t="shared" si="941"/>
        <v>50000</v>
      </c>
      <c r="T395" s="34">
        <f t="shared" si="941"/>
        <v>4486</v>
      </c>
      <c r="U395" s="34">
        <f t="shared" si="941"/>
        <v>0</v>
      </c>
      <c r="V395" s="34">
        <f t="shared" si="941"/>
        <v>0</v>
      </c>
      <c r="W395" s="34">
        <f t="shared" si="941"/>
        <v>0</v>
      </c>
      <c r="X395" s="34">
        <f t="shared" si="941"/>
        <v>0</v>
      </c>
      <c r="Y395" s="34">
        <f t="shared" si="941"/>
        <v>7123</v>
      </c>
      <c r="Z395" s="34">
        <f t="shared" si="941"/>
        <v>2638</v>
      </c>
      <c r="AA395" s="34">
        <f t="shared" si="941"/>
        <v>2638</v>
      </c>
      <c r="AB395" s="34">
        <f t="shared" si="941"/>
        <v>0</v>
      </c>
      <c r="AC395" s="34">
        <f t="shared" si="941"/>
        <v>0</v>
      </c>
      <c r="AD395" s="34">
        <f t="shared" si="941"/>
        <v>0</v>
      </c>
      <c r="AE395" s="34"/>
      <c r="AF395" s="34">
        <f t="shared" si="941"/>
        <v>4485</v>
      </c>
      <c r="AG395" s="34">
        <f t="shared" si="941"/>
        <v>4485</v>
      </c>
      <c r="AH395" s="34">
        <f t="shared" si="941"/>
        <v>4485</v>
      </c>
      <c r="AI395" s="34">
        <f t="shared" si="941"/>
        <v>0</v>
      </c>
      <c r="AJ395" s="34">
        <f t="shared" si="941"/>
        <v>0</v>
      </c>
      <c r="AK395" s="34">
        <f t="shared" si="941"/>
        <v>0</v>
      </c>
      <c r="AL395" s="34">
        <f t="shared" si="941"/>
        <v>0</v>
      </c>
      <c r="AM395" s="90">
        <f t="shared" si="939"/>
        <v>8.0744074271398922</v>
      </c>
      <c r="AN395" s="90">
        <f t="shared" si="834"/>
        <v>98.656509695290865</v>
      </c>
      <c r="AO395" s="16"/>
      <c r="AP395" s="44"/>
    </row>
    <row r="396" spans="1:43" ht="19.5">
      <c r="A396" s="21" t="s">
        <v>52</v>
      </c>
      <c r="B396" s="56" t="s">
        <v>32</v>
      </c>
      <c r="C396" s="38">
        <f>SUM(C397:C398)</f>
        <v>82650</v>
      </c>
      <c r="D396" s="38">
        <f>SUM(D397:D398)</f>
        <v>6695</v>
      </c>
      <c r="E396" s="38">
        <f t="shared" ref="E396" si="942">SUM(E397:E398)</f>
        <v>32650</v>
      </c>
      <c r="F396" s="38">
        <f t="shared" ref="F396:AL396" si="943">SUM(F397:F398)</f>
        <v>2209</v>
      </c>
      <c r="G396" s="38">
        <f t="shared" si="943"/>
        <v>32650</v>
      </c>
      <c r="H396" s="38">
        <f t="shared" si="943"/>
        <v>2209</v>
      </c>
      <c r="I396" s="38">
        <f t="shared" si="943"/>
        <v>0</v>
      </c>
      <c r="J396" s="38">
        <f t="shared" si="943"/>
        <v>0</v>
      </c>
      <c r="K396" s="38">
        <f t="shared" si="943"/>
        <v>0</v>
      </c>
      <c r="L396" s="38">
        <f t="shared" si="943"/>
        <v>0</v>
      </c>
      <c r="M396" s="38">
        <f t="shared" si="943"/>
        <v>0</v>
      </c>
      <c r="N396" s="38">
        <f t="shared" si="943"/>
        <v>0</v>
      </c>
      <c r="O396" s="38">
        <f t="shared" si="943"/>
        <v>50000</v>
      </c>
      <c r="P396" s="38">
        <f t="shared" si="943"/>
        <v>4486</v>
      </c>
      <c r="Q396" s="38">
        <f t="shared" si="943"/>
        <v>50000</v>
      </c>
      <c r="R396" s="38">
        <f t="shared" si="943"/>
        <v>4486</v>
      </c>
      <c r="S396" s="38">
        <f t="shared" si="943"/>
        <v>50000</v>
      </c>
      <c r="T396" s="38">
        <f t="shared" si="943"/>
        <v>4486</v>
      </c>
      <c r="U396" s="38">
        <f t="shared" si="943"/>
        <v>0</v>
      </c>
      <c r="V396" s="38">
        <f t="shared" si="943"/>
        <v>0</v>
      </c>
      <c r="W396" s="38">
        <f t="shared" si="943"/>
        <v>0</v>
      </c>
      <c r="X396" s="38">
        <f t="shared" si="943"/>
        <v>0</v>
      </c>
      <c r="Y396" s="38">
        <f t="shared" si="943"/>
        <v>6598</v>
      </c>
      <c r="Z396" s="38">
        <f t="shared" si="943"/>
        <v>2113</v>
      </c>
      <c r="AA396" s="38">
        <f t="shared" si="943"/>
        <v>2113</v>
      </c>
      <c r="AB396" s="38">
        <f t="shared" si="943"/>
        <v>0</v>
      </c>
      <c r="AC396" s="38">
        <f t="shared" si="943"/>
        <v>0</v>
      </c>
      <c r="AD396" s="38">
        <f t="shared" si="943"/>
        <v>0</v>
      </c>
      <c r="AE396" s="38"/>
      <c r="AF396" s="38">
        <f t="shared" si="943"/>
        <v>4485</v>
      </c>
      <c r="AG396" s="38">
        <f t="shared" si="943"/>
        <v>4485</v>
      </c>
      <c r="AH396" s="38">
        <f t="shared" si="943"/>
        <v>4485</v>
      </c>
      <c r="AI396" s="38">
        <f t="shared" si="943"/>
        <v>0</v>
      </c>
      <c r="AJ396" s="38">
        <f t="shared" si="943"/>
        <v>0</v>
      </c>
      <c r="AK396" s="38">
        <f t="shared" si="943"/>
        <v>0</v>
      </c>
      <c r="AL396" s="38">
        <f t="shared" si="943"/>
        <v>0</v>
      </c>
      <c r="AM396" s="96">
        <f t="shared" si="939"/>
        <v>7.9830611010284329</v>
      </c>
      <c r="AN396" s="96">
        <f t="shared" si="834"/>
        <v>98.5511575802838</v>
      </c>
      <c r="AO396" s="31"/>
      <c r="AP396" s="51"/>
    </row>
    <row r="397" spans="1:43" ht="42.75" customHeight="1">
      <c r="A397" s="12" t="s">
        <v>49</v>
      </c>
      <c r="B397" s="5" t="s">
        <v>222</v>
      </c>
      <c r="C397" s="39">
        <f t="shared" ref="C397:D400" si="944">E397+O397</f>
        <v>1441</v>
      </c>
      <c r="D397" s="39">
        <f t="shared" si="944"/>
        <v>0</v>
      </c>
      <c r="E397" s="39">
        <f t="shared" ref="E397:E398" si="945">G397+I397+K397+L397+N397</f>
        <v>1441</v>
      </c>
      <c r="F397" s="39">
        <f t="shared" ref="F397:F398" si="946">H397+J397+K397+L397+N397</f>
        <v>0</v>
      </c>
      <c r="G397" s="35">
        <v>1441</v>
      </c>
      <c r="H397" s="35"/>
      <c r="I397" s="35"/>
      <c r="J397" s="35"/>
      <c r="K397" s="35"/>
      <c r="L397" s="35"/>
      <c r="M397" s="35"/>
      <c r="N397" s="35"/>
      <c r="O397" s="39">
        <f t="shared" ref="O397:O398" si="947">Q397+X397</f>
        <v>0</v>
      </c>
      <c r="P397" s="39"/>
      <c r="Q397" s="35">
        <f t="shared" ref="Q397:Q398" si="948">S397+U397+V397+W397</f>
        <v>0</v>
      </c>
      <c r="R397" s="35">
        <f t="shared" ref="R397:R398" si="949">T397+U397+V397+W397</f>
        <v>0</v>
      </c>
      <c r="S397" s="35"/>
      <c r="T397" s="35"/>
      <c r="U397" s="35"/>
      <c r="V397" s="35"/>
      <c r="W397" s="35"/>
      <c r="X397" s="35"/>
      <c r="Y397" s="39"/>
      <c r="Z397" s="39"/>
      <c r="AA397" s="39"/>
      <c r="AB397" s="39"/>
      <c r="AC397" s="39"/>
      <c r="AD397" s="39"/>
      <c r="AE397" s="39"/>
      <c r="AF397" s="39"/>
      <c r="AG397" s="39"/>
      <c r="AH397" s="39"/>
      <c r="AI397" s="39"/>
      <c r="AJ397" s="39"/>
      <c r="AK397" s="39"/>
      <c r="AL397" s="39"/>
      <c r="AM397" s="91">
        <f t="shared" si="939"/>
        <v>0</v>
      </c>
      <c r="AN397" s="90"/>
      <c r="AO397" s="12" t="s">
        <v>275</v>
      </c>
      <c r="AP397" s="45"/>
      <c r="AQ397">
        <v>1</v>
      </c>
    </row>
    <row r="398" spans="1:43" ht="43.5" customHeight="1">
      <c r="A398" s="12">
        <v>2</v>
      </c>
      <c r="B398" s="5" t="s">
        <v>223</v>
      </c>
      <c r="C398" s="39">
        <f t="shared" si="944"/>
        <v>81209</v>
      </c>
      <c r="D398" s="39">
        <f t="shared" si="944"/>
        <v>6695</v>
      </c>
      <c r="E398" s="39">
        <f t="shared" si="945"/>
        <v>31209</v>
      </c>
      <c r="F398" s="39">
        <f t="shared" si="946"/>
        <v>2209</v>
      </c>
      <c r="G398" s="35">
        <v>31209</v>
      </c>
      <c r="H398" s="35">
        <v>2209</v>
      </c>
      <c r="I398" s="35"/>
      <c r="J398" s="35"/>
      <c r="K398" s="35"/>
      <c r="L398" s="35"/>
      <c r="M398" s="35"/>
      <c r="N398" s="35"/>
      <c r="O398" s="35">
        <f t="shared" si="947"/>
        <v>50000</v>
      </c>
      <c r="P398" s="35">
        <f t="shared" ref="P398" si="950">R398+X398</f>
        <v>4486</v>
      </c>
      <c r="Q398" s="35">
        <f t="shared" si="948"/>
        <v>50000</v>
      </c>
      <c r="R398" s="35">
        <f t="shared" si="949"/>
        <v>4486</v>
      </c>
      <c r="S398" s="35">
        <v>50000</v>
      </c>
      <c r="T398" s="35">
        <v>4486</v>
      </c>
      <c r="U398" s="35"/>
      <c r="V398" s="35"/>
      <c r="W398" s="35"/>
      <c r="X398" s="35"/>
      <c r="Y398" s="39">
        <f>Z398+AF398</f>
        <v>6598</v>
      </c>
      <c r="Z398" s="39">
        <f>AA398+AB398+AC398+AD398</f>
        <v>2113</v>
      </c>
      <c r="AA398" s="407">
        <v>2113</v>
      </c>
      <c r="AB398" s="39"/>
      <c r="AC398" s="39"/>
      <c r="AD398" s="39"/>
      <c r="AE398" s="39"/>
      <c r="AF398" s="39">
        <f t="shared" ref="AF398" si="951">AG398+AL398</f>
        <v>4485</v>
      </c>
      <c r="AG398" s="39">
        <f t="shared" ref="AG398" si="952">AH398+AI398+AJ398+AK398</f>
        <v>4485</v>
      </c>
      <c r="AH398" s="407">
        <v>4485</v>
      </c>
      <c r="AI398" s="39"/>
      <c r="AJ398" s="39"/>
      <c r="AK398" s="39"/>
      <c r="AL398" s="39"/>
      <c r="AM398" s="91">
        <f t="shared" si="939"/>
        <v>8.1247152409215726</v>
      </c>
      <c r="AN398" s="91">
        <f t="shared" si="834"/>
        <v>98.5511575802838</v>
      </c>
      <c r="AO398" s="12" t="s">
        <v>276</v>
      </c>
      <c r="AP398" s="45"/>
      <c r="AQ398">
        <v>1</v>
      </c>
    </row>
    <row r="399" spans="1:43" s="105" customFormat="1" ht="19.5">
      <c r="A399" s="21" t="s">
        <v>46</v>
      </c>
      <c r="B399" s="56" t="s">
        <v>33</v>
      </c>
      <c r="C399" s="38">
        <f>C400</f>
        <v>5567</v>
      </c>
      <c r="D399" s="38">
        <f>D400</f>
        <v>525</v>
      </c>
      <c r="E399" s="38">
        <f t="shared" ref="E399:AL399" si="953">E400</f>
        <v>5567</v>
      </c>
      <c r="F399" s="38">
        <f t="shared" si="953"/>
        <v>525</v>
      </c>
      <c r="G399" s="38">
        <f t="shared" si="953"/>
        <v>5567</v>
      </c>
      <c r="H399" s="38">
        <f t="shared" si="953"/>
        <v>525</v>
      </c>
      <c r="I399" s="38">
        <f t="shared" si="953"/>
        <v>0</v>
      </c>
      <c r="J399" s="38">
        <f t="shared" si="953"/>
        <v>0</v>
      </c>
      <c r="K399" s="38">
        <f t="shared" si="953"/>
        <v>0</v>
      </c>
      <c r="L399" s="38">
        <f t="shared" si="953"/>
        <v>0</v>
      </c>
      <c r="M399" s="38">
        <f t="shared" si="953"/>
        <v>0</v>
      </c>
      <c r="N399" s="38">
        <f t="shared" si="953"/>
        <v>0</v>
      </c>
      <c r="O399" s="38">
        <f t="shared" si="953"/>
        <v>0</v>
      </c>
      <c r="P399" s="38">
        <f t="shared" si="953"/>
        <v>0</v>
      </c>
      <c r="Q399" s="38">
        <f t="shared" si="953"/>
        <v>0</v>
      </c>
      <c r="R399" s="38">
        <f t="shared" si="953"/>
        <v>0</v>
      </c>
      <c r="S399" s="38">
        <f t="shared" si="953"/>
        <v>0</v>
      </c>
      <c r="T399" s="38">
        <f t="shared" si="953"/>
        <v>0</v>
      </c>
      <c r="U399" s="38">
        <f t="shared" si="953"/>
        <v>0</v>
      </c>
      <c r="V399" s="38">
        <f t="shared" si="953"/>
        <v>0</v>
      </c>
      <c r="W399" s="38">
        <f t="shared" si="953"/>
        <v>0</v>
      </c>
      <c r="X399" s="38">
        <f t="shared" si="953"/>
        <v>0</v>
      </c>
      <c r="Y399" s="38">
        <f t="shared" si="953"/>
        <v>525</v>
      </c>
      <c r="Z399" s="38">
        <f t="shared" si="953"/>
        <v>525</v>
      </c>
      <c r="AA399" s="38">
        <f t="shared" si="953"/>
        <v>525</v>
      </c>
      <c r="AB399" s="38">
        <f t="shared" si="953"/>
        <v>0</v>
      </c>
      <c r="AC399" s="38">
        <f t="shared" si="953"/>
        <v>0</v>
      </c>
      <c r="AD399" s="38">
        <f t="shared" si="953"/>
        <v>0</v>
      </c>
      <c r="AE399" s="38"/>
      <c r="AF399" s="38">
        <f t="shared" si="953"/>
        <v>0</v>
      </c>
      <c r="AG399" s="38">
        <f t="shared" si="953"/>
        <v>0</v>
      </c>
      <c r="AH399" s="38">
        <f t="shared" si="953"/>
        <v>0</v>
      </c>
      <c r="AI399" s="38">
        <f t="shared" si="953"/>
        <v>0</v>
      </c>
      <c r="AJ399" s="38">
        <f t="shared" si="953"/>
        <v>0</v>
      </c>
      <c r="AK399" s="38">
        <f t="shared" si="953"/>
        <v>0</v>
      </c>
      <c r="AL399" s="38">
        <f t="shared" si="953"/>
        <v>0</v>
      </c>
      <c r="AM399" s="96">
        <f t="shared" si="939"/>
        <v>9.4305730195796666</v>
      </c>
      <c r="AN399" s="96">
        <f t="shared" si="834"/>
        <v>100</v>
      </c>
      <c r="AO399" s="31"/>
      <c r="AP399" s="51"/>
    </row>
    <row r="400" spans="1:43" ht="26.25" customHeight="1">
      <c r="A400" s="3"/>
      <c r="B400" s="5" t="s">
        <v>224</v>
      </c>
      <c r="C400" s="39">
        <f t="shared" ref="C400" si="954">E400+O400</f>
        <v>5567</v>
      </c>
      <c r="D400" s="39">
        <f t="shared" si="944"/>
        <v>525</v>
      </c>
      <c r="E400" s="39">
        <f t="shared" ref="E400" si="955">G400+I400+K400+L400+N400</f>
        <v>5567</v>
      </c>
      <c r="F400" s="39">
        <f t="shared" ref="F400" si="956">H400+J400+K400+L400+N400</f>
        <v>525</v>
      </c>
      <c r="G400" s="35">
        <v>5567</v>
      </c>
      <c r="H400" s="35">
        <v>525</v>
      </c>
      <c r="I400" s="35"/>
      <c r="J400" s="35"/>
      <c r="K400" s="35"/>
      <c r="L400" s="35"/>
      <c r="M400" s="35"/>
      <c r="N400" s="35"/>
      <c r="O400" s="35"/>
      <c r="P400" s="35"/>
      <c r="Q400" s="35">
        <f t="shared" ref="Q400" si="957">S400+U400+V400+W400</f>
        <v>0</v>
      </c>
      <c r="R400" s="35">
        <f t="shared" ref="R400" si="958">T400+U400+V400+W400</f>
        <v>0</v>
      </c>
      <c r="S400" s="35"/>
      <c r="T400" s="35"/>
      <c r="U400" s="35"/>
      <c r="V400" s="35"/>
      <c r="W400" s="35"/>
      <c r="X400" s="35"/>
      <c r="Y400" s="39">
        <f>Z400+AF400</f>
        <v>525</v>
      </c>
      <c r="Z400" s="39">
        <f>AA400+AB400+AC400+AD400</f>
        <v>525</v>
      </c>
      <c r="AA400" s="407">
        <v>525</v>
      </c>
      <c r="AB400" s="39"/>
      <c r="AC400" s="39"/>
      <c r="AD400" s="39"/>
      <c r="AE400" s="39"/>
      <c r="AF400" s="39"/>
      <c r="AG400" s="39"/>
      <c r="AH400" s="39"/>
      <c r="AI400" s="39"/>
      <c r="AJ400" s="39"/>
      <c r="AK400" s="39"/>
      <c r="AL400" s="39"/>
      <c r="AM400" s="91">
        <f t="shared" si="939"/>
        <v>9.4305730195796666</v>
      </c>
      <c r="AN400" s="91">
        <f t="shared" si="834"/>
        <v>100</v>
      </c>
      <c r="AO400" s="12" t="s">
        <v>277</v>
      </c>
      <c r="AP400" s="45"/>
      <c r="AQ400">
        <v>1</v>
      </c>
    </row>
    <row r="401" spans="1:43">
      <c r="A401" s="15" t="s">
        <v>36</v>
      </c>
      <c r="B401" s="2" t="s">
        <v>37</v>
      </c>
      <c r="C401" s="34">
        <f>C402</f>
        <v>2142</v>
      </c>
      <c r="D401" s="34">
        <f>D402</f>
        <v>2142</v>
      </c>
      <c r="E401" s="34">
        <f t="shared" ref="E401:AB402" si="959">E402</f>
        <v>2142</v>
      </c>
      <c r="F401" s="34">
        <f t="shared" si="959"/>
        <v>2142</v>
      </c>
      <c r="G401" s="34">
        <f t="shared" si="959"/>
        <v>2142</v>
      </c>
      <c r="H401" s="34">
        <f t="shared" si="959"/>
        <v>2142</v>
      </c>
      <c r="I401" s="34">
        <f t="shared" si="959"/>
        <v>0</v>
      </c>
      <c r="J401" s="34">
        <f t="shared" si="959"/>
        <v>0</v>
      </c>
      <c r="K401" s="34">
        <f t="shared" si="959"/>
        <v>0</v>
      </c>
      <c r="L401" s="34">
        <f t="shared" si="959"/>
        <v>0</v>
      </c>
      <c r="M401" s="34">
        <f t="shared" si="959"/>
        <v>0</v>
      </c>
      <c r="N401" s="34">
        <f t="shared" si="959"/>
        <v>0</v>
      </c>
      <c r="O401" s="34">
        <f t="shared" si="959"/>
        <v>0</v>
      </c>
      <c r="P401" s="34">
        <f t="shared" si="959"/>
        <v>0</v>
      </c>
      <c r="Q401" s="34">
        <f t="shared" si="959"/>
        <v>0</v>
      </c>
      <c r="R401" s="34">
        <f t="shared" si="959"/>
        <v>0</v>
      </c>
      <c r="S401" s="34">
        <f t="shared" si="959"/>
        <v>0</v>
      </c>
      <c r="T401" s="34">
        <f t="shared" si="959"/>
        <v>0</v>
      </c>
      <c r="U401" s="34">
        <f t="shared" si="959"/>
        <v>0</v>
      </c>
      <c r="V401" s="34">
        <f t="shared" si="959"/>
        <v>0</v>
      </c>
      <c r="W401" s="34">
        <f t="shared" si="959"/>
        <v>0</v>
      </c>
      <c r="X401" s="34">
        <f t="shared" si="959"/>
        <v>0</v>
      </c>
      <c r="Y401" s="34">
        <f t="shared" si="959"/>
        <v>540</v>
      </c>
      <c r="Z401" s="34">
        <f t="shared" si="959"/>
        <v>540</v>
      </c>
      <c r="AA401" s="34">
        <f t="shared" si="959"/>
        <v>540</v>
      </c>
      <c r="AB401" s="34">
        <f t="shared" si="959"/>
        <v>0</v>
      </c>
      <c r="AC401" s="34">
        <f t="shared" ref="F401:AL402" si="960">AC402</f>
        <v>0</v>
      </c>
      <c r="AD401" s="34">
        <f t="shared" si="960"/>
        <v>0</v>
      </c>
      <c r="AE401" s="34"/>
      <c r="AF401" s="34">
        <f t="shared" si="960"/>
        <v>0</v>
      </c>
      <c r="AG401" s="34">
        <f t="shared" si="960"/>
        <v>0</v>
      </c>
      <c r="AH401" s="34">
        <f t="shared" si="960"/>
        <v>0</v>
      </c>
      <c r="AI401" s="34">
        <f t="shared" si="960"/>
        <v>0</v>
      </c>
      <c r="AJ401" s="34">
        <f t="shared" si="960"/>
        <v>0</v>
      </c>
      <c r="AK401" s="34">
        <f t="shared" si="960"/>
        <v>0</v>
      </c>
      <c r="AL401" s="34">
        <f t="shared" si="960"/>
        <v>0</v>
      </c>
      <c r="AM401" s="90">
        <f t="shared" si="939"/>
        <v>25.210084033613445</v>
      </c>
      <c r="AN401" s="90">
        <f t="shared" si="834"/>
        <v>25.210084033613445</v>
      </c>
      <c r="AO401" s="16"/>
      <c r="AP401" s="44"/>
    </row>
    <row r="402" spans="1:43" ht="19.5">
      <c r="A402" s="21" t="s">
        <v>46</v>
      </c>
      <c r="B402" s="56" t="s">
        <v>33</v>
      </c>
      <c r="C402" s="38">
        <f>C403</f>
        <v>2142</v>
      </c>
      <c r="D402" s="38">
        <f>D403</f>
        <v>2142</v>
      </c>
      <c r="E402" s="38">
        <f t="shared" si="959"/>
        <v>2142</v>
      </c>
      <c r="F402" s="38">
        <f t="shared" si="960"/>
        <v>2142</v>
      </c>
      <c r="G402" s="38">
        <f t="shared" si="960"/>
        <v>2142</v>
      </c>
      <c r="H402" s="38">
        <f t="shared" si="960"/>
        <v>2142</v>
      </c>
      <c r="I402" s="38">
        <f t="shared" si="960"/>
        <v>0</v>
      </c>
      <c r="J402" s="38">
        <f t="shared" si="960"/>
        <v>0</v>
      </c>
      <c r="K402" s="38">
        <f t="shared" si="960"/>
        <v>0</v>
      </c>
      <c r="L402" s="38">
        <f t="shared" si="960"/>
        <v>0</v>
      </c>
      <c r="M402" s="38">
        <f t="shared" si="960"/>
        <v>0</v>
      </c>
      <c r="N402" s="38">
        <f t="shared" si="960"/>
        <v>0</v>
      </c>
      <c r="O402" s="38">
        <f t="shared" si="960"/>
        <v>0</v>
      </c>
      <c r="P402" s="38">
        <f t="shared" si="960"/>
        <v>0</v>
      </c>
      <c r="Q402" s="38">
        <f t="shared" si="960"/>
        <v>0</v>
      </c>
      <c r="R402" s="38">
        <f t="shared" si="960"/>
        <v>0</v>
      </c>
      <c r="S402" s="38">
        <f t="shared" si="960"/>
        <v>0</v>
      </c>
      <c r="T402" s="38">
        <f t="shared" si="960"/>
        <v>0</v>
      </c>
      <c r="U402" s="38">
        <f t="shared" si="960"/>
        <v>0</v>
      </c>
      <c r="V402" s="38">
        <f t="shared" si="960"/>
        <v>0</v>
      </c>
      <c r="W402" s="38">
        <f t="shared" si="960"/>
        <v>0</v>
      </c>
      <c r="X402" s="38">
        <f t="shared" si="960"/>
        <v>0</v>
      </c>
      <c r="Y402" s="38">
        <f t="shared" si="960"/>
        <v>540</v>
      </c>
      <c r="Z402" s="38">
        <f t="shared" si="960"/>
        <v>540</v>
      </c>
      <c r="AA402" s="38">
        <f t="shared" si="960"/>
        <v>540</v>
      </c>
      <c r="AB402" s="38">
        <f t="shared" si="960"/>
        <v>0</v>
      </c>
      <c r="AC402" s="38">
        <f t="shared" si="960"/>
        <v>0</v>
      </c>
      <c r="AD402" s="38">
        <f t="shared" si="960"/>
        <v>0</v>
      </c>
      <c r="AE402" s="38"/>
      <c r="AF402" s="38">
        <f t="shared" si="960"/>
        <v>0</v>
      </c>
      <c r="AG402" s="38">
        <f t="shared" si="960"/>
        <v>0</v>
      </c>
      <c r="AH402" s="38">
        <f t="shared" si="960"/>
        <v>0</v>
      </c>
      <c r="AI402" s="38">
        <f t="shared" si="960"/>
        <v>0</v>
      </c>
      <c r="AJ402" s="38">
        <f t="shared" si="960"/>
        <v>0</v>
      </c>
      <c r="AK402" s="38">
        <f t="shared" si="960"/>
        <v>0</v>
      </c>
      <c r="AL402" s="38">
        <f t="shared" si="960"/>
        <v>0</v>
      </c>
      <c r="AM402" s="96">
        <f t="shared" si="939"/>
        <v>25.210084033613445</v>
      </c>
      <c r="AN402" s="96">
        <f t="shared" si="834"/>
        <v>25.210084033613445</v>
      </c>
      <c r="AO402" s="31"/>
      <c r="AP402" s="51"/>
    </row>
    <row r="403" spans="1:43" ht="45" customHeight="1">
      <c r="A403" s="3"/>
      <c r="B403" s="5" t="s">
        <v>225</v>
      </c>
      <c r="C403" s="39">
        <f t="shared" ref="C403:D403" si="961">E403+O403</f>
        <v>2142</v>
      </c>
      <c r="D403" s="39">
        <f t="shared" si="961"/>
        <v>2142</v>
      </c>
      <c r="E403" s="39">
        <f t="shared" ref="E403" si="962">G403+I403+K403+L403+N403</f>
        <v>2142</v>
      </c>
      <c r="F403" s="39">
        <f t="shared" ref="F403" si="963">H403+J403+K403+L403+N403</f>
        <v>2142</v>
      </c>
      <c r="G403" s="35">
        <v>2142</v>
      </c>
      <c r="H403" s="35">
        <v>2142</v>
      </c>
      <c r="I403" s="35"/>
      <c r="J403" s="35"/>
      <c r="K403" s="35"/>
      <c r="L403" s="35"/>
      <c r="M403" s="35"/>
      <c r="N403" s="35"/>
      <c r="O403" s="35"/>
      <c r="P403" s="35"/>
      <c r="Q403" s="35">
        <f t="shared" ref="Q403" si="964">S403+U403+V403+W403</f>
        <v>0</v>
      </c>
      <c r="R403" s="35">
        <f t="shared" ref="R403" si="965">T403+U403+V403+W403</f>
        <v>0</v>
      </c>
      <c r="S403" s="35"/>
      <c r="T403" s="35"/>
      <c r="U403" s="35"/>
      <c r="V403" s="35"/>
      <c r="W403" s="35"/>
      <c r="X403" s="35"/>
      <c r="Y403" s="39">
        <f>Z403+AF403</f>
        <v>540</v>
      </c>
      <c r="Z403" s="39">
        <f>AA403+AB403+AC403+AD403</f>
        <v>540</v>
      </c>
      <c r="AA403" s="407">
        <v>540</v>
      </c>
      <c r="AB403" s="39"/>
      <c r="AC403" s="39"/>
      <c r="AD403" s="39"/>
      <c r="AE403" s="39"/>
      <c r="AF403" s="39"/>
      <c r="AG403" s="39"/>
      <c r="AH403" s="39"/>
      <c r="AI403" s="39"/>
      <c r="AJ403" s="39"/>
      <c r="AK403" s="39"/>
      <c r="AL403" s="39"/>
      <c r="AM403" s="91">
        <f t="shared" si="939"/>
        <v>25.210084033613445</v>
      </c>
      <c r="AN403" s="91">
        <f t="shared" si="834"/>
        <v>25.210084033613445</v>
      </c>
      <c r="AO403" s="12" t="s">
        <v>276</v>
      </c>
      <c r="AP403" s="45"/>
      <c r="AQ403">
        <v>1</v>
      </c>
    </row>
    <row r="404" spans="1:43">
      <c r="A404" s="22" t="s">
        <v>295</v>
      </c>
      <c r="B404" s="23" t="s">
        <v>226</v>
      </c>
      <c r="C404" s="40">
        <f t="shared" ref="C404:D407" si="966">C405</f>
        <v>50000</v>
      </c>
      <c r="D404" s="40">
        <f t="shared" si="966"/>
        <v>30000</v>
      </c>
      <c r="E404" s="40">
        <f t="shared" ref="E404:X407" si="967">E405</f>
        <v>50000</v>
      </c>
      <c r="F404" s="40">
        <f t="shared" si="967"/>
        <v>30000</v>
      </c>
      <c r="G404" s="40">
        <f t="shared" si="967"/>
        <v>0</v>
      </c>
      <c r="H404" s="40">
        <f t="shared" si="967"/>
        <v>0</v>
      </c>
      <c r="I404" s="40">
        <f t="shared" si="967"/>
        <v>50000</v>
      </c>
      <c r="J404" s="40">
        <f t="shared" si="967"/>
        <v>30000</v>
      </c>
      <c r="K404" s="40">
        <f t="shared" si="967"/>
        <v>0</v>
      </c>
      <c r="L404" s="40">
        <f t="shared" si="967"/>
        <v>0</v>
      </c>
      <c r="M404" s="40">
        <f t="shared" si="967"/>
        <v>0</v>
      </c>
      <c r="N404" s="40">
        <f t="shared" si="967"/>
        <v>0</v>
      </c>
      <c r="O404" s="40">
        <f t="shared" si="967"/>
        <v>0</v>
      </c>
      <c r="P404" s="40">
        <f t="shared" si="967"/>
        <v>0</v>
      </c>
      <c r="Q404" s="40">
        <f t="shared" si="967"/>
        <v>0</v>
      </c>
      <c r="R404" s="40">
        <f t="shared" si="967"/>
        <v>0</v>
      </c>
      <c r="S404" s="40">
        <f t="shared" si="967"/>
        <v>0</v>
      </c>
      <c r="T404" s="40">
        <f t="shared" si="967"/>
        <v>0</v>
      </c>
      <c r="U404" s="40">
        <f t="shared" si="967"/>
        <v>0</v>
      </c>
      <c r="V404" s="40">
        <f t="shared" si="967"/>
        <v>0</v>
      </c>
      <c r="W404" s="40">
        <f t="shared" si="967"/>
        <v>0</v>
      </c>
      <c r="X404" s="40">
        <f t="shared" si="967"/>
        <v>0</v>
      </c>
      <c r="Y404" s="40">
        <f t="shared" ref="G404:AL407" si="968">Y405</f>
        <v>0</v>
      </c>
      <c r="Z404" s="40">
        <f t="shared" si="968"/>
        <v>0</v>
      </c>
      <c r="AA404" s="40">
        <f t="shared" si="968"/>
        <v>0</v>
      </c>
      <c r="AB404" s="40">
        <f t="shared" si="968"/>
        <v>0</v>
      </c>
      <c r="AC404" s="40">
        <f t="shared" si="968"/>
        <v>0</v>
      </c>
      <c r="AD404" s="40">
        <f t="shared" si="968"/>
        <v>0</v>
      </c>
      <c r="AE404" s="40"/>
      <c r="AF404" s="40">
        <f t="shared" si="968"/>
        <v>0</v>
      </c>
      <c r="AG404" s="40">
        <f t="shared" si="968"/>
        <v>0</v>
      </c>
      <c r="AH404" s="40">
        <f t="shared" si="968"/>
        <v>0</v>
      </c>
      <c r="AI404" s="40">
        <f t="shared" si="968"/>
        <v>0</v>
      </c>
      <c r="AJ404" s="40">
        <f t="shared" si="968"/>
        <v>0</v>
      </c>
      <c r="AK404" s="40">
        <f t="shared" si="968"/>
        <v>0</v>
      </c>
      <c r="AL404" s="40">
        <f t="shared" si="968"/>
        <v>0</v>
      </c>
      <c r="AM404" s="98">
        <f t="shared" si="939"/>
        <v>0</v>
      </c>
      <c r="AN404" s="97">
        <f t="shared" si="834"/>
        <v>0</v>
      </c>
      <c r="AO404" s="32"/>
      <c r="AP404" s="54"/>
    </row>
    <row r="405" spans="1:43">
      <c r="A405" s="15" t="s">
        <v>38</v>
      </c>
      <c r="B405" s="2" t="s">
        <v>29</v>
      </c>
      <c r="C405" s="34">
        <f t="shared" si="966"/>
        <v>50000</v>
      </c>
      <c r="D405" s="34">
        <f t="shared" si="966"/>
        <v>30000</v>
      </c>
      <c r="E405" s="34">
        <f t="shared" si="967"/>
        <v>50000</v>
      </c>
      <c r="F405" s="34">
        <f t="shared" si="967"/>
        <v>30000</v>
      </c>
      <c r="G405" s="34">
        <f t="shared" si="968"/>
        <v>0</v>
      </c>
      <c r="H405" s="34">
        <f t="shared" si="968"/>
        <v>0</v>
      </c>
      <c r="I405" s="34">
        <f t="shared" si="968"/>
        <v>50000</v>
      </c>
      <c r="J405" s="34">
        <f t="shared" si="968"/>
        <v>30000</v>
      </c>
      <c r="K405" s="34">
        <f t="shared" si="968"/>
        <v>0</v>
      </c>
      <c r="L405" s="34">
        <f t="shared" si="968"/>
        <v>0</v>
      </c>
      <c r="M405" s="34">
        <f t="shared" si="968"/>
        <v>0</v>
      </c>
      <c r="N405" s="34">
        <f t="shared" si="968"/>
        <v>0</v>
      </c>
      <c r="O405" s="34">
        <f t="shared" si="968"/>
        <v>0</v>
      </c>
      <c r="P405" s="34">
        <f t="shared" si="968"/>
        <v>0</v>
      </c>
      <c r="Q405" s="34">
        <f t="shared" si="968"/>
        <v>0</v>
      </c>
      <c r="R405" s="34">
        <f t="shared" si="968"/>
        <v>0</v>
      </c>
      <c r="S405" s="34">
        <f t="shared" si="968"/>
        <v>0</v>
      </c>
      <c r="T405" s="34">
        <f t="shared" si="968"/>
        <v>0</v>
      </c>
      <c r="U405" s="34">
        <f t="shared" si="968"/>
        <v>0</v>
      </c>
      <c r="V405" s="34">
        <f t="shared" si="968"/>
        <v>0</v>
      </c>
      <c r="W405" s="34">
        <f t="shared" si="968"/>
        <v>0</v>
      </c>
      <c r="X405" s="34">
        <f t="shared" si="968"/>
        <v>0</v>
      </c>
      <c r="Y405" s="34">
        <f t="shared" si="968"/>
        <v>0</v>
      </c>
      <c r="Z405" s="34">
        <f t="shared" si="968"/>
        <v>0</v>
      </c>
      <c r="AA405" s="34">
        <f t="shared" si="968"/>
        <v>0</v>
      </c>
      <c r="AB405" s="34">
        <f t="shared" si="968"/>
        <v>0</v>
      </c>
      <c r="AC405" s="34">
        <f t="shared" si="968"/>
        <v>0</v>
      </c>
      <c r="AD405" s="34">
        <f t="shared" si="968"/>
        <v>0</v>
      </c>
      <c r="AE405" s="34"/>
      <c r="AF405" s="34">
        <f t="shared" si="968"/>
        <v>0</v>
      </c>
      <c r="AG405" s="34">
        <f t="shared" si="968"/>
        <v>0</v>
      </c>
      <c r="AH405" s="34">
        <f t="shared" si="968"/>
        <v>0</v>
      </c>
      <c r="AI405" s="34">
        <f t="shared" si="968"/>
        <v>0</v>
      </c>
      <c r="AJ405" s="34">
        <f t="shared" si="968"/>
        <v>0</v>
      </c>
      <c r="AK405" s="34">
        <f t="shared" si="968"/>
        <v>0</v>
      </c>
      <c r="AL405" s="34">
        <f t="shared" si="968"/>
        <v>0</v>
      </c>
      <c r="AM405" s="91">
        <f t="shared" si="939"/>
        <v>0</v>
      </c>
      <c r="AN405" s="90">
        <f t="shared" si="834"/>
        <v>0</v>
      </c>
      <c r="AO405" s="16"/>
      <c r="AP405" s="44"/>
    </row>
    <row r="406" spans="1:43">
      <c r="A406" s="16" t="s">
        <v>34</v>
      </c>
      <c r="B406" s="2" t="s">
        <v>35</v>
      </c>
      <c r="C406" s="34">
        <f t="shared" si="966"/>
        <v>50000</v>
      </c>
      <c r="D406" s="34">
        <f t="shared" si="966"/>
        <v>30000</v>
      </c>
      <c r="E406" s="34">
        <f t="shared" si="967"/>
        <v>50000</v>
      </c>
      <c r="F406" s="34">
        <f t="shared" si="967"/>
        <v>30000</v>
      </c>
      <c r="G406" s="34">
        <f t="shared" si="968"/>
        <v>0</v>
      </c>
      <c r="H406" s="34">
        <f t="shared" si="968"/>
        <v>0</v>
      </c>
      <c r="I406" s="34">
        <f t="shared" si="968"/>
        <v>50000</v>
      </c>
      <c r="J406" s="34">
        <f t="shared" si="968"/>
        <v>30000</v>
      </c>
      <c r="K406" s="34">
        <f t="shared" si="968"/>
        <v>0</v>
      </c>
      <c r="L406" s="34">
        <f t="shared" si="968"/>
        <v>0</v>
      </c>
      <c r="M406" s="34">
        <f t="shared" si="968"/>
        <v>0</v>
      </c>
      <c r="N406" s="34">
        <f t="shared" si="968"/>
        <v>0</v>
      </c>
      <c r="O406" s="34">
        <f t="shared" si="968"/>
        <v>0</v>
      </c>
      <c r="P406" s="34">
        <f t="shared" si="968"/>
        <v>0</v>
      </c>
      <c r="Q406" s="34">
        <f t="shared" si="968"/>
        <v>0</v>
      </c>
      <c r="R406" s="34">
        <f t="shared" si="968"/>
        <v>0</v>
      </c>
      <c r="S406" s="34">
        <f t="shared" si="968"/>
        <v>0</v>
      </c>
      <c r="T406" s="34">
        <f t="shared" si="968"/>
        <v>0</v>
      </c>
      <c r="U406" s="34">
        <f t="shared" si="968"/>
        <v>0</v>
      </c>
      <c r="V406" s="34">
        <f t="shared" si="968"/>
        <v>0</v>
      </c>
      <c r="W406" s="34">
        <f t="shared" si="968"/>
        <v>0</v>
      </c>
      <c r="X406" s="34">
        <f t="shared" si="968"/>
        <v>0</v>
      </c>
      <c r="Y406" s="34">
        <f t="shared" si="968"/>
        <v>0</v>
      </c>
      <c r="Z406" s="34">
        <f t="shared" si="968"/>
        <v>0</v>
      </c>
      <c r="AA406" s="34">
        <f t="shared" si="968"/>
        <v>0</v>
      </c>
      <c r="AB406" s="34">
        <f t="shared" si="968"/>
        <v>0</v>
      </c>
      <c r="AC406" s="34">
        <f t="shared" si="968"/>
        <v>0</v>
      </c>
      <c r="AD406" s="34">
        <f t="shared" si="968"/>
        <v>0</v>
      </c>
      <c r="AE406" s="34"/>
      <c r="AF406" s="34">
        <f t="shared" si="968"/>
        <v>0</v>
      </c>
      <c r="AG406" s="34">
        <f t="shared" si="968"/>
        <v>0</v>
      </c>
      <c r="AH406" s="34">
        <f t="shared" si="968"/>
        <v>0</v>
      </c>
      <c r="AI406" s="34">
        <f t="shared" si="968"/>
        <v>0</v>
      </c>
      <c r="AJ406" s="34">
        <f t="shared" si="968"/>
        <v>0</v>
      </c>
      <c r="AK406" s="34">
        <f t="shared" si="968"/>
        <v>0</v>
      </c>
      <c r="AL406" s="34">
        <f t="shared" si="968"/>
        <v>0</v>
      </c>
      <c r="AM406" s="91">
        <f t="shared" si="939"/>
        <v>0</v>
      </c>
      <c r="AN406" s="90">
        <f t="shared" si="834"/>
        <v>0</v>
      </c>
      <c r="AO406" s="16"/>
      <c r="AP406" s="44"/>
    </row>
    <row r="407" spans="1:43" ht="19.5">
      <c r="A407" s="21" t="s">
        <v>52</v>
      </c>
      <c r="B407" s="56" t="s">
        <v>32</v>
      </c>
      <c r="C407" s="38">
        <f t="shared" si="966"/>
        <v>50000</v>
      </c>
      <c r="D407" s="38">
        <f t="shared" si="966"/>
        <v>30000</v>
      </c>
      <c r="E407" s="38">
        <f t="shared" si="967"/>
        <v>50000</v>
      </c>
      <c r="F407" s="38">
        <f t="shared" si="967"/>
        <v>30000</v>
      </c>
      <c r="G407" s="38">
        <f t="shared" si="968"/>
        <v>0</v>
      </c>
      <c r="H407" s="38">
        <f t="shared" si="968"/>
        <v>0</v>
      </c>
      <c r="I407" s="38">
        <f t="shared" si="968"/>
        <v>50000</v>
      </c>
      <c r="J407" s="38">
        <f t="shared" si="968"/>
        <v>30000</v>
      </c>
      <c r="K407" s="38">
        <f t="shared" si="968"/>
        <v>0</v>
      </c>
      <c r="L407" s="38">
        <f t="shared" si="968"/>
        <v>0</v>
      </c>
      <c r="M407" s="38">
        <f t="shared" si="968"/>
        <v>0</v>
      </c>
      <c r="N407" s="38">
        <f t="shared" si="968"/>
        <v>0</v>
      </c>
      <c r="O407" s="38">
        <f t="shared" si="968"/>
        <v>0</v>
      </c>
      <c r="P407" s="38">
        <f t="shared" si="968"/>
        <v>0</v>
      </c>
      <c r="Q407" s="38">
        <f t="shared" si="968"/>
        <v>0</v>
      </c>
      <c r="R407" s="38">
        <f t="shared" si="968"/>
        <v>0</v>
      </c>
      <c r="S407" s="38">
        <f t="shared" si="968"/>
        <v>0</v>
      </c>
      <c r="T407" s="38">
        <f t="shared" si="968"/>
        <v>0</v>
      </c>
      <c r="U407" s="38">
        <f t="shared" si="968"/>
        <v>0</v>
      </c>
      <c r="V407" s="38">
        <f t="shared" si="968"/>
        <v>0</v>
      </c>
      <c r="W407" s="38">
        <f t="shared" si="968"/>
        <v>0</v>
      </c>
      <c r="X407" s="38">
        <f t="shared" si="968"/>
        <v>0</v>
      </c>
      <c r="Y407" s="38">
        <f t="shared" si="968"/>
        <v>0</v>
      </c>
      <c r="Z407" s="38">
        <f t="shared" si="968"/>
        <v>0</v>
      </c>
      <c r="AA407" s="38">
        <f t="shared" si="968"/>
        <v>0</v>
      </c>
      <c r="AB407" s="38">
        <f t="shared" si="968"/>
        <v>0</v>
      </c>
      <c r="AC407" s="38">
        <f t="shared" si="968"/>
        <v>0</v>
      </c>
      <c r="AD407" s="38">
        <f t="shared" si="968"/>
        <v>0</v>
      </c>
      <c r="AE407" s="38"/>
      <c r="AF407" s="38">
        <f t="shared" si="968"/>
        <v>0</v>
      </c>
      <c r="AG407" s="38">
        <f t="shared" si="968"/>
        <v>0</v>
      </c>
      <c r="AH407" s="38">
        <f t="shared" si="968"/>
        <v>0</v>
      </c>
      <c r="AI407" s="38">
        <f t="shared" si="968"/>
        <v>0</v>
      </c>
      <c r="AJ407" s="38">
        <f t="shared" si="968"/>
        <v>0</v>
      </c>
      <c r="AK407" s="38">
        <f t="shared" si="968"/>
        <v>0</v>
      </c>
      <c r="AL407" s="38">
        <f t="shared" si="968"/>
        <v>0</v>
      </c>
      <c r="AM407" s="91">
        <f t="shared" si="939"/>
        <v>0</v>
      </c>
      <c r="AN407" s="90">
        <f t="shared" si="834"/>
        <v>0</v>
      </c>
      <c r="AO407" s="31"/>
      <c r="AP407" s="51"/>
    </row>
    <row r="408" spans="1:43" ht="44.25" customHeight="1">
      <c r="A408" s="3"/>
      <c r="B408" s="5" t="s">
        <v>227</v>
      </c>
      <c r="C408" s="39">
        <f t="shared" ref="C408:D408" si="969">E408+O408</f>
        <v>50000</v>
      </c>
      <c r="D408" s="39">
        <f t="shared" si="969"/>
        <v>30000</v>
      </c>
      <c r="E408" s="39">
        <f t="shared" ref="E408" si="970">G408+I408+K408+L408+N408</f>
        <v>50000</v>
      </c>
      <c r="F408" s="39">
        <f t="shared" ref="F408" si="971">H408+J408+K408+L408+N408</f>
        <v>30000</v>
      </c>
      <c r="G408" s="35"/>
      <c r="H408" s="35"/>
      <c r="I408" s="35">
        <v>50000</v>
      </c>
      <c r="J408" s="35">
        <v>30000</v>
      </c>
      <c r="K408" s="35"/>
      <c r="L408" s="35"/>
      <c r="M408" s="35"/>
      <c r="N408" s="35"/>
      <c r="O408" s="35"/>
      <c r="P408" s="35"/>
      <c r="Q408" s="35">
        <f t="shared" ref="Q408" si="972">S408+U408+V408+W408</f>
        <v>0</v>
      </c>
      <c r="R408" s="35">
        <f t="shared" ref="R408" si="973">T408+U408+V408+W408</f>
        <v>0</v>
      </c>
      <c r="S408" s="35"/>
      <c r="T408" s="35"/>
      <c r="U408" s="35"/>
      <c r="V408" s="35"/>
      <c r="W408" s="35"/>
      <c r="X408" s="35"/>
      <c r="Y408" s="39"/>
      <c r="Z408" s="39"/>
      <c r="AA408" s="39"/>
      <c r="AB408" s="39"/>
      <c r="AC408" s="39"/>
      <c r="AD408" s="39"/>
      <c r="AE408" s="39"/>
      <c r="AF408" s="39"/>
      <c r="AG408" s="39"/>
      <c r="AH408" s="39"/>
      <c r="AI408" s="39"/>
      <c r="AJ408" s="39"/>
      <c r="AK408" s="39"/>
      <c r="AL408" s="39"/>
      <c r="AM408" s="91">
        <f t="shared" si="939"/>
        <v>0</v>
      </c>
      <c r="AN408" s="90">
        <f t="shared" si="834"/>
        <v>0</v>
      </c>
      <c r="AO408" s="12" t="s">
        <v>312</v>
      </c>
      <c r="AP408" s="45"/>
      <c r="AQ408">
        <v>1</v>
      </c>
    </row>
    <row r="409" spans="1:43">
      <c r="A409" s="22" t="s">
        <v>296</v>
      </c>
      <c r="B409" s="23" t="s">
        <v>228</v>
      </c>
      <c r="C409" s="40">
        <f>C410</f>
        <v>48767</v>
      </c>
      <c r="D409" s="40">
        <f>D410</f>
        <v>34076</v>
      </c>
      <c r="E409" s="40">
        <f t="shared" ref="E409:AL409" si="974">E410</f>
        <v>48767</v>
      </c>
      <c r="F409" s="40">
        <f t="shared" si="974"/>
        <v>34076</v>
      </c>
      <c r="G409" s="40">
        <f t="shared" si="974"/>
        <v>48767</v>
      </c>
      <c r="H409" s="40">
        <f t="shared" si="974"/>
        <v>34076</v>
      </c>
      <c r="I409" s="40">
        <f t="shared" si="974"/>
        <v>0</v>
      </c>
      <c r="J409" s="40">
        <f t="shared" si="974"/>
        <v>0</v>
      </c>
      <c r="K409" s="40">
        <f t="shared" si="974"/>
        <v>0</v>
      </c>
      <c r="L409" s="40">
        <f t="shared" si="974"/>
        <v>0</v>
      </c>
      <c r="M409" s="40">
        <f t="shared" si="974"/>
        <v>0</v>
      </c>
      <c r="N409" s="40">
        <f t="shared" si="974"/>
        <v>0</v>
      </c>
      <c r="O409" s="40">
        <f t="shared" si="974"/>
        <v>0</v>
      </c>
      <c r="P409" s="40">
        <f t="shared" si="974"/>
        <v>0</v>
      </c>
      <c r="Q409" s="40">
        <f t="shared" si="974"/>
        <v>0</v>
      </c>
      <c r="R409" s="40">
        <f t="shared" si="974"/>
        <v>0</v>
      </c>
      <c r="S409" s="40">
        <f t="shared" si="974"/>
        <v>0</v>
      </c>
      <c r="T409" s="40">
        <f t="shared" si="974"/>
        <v>0</v>
      </c>
      <c r="U409" s="40">
        <f t="shared" si="974"/>
        <v>0</v>
      </c>
      <c r="V409" s="40">
        <f t="shared" si="974"/>
        <v>0</v>
      </c>
      <c r="W409" s="40">
        <f t="shared" si="974"/>
        <v>0</v>
      </c>
      <c r="X409" s="40">
        <f t="shared" si="974"/>
        <v>0</v>
      </c>
      <c r="Y409" s="40">
        <f t="shared" si="974"/>
        <v>33978</v>
      </c>
      <c r="Z409" s="40">
        <f t="shared" si="974"/>
        <v>33978</v>
      </c>
      <c r="AA409" s="40">
        <f t="shared" si="974"/>
        <v>33978</v>
      </c>
      <c r="AB409" s="40">
        <f t="shared" si="974"/>
        <v>0</v>
      </c>
      <c r="AC409" s="40">
        <f t="shared" si="974"/>
        <v>0</v>
      </c>
      <c r="AD409" s="40">
        <f t="shared" si="974"/>
        <v>0</v>
      </c>
      <c r="AE409" s="40"/>
      <c r="AF409" s="40">
        <f t="shared" si="974"/>
        <v>0</v>
      </c>
      <c r="AG409" s="40">
        <f t="shared" si="974"/>
        <v>0</v>
      </c>
      <c r="AH409" s="40">
        <f t="shared" si="974"/>
        <v>0</v>
      </c>
      <c r="AI409" s="40">
        <f t="shared" si="974"/>
        <v>0</v>
      </c>
      <c r="AJ409" s="40">
        <f t="shared" si="974"/>
        <v>0</v>
      </c>
      <c r="AK409" s="40">
        <f t="shared" si="974"/>
        <v>0</v>
      </c>
      <c r="AL409" s="40">
        <f t="shared" si="974"/>
        <v>0</v>
      </c>
      <c r="AM409" s="97">
        <f t="shared" si="939"/>
        <v>69.674164906596673</v>
      </c>
      <c r="AN409" s="97">
        <f t="shared" si="834"/>
        <v>99.712407559572725</v>
      </c>
      <c r="AO409" s="32"/>
      <c r="AP409" s="54"/>
    </row>
    <row r="410" spans="1:43">
      <c r="A410" s="15" t="s">
        <v>38</v>
      </c>
      <c r="B410" s="2" t="s">
        <v>29</v>
      </c>
      <c r="C410" s="34">
        <f>C411+C418</f>
        <v>48767</v>
      </c>
      <c r="D410" s="34">
        <f>D411+D418</f>
        <v>34076</v>
      </c>
      <c r="E410" s="34">
        <f t="shared" ref="E410" si="975">E411+E418</f>
        <v>48767</v>
      </c>
      <c r="F410" s="34">
        <f t="shared" ref="F410" si="976">F411+F418</f>
        <v>34076</v>
      </c>
      <c r="G410" s="34">
        <f t="shared" ref="G410:AL410" si="977">G411+G418</f>
        <v>48767</v>
      </c>
      <c r="H410" s="34">
        <f t="shared" si="977"/>
        <v>34076</v>
      </c>
      <c r="I410" s="34">
        <f t="shared" si="977"/>
        <v>0</v>
      </c>
      <c r="J410" s="34">
        <f t="shared" si="977"/>
        <v>0</v>
      </c>
      <c r="K410" s="34">
        <f t="shared" si="977"/>
        <v>0</v>
      </c>
      <c r="L410" s="34">
        <f t="shared" si="977"/>
        <v>0</v>
      </c>
      <c r="M410" s="34">
        <f t="shared" si="977"/>
        <v>0</v>
      </c>
      <c r="N410" s="34">
        <f t="shared" si="977"/>
        <v>0</v>
      </c>
      <c r="O410" s="34">
        <f t="shared" si="977"/>
        <v>0</v>
      </c>
      <c r="P410" s="34">
        <f t="shared" si="977"/>
        <v>0</v>
      </c>
      <c r="Q410" s="34">
        <f t="shared" si="977"/>
        <v>0</v>
      </c>
      <c r="R410" s="34">
        <f t="shared" si="977"/>
        <v>0</v>
      </c>
      <c r="S410" s="34">
        <f t="shared" si="977"/>
        <v>0</v>
      </c>
      <c r="T410" s="34">
        <f t="shared" si="977"/>
        <v>0</v>
      </c>
      <c r="U410" s="34">
        <f t="shared" si="977"/>
        <v>0</v>
      </c>
      <c r="V410" s="34">
        <f t="shared" si="977"/>
        <v>0</v>
      </c>
      <c r="W410" s="34">
        <f t="shared" si="977"/>
        <v>0</v>
      </c>
      <c r="X410" s="34">
        <f t="shared" si="977"/>
        <v>0</v>
      </c>
      <c r="Y410" s="34">
        <f t="shared" si="977"/>
        <v>33978</v>
      </c>
      <c r="Z410" s="34">
        <f t="shared" si="977"/>
        <v>33978</v>
      </c>
      <c r="AA410" s="34">
        <f t="shared" si="977"/>
        <v>33978</v>
      </c>
      <c r="AB410" s="34">
        <f t="shared" si="977"/>
        <v>0</v>
      </c>
      <c r="AC410" s="34">
        <f t="shared" si="977"/>
        <v>0</v>
      </c>
      <c r="AD410" s="34">
        <f t="shared" si="977"/>
        <v>0</v>
      </c>
      <c r="AE410" s="34"/>
      <c r="AF410" s="34">
        <f t="shared" si="977"/>
        <v>0</v>
      </c>
      <c r="AG410" s="34">
        <f t="shared" si="977"/>
        <v>0</v>
      </c>
      <c r="AH410" s="34">
        <f t="shared" si="977"/>
        <v>0</v>
      </c>
      <c r="AI410" s="34">
        <f t="shared" si="977"/>
        <v>0</v>
      </c>
      <c r="AJ410" s="34">
        <f t="shared" si="977"/>
        <v>0</v>
      </c>
      <c r="AK410" s="34">
        <f t="shared" si="977"/>
        <v>0</v>
      </c>
      <c r="AL410" s="34">
        <f t="shared" si="977"/>
        <v>0</v>
      </c>
      <c r="AM410" s="90">
        <f t="shared" si="939"/>
        <v>69.674164906596673</v>
      </c>
      <c r="AN410" s="90">
        <f t="shared" si="834"/>
        <v>99.712407559572725</v>
      </c>
      <c r="AO410" s="16"/>
      <c r="AP410" s="44"/>
    </row>
    <row r="411" spans="1:43">
      <c r="A411" s="16" t="s">
        <v>30</v>
      </c>
      <c r="B411" s="2" t="s">
        <v>31</v>
      </c>
      <c r="C411" s="34">
        <f>C412+C416</f>
        <v>44631</v>
      </c>
      <c r="D411" s="34">
        <f>D412+D416</f>
        <v>34076</v>
      </c>
      <c r="E411" s="34">
        <f t="shared" ref="E411" si="978">E412+E416</f>
        <v>44631</v>
      </c>
      <c r="F411" s="34">
        <f t="shared" ref="F411" si="979">F412+F416</f>
        <v>34076</v>
      </c>
      <c r="G411" s="34">
        <f t="shared" ref="G411:AL411" si="980">G412+G416</f>
        <v>44631</v>
      </c>
      <c r="H411" s="34">
        <f t="shared" si="980"/>
        <v>34076</v>
      </c>
      <c r="I411" s="34">
        <f t="shared" si="980"/>
        <v>0</v>
      </c>
      <c r="J411" s="34">
        <f t="shared" si="980"/>
        <v>0</v>
      </c>
      <c r="K411" s="34">
        <f t="shared" si="980"/>
        <v>0</v>
      </c>
      <c r="L411" s="34">
        <f t="shared" si="980"/>
        <v>0</v>
      </c>
      <c r="M411" s="34">
        <f t="shared" si="980"/>
        <v>0</v>
      </c>
      <c r="N411" s="34">
        <f t="shared" si="980"/>
        <v>0</v>
      </c>
      <c r="O411" s="34">
        <f t="shared" si="980"/>
        <v>0</v>
      </c>
      <c r="P411" s="34">
        <f t="shared" si="980"/>
        <v>0</v>
      </c>
      <c r="Q411" s="34">
        <f t="shared" si="980"/>
        <v>0</v>
      </c>
      <c r="R411" s="34">
        <f t="shared" si="980"/>
        <v>0</v>
      </c>
      <c r="S411" s="34">
        <f t="shared" si="980"/>
        <v>0</v>
      </c>
      <c r="T411" s="34">
        <f t="shared" si="980"/>
        <v>0</v>
      </c>
      <c r="U411" s="34">
        <f t="shared" si="980"/>
        <v>0</v>
      </c>
      <c r="V411" s="34">
        <f t="shared" si="980"/>
        <v>0</v>
      </c>
      <c r="W411" s="34">
        <f t="shared" si="980"/>
        <v>0</v>
      </c>
      <c r="X411" s="34">
        <f t="shared" si="980"/>
        <v>0</v>
      </c>
      <c r="Y411" s="34">
        <f t="shared" si="980"/>
        <v>33978</v>
      </c>
      <c r="Z411" s="34">
        <f t="shared" si="980"/>
        <v>33978</v>
      </c>
      <c r="AA411" s="34">
        <f t="shared" si="980"/>
        <v>33978</v>
      </c>
      <c r="AB411" s="34">
        <f t="shared" si="980"/>
        <v>0</v>
      </c>
      <c r="AC411" s="34">
        <f t="shared" si="980"/>
        <v>0</v>
      </c>
      <c r="AD411" s="34">
        <f t="shared" si="980"/>
        <v>0</v>
      </c>
      <c r="AE411" s="34"/>
      <c r="AF411" s="34">
        <f t="shared" si="980"/>
        <v>0</v>
      </c>
      <c r="AG411" s="34">
        <f t="shared" si="980"/>
        <v>0</v>
      </c>
      <c r="AH411" s="34">
        <f t="shared" si="980"/>
        <v>0</v>
      </c>
      <c r="AI411" s="34">
        <f t="shared" si="980"/>
        <v>0</v>
      </c>
      <c r="AJ411" s="34">
        <f t="shared" si="980"/>
        <v>0</v>
      </c>
      <c r="AK411" s="34">
        <f t="shared" si="980"/>
        <v>0</v>
      </c>
      <c r="AL411" s="34">
        <f t="shared" si="980"/>
        <v>0</v>
      </c>
      <c r="AM411" s="90">
        <f t="shared" si="939"/>
        <v>76.130940377764333</v>
      </c>
      <c r="AN411" s="90">
        <f t="shared" si="834"/>
        <v>99.712407559572725</v>
      </c>
      <c r="AO411" s="16"/>
      <c r="AP411" s="44"/>
    </row>
    <row r="412" spans="1:43" ht="19.5">
      <c r="A412" s="21" t="s">
        <v>52</v>
      </c>
      <c r="B412" s="56" t="s">
        <v>32</v>
      </c>
      <c r="C412" s="38">
        <f>SUM(C413:C415)</f>
        <v>31081</v>
      </c>
      <c r="D412" s="38">
        <f>SUM(D413:D415)</f>
        <v>17926</v>
      </c>
      <c r="E412" s="38">
        <f t="shared" ref="E412" si="981">SUM(E413:E415)</f>
        <v>31081</v>
      </c>
      <c r="F412" s="38">
        <f t="shared" ref="F412" si="982">SUM(F413:F415)</f>
        <v>17926</v>
      </c>
      <c r="G412" s="38">
        <f t="shared" ref="G412:AL412" si="983">SUM(G413:G415)</f>
        <v>31081</v>
      </c>
      <c r="H412" s="38">
        <f t="shared" si="983"/>
        <v>17926</v>
      </c>
      <c r="I412" s="38">
        <f t="shared" si="983"/>
        <v>0</v>
      </c>
      <c r="J412" s="38">
        <f t="shared" si="983"/>
        <v>0</v>
      </c>
      <c r="K412" s="38">
        <f t="shared" si="983"/>
        <v>0</v>
      </c>
      <c r="L412" s="38">
        <f t="shared" si="983"/>
        <v>0</v>
      </c>
      <c r="M412" s="38">
        <f t="shared" si="983"/>
        <v>0</v>
      </c>
      <c r="N412" s="38">
        <f t="shared" si="983"/>
        <v>0</v>
      </c>
      <c r="O412" s="38">
        <f t="shared" si="983"/>
        <v>0</v>
      </c>
      <c r="P412" s="38">
        <f t="shared" si="983"/>
        <v>0</v>
      </c>
      <c r="Q412" s="38">
        <f t="shared" si="983"/>
        <v>0</v>
      </c>
      <c r="R412" s="38">
        <f t="shared" si="983"/>
        <v>0</v>
      </c>
      <c r="S412" s="38">
        <f t="shared" si="983"/>
        <v>0</v>
      </c>
      <c r="T412" s="38">
        <f t="shared" si="983"/>
        <v>0</v>
      </c>
      <c r="U412" s="38">
        <f t="shared" si="983"/>
        <v>0</v>
      </c>
      <c r="V412" s="38">
        <f t="shared" si="983"/>
        <v>0</v>
      </c>
      <c r="W412" s="38">
        <f t="shared" si="983"/>
        <v>0</v>
      </c>
      <c r="X412" s="38">
        <f t="shared" si="983"/>
        <v>0</v>
      </c>
      <c r="Y412" s="38">
        <f t="shared" si="983"/>
        <v>17829</v>
      </c>
      <c r="Z412" s="38">
        <f t="shared" si="983"/>
        <v>17829</v>
      </c>
      <c r="AA412" s="38">
        <f t="shared" si="983"/>
        <v>17829</v>
      </c>
      <c r="AB412" s="38">
        <f t="shared" si="983"/>
        <v>0</v>
      </c>
      <c r="AC412" s="38">
        <f t="shared" si="983"/>
        <v>0</v>
      </c>
      <c r="AD412" s="38">
        <f t="shared" si="983"/>
        <v>0</v>
      </c>
      <c r="AE412" s="38"/>
      <c r="AF412" s="38">
        <f t="shared" si="983"/>
        <v>0</v>
      </c>
      <c r="AG412" s="38">
        <f t="shared" si="983"/>
        <v>0</v>
      </c>
      <c r="AH412" s="38">
        <f t="shared" si="983"/>
        <v>0</v>
      </c>
      <c r="AI412" s="38">
        <f t="shared" si="983"/>
        <v>0</v>
      </c>
      <c r="AJ412" s="38">
        <f t="shared" si="983"/>
        <v>0</v>
      </c>
      <c r="AK412" s="38">
        <f t="shared" si="983"/>
        <v>0</v>
      </c>
      <c r="AL412" s="38">
        <f t="shared" si="983"/>
        <v>0</v>
      </c>
      <c r="AM412" s="96">
        <f t="shared" si="939"/>
        <v>57.363019207876199</v>
      </c>
      <c r="AN412" s="96">
        <f t="shared" si="834"/>
        <v>99.458886533526723</v>
      </c>
      <c r="AO412" s="31"/>
      <c r="AP412" s="51"/>
    </row>
    <row r="413" spans="1:43" ht="56.25">
      <c r="A413" s="12">
        <v>1</v>
      </c>
      <c r="B413" s="5" t="s">
        <v>229</v>
      </c>
      <c r="C413" s="39">
        <f t="shared" ref="C413:D417" si="984">E413+O413</f>
        <v>8958</v>
      </c>
      <c r="D413" s="39">
        <f t="shared" si="984"/>
        <v>8958</v>
      </c>
      <c r="E413" s="39">
        <f t="shared" ref="E413:E415" si="985">G413+I413+K413+L413+N413</f>
        <v>8958</v>
      </c>
      <c r="F413" s="39">
        <f t="shared" ref="F413:F415" si="986">H413+J413+K413+L413+N413</f>
        <v>8958</v>
      </c>
      <c r="G413" s="35">
        <v>8958</v>
      </c>
      <c r="H413" s="35">
        <v>8958</v>
      </c>
      <c r="I413" s="35"/>
      <c r="J413" s="35"/>
      <c r="K413" s="35"/>
      <c r="L413" s="35"/>
      <c r="M413" s="35"/>
      <c r="N413" s="35"/>
      <c r="O413" s="35"/>
      <c r="P413" s="35"/>
      <c r="Q413" s="35">
        <f t="shared" ref="Q413:Q415" si="987">S413+U413+V413+W413</f>
        <v>0</v>
      </c>
      <c r="R413" s="35">
        <f t="shared" ref="R413:R415" si="988">T413+U413+V413+W413</f>
        <v>0</v>
      </c>
      <c r="S413" s="35"/>
      <c r="T413" s="35"/>
      <c r="U413" s="35"/>
      <c r="V413" s="35"/>
      <c r="W413" s="35"/>
      <c r="X413" s="35"/>
      <c r="Y413" s="39">
        <f>Z413+AF413</f>
        <v>8958</v>
      </c>
      <c r="Z413" s="39">
        <f>AA413+AB413+AC413+AD413</f>
        <v>8958</v>
      </c>
      <c r="AA413" s="407">
        <v>8958</v>
      </c>
      <c r="AB413" s="39"/>
      <c r="AC413" s="39"/>
      <c r="AD413" s="39"/>
      <c r="AE413" s="39"/>
      <c r="AF413" s="39"/>
      <c r="AG413" s="39"/>
      <c r="AH413" s="39"/>
      <c r="AI413" s="39"/>
      <c r="AJ413" s="39"/>
      <c r="AK413" s="39"/>
      <c r="AL413" s="39"/>
      <c r="AM413" s="91">
        <f t="shared" si="939"/>
        <v>100</v>
      </c>
      <c r="AN413" s="91">
        <f t="shared" si="834"/>
        <v>100</v>
      </c>
      <c r="AO413" s="12" t="s">
        <v>259</v>
      </c>
      <c r="AP413" s="45"/>
      <c r="AQ413">
        <v>1</v>
      </c>
    </row>
    <row r="414" spans="1:43" ht="77.25" customHeight="1">
      <c r="A414" s="311">
        <v>2</v>
      </c>
      <c r="B414" s="312" t="s">
        <v>678</v>
      </c>
      <c r="C414" s="39"/>
      <c r="D414" s="39">
        <f t="shared" si="984"/>
        <v>8772</v>
      </c>
      <c r="E414" s="39">
        <f t="shared" si="985"/>
        <v>0</v>
      </c>
      <c r="F414" s="39">
        <f t="shared" si="986"/>
        <v>8772</v>
      </c>
      <c r="G414" s="35"/>
      <c r="H414" s="35">
        <v>8772</v>
      </c>
      <c r="I414" s="35"/>
      <c r="J414" s="35"/>
      <c r="K414" s="35"/>
      <c r="L414" s="35"/>
      <c r="M414" s="35"/>
      <c r="N414" s="35"/>
      <c r="O414" s="35"/>
      <c r="P414" s="35"/>
      <c r="Q414" s="35">
        <f t="shared" si="987"/>
        <v>0</v>
      </c>
      <c r="R414" s="35">
        <f t="shared" si="988"/>
        <v>0</v>
      </c>
      <c r="S414" s="35"/>
      <c r="T414" s="35"/>
      <c r="U414" s="35"/>
      <c r="V414" s="35"/>
      <c r="W414" s="35"/>
      <c r="X414" s="35"/>
      <c r="Y414" s="39">
        <f>Z414+AF414</f>
        <v>8758</v>
      </c>
      <c r="Z414" s="39">
        <f>AA414+AB414+AC414+AD414</f>
        <v>8758</v>
      </c>
      <c r="AA414" s="407">
        <v>8758</v>
      </c>
      <c r="AB414" s="39"/>
      <c r="AC414" s="39"/>
      <c r="AD414" s="39"/>
      <c r="AE414" s="39"/>
      <c r="AF414" s="39"/>
      <c r="AG414" s="39"/>
      <c r="AH414" s="39"/>
      <c r="AI414" s="39"/>
      <c r="AJ414" s="39"/>
      <c r="AK414" s="39"/>
      <c r="AL414" s="39"/>
      <c r="AM414" s="91"/>
      <c r="AN414" s="91">
        <f t="shared" si="834"/>
        <v>99.840401276789777</v>
      </c>
      <c r="AO414" s="269" t="s">
        <v>259</v>
      </c>
      <c r="AP414" s="45"/>
    </row>
    <row r="415" spans="1:43" ht="51" customHeight="1">
      <c r="A415" s="12">
        <v>3</v>
      </c>
      <c r="B415" s="5" t="s">
        <v>230</v>
      </c>
      <c r="C415" s="39">
        <f t="shared" si="984"/>
        <v>22123</v>
      </c>
      <c r="D415" s="39">
        <f t="shared" si="984"/>
        <v>196</v>
      </c>
      <c r="E415" s="39">
        <f t="shared" si="985"/>
        <v>22123</v>
      </c>
      <c r="F415" s="39">
        <f t="shared" si="986"/>
        <v>196</v>
      </c>
      <c r="G415" s="35">
        <v>22123</v>
      </c>
      <c r="H415" s="35">
        <v>196</v>
      </c>
      <c r="I415" s="35"/>
      <c r="J415" s="35"/>
      <c r="K415" s="35"/>
      <c r="L415" s="35"/>
      <c r="M415" s="35"/>
      <c r="N415" s="35"/>
      <c r="O415" s="35"/>
      <c r="P415" s="35"/>
      <c r="Q415" s="35">
        <f t="shared" si="987"/>
        <v>0</v>
      </c>
      <c r="R415" s="35">
        <f t="shared" si="988"/>
        <v>0</v>
      </c>
      <c r="S415" s="35"/>
      <c r="T415" s="35"/>
      <c r="U415" s="35"/>
      <c r="V415" s="35"/>
      <c r="W415" s="35"/>
      <c r="X415" s="35"/>
      <c r="Y415" s="39">
        <f>Z415+AF415</f>
        <v>113</v>
      </c>
      <c r="Z415" s="39">
        <f>AA415+AB415+AC415+AD415</f>
        <v>113</v>
      </c>
      <c r="AA415" s="407">
        <v>113</v>
      </c>
      <c r="AB415" s="39"/>
      <c r="AC415" s="39"/>
      <c r="AD415" s="39"/>
      <c r="AE415" s="39"/>
      <c r="AF415" s="39"/>
      <c r="AG415" s="39"/>
      <c r="AH415" s="39"/>
      <c r="AI415" s="39"/>
      <c r="AJ415" s="39"/>
      <c r="AK415" s="39"/>
      <c r="AL415" s="39"/>
      <c r="AM415" s="91">
        <f t="shared" ref="AM415:AM438" si="989">Y415/C415*100</f>
        <v>0.51078063553767572</v>
      </c>
      <c r="AN415" s="91">
        <f t="shared" si="834"/>
        <v>57.653061224489797</v>
      </c>
      <c r="AO415" s="12" t="s">
        <v>278</v>
      </c>
      <c r="AP415" s="45"/>
      <c r="AQ415">
        <v>1</v>
      </c>
    </row>
    <row r="416" spans="1:43" ht="19.5">
      <c r="A416" s="21" t="s">
        <v>46</v>
      </c>
      <c r="B416" s="56" t="s">
        <v>33</v>
      </c>
      <c r="C416" s="38">
        <f>C417</f>
        <v>13550</v>
      </c>
      <c r="D416" s="38">
        <f>D417</f>
        <v>16150</v>
      </c>
      <c r="E416" s="38">
        <f>E417</f>
        <v>13550</v>
      </c>
      <c r="F416" s="38">
        <f>F417</f>
        <v>16150</v>
      </c>
      <c r="G416" s="38">
        <f t="shared" ref="G416:AL416" si="990">G417</f>
        <v>13550</v>
      </c>
      <c r="H416" s="38">
        <f t="shared" si="990"/>
        <v>16150</v>
      </c>
      <c r="I416" s="38">
        <f t="shared" si="990"/>
        <v>0</v>
      </c>
      <c r="J416" s="38">
        <f t="shared" si="990"/>
        <v>0</v>
      </c>
      <c r="K416" s="38">
        <f t="shared" si="990"/>
        <v>0</v>
      </c>
      <c r="L416" s="38">
        <f t="shared" si="990"/>
        <v>0</v>
      </c>
      <c r="M416" s="38"/>
      <c r="N416" s="38"/>
      <c r="O416" s="38">
        <f t="shared" si="990"/>
        <v>0</v>
      </c>
      <c r="P416" s="38"/>
      <c r="Q416" s="38">
        <f t="shared" si="990"/>
        <v>0</v>
      </c>
      <c r="R416" s="38"/>
      <c r="S416" s="38">
        <f t="shared" si="990"/>
        <v>0</v>
      </c>
      <c r="T416" s="38"/>
      <c r="U416" s="38">
        <f t="shared" si="990"/>
        <v>0</v>
      </c>
      <c r="V416" s="38">
        <f t="shared" si="990"/>
        <v>0</v>
      </c>
      <c r="W416" s="38">
        <f t="shared" si="990"/>
        <v>0</v>
      </c>
      <c r="X416" s="38">
        <f t="shared" si="990"/>
        <v>0</v>
      </c>
      <c r="Y416" s="38">
        <f t="shared" si="990"/>
        <v>16149</v>
      </c>
      <c r="Z416" s="38">
        <f t="shared" si="990"/>
        <v>16149</v>
      </c>
      <c r="AA416" s="38">
        <f t="shared" si="990"/>
        <v>16149</v>
      </c>
      <c r="AB416" s="38">
        <f t="shared" si="990"/>
        <v>0</v>
      </c>
      <c r="AC416" s="38">
        <f t="shared" si="990"/>
        <v>0</v>
      </c>
      <c r="AD416" s="38">
        <f t="shared" si="990"/>
        <v>0</v>
      </c>
      <c r="AE416" s="38"/>
      <c r="AF416" s="38">
        <f t="shared" si="990"/>
        <v>0</v>
      </c>
      <c r="AG416" s="38">
        <f t="shared" si="990"/>
        <v>0</v>
      </c>
      <c r="AH416" s="38">
        <f t="shared" si="990"/>
        <v>0</v>
      </c>
      <c r="AI416" s="38">
        <f t="shared" si="990"/>
        <v>0</v>
      </c>
      <c r="AJ416" s="38">
        <f t="shared" si="990"/>
        <v>0</v>
      </c>
      <c r="AK416" s="38">
        <f t="shared" si="990"/>
        <v>0</v>
      </c>
      <c r="AL416" s="38">
        <f t="shared" si="990"/>
        <v>0</v>
      </c>
      <c r="AM416" s="96">
        <f t="shared" si="989"/>
        <v>119.18081180811808</v>
      </c>
      <c r="AN416" s="96">
        <f t="shared" ref="AN416:AN477" si="991">Y416/D416*100</f>
        <v>99.993808049535602</v>
      </c>
      <c r="AO416" s="31"/>
      <c r="AP416" s="51"/>
    </row>
    <row r="417" spans="1:44" ht="23.25" customHeight="1">
      <c r="A417" s="3"/>
      <c r="B417" s="5" t="s">
        <v>231</v>
      </c>
      <c r="C417" s="39">
        <f t="shared" ref="C417" si="992">E417+O417</f>
        <v>13550</v>
      </c>
      <c r="D417" s="39">
        <f t="shared" si="984"/>
        <v>16150</v>
      </c>
      <c r="E417" s="39">
        <f t="shared" ref="E417" si="993">G417+I417+K417+L417+N417</f>
        <v>13550</v>
      </c>
      <c r="F417" s="39">
        <f t="shared" ref="F417" si="994">H417+J417+K417+L417+N417</f>
        <v>16150</v>
      </c>
      <c r="G417" s="35">
        <v>13550</v>
      </c>
      <c r="H417" s="35">
        <v>16150</v>
      </c>
      <c r="I417" s="35"/>
      <c r="J417" s="35"/>
      <c r="K417" s="35"/>
      <c r="L417" s="35"/>
      <c r="M417" s="35"/>
      <c r="N417" s="35"/>
      <c r="O417" s="35"/>
      <c r="P417" s="35"/>
      <c r="Q417" s="35">
        <f t="shared" ref="Q417" si="995">S417+U417+V417+W417</f>
        <v>0</v>
      </c>
      <c r="R417" s="35">
        <f t="shared" ref="R417" si="996">T417+U417+V417+W417</f>
        <v>0</v>
      </c>
      <c r="S417" s="35"/>
      <c r="T417" s="35"/>
      <c r="U417" s="35"/>
      <c r="V417" s="35"/>
      <c r="W417" s="35"/>
      <c r="X417" s="35"/>
      <c r="Y417" s="39">
        <f>Z417+AF417</f>
        <v>16149</v>
      </c>
      <c r="Z417" s="39">
        <f>AA417+AB417+AC417+AD417</f>
        <v>16149</v>
      </c>
      <c r="AA417" s="407">
        <v>16149</v>
      </c>
      <c r="AB417" s="39"/>
      <c r="AC417" s="39"/>
      <c r="AD417" s="39"/>
      <c r="AE417" s="39"/>
      <c r="AF417" s="39"/>
      <c r="AG417" s="39"/>
      <c r="AH417" s="39"/>
      <c r="AI417" s="39"/>
      <c r="AJ417" s="39"/>
      <c r="AK417" s="39"/>
      <c r="AL417" s="39"/>
      <c r="AM417" s="91">
        <f t="shared" si="989"/>
        <v>119.18081180811808</v>
      </c>
      <c r="AN417" s="91">
        <f t="shared" si="991"/>
        <v>99.993808049535602</v>
      </c>
      <c r="AO417" s="12" t="s">
        <v>279</v>
      </c>
      <c r="AP417" s="45"/>
      <c r="AQ417">
        <v>1</v>
      </c>
    </row>
    <row r="418" spans="1:44">
      <c r="A418" s="16" t="s">
        <v>34</v>
      </c>
      <c r="B418" s="2" t="s">
        <v>35</v>
      </c>
      <c r="C418" s="34">
        <f>C419</f>
        <v>4136</v>
      </c>
      <c r="D418" s="34">
        <f>D419</f>
        <v>0</v>
      </c>
      <c r="E418" s="34">
        <f t="shared" ref="E418:X419" si="997">E419</f>
        <v>4136</v>
      </c>
      <c r="F418" s="34">
        <f t="shared" si="997"/>
        <v>0</v>
      </c>
      <c r="G418" s="34">
        <f t="shared" si="997"/>
        <v>4136</v>
      </c>
      <c r="H418" s="34">
        <f t="shared" si="997"/>
        <v>0</v>
      </c>
      <c r="I418" s="34">
        <f t="shared" si="997"/>
        <v>0</v>
      </c>
      <c r="J418" s="34"/>
      <c r="K418" s="34">
        <f t="shared" si="997"/>
        <v>0</v>
      </c>
      <c r="L418" s="34">
        <f t="shared" si="997"/>
        <v>0</v>
      </c>
      <c r="M418" s="34"/>
      <c r="N418" s="34"/>
      <c r="O418" s="34">
        <f t="shared" si="997"/>
        <v>0</v>
      </c>
      <c r="P418" s="34"/>
      <c r="Q418" s="34">
        <f t="shared" si="997"/>
        <v>0</v>
      </c>
      <c r="R418" s="34"/>
      <c r="S418" s="34">
        <f t="shared" si="997"/>
        <v>0</v>
      </c>
      <c r="T418" s="34"/>
      <c r="U418" s="34">
        <f t="shared" si="997"/>
        <v>0</v>
      </c>
      <c r="V418" s="34">
        <f t="shared" si="997"/>
        <v>0</v>
      </c>
      <c r="W418" s="34">
        <f t="shared" si="997"/>
        <v>0</v>
      </c>
      <c r="X418" s="34">
        <f t="shared" si="997"/>
        <v>0</v>
      </c>
      <c r="Y418" s="34"/>
      <c r="Z418" s="34"/>
      <c r="AA418" s="34"/>
      <c r="AB418" s="34"/>
      <c r="AC418" s="34"/>
      <c r="AD418" s="34"/>
      <c r="AE418" s="34"/>
      <c r="AF418" s="34"/>
      <c r="AG418" s="34"/>
      <c r="AH418" s="34"/>
      <c r="AI418" s="34"/>
      <c r="AJ418" s="34"/>
      <c r="AK418" s="34"/>
      <c r="AL418" s="34"/>
      <c r="AM418" s="91">
        <f t="shared" si="989"/>
        <v>0</v>
      </c>
      <c r="AN418" s="90"/>
      <c r="AO418" s="16"/>
      <c r="AP418" s="44"/>
    </row>
    <row r="419" spans="1:44" ht="19.5">
      <c r="A419" s="21" t="s">
        <v>46</v>
      </c>
      <c r="B419" s="56" t="s">
        <v>33</v>
      </c>
      <c r="C419" s="38">
        <f>C420</f>
        <v>4136</v>
      </c>
      <c r="D419" s="38">
        <f>D420</f>
        <v>0</v>
      </c>
      <c r="E419" s="38">
        <f t="shared" si="997"/>
        <v>4136</v>
      </c>
      <c r="F419" s="38">
        <f t="shared" si="997"/>
        <v>0</v>
      </c>
      <c r="G419" s="38">
        <f t="shared" si="997"/>
        <v>4136</v>
      </c>
      <c r="H419" s="38">
        <f t="shared" si="997"/>
        <v>0</v>
      </c>
      <c r="I419" s="38">
        <f t="shared" si="997"/>
        <v>0</v>
      </c>
      <c r="J419" s="38"/>
      <c r="K419" s="38">
        <f t="shared" si="997"/>
        <v>0</v>
      </c>
      <c r="L419" s="38">
        <f t="shared" si="997"/>
        <v>0</v>
      </c>
      <c r="M419" s="38"/>
      <c r="N419" s="38"/>
      <c r="O419" s="38">
        <f t="shared" si="997"/>
        <v>0</v>
      </c>
      <c r="P419" s="38"/>
      <c r="Q419" s="38">
        <f t="shared" si="997"/>
        <v>0</v>
      </c>
      <c r="R419" s="38"/>
      <c r="S419" s="38">
        <f t="shared" si="997"/>
        <v>0</v>
      </c>
      <c r="T419" s="38"/>
      <c r="U419" s="38">
        <f t="shared" si="997"/>
        <v>0</v>
      </c>
      <c r="V419" s="38">
        <f t="shared" si="997"/>
        <v>0</v>
      </c>
      <c r="W419" s="38">
        <f t="shared" si="997"/>
        <v>0</v>
      </c>
      <c r="X419" s="38">
        <f t="shared" si="997"/>
        <v>0</v>
      </c>
      <c r="Y419" s="38"/>
      <c r="Z419" s="38"/>
      <c r="AA419" s="38"/>
      <c r="AB419" s="38"/>
      <c r="AC419" s="38"/>
      <c r="AD419" s="38"/>
      <c r="AE419" s="38"/>
      <c r="AF419" s="38"/>
      <c r="AG419" s="38"/>
      <c r="AH419" s="38"/>
      <c r="AI419" s="38"/>
      <c r="AJ419" s="38"/>
      <c r="AK419" s="38"/>
      <c r="AL419" s="38"/>
      <c r="AM419" s="91">
        <f t="shared" si="989"/>
        <v>0</v>
      </c>
      <c r="AN419" s="90"/>
      <c r="AO419" s="31"/>
      <c r="AP419" s="51"/>
    </row>
    <row r="420" spans="1:44" ht="42" customHeight="1">
      <c r="A420" s="3"/>
      <c r="B420" s="5" t="s">
        <v>232</v>
      </c>
      <c r="C420" s="39">
        <f t="shared" ref="C420:D420" si="998">E420+O420</f>
        <v>4136</v>
      </c>
      <c r="D420" s="39">
        <f t="shared" si="998"/>
        <v>0</v>
      </c>
      <c r="E420" s="39">
        <f t="shared" ref="E420" si="999">G420+I420+K420+L420+N420</f>
        <v>4136</v>
      </c>
      <c r="F420" s="39">
        <f t="shared" ref="F420" si="1000">H420+J420+K420+L420+N420</f>
        <v>0</v>
      </c>
      <c r="G420" s="35">
        <v>4136</v>
      </c>
      <c r="H420" s="35"/>
      <c r="I420" s="35"/>
      <c r="J420" s="35"/>
      <c r="K420" s="35"/>
      <c r="L420" s="35"/>
      <c r="M420" s="35"/>
      <c r="N420" s="35"/>
      <c r="O420" s="35"/>
      <c r="P420" s="35"/>
      <c r="Q420" s="35">
        <f t="shared" ref="Q420" si="1001">S420+U420+V420+W420</f>
        <v>0</v>
      </c>
      <c r="R420" s="35">
        <f t="shared" ref="R420" si="1002">T420+U420+V420+W420</f>
        <v>0</v>
      </c>
      <c r="S420" s="35"/>
      <c r="T420" s="35"/>
      <c r="U420" s="35"/>
      <c r="V420" s="35"/>
      <c r="W420" s="35"/>
      <c r="X420" s="35"/>
      <c r="Y420" s="39"/>
      <c r="Z420" s="39"/>
      <c r="AA420" s="39"/>
      <c r="AB420" s="39"/>
      <c r="AC420" s="39"/>
      <c r="AD420" s="39"/>
      <c r="AE420" s="39"/>
      <c r="AF420" s="39"/>
      <c r="AG420" s="39"/>
      <c r="AH420" s="39"/>
      <c r="AI420" s="39"/>
      <c r="AJ420" s="39"/>
      <c r="AK420" s="39"/>
      <c r="AL420" s="39"/>
      <c r="AM420" s="91">
        <f t="shared" si="989"/>
        <v>0</v>
      </c>
      <c r="AN420" s="90"/>
      <c r="AO420" s="12" t="s">
        <v>280</v>
      </c>
      <c r="AP420" s="45"/>
      <c r="AQ420">
        <v>1</v>
      </c>
    </row>
    <row r="421" spans="1:44">
      <c r="A421" s="22" t="s">
        <v>297</v>
      </c>
      <c r="B421" s="23" t="s">
        <v>233</v>
      </c>
      <c r="C421" s="40">
        <f t="shared" ref="C421:D423" si="1003">C422</f>
        <v>1303</v>
      </c>
      <c r="D421" s="40">
        <f t="shared" si="1003"/>
        <v>0</v>
      </c>
      <c r="E421" s="40">
        <f t="shared" ref="E421:AB423" si="1004">E422</f>
        <v>1303</v>
      </c>
      <c r="F421" s="40"/>
      <c r="G421" s="40">
        <f t="shared" si="1004"/>
        <v>0</v>
      </c>
      <c r="H421" s="40"/>
      <c r="I421" s="40">
        <f t="shared" si="1004"/>
        <v>1303</v>
      </c>
      <c r="J421" s="40"/>
      <c r="K421" s="40">
        <f t="shared" si="1004"/>
        <v>0</v>
      </c>
      <c r="L421" s="40">
        <f t="shared" si="1004"/>
        <v>0</v>
      </c>
      <c r="M421" s="40"/>
      <c r="N421" s="40"/>
      <c r="O421" s="40">
        <f t="shared" si="1004"/>
        <v>0</v>
      </c>
      <c r="P421" s="40"/>
      <c r="Q421" s="40">
        <f t="shared" si="1004"/>
        <v>0</v>
      </c>
      <c r="R421" s="40"/>
      <c r="S421" s="40">
        <f t="shared" si="1004"/>
        <v>0</v>
      </c>
      <c r="T421" s="40"/>
      <c r="U421" s="40">
        <f t="shared" si="1004"/>
        <v>0</v>
      </c>
      <c r="V421" s="40">
        <f t="shared" si="1004"/>
        <v>0</v>
      </c>
      <c r="W421" s="40">
        <f t="shared" si="1004"/>
        <v>0</v>
      </c>
      <c r="X421" s="40">
        <f t="shared" si="1004"/>
        <v>0</v>
      </c>
      <c r="Y421" s="40">
        <f t="shared" si="1004"/>
        <v>0</v>
      </c>
      <c r="Z421" s="40">
        <f t="shared" si="1004"/>
        <v>0</v>
      </c>
      <c r="AA421" s="40">
        <f t="shared" si="1004"/>
        <v>0</v>
      </c>
      <c r="AB421" s="40">
        <f t="shared" si="1004"/>
        <v>0</v>
      </c>
      <c r="AC421" s="40">
        <f t="shared" ref="Y421:AL423" si="1005">AC422</f>
        <v>0</v>
      </c>
      <c r="AD421" s="40">
        <f t="shared" si="1005"/>
        <v>0</v>
      </c>
      <c r="AE421" s="40"/>
      <c r="AF421" s="40">
        <f t="shared" si="1005"/>
        <v>0</v>
      </c>
      <c r="AG421" s="40">
        <f t="shared" si="1005"/>
        <v>0</v>
      </c>
      <c r="AH421" s="40">
        <f t="shared" si="1005"/>
        <v>0</v>
      </c>
      <c r="AI421" s="40">
        <f t="shared" si="1005"/>
        <v>0</v>
      </c>
      <c r="AJ421" s="40">
        <f t="shared" si="1005"/>
        <v>0</v>
      </c>
      <c r="AK421" s="40">
        <f t="shared" si="1005"/>
        <v>0</v>
      </c>
      <c r="AL421" s="40">
        <f t="shared" si="1005"/>
        <v>0</v>
      </c>
      <c r="AM421" s="98">
        <f t="shared" si="989"/>
        <v>0</v>
      </c>
      <c r="AN421" s="97"/>
      <c r="AO421" s="32"/>
      <c r="AP421" s="54"/>
      <c r="AQ421" s="57">
        <f>AQ420-G420</f>
        <v>-4135</v>
      </c>
    </row>
    <row r="422" spans="1:44">
      <c r="A422" s="15" t="s">
        <v>38</v>
      </c>
      <c r="B422" s="2" t="s">
        <v>29</v>
      </c>
      <c r="C422" s="34">
        <f t="shared" si="1003"/>
        <v>1303</v>
      </c>
      <c r="D422" s="34">
        <f t="shared" si="1003"/>
        <v>0</v>
      </c>
      <c r="E422" s="34">
        <f t="shared" si="1004"/>
        <v>1303</v>
      </c>
      <c r="F422" s="34"/>
      <c r="G422" s="34">
        <f t="shared" si="1004"/>
        <v>0</v>
      </c>
      <c r="H422" s="34"/>
      <c r="I422" s="34">
        <f t="shared" si="1004"/>
        <v>1303</v>
      </c>
      <c r="J422" s="34"/>
      <c r="K422" s="34">
        <f t="shared" si="1004"/>
        <v>0</v>
      </c>
      <c r="L422" s="34">
        <f t="shared" si="1004"/>
        <v>0</v>
      </c>
      <c r="M422" s="34"/>
      <c r="N422" s="34"/>
      <c r="O422" s="34">
        <f t="shared" si="1004"/>
        <v>0</v>
      </c>
      <c r="P422" s="34"/>
      <c r="Q422" s="34">
        <f t="shared" si="1004"/>
        <v>0</v>
      </c>
      <c r="R422" s="34"/>
      <c r="S422" s="34">
        <f t="shared" si="1004"/>
        <v>0</v>
      </c>
      <c r="T422" s="34"/>
      <c r="U422" s="34">
        <f t="shared" si="1004"/>
        <v>0</v>
      </c>
      <c r="V422" s="34">
        <f t="shared" si="1004"/>
        <v>0</v>
      </c>
      <c r="W422" s="34">
        <f t="shared" si="1004"/>
        <v>0</v>
      </c>
      <c r="X422" s="34">
        <f t="shared" si="1004"/>
        <v>0</v>
      </c>
      <c r="Y422" s="34">
        <f t="shared" si="1005"/>
        <v>0</v>
      </c>
      <c r="Z422" s="34">
        <f t="shared" si="1005"/>
        <v>0</v>
      </c>
      <c r="AA422" s="34">
        <f t="shared" si="1005"/>
        <v>0</v>
      </c>
      <c r="AB422" s="34">
        <f t="shared" si="1005"/>
        <v>0</v>
      </c>
      <c r="AC422" s="34">
        <f t="shared" si="1005"/>
        <v>0</v>
      </c>
      <c r="AD422" s="34">
        <f t="shared" si="1005"/>
        <v>0</v>
      </c>
      <c r="AE422" s="34"/>
      <c r="AF422" s="34">
        <f t="shared" si="1005"/>
        <v>0</v>
      </c>
      <c r="AG422" s="34">
        <f t="shared" si="1005"/>
        <v>0</v>
      </c>
      <c r="AH422" s="34">
        <f t="shared" si="1005"/>
        <v>0</v>
      </c>
      <c r="AI422" s="34">
        <f t="shared" si="1005"/>
        <v>0</v>
      </c>
      <c r="AJ422" s="34">
        <f t="shared" si="1005"/>
        <v>0</v>
      </c>
      <c r="AK422" s="34">
        <f t="shared" si="1005"/>
        <v>0</v>
      </c>
      <c r="AL422" s="34">
        <f t="shared" si="1005"/>
        <v>0</v>
      </c>
      <c r="AM422" s="91">
        <f t="shared" si="989"/>
        <v>0</v>
      </c>
      <c r="AN422" s="90"/>
      <c r="AO422" s="16"/>
      <c r="AP422" s="44"/>
      <c r="AR422">
        <v>364</v>
      </c>
    </row>
    <row r="423" spans="1:44">
      <c r="A423" s="16" t="s">
        <v>30</v>
      </c>
      <c r="B423" s="2" t="s">
        <v>31</v>
      </c>
      <c r="C423" s="34">
        <f t="shared" si="1003"/>
        <v>1303</v>
      </c>
      <c r="D423" s="34">
        <f t="shared" si="1003"/>
        <v>0</v>
      </c>
      <c r="E423" s="34">
        <f t="shared" si="1004"/>
        <v>1303</v>
      </c>
      <c r="F423" s="34"/>
      <c r="G423" s="34">
        <f t="shared" si="1004"/>
        <v>0</v>
      </c>
      <c r="H423" s="34"/>
      <c r="I423" s="34">
        <f t="shared" si="1004"/>
        <v>1303</v>
      </c>
      <c r="J423" s="34"/>
      <c r="K423" s="34">
        <f t="shared" si="1004"/>
        <v>0</v>
      </c>
      <c r="L423" s="34">
        <f t="shared" si="1004"/>
        <v>0</v>
      </c>
      <c r="M423" s="34"/>
      <c r="N423" s="34"/>
      <c r="O423" s="34">
        <f t="shared" si="1004"/>
        <v>0</v>
      </c>
      <c r="P423" s="34"/>
      <c r="Q423" s="34">
        <f t="shared" si="1004"/>
        <v>0</v>
      </c>
      <c r="R423" s="34"/>
      <c r="S423" s="34">
        <f t="shared" si="1004"/>
        <v>0</v>
      </c>
      <c r="T423" s="34"/>
      <c r="U423" s="34">
        <f t="shared" si="1004"/>
        <v>0</v>
      </c>
      <c r="V423" s="34">
        <f t="shared" si="1004"/>
        <v>0</v>
      </c>
      <c r="W423" s="34">
        <f t="shared" si="1004"/>
        <v>0</v>
      </c>
      <c r="X423" s="34">
        <f t="shared" si="1004"/>
        <v>0</v>
      </c>
      <c r="Y423" s="34">
        <f t="shared" si="1005"/>
        <v>0</v>
      </c>
      <c r="Z423" s="34">
        <f t="shared" si="1005"/>
        <v>0</v>
      </c>
      <c r="AA423" s="34">
        <f t="shared" si="1005"/>
        <v>0</v>
      </c>
      <c r="AB423" s="34">
        <f t="shared" si="1005"/>
        <v>0</v>
      </c>
      <c r="AC423" s="34">
        <f t="shared" si="1005"/>
        <v>0</v>
      </c>
      <c r="AD423" s="34">
        <f t="shared" si="1005"/>
        <v>0</v>
      </c>
      <c r="AE423" s="34"/>
      <c r="AF423" s="34">
        <f t="shared" si="1005"/>
        <v>0</v>
      </c>
      <c r="AG423" s="34">
        <f t="shared" si="1005"/>
        <v>0</v>
      </c>
      <c r="AH423" s="34">
        <f t="shared" si="1005"/>
        <v>0</v>
      </c>
      <c r="AI423" s="34">
        <f t="shared" si="1005"/>
        <v>0</v>
      </c>
      <c r="AJ423" s="34">
        <f t="shared" si="1005"/>
        <v>0</v>
      </c>
      <c r="AK423" s="34">
        <f t="shared" si="1005"/>
        <v>0</v>
      </c>
      <c r="AL423" s="34">
        <f t="shared" si="1005"/>
        <v>0</v>
      </c>
      <c r="AM423" s="91">
        <f t="shared" si="989"/>
        <v>0</v>
      </c>
      <c r="AN423" s="90"/>
      <c r="AO423" s="16"/>
      <c r="AP423" s="44"/>
      <c r="AQ423">
        <v>214</v>
      </c>
      <c r="AR423" s="57">
        <f>G420+AR422</f>
        <v>4500</v>
      </c>
    </row>
    <row r="424" spans="1:44" ht="19.5">
      <c r="A424" s="21" t="s">
        <v>46</v>
      </c>
      <c r="B424" s="56" t="s">
        <v>33</v>
      </c>
      <c r="C424" s="38">
        <f>SUM(C425:C426)</f>
        <v>1303</v>
      </c>
      <c r="D424" s="38">
        <f>SUM(D425:D426)</f>
        <v>0</v>
      </c>
      <c r="E424" s="38">
        <f t="shared" ref="E424:X424" si="1006">SUM(E425:E426)</f>
        <v>1303</v>
      </c>
      <c r="F424" s="38"/>
      <c r="G424" s="38">
        <f t="shared" si="1006"/>
        <v>0</v>
      </c>
      <c r="H424" s="38"/>
      <c r="I424" s="38">
        <f t="shared" si="1006"/>
        <v>1303</v>
      </c>
      <c r="J424" s="38"/>
      <c r="K424" s="38">
        <f t="shared" si="1006"/>
        <v>0</v>
      </c>
      <c r="L424" s="38">
        <f t="shared" si="1006"/>
        <v>0</v>
      </c>
      <c r="M424" s="38"/>
      <c r="N424" s="38"/>
      <c r="O424" s="38">
        <f t="shared" si="1006"/>
        <v>0</v>
      </c>
      <c r="P424" s="38"/>
      <c r="Q424" s="38">
        <f t="shared" si="1006"/>
        <v>0</v>
      </c>
      <c r="R424" s="38"/>
      <c r="S424" s="38">
        <f t="shared" si="1006"/>
        <v>0</v>
      </c>
      <c r="T424" s="38"/>
      <c r="U424" s="38">
        <f t="shared" si="1006"/>
        <v>0</v>
      </c>
      <c r="V424" s="38">
        <f t="shared" si="1006"/>
        <v>0</v>
      </c>
      <c r="W424" s="38">
        <f t="shared" si="1006"/>
        <v>0</v>
      </c>
      <c r="X424" s="38">
        <f t="shared" si="1006"/>
        <v>0</v>
      </c>
      <c r="Y424" s="38">
        <f t="shared" ref="Y424:AL424" si="1007">SUM(Y425:Y426)</f>
        <v>0</v>
      </c>
      <c r="Z424" s="38">
        <f t="shared" si="1007"/>
        <v>0</v>
      </c>
      <c r="AA424" s="38">
        <f t="shared" si="1007"/>
        <v>0</v>
      </c>
      <c r="AB424" s="38">
        <f t="shared" si="1007"/>
        <v>0</v>
      </c>
      <c r="AC424" s="38">
        <f t="shared" si="1007"/>
        <v>0</v>
      </c>
      <c r="AD424" s="38">
        <f t="shared" si="1007"/>
        <v>0</v>
      </c>
      <c r="AE424" s="38"/>
      <c r="AF424" s="38">
        <f t="shared" si="1007"/>
        <v>0</v>
      </c>
      <c r="AG424" s="38">
        <f t="shared" si="1007"/>
        <v>0</v>
      </c>
      <c r="AH424" s="38">
        <f t="shared" si="1007"/>
        <v>0</v>
      </c>
      <c r="AI424" s="38">
        <f t="shared" si="1007"/>
        <v>0</v>
      </c>
      <c r="AJ424" s="38">
        <f t="shared" si="1007"/>
        <v>0</v>
      </c>
      <c r="AK424" s="38">
        <f t="shared" si="1007"/>
        <v>0</v>
      </c>
      <c r="AL424" s="38">
        <f t="shared" si="1007"/>
        <v>0</v>
      </c>
      <c r="AM424" s="91">
        <f t="shared" si="989"/>
        <v>0</v>
      </c>
      <c r="AN424" s="90"/>
      <c r="AO424" s="31"/>
      <c r="AP424" s="51"/>
      <c r="AQ424" s="57">
        <f>G420+AQ423</f>
        <v>4350</v>
      </c>
      <c r="AR424" s="57">
        <f>AQ424-AQ420</f>
        <v>4349</v>
      </c>
    </row>
    <row r="425" spans="1:44" ht="122.25" customHeight="1">
      <c r="A425" s="12">
        <v>1</v>
      </c>
      <c r="B425" s="5" t="s">
        <v>234</v>
      </c>
      <c r="C425" s="39">
        <f t="shared" ref="C425:D426" si="1008">E425+O425</f>
        <v>532</v>
      </c>
      <c r="D425" s="39">
        <f t="shared" si="1008"/>
        <v>0</v>
      </c>
      <c r="E425" s="39">
        <f t="shared" ref="E425:E426" si="1009">G425+I425+K425+L425+N425</f>
        <v>532</v>
      </c>
      <c r="F425" s="39">
        <f t="shared" ref="F425:F426" si="1010">H425+J425+K425+L425+N425</f>
        <v>0</v>
      </c>
      <c r="G425" s="35"/>
      <c r="H425" s="35"/>
      <c r="I425" s="35">
        <v>532</v>
      </c>
      <c r="J425" s="35"/>
      <c r="K425" s="35"/>
      <c r="L425" s="35"/>
      <c r="M425" s="35"/>
      <c r="N425" s="35"/>
      <c r="O425" s="35"/>
      <c r="P425" s="35"/>
      <c r="Q425" s="35">
        <f t="shared" ref="Q425:Q426" si="1011">S425+U425+V425+W425</f>
        <v>0</v>
      </c>
      <c r="R425" s="35">
        <f t="shared" ref="R425:R426" si="1012">T425+U425+V425+W425</f>
        <v>0</v>
      </c>
      <c r="S425" s="35"/>
      <c r="T425" s="35"/>
      <c r="U425" s="35"/>
      <c r="V425" s="35"/>
      <c r="W425" s="35"/>
      <c r="X425" s="35"/>
      <c r="Y425" s="39"/>
      <c r="Z425" s="39"/>
      <c r="AA425" s="39"/>
      <c r="AB425" s="39"/>
      <c r="AC425" s="39"/>
      <c r="AD425" s="39"/>
      <c r="AE425" s="39"/>
      <c r="AF425" s="39"/>
      <c r="AG425" s="39"/>
      <c r="AH425" s="39"/>
      <c r="AI425" s="39"/>
      <c r="AJ425" s="39"/>
      <c r="AK425" s="39"/>
      <c r="AL425" s="39"/>
      <c r="AM425" s="91">
        <f t="shared" si="989"/>
        <v>0</v>
      </c>
      <c r="AN425" s="90"/>
      <c r="AO425" s="12" t="s">
        <v>281</v>
      </c>
      <c r="AP425" s="45"/>
      <c r="AQ425">
        <v>1</v>
      </c>
    </row>
    <row r="426" spans="1:44" ht="84.75" customHeight="1">
      <c r="A426" s="12">
        <v>2</v>
      </c>
      <c r="B426" s="5" t="s">
        <v>235</v>
      </c>
      <c r="C426" s="39">
        <f t="shared" si="1008"/>
        <v>771</v>
      </c>
      <c r="D426" s="39">
        <f t="shared" si="1008"/>
        <v>0</v>
      </c>
      <c r="E426" s="39">
        <f t="shared" si="1009"/>
        <v>771</v>
      </c>
      <c r="F426" s="39">
        <f t="shared" si="1010"/>
        <v>0</v>
      </c>
      <c r="G426" s="35"/>
      <c r="H426" s="35"/>
      <c r="I426" s="35">
        <v>771</v>
      </c>
      <c r="J426" s="35"/>
      <c r="K426" s="35"/>
      <c r="L426" s="35"/>
      <c r="M426" s="35"/>
      <c r="N426" s="35"/>
      <c r="O426" s="35"/>
      <c r="P426" s="35"/>
      <c r="Q426" s="35">
        <f t="shared" si="1011"/>
        <v>0</v>
      </c>
      <c r="R426" s="35">
        <f t="shared" si="1012"/>
        <v>0</v>
      </c>
      <c r="S426" s="35"/>
      <c r="T426" s="35"/>
      <c r="U426" s="35"/>
      <c r="V426" s="35"/>
      <c r="W426" s="35"/>
      <c r="X426" s="35"/>
      <c r="Y426" s="39"/>
      <c r="Z426" s="39"/>
      <c r="AA426" s="39"/>
      <c r="AB426" s="39"/>
      <c r="AC426" s="39"/>
      <c r="AD426" s="39"/>
      <c r="AE426" s="39"/>
      <c r="AF426" s="39"/>
      <c r="AG426" s="39"/>
      <c r="AH426" s="39"/>
      <c r="AI426" s="39"/>
      <c r="AJ426" s="39"/>
      <c r="AK426" s="39"/>
      <c r="AL426" s="39"/>
      <c r="AM426" s="91">
        <f t="shared" si="989"/>
        <v>0</v>
      </c>
      <c r="AN426" s="90"/>
      <c r="AO426" s="12" t="s">
        <v>281</v>
      </c>
      <c r="AP426" s="45"/>
      <c r="AQ426">
        <v>1</v>
      </c>
    </row>
    <row r="427" spans="1:44" ht="56.25">
      <c r="A427" s="26" t="s">
        <v>298</v>
      </c>
      <c r="B427" s="25" t="s">
        <v>236</v>
      </c>
      <c r="C427" s="37">
        <f>C428</f>
        <v>49649</v>
      </c>
      <c r="D427" s="37">
        <f>D428</f>
        <v>86943</v>
      </c>
      <c r="E427" s="37">
        <f t="shared" ref="E427:AL427" si="1013">E428</f>
        <v>49649</v>
      </c>
      <c r="F427" s="37">
        <f t="shared" si="1013"/>
        <v>86943</v>
      </c>
      <c r="G427" s="37">
        <f t="shared" si="1013"/>
        <v>49649</v>
      </c>
      <c r="H427" s="37">
        <f t="shared" si="1013"/>
        <v>86943</v>
      </c>
      <c r="I427" s="37">
        <f t="shared" si="1013"/>
        <v>0</v>
      </c>
      <c r="J427" s="37">
        <f t="shared" si="1013"/>
        <v>0</v>
      </c>
      <c r="K427" s="37">
        <f t="shared" si="1013"/>
        <v>0</v>
      </c>
      <c r="L427" s="37">
        <f t="shared" si="1013"/>
        <v>0</v>
      </c>
      <c r="M427" s="37">
        <f t="shared" si="1013"/>
        <v>0</v>
      </c>
      <c r="N427" s="37">
        <f t="shared" si="1013"/>
        <v>0</v>
      </c>
      <c r="O427" s="37">
        <f t="shared" si="1013"/>
        <v>0</v>
      </c>
      <c r="P427" s="37">
        <f t="shared" si="1013"/>
        <v>0</v>
      </c>
      <c r="Q427" s="37">
        <f t="shared" si="1013"/>
        <v>0</v>
      </c>
      <c r="R427" s="37">
        <f t="shared" si="1013"/>
        <v>0</v>
      </c>
      <c r="S427" s="37">
        <f t="shared" si="1013"/>
        <v>0</v>
      </c>
      <c r="T427" s="37">
        <f t="shared" si="1013"/>
        <v>0</v>
      </c>
      <c r="U427" s="37">
        <f t="shared" si="1013"/>
        <v>0</v>
      </c>
      <c r="V427" s="37">
        <f t="shared" si="1013"/>
        <v>0</v>
      </c>
      <c r="W427" s="37">
        <f t="shared" si="1013"/>
        <v>0</v>
      </c>
      <c r="X427" s="37">
        <f t="shared" si="1013"/>
        <v>0</v>
      </c>
      <c r="Y427" s="37">
        <f t="shared" si="1013"/>
        <v>79380</v>
      </c>
      <c r="Z427" s="37">
        <f t="shared" si="1013"/>
        <v>79380</v>
      </c>
      <c r="AA427" s="37">
        <f t="shared" si="1013"/>
        <v>79380</v>
      </c>
      <c r="AB427" s="37">
        <f t="shared" si="1013"/>
        <v>0</v>
      </c>
      <c r="AC427" s="37">
        <f t="shared" si="1013"/>
        <v>0</v>
      </c>
      <c r="AD427" s="37">
        <f t="shared" si="1013"/>
        <v>0</v>
      </c>
      <c r="AE427" s="37"/>
      <c r="AF427" s="37">
        <f t="shared" si="1013"/>
        <v>0</v>
      </c>
      <c r="AG427" s="37">
        <f t="shared" si="1013"/>
        <v>0</v>
      </c>
      <c r="AH427" s="37">
        <f t="shared" si="1013"/>
        <v>0</v>
      </c>
      <c r="AI427" s="37">
        <f t="shared" si="1013"/>
        <v>0</v>
      </c>
      <c r="AJ427" s="37">
        <f t="shared" si="1013"/>
        <v>0</v>
      </c>
      <c r="AK427" s="37">
        <f t="shared" si="1013"/>
        <v>0</v>
      </c>
      <c r="AL427" s="37">
        <f t="shared" si="1013"/>
        <v>0</v>
      </c>
      <c r="AM427" s="93">
        <f t="shared" si="989"/>
        <v>159.88237426735685</v>
      </c>
      <c r="AN427" s="93">
        <f t="shared" si="991"/>
        <v>91.30119733618578</v>
      </c>
      <c r="AO427" s="26"/>
      <c r="AP427" s="49"/>
    </row>
    <row r="428" spans="1:44">
      <c r="A428" s="15" t="s">
        <v>38</v>
      </c>
      <c r="B428" s="2" t="s">
        <v>29</v>
      </c>
      <c r="C428" s="34">
        <f>C429+C444</f>
        <v>49649</v>
      </c>
      <c r="D428" s="34">
        <f>D429+D444</f>
        <v>86943</v>
      </c>
      <c r="E428" s="34">
        <f t="shared" ref="E428" si="1014">E429+E444</f>
        <v>49649</v>
      </c>
      <c r="F428" s="34">
        <f t="shared" ref="F428:AL428" si="1015">F429+F444</f>
        <v>86943</v>
      </c>
      <c r="G428" s="34">
        <f t="shared" si="1015"/>
        <v>49649</v>
      </c>
      <c r="H428" s="34">
        <f t="shared" si="1015"/>
        <v>86943</v>
      </c>
      <c r="I428" s="34">
        <f t="shared" si="1015"/>
        <v>0</v>
      </c>
      <c r="J428" s="34">
        <f t="shared" si="1015"/>
        <v>0</v>
      </c>
      <c r="K428" s="34">
        <f t="shared" si="1015"/>
        <v>0</v>
      </c>
      <c r="L428" s="34">
        <f t="shared" si="1015"/>
        <v>0</v>
      </c>
      <c r="M428" s="34">
        <f t="shared" si="1015"/>
        <v>0</v>
      </c>
      <c r="N428" s="34">
        <f t="shared" si="1015"/>
        <v>0</v>
      </c>
      <c r="O428" s="34">
        <f t="shared" si="1015"/>
        <v>0</v>
      </c>
      <c r="P428" s="34">
        <f t="shared" si="1015"/>
        <v>0</v>
      </c>
      <c r="Q428" s="34">
        <f t="shared" si="1015"/>
        <v>0</v>
      </c>
      <c r="R428" s="34">
        <f t="shared" si="1015"/>
        <v>0</v>
      </c>
      <c r="S428" s="34">
        <f t="shared" si="1015"/>
        <v>0</v>
      </c>
      <c r="T428" s="34">
        <f t="shared" si="1015"/>
        <v>0</v>
      </c>
      <c r="U428" s="34">
        <f t="shared" si="1015"/>
        <v>0</v>
      </c>
      <c r="V428" s="34">
        <f t="shared" si="1015"/>
        <v>0</v>
      </c>
      <c r="W428" s="34">
        <f t="shared" si="1015"/>
        <v>0</v>
      </c>
      <c r="X428" s="34">
        <f t="shared" si="1015"/>
        <v>0</v>
      </c>
      <c r="Y428" s="34">
        <f t="shared" si="1015"/>
        <v>79380</v>
      </c>
      <c r="Z428" s="34">
        <f t="shared" si="1015"/>
        <v>79380</v>
      </c>
      <c r="AA428" s="34">
        <f t="shared" si="1015"/>
        <v>79380</v>
      </c>
      <c r="AB428" s="34">
        <f t="shared" si="1015"/>
        <v>0</v>
      </c>
      <c r="AC428" s="34">
        <f t="shared" si="1015"/>
        <v>0</v>
      </c>
      <c r="AD428" s="34">
        <f t="shared" si="1015"/>
        <v>0</v>
      </c>
      <c r="AE428" s="34"/>
      <c r="AF428" s="34">
        <f t="shared" si="1015"/>
        <v>0</v>
      </c>
      <c r="AG428" s="34">
        <f t="shared" si="1015"/>
        <v>0</v>
      </c>
      <c r="AH428" s="34">
        <f t="shared" si="1015"/>
        <v>0</v>
      </c>
      <c r="AI428" s="34">
        <f t="shared" si="1015"/>
        <v>0</v>
      </c>
      <c r="AJ428" s="34">
        <f t="shared" si="1015"/>
        <v>0</v>
      </c>
      <c r="AK428" s="34">
        <f t="shared" si="1015"/>
        <v>0</v>
      </c>
      <c r="AL428" s="34">
        <f t="shared" si="1015"/>
        <v>0</v>
      </c>
      <c r="AM428" s="90">
        <f t="shared" si="989"/>
        <v>159.88237426735685</v>
      </c>
      <c r="AN428" s="90">
        <f t="shared" si="991"/>
        <v>91.30119733618578</v>
      </c>
      <c r="AO428" s="16"/>
      <c r="AP428" s="44"/>
    </row>
    <row r="429" spans="1:44">
      <c r="A429" s="16" t="s">
        <v>30</v>
      </c>
      <c r="B429" s="2" t="s">
        <v>31</v>
      </c>
      <c r="C429" s="34">
        <f>C430+C433</f>
        <v>49649</v>
      </c>
      <c r="D429" s="34">
        <f>D430+D433</f>
        <v>83943</v>
      </c>
      <c r="E429" s="34">
        <f t="shared" ref="E429" si="1016">E430+E433</f>
        <v>49649</v>
      </c>
      <c r="F429" s="34">
        <f t="shared" ref="F429:AL429" si="1017">F430+F433</f>
        <v>83943</v>
      </c>
      <c r="G429" s="34">
        <f t="shared" si="1017"/>
        <v>49649</v>
      </c>
      <c r="H429" s="34">
        <f t="shared" si="1017"/>
        <v>83943</v>
      </c>
      <c r="I429" s="34">
        <f t="shared" si="1017"/>
        <v>0</v>
      </c>
      <c r="J429" s="34">
        <f t="shared" si="1017"/>
        <v>0</v>
      </c>
      <c r="K429" s="34">
        <f t="shared" si="1017"/>
        <v>0</v>
      </c>
      <c r="L429" s="34">
        <f t="shared" si="1017"/>
        <v>0</v>
      </c>
      <c r="M429" s="34">
        <f t="shared" si="1017"/>
        <v>0</v>
      </c>
      <c r="N429" s="34">
        <f t="shared" si="1017"/>
        <v>0</v>
      </c>
      <c r="O429" s="34">
        <f t="shared" si="1017"/>
        <v>0</v>
      </c>
      <c r="P429" s="34">
        <f t="shared" si="1017"/>
        <v>0</v>
      </c>
      <c r="Q429" s="34">
        <f t="shared" si="1017"/>
        <v>0</v>
      </c>
      <c r="R429" s="34">
        <f t="shared" si="1017"/>
        <v>0</v>
      </c>
      <c r="S429" s="34">
        <f t="shared" si="1017"/>
        <v>0</v>
      </c>
      <c r="T429" s="34">
        <f t="shared" si="1017"/>
        <v>0</v>
      </c>
      <c r="U429" s="34">
        <f t="shared" si="1017"/>
        <v>0</v>
      </c>
      <c r="V429" s="34">
        <f t="shared" si="1017"/>
        <v>0</v>
      </c>
      <c r="W429" s="34">
        <f t="shared" si="1017"/>
        <v>0</v>
      </c>
      <c r="X429" s="34">
        <f t="shared" si="1017"/>
        <v>0</v>
      </c>
      <c r="Y429" s="34">
        <f t="shared" si="1017"/>
        <v>79380</v>
      </c>
      <c r="Z429" s="34">
        <f t="shared" si="1017"/>
        <v>79380</v>
      </c>
      <c r="AA429" s="34">
        <f t="shared" si="1017"/>
        <v>79380</v>
      </c>
      <c r="AB429" s="34">
        <f t="shared" si="1017"/>
        <v>0</v>
      </c>
      <c r="AC429" s="34">
        <f t="shared" si="1017"/>
        <v>0</v>
      </c>
      <c r="AD429" s="34">
        <f t="shared" si="1017"/>
        <v>0</v>
      </c>
      <c r="AE429" s="34"/>
      <c r="AF429" s="34">
        <f t="shared" si="1017"/>
        <v>0</v>
      </c>
      <c r="AG429" s="34">
        <f t="shared" si="1017"/>
        <v>0</v>
      </c>
      <c r="AH429" s="34">
        <f t="shared" si="1017"/>
        <v>0</v>
      </c>
      <c r="AI429" s="34">
        <f t="shared" si="1017"/>
        <v>0</v>
      </c>
      <c r="AJ429" s="34">
        <f t="shared" si="1017"/>
        <v>0</v>
      </c>
      <c r="AK429" s="34">
        <f t="shared" si="1017"/>
        <v>0</v>
      </c>
      <c r="AL429" s="34">
        <f t="shared" si="1017"/>
        <v>0</v>
      </c>
      <c r="AM429" s="90">
        <f t="shared" si="989"/>
        <v>159.88237426735685</v>
      </c>
      <c r="AN429" s="90">
        <f t="shared" si="991"/>
        <v>94.564168542939854</v>
      </c>
      <c r="AO429" s="16"/>
      <c r="AP429" s="44"/>
    </row>
    <row r="430" spans="1:44" ht="19.5">
      <c r="A430" s="21" t="s">
        <v>52</v>
      </c>
      <c r="B430" s="56" t="s">
        <v>32</v>
      </c>
      <c r="C430" s="38">
        <f>SUM(C431:C432)</f>
        <v>20000</v>
      </c>
      <c r="D430" s="38">
        <f>SUM(D431:D432)</f>
        <v>40314</v>
      </c>
      <c r="E430" s="38">
        <f t="shared" ref="E430" si="1018">SUM(E431:E432)</f>
        <v>20000</v>
      </c>
      <c r="F430" s="38">
        <f t="shared" ref="F430:AL430" si="1019">SUM(F431:F432)</f>
        <v>40314</v>
      </c>
      <c r="G430" s="38">
        <f t="shared" si="1019"/>
        <v>20000</v>
      </c>
      <c r="H430" s="38">
        <f t="shared" si="1019"/>
        <v>40314</v>
      </c>
      <c r="I430" s="38">
        <f t="shared" si="1019"/>
        <v>0</v>
      </c>
      <c r="J430" s="38">
        <f t="shared" si="1019"/>
        <v>0</v>
      </c>
      <c r="K430" s="38">
        <f t="shared" si="1019"/>
        <v>0</v>
      </c>
      <c r="L430" s="38">
        <f t="shared" si="1019"/>
        <v>0</v>
      </c>
      <c r="M430" s="38">
        <f t="shared" si="1019"/>
        <v>0</v>
      </c>
      <c r="N430" s="38">
        <f t="shared" si="1019"/>
        <v>0</v>
      </c>
      <c r="O430" s="38">
        <f t="shared" si="1019"/>
        <v>0</v>
      </c>
      <c r="P430" s="38">
        <f t="shared" si="1019"/>
        <v>0</v>
      </c>
      <c r="Q430" s="38">
        <f t="shared" si="1019"/>
        <v>0</v>
      </c>
      <c r="R430" s="38">
        <f t="shared" si="1019"/>
        <v>0</v>
      </c>
      <c r="S430" s="38">
        <f t="shared" si="1019"/>
        <v>0</v>
      </c>
      <c r="T430" s="38">
        <f t="shared" si="1019"/>
        <v>0</v>
      </c>
      <c r="U430" s="38">
        <f t="shared" si="1019"/>
        <v>0</v>
      </c>
      <c r="V430" s="38">
        <f t="shared" si="1019"/>
        <v>0</v>
      </c>
      <c r="W430" s="38">
        <f t="shared" si="1019"/>
        <v>0</v>
      </c>
      <c r="X430" s="38">
        <f t="shared" si="1019"/>
        <v>0</v>
      </c>
      <c r="Y430" s="38">
        <f t="shared" si="1019"/>
        <v>37506</v>
      </c>
      <c r="Z430" s="38">
        <f t="shared" si="1019"/>
        <v>37506</v>
      </c>
      <c r="AA430" s="38">
        <f t="shared" si="1019"/>
        <v>37506</v>
      </c>
      <c r="AB430" s="38">
        <f t="shared" si="1019"/>
        <v>0</v>
      </c>
      <c r="AC430" s="38">
        <f t="shared" si="1019"/>
        <v>0</v>
      </c>
      <c r="AD430" s="38">
        <f t="shared" si="1019"/>
        <v>0</v>
      </c>
      <c r="AE430" s="38"/>
      <c r="AF430" s="38">
        <f t="shared" si="1019"/>
        <v>0</v>
      </c>
      <c r="AG430" s="38">
        <f t="shared" si="1019"/>
        <v>0</v>
      </c>
      <c r="AH430" s="38">
        <f t="shared" si="1019"/>
        <v>0</v>
      </c>
      <c r="AI430" s="38">
        <f t="shared" si="1019"/>
        <v>0</v>
      </c>
      <c r="AJ430" s="38">
        <f t="shared" si="1019"/>
        <v>0</v>
      </c>
      <c r="AK430" s="38">
        <f t="shared" si="1019"/>
        <v>0</v>
      </c>
      <c r="AL430" s="38">
        <f t="shared" si="1019"/>
        <v>0</v>
      </c>
      <c r="AM430" s="96">
        <f t="shared" si="989"/>
        <v>187.53</v>
      </c>
      <c r="AN430" s="90">
        <f t="shared" si="991"/>
        <v>93.034677779431462</v>
      </c>
      <c r="AO430" s="31"/>
      <c r="AP430" s="51"/>
    </row>
    <row r="431" spans="1:44" ht="56.25">
      <c r="A431" s="12">
        <v>1</v>
      </c>
      <c r="B431" s="5" t="s">
        <v>237</v>
      </c>
      <c r="C431" s="39">
        <f t="shared" ref="C431:D443" si="1020">E431+O431</f>
        <v>10000</v>
      </c>
      <c r="D431" s="39">
        <f t="shared" si="1020"/>
        <v>26314</v>
      </c>
      <c r="E431" s="39">
        <f t="shared" ref="E431:E432" si="1021">G431+I431+K431+L431+N431</f>
        <v>10000</v>
      </c>
      <c r="F431" s="39">
        <f t="shared" ref="F431:F432" si="1022">H431+J431+K431+L431+N431</f>
        <v>26314</v>
      </c>
      <c r="G431" s="35">
        <v>10000</v>
      </c>
      <c r="H431" s="35">
        <v>26314</v>
      </c>
      <c r="I431" s="35"/>
      <c r="J431" s="35"/>
      <c r="K431" s="35"/>
      <c r="L431" s="35"/>
      <c r="M431" s="35"/>
      <c r="N431" s="35"/>
      <c r="O431" s="35"/>
      <c r="P431" s="35"/>
      <c r="Q431" s="35">
        <f t="shared" ref="Q431" si="1023">S431+U431+V431+W431</f>
        <v>0</v>
      </c>
      <c r="R431" s="35">
        <f t="shared" ref="R431" si="1024">T431+U431+V431+W431</f>
        <v>0</v>
      </c>
      <c r="S431" s="35"/>
      <c r="T431" s="35"/>
      <c r="U431" s="35"/>
      <c r="V431" s="35"/>
      <c r="W431" s="35"/>
      <c r="X431" s="35"/>
      <c r="Y431" s="39">
        <f>Z431+AF431</f>
        <v>25563</v>
      </c>
      <c r="Z431" s="39">
        <f>AA431+AB431+AC431+AD431</f>
        <v>25563</v>
      </c>
      <c r="AA431" s="407">
        <v>25563</v>
      </c>
      <c r="AB431" s="39"/>
      <c r="AC431" s="39"/>
      <c r="AD431" s="39"/>
      <c r="AE431" s="39"/>
      <c r="AF431" s="39"/>
      <c r="AG431" s="39"/>
      <c r="AH431" s="39"/>
      <c r="AI431" s="39"/>
      <c r="AJ431" s="39"/>
      <c r="AK431" s="39"/>
      <c r="AL431" s="39"/>
      <c r="AM431" s="91">
        <f t="shared" si="989"/>
        <v>255.62999999999997</v>
      </c>
      <c r="AN431" s="91">
        <f t="shared" si="991"/>
        <v>97.146005928403127</v>
      </c>
      <c r="AO431" s="12" t="s">
        <v>259</v>
      </c>
      <c r="AP431" s="45"/>
      <c r="AQ431">
        <v>1</v>
      </c>
      <c r="AR431" s="57">
        <f>AA432+AA434+AA436</f>
        <v>31734</v>
      </c>
    </row>
    <row r="432" spans="1:44" ht="22.5" customHeight="1">
      <c r="A432" s="12">
        <v>2</v>
      </c>
      <c r="B432" s="5" t="s">
        <v>238</v>
      </c>
      <c r="C432" s="35">
        <f t="shared" ref="C432" si="1025">G432+I432+K432+L432+S432+X432</f>
        <v>10000</v>
      </c>
      <c r="D432" s="39">
        <f t="shared" si="1020"/>
        <v>14000</v>
      </c>
      <c r="E432" s="39">
        <f t="shared" si="1021"/>
        <v>10000</v>
      </c>
      <c r="F432" s="39">
        <f t="shared" si="1022"/>
        <v>14000</v>
      </c>
      <c r="G432" s="35">
        <v>10000</v>
      </c>
      <c r="H432" s="35">
        <v>14000</v>
      </c>
      <c r="I432" s="35"/>
      <c r="J432" s="35"/>
      <c r="K432" s="35"/>
      <c r="L432" s="35"/>
      <c r="M432" s="35"/>
      <c r="N432" s="35"/>
      <c r="O432" s="35"/>
      <c r="P432" s="35"/>
      <c r="Q432" s="35">
        <f t="shared" ref="Q432" si="1026">S432+U432+V432+W432</f>
        <v>0</v>
      </c>
      <c r="R432" s="35">
        <f t="shared" ref="R432" si="1027">T432+U432+V432+W432</f>
        <v>0</v>
      </c>
      <c r="S432" s="35"/>
      <c r="T432" s="35"/>
      <c r="U432" s="35"/>
      <c r="V432" s="35"/>
      <c r="W432" s="35"/>
      <c r="X432" s="35"/>
      <c r="Y432" s="39">
        <f>Z432+AF432</f>
        <v>11943</v>
      </c>
      <c r="Z432" s="39">
        <f>AA432+AB432+AC432+AD432</f>
        <v>11943</v>
      </c>
      <c r="AA432" s="407">
        <v>11943</v>
      </c>
      <c r="AB432" s="39"/>
      <c r="AC432" s="39"/>
      <c r="AD432" s="39"/>
      <c r="AE432" s="39"/>
      <c r="AF432" s="39"/>
      <c r="AG432" s="39"/>
      <c r="AH432" s="39"/>
      <c r="AI432" s="39"/>
      <c r="AJ432" s="39"/>
      <c r="AK432" s="39"/>
      <c r="AL432" s="39"/>
      <c r="AM432" s="91">
        <f t="shared" si="989"/>
        <v>119.42999999999999</v>
      </c>
      <c r="AN432" s="91">
        <f t="shared" si="991"/>
        <v>85.307142857142864</v>
      </c>
      <c r="AO432" s="12" t="s">
        <v>282</v>
      </c>
      <c r="AP432" s="45"/>
      <c r="AQ432">
        <v>1</v>
      </c>
    </row>
    <row r="433" spans="1:44" ht="19.5">
      <c r="A433" s="21" t="s">
        <v>46</v>
      </c>
      <c r="B433" s="56" t="s">
        <v>33</v>
      </c>
      <c r="C433" s="38">
        <f>SUM(C434:C443)</f>
        <v>29649</v>
      </c>
      <c r="D433" s="38">
        <f>SUM(D434:D443)</f>
        <v>43629</v>
      </c>
      <c r="E433" s="38">
        <f t="shared" ref="E433:AL433" si="1028">SUM(E434:E443)</f>
        <v>29649</v>
      </c>
      <c r="F433" s="38">
        <f t="shared" si="1028"/>
        <v>43629</v>
      </c>
      <c r="G433" s="38">
        <f t="shared" si="1028"/>
        <v>29649</v>
      </c>
      <c r="H433" s="38">
        <f t="shared" si="1028"/>
        <v>43629</v>
      </c>
      <c r="I433" s="38">
        <f t="shared" si="1028"/>
        <v>0</v>
      </c>
      <c r="J433" s="38">
        <f t="shared" si="1028"/>
        <v>0</v>
      </c>
      <c r="K433" s="38">
        <f t="shared" si="1028"/>
        <v>0</v>
      </c>
      <c r="L433" s="38">
        <f t="shared" si="1028"/>
        <v>0</v>
      </c>
      <c r="M433" s="38">
        <f t="shared" si="1028"/>
        <v>0</v>
      </c>
      <c r="N433" s="38">
        <f t="shared" si="1028"/>
        <v>0</v>
      </c>
      <c r="O433" s="38">
        <f t="shared" si="1028"/>
        <v>0</v>
      </c>
      <c r="P433" s="38">
        <f t="shared" si="1028"/>
        <v>0</v>
      </c>
      <c r="Q433" s="38">
        <f t="shared" si="1028"/>
        <v>0</v>
      </c>
      <c r="R433" s="38">
        <f t="shared" si="1028"/>
        <v>0</v>
      </c>
      <c r="S433" s="38">
        <f t="shared" si="1028"/>
        <v>0</v>
      </c>
      <c r="T433" s="38">
        <f t="shared" si="1028"/>
        <v>0</v>
      </c>
      <c r="U433" s="38">
        <f t="shared" si="1028"/>
        <v>0</v>
      </c>
      <c r="V433" s="38">
        <f t="shared" si="1028"/>
        <v>0</v>
      </c>
      <c r="W433" s="38">
        <f t="shared" si="1028"/>
        <v>0</v>
      </c>
      <c r="X433" s="38">
        <f t="shared" si="1028"/>
        <v>0</v>
      </c>
      <c r="Y433" s="38">
        <f t="shared" si="1028"/>
        <v>41874</v>
      </c>
      <c r="Z433" s="38">
        <f t="shared" si="1028"/>
        <v>41874</v>
      </c>
      <c r="AA433" s="38">
        <f t="shared" si="1028"/>
        <v>41874</v>
      </c>
      <c r="AB433" s="38">
        <f t="shared" si="1028"/>
        <v>0</v>
      </c>
      <c r="AC433" s="38">
        <f t="shared" si="1028"/>
        <v>0</v>
      </c>
      <c r="AD433" s="38">
        <f t="shared" si="1028"/>
        <v>0</v>
      </c>
      <c r="AE433" s="38"/>
      <c r="AF433" s="38">
        <f t="shared" si="1028"/>
        <v>0</v>
      </c>
      <c r="AG433" s="38">
        <f t="shared" si="1028"/>
        <v>0</v>
      </c>
      <c r="AH433" s="38">
        <f t="shared" si="1028"/>
        <v>0</v>
      </c>
      <c r="AI433" s="38">
        <f t="shared" si="1028"/>
        <v>0</v>
      </c>
      <c r="AJ433" s="38">
        <f t="shared" si="1028"/>
        <v>0</v>
      </c>
      <c r="AK433" s="38">
        <f t="shared" si="1028"/>
        <v>0</v>
      </c>
      <c r="AL433" s="38">
        <f t="shared" si="1028"/>
        <v>0</v>
      </c>
      <c r="AM433" s="96">
        <f t="shared" si="989"/>
        <v>141.23241930587878</v>
      </c>
      <c r="AN433" s="90">
        <f t="shared" si="991"/>
        <v>95.977446194045243</v>
      </c>
      <c r="AO433" s="31">
        <v>0</v>
      </c>
      <c r="AP433" s="51">
        <v>0</v>
      </c>
      <c r="AR433">
        <v>2000</v>
      </c>
    </row>
    <row r="434" spans="1:44" ht="56.25">
      <c r="A434" s="12">
        <v>1</v>
      </c>
      <c r="B434" s="5" t="s">
        <v>239</v>
      </c>
      <c r="C434" s="39">
        <f t="shared" ref="C434:C438" si="1029">E434+O434</f>
        <v>18713</v>
      </c>
      <c r="D434" s="39">
        <f t="shared" si="1020"/>
        <v>18713</v>
      </c>
      <c r="E434" s="39">
        <f t="shared" ref="E434:E443" si="1030">G434+I434+K434+L434+N434</f>
        <v>18713</v>
      </c>
      <c r="F434" s="39">
        <f t="shared" ref="F434:F443" si="1031">H434+J434+K434+L434+N434</f>
        <v>18713</v>
      </c>
      <c r="G434" s="35">
        <v>18713</v>
      </c>
      <c r="H434" s="35">
        <v>18713</v>
      </c>
      <c r="I434" s="35"/>
      <c r="J434" s="35"/>
      <c r="K434" s="35"/>
      <c r="L434" s="35"/>
      <c r="M434" s="35"/>
      <c r="N434" s="35"/>
      <c r="O434" s="39">
        <f t="shared" ref="O434:O438" si="1032">Q434+X434</f>
        <v>0</v>
      </c>
      <c r="P434" s="39"/>
      <c r="Q434" s="35">
        <f t="shared" ref="Q434:Q443" si="1033">S434+U434+V434+W434</f>
        <v>0</v>
      </c>
      <c r="R434" s="35">
        <f t="shared" ref="R434:R443" si="1034">T434+U434+V434+W434</f>
        <v>0</v>
      </c>
      <c r="S434" s="35"/>
      <c r="T434" s="35"/>
      <c r="U434" s="35"/>
      <c r="V434" s="35"/>
      <c r="W434" s="35"/>
      <c r="X434" s="35"/>
      <c r="Y434" s="39">
        <f>Z434+AF434</f>
        <v>17336</v>
      </c>
      <c r="Z434" s="39">
        <f t="shared" ref="Z434:Z443" si="1035">AA434+AB434+AC434+AD434</f>
        <v>17336</v>
      </c>
      <c r="AA434" s="407">
        <v>17336</v>
      </c>
      <c r="AB434" s="39"/>
      <c r="AC434" s="39"/>
      <c r="AD434" s="39"/>
      <c r="AE434" s="39"/>
      <c r="AF434" s="39"/>
      <c r="AG434" s="39"/>
      <c r="AH434" s="39"/>
      <c r="AI434" s="39"/>
      <c r="AJ434" s="39"/>
      <c r="AK434" s="39"/>
      <c r="AL434" s="39"/>
      <c r="AM434" s="91">
        <f t="shared" si="989"/>
        <v>92.6414791855929</v>
      </c>
      <c r="AN434" s="91">
        <f t="shared" si="991"/>
        <v>92.6414791855929</v>
      </c>
      <c r="AO434" s="12" t="s">
        <v>259</v>
      </c>
      <c r="AP434" s="45"/>
      <c r="AQ434">
        <v>1</v>
      </c>
    </row>
    <row r="435" spans="1:44" ht="51" customHeight="1">
      <c r="A435" s="12" t="s">
        <v>54</v>
      </c>
      <c r="B435" s="5" t="s">
        <v>240</v>
      </c>
      <c r="C435" s="39">
        <f t="shared" si="1029"/>
        <v>2000</v>
      </c>
      <c r="D435" s="39">
        <f t="shared" si="1020"/>
        <v>2000</v>
      </c>
      <c r="E435" s="39">
        <f t="shared" si="1030"/>
        <v>2000</v>
      </c>
      <c r="F435" s="39">
        <f t="shared" si="1031"/>
        <v>2000</v>
      </c>
      <c r="G435" s="35">
        <v>2000</v>
      </c>
      <c r="H435" s="35">
        <v>2000</v>
      </c>
      <c r="I435" s="35"/>
      <c r="J435" s="35"/>
      <c r="K435" s="35"/>
      <c r="L435" s="35"/>
      <c r="M435" s="35"/>
      <c r="N435" s="35"/>
      <c r="O435" s="39">
        <f t="shared" si="1032"/>
        <v>0</v>
      </c>
      <c r="P435" s="39"/>
      <c r="Q435" s="35">
        <f t="shared" si="1033"/>
        <v>0</v>
      </c>
      <c r="R435" s="35">
        <f t="shared" si="1034"/>
        <v>0</v>
      </c>
      <c r="S435" s="35"/>
      <c r="T435" s="35"/>
      <c r="U435" s="35"/>
      <c r="V435" s="35"/>
      <c r="W435" s="35"/>
      <c r="X435" s="35"/>
      <c r="Y435" s="39">
        <f>Z435+AF435</f>
        <v>2000</v>
      </c>
      <c r="Z435" s="39">
        <f t="shared" si="1035"/>
        <v>2000</v>
      </c>
      <c r="AA435" s="407">
        <v>2000</v>
      </c>
      <c r="AB435" s="39"/>
      <c r="AC435" s="39"/>
      <c r="AD435" s="39"/>
      <c r="AE435" s="39"/>
      <c r="AF435" s="39"/>
      <c r="AG435" s="39"/>
      <c r="AH435" s="39"/>
      <c r="AI435" s="39"/>
      <c r="AJ435" s="39"/>
      <c r="AK435" s="39"/>
      <c r="AL435" s="39"/>
      <c r="AM435" s="91">
        <f t="shared" si="989"/>
        <v>100</v>
      </c>
      <c r="AN435" s="91">
        <f t="shared" si="991"/>
        <v>100</v>
      </c>
      <c r="AO435" s="12" t="s">
        <v>264</v>
      </c>
      <c r="AP435" s="45"/>
      <c r="AQ435">
        <v>1</v>
      </c>
    </row>
    <row r="436" spans="1:44" ht="56.25">
      <c r="A436" s="12">
        <v>3</v>
      </c>
      <c r="B436" s="5" t="s">
        <v>241</v>
      </c>
      <c r="C436" s="39">
        <f t="shared" si="1029"/>
        <v>2936</v>
      </c>
      <c r="D436" s="39">
        <f t="shared" si="1020"/>
        <v>2455</v>
      </c>
      <c r="E436" s="39">
        <f t="shared" si="1030"/>
        <v>2936</v>
      </c>
      <c r="F436" s="39">
        <f t="shared" si="1031"/>
        <v>2455</v>
      </c>
      <c r="G436" s="35">
        <v>2936</v>
      </c>
      <c r="H436" s="35">
        <v>2455</v>
      </c>
      <c r="I436" s="35"/>
      <c r="J436" s="35"/>
      <c r="K436" s="35"/>
      <c r="L436" s="35"/>
      <c r="M436" s="35"/>
      <c r="N436" s="35"/>
      <c r="O436" s="39">
        <f t="shared" si="1032"/>
        <v>0</v>
      </c>
      <c r="P436" s="39"/>
      <c r="Q436" s="35">
        <f t="shared" si="1033"/>
        <v>0</v>
      </c>
      <c r="R436" s="35">
        <f t="shared" si="1034"/>
        <v>0</v>
      </c>
      <c r="S436" s="35"/>
      <c r="T436" s="35"/>
      <c r="U436" s="35"/>
      <c r="V436" s="35"/>
      <c r="W436" s="35"/>
      <c r="X436" s="35"/>
      <c r="Y436" s="39">
        <f>Z436+AF436</f>
        <v>2455</v>
      </c>
      <c r="Z436" s="39">
        <f t="shared" si="1035"/>
        <v>2455</v>
      </c>
      <c r="AA436" s="407">
        <v>2455</v>
      </c>
      <c r="AB436" s="39"/>
      <c r="AC436" s="39"/>
      <c r="AD436" s="39"/>
      <c r="AE436" s="39"/>
      <c r="AF436" s="39"/>
      <c r="AG436" s="39"/>
      <c r="AH436" s="39"/>
      <c r="AI436" s="39"/>
      <c r="AJ436" s="39"/>
      <c r="AK436" s="39"/>
      <c r="AL436" s="39"/>
      <c r="AM436" s="91">
        <f t="shared" si="989"/>
        <v>83.617166212534059</v>
      </c>
      <c r="AN436" s="91">
        <f t="shared" si="991"/>
        <v>100</v>
      </c>
      <c r="AO436" s="12" t="s">
        <v>259</v>
      </c>
      <c r="AP436" s="45"/>
      <c r="AQ436">
        <v>1</v>
      </c>
    </row>
    <row r="437" spans="1:44" ht="37.5">
      <c r="A437" s="12">
        <v>4</v>
      </c>
      <c r="B437" s="5" t="s">
        <v>242</v>
      </c>
      <c r="C437" s="39">
        <f t="shared" si="1029"/>
        <v>3000</v>
      </c>
      <c r="D437" s="39">
        <f t="shared" si="1020"/>
        <v>3200</v>
      </c>
      <c r="E437" s="39">
        <f t="shared" si="1030"/>
        <v>3000</v>
      </c>
      <c r="F437" s="39">
        <f t="shared" si="1031"/>
        <v>3200</v>
      </c>
      <c r="G437" s="35">
        <v>3000</v>
      </c>
      <c r="H437" s="35">
        <v>3200</v>
      </c>
      <c r="I437" s="35"/>
      <c r="J437" s="35"/>
      <c r="K437" s="35"/>
      <c r="L437" s="35"/>
      <c r="M437" s="35"/>
      <c r="N437" s="35"/>
      <c r="O437" s="39">
        <f t="shared" si="1032"/>
        <v>0</v>
      </c>
      <c r="P437" s="39"/>
      <c r="Q437" s="35">
        <f t="shared" si="1033"/>
        <v>0</v>
      </c>
      <c r="R437" s="35">
        <f t="shared" si="1034"/>
        <v>0</v>
      </c>
      <c r="S437" s="35"/>
      <c r="T437" s="35"/>
      <c r="U437" s="35"/>
      <c r="V437" s="35"/>
      <c r="W437" s="35"/>
      <c r="X437" s="35"/>
      <c r="Y437" s="39">
        <f>Z437+AF437</f>
        <v>3200</v>
      </c>
      <c r="Z437" s="39">
        <f t="shared" si="1035"/>
        <v>3200</v>
      </c>
      <c r="AA437" s="407">
        <v>3200</v>
      </c>
      <c r="AB437" s="39"/>
      <c r="AC437" s="39"/>
      <c r="AD437" s="39"/>
      <c r="AE437" s="39"/>
      <c r="AF437" s="39"/>
      <c r="AG437" s="39"/>
      <c r="AH437" s="39"/>
      <c r="AI437" s="39"/>
      <c r="AJ437" s="39"/>
      <c r="AK437" s="39"/>
      <c r="AL437" s="39"/>
      <c r="AM437" s="91">
        <f t="shared" si="989"/>
        <v>106.66666666666667</v>
      </c>
      <c r="AN437" s="91">
        <f t="shared" si="991"/>
        <v>100</v>
      </c>
      <c r="AO437" s="12" t="s">
        <v>264</v>
      </c>
      <c r="AP437" s="45"/>
      <c r="AQ437">
        <v>1</v>
      </c>
    </row>
    <row r="438" spans="1:44" ht="37.5">
      <c r="A438" s="12" t="s">
        <v>201</v>
      </c>
      <c r="B438" s="5" t="s">
        <v>243</v>
      </c>
      <c r="C438" s="39">
        <f t="shared" si="1029"/>
        <v>3000</v>
      </c>
      <c r="D438" s="39">
        <f t="shared" si="1020"/>
        <v>5561</v>
      </c>
      <c r="E438" s="39">
        <f t="shared" si="1030"/>
        <v>3000</v>
      </c>
      <c r="F438" s="39">
        <f t="shared" si="1031"/>
        <v>5561</v>
      </c>
      <c r="G438" s="35">
        <v>3000</v>
      </c>
      <c r="H438" s="35">
        <v>5561</v>
      </c>
      <c r="I438" s="35"/>
      <c r="J438" s="35"/>
      <c r="K438" s="35"/>
      <c r="L438" s="35"/>
      <c r="M438" s="35"/>
      <c r="N438" s="35"/>
      <c r="O438" s="39">
        <f t="shared" si="1032"/>
        <v>0</v>
      </c>
      <c r="P438" s="39"/>
      <c r="Q438" s="35">
        <f t="shared" si="1033"/>
        <v>0</v>
      </c>
      <c r="R438" s="35">
        <f t="shared" si="1034"/>
        <v>0</v>
      </c>
      <c r="S438" s="35"/>
      <c r="T438" s="35"/>
      <c r="U438" s="35"/>
      <c r="V438" s="35"/>
      <c r="W438" s="35"/>
      <c r="X438" s="35"/>
      <c r="Y438" s="39">
        <f>Z438+AF438</f>
        <v>5307</v>
      </c>
      <c r="Z438" s="39">
        <f>AA438+AB438+AC438+AD438</f>
        <v>5307</v>
      </c>
      <c r="AA438" s="407">
        <v>5307</v>
      </c>
      <c r="AB438" s="39"/>
      <c r="AC438" s="39"/>
      <c r="AD438" s="39"/>
      <c r="AE438" s="39"/>
      <c r="AF438" s="39"/>
      <c r="AG438" s="39"/>
      <c r="AH438" s="39"/>
      <c r="AI438" s="39"/>
      <c r="AJ438" s="39"/>
      <c r="AK438" s="39"/>
      <c r="AL438" s="39"/>
      <c r="AM438" s="91">
        <f t="shared" si="989"/>
        <v>176.89999999999998</v>
      </c>
      <c r="AN438" s="91">
        <f t="shared" si="991"/>
        <v>95.432476173350111</v>
      </c>
      <c r="AO438" s="12" t="s">
        <v>264</v>
      </c>
      <c r="AP438" s="45"/>
      <c r="AQ438">
        <v>1</v>
      </c>
    </row>
    <row r="439" spans="1:44" ht="47.25" customHeight="1">
      <c r="A439" s="284" t="s">
        <v>203</v>
      </c>
      <c r="B439" s="313" t="s">
        <v>696</v>
      </c>
      <c r="C439" s="39"/>
      <c r="D439" s="39">
        <f t="shared" si="1020"/>
        <v>1013</v>
      </c>
      <c r="E439" s="39">
        <f t="shared" si="1030"/>
        <v>0</v>
      </c>
      <c r="F439" s="39">
        <f t="shared" si="1031"/>
        <v>1013</v>
      </c>
      <c r="G439" s="35"/>
      <c r="H439" s="35">
        <v>1013</v>
      </c>
      <c r="I439" s="35"/>
      <c r="J439" s="35"/>
      <c r="K439" s="35"/>
      <c r="L439" s="35"/>
      <c r="M439" s="35"/>
      <c r="N439" s="35"/>
      <c r="O439" s="39"/>
      <c r="P439" s="39"/>
      <c r="Q439" s="35">
        <f t="shared" si="1033"/>
        <v>0</v>
      </c>
      <c r="R439" s="35">
        <f t="shared" si="1034"/>
        <v>0</v>
      </c>
      <c r="S439" s="35"/>
      <c r="T439" s="35"/>
      <c r="U439" s="35"/>
      <c r="V439" s="35"/>
      <c r="W439" s="35"/>
      <c r="X439" s="35"/>
      <c r="Y439" s="39">
        <f t="shared" ref="Y439:Y443" si="1036">Z439+AF439</f>
        <v>889</v>
      </c>
      <c r="Z439" s="39">
        <f>AA439+AB439+AC439+AD439</f>
        <v>889</v>
      </c>
      <c r="AA439" s="407">
        <v>889</v>
      </c>
      <c r="AB439" s="39"/>
      <c r="AC439" s="39"/>
      <c r="AD439" s="39"/>
      <c r="AE439" s="39"/>
      <c r="AF439" s="39"/>
      <c r="AG439" s="39"/>
      <c r="AH439" s="39"/>
      <c r="AI439" s="39"/>
      <c r="AJ439" s="39"/>
      <c r="AK439" s="39"/>
      <c r="AL439" s="39"/>
      <c r="AM439" s="91"/>
      <c r="AN439" s="90">
        <f t="shared" si="991"/>
        <v>87.759131293188545</v>
      </c>
      <c r="AO439" s="272" t="s">
        <v>262</v>
      </c>
      <c r="AP439" s="45"/>
    </row>
    <row r="440" spans="1:44" ht="37.5">
      <c r="A440" s="284" t="s">
        <v>143</v>
      </c>
      <c r="B440" s="314" t="s">
        <v>917</v>
      </c>
      <c r="C440" s="39"/>
      <c r="D440" s="39">
        <f t="shared" si="1020"/>
        <v>20</v>
      </c>
      <c r="E440" s="39">
        <f t="shared" si="1030"/>
        <v>0</v>
      </c>
      <c r="F440" s="39">
        <f t="shared" si="1031"/>
        <v>20</v>
      </c>
      <c r="G440" s="35"/>
      <c r="H440" s="35">
        <v>20</v>
      </c>
      <c r="I440" s="35"/>
      <c r="J440" s="35"/>
      <c r="K440" s="35"/>
      <c r="L440" s="35"/>
      <c r="M440" s="35"/>
      <c r="N440" s="35"/>
      <c r="O440" s="39"/>
      <c r="P440" s="39"/>
      <c r="Q440" s="35">
        <f t="shared" si="1033"/>
        <v>0</v>
      </c>
      <c r="R440" s="35">
        <f t="shared" si="1034"/>
        <v>0</v>
      </c>
      <c r="S440" s="35"/>
      <c r="T440" s="35"/>
      <c r="U440" s="35"/>
      <c r="V440" s="35"/>
      <c r="W440" s="35"/>
      <c r="X440" s="35"/>
      <c r="Y440" s="39">
        <f t="shared" si="1036"/>
        <v>20</v>
      </c>
      <c r="Z440" s="39">
        <f t="shared" si="1035"/>
        <v>20</v>
      </c>
      <c r="AA440" s="407">
        <v>20</v>
      </c>
      <c r="AB440" s="39"/>
      <c r="AC440" s="39"/>
      <c r="AD440" s="39"/>
      <c r="AE440" s="39"/>
      <c r="AF440" s="39"/>
      <c r="AG440" s="39"/>
      <c r="AH440" s="39"/>
      <c r="AI440" s="39"/>
      <c r="AJ440" s="39"/>
      <c r="AK440" s="39"/>
      <c r="AL440" s="39"/>
      <c r="AM440" s="91"/>
      <c r="AN440" s="90">
        <f t="shared" si="991"/>
        <v>100</v>
      </c>
      <c r="AO440" s="272" t="s">
        <v>264</v>
      </c>
      <c r="AP440" s="45"/>
    </row>
    <row r="441" spans="1:44" ht="56.25">
      <c r="A441" s="284" t="s">
        <v>145</v>
      </c>
      <c r="B441" s="313" t="s">
        <v>918</v>
      </c>
      <c r="C441" s="39"/>
      <c r="D441" s="39">
        <f t="shared" si="1020"/>
        <v>1289</v>
      </c>
      <c r="E441" s="39">
        <f t="shared" si="1030"/>
        <v>0</v>
      </c>
      <c r="F441" s="39">
        <f t="shared" si="1031"/>
        <v>1289</v>
      </c>
      <c r="G441" s="35"/>
      <c r="H441" s="35">
        <v>1289</v>
      </c>
      <c r="I441" s="35"/>
      <c r="J441" s="35"/>
      <c r="K441" s="35"/>
      <c r="L441" s="35"/>
      <c r="M441" s="35"/>
      <c r="N441" s="35"/>
      <c r="O441" s="39"/>
      <c r="P441" s="39"/>
      <c r="Q441" s="35">
        <f t="shared" si="1033"/>
        <v>0</v>
      </c>
      <c r="R441" s="35">
        <f t="shared" si="1034"/>
        <v>0</v>
      </c>
      <c r="S441" s="35"/>
      <c r="T441" s="35"/>
      <c r="U441" s="35"/>
      <c r="V441" s="35"/>
      <c r="W441" s="35"/>
      <c r="X441" s="35"/>
      <c r="Y441" s="39">
        <f t="shared" si="1036"/>
        <v>1289</v>
      </c>
      <c r="Z441" s="39">
        <f t="shared" si="1035"/>
        <v>1289</v>
      </c>
      <c r="AA441" s="407">
        <v>1289</v>
      </c>
      <c r="AB441" s="39"/>
      <c r="AC441" s="39"/>
      <c r="AD441" s="39"/>
      <c r="AE441" s="39"/>
      <c r="AF441" s="39"/>
      <c r="AG441" s="39"/>
      <c r="AH441" s="39"/>
      <c r="AI441" s="39"/>
      <c r="AJ441" s="39"/>
      <c r="AK441" s="39"/>
      <c r="AL441" s="39"/>
      <c r="AM441" s="91"/>
      <c r="AN441" s="91">
        <f t="shared" si="991"/>
        <v>100</v>
      </c>
      <c r="AO441" s="269" t="s">
        <v>259</v>
      </c>
      <c r="AP441" s="45"/>
    </row>
    <row r="442" spans="1:44" ht="56.25">
      <c r="A442" s="284" t="s">
        <v>919</v>
      </c>
      <c r="B442" s="313" t="s">
        <v>920</v>
      </c>
      <c r="C442" s="39"/>
      <c r="D442" s="39">
        <f t="shared" si="1020"/>
        <v>4000</v>
      </c>
      <c r="E442" s="39">
        <f t="shared" si="1030"/>
        <v>0</v>
      </c>
      <c r="F442" s="39">
        <f t="shared" si="1031"/>
        <v>4000</v>
      </c>
      <c r="G442" s="35"/>
      <c r="H442" s="35">
        <v>4000</v>
      </c>
      <c r="I442" s="35"/>
      <c r="J442" s="35"/>
      <c r="K442" s="35"/>
      <c r="L442" s="35"/>
      <c r="M442" s="35"/>
      <c r="N442" s="35"/>
      <c r="O442" s="39"/>
      <c r="P442" s="39"/>
      <c r="Q442" s="35">
        <f t="shared" si="1033"/>
        <v>0</v>
      </c>
      <c r="R442" s="35">
        <f t="shared" si="1034"/>
        <v>0</v>
      </c>
      <c r="S442" s="35"/>
      <c r="T442" s="35"/>
      <c r="U442" s="35"/>
      <c r="V442" s="35"/>
      <c r="W442" s="35"/>
      <c r="X442" s="35"/>
      <c r="Y442" s="39">
        <f t="shared" si="1036"/>
        <v>4000</v>
      </c>
      <c r="Z442" s="39">
        <f t="shared" si="1035"/>
        <v>4000</v>
      </c>
      <c r="AA442" s="407">
        <v>4000</v>
      </c>
      <c r="AB442" s="39"/>
      <c r="AC442" s="39"/>
      <c r="AD442" s="39"/>
      <c r="AE442" s="39"/>
      <c r="AF442" s="39"/>
      <c r="AG442" s="39"/>
      <c r="AH442" s="39"/>
      <c r="AI442" s="39"/>
      <c r="AJ442" s="39"/>
      <c r="AK442" s="39"/>
      <c r="AL442" s="39"/>
      <c r="AM442" s="91"/>
      <c r="AN442" s="91">
        <f t="shared" si="991"/>
        <v>100</v>
      </c>
      <c r="AO442" s="269" t="s">
        <v>259</v>
      </c>
      <c r="AP442" s="45"/>
    </row>
    <row r="443" spans="1:44" ht="37.5">
      <c r="A443" s="284" t="s">
        <v>147</v>
      </c>
      <c r="B443" s="313" t="s">
        <v>689</v>
      </c>
      <c r="C443" s="39"/>
      <c r="D443" s="39">
        <f t="shared" si="1020"/>
        <v>5378</v>
      </c>
      <c r="E443" s="39">
        <f t="shared" si="1030"/>
        <v>0</v>
      </c>
      <c r="F443" s="39">
        <f t="shared" si="1031"/>
        <v>5378</v>
      </c>
      <c r="G443" s="35"/>
      <c r="H443" s="35">
        <v>5378</v>
      </c>
      <c r="I443" s="35"/>
      <c r="J443" s="35"/>
      <c r="K443" s="35"/>
      <c r="L443" s="35"/>
      <c r="M443" s="35"/>
      <c r="N443" s="35"/>
      <c r="O443" s="39"/>
      <c r="P443" s="39"/>
      <c r="Q443" s="35">
        <f t="shared" si="1033"/>
        <v>0</v>
      </c>
      <c r="R443" s="35">
        <f t="shared" si="1034"/>
        <v>0</v>
      </c>
      <c r="S443" s="35"/>
      <c r="T443" s="35"/>
      <c r="U443" s="35"/>
      <c r="V443" s="35"/>
      <c r="W443" s="35"/>
      <c r="X443" s="35"/>
      <c r="Y443" s="39">
        <f t="shared" si="1036"/>
        <v>5378</v>
      </c>
      <c r="Z443" s="39">
        <f t="shared" si="1035"/>
        <v>5378</v>
      </c>
      <c r="AA443" s="407">
        <v>5378</v>
      </c>
      <c r="AB443" s="39"/>
      <c r="AC443" s="39"/>
      <c r="AD443" s="39"/>
      <c r="AE443" s="39"/>
      <c r="AF443" s="39"/>
      <c r="AG443" s="39"/>
      <c r="AH443" s="39"/>
      <c r="AI443" s="39"/>
      <c r="AJ443" s="39"/>
      <c r="AK443" s="39"/>
      <c r="AL443" s="39"/>
      <c r="AM443" s="91"/>
      <c r="AN443" s="91">
        <f t="shared" si="991"/>
        <v>100</v>
      </c>
      <c r="AO443" s="27" t="s">
        <v>313</v>
      </c>
      <c r="AP443" s="45"/>
    </row>
    <row r="444" spans="1:44">
      <c r="A444" s="315" t="s">
        <v>36</v>
      </c>
      <c r="B444" s="316" t="s">
        <v>37</v>
      </c>
      <c r="C444" s="34">
        <f t="shared" ref="C444:R445" si="1037">C445</f>
        <v>0</v>
      </c>
      <c r="D444" s="34">
        <f t="shared" si="1037"/>
        <v>3000</v>
      </c>
      <c r="E444" s="34">
        <f t="shared" si="1037"/>
        <v>0</v>
      </c>
      <c r="F444" s="34">
        <f t="shared" si="1037"/>
        <v>3000</v>
      </c>
      <c r="G444" s="34">
        <f t="shared" si="1037"/>
        <v>0</v>
      </c>
      <c r="H444" s="34">
        <f t="shared" si="1037"/>
        <v>3000</v>
      </c>
      <c r="I444" s="34">
        <f t="shared" si="1037"/>
        <v>0</v>
      </c>
      <c r="J444" s="34">
        <f t="shared" si="1037"/>
        <v>0</v>
      </c>
      <c r="K444" s="34">
        <f t="shared" si="1037"/>
        <v>0</v>
      </c>
      <c r="L444" s="34">
        <f t="shared" si="1037"/>
        <v>0</v>
      </c>
      <c r="M444" s="34">
        <f t="shared" si="1037"/>
        <v>0</v>
      </c>
      <c r="N444" s="34">
        <f t="shared" si="1037"/>
        <v>0</v>
      </c>
      <c r="O444" s="34">
        <f t="shared" si="1037"/>
        <v>0</v>
      </c>
      <c r="P444" s="34">
        <f t="shared" si="1037"/>
        <v>0</v>
      </c>
      <c r="Q444" s="34">
        <f t="shared" si="1037"/>
        <v>0</v>
      </c>
      <c r="R444" s="34">
        <f t="shared" si="1037"/>
        <v>0</v>
      </c>
      <c r="S444" s="34">
        <f t="shared" ref="G444:AL445" si="1038">S445</f>
        <v>0</v>
      </c>
      <c r="T444" s="34">
        <f t="shared" si="1038"/>
        <v>0</v>
      </c>
      <c r="U444" s="34">
        <f t="shared" si="1038"/>
        <v>0</v>
      </c>
      <c r="V444" s="34">
        <f t="shared" si="1038"/>
        <v>0</v>
      </c>
      <c r="W444" s="34">
        <f t="shared" si="1038"/>
        <v>0</v>
      </c>
      <c r="X444" s="34">
        <f t="shared" si="1038"/>
        <v>0</v>
      </c>
      <c r="Y444" s="34">
        <f t="shared" si="1038"/>
        <v>0</v>
      </c>
      <c r="Z444" s="34">
        <f t="shared" si="1038"/>
        <v>0</v>
      </c>
      <c r="AA444" s="34">
        <f t="shared" si="1038"/>
        <v>0</v>
      </c>
      <c r="AB444" s="34">
        <f t="shared" si="1038"/>
        <v>0</v>
      </c>
      <c r="AC444" s="34">
        <f t="shared" si="1038"/>
        <v>0</v>
      </c>
      <c r="AD444" s="34">
        <f t="shared" si="1038"/>
        <v>0</v>
      </c>
      <c r="AE444" s="34"/>
      <c r="AF444" s="34">
        <f t="shared" si="1038"/>
        <v>0</v>
      </c>
      <c r="AG444" s="34">
        <f t="shared" si="1038"/>
        <v>0</v>
      </c>
      <c r="AH444" s="34">
        <f t="shared" si="1038"/>
        <v>0</v>
      </c>
      <c r="AI444" s="34">
        <f t="shared" si="1038"/>
        <v>0</v>
      </c>
      <c r="AJ444" s="34">
        <f t="shared" si="1038"/>
        <v>0</v>
      </c>
      <c r="AK444" s="34">
        <f t="shared" si="1038"/>
        <v>0</v>
      </c>
      <c r="AL444" s="34">
        <f t="shared" si="1038"/>
        <v>0</v>
      </c>
      <c r="AM444" s="91"/>
      <c r="AN444" s="90">
        <f t="shared" si="991"/>
        <v>0</v>
      </c>
      <c r="AO444" s="277"/>
      <c r="AP444" s="45"/>
    </row>
    <row r="445" spans="1:44" ht="19.5">
      <c r="A445" s="317"/>
      <c r="B445" s="318" t="s">
        <v>33</v>
      </c>
      <c r="C445" s="38">
        <f t="shared" si="1037"/>
        <v>0</v>
      </c>
      <c r="D445" s="38">
        <f t="shared" si="1037"/>
        <v>3000</v>
      </c>
      <c r="E445" s="38">
        <f t="shared" si="1037"/>
        <v>0</v>
      </c>
      <c r="F445" s="38">
        <f t="shared" si="1037"/>
        <v>3000</v>
      </c>
      <c r="G445" s="38">
        <f t="shared" si="1038"/>
        <v>0</v>
      </c>
      <c r="H445" s="38">
        <f t="shared" si="1038"/>
        <v>3000</v>
      </c>
      <c r="I445" s="38">
        <f t="shared" si="1038"/>
        <v>0</v>
      </c>
      <c r="J445" s="38">
        <f t="shared" si="1038"/>
        <v>0</v>
      </c>
      <c r="K445" s="38">
        <f t="shared" si="1038"/>
        <v>0</v>
      </c>
      <c r="L445" s="38">
        <f t="shared" si="1038"/>
        <v>0</v>
      </c>
      <c r="M445" s="38">
        <f t="shared" si="1038"/>
        <v>0</v>
      </c>
      <c r="N445" s="38">
        <f t="shared" si="1038"/>
        <v>0</v>
      </c>
      <c r="O445" s="38">
        <f t="shared" si="1038"/>
        <v>0</v>
      </c>
      <c r="P445" s="38">
        <f t="shared" si="1038"/>
        <v>0</v>
      </c>
      <c r="Q445" s="38">
        <f t="shared" si="1038"/>
        <v>0</v>
      </c>
      <c r="R445" s="38">
        <f t="shared" si="1038"/>
        <v>0</v>
      </c>
      <c r="S445" s="38">
        <f t="shared" si="1038"/>
        <v>0</v>
      </c>
      <c r="T445" s="38">
        <f t="shared" si="1038"/>
        <v>0</v>
      </c>
      <c r="U445" s="38">
        <f t="shared" si="1038"/>
        <v>0</v>
      </c>
      <c r="V445" s="38">
        <f t="shared" si="1038"/>
        <v>0</v>
      </c>
      <c r="W445" s="38">
        <f t="shared" si="1038"/>
        <v>0</v>
      </c>
      <c r="X445" s="38">
        <f t="shared" si="1038"/>
        <v>0</v>
      </c>
      <c r="Y445" s="38">
        <f t="shared" si="1038"/>
        <v>0</v>
      </c>
      <c r="Z445" s="38">
        <f t="shared" si="1038"/>
        <v>0</v>
      </c>
      <c r="AA445" s="38">
        <f t="shared" si="1038"/>
        <v>0</v>
      </c>
      <c r="AB445" s="38">
        <f t="shared" si="1038"/>
        <v>0</v>
      </c>
      <c r="AC445" s="38">
        <f t="shared" si="1038"/>
        <v>0</v>
      </c>
      <c r="AD445" s="38">
        <f t="shared" si="1038"/>
        <v>0</v>
      </c>
      <c r="AE445" s="38"/>
      <c r="AF445" s="38">
        <f t="shared" si="1038"/>
        <v>0</v>
      </c>
      <c r="AG445" s="38">
        <f t="shared" si="1038"/>
        <v>0</v>
      </c>
      <c r="AH445" s="38">
        <f t="shared" si="1038"/>
        <v>0</v>
      </c>
      <c r="AI445" s="38">
        <f t="shared" si="1038"/>
        <v>0</v>
      </c>
      <c r="AJ445" s="38">
        <f t="shared" si="1038"/>
        <v>0</v>
      </c>
      <c r="AK445" s="38">
        <f t="shared" si="1038"/>
        <v>0</v>
      </c>
      <c r="AL445" s="38">
        <f t="shared" si="1038"/>
        <v>0</v>
      </c>
      <c r="AM445" s="91"/>
      <c r="AN445" s="90">
        <f t="shared" si="991"/>
        <v>0</v>
      </c>
      <c r="AO445" s="277"/>
      <c r="AP445" s="45"/>
    </row>
    <row r="446" spans="1:44" ht="37.5">
      <c r="A446" s="284"/>
      <c r="B446" s="314" t="s">
        <v>921</v>
      </c>
      <c r="C446" s="39"/>
      <c r="D446" s="39">
        <f t="shared" ref="D446" si="1039">F446+P446</f>
        <v>3000</v>
      </c>
      <c r="E446" s="39">
        <f t="shared" ref="E446" si="1040">G446+I446+K446+L446+N446</f>
        <v>0</v>
      </c>
      <c r="F446" s="39">
        <f t="shared" ref="F446" si="1041">H446+J446+K446+L446+N446</f>
        <v>3000</v>
      </c>
      <c r="G446" s="35"/>
      <c r="H446" s="35">
        <v>3000</v>
      </c>
      <c r="I446" s="35"/>
      <c r="J446" s="35"/>
      <c r="K446" s="35"/>
      <c r="L446" s="35"/>
      <c r="M446" s="35"/>
      <c r="N446" s="35"/>
      <c r="O446" s="39"/>
      <c r="P446" s="39"/>
      <c r="Q446" s="35">
        <f t="shared" ref="Q446" si="1042">S446+U446+V446+W446</f>
        <v>0</v>
      </c>
      <c r="R446" s="35">
        <f t="shared" ref="R446" si="1043">T446+U446+V446+W446</f>
        <v>0</v>
      </c>
      <c r="S446" s="35"/>
      <c r="T446" s="35"/>
      <c r="U446" s="35"/>
      <c r="V446" s="35"/>
      <c r="W446" s="35"/>
      <c r="X446" s="35"/>
      <c r="Y446" s="39"/>
      <c r="Z446" s="39"/>
      <c r="AA446" s="39"/>
      <c r="AB446" s="39"/>
      <c r="AC446" s="39"/>
      <c r="AD446" s="39"/>
      <c r="AE446" s="39"/>
      <c r="AF446" s="39"/>
      <c r="AG446" s="39"/>
      <c r="AH446" s="39"/>
      <c r="AI446" s="39"/>
      <c r="AJ446" s="39"/>
      <c r="AK446" s="39"/>
      <c r="AL446" s="39"/>
      <c r="AM446" s="91"/>
      <c r="AN446" s="90">
        <f t="shared" si="991"/>
        <v>0</v>
      </c>
      <c r="AO446" s="269" t="s">
        <v>261</v>
      </c>
      <c r="AP446" s="45"/>
    </row>
    <row r="447" spans="1:44">
      <c r="A447" s="24" t="s">
        <v>299</v>
      </c>
      <c r="B447" s="25" t="s">
        <v>244</v>
      </c>
      <c r="C447" s="37">
        <f>C448</f>
        <v>374369.75435992581</v>
      </c>
      <c r="D447" s="37">
        <f>D448</f>
        <v>371338.06085343228</v>
      </c>
      <c r="E447" s="37">
        <f t="shared" ref="E447:AL447" si="1044">E448</f>
        <v>17587.387012987012</v>
      </c>
      <c r="F447" s="37">
        <f t="shared" si="1044"/>
        <v>14555.693506493506</v>
      </c>
      <c r="G447" s="37">
        <f t="shared" si="1044"/>
        <v>0</v>
      </c>
      <c r="H447" s="37">
        <f t="shared" si="1044"/>
        <v>360</v>
      </c>
      <c r="I447" s="37">
        <f t="shared" si="1044"/>
        <v>14195.693506493506</v>
      </c>
      <c r="J447" s="37">
        <f t="shared" si="1044"/>
        <v>24363.693506493506</v>
      </c>
      <c r="K447" s="37">
        <f t="shared" si="1044"/>
        <v>0</v>
      </c>
      <c r="L447" s="37">
        <f t="shared" si="1044"/>
        <v>0</v>
      </c>
      <c r="M447" s="37">
        <f t="shared" si="1044"/>
        <v>0</v>
      </c>
      <c r="N447" s="37">
        <f t="shared" si="1044"/>
        <v>0</v>
      </c>
      <c r="O447" s="37">
        <f t="shared" si="1044"/>
        <v>356782.36734693882</v>
      </c>
      <c r="P447" s="37">
        <f t="shared" si="1044"/>
        <v>356782.36734693882</v>
      </c>
      <c r="Q447" s="37">
        <f t="shared" si="1044"/>
        <v>356782.36734693882</v>
      </c>
      <c r="R447" s="37">
        <f t="shared" si="1044"/>
        <v>356782.36734693882</v>
      </c>
      <c r="S447" s="37">
        <f t="shared" si="1044"/>
        <v>0</v>
      </c>
      <c r="T447" s="37">
        <f t="shared" si="1044"/>
        <v>0</v>
      </c>
      <c r="U447" s="37">
        <f t="shared" si="1044"/>
        <v>95317</v>
      </c>
      <c r="V447" s="37">
        <f t="shared" si="1044"/>
        <v>46640.36734693878</v>
      </c>
      <c r="W447" s="37">
        <f t="shared" si="1044"/>
        <v>214825</v>
      </c>
      <c r="X447" s="37">
        <f t="shared" si="1044"/>
        <v>0</v>
      </c>
      <c r="Y447" s="37">
        <f t="shared" si="1044"/>
        <v>318632</v>
      </c>
      <c r="Z447" s="37">
        <f t="shared" si="1044"/>
        <v>1783</v>
      </c>
      <c r="AA447" s="37">
        <f t="shared" si="1044"/>
        <v>63</v>
      </c>
      <c r="AB447" s="37">
        <f t="shared" si="1044"/>
        <v>1720</v>
      </c>
      <c r="AC447" s="37">
        <f t="shared" si="1044"/>
        <v>0</v>
      </c>
      <c r="AD447" s="37">
        <f t="shared" si="1044"/>
        <v>0</v>
      </c>
      <c r="AE447" s="37"/>
      <c r="AF447" s="37">
        <f t="shared" si="1044"/>
        <v>316849</v>
      </c>
      <c r="AG447" s="37">
        <f t="shared" si="1044"/>
        <v>316849</v>
      </c>
      <c r="AH447" s="37">
        <f t="shared" si="1044"/>
        <v>0</v>
      </c>
      <c r="AI447" s="37">
        <f t="shared" si="1044"/>
        <v>92182</v>
      </c>
      <c r="AJ447" s="37">
        <f t="shared" si="1044"/>
        <v>35133</v>
      </c>
      <c r="AK447" s="37">
        <f t="shared" si="1044"/>
        <v>189534</v>
      </c>
      <c r="AL447" s="37">
        <f t="shared" si="1044"/>
        <v>0</v>
      </c>
      <c r="AM447" s="93">
        <f>Y447/C447*100</f>
        <v>85.111576533413398</v>
      </c>
      <c r="AN447" s="93">
        <f t="shared" si="991"/>
        <v>85.806447975653256</v>
      </c>
      <c r="AO447" s="26"/>
      <c r="AP447" s="49"/>
    </row>
    <row r="448" spans="1:44">
      <c r="A448" s="15" t="s">
        <v>38</v>
      </c>
      <c r="B448" s="2" t="s">
        <v>29</v>
      </c>
      <c r="C448" s="34">
        <f>C449+C454</f>
        <v>374369.75435992581</v>
      </c>
      <c r="D448" s="34">
        <f>D449+D454</f>
        <v>371338.06085343228</v>
      </c>
      <c r="E448" s="34">
        <f t="shared" ref="E448:F448" si="1045">E449+E454</f>
        <v>17587.387012987012</v>
      </c>
      <c r="F448" s="34">
        <f t="shared" si="1045"/>
        <v>14555.693506493506</v>
      </c>
      <c r="G448" s="34">
        <f t="shared" ref="G448:AL448" si="1046">G449+G454</f>
        <v>0</v>
      </c>
      <c r="H448" s="34">
        <f t="shared" si="1046"/>
        <v>360</v>
      </c>
      <c r="I448" s="34">
        <f t="shared" si="1046"/>
        <v>14195.693506493506</v>
      </c>
      <c r="J448" s="34">
        <f t="shared" si="1046"/>
        <v>24363.693506493506</v>
      </c>
      <c r="K448" s="34">
        <f t="shared" si="1046"/>
        <v>0</v>
      </c>
      <c r="L448" s="34">
        <f t="shared" si="1046"/>
        <v>0</v>
      </c>
      <c r="M448" s="34">
        <f t="shared" si="1046"/>
        <v>0</v>
      </c>
      <c r="N448" s="34">
        <f t="shared" si="1046"/>
        <v>0</v>
      </c>
      <c r="O448" s="34">
        <f t="shared" si="1046"/>
        <v>356782.36734693882</v>
      </c>
      <c r="P448" s="34">
        <f t="shared" si="1046"/>
        <v>356782.36734693882</v>
      </c>
      <c r="Q448" s="34">
        <f t="shared" si="1046"/>
        <v>356782.36734693882</v>
      </c>
      <c r="R448" s="34">
        <f t="shared" si="1046"/>
        <v>356782.36734693882</v>
      </c>
      <c r="S448" s="34">
        <f t="shared" si="1046"/>
        <v>0</v>
      </c>
      <c r="T448" s="34">
        <f t="shared" si="1046"/>
        <v>0</v>
      </c>
      <c r="U448" s="34">
        <f t="shared" si="1046"/>
        <v>95317</v>
      </c>
      <c r="V448" s="34">
        <f t="shared" si="1046"/>
        <v>46640.36734693878</v>
      </c>
      <c r="W448" s="34">
        <f t="shared" si="1046"/>
        <v>214825</v>
      </c>
      <c r="X448" s="34">
        <f t="shared" si="1046"/>
        <v>0</v>
      </c>
      <c r="Y448" s="34">
        <f t="shared" si="1046"/>
        <v>318632</v>
      </c>
      <c r="Z448" s="34">
        <f t="shared" si="1046"/>
        <v>1783</v>
      </c>
      <c r="AA448" s="34">
        <f t="shared" si="1046"/>
        <v>63</v>
      </c>
      <c r="AB448" s="34">
        <f t="shared" si="1046"/>
        <v>1720</v>
      </c>
      <c r="AC448" s="34">
        <f t="shared" si="1046"/>
        <v>0</v>
      </c>
      <c r="AD448" s="34">
        <f t="shared" si="1046"/>
        <v>0</v>
      </c>
      <c r="AE448" s="34"/>
      <c r="AF448" s="34">
        <f t="shared" si="1046"/>
        <v>316849</v>
      </c>
      <c r="AG448" s="34">
        <f t="shared" si="1046"/>
        <v>316849</v>
      </c>
      <c r="AH448" s="34">
        <f t="shared" si="1046"/>
        <v>0</v>
      </c>
      <c r="AI448" s="34">
        <f t="shared" si="1046"/>
        <v>92182</v>
      </c>
      <c r="AJ448" s="34">
        <f t="shared" si="1046"/>
        <v>35133</v>
      </c>
      <c r="AK448" s="34">
        <f t="shared" si="1046"/>
        <v>189534</v>
      </c>
      <c r="AL448" s="34">
        <f t="shared" si="1046"/>
        <v>0</v>
      </c>
      <c r="AM448" s="90">
        <f>Y448/C448*100</f>
        <v>85.111576533413398</v>
      </c>
      <c r="AN448" s="90">
        <f t="shared" si="991"/>
        <v>85.806447975653256</v>
      </c>
      <c r="AO448" s="16"/>
      <c r="AP448" s="44"/>
      <c r="AR448" s="57"/>
    </row>
    <row r="449" spans="1:46">
      <c r="A449" s="319" t="s">
        <v>30</v>
      </c>
      <c r="B449" s="320" t="s">
        <v>31</v>
      </c>
      <c r="C449" s="34">
        <f t="shared" ref="C449:E449" si="1047">C450+C452</f>
        <v>0</v>
      </c>
      <c r="D449" s="34">
        <f t="shared" si="1047"/>
        <v>360</v>
      </c>
      <c r="E449" s="34">
        <f t="shared" si="1047"/>
        <v>0</v>
      </c>
      <c r="F449" s="34">
        <f t="shared" ref="F449" si="1048">F450+F452</f>
        <v>360</v>
      </c>
      <c r="G449" s="34">
        <f t="shared" ref="G449:AL449" si="1049">G450+G452</f>
        <v>0</v>
      </c>
      <c r="H449" s="34">
        <f t="shared" si="1049"/>
        <v>360</v>
      </c>
      <c r="I449" s="34">
        <f t="shared" si="1049"/>
        <v>0</v>
      </c>
      <c r="J449" s="34">
        <f t="shared" si="1049"/>
        <v>0</v>
      </c>
      <c r="K449" s="34">
        <f t="shared" si="1049"/>
        <v>0</v>
      </c>
      <c r="L449" s="34">
        <f t="shared" si="1049"/>
        <v>0</v>
      </c>
      <c r="M449" s="34">
        <f t="shared" si="1049"/>
        <v>0</v>
      </c>
      <c r="N449" s="34">
        <f t="shared" si="1049"/>
        <v>0</v>
      </c>
      <c r="O449" s="34">
        <f t="shared" si="1049"/>
        <v>0</v>
      </c>
      <c r="P449" s="34">
        <f t="shared" si="1049"/>
        <v>0</v>
      </c>
      <c r="Q449" s="34">
        <f t="shared" si="1049"/>
        <v>0</v>
      </c>
      <c r="R449" s="34">
        <f t="shared" si="1049"/>
        <v>0</v>
      </c>
      <c r="S449" s="34">
        <f t="shared" si="1049"/>
        <v>0</v>
      </c>
      <c r="T449" s="34">
        <f t="shared" si="1049"/>
        <v>0</v>
      </c>
      <c r="U449" s="34">
        <f t="shared" si="1049"/>
        <v>0</v>
      </c>
      <c r="V449" s="34">
        <f t="shared" si="1049"/>
        <v>0</v>
      </c>
      <c r="W449" s="34">
        <f t="shared" si="1049"/>
        <v>0</v>
      </c>
      <c r="X449" s="34">
        <f t="shared" si="1049"/>
        <v>0</v>
      </c>
      <c r="Y449" s="34">
        <f t="shared" si="1049"/>
        <v>63</v>
      </c>
      <c r="Z449" s="34">
        <f t="shared" si="1049"/>
        <v>63</v>
      </c>
      <c r="AA449" s="34">
        <f t="shared" si="1049"/>
        <v>63</v>
      </c>
      <c r="AB449" s="34">
        <f t="shared" si="1049"/>
        <v>0</v>
      </c>
      <c r="AC449" s="34">
        <f t="shared" si="1049"/>
        <v>0</v>
      </c>
      <c r="AD449" s="34">
        <f t="shared" si="1049"/>
        <v>0</v>
      </c>
      <c r="AE449" s="34"/>
      <c r="AF449" s="34">
        <f t="shared" si="1049"/>
        <v>0</v>
      </c>
      <c r="AG449" s="34">
        <f t="shared" si="1049"/>
        <v>0</v>
      </c>
      <c r="AH449" s="34">
        <f t="shared" si="1049"/>
        <v>0</v>
      </c>
      <c r="AI449" s="34">
        <f t="shared" si="1049"/>
        <v>0</v>
      </c>
      <c r="AJ449" s="34">
        <f t="shared" si="1049"/>
        <v>0</v>
      </c>
      <c r="AK449" s="34">
        <f t="shared" si="1049"/>
        <v>0</v>
      </c>
      <c r="AL449" s="34">
        <f t="shared" si="1049"/>
        <v>0</v>
      </c>
      <c r="AM449" s="90"/>
      <c r="AN449" s="90"/>
      <c r="AO449" s="16"/>
      <c r="AP449" s="44"/>
      <c r="AR449" s="57"/>
    </row>
    <row r="450" spans="1:46" ht="19.5">
      <c r="A450" s="317" t="s">
        <v>52</v>
      </c>
      <c r="B450" s="318" t="s">
        <v>32</v>
      </c>
      <c r="C450" s="34">
        <f t="shared" ref="C450:AL450" si="1050">C451</f>
        <v>0</v>
      </c>
      <c r="D450" s="34">
        <f t="shared" si="1050"/>
        <v>260</v>
      </c>
      <c r="E450" s="34">
        <f t="shared" si="1050"/>
        <v>0</v>
      </c>
      <c r="F450" s="34">
        <f t="shared" si="1050"/>
        <v>260</v>
      </c>
      <c r="G450" s="34">
        <f t="shared" si="1050"/>
        <v>0</v>
      </c>
      <c r="H450" s="34">
        <f t="shared" si="1050"/>
        <v>260</v>
      </c>
      <c r="I450" s="34">
        <f t="shared" si="1050"/>
        <v>0</v>
      </c>
      <c r="J450" s="34">
        <f t="shared" si="1050"/>
        <v>0</v>
      </c>
      <c r="K450" s="34">
        <f t="shared" si="1050"/>
        <v>0</v>
      </c>
      <c r="L450" s="34">
        <f t="shared" si="1050"/>
        <v>0</v>
      </c>
      <c r="M450" s="34">
        <f t="shared" si="1050"/>
        <v>0</v>
      </c>
      <c r="N450" s="34">
        <f t="shared" si="1050"/>
        <v>0</v>
      </c>
      <c r="O450" s="34">
        <f t="shared" si="1050"/>
        <v>0</v>
      </c>
      <c r="P450" s="34">
        <f t="shared" si="1050"/>
        <v>0</v>
      </c>
      <c r="Q450" s="34">
        <f t="shared" si="1050"/>
        <v>0</v>
      </c>
      <c r="R450" s="34">
        <f t="shared" si="1050"/>
        <v>0</v>
      </c>
      <c r="S450" s="34">
        <f t="shared" si="1050"/>
        <v>0</v>
      </c>
      <c r="T450" s="34">
        <f t="shared" si="1050"/>
        <v>0</v>
      </c>
      <c r="U450" s="34">
        <f t="shared" si="1050"/>
        <v>0</v>
      </c>
      <c r="V450" s="34">
        <f t="shared" si="1050"/>
        <v>0</v>
      </c>
      <c r="W450" s="34">
        <f t="shared" si="1050"/>
        <v>0</v>
      </c>
      <c r="X450" s="34">
        <f t="shared" si="1050"/>
        <v>0</v>
      </c>
      <c r="Y450" s="34">
        <f t="shared" si="1050"/>
        <v>24</v>
      </c>
      <c r="Z450" s="34">
        <f t="shared" si="1050"/>
        <v>24</v>
      </c>
      <c r="AA450" s="34">
        <f t="shared" si="1050"/>
        <v>24</v>
      </c>
      <c r="AB450" s="34">
        <f t="shared" si="1050"/>
        <v>0</v>
      </c>
      <c r="AC450" s="34">
        <f t="shared" si="1050"/>
        <v>0</v>
      </c>
      <c r="AD450" s="34">
        <f t="shared" si="1050"/>
        <v>0</v>
      </c>
      <c r="AE450" s="34"/>
      <c r="AF450" s="34">
        <f t="shared" si="1050"/>
        <v>0</v>
      </c>
      <c r="AG450" s="34">
        <f t="shared" si="1050"/>
        <v>0</v>
      </c>
      <c r="AH450" s="34">
        <f t="shared" si="1050"/>
        <v>0</v>
      </c>
      <c r="AI450" s="34">
        <f t="shared" si="1050"/>
        <v>0</v>
      </c>
      <c r="AJ450" s="34">
        <f t="shared" si="1050"/>
        <v>0</v>
      </c>
      <c r="AK450" s="34">
        <f t="shared" si="1050"/>
        <v>0</v>
      </c>
      <c r="AL450" s="34">
        <f t="shared" si="1050"/>
        <v>0</v>
      </c>
      <c r="AM450" s="90"/>
      <c r="AN450" s="90"/>
      <c r="AO450" s="16"/>
      <c r="AP450" s="44"/>
      <c r="AR450" s="57"/>
    </row>
    <row r="451" spans="1:46" ht="56.25">
      <c r="A451" s="321"/>
      <c r="B451" s="322" t="s">
        <v>703</v>
      </c>
      <c r="C451" s="34"/>
      <c r="D451" s="39">
        <f t="shared" ref="D451:D453" si="1051">F451+P451</f>
        <v>260</v>
      </c>
      <c r="E451" s="34"/>
      <c r="F451" s="39">
        <f t="shared" ref="F451:F453" si="1052">H451+J451+K451+L451+N451</f>
        <v>260</v>
      </c>
      <c r="G451" s="34"/>
      <c r="H451" s="39">
        <v>260</v>
      </c>
      <c r="I451" s="34"/>
      <c r="J451" s="34"/>
      <c r="K451" s="34"/>
      <c r="L451" s="34"/>
      <c r="M451" s="34"/>
      <c r="N451" s="34"/>
      <c r="O451" s="34"/>
      <c r="P451" s="34"/>
      <c r="Q451" s="35">
        <f t="shared" ref="Q451" si="1053">S451+U451+V451+W451</f>
        <v>0</v>
      </c>
      <c r="R451" s="35">
        <f t="shared" ref="R451" si="1054">T451+U451+V451+W451</f>
        <v>0</v>
      </c>
      <c r="S451" s="34"/>
      <c r="T451" s="34"/>
      <c r="U451" s="34"/>
      <c r="V451" s="34"/>
      <c r="W451" s="34"/>
      <c r="X451" s="34"/>
      <c r="Y451" s="39">
        <f t="shared" ref="Y451" si="1055">Z451+AF451</f>
        <v>24</v>
      </c>
      <c r="Z451" s="39">
        <f t="shared" ref="Z451" si="1056">AA451+AB451+AC451+AD451</f>
        <v>24</v>
      </c>
      <c r="AA451" s="407">
        <v>24</v>
      </c>
      <c r="AB451" s="34"/>
      <c r="AC451" s="34"/>
      <c r="AD451" s="34"/>
      <c r="AE451" s="34"/>
      <c r="AF451" s="34"/>
      <c r="AG451" s="34"/>
      <c r="AH451" s="34"/>
      <c r="AI451" s="34"/>
      <c r="AJ451" s="34"/>
      <c r="AK451" s="34"/>
      <c r="AL451" s="34"/>
      <c r="AM451" s="90"/>
      <c r="AN451" s="90"/>
      <c r="AO451" s="269" t="s">
        <v>259</v>
      </c>
      <c r="AP451" s="44"/>
      <c r="AR451" s="57"/>
    </row>
    <row r="452" spans="1:46" ht="19.5">
      <c r="A452" s="317" t="s">
        <v>46</v>
      </c>
      <c r="B452" s="318" t="s">
        <v>33</v>
      </c>
      <c r="C452" s="34">
        <f t="shared" ref="C452:AL452" si="1057">C453</f>
        <v>0</v>
      </c>
      <c r="D452" s="34">
        <f t="shared" si="1057"/>
        <v>100</v>
      </c>
      <c r="E452" s="34">
        <f t="shared" si="1057"/>
        <v>0</v>
      </c>
      <c r="F452" s="34">
        <f t="shared" si="1057"/>
        <v>100</v>
      </c>
      <c r="G452" s="34">
        <f t="shared" si="1057"/>
        <v>0</v>
      </c>
      <c r="H452" s="34">
        <f t="shared" si="1057"/>
        <v>100</v>
      </c>
      <c r="I452" s="34">
        <f t="shared" si="1057"/>
        <v>0</v>
      </c>
      <c r="J452" s="34">
        <f t="shared" si="1057"/>
        <v>0</v>
      </c>
      <c r="K452" s="34">
        <f t="shared" si="1057"/>
        <v>0</v>
      </c>
      <c r="L452" s="34">
        <f t="shared" si="1057"/>
        <v>0</v>
      </c>
      <c r="M452" s="34">
        <f t="shared" si="1057"/>
        <v>0</v>
      </c>
      <c r="N452" s="34">
        <f t="shared" si="1057"/>
        <v>0</v>
      </c>
      <c r="O452" s="34">
        <f t="shared" si="1057"/>
        <v>0</v>
      </c>
      <c r="P452" s="34">
        <f t="shared" si="1057"/>
        <v>0</v>
      </c>
      <c r="Q452" s="34">
        <f t="shared" si="1057"/>
        <v>0</v>
      </c>
      <c r="R452" s="34">
        <f t="shared" si="1057"/>
        <v>0</v>
      </c>
      <c r="S452" s="34">
        <f t="shared" si="1057"/>
        <v>0</v>
      </c>
      <c r="T452" s="34">
        <f t="shared" si="1057"/>
        <v>0</v>
      </c>
      <c r="U452" s="34">
        <f t="shared" si="1057"/>
        <v>0</v>
      </c>
      <c r="V452" s="34">
        <f t="shared" si="1057"/>
        <v>0</v>
      </c>
      <c r="W452" s="34">
        <f t="shared" si="1057"/>
        <v>0</v>
      </c>
      <c r="X452" s="34">
        <f t="shared" si="1057"/>
        <v>0</v>
      </c>
      <c r="Y452" s="34">
        <f t="shared" si="1057"/>
        <v>39</v>
      </c>
      <c r="Z452" s="34">
        <f t="shared" si="1057"/>
        <v>39</v>
      </c>
      <c r="AA452" s="34">
        <f t="shared" si="1057"/>
        <v>39</v>
      </c>
      <c r="AB452" s="34">
        <f t="shared" si="1057"/>
        <v>0</v>
      </c>
      <c r="AC452" s="34">
        <f t="shared" si="1057"/>
        <v>0</v>
      </c>
      <c r="AD452" s="34">
        <f t="shared" si="1057"/>
        <v>0</v>
      </c>
      <c r="AE452" s="34"/>
      <c r="AF452" s="34">
        <f t="shared" si="1057"/>
        <v>0</v>
      </c>
      <c r="AG452" s="34">
        <f t="shared" si="1057"/>
        <v>0</v>
      </c>
      <c r="AH452" s="34">
        <f t="shared" si="1057"/>
        <v>0</v>
      </c>
      <c r="AI452" s="34">
        <f t="shared" si="1057"/>
        <v>0</v>
      </c>
      <c r="AJ452" s="34">
        <f t="shared" si="1057"/>
        <v>0</v>
      </c>
      <c r="AK452" s="34">
        <f t="shared" si="1057"/>
        <v>0</v>
      </c>
      <c r="AL452" s="34">
        <f t="shared" si="1057"/>
        <v>0</v>
      </c>
      <c r="AM452" s="90"/>
      <c r="AN452" s="90"/>
      <c r="AO452" s="16"/>
      <c r="AP452" s="44"/>
      <c r="AR452" s="57"/>
    </row>
    <row r="453" spans="1:46" ht="56.25">
      <c r="A453" s="321"/>
      <c r="B453" s="322" t="s">
        <v>702</v>
      </c>
      <c r="C453" s="34"/>
      <c r="D453" s="39">
        <f t="shared" si="1051"/>
        <v>100</v>
      </c>
      <c r="E453" s="34"/>
      <c r="F453" s="39">
        <f t="shared" si="1052"/>
        <v>100</v>
      </c>
      <c r="G453" s="34"/>
      <c r="H453" s="39">
        <v>100</v>
      </c>
      <c r="I453" s="34"/>
      <c r="J453" s="34"/>
      <c r="K453" s="34"/>
      <c r="L453" s="34"/>
      <c r="M453" s="34"/>
      <c r="N453" s="34"/>
      <c r="O453" s="34"/>
      <c r="P453" s="34"/>
      <c r="Q453" s="35">
        <f t="shared" ref="Q453" si="1058">S453+U453+V453+W453</f>
        <v>0</v>
      </c>
      <c r="R453" s="35">
        <f t="shared" ref="R453" si="1059">T453+U453+V453+W453</f>
        <v>0</v>
      </c>
      <c r="S453" s="34"/>
      <c r="T453" s="34"/>
      <c r="U453" s="34"/>
      <c r="V453" s="34"/>
      <c r="W453" s="34"/>
      <c r="X453" s="34"/>
      <c r="Y453" s="39">
        <f t="shared" ref="Y453" si="1060">Z453+AF453</f>
        <v>39</v>
      </c>
      <c r="Z453" s="39">
        <f t="shared" ref="Z453" si="1061">AA453+AB453+AC453+AD453</f>
        <v>39</v>
      </c>
      <c r="AA453" s="407">
        <v>39</v>
      </c>
      <c r="AB453" s="34"/>
      <c r="AC453" s="34"/>
      <c r="AD453" s="34"/>
      <c r="AE453" s="34"/>
      <c r="AF453" s="34"/>
      <c r="AG453" s="34"/>
      <c r="AH453" s="34"/>
      <c r="AI453" s="34"/>
      <c r="AJ453" s="34"/>
      <c r="AK453" s="34"/>
      <c r="AL453" s="34"/>
      <c r="AM453" s="90"/>
      <c r="AN453" s="90"/>
      <c r="AO453" s="269" t="s">
        <v>259</v>
      </c>
      <c r="AP453" s="44"/>
      <c r="AR453" s="57"/>
    </row>
    <row r="454" spans="1:46">
      <c r="A454" s="16" t="s">
        <v>34</v>
      </c>
      <c r="B454" s="2" t="s">
        <v>35</v>
      </c>
      <c r="C454" s="34">
        <f>C455</f>
        <v>374369.75435992581</v>
      </c>
      <c r="D454" s="34">
        <f>D455</f>
        <v>370978.06085343228</v>
      </c>
      <c r="E454" s="34">
        <f t="shared" ref="E454:AB454" si="1062">E455</f>
        <v>17587.387012987012</v>
      </c>
      <c r="F454" s="34">
        <f t="shared" si="1062"/>
        <v>14195.693506493506</v>
      </c>
      <c r="G454" s="34">
        <f t="shared" si="1062"/>
        <v>0</v>
      </c>
      <c r="H454" s="34">
        <f t="shared" si="1062"/>
        <v>0</v>
      </c>
      <c r="I454" s="34">
        <f t="shared" si="1062"/>
        <v>14195.693506493506</v>
      </c>
      <c r="J454" s="34">
        <f t="shared" si="1062"/>
        <v>24363.693506493506</v>
      </c>
      <c r="K454" s="34">
        <f t="shared" si="1062"/>
        <v>0</v>
      </c>
      <c r="L454" s="34">
        <f t="shared" si="1062"/>
        <v>0</v>
      </c>
      <c r="M454" s="34">
        <f t="shared" si="1062"/>
        <v>0</v>
      </c>
      <c r="N454" s="34">
        <f t="shared" si="1062"/>
        <v>0</v>
      </c>
      <c r="O454" s="34">
        <f t="shared" si="1062"/>
        <v>356782.36734693882</v>
      </c>
      <c r="P454" s="34">
        <f t="shared" si="1062"/>
        <v>356782.36734693882</v>
      </c>
      <c r="Q454" s="34">
        <f t="shared" si="1062"/>
        <v>356782.36734693882</v>
      </c>
      <c r="R454" s="34">
        <f t="shared" si="1062"/>
        <v>356782.36734693882</v>
      </c>
      <c r="S454" s="34">
        <f t="shared" si="1062"/>
        <v>0</v>
      </c>
      <c r="T454" s="34">
        <f t="shared" si="1062"/>
        <v>0</v>
      </c>
      <c r="U454" s="34">
        <f t="shared" si="1062"/>
        <v>95317</v>
      </c>
      <c r="V454" s="34">
        <f t="shared" si="1062"/>
        <v>46640.36734693878</v>
      </c>
      <c r="W454" s="34">
        <f t="shared" si="1062"/>
        <v>214825</v>
      </c>
      <c r="X454" s="34">
        <f t="shared" si="1062"/>
        <v>0</v>
      </c>
      <c r="Y454" s="34">
        <f t="shared" si="1062"/>
        <v>318569</v>
      </c>
      <c r="Z454" s="34">
        <f t="shared" si="1062"/>
        <v>1720</v>
      </c>
      <c r="AA454" s="34">
        <f t="shared" si="1062"/>
        <v>0</v>
      </c>
      <c r="AB454" s="34">
        <f t="shared" si="1062"/>
        <v>1720</v>
      </c>
      <c r="AC454" s="34">
        <f t="shared" ref="AC454:AL454" si="1063">AC455</f>
        <v>0</v>
      </c>
      <c r="AD454" s="34">
        <f t="shared" si="1063"/>
        <v>0</v>
      </c>
      <c r="AE454" s="34"/>
      <c r="AF454" s="34">
        <f t="shared" si="1063"/>
        <v>316849</v>
      </c>
      <c r="AG454" s="34">
        <f t="shared" si="1063"/>
        <v>316849</v>
      </c>
      <c r="AH454" s="34">
        <f t="shared" si="1063"/>
        <v>0</v>
      </c>
      <c r="AI454" s="34">
        <f t="shared" si="1063"/>
        <v>92182</v>
      </c>
      <c r="AJ454" s="34">
        <f t="shared" si="1063"/>
        <v>35133</v>
      </c>
      <c r="AK454" s="34">
        <f t="shared" si="1063"/>
        <v>189534</v>
      </c>
      <c r="AL454" s="34">
        <f t="shared" si="1063"/>
        <v>0</v>
      </c>
      <c r="AM454" s="90">
        <f t="shared" ref="AM454:AM477" si="1064">Y454/C454*100</f>
        <v>85.094748250875526</v>
      </c>
      <c r="AN454" s="90">
        <f t="shared" si="991"/>
        <v>85.872733084844526</v>
      </c>
      <c r="AO454" s="16"/>
      <c r="AP454" s="44"/>
    </row>
    <row r="455" spans="1:46" ht="19.5">
      <c r="A455" s="21" t="s">
        <v>46</v>
      </c>
      <c r="B455" s="56" t="s">
        <v>33</v>
      </c>
      <c r="C455" s="38">
        <f>SUM(C456,C467,C492)</f>
        <v>374369.75435992581</v>
      </c>
      <c r="D455" s="38">
        <f>SUM(D456,D467,D492)</f>
        <v>370978.06085343228</v>
      </c>
      <c r="E455" s="38">
        <f t="shared" ref="E455" si="1065">SUM(E456,E467,E492)</f>
        <v>17587.387012987012</v>
      </c>
      <c r="F455" s="38">
        <f t="shared" ref="F455" si="1066">SUM(F456,F467,F492)</f>
        <v>14195.693506493506</v>
      </c>
      <c r="G455" s="38">
        <f t="shared" ref="G455:AL455" si="1067">SUM(G456,G467,G492)</f>
        <v>0</v>
      </c>
      <c r="H455" s="38">
        <f t="shared" si="1067"/>
        <v>0</v>
      </c>
      <c r="I455" s="38">
        <f t="shared" si="1067"/>
        <v>14195.693506493506</v>
      </c>
      <c r="J455" s="38">
        <f t="shared" si="1067"/>
        <v>24363.693506493506</v>
      </c>
      <c r="K455" s="38">
        <f t="shared" si="1067"/>
        <v>0</v>
      </c>
      <c r="L455" s="38">
        <f t="shared" si="1067"/>
        <v>0</v>
      </c>
      <c r="M455" s="38">
        <f t="shared" si="1067"/>
        <v>0</v>
      </c>
      <c r="N455" s="38">
        <f t="shared" si="1067"/>
        <v>0</v>
      </c>
      <c r="O455" s="38">
        <f t="shared" si="1067"/>
        <v>356782.36734693882</v>
      </c>
      <c r="P455" s="38">
        <f t="shared" si="1067"/>
        <v>356782.36734693882</v>
      </c>
      <c r="Q455" s="38">
        <f t="shared" si="1067"/>
        <v>356782.36734693882</v>
      </c>
      <c r="R455" s="38">
        <f t="shared" si="1067"/>
        <v>356782.36734693882</v>
      </c>
      <c r="S455" s="38">
        <f t="shared" si="1067"/>
        <v>0</v>
      </c>
      <c r="T455" s="38">
        <f t="shared" si="1067"/>
        <v>0</v>
      </c>
      <c r="U455" s="38">
        <f t="shared" si="1067"/>
        <v>95317</v>
      </c>
      <c r="V455" s="38">
        <f t="shared" si="1067"/>
        <v>46640.36734693878</v>
      </c>
      <c r="W455" s="38">
        <f t="shared" si="1067"/>
        <v>214825</v>
      </c>
      <c r="X455" s="38">
        <f t="shared" si="1067"/>
        <v>0</v>
      </c>
      <c r="Y455" s="38">
        <f t="shared" si="1067"/>
        <v>318569</v>
      </c>
      <c r="Z455" s="38">
        <f t="shared" si="1067"/>
        <v>1720</v>
      </c>
      <c r="AA455" s="38">
        <f t="shared" si="1067"/>
        <v>0</v>
      </c>
      <c r="AB455" s="38">
        <f t="shared" si="1067"/>
        <v>1720</v>
      </c>
      <c r="AC455" s="38">
        <f t="shared" si="1067"/>
        <v>0</v>
      </c>
      <c r="AD455" s="38">
        <f t="shared" si="1067"/>
        <v>0</v>
      </c>
      <c r="AE455" s="38"/>
      <c r="AF455" s="38">
        <f t="shared" si="1067"/>
        <v>316849</v>
      </c>
      <c r="AG455" s="38">
        <f t="shared" si="1067"/>
        <v>316849</v>
      </c>
      <c r="AH455" s="38">
        <f t="shared" si="1067"/>
        <v>0</v>
      </c>
      <c r="AI455" s="38">
        <f t="shared" si="1067"/>
        <v>92182</v>
      </c>
      <c r="AJ455" s="38">
        <f t="shared" si="1067"/>
        <v>35133</v>
      </c>
      <c r="AK455" s="38">
        <f t="shared" si="1067"/>
        <v>189534</v>
      </c>
      <c r="AL455" s="38">
        <f t="shared" si="1067"/>
        <v>0</v>
      </c>
      <c r="AM455" s="96">
        <f t="shared" si="1064"/>
        <v>85.094748250875526</v>
      </c>
      <c r="AN455" s="90">
        <f t="shared" si="991"/>
        <v>85.872733084844526</v>
      </c>
      <c r="AO455" s="31"/>
      <c r="AP455" s="51"/>
    </row>
    <row r="456" spans="1:46" ht="44.25" customHeight="1">
      <c r="A456" s="64" t="s">
        <v>8</v>
      </c>
      <c r="B456" s="65" t="s">
        <v>245</v>
      </c>
      <c r="C456" s="66">
        <f>C457+C460</f>
        <v>104849</v>
      </c>
      <c r="D456" s="66">
        <f>D457+D460</f>
        <v>104849</v>
      </c>
      <c r="E456" s="66">
        <f t="shared" ref="E456" si="1068">E457+E460</f>
        <v>9532</v>
      </c>
      <c r="F456" s="66">
        <f t="shared" ref="F456" si="1069">F457+F460</f>
        <v>9532</v>
      </c>
      <c r="G456" s="66">
        <f t="shared" ref="G456:AL456" si="1070">G457+G460</f>
        <v>0</v>
      </c>
      <c r="H456" s="66">
        <f t="shared" si="1070"/>
        <v>0</v>
      </c>
      <c r="I456" s="66">
        <f t="shared" si="1070"/>
        <v>9532</v>
      </c>
      <c r="J456" s="66">
        <f t="shared" si="1070"/>
        <v>9532</v>
      </c>
      <c r="K456" s="66">
        <f t="shared" si="1070"/>
        <v>0</v>
      </c>
      <c r="L456" s="66">
        <f t="shared" si="1070"/>
        <v>0</v>
      </c>
      <c r="M456" s="66">
        <f t="shared" si="1070"/>
        <v>0</v>
      </c>
      <c r="N456" s="66">
        <f t="shared" si="1070"/>
        <v>0</v>
      </c>
      <c r="O456" s="66">
        <f t="shared" si="1070"/>
        <v>95317</v>
      </c>
      <c r="P456" s="66">
        <f t="shared" si="1070"/>
        <v>95317</v>
      </c>
      <c r="Q456" s="66">
        <f t="shared" si="1070"/>
        <v>95317</v>
      </c>
      <c r="R456" s="66">
        <f t="shared" si="1070"/>
        <v>95317</v>
      </c>
      <c r="S456" s="66">
        <f t="shared" si="1070"/>
        <v>0</v>
      </c>
      <c r="T456" s="66">
        <f t="shared" si="1070"/>
        <v>0</v>
      </c>
      <c r="U456" s="66">
        <f t="shared" si="1070"/>
        <v>95317</v>
      </c>
      <c r="V456" s="66">
        <f t="shared" si="1070"/>
        <v>0</v>
      </c>
      <c r="W456" s="66">
        <f t="shared" si="1070"/>
        <v>0</v>
      </c>
      <c r="X456" s="66">
        <f t="shared" si="1070"/>
        <v>0</v>
      </c>
      <c r="Y456" s="66">
        <f t="shared" si="1070"/>
        <v>93246</v>
      </c>
      <c r="Z456" s="392">
        <f t="shared" si="1070"/>
        <v>1064</v>
      </c>
      <c r="AA456" s="392">
        <f t="shared" si="1070"/>
        <v>0</v>
      </c>
      <c r="AB456" s="392">
        <f t="shared" si="1070"/>
        <v>1064</v>
      </c>
      <c r="AC456" s="392">
        <f t="shared" si="1070"/>
        <v>0</v>
      </c>
      <c r="AD456" s="392">
        <f t="shared" si="1070"/>
        <v>0</v>
      </c>
      <c r="AE456" s="392"/>
      <c r="AF456" s="392">
        <f t="shared" si="1070"/>
        <v>92182</v>
      </c>
      <c r="AG456" s="392">
        <f t="shared" si="1070"/>
        <v>92182</v>
      </c>
      <c r="AH456" s="392">
        <f t="shared" si="1070"/>
        <v>0</v>
      </c>
      <c r="AI456" s="392">
        <f t="shared" si="1070"/>
        <v>92182</v>
      </c>
      <c r="AJ456" s="66">
        <f t="shared" si="1070"/>
        <v>0</v>
      </c>
      <c r="AK456" s="66">
        <f t="shared" si="1070"/>
        <v>0</v>
      </c>
      <c r="AL456" s="66">
        <f t="shared" si="1070"/>
        <v>0</v>
      </c>
      <c r="AM456" s="100">
        <f t="shared" si="1064"/>
        <v>88.933609285734732</v>
      </c>
      <c r="AN456" s="100">
        <f t="shared" si="991"/>
        <v>88.933609285734732</v>
      </c>
      <c r="AO456" s="64"/>
      <c r="AP456" s="67"/>
    </row>
    <row r="457" spans="1:46" ht="44.25" customHeight="1">
      <c r="A457" s="16">
        <v>1</v>
      </c>
      <c r="B457" s="2" t="s">
        <v>345</v>
      </c>
      <c r="C457" s="34">
        <f>C458+C459</f>
        <v>61767</v>
      </c>
      <c r="D457" s="34">
        <f>D458+D459</f>
        <v>61767</v>
      </c>
      <c r="E457" s="34">
        <f t="shared" ref="E457:W457" si="1071">E458+E459</f>
        <v>5615</v>
      </c>
      <c r="F457" s="34">
        <f t="shared" ref="F457:H457" si="1072">F458+F459</f>
        <v>5615</v>
      </c>
      <c r="G457" s="34">
        <f t="shared" si="1072"/>
        <v>0</v>
      </c>
      <c r="H457" s="34">
        <f t="shared" si="1072"/>
        <v>0</v>
      </c>
      <c r="I457" s="34">
        <f t="shared" si="1071"/>
        <v>5615</v>
      </c>
      <c r="J457" s="34">
        <f t="shared" ref="J457" si="1073">J458+J459</f>
        <v>5615</v>
      </c>
      <c r="K457" s="34">
        <f t="shared" si="1071"/>
        <v>0</v>
      </c>
      <c r="L457" s="34">
        <f t="shared" si="1071"/>
        <v>0</v>
      </c>
      <c r="M457" s="34"/>
      <c r="N457" s="34"/>
      <c r="O457" s="34">
        <f t="shared" si="1071"/>
        <v>56152</v>
      </c>
      <c r="P457" s="34">
        <f t="shared" ref="P457" si="1074">P458+P459</f>
        <v>56152</v>
      </c>
      <c r="Q457" s="34">
        <f t="shared" si="1071"/>
        <v>56152</v>
      </c>
      <c r="R457" s="34">
        <f t="shared" ref="R457" si="1075">R458+R459</f>
        <v>56152</v>
      </c>
      <c r="S457" s="34">
        <f t="shared" si="1071"/>
        <v>0</v>
      </c>
      <c r="T457" s="34"/>
      <c r="U457" s="34">
        <f t="shared" si="1071"/>
        <v>56152</v>
      </c>
      <c r="V457" s="34">
        <f t="shared" si="1071"/>
        <v>0</v>
      </c>
      <c r="W457" s="34">
        <f t="shared" si="1071"/>
        <v>0</v>
      </c>
      <c r="X457" s="34">
        <f t="shared" ref="X457:AL457" si="1076">X458+X459</f>
        <v>0</v>
      </c>
      <c r="Y457" s="34">
        <f t="shared" si="1076"/>
        <v>56132</v>
      </c>
      <c r="Z457" s="34">
        <f t="shared" si="1076"/>
        <v>0</v>
      </c>
      <c r="AA457" s="34">
        <f t="shared" si="1076"/>
        <v>0</v>
      </c>
      <c r="AB457" s="34">
        <f t="shared" si="1076"/>
        <v>0</v>
      </c>
      <c r="AC457" s="34">
        <f t="shared" si="1076"/>
        <v>0</v>
      </c>
      <c r="AD457" s="34">
        <f t="shared" si="1076"/>
        <v>0</v>
      </c>
      <c r="AE457" s="34"/>
      <c r="AF457" s="34">
        <f t="shared" si="1076"/>
        <v>56132</v>
      </c>
      <c r="AG457" s="34">
        <f t="shared" si="1076"/>
        <v>56132</v>
      </c>
      <c r="AH457" s="34">
        <f t="shared" si="1076"/>
        <v>0</v>
      </c>
      <c r="AI457" s="34">
        <f t="shared" si="1076"/>
        <v>56132</v>
      </c>
      <c r="AJ457" s="34">
        <f t="shared" si="1076"/>
        <v>0</v>
      </c>
      <c r="AK457" s="34">
        <f t="shared" si="1076"/>
        <v>0</v>
      </c>
      <c r="AL457" s="34">
        <f t="shared" si="1076"/>
        <v>0</v>
      </c>
      <c r="AM457" s="90">
        <f t="shared" si="1064"/>
        <v>90.877005520747318</v>
      </c>
      <c r="AN457" s="90">
        <f t="shared" si="991"/>
        <v>90.877005520747318</v>
      </c>
      <c r="AO457" s="16"/>
      <c r="AP457" s="44"/>
      <c r="AR457" s="57"/>
    </row>
    <row r="458" spans="1:46" ht="51.75" customHeight="1">
      <c r="A458" s="27" t="s">
        <v>330</v>
      </c>
      <c r="B458" s="28" t="s">
        <v>346</v>
      </c>
      <c r="C458" s="39">
        <f t="shared" ref="C458:D459" si="1077">E458+O458</f>
        <v>50767</v>
      </c>
      <c r="D458" s="39">
        <f t="shared" si="1077"/>
        <v>50767</v>
      </c>
      <c r="E458" s="39">
        <f t="shared" ref="E458:E459" si="1078">G458+I458+K458+L458+N458</f>
        <v>4615</v>
      </c>
      <c r="F458" s="39">
        <f t="shared" ref="F458:F459" si="1079">H458+J458+K458+L458+N458</f>
        <v>4615</v>
      </c>
      <c r="G458" s="39"/>
      <c r="H458" s="39"/>
      <c r="I458" s="39">
        <v>4615</v>
      </c>
      <c r="J458" s="39">
        <v>4615</v>
      </c>
      <c r="K458" s="39"/>
      <c r="L458" s="39"/>
      <c r="M458" s="39"/>
      <c r="N458" s="39"/>
      <c r="O458" s="35">
        <f t="shared" ref="O458:O459" si="1080">Q458+X458</f>
        <v>46152</v>
      </c>
      <c r="P458" s="35">
        <f t="shared" ref="P458:P459" si="1081">R458+X458</f>
        <v>46152</v>
      </c>
      <c r="Q458" s="35">
        <f t="shared" ref="Q458:Q459" si="1082">S458+U458+V458+W458</f>
        <v>46152</v>
      </c>
      <c r="R458" s="35">
        <f t="shared" ref="R458:R459" si="1083">T458+U458+V458+W458</f>
        <v>46152</v>
      </c>
      <c r="S458" s="39"/>
      <c r="T458" s="39"/>
      <c r="U458" s="39">
        <v>46152</v>
      </c>
      <c r="V458" s="39"/>
      <c r="W458" s="39"/>
      <c r="X458" s="39"/>
      <c r="Y458" s="39">
        <f>Z458+AF458</f>
        <v>46152</v>
      </c>
      <c r="Z458" s="39">
        <f t="shared" ref="Z458:Z459" si="1084">AA458+AB458+AC458+AD458</f>
        <v>0</v>
      </c>
      <c r="AA458" s="39"/>
      <c r="AB458" s="39"/>
      <c r="AC458" s="39"/>
      <c r="AD458" s="39"/>
      <c r="AE458" s="39"/>
      <c r="AF458" s="39">
        <f t="shared" ref="AF458:AF459" si="1085">AG458+AL458</f>
        <v>46152</v>
      </c>
      <c r="AG458" s="39">
        <f t="shared" ref="AG458:AG459" si="1086">AH458+AI458+AJ458+AK458</f>
        <v>46152</v>
      </c>
      <c r="AH458" s="39"/>
      <c r="AI458" s="407">
        <v>46152</v>
      </c>
      <c r="AJ458" s="39"/>
      <c r="AK458" s="39"/>
      <c r="AL458" s="39"/>
      <c r="AM458" s="91">
        <f t="shared" si="1064"/>
        <v>90.909449051549231</v>
      </c>
      <c r="AN458" s="91">
        <f t="shared" si="991"/>
        <v>90.909449051549231</v>
      </c>
      <c r="AO458" s="27" t="s">
        <v>277</v>
      </c>
      <c r="AP458" s="52"/>
      <c r="AQ458">
        <v>1</v>
      </c>
      <c r="AR458" s="57"/>
      <c r="AS458" s="57"/>
      <c r="AT458" s="57"/>
    </row>
    <row r="459" spans="1:46" ht="88.5" customHeight="1">
      <c r="A459" s="27" t="s">
        <v>331</v>
      </c>
      <c r="B459" s="28" t="s">
        <v>347</v>
      </c>
      <c r="C459" s="39">
        <f t="shared" si="1077"/>
        <v>11000</v>
      </c>
      <c r="D459" s="39">
        <f t="shared" si="1077"/>
        <v>11000</v>
      </c>
      <c r="E459" s="39">
        <f t="shared" si="1078"/>
        <v>1000</v>
      </c>
      <c r="F459" s="39">
        <f t="shared" si="1079"/>
        <v>1000</v>
      </c>
      <c r="G459" s="39"/>
      <c r="H459" s="39"/>
      <c r="I459" s="39">
        <v>1000</v>
      </c>
      <c r="J459" s="39">
        <v>1000</v>
      </c>
      <c r="K459" s="39"/>
      <c r="L459" s="39"/>
      <c r="M459" s="39"/>
      <c r="N459" s="39"/>
      <c r="O459" s="35">
        <f t="shared" si="1080"/>
        <v>10000</v>
      </c>
      <c r="P459" s="35">
        <f t="shared" si="1081"/>
        <v>10000</v>
      </c>
      <c r="Q459" s="35">
        <f t="shared" si="1082"/>
        <v>10000</v>
      </c>
      <c r="R459" s="35">
        <f t="shared" si="1083"/>
        <v>10000</v>
      </c>
      <c r="S459" s="39"/>
      <c r="T459" s="39"/>
      <c r="U459" s="39">
        <v>10000</v>
      </c>
      <c r="V459" s="39"/>
      <c r="W459" s="39"/>
      <c r="X459" s="39"/>
      <c r="Y459" s="39">
        <f>Z459+AF459</f>
        <v>9980</v>
      </c>
      <c r="Z459" s="39">
        <f t="shared" si="1084"/>
        <v>0</v>
      </c>
      <c r="AA459" s="39"/>
      <c r="AB459" s="39"/>
      <c r="AC459" s="39"/>
      <c r="AD459" s="39"/>
      <c r="AE459" s="39"/>
      <c r="AF459" s="39">
        <f t="shared" si="1085"/>
        <v>9980</v>
      </c>
      <c r="AG459" s="39">
        <f t="shared" si="1086"/>
        <v>9980</v>
      </c>
      <c r="AH459" s="39"/>
      <c r="AI459" s="407">
        <v>9980</v>
      </c>
      <c r="AJ459" s="39"/>
      <c r="AK459" s="39"/>
      <c r="AL459" s="39"/>
      <c r="AM459" s="91">
        <f t="shared" si="1064"/>
        <v>90.72727272727272</v>
      </c>
      <c r="AN459" s="91">
        <f t="shared" si="991"/>
        <v>90.72727272727272</v>
      </c>
      <c r="AO459" s="27" t="s">
        <v>277</v>
      </c>
      <c r="AP459" s="52"/>
      <c r="AQ459">
        <v>1</v>
      </c>
      <c r="AR459" s="57"/>
      <c r="AS459" s="57"/>
    </row>
    <row r="460" spans="1:46" ht="44.25" customHeight="1">
      <c r="A460" s="16">
        <v>2</v>
      </c>
      <c r="B460" s="2" t="s">
        <v>348</v>
      </c>
      <c r="C460" s="34">
        <f>C461+C465</f>
        <v>43082</v>
      </c>
      <c r="D460" s="34">
        <f>D461+D465</f>
        <v>43082</v>
      </c>
      <c r="E460" s="34">
        <f t="shared" ref="E460" si="1087">E461+E465</f>
        <v>3917</v>
      </c>
      <c r="F460" s="34">
        <f t="shared" ref="F460:AL460" si="1088">F461+F465</f>
        <v>3917</v>
      </c>
      <c r="G460" s="34">
        <f t="shared" si="1088"/>
        <v>0</v>
      </c>
      <c r="H460" s="34">
        <f t="shared" si="1088"/>
        <v>0</v>
      </c>
      <c r="I460" s="34">
        <f t="shared" si="1088"/>
        <v>3917</v>
      </c>
      <c r="J460" s="34">
        <f t="shared" si="1088"/>
        <v>3917</v>
      </c>
      <c r="K460" s="34">
        <f t="shared" si="1088"/>
        <v>0</v>
      </c>
      <c r="L460" s="34">
        <f t="shared" si="1088"/>
        <v>0</v>
      </c>
      <c r="M460" s="34">
        <f t="shared" si="1088"/>
        <v>0</v>
      </c>
      <c r="N460" s="34">
        <f t="shared" si="1088"/>
        <v>0</v>
      </c>
      <c r="O460" s="34">
        <f t="shared" si="1088"/>
        <v>39165</v>
      </c>
      <c r="P460" s="34">
        <f t="shared" si="1088"/>
        <v>39165</v>
      </c>
      <c r="Q460" s="34">
        <f t="shared" si="1088"/>
        <v>39165</v>
      </c>
      <c r="R460" s="34">
        <f t="shared" si="1088"/>
        <v>39165</v>
      </c>
      <c r="S460" s="34">
        <f t="shared" si="1088"/>
        <v>0</v>
      </c>
      <c r="T460" s="34">
        <f t="shared" si="1088"/>
        <v>0</v>
      </c>
      <c r="U460" s="34">
        <f t="shared" si="1088"/>
        <v>39165</v>
      </c>
      <c r="V460" s="34">
        <f t="shared" si="1088"/>
        <v>0</v>
      </c>
      <c r="W460" s="34">
        <f t="shared" si="1088"/>
        <v>0</v>
      </c>
      <c r="X460" s="34">
        <f t="shared" si="1088"/>
        <v>0</v>
      </c>
      <c r="Y460" s="34">
        <f t="shared" si="1088"/>
        <v>37114</v>
      </c>
      <c r="Z460" s="34">
        <f t="shared" si="1088"/>
        <v>1064</v>
      </c>
      <c r="AA460" s="34">
        <f t="shared" si="1088"/>
        <v>0</v>
      </c>
      <c r="AB460" s="34">
        <f t="shared" si="1088"/>
        <v>1064</v>
      </c>
      <c r="AC460" s="34">
        <f t="shared" si="1088"/>
        <v>0</v>
      </c>
      <c r="AD460" s="34">
        <f t="shared" si="1088"/>
        <v>0</v>
      </c>
      <c r="AE460" s="34"/>
      <c r="AF460" s="34">
        <f t="shared" si="1088"/>
        <v>36050</v>
      </c>
      <c r="AG460" s="34">
        <f t="shared" si="1088"/>
        <v>36050</v>
      </c>
      <c r="AH460" s="34">
        <f t="shared" si="1088"/>
        <v>0</v>
      </c>
      <c r="AI460" s="34">
        <f t="shared" si="1088"/>
        <v>36050</v>
      </c>
      <c r="AJ460" s="34">
        <f t="shared" si="1088"/>
        <v>0</v>
      </c>
      <c r="AK460" s="34">
        <f t="shared" si="1088"/>
        <v>0</v>
      </c>
      <c r="AL460" s="34">
        <f t="shared" si="1088"/>
        <v>0</v>
      </c>
      <c r="AM460" s="90">
        <f t="shared" si="1064"/>
        <v>86.147346919827299</v>
      </c>
      <c r="AN460" s="90">
        <f t="shared" si="991"/>
        <v>86.147346919827299</v>
      </c>
      <c r="AO460" s="16"/>
      <c r="AP460" s="44"/>
      <c r="AS460" s="57"/>
    </row>
    <row r="461" spans="1:46" ht="44.25" customHeight="1">
      <c r="A461" s="27" t="s">
        <v>349</v>
      </c>
      <c r="B461" s="28" t="s">
        <v>350</v>
      </c>
      <c r="C461" s="39">
        <f>C462+C463+C464</f>
        <v>38055</v>
      </c>
      <c r="D461" s="39">
        <f>D462+D463+D464</f>
        <v>38055</v>
      </c>
      <c r="E461" s="39">
        <f t="shared" ref="E461" si="1089">E462+E463+E464</f>
        <v>3460</v>
      </c>
      <c r="F461" s="39">
        <f t="shared" ref="F461:AL461" si="1090">F462+F463+F464</f>
        <v>3460</v>
      </c>
      <c r="G461" s="39">
        <f t="shared" si="1090"/>
        <v>0</v>
      </c>
      <c r="H461" s="39">
        <f t="shared" si="1090"/>
        <v>0</v>
      </c>
      <c r="I461" s="39">
        <f t="shared" si="1090"/>
        <v>3460</v>
      </c>
      <c r="J461" s="39">
        <f t="shared" si="1090"/>
        <v>3460</v>
      </c>
      <c r="K461" s="39">
        <f t="shared" si="1090"/>
        <v>0</v>
      </c>
      <c r="L461" s="39">
        <f t="shared" si="1090"/>
        <v>0</v>
      </c>
      <c r="M461" s="39">
        <f t="shared" si="1090"/>
        <v>0</v>
      </c>
      <c r="N461" s="39">
        <f t="shared" si="1090"/>
        <v>0</v>
      </c>
      <c r="O461" s="39">
        <f t="shared" si="1090"/>
        <v>34595</v>
      </c>
      <c r="P461" s="39">
        <f t="shared" si="1090"/>
        <v>34595</v>
      </c>
      <c r="Q461" s="39">
        <f t="shared" si="1090"/>
        <v>34595</v>
      </c>
      <c r="R461" s="39">
        <f t="shared" si="1090"/>
        <v>34595</v>
      </c>
      <c r="S461" s="39">
        <f t="shared" si="1090"/>
        <v>0</v>
      </c>
      <c r="T461" s="39">
        <f t="shared" si="1090"/>
        <v>0</v>
      </c>
      <c r="U461" s="39">
        <f t="shared" si="1090"/>
        <v>34595</v>
      </c>
      <c r="V461" s="39">
        <f t="shared" si="1090"/>
        <v>0</v>
      </c>
      <c r="W461" s="39">
        <f t="shared" si="1090"/>
        <v>0</v>
      </c>
      <c r="X461" s="39">
        <f t="shared" si="1090"/>
        <v>0</v>
      </c>
      <c r="Y461" s="39">
        <f t="shared" si="1090"/>
        <v>32119</v>
      </c>
      <c r="Z461" s="39">
        <f t="shared" si="1090"/>
        <v>607</v>
      </c>
      <c r="AA461" s="39">
        <f t="shared" si="1090"/>
        <v>0</v>
      </c>
      <c r="AB461" s="39">
        <f t="shared" si="1090"/>
        <v>607</v>
      </c>
      <c r="AC461" s="39">
        <f t="shared" si="1090"/>
        <v>0</v>
      </c>
      <c r="AD461" s="39">
        <f t="shared" si="1090"/>
        <v>0</v>
      </c>
      <c r="AE461" s="39"/>
      <c r="AF461" s="39">
        <f t="shared" si="1090"/>
        <v>31512</v>
      </c>
      <c r="AG461" s="39">
        <f t="shared" si="1090"/>
        <v>31512</v>
      </c>
      <c r="AH461" s="39">
        <f t="shared" si="1090"/>
        <v>0</v>
      </c>
      <c r="AI461" s="39">
        <f t="shared" si="1090"/>
        <v>31512</v>
      </c>
      <c r="AJ461" s="39">
        <f t="shared" si="1090"/>
        <v>0</v>
      </c>
      <c r="AK461" s="39">
        <f t="shared" si="1090"/>
        <v>0</v>
      </c>
      <c r="AL461" s="39">
        <f t="shared" si="1090"/>
        <v>0</v>
      </c>
      <c r="AM461" s="91">
        <f t="shared" si="1064"/>
        <v>84.40152410984102</v>
      </c>
      <c r="AN461" s="91">
        <f t="shared" si="991"/>
        <v>84.40152410984102</v>
      </c>
      <c r="AO461" s="27"/>
      <c r="AP461" s="52"/>
    </row>
    <row r="462" spans="1:46" ht="44.25" customHeight="1">
      <c r="A462" s="30"/>
      <c r="B462" s="18" t="s">
        <v>351</v>
      </c>
      <c r="C462" s="36">
        <f t="shared" ref="C462:D466" si="1091">E462+O462</f>
        <v>16585</v>
      </c>
      <c r="D462" s="36">
        <f t="shared" si="1091"/>
        <v>16585</v>
      </c>
      <c r="E462" s="36">
        <f t="shared" ref="E462:E464" si="1092">G462+I462+K462+L462+N462</f>
        <v>1507</v>
      </c>
      <c r="F462" s="36">
        <f t="shared" ref="F462:F464" si="1093">H462+J462+K462+L462+N462</f>
        <v>1507</v>
      </c>
      <c r="G462" s="36"/>
      <c r="H462" s="36"/>
      <c r="I462" s="36">
        <v>1507</v>
      </c>
      <c r="J462" s="36">
        <v>1507</v>
      </c>
      <c r="K462" s="36"/>
      <c r="L462" s="36"/>
      <c r="M462" s="36"/>
      <c r="N462" s="36"/>
      <c r="O462" s="36">
        <f t="shared" ref="O462:O464" si="1094">Q462+X462</f>
        <v>15078</v>
      </c>
      <c r="P462" s="36">
        <f t="shared" ref="P462:P464" si="1095">R462+X462</f>
        <v>15078</v>
      </c>
      <c r="Q462" s="36">
        <f t="shared" ref="Q462:Q464" si="1096">S462+U462+V462+W462</f>
        <v>15078</v>
      </c>
      <c r="R462" s="36">
        <f t="shared" ref="R462:R464" si="1097">T462+U462+V462+W462</f>
        <v>15078</v>
      </c>
      <c r="S462" s="36"/>
      <c r="T462" s="36"/>
      <c r="U462" s="36">
        <v>15078</v>
      </c>
      <c r="V462" s="36"/>
      <c r="W462" s="36"/>
      <c r="X462" s="36"/>
      <c r="Y462" s="36">
        <f>Z462+AF462</f>
        <v>13555</v>
      </c>
      <c r="Z462" s="36">
        <f t="shared" ref="Z462:Z464" si="1098">AA462+AB462+AC462+AD462</f>
        <v>69</v>
      </c>
      <c r="AA462" s="36"/>
      <c r="AB462" s="408">
        <v>69</v>
      </c>
      <c r="AC462" s="36"/>
      <c r="AD462" s="36"/>
      <c r="AE462" s="36"/>
      <c r="AF462" s="36">
        <f t="shared" ref="AF462:AF464" si="1099">AG462+AL462</f>
        <v>13486</v>
      </c>
      <c r="AG462" s="36">
        <f t="shared" ref="AG462:AG464" si="1100">AH462+AI462+AJ462+AK462</f>
        <v>13486</v>
      </c>
      <c r="AH462" s="36"/>
      <c r="AI462" s="408">
        <v>13486</v>
      </c>
      <c r="AJ462" s="36"/>
      <c r="AK462" s="36"/>
      <c r="AL462" s="36"/>
      <c r="AM462" s="94">
        <f t="shared" si="1064"/>
        <v>81.730479348809155</v>
      </c>
      <c r="AN462" s="94">
        <f t="shared" si="991"/>
        <v>81.730479348809155</v>
      </c>
      <c r="AO462" s="30" t="s">
        <v>355</v>
      </c>
      <c r="AP462" s="47"/>
      <c r="AQ462">
        <v>1</v>
      </c>
    </row>
    <row r="463" spans="1:46" ht="44.25" customHeight="1">
      <c r="A463" s="30"/>
      <c r="B463" s="18" t="s">
        <v>351</v>
      </c>
      <c r="C463" s="36">
        <f t="shared" si="1091"/>
        <v>3790</v>
      </c>
      <c r="D463" s="36">
        <f t="shared" si="1091"/>
        <v>3790</v>
      </c>
      <c r="E463" s="36">
        <f t="shared" si="1092"/>
        <v>345</v>
      </c>
      <c r="F463" s="36">
        <f t="shared" si="1093"/>
        <v>345</v>
      </c>
      <c r="G463" s="36"/>
      <c r="H463" s="36"/>
      <c r="I463" s="36">
        <v>345</v>
      </c>
      <c r="J463" s="36">
        <v>345</v>
      </c>
      <c r="K463" s="36"/>
      <c r="L463" s="36"/>
      <c r="M463" s="36"/>
      <c r="N463" s="36"/>
      <c r="O463" s="36">
        <f t="shared" si="1094"/>
        <v>3445</v>
      </c>
      <c r="P463" s="36">
        <f t="shared" si="1095"/>
        <v>3445</v>
      </c>
      <c r="Q463" s="36">
        <f t="shared" si="1096"/>
        <v>3445</v>
      </c>
      <c r="R463" s="36">
        <f t="shared" si="1097"/>
        <v>3445</v>
      </c>
      <c r="S463" s="36"/>
      <c r="T463" s="36"/>
      <c r="U463" s="36">
        <v>3445</v>
      </c>
      <c r="V463" s="36"/>
      <c r="W463" s="36"/>
      <c r="X463" s="36"/>
      <c r="Y463" s="36">
        <f>Z463+AF463</f>
        <v>2382</v>
      </c>
      <c r="Z463" s="36">
        <f t="shared" si="1098"/>
        <v>36</v>
      </c>
      <c r="AA463" s="36"/>
      <c r="AB463" s="408">
        <v>36</v>
      </c>
      <c r="AC463" s="36"/>
      <c r="AD463" s="36"/>
      <c r="AE463" s="36"/>
      <c r="AF463" s="36">
        <f t="shared" si="1099"/>
        <v>2346</v>
      </c>
      <c r="AG463" s="36">
        <f t="shared" si="1100"/>
        <v>2346</v>
      </c>
      <c r="AH463" s="36"/>
      <c r="AI463" s="408">
        <v>2346</v>
      </c>
      <c r="AJ463" s="36"/>
      <c r="AK463" s="36"/>
      <c r="AL463" s="36"/>
      <c r="AM463" s="94">
        <f t="shared" si="1064"/>
        <v>62.849604221635879</v>
      </c>
      <c r="AN463" s="94">
        <f t="shared" si="991"/>
        <v>62.849604221635879</v>
      </c>
      <c r="AO463" s="30" t="s">
        <v>356</v>
      </c>
      <c r="AP463" s="47"/>
      <c r="AQ463">
        <v>1</v>
      </c>
      <c r="AS463" s="57"/>
    </row>
    <row r="464" spans="1:46" ht="58.5" customHeight="1">
      <c r="A464" s="30"/>
      <c r="B464" s="18" t="s">
        <v>351</v>
      </c>
      <c r="C464" s="36">
        <f t="shared" si="1091"/>
        <v>17680</v>
      </c>
      <c r="D464" s="36">
        <f t="shared" si="1091"/>
        <v>17680</v>
      </c>
      <c r="E464" s="36">
        <f t="shared" si="1092"/>
        <v>1608</v>
      </c>
      <c r="F464" s="36">
        <f t="shared" si="1093"/>
        <v>1608</v>
      </c>
      <c r="G464" s="36"/>
      <c r="H464" s="36"/>
      <c r="I464" s="36">
        <v>1608</v>
      </c>
      <c r="J464" s="36">
        <v>1608</v>
      </c>
      <c r="K464" s="36"/>
      <c r="L464" s="36"/>
      <c r="M464" s="36"/>
      <c r="N464" s="36"/>
      <c r="O464" s="36">
        <f t="shared" si="1094"/>
        <v>16072</v>
      </c>
      <c r="P464" s="36">
        <f t="shared" si="1095"/>
        <v>16072</v>
      </c>
      <c r="Q464" s="36">
        <f t="shared" si="1096"/>
        <v>16072</v>
      </c>
      <c r="R464" s="36">
        <f t="shared" si="1097"/>
        <v>16072</v>
      </c>
      <c r="S464" s="36"/>
      <c r="T464" s="36"/>
      <c r="U464" s="36">
        <v>16072</v>
      </c>
      <c r="V464" s="36"/>
      <c r="W464" s="36"/>
      <c r="X464" s="36"/>
      <c r="Y464" s="36">
        <f>Z464+AF464</f>
        <v>16182</v>
      </c>
      <c r="Z464" s="36">
        <f t="shared" si="1098"/>
        <v>502</v>
      </c>
      <c r="AA464" s="36"/>
      <c r="AB464" s="408">
        <v>502</v>
      </c>
      <c r="AC464" s="36"/>
      <c r="AD464" s="36"/>
      <c r="AE464" s="36"/>
      <c r="AF464" s="36">
        <f t="shared" si="1099"/>
        <v>15680</v>
      </c>
      <c r="AG464" s="36">
        <f t="shared" si="1100"/>
        <v>15680</v>
      </c>
      <c r="AH464" s="36"/>
      <c r="AI464" s="408">
        <v>15680</v>
      </c>
      <c r="AJ464" s="36"/>
      <c r="AK464" s="36"/>
      <c r="AL464" s="36"/>
      <c r="AM464" s="94">
        <f t="shared" si="1064"/>
        <v>91.527149321266961</v>
      </c>
      <c r="AN464" s="94">
        <f t="shared" si="991"/>
        <v>91.527149321266961</v>
      </c>
      <c r="AO464" s="30" t="s">
        <v>357</v>
      </c>
      <c r="AP464" s="47"/>
      <c r="AQ464">
        <v>1</v>
      </c>
    </row>
    <row r="465" spans="1:46" ht="44.25" customHeight="1">
      <c r="A465" s="27" t="s">
        <v>352</v>
      </c>
      <c r="B465" s="28" t="s">
        <v>353</v>
      </c>
      <c r="C465" s="39">
        <f>C466</f>
        <v>5027</v>
      </c>
      <c r="D465" s="39">
        <f>D466</f>
        <v>5027</v>
      </c>
      <c r="E465" s="39">
        <f t="shared" ref="E465:AL465" si="1101">E466</f>
        <v>457</v>
      </c>
      <c r="F465" s="39">
        <f t="shared" si="1101"/>
        <v>457</v>
      </c>
      <c r="G465" s="39">
        <f t="shared" si="1101"/>
        <v>0</v>
      </c>
      <c r="H465" s="39">
        <f t="shared" si="1101"/>
        <v>0</v>
      </c>
      <c r="I465" s="39">
        <f t="shared" si="1101"/>
        <v>457</v>
      </c>
      <c r="J465" s="39">
        <f t="shared" si="1101"/>
        <v>457</v>
      </c>
      <c r="K465" s="39">
        <f t="shared" si="1101"/>
        <v>0</v>
      </c>
      <c r="L465" s="39">
        <f t="shared" si="1101"/>
        <v>0</v>
      </c>
      <c r="M465" s="39">
        <f t="shared" si="1101"/>
        <v>0</v>
      </c>
      <c r="N465" s="39">
        <f t="shared" si="1101"/>
        <v>0</v>
      </c>
      <c r="O465" s="39">
        <f t="shared" si="1101"/>
        <v>4570</v>
      </c>
      <c r="P465" s="39">
        <f t="shared" si="1101"/>
        <v>4570</v>
      </c>
      <c r="Q465" s="39">
        <f t="shared" si="1101"/>
        <v>4570</v>
      </c>
      <c r="R465" s="39">
        <f t="shared" si="1101"/>
        <v>4570</v>
      </c>
      <c r="S465" s="39">
        <f t="shared" si="1101"/>
        <v>0</v>
      </c>
      <c r="T465" s="39">
        <f t="shared" si="1101"/>
        <v>0</v>
      </c>
      <c r="U465" s="39">
        <f t="shared" si="1101"/>
        <v>4570</v>
      </c>
      <c r="V465" s="39">
        <f t="shared" si="1101"/>
        <v>0</v>
      </c>
      <c r="W465" s="39">
        <f t="shared" si="1101"/>
        <v>0</v>
      </c>
      <c r="X465" s="39">
        <f t="shared" si="1101"/>
        <v>0</v>
      </c>
      <c r="Y465" s="39">
        <f t="shared" si="1101"/>
        <v>4995</v>
      </c>
      <c r="Z465" s="39">
        <f t="shared" si="1101"/>
        <v>457</v>
      </c>
      <c r="AA465" s="39">
        <f t="shared" si="1101"/>
        <v>0</v>
      </c>
      <c r="AB465" s="39">
        <f t="shared" si="1101"/>
        <v>457</v>
      </c>
      <c r="AC465" s="39">
        <f t="shared" si="1101"/>
        <v>0</v>
      </c>
      <c r="AD465" s="39">
        <f t="shared" si="1101"/>
        <v>0</v>
      </c>
      <c r="AE465" s="39"/>
      <c r="AF465" s="39">
        <f t="shared" si="1101"/>
        <v>4538</v>
      </c>
      <c r="AG465" s="39">
        <f t="shared" si="1101"/>
        <v>4538</v>
      </c>
      <c r="AH465" s="39">
        <f t="shared" si="1101"/>
        <v>0</v>
      </c>
      <c r="AI465" s="39">
        <f t="shared" si="1101"/>
        <v>4538</v>
      </c>
      <c r="AJ465" s="39">
        <f t="shared" si="1101"/>
        <v>0</v>
      </c>
      <c r="AK465" s="39">
        <f t="shared" si="1101"/>
        <v>0</v>
      </c>
      <c r="AL465" s="39">
        <f t="shared" si="1101"/>
        <v>0</v>
      </c>
      <c r="AM465" s="91">
        <f t="shared" si="1064"/>
        <v>99.363437437835685</v>
      </c>
      <c r="AN465" s="90">
        <f t="shared" si="991"/>
        <v>99.363437437835685</v>
      </c>
      <c r="AO465" s="27"/>
      <c r="AP465" s="52"/>
    </row>
    <row r="466" spans="1:46" ht="86.25" customHeight="1">
      <c r="A466" s="30"/>
      <c r="B466" s="18" t="s">
        <v>354</v>
      </c>
      <c r="C466" s="36">
        <f t="shared" ref="C466" si="1102">E466+O466</f>
        <v>5027</v>
      </c>
      <c r="D466" s="36">
        <f t="shared" si="1091"/>
        <v>5027</v>
      </c>
      <c r="E466" s="36">
        <f t="shared" ref="E466" si="1103">G466+I466+K466+L466+N466</f>
        <v>457</v>
      </c>
      <c r="F466" s="36">
        <f t="shared" ref="F466" si="1104">H466+J466+K466+L466+N466</f>
        <v>457</v>
      </c>
      <c r="G466" s="36"/>
      <c r="H466" s="36"/>
      <c r="I466" s="36">
        <v>457</v>
      </c>
      <c r="J466" s="36">
        <v>457</v>
      </c>
      <c r="K466" s="36"/>
      <c r="L466" s="36"/>
      <c r="M466" s="36"/>
      <c r="N466" s="36"/>
      <c r="O466" s="36">
        <f t="shared" ref="O466" si="1105">Q466+X466</f>
        <v>4570</v>
      </c>
      <c r="P466" s="36">
        <f t="shared" ref="P466" si="1106">R466+X466</f>
        <v>4570</v>
      </c>
      <c r="Q466" s="35">
        <f t="shared" ref="Q466" si="1107">S466+U466+V466+W466</f>
        <v>4570</v>
      </c>
      <c r="R466" s="35">
        <f t="shared" ref="R466" si="1108">T466+U466+V466+W466</f>
        <v>4570</v>
      </c>
      <c r="S466" s="36"/>
      <c r="T466" s="36"/>
      <c r="U466" s="36">
        <v>4570</v>
      </c>
      <c r="V466" s="36"/>
      <c r="W466" s="36"/>
      <c r="X466" s="36"/>
      <c r="Y466" s="36">
        <f>Z466+AF466</f>
        <v>4995</v>
      </c>
      <c r="Z466" s="36">
        <f t="shared" ref="Z466" si="1109">AA466+AB466+AC466+AD466</f>
        <v>457</v>
      </c>
      <c r="AA466" s="36"/>
      <c r="AB466" s="408">
        <v>457</v>
      </c>
      <c r="AC466" s="36"/>
      <c r="AD466" s="36"/>
      <c r="AE466" s="36"/>
      <c r="AF466" s="39">
        <f t="shared" ref="AF466" si="1110">AG466+AL466</f>
        <v>4538</v>
      </c>
      <c r="AG466" s="39">
        <f t="shared" ref="AG466" si="1111">AH466+AI466+AJ466+AK466</f>
        <v>4538</v>
      </c>
      <c r="AH466" s="36"/>
      <c r="AI466" s="408">
        <v>4538</v>
      </c>
      <c r="AJ466" s="36"/>
      <c r="AK466" s="36"/>
      <c r="AL466" s="36"/>
      <c r="AM466" s="91">
        <f t="shared" si="1064"/>
        <v>99.363437437835685</v>
      </c>
      <c r="AN466" s="90">
        <f t="shared" si="991"/>
        <v>99.363437437835685</v>
      </c>
      <c r="AO466" s="30" t="s">
        <v>446</v>
      </c>
      <c r="AP466" s="47"/>
      <c r="AQ466">
        <v>1</v>
      </c>
    </row>
    <row r="467" spans="1:46" ht="63" customHeight="1">
      <c r="A467" s="64" t="s">
        <v>21</v>
      </c>
      <c r="B467" s="65" t="s">
        <v>246</v>
      </c>
      <c r="C467" s="66">
        <f>C468+C474+C480+C485+C487</f>
        <v>54695.754359925799</v>
      </c>
      <c r="D467" s="66">
        <f>D468+D474+D480+D485+D487</f>
        <v>51304.060853432282</v>
      </c>
      <c r="E467" s="66">
        <f t="shared" ref="E467:AL467" si="1112">E468+E474+E480+E485+E487</f>
        <v>8055.3870129870129</v>
      </c>
      <c r="F467" s="66">
        <f t="shared" si="1112"/>
        <v>4663.6935064935069</v>
      </c>
      <c r="G467" s="66">
        <f t="shared" si="1112"/>
        <v>0</v>
      </c>
      <c r="H467" s="66">
        <f t="shared" si="1112"/>
        <v>0</v>
      </c>
      <c r="I467" s="66">
        <f t="shared" si="1112"/>
        <v>4663.6935064935069</v>
      </c>
      <c r="J467" s="66">
        <f>J468+J474+J480+J485+J487+J491</f>
        <v>14831.693506493506</v>
      </c>
      <c r="K467" s="66">
        <f t="shared" si="1112"/>
        <v>0</v>
      </c>
      <c r="L467" s="66">
        <f t="shared" si="1112"/>
        <v>0</v>
      </c>
      <c r="M467" s="66">
        <f t="shared" si="1112"/>
        <v>0</v>
      </c>
      <c r="N467" s="66">
        <f t="shared" si="1112"/>
        <v>0</v>
      </c>
      <c r="O467" s="66">
        <f t="shared" si="1112"/>
        <v>46640.36734693878</v>
      </c>
      <c r="P467" s="66">
        <f t="shared" si="1112"/>
        <v>46640.36734693878</v>
      </c>
      <c r="Q467" s="66">
        <f t="shared" si="1112"/>
        <v>46640.36734693878</v>
      </c>
      <c r="R467" s="66">
        <f t="shared" si="1112"/>
        <v>46640.36734693878</v>
      </c>
      <c r="S467" s="66">
        <f t="shared" si="1112"/>
        <v>0</v>
      </c>
      <c r="T467" s="66">
        <f t="shared" si="1112"/>
        <v>0</v>
      </c>
      <c r="U467" s="66">
        <f t="shared" si="1112"/>
        <v>0</v>
      </c>
      <c r="V467" s="66">
        <f t="shared" si="1112"/>
        <v>46640.36734693878</v>
      </c>
      <c r="W467" s="66">
        <f t="shared" si="1112"/>
        <v>0</v>
      </c>
      <c r="X467" s="66">
        <f t="shared" si="1112"/>
        <v>0</v>
      </c>
      <c r="Y467" s="66">
        <f t="shared" si="1112"/>
        <v>35789</v>
      </c>
      <c r="Z467" s="392">
        <f t="shared" si="1112"/>
        <v>656</v>
      </c>
      <c r="AA467" s="392">
        <f t="shared" si="1112"/>
        <v>0</v>
      </c>
      <c r="AB467" s="392">
        <f t="shared" si="1112"/>
        <v>656</v>
      </c>
      <c r="AC467" s="392">
        <f t="shared" si="1112"/>
        <v>0</v>
      </c>
      <c r="AD467" s="392">
        <f t="shared" si="1112"/>
        <v>0</v>
      </c>
      <c r="AE467" s="392"/>
      <c r="AF467" s="392">
        <f t="shared" si="1112"/>
        <v>35133</v>
      </c>
      <c r="AG467" s="392">
        <f t="shared" si="1112"/>
        <v>35133</v>
      </c>
      <c r="AH467" s="392">
        <f t="shared" si="1112"/>
        <v>0</v>
      </c>
      <c r="AI467" s="392">
        <f t="shared" si="1112"/>
        <v>0</v>
      </c>
      <c r="AJ467" s="66">
        <f t="shared" si="1112"/>
        <v>35133</v>
      </c>
      <c r="AK467" s="66">
        <f t="shared" si="1112"/>
        <v>0</v>
      </c>
      <c r="AL467" s="66">
        <f t="shared" si="1112"/>
        <v>0</v>
      </c>
      <c r="AM467" s="100">
        <f t="shared" si="1064"/>
        <v>65.432866625241573</v>
      </c>
      <c r="AN467" s="100">
        <f t="shared" si="991"/>
        <v>69.758610536198304</v>
      </c>
      <c r="AO467" s="64"/>
      <c r="AP467" s="67"/>
      <c r="AS467" s="57"/>
    </row>
    <row r="468" spans="1:46" ht="63" customHeight="1">
      <c r="A468" s="16">
        <v>1</v>
      </c>
      <c r="B468" s="2" t="s">
        <v>358</v>
      </c>
      <c r="C468" s="34">
        <f t="shared" ref="C468:D468" si="1113">SUM(C469:C473)</f>
        <v>13993</v>
      </c>
      <c r="D468" s="34">
        <f t="shared" si="1113"/>
        <v>13993</v>
      </c>
      <c r="E468" s="34">
        <f t="shared" ref="E468" si="1114">SUM(E469:E473)</f>
        <v>1272</v>
      </c>
      <c r="F468" s="34">
        <f t="shared" ref="F468" si="1115">SUM(F469:F473)</f>
        <v>1272</v>
      </c>
      <c r="G468" s="34">
        <f t="shared" ref="G468:AL468" si="1116">SUM(G469:G473)</f>
        <v>0</v>
      </c>
      <c r="H468" s="34">
        <f t="shared" si="1116"/>
        <v>0</v>
      </c>
      <c r="I468" s="34">
        <f t="shared" si="1116"/>
        <v>1272</v>
      </c>
      <c r="J468" s="34">
        <f t="shared" si="1116"/>
        <v>1272</v>
      </c>
      <c r="K468" s="34">
        <f t="shared" si="1116"/>
        <v>0</v>
      </c>
      <c r="L468" s="34">
        <f t="shared" si="1116"/>
        <v>0</v>
      </c>
      <c r="M468" s="34">
        <f t="shared" si="1116"/>
        <v>0</v>
      </c>
      <c r="N468" s="34">
        <f t="shared" si="1116"/>
        <v>0</v>
      </c>
      <c r="O468" s="34">
        <f t="shared" si="1116"/>
        <v>12721</v>
      </c>
      <c r="P468" s="34">
        <f t="shared" si="1116"/>
        <v>12721</v>
      </c>
      <c r="Q468" s="34">
        <f t="shared" si="1116"/>
        <v>12721</v>
      </c>
      <c r="R468" s="34">
        <f t="shared" si="1116"/>
        <v>12721</v>
      </c>
      <c r="S468" s="34">
        <f t="shared" si="1116"/>
        <v>0</v>
      </c>
      <c r="T468" s="34">
        <f t="shared" si="1116"/>
        <v>0</v>
      </c>
      <c r="U468" s="34">
        <f t="shared" si="1116"/>
        <v>0</v>
      </c>
      <c r="V468" s="34">
        <f t="shared" si="1116"/>
        <v>12721</v>
      </c>
      <c r="W468" s="34">
        <f t="shared" si="1116"/>
        <v>0</v>
      </c>
      <c r="X468" s="34">
        <f t="shared" si="1116"/>
        <v>0</v>
      </c>
      <c r="Y468" s="34">
        <f t="shared" si="1116"/>
        <v>8950</v>
      </c>
      <c r="Z468" s="34">
        <f t="shared" si="1116"/>
        <v>0</v>
      </c>
      <c r="AA468" s="34">
        <f t="shared" si="1116"/>
        <v>0</v>
      </c>
      <c r="AB468" s="34">
        <f t="shared" si="1116"/>
        <v>0</v>
      </c>
      <c r="AC468" s="34">
        <f t="shared" si="1116"/>
        <v>0</v>
      </c>
      <c r="AD468" s="34">
        <f t="shared" si="1116"/>
        <v>0</v>
      </c>
      <c r="AE468" s="34"/>
      <c r="AF468" s="34">
        <f t="shared" si="1116"/>
        <v>8950</v>
      </c>
      <c r="AG468" s="34">
        <f t="shared" si="1116"/>
        <v>8950</v>
      </c>
      <c r="AH468" s="34">
        <f t="shared" si="1116"/>
        <v>0</v>
      </c>
      <c r="AI468" s="34">
        <f t="shared" si="1116"/>
        <v>0</v>
      </c>
      <c r="AJ468" s="34">
        <f t="shared" si="1116"/>
        <v>8950</v>
      </c>
      <c r="AK468" s="34">
        <f t="shared" si="1116"/>
        <v>0</v>
      </c>
      <c r="AL468" s="34">
        <f t="shared" si="1116"/>
        <v>0</v>
      </c>
      <c r="AM468" s="90">
        <f t="shared" si="1064"/>
        <v>63.960551704423644</v>
      </c>
      <c r="AN468" s="90">
        <f t="shared" si="991"/>
        <v>63.960551704423644</v>
      </c>
      <c r="AO468" s="16"/>
      <c r="AP468" s="44"/>
    </row>
    <row r="469" spans="1:46" ht="63" customHeight="1">
      <c r="A469" s="12"/>
      <c r="B469" s="18" t="s">
        <v>367</v>
      </c>
      <c r="C469" s="36">
        <f t="shared" ref="C469:D473" si="1117">E469+O469</f>
        <v>7052</v>
      </c>
      <c r="D469" s="36">
        <f t="shared" si="1117"/>
        <v>7052</v>
      </c>
      <c r="E469" s="36">
        <f t="shared" ref="E469:E473" si="1118">G469+I469+K469+L469+N469</f>
        <v>641</v>
      </c>
      <c r="F469" s="36">
        <f t="shared" ref="F469:F473" si="1119">H469+J469+K469+L469+N469</f>
        <v>641</v>
      </c>
      <c r="G469" s="36"/>
      <c r="H469" s="36"/>
      <c r="I469" s="36">
        <v>641</v>
      </c>
      <c r="J469" s="36">
        <v>641</v>
      </c>
      <c r="K469" s="36"/>
      <c r="L469" s="36"/>
      <c r="M469" s="36"/>
      <c r="N469" s="36"/>
      <c r="O469" s="36">
        <f t="shared" ref="O469:O473" si="1120">Q469+X469</f>
        <v>6411</v>
      </c>
      <c r="P469" s="36">
        <f t="shared" ref="P469:P473" si="1121">R469+X469</f>
        <v>6411</v>
      </c>
      <c r="Q469" s="35">
        <f t="shared" ref="Q469:Q473" si="1122">S469+U469+V469+W469</f>
        <v>6411</v>
      </c>
      <c r="R469" s="35">
        <f t="shared" ref="R469:R473" si="1123">T469+U469+V469+W469</f>
        <v>6411</v>
      </c>
      <c r="S469" s="36"/>
      <c r="T469" s="36"/>
      <c r="U469" s="36"/>
      <c r="V469" s="36">
        <v>6411</v>
      </c>
      <c r="W469" s="36"/>
      <c r="X469" s="36"/>
      <c r="Y469" s="36">
        <f>Z469+AF469</f>
        <v>4868</v>
      </c>
      <c r="Z469" s="36">
        <f t="shared" ref="Z469:Z473" si="1124">AA469+AB469+AC469+AD469</f>
        <v>0</v>
      </c>
      <c r="AA469" s="36"/>
      <c r="AB469" s="36"/>
      <c r="AC469" s="36"/>
      <c r="AD469" s="36"/>
      <c r="AE469" s="36"/>
      <c r="AF469" s="36">
        <f t="shared" ref="AF469:AF473" si="1125">AG469+AL469</f>
        <v>4868</v>
      </c>
      <c r="AG469" s="36">
        <f t="shared" ref="AG469:AG473" si="1126">AH469+AI469+AJ469+AK469</f>
        <v>4868</v>
      </c>
      <c r="AH469" s="36"/>
      <c r="AI469" s="36"/>
      <c r="AJ469" s="408">
        <v>4868</v>
      </c>
      <c r="AK469" s="36"/>
      <c r="AL469" s="36"/>
      <c r="AM469" s="91">
        <f t="shared" si="1064"/>
        <v>69.030062393647199</v>
      </c>
      <c r="AN469" s="94">
        <f t="shared" si="991"/>
        <v>69.030062393647199</v>
      </c>
      <c r="AO469" s="30" t="s">
        <v>277</v>
      </c>
      <c r="AP469" s="47"/>
      <c r="AQ469">
        <v>1</v>
      </c>
      <c r="AR469" s="57"/>
      <c r="AS469" s="57">
        <f>AJ469+AJ476</f>
        <v>17078</v>
      </c>
    </row>
    <row r="470" spans="1:46" ht="63" customHeight="1">
      <c r="A470" s="12"/>
      <c r="B470" s="18" t="s">
        <v>368</v>
      </c>
      <c r="C470" s="36">
        <f t="shared" si="1117"/>
        <v>2937</v>
      </c>
      <c r="D470" s="36">
        <f t="shared" si="1117"/>
        <v>2937</v>
      </c>
      <c r="E470" s="36">
        <f t="shared" si="1118"/>
        <v>267</v>
      </c>
      <c r="F470" s="36">
        <f t="shared" si="1119"/>
        <v>267</v>
      </c>
      <c r="G470" s="36"/>
      <c r="H470" s="36"/>
      <c r="I470" s="36">
        <v>267</v>
      </c>
      <c r="J470" s="36">
        <v>267</v>
      </c>
      <c r="K470" s="36"/>
      <c r="L470" s="36"/>
      <c r="M470" s="36"/>
      <c r="N470" s="36"/>
      <c r="O470" s="36">
        <f t="shared" si="1120"/>
        <v>2670</v>
      </c>
      <c r="P470" s="36">
        <f t="shared" si="1121"/>
        <v>2670</v>
      </c>
      <c r="Q470" s="35">
        <f t="shared" si="1122"/>
        <v>2670</v>
      </c>
      <c r="R470" s="35">
        <f t="shared" si="1123"/>
        <v>2670</v>
      </c>
      <c r="S470" s="36"/>
      <c r="T470" s="36"/>
      <c r="U470" s="36"/>
      <c r="V470" s="36">
        <v>2670</v>
      </c>
      <c r="W470" s="36"/>
      <c r="X470" s="36"/>
      <c r="Y470" s="36">
        <f>Z470+AF470</f>
        <v>2480</v>
      </c>
      <c r="Z470" s="36">
        <f t="shared" si="1124"/>
        <v>0</v>
      </c>
      <c r="AA470" s="36"/>
      <c r="AB470" s="36"/>
      <c r="AC470" s="36"/>
      <c r="AD470" s="36"/>
      <c r="AE470" s="36"/>
      <c r="AF470" s="36">
        <f t="shared" si="1125"/>
        <v>2480</v>
      </c>
      <c r="AG470" s="36">
        <f t="shared" si="1126"/>
        <v>2480</v>
      </c>
      <c r="AH470" s="36"/>
      <c r="AI470" s="36"/>
      <c r="AJ470" s="408">
        <v>2480</v>
      </c>
      <c r="AK470" s="36"/>
      <c r="AL470" s="36"/>
      <c r="AM470" s="91">
        <f t="shared" si="1064"/>
        <v>84.439904664623768</v>
      </c>
      <c r="AN470" s="94">
        <f t="shared" si="991"/>
        <v>84.439904664623768</v>
      </c>
      <c r="AO470" s="30" t="s">
        <v>399</v>
      </c>
      <c r="AP470" s="47"/>
      <c r="AQ470">
        <v>1</v>
      </c>
    </row>
    <row r="471" spans="1:46" ht="63" customHeight="1">
      <c r="A471" s="12"/>
      <c r="B471" s="18" t="s">
        <v>369</v>
      </c>
      <c r="C471" s="36">
        <f t="shared" si="1117"/>
        <v>1825</v>
      </c>
      <c r="D471" s="36">
        <f t="shared" si="1117"/>
        <v>1825</v>
      </c>
      <c r="E471" s="36">
        <f t="shared" si="1118"/>
        <v>166</v>
      </c>
      <c r="F471" s="36">
        <f t="shared" si="1119"/>
        <v>166</v>
      </c>
      <c r="G471" s="36"/>
      <c r="H471" s="36"/>
      <c r="I471" s="36">
        <v>166</v>
      </c>
      <c r="J471" s="36">
        <v>166</v>
      </c>
      <c r="K471" s="36"/>
      <c r="L471" s="36"/>
      <c r="M471" s="36"/>
      <c r="N471" s="36"/>
      <c r="O471" s="36">
        <f t="shared" si="1120"/>
        <v>1659</v>
      </c>
      <c r="P471" s="36">
        <f t="shared" si="1121"/>
        <v>1659</v>
      </c>
      <c r="Q471" s="35">
        <f t="shared" si="1122"/>
        <v>1659</v>
      </c>
      <c r="R471" s="35">
        <f t="shared" si="1123"/>
        <v>1659</v>
      </c>
      <c r="S471" s="36"/>
      <c r="T471" s="36"/>
      <c r="U471" s="36"/>
      <c r="V471" s="36">
        <v>1659</v>
      </c>
      <c r="W471" s="36"/>
      <c r="X471" s="36"/>
      <c r="Y471" s="36">
        <f>Z471+AF471</f>
        <v>527</v>
      </c>
      <c r="Z471" s="36">
        <f t="shared" si="1124"/>
        <v>0</v>
      </c>
      <c r="AA471" s="36"/>
      <c r="AB471" s="36"/>
      <c r="AC471" s="36"/>
      <c r="AD471" s="36"/>
      <c r="AE471" s="36"/>
      <c r="AF471" s="36">
        <f t="shared" si="1125"/>
        <v>527</v>
      </c>
      <c r="AG471" s="36">
        <f t="shared" si="1126"/>
        <v>527</v>
      </c>
      <c r="AH471" s="36"/>
      <c r="AI471" s="36"/>
      <c r="AJ471" s="408">
        <v>527</v>
      </c>
      <c r="AK471" s="36"/>
      <c r="AL471" s="36"/>
      <c r="AM471" s="91">
        <f t="shared" si="1064"/>
        <v>28.876712328767123</v>
      </c>
      <c r="AN471" s="90">
        <f t="shared" si="991"/>
        <v>28.876712328767123</v>
      </c>
      <c r="AO471" s="30" t="s">
        <v>381</v>
      </c>
      <c r="AP471" s="47"/>
      <c r="AQ471">
        <v>1</v>
      </c>
    </row>
    <row r="472" spans="1:46" ht="63" customHeight="1">
      <c r="A472" s="12"/>
      <c r="B472" s="18" t="s">
        <v>370</v>
      </c>
      <c r="C472" s="36">
        <f t="shared" si="1117"/>
        <v>991</v>
      </c>
      <c r="D472" s="36">
        <f t="shared" si="1117"/>
        <v>991</v>
      </c>
      <c r="E472" s="36">
        <f t="shared" si="1118"/>
        <v>90</v>
      </c>
      <c r="F472" s="36">
        <f t="shared" si="1119"/>
        <v>90</v>
      </c>
      <c r="G472" s="36"/>
      <c r="H472" s="36"/>
      <c r="I472" s="36">
        <v>90</v>
      </c>
      <c r="J472" s="36">
        <v>90</v>
      </c>
      <c r="K472" s="36"/>
      <c r="L472" s="36"/>
      <c r="M472" s="36"/>
      <c r="N472" s="36"/>
      <c r="O472" s="36">
        <f t="shared" si="1120"/>
        <v>901</v>
      </c>
      <c r="P472" s="36">
        <f t="shared" si="1121"/>
        <v>901</v>
      </c>
      <c r="Q472" s="35">
        <f t="shared" si="1122"/>
        <v>901</v>
      </c>
      <c r="R472" s="35">
        <f t="shared" si="1123"/>
        <v>901</v>
      </c>
      <c r="S472" s="36"/>
      <c r="T472" s="36"/>
      <c r="U472" s="36"/>
      <c r="V472" s="36">
        <v>901</v>
      </c>
      <c r="W472" s="36"/>
      <c r="X472" s="36"/>
      <c r="Y472" s="36">
        <f>Z472+AF472</f>
        <v>898</v>
      </c>
      <c r="Z472" s="36">
        <f t="shared" si="1124"/>
        <v>0</v>
      </c>
      <c r="AA472" s="36"/>
      <c r="AB472" s="36"/>
      <c r="AC472" s="36"/>
      <c r="AD472" s="36"/>
      <c r="AE472" s="36"/>
      <c r="AF472" s="36">
        <f t="shared" si="1125"/>
        <v>898</v>
      </c>
      <c r="AG472" s="36">
        <f t="shared" si="1126"/>
        <v>898</v>
      </c>
      <c r="AH472" s="36"/>
      <c r="AI472" s="36"/>
      <c r="AJ472" s="408">
        <v>898</v>
      </c>
      <c r="AK472" s="36"/>
      <c r="AL472" s="36"/>
      <c r="AM472" s="91">
        <f t="shared" si="1064"/>
        <v>90.615539858728553</v>
      </c>
      <c r="AN472" s="91">
        <f t="shared" si="991"/>
        <v>90.615539858728553</v>
      </c>
      <c r="AO472" s="30" t="s">
        <v>382</v>
      </c>
      <c r="AP472" s="47"/>
      <c r="AQ472">
        <v>1</v>
      </c>
    </row>
    <row r="473" spans="1:46" ht="63" customHeight="1">
      <c r="A473" s="12"/>
      <c r="B473" s="18" t="s">
        <v>371</v>
      </c>
      <c r="C473" s="36">
        <f t="shared" si="1117"/>
        <v>1188</v>
      </c>
      <c r="D473" s="36">
        <f t="shared" si="1117"/>
        <v>1188</v>
      </c>
      <c r="E473" s="36">
        <f t="shared" si="1118"/>
        <v>108</v>
      </c>
      <c r="F473" s="36">
        <f t="shared" si="1119"/>
        <v>108</v>
      </c>
      <c r="G473" s="36"/>
      <c r="H473" s="36"/>
      <c r="I473" s="36">
        <v>108</v>
      </c>
      <c r="J473" s="36">
        <v>108</v>
      </c>
      <c r="K473" s="36"/>
      <c r="L473" s="36"/>
      <c r="M473" s="36"/>
      <c r="N473" s="36"/>
      <c r="O473" s="36">
        <f t="shared" si="1120"/>
        <v>1080</v>
      </c>
      <c r="P473" s="36">
        <f t="shared" si="1121"/>
        <v>1080</v>
      </c>
      <c r="Q473" s="35">
        <f t="shared" si="1122"/>
        <v>1080</v>
      </c>
      <c r="R473" s="35">
        <f t="shared" si="1123"/>
        <v>1080</v>
      </c>
      <c r="S473" s="36"/>
      <c r="T473" s="36"/>
      <c r="U473" s="36"/>
      <c r="V473" s="36">
        <v>1080</v>
      </c>
      <c r="W473" s="36"/>
      <c r="X473" s="36"/>
      <c r="Y473" s="36">
        <f>Z473+AF473</f>
        <v>177</v>
      </c>
      <c r="Z473" s="36">
        <f t="shared" si="1124"/>
        <v>0</v>
      </c>
      <c r="AA473" s="36"/>
      <c r="AB473" s="36"/>
      <c r="AC473" s="36"/>
      <c r="AD473" s="36"/>
      <c r="AE473" s="36"/>
      <c r="AF473" s="36">
        <f t="shared" si="1125"/>
        <v>177</v>
      </c>
      <c r="AG473" s="36">
        <f t="shared" si="1126"/>
        <v>177</v>
      </c>
      <c r="AH473" s="36"/>
      <c r="AI473" s="36"/>
      <c r="AJ473" s="408">
        <v>177</v>
      </c>
      <c r="AK473" s="36"/>
      <c r="AL473" s="36"/>
      <c r="AM473" s="91">
        <f t="shared" si="1064"/>
        <v>14.898989898989898</v>
      </c>
      <c r="AN473" s="91">
        <f t="shared" si="991"/>
        <v>14.898989898989898</v>
      </c>
      <c r="AO473" s="30" t="s">
        <v>398</v>
      </c>
      <c r="AP473" s="47"/>
      <c r="AQ473">
        <v>1</v>
      </c>
      <c r="AR473" s="57">
        <f>AJ470+AJ477</f>
        <v>9081</v>
      </c>
    </row>
    <row r="474" spans="1:46" ht="84.75" customHeight="1">
      <c r="A474" s="16">
        <v>2</v>
      </c>
      <c r="B474" s="2" t="s">
        <v>359</v>
      </c>
      <c r="C474" s="34">
        <f>C475</f>
        <v>26954</v>
      </c>
      <c r="D474" s="34">
        <f>D475</f>
        <v>24708</v>
      </c>
      <c r="E474" s="34">
        <f t="shared" ref="E474:AL474" si="1127">E475</f>
        <v>4492</v>
      </c>
      <c r="F474" s="34">
        <f t="shared" si="1127"/>
        <v>2246</v>
      </c>
      <c r="G474" s="34">
        <f t="shared" si="1127"/>
        <v>0</v>
      </c>
      <c r="H474" s="34"/>
      <c r="I474" s="34">
        <f t="shared" si="1127"/>
        <v>2246</v>
      </c>
      <c r="J474" s="34">
        <f t="shared" si="1127"/>
        <v>2246</v>
      </c>
      <c r="K474" s="34">
        <f t="shared" si="1127"/>
        <v>0</v>
      </c>
      <c r="L474" s="34">
        <f t="shared" si="1127"/>
        <v>0</v>
      </c>
      <c r="M474" s="34"/>
      <c r="N474" s="34"/>
      <c r="O474" s="34">
        <f t="shared" si="1127"/>
        <v>22462</v>
      </c>
      <c r="P474" s="34">
        <f t="shared" si="1127"/>
        <v>22462</v>
      </c>
      <c r="Q474" s="34">
        <f t="shared" si="1127"/>
        <v>22462</v>
      </c>
      <c r="R474" s="34">
        <f t="shared" si="1127"/>
        <v>22462</v>
      </c>
      <c r="S474" s="34">
        <f t="shared" si="1127"/>
        <v>0</v>
      </c>
      <c r="T474" s="34"/>
      <c r="U474" s="34">
        <f t="shared" si="1127"/>
        <v>0</v>
      </c>
      <c r="V474" s="34">
        <f t="shared" si="1127"/>
        <v>22462</v>
      </c>
      <c r="W474" s="34">
        <f t="shared" si="1127"/>
        <v>0</v>
      </c>
      <c r="X474" s="34">
        <f t="shared" si="1127"/>
        <v>0</v>
      </c>
      <c r="Y474" s="34">
        <f t="shared" si="1127"/>
        <v>18811</v>
      </c>
      <c r="Z474" s="34">
        <f t="shared" si="1127"/>
        <v>0</v>
      </c>
      <c r="AA474" s="34">
        <f t="shared" si="1127"/>
        <v>0</v>
      </c>
      <c r="AB474" s="34">
        <f t="shared" si="1127"/>
        <v>0</v>
      </c>
      <c r="AC474" s="34">
        <f t="shared" si="1127"/>
        <v>0</v>
      </c>
      <c r="AD474" s="34">
        <f t="shared" si="1127"/>
        <v>0</v>
      </c>
      <c r="AE474" s="34"/>
      <c r="AF474" s="34">
        <f t="shared" si="1127"/>
        <v>18811</v>
      </c>
      <c r="AG474" s="34">
        <f t="shared" si="1127"/>
        <v>18811</v>
      </c>
      <c r="AH474" s="34">
        <f t="shared" si="1127"/>
        <v>0</v>
      </c>
      <c r="AI474" s="34">
        <f t="shared" si="1127"/>
        <v>0</v>
      </c>
      <c r="AJ474" s="34">
        <f t="shared" si="1127"/>
        <v>18811</v>
      </c>
      <c r="AK474" s="34">
        <f t="shared" si="1127"/>
        <v>0</v>
      </c>
      <c r="AL474" s="34">
        <f t="shared" si="1127"/>
        <v>0</v>
      </c>
      <c r="AM474" s="90">
        <f t="shared" si="1064"/>
        <v>69.789270609186019</v>
      </c>
      <c r="AN474" s="90">
        <f t="shared" si="991"/>
        <v>76.13323619880201</v>
      </c>
      <c r="AO474" s="16"/>
      <c r="AP474" s="44"/>
      <c r="AT474" s="57"/>
    </row>
    <row r="475" spans="1:46" ht="63" customHeight="1">
      <c r="A475" s="12"/>
      <c r="B475" s="5" t="s">
        <v>360</v>
      </c>
      <c r="C475" s="35">
        <f t="shared" ref="C475:D475" si="1128">SUM(C476:C479)</f>
        <v>26954</v>
      </c>
      <c r="D475" s="35">
        <f t="shared" si="1128"/>
        <v>24708</v>
      </c>
      <c r="E475" s="35">
        <f t="shared" ref="E475:V475" si="1129">SUM(E476:E479)</f>
        <v>4492</v>
      </c>
      <c r="F475" s="35">
        <f t="shared" ref="F475" si="1130">SUM(F476:F479)</f>
        <v>2246</v>
      </c>
      <c r="G475" s="35">
        <f t="shared" si="1129"/>
        <v>0</v>
      </c>
      <c r="H475" s="35"/>
      <c r="I475" s="35">
        <f t="shared" si="1129"/>
        <v>2246</v>
      </c>
      <c r="J475" s="35">
        <f t="shared" ref="J475" si="1131">SUM(J476:J479)</f>
        <v>2246</v>
      </c>
      <c r="K475" s="35">
        <f t="shared" si="1129"/>
        <v>0</v>
      </c>
      <c r="L475" s="35">
        <f t="shared" si="1129"/>
        <v>0</v>
      </c>
      <c r="M475" s="35"/>
      <c r="N475" s="35"/>
      <c r="O475" s="35">
        <f t="shared" si="1129"/>
        <v>22462</v>
      </c>
      <c r="P475" s="35">
        <f t="shared" ref="P475" si="1132">SUM(P476:P479)</f>
        <v>22462</v>
      </c>
      <c r="Q475" s="35">
        <f t="shared" si="1129"/>
        <v>22462</v>
      </c>
      <c r="R475" s="35">
        <f t="shared" ref="R475" si="1133">SUM(R476:R479)</f>
        <v>22462</v>
      </c>
      <c r="S475" s="35">
        <f t="shared" si="1129"/>
        <v>0</v>
      </c>
      <c r="T475" s="35"/>
      <c r="U475" s="35">
        <f t="shared" si="1129"/>
        <v>0</v>
      </c>
      <c r="V475" s="35">
        <f t="shared" si="1129"/>
        <v>22462</v>
      </c>
      <c r="W475" s="35">
        <f t="shared" ref="W475:AL475" si="1134">SUM(W476:W479)</f>
        <v>0</v>
      </c>
      <c r="X475" s="35">
        <f t="shared" si="1134"/>
        <v>0</v>
      </c>
      <c r="Y475" s="39">
        <f t="shared" si="1134"/>
        <v>18811</v>
      </c>
      <c r="Z475" s="39">
        <f t="shared" si="1134"/>
        <v>0</v>
      </c>
      <c r="AA475" s="39">
        <f t="shared" si="1134"/>
        <v>0</v>
      </c>
      <c r="AB475" s="39">
        <f t="shared" si="1134"/>
        <v>0</v>
      </c>
      <c r="AC475" s="39">
        <f t="shared" si="1134"/>
        <v>0</v>
      </c>
      <c r="AD475" s="39">
        <f t="shared" si="1134"/>
        <v>0</v>
      </c>
      <c r="AE475" s="39"/>
      <c r="AF475" s="39">
        <f t="shared" si="1134"/>
        <v>18811</v>
      </c>
      <c r="AG475" s="39">
        <f t="shared" si="1134"/>
        <v>18811</v>
      </c>
      <c r="AH475" s="39">
        <f t="shared" si="1134"/>
        <v>0</v>
      </c>
      <c r="AI475" s="39">
        <f t="shared" si="1134"/>
        <v>0</v>
      </c>
      <c r="AJ475" s="39">
        <f t="shared" si="1134"/>
        <v>18811</v>
      </c>
      <c r="AK475" s="39">
        <f t="shared" si="1134"/>
        <v>0</v>
      </c>
      <c r="AL475" s="39">
        <f t="shared" si="1134"/>
        <v>0</v>
      </c>
      <c r="AM475" s="91">
        <f t="shared" si="1064"/>
        <v>69.789270609186019</v>
      </c>
      <c r="AN475" s="91">
        <f t="shared" si="991"/>
        <v>76.13323619880201</v>
      </c>
      <c r="AO475" s="12"/>
      <c r="AP475" s="45"/>
    </row>
    <row r="476" spans="1:46" ht="63" customHeight="1">
      <c r="A476" s="12"/>
      <c r="B476" s="18" t="s">
        <v>372</v>
      </c>
      <c r="C476" s="36">
        <f t="shared" ref="C476:D479" si="1135">E476+O476</f>
        <v>19000</v>
      </c>
      <c r="D476" s="36">
        <f t="shared" si="1135"/>
        <v>17417</v>
      </c>
      <c r="E476" s="36">
        <f t="shared" ref="E476:E479" si="1136">SUM(G476:L476)</f>
        <v>3166</v>
      </c>
      <c r="F476" s="36">
        <f t="shared" ref="F476:F477" si="1137">H476+J476+K476+L476+N476</f>
        <v>1583</v>
      </c>
      <c r="G476" s="36"/>
      <c r="H476" s="36"/>
      <c r="I476" s="36">
        <v>1583</v>
      </c>
      <c r="J476" s="36">
        <v>1583</v>
      </c>
      <c r="K476" s="36"/>
      <c r="L476" s="36"/>
      <c r="M476" s="36"/>
      <c r="N476" s="36"/>
      <c r="O476" s="36">
        <f t="shared" ref="O476:O479" si="1138">Q476+X476</f>
        <v>15834</v>
      </c>
      <c r="P476" s="36">
        <f t="shared" ref="P476:P479" si="1139">R476+X476</f>
        <v>15834</v>
      </c>
      <c r="Q476" s="36">
        <f t="shared" ref="Q476:Q479" si="1140">S476+U476+V476+W476</f>
        <v>15834</v>
      </c>
      <c r="R476" s="36">
        <f t="shared" ref="R476:R479" si="1141">T476+U476+V476+W476</f>
        <v>15834</v>
      </c>
      <c r="S476" s="36"/>
      <c r="T476" s="36"/>
      <c r="U476" s="36"/>
      <c r="V476" s="36">
        <v>15834</v>
      </c>
      <c r="W476" s="36"/>
      <c r="X476" s="36"/>
      <c r="Y476" s="36">
        <f>Z476+AF476</f>
        <v>12210</v>
      </c>
      <c r="Z476" s="36">
        <f t="shared" ref="Z476:Z479" si="1142">AA476+AB476+AC476+AD476</f>
        <v>0</v>
      </c>
      <c r="AA476" s="36"/>
      <c r="AB476" s="36"/>
      <c r="AC476" s="36"/>
      <c r="AD476" s="36"/>
      <c r="AE476" s="36"/>
      <c r="AF476" s="36">
        <f t="shared" ref="AF476:AF479" si="1143">AG476+AL476</f>
        <v>12210</v>
      </c>
      <c r="AG476" s="36">
        <f t="shared" ref="AG476:AG479" si="1144">AH476+AI476+AJ476+AK476</f>
        <v>12210</v>
      </c>
      <c r="AH476" s="36"/>
      <c r="AI476" s="36"/>
      <c r="AJ476" s="408">
        <v>12210</v>
      </c>
      <c r="AK476" s="36"/>
      <c r="AL476" s="36"/>
      <c r="AM476" s="91">
        <f t="shared" si="1064"/>
        <v>64.26315789473685</v>
      </c>
      <c r="AN476" s="94">
        <f t="shared" si="991"/>
        <v>70.103921456048695</v>
      </c>
      <c r="AO476" s="30" t="s">
        <v>277</v>
      </c>
      <c r="AP476" s="47"/>
      <c r="AQ476">
        <v>1</v>
      </c>
    </row>
    <row r="477" spans="1:46" ht="63" customHeight="1">
      <c r="A477" s="12"/>
      <c r="B477" s="18" t="s">
        <v>373</v>
      </c>
      <c r="C477" s="36">
        <f t="shared" si="1135"/>
        <v>7954</v>
      </c>
      <c r="D477" s="36">
        <f t="shared" si="1135"/>
        <v>7291</v>
      </c>
      <c r="E477" s="36">
        <f t="shared" si="1136"/>
        <v>1326</v>
      </c>
      <c r="F477" s="36">
        <f t="shared" si="1137"/>
        <v>663</v>
      </c>
      <c r="G477" s="36"/>
      <c r="H477" s="36"/>
      <c r="I477" s="36">
        <v>663</v>
      </c>
      <c r="J477" s="36">
        <v>663</v>
      </c>
      <c r="K477" s="36"/>
      <c r="L477" s="36"/>
      <c r="M477" s="36"/>
      <c r="N477" s="36"/>
      <c r="O477" s="36">
        <f t="shared" si="1138"/>
        <v>6628</v>
      </c>
      <c r="P477" s="36">
        <f t="shared" si="1139"/>
        <v>6628</v>
      </c>
      <c r="Q477" s="36">
        <f t="shared" si="1140"/>
        <v>6628</v>
      </c>
      <c r="R477" s="36">
        <f t="shared" si="1141"/>
        <v>6628</v>
      </c>
      <c r="S477" s="36"/>
      <c r="T477" s="36"/>
      <c r="U477" s="36"/>
      <c r="V477" s="36">
        <v>6628</v>
      </c>
      <c r="W477" s="36"/>
      <c r="X477" s="36"/>
      <c r="Y477" s="36">
        <f>Z477+AF477</f>
        <v>6601</v>
      </c>
      <c r="Z477" s="36">
        <f t="shared" si="1142"/>
        <v>0</v>
      </c>
      <c r="AA477" s="36"/>
      <c r="AB477" s="36"/>
      <c r="AC477" s="36"/>
      <c r="AD477" s="36"/>
      <c r="AE477" s="36"/>
      <c r="AF477" s="36">
        <f t="shared" si="1143"/>
        <v>6601</v>
      </c>
      <c r="AG477" s="36">
        <f t="shared" si="1144"/>
        <v>6601</v>
      </c>
      <c r="AH477" s="36"/>
      <c r="AI477" s="36"/>
      <c r="AJ477" s="408">
        <v>6601</v>
      </c>
      <c r="AK477" s="36"/>
      <c r="AL477" s="36"/>
      <c r="AM477" s="91">
        <f t="shared" si="1064"/>
        <v>82.989690721649495</v>
      </c>
      <c r="AN477" s="94">
        <f t="shared" si="991"/>
        <v>90.536277602523668</v>
      </c>
      <c r="AO477" s="30" t="s">
        <v>399</v>
      </c>
      <c r="AP477" s="47"/>
      <c r="AQ477">
        <v>1</v>
      </c>
    </row>
    <row r="478" spans="1:46" ht="63" customHeight="1">
      <c r="A478" s="12"/>
      <c r="B478" s="18" t="s">
        <v>374</v>
      </c>
      <c r="C478" s="36">
        <f t="shared" si="1135"/>
        <v>0</v>
      </c>
      <c r="D478" s="36">
        <f t="shared" si="1135"/>
        <v>0</v>
      </c>
      <c r="E478" s="36">
        <f t="shared" si="1136"/>
        <v>0</v>
      </c>
      <c r="F478" s="36"/>
      <c r="G478" s="36"/>
      <c r="H478" s="36"/>
      <c r="I478" s="36"/>
      <c r="J478" s="36"/>
      <c r="K478" s="36"/>
      <c r="L478" s="36"/>
      <c r="M478" s="36"/>
      <c r="N478" s="36"/>
      <c r="O478" s="36">
        <f t="shared" si="1138"/>
        <v>0</v>
      </c>
      <c r="P478" s="36">
        <f t="shared" si="1139"/>
        <v>0</v>
      </c>
      <c r="Q478" s="36">
        <f t="shared" si="1140"/>
        <v>0</v>
      </c>
      <c r="R478" s="36">
        <f t="shared" si="1141"/>
        <v>0</v>
      </c>
      <c r="S478" s="36"/>
      <c r="T478" s="36"/>
      <c r="U478" s="36"/>
      <c r="V478" s="36"/>
      <c r="W478" s="36"/>
      <c r="X478" s="36"/>
      <c r="Y478" s="36">
        <f>Z478+AF478</f>
        <v>0</v>
      </c>
      <c r="Z478" s="36">
        <f t="shared" si="1142"/>
        <v>0</v>
      </c>
      <c r="AA478" s="36"/>
      <c r="AB478" s="36"/>
      <c r="AC478" s="36"/>
      <c r="AD478" s="36"/>
      <c r="AE478" s="36"/>
      <c r="AF478" s="36">
        <f t="shared" si="1143"/>
        <v>0</v>
      </c>
      <c r="AG478" s="36">
        <f t="shared" si="1144"/>
        <v>0</v>
      </c>
      <c r="AH478" s="36"/>
      <c r="AI478" s="36"/>
      <c r="AJ478" s="36"/>
      <c r="AK478" s="36"/>
      <c r="AL478" s="36"/>
      <c r="AM478" s="91"/>
      <c r="AN478" s="90"/>
      <c r="AO478" s="30" t="s">
        <v>381</v>
      </c>
      <c r="AP478" s="47"/>
      <c r="AQ478">
        <v>1</v>
      </c>
    </row>
    <row r="479" spans="1:46" ht="63" customHeight="1">
      <c r="A479" s="12"/>
      <c r="B479" s="18" t="s">
        <v>375</v>
      </c>
      <c r="C479" s="36">
        <f t="shared" si="1135"/>
        <v>0</v>
      </c>
      <c r="D479" s="36">
        <f t="shared" si="1135"/>
        <v>0</v>
      </c>
      <c r="E479" s="36">
        <f t="shared" si="1136"/>
        <v>0</v>
      </c>
      <c r="F479" s="36"/>
      <c r="G479" s="36"/>
      <c r="H479" s="36"/>
      <c r="I479" s="36"/>
      <c r="J479" s="36"/>
      <c r="K479" s="36"/>
      <c r="L479" s="36"/>
      <c r="M479" s="36"/>
      <c r="N479" s="36"/>
      <c r="O479" s="36">
        <f t="shared" si="1138"/>
        <v>0</v>
      </c>
      <c r="P479" s="36">
        <f t="shared" si="1139"/>
        <v>0</v>
      </c>
      <c r="Q479" s="36">
        <f t="shared" si="1140"/>
        <v>0</v>
      </c>
      <c r="R479" s="36">
        <f t="shared" si="1141"/>
        <v>0</v>
      </c>
      <c r="S479" s="36"/>
      <c r="T479" s="36"/>
      <c r="U479" s="36"/>
      <c r="V479" s="36"/>
      <c r="W479" s="36"/>
      <c r="X479" s="36"/>
      <c r="Y479" s="36">
        <f>Z479+AF479</f>
        <v>0</v>
      </c>
      <c r="Z479" s="36">
        <f t="shared" si="1142"/>
        <v>0</v>
      </c>
      <c r="AA479" s="36"/>
      <c r="AB479" s="36"/>
      <c r="AC479" s="36"/>
      <c r="AD479" s="36"/>
      <c r="AE479" s="36"/>
      <c r="AF479" s="36">
        <f t="shared" si="1143"/>
        <v>0</v>
      </c>
      <c r="AG479" s="36">
        <f t="shared" si="1144"/>
        <v>0</v>
      </c>
      <c r="AH479" s="36"/>
      <c r="AI479" s="36"/>
      <c r="AJ479" s="36"/>
      <c r="AK479" s="36"/>
      <c r="AL479" s="36"/>
      <c r="AM479" s="91"/>
      <c r="AN479" s="90"/>
      <c r="AO479" s="30" t="s">
        <v>382</v>
      </c>
      <c r="AP479" s="47"/>
      <c r="AQ479">
        <v>1</v>
      </c>
    </row>
    <row r="480" spans="1:46" ht="63" customHeight="1">
      <c r="A480" s="16">
        <v>3</v>
      </c>
      <c r="B480" s="2" t="s">
        <v>361</v>
      </c>
      <c r="C480" s="34">
        <f>C481</f>
        <v>7351.640816326536</v>
      </c>
      <c r="D480" s="34">
        <f>D481</f>
        <v>6739.0040816326582</v>
      </c>
      <c r="E480" s="34">
        <f t="shared" ref="E480:AL480" si="1145">E481</f>
        <v>1225.273469387756</v>
      </c>
      <c r="F480" s="34">
        <f t="shared" si="1145"/>
        <v>612.636734693878</v>
      </c>
      <c r="G480" s="34">
        <f t="shared" si="1145"/>
        <v>0</v>
      </c>
      <c r="H480" s="34"/>
      <c r="I480" s="34">
        <f t="shared" si="1145"/>
        <v>612.636734693878</v>
      </c>
      <c r="J480" s="34">
        <f t="shared" si="1145"/>
        <v>612.636734693878</v>
      </c>
      <c r="K480" s="34">
        <f t="shared" si="1145"/>
        <v>0</v>
      </c>
      <c r="L480" s="34">
        <f t="shared" si="1145"/>
        <v>0</v>
      </c>
      <c r="M480" s="34"/>
      <c r="N480" s="34"/>
      <c r="O480" s="34">
        <f t="shared" si="1145"/>
        <v>6126.3673469387795</v>
      </c>
      <c r="P480" s="34">
        <f t="shared" si="1145"/>
        <v>6126.3673469387795</v>
      </c>
      <c r="Q480" s="34">
        <f t="shared" si="1145"/>
        <v>6126.3673469387795</v>
      </c>
      <c r="R480" s="34">
        <f t="shared" si="1145"/>
        <v>6126.3673469387795</v>
      </c>
      <c r="S480" s="34">
        <f t="shared" si="1145"/>
        <v>0</v>
      </c>
      <c r="T480" s="34"/>
      <c r="U480" s="34">
        <f t="shared" si="1145"/>
        <v>0</v>
      </c>
      <c r="V480" s="34">
        <f t="shared" si="1145"/>
        <v>6126.3673469387795</v>
      </c>
      <c r="W480" s="34">
        <f t="shared" si="1145"/>
        <v>0</v>
      </c>
      <c r="X480" s="34">
        <f t="shared" si="1145"/>
        <v>0</v>
      </c>
      <c r="Y480" s="34">
        <f t="shared" si="1145"/>
        <v>6659</v>
      </c>
      <c r="Z480" s="34">
        <f t="shared" si="1145"/>
        <v>612</v>
      </c>
      <c r="AA480" s="34">
        <f t="shared" si="1145"/>
        <v>0</v>
      </c>
      <c r="AB480" s="34">
        <f t="shared" si="1145"/>
        <v>612</v>
      </c>
      <c r="AC480" s="34">
        <f t="shared" si="1145"/>
        <v>0</v>
      </c>
      <c r="AD480" s="34">
        <f t="shared" si="1145"/>
        <v>0</v>
      </c>
      <c r="AE480" s="34"/>
      <c r="AF480" s="34">
        <f t="shared" si="1145"/>
        <v>6047</v>
      </c>
      <c r="AG480" s="34">
        <f t="shared" si="1145"/>
        <v>6047</v>
      </c>
      <c r="AH480" s="34">
        <f t="shared" si="1145"/>
        <v>0</v>
      </c>
      <c r="AI480" s="34">
        <f t="shared" si="1145"/>
        <v>0</v>
      </c>
      <c r="AJ480" s="34">
        <f t="shared" si="1145"/>
        <v>6047</v>
      </c>
      <c r="AK480" s="34">
        <f t="shared" si="1145"/>
        <v>0</v>
      </c>
      <c r="AL480" s="34">
        <f t="shared" si="1145"/>
        <v>0</v>
      </c>
      <c r="AM480" s="90">
        <f t="shared" ref="AM480:AM509" si="1146">Y480/C480*100</f>
        <v>90.578418700920238</v>
      </c>
      <c r="AN480" s="90">
        <f t="shared" ref="AN480:AN514" si="1147">Y480/D480*100</f>
        <v>98.81282040100389</v>
      </c>
      <c r="AO480" s="16"/>
      <c r="AP480" s="44"/>
    </row>
    <row r="481" spans="1:45" ht="108.75" customHeight="1">
      <c r="A481" s="12"/>
      <c r="B481" s="5" t="s">
        <v>362</v>
      </c>
      <c r="C481" s="35">
        <f>C482+C483+C484</f>
        <v>7351.640816326536</v>
      </c>
      <c r="D481" s="35">
        <f>D482+D483+D484</f>
        <v>6739.0040816326582</v>
      </c>
      <c r="E481" s="35">
        <f t="shared" ref="E481:V481" si="1148">E482+E483+E484</f>
        <v>1225.273469387756</v>
      </c>
      <c r="F481" s="35">
        <f t="shared" ref="F481" si="1149">F482+F483+F484</f>
        <v>612.636734693878</v>
      </c>
      <c r="G481" s="35">
        <f t="shared" si="1148"/>
        <v>0</v>
      </c>
      <c r="H481" s="35"/>
      <c r="I481" s="35">
        <f t="shared" si="1148"/>
        <v>612.636734693878</v>
      </c>
      <c r="J481" s="35">
        <f t="shared" ref="J481" si="1150">J482+J483+J484</f>
        <v>612.636734693878</v>
      </c>
      <c r="K481" s="35">
        <f t="shared" si="1148"/>
        <v>0</v>
      </c>
      <c r="L481" s="35">
        <f t="shared" si="1148"/>
        <v>0</v>
      </c>
      <c r="M481" s="35"/>
      <c r="N481" s="35"/>
      <c r="O481" s="35">
        <f t="shared" si="1148"/>
        <v>6126.3673469387795</v>
      </c>
      <c r="P481" s="35">
        <f t="shared" ref="P481" si="1151">P482+P483+P484</f>
        <v>6126.3673469387795</v>
      </c>
      <c r="Q481" s="35">
        <f t="shared" si="1148"/>
        <v>6126.3673469387795</v>
      </c>
      <c r="R481" s="35">
        <f t="shared" ref="R481" si="1152">R482+R483+R484</f>
        <v>6126.3673469387795</v>
      </c>
      <c r="S481" s="35">
        <f t="shared" si="1148"/>
        <v>0</v>
      </c>
      <c r="T481" s="35"/>
      <c r="U481" s="35">
        <f t="shared" si="1148"/>
        <v>0</v>
      </c>
      <c r="V481" s="35">
        <f t="shared" si="1148"/>
        <v>6126.3673469387795</v>
      </c>
      <c r="W481" s="35">
        <f t="shared" ref="W481:AL481" si="1153">W482+W483+W484</f>
        <v>0</v>
      </c>
      <c r="X481" s="35">
        <f t="shared" si="1153"/>
        <v>0</v>
      </c>
      <c r="Y481" s="39">
        <f t="shared" si="1153"/>
        <v>6659</v>
      </c>
      <c r="Z481" s="39">
        <f t="shared" si="1153"/>
        <v>612</v>
      </c>
      <c r="AA481" s="39">
        <f t="shared" si="1153"/>
        <v>0</v>
      </c>
      <c r="AB481" s="39">
        <f t="shared" si="1153"/>
        <v>612</v>
      </c>
      <c r="AC481" s="39">
        <f t="shared" si="1153"/>
        <v>0</v>
      </c>
      <c r="AD481" s="39">
        <f t="shared" si="1153"/>
        <v>0</v>
      </c>
      <c r="AE481" s="39"/>
      <c r="AF481" s="39">
        <f t="shared" si="1153"/>
        <v>6047</v>
      </c>
      <c r="AG481" s="39">
        <f t="shared" si="1153"/>
        <v>6047</v>
      </c>
      <c r="AH481" s="39">
        <f t="shared" si="1153"/>
        <v>0</v>
      </c>
      <c r="AI481" s="39">
        <f t="shared" si="1153"/>
        <v>0</v>
      </c>
      <c r="AJ481" s="39">
        <f t="shared" si="1153"/>
        <v>6047</v>
      </c>
      <c r="AK481" s="39">
        <f t="shared" si="1153"/>
        <v>0</v>
      </c>
      <c r="AL481" s="39">
        <f t="shared" si="1153"/>
        <v>0</v>
      </c>
      <c r="AM481" s="91">
        <f t="shared" si="1146"/>
        <v>90.578418700920238</v>
      </c>
      <c r="AN481" s="91">
        <f t="shared" si="1147"/>
        <v>98.81282040100389</v>
      </c>
      <c r="AO481" s="12"/>
      <c r="AP481" s="45"/>
    </row>
    <row r="482" spans="1:45" ht="63" customHeight="1">
      <c r="A482" s="12"/>
      <c r="B482" s="18" t="s">
        <v>376</v>
      </c>
      <c r="C482" s="36">
        <f t="shared" ref="C482:D486" si="1154">E482+O482</f>
        <v>3561.9146567717999</v>
      </c>
      <c r="D482" s="36">
        <f t="shared" si="1154"/>
        <v>3265.0884353741499</v>
      </c>
      <c r="E482" s="36">
        <f t="shared" ref="E482:E484" si="1155">SUM(G482:L482)</f>
        <v>593.65244279529998</v>
      </c>
      <c r="F482" s="36">
        <f t="shared" ref="F482:F486" si="1156">H482+J482+K482+L482+N482</f>
        <v>296.82622139764999</v>
      </c>
      <c r="G482" s="36"/>
      <c r="H482" s="36"/>
      <c r="I482" s="36">
        <v>296.82622139764999</v>
      </c>
      <c r="J482" s="36">
        <v>296.82622139764999</v>
      </c>
      <c r="K482" s="36"/>
      <c r="L482" s="36"/>
      <c r="M482" s="36"/>
      <c r="N482" s="36"/>
      <c r="O482" s="36">
        <f t="shared" ref="O482:O484" si="1157">Q482+X482</f>
        <v>2968.2622139764999</v>
      </c>
      <c r="P482" s="36">
        <f t="shared" ref="P482:P484" si="1158">R482+X482</f>
        <v>2968.2622139764999</v>
      </c>
      <c r="Q482" s="36">
        <f t="shared" ref="Q482:Q484" si="1159">S482+U482+V482+W482</f>
        <v>2968.2622139764999</v>
      </c>
      <c r="R482" s="36">
        <f t="shared" ref="R482:R484" si="1160">T482+U482+V482+W482</f>
        <v>2968.2622139764999</v>
      </c>
      <c r="S482" s="36"/>
      <c r="T482" s="36"/>
      <c r="U482" s="36"/>
      <c r="V482" s="36">
        <v>2968.2622139764999</v>
      </c>
      <c r="W482" s="36"/>
      <c r="X482" s="36"/>
      <c r="Y482" s="36">
        <f>Z482+AF482</f>
        <v>3265</v>
      </c>
      <c r="Z482" s="36">
        <f t="shared" ref="Z482:Z484" si="1161">AA482+AB482+AC482+AD482</f>
        <v>297</v>
      </c>
      <c r="AA482" s="36"/>
      <c r="AB482" s="408">
        <v>297</v>
      </c>
      <c r="AC482" s="36"/>
      <c r="AD482" s="36"/>
      <c r="AE482" s="36"/>
      <c r="AF482" s="36">
        <f t="shared" ref="AF482:AF484" si="1162">AG482+AL482</f>
        <v>2968</v>
      </c>
      <c r="AG482" s="36">
        <f t="shared" ref="AG482:AG484" si="1163">AH482+AI482+AJ482+AK482</f>
        <v>2968</v>
      </c>
      <c r="AH482" s="36"/>
      <c r="AI482" s="36"/>
      <c r="AJ482" s="408">
        <v>2968</v>
      </c>
      <c r="AK482" s="36"/>
      <c r="AL482" s="36"/>
      <c r="AM482" s="94">
        <f t="shared" si="1146"/>
        <v>91.664183862257474</v>
      </c>
      <c r="AN482" s="94">
        <f t="shared" si="1147"/>
        <v>99.997291486099073</v>
      </c>
      <c r="AO482" s="30" t="s">
        <v>383</v>
      </c>
      <c r="AP482" s="47"/>
      <c r="AQ482">
        <v>1</v>
      </c>
    </row>
    <row r="483" spans="1:45" ht="63" customHeight="1">
      <c r="A483" s="12"/>
      <c r="B483" s="18" t="s">
        <v>377</v>
      </c>
      <c r="C483" s="36">
        <f t="shared" si="1154"/>
        <v>1948.3547309833079</v>
      </c>
      <c r="D483" s="36">
        <f t="shared" si="1154"/>
        <v>1785.9918367346991</v>
      </c>
      <c r="E483" s="36">
        <f t="shared" si="1155"/>
        <v>324.72578849721799</v>
      </c>
      <c r="F483" s="36">
        <f t="shared" si="1156"/>
        <v>162.362894248609</v>
      </c>
      <c r="G483" s="36"/>
      <c r="H483" s="36"/>
      <c r="I483" s="36">
        <v>162.362894248609</v>
      </c>
      <c r="J483" s="36">
        <v>162.362894248609</v>
      </c>
      <c r="K483" s="36"/>
      <c r="L483" s="36"/>
      <c r="M483" s="36"/>
      <c r="N483" s="36"/>
      <c r="O483" s="36">
        <f t="shared" si="1157"/>
        <v>1623.62894248609</v>
      </c>
      <c r="P483" s="36">
        <f t="shared" si="1158"/>
        <v>1623.62894248609</v>
      </c>
      <c r="Q483" s="36">
        <f t="shared" si="1159"/>
        <v>1623.62894248609</v>
      </c>
      <c r="R483" s="36">
        <f t="shared" si="1160"/>
        <v>1623.62894248609</v>
      </c>
      <c r="S483" s="36"/>
      <c r="T483" s="36"/>
      <c r="U483" s="36"/>
      <c r="V483" s="36">
        <v>1623.62894248609</v>
      </c>
      <c r="W483" s="36"/>
      <c r="X483" s="36"/>
      <c r="Y483" s="36">
        <f>Z483+AF483</f>
        <v>1707</v>
      </c>
      <c r="Z483" s="36">
        <f t="shared" si="1161"/>
        <v>162</v>
      </c>
      <c r="AA483" s="36"/>
      <c r="AB483" s="408">
        <v>162</v>
      </c>
      <c r="AC483" s="36"/>
      <c r="AD483" s="36"/>
      <c r="AE483" s="36"/>
      <c r="AF483" s="36">
        <f t="shared" si="1162"/>
        <v>1545</v>
      </c>
      <c r="AG483" s="36">
        <f t="shared" si="1163"/>
        <v>1545</v>
      </c>
      <c r="AH483" s="36"/>
      <c r="AI483" s="36"/>
      <c r="AJ483" s="408">
        <v>1545</v>
      </c>
      <c r="AK483" s="36"/>
      <c r="AL483" s="36"/>
      <c r="AM483" s="94">
        <f t="shared" si="1146"/>
        <v>87.612382532543265</v>
      </c>
      <c r="AN483" s="94">
        <f t="shared" si="1147"/>
        <v>95.577144580956286</v>
      </c>
      <c r="AO483" s="30" t="s">
        <v>383</v>
      </c>
      <c r="AP483" s="47"/>
      <c r="AQ483">
        <v>1</v>
      </c>
    </row>
    <row r="484" spans="1:45" ht="63" customHeight="1">
      <c r="A484" s="12"/>
      <c r="B484" s="18" t="s">
        <v>378</v>
      </c>
      <c r="C484" s="36">
        <f t="shared" si="1154"/>
        <v>1841.3714285714279</v>
      </c>
      <c r="D484" s="36">
        <f t="shared" si="1154"/>
        <v>1687.9238095238088</v>
      </c>
      <c r="E484" s="36">
        <f t="shared" si="1155"/>
        <v>306.89523809523803</v>
      </c>
      <c r="F484" s="36">
        <f t="shared" si="1156"/>
        <v>153.44761904761901</v>
      </c>
      <c r="G484" s="36"/>
      <c r="H484" s="36"/>
      <c r="I484" s="36">
        <v>153.44761904761901</v>
      </c>
      <c r="J484" s="36">
        <v>153.44761904761901</v>
      </c>
      <c r="K484" s="36"/>
      <c r="L484" s="36"/>
      <c r="M484" s="36"/>
      <c r="N484" s="36"/>
      <c r="O484" s="36">
        <f t="shared" si="1157"/>
        <v>1534.4761904761899</v>
      </c>
      <c r="P484" s="36">
        <f t="shared" si="1158"/>
        <v>1534.4761904761899</v>
      </c>
      <c r="Q484" s="36">
        <f t="shared" si="1159"/>
        <v>1534.4761904761899</v>
      </c>
      <c r="R484" s="36">
        <f t="shared" si="1160"/>
        <v>1534.4761904761899</v>
      </c>
      <c r="S484" s="36"/>
      <c r="T484" s="36"/>
      <c r="U484" s="36"/>
      <c r="V484" s="36">
        <v>1534.4761904761899</v>
      </c>
      <c r="W484" s="36"/>
      <c r="X484" s="36"/>
      <c r="Y484" s="36">
        <f>Z484+AF484</f>
        <v>1687</v>
      </c>
      <c r="Z484" s="36">
        <f t="shared" si="1161"/>
        <v>153</v>
      </c>
      <c r="AA484" s="36"/>
      <c r="AB484" s="408">
        <v>153</v>
      </c>
      <c r="AC484" s="36"/>
      <c r="AD484" s="36"/>
      <c r="AE484" s="36"/>
      <c r="AF484" s="36">
        <f t="shared" si="1162"/>
        <v>1534</v>
      </c>
      <c r="AG484" s="36">
        <f t="shared" si="1163"/>
        <v>1534</v>
      </c>
      <c r="AH484" s="36"/>
      <c r="AI484" s="36"/>
      <c r="AJ484" s="408">
        <v>1534</v>
      </c>
      <c r="AK484" s="36"/>
      <c r="AL484" s="36"/>
      <c r="AM484" s="94">
        <f t="shared" si="1146"/>
        <v>91.616497020854055</v>
      </c>
      <c r="AN484" s="94">
        <f t="shared" si="1147"/>
        <v>99.945269477295341</v>
      </c>
      <c r="AO484" s="30" t="s">
        <v>383</v>
      </c>
      <c r="AP484" s="47"/>
      <c r="AQ484">
        <v>1</v>
      </c>
    </row>
    <row r="485" spans="1:45" ht="63" customHeight="1">
      <c r="A485" s="16">
        <v>4</v>
      </c>
      <c r="B485" s="2" t="s">
        <v>363</v>
      </c>
      <c r="C485" s="34">
        <f>C486</f>
        <v>2758.7135435992582</v>
      </c>
      <c r="D485" s="34">
        <f>D486</f>
        <v>2528.8567717996289</v>
      </c>
      <c r="E485" s="34">
        <f t="shared" ref="E485:AL485" si="1164">E486</f>
        <v>459.713543599258</v>
      </c>
      <c r="F485" s="34">
        <f t="shared" si="1164"/>
        <v>229.856771799629</v>
      </c>
      <c r="G485" s="34">
        <f t="shared" si="1164"/>
        <v>0</v>
      </c>
      <c r="H485" s="34"/>
      <c r="I485" s="34">
        <f t="shared" si="1164"/>
        <v>229.856771799629</v>
      </c>
      <c r="J485" s="34">
        <f t="shared" si="1164"/>
        <v>229.856771799629</v>
      </c>
      <c r="K485" s="34">
        <f t="shared" si="1164"/>
        <v>0</v>
      </c>
      <c r="L485" s="34">
        <f t="shared" si="1164"/>
        <v>0</v>
      </c>
      <c r="M485" s="34"/>
      <c r="N485" s="34"/>
      <c r="O485" s="34">
        <f t="shared" si="1164"/>
        <v>2299</v>
      </c>
      <c r="P485" s="34">
        <f t="shared" si="1164"/>
        <v>2299</v>
      </c>
      <c r="Q485" s="34">
        <f t="shared" si="1164"/>
        <v>2299</v>
      </c>
      <c r="R485" s="34">
        <f t="shared" si="1164"/>
        <v>2299</v>
      </c>
      <c r="S485" s="34">
        <f t="shared" si="1164"/>
        <v>0</v>
      </c>
      <c r="T485" s="34"/>
      <c r="U485" s="34">
        <f t="shared" si="1164"/>
        <v>0</v>
      </c>
      <c r="V485" s="34">
        <f t="shared" si="1164"/>
        <v>2299</v>
      </c>
      <c r="W485" s="34">
        <f t="shared" si="1164"/>
        <v>0</v>
      </c>
      <c r="X485" s="34">
        <f t="shared" si="1164"/>
        <v>0</v>
      </c>
      <c r="Y485" s="34">
        <f t="shared" si="1164"/>
        <v>44</v>
      </c>
      <c r="Z485" s="34">
        <f t="shared" si="1164"/>
        <v>44</v>
      </c>
      <c r="AA485" s="34">
        <f t="shared" si="1164"/>
        <v>0</v>
      </c>
      <c r="AB485" s="34">
        <f t="shared" si="1164"/>
        <v>44</v>
      </c>
      <c r="AC485" s="34">
        <f t="shared" si="1164"/>
        <v>0</v>
      </c>
      <c r="AD485" s="34">
        <f t="shared" si="1164"/>
        <v>0</v>
      </c>
      <c r="AE485" s="34"/>
      <c r="AF485" s="34">
        <f t="shared" si="1164"/>
        <v>0</v>
      </c>
      <c r="AG485" s="34">
        <f t="shared" si="1164"/>
        <v>0</v>
      </c>
      <c r="AH485" s="34">
        <f t="shared" si="1164"/>
        <v>0</v>
      </c>
      <c r="AI485" s="34">
        <f t="shared" si="1164"/>
        <v>0</v>
      </c>
      <c r="AJ485" s="34">
        <f t="shared" si="1164"/>
        <v>0</v>
      </c>
      <c r="AK485" s="34">
        <f t="shared" si="1164"/>
        <v>0</v>
      </c>
      <c r="AL485" s="34">
        <f t="shared" si="1164"/>
        <v>0</v>
      </c>
      <c r="AM485" s="91">
        <f t="shared" si="1146"/>
        <v>1.5949463148172232</v>
      </c>
      <c r="AN485" s="90">
        <f t="shared" si="1147"/>
        <v>1.7399166489246425</v>
      </c>
      <c r="AO485" s="16"/>
      <c r="AP485" s="44"/>
    </row>
    <row r="486" spans="1:45" ht="63" customHeight="1">
      <c r="A486" s="12"/>
      <c r="B486" s="5" t="s">
        <v>364</v>
      </c>
      <c r="C486" s="39">
        <f t="shared" ref="C486" si="1165">E486+O486</f>
        <v>2758.7135435992582</v>
      </c>
      <c r="D486" s="36">
        <f t="shared" si="1154"/>
        <v>2528.8567717996289</v>
      </c>
      <c r="E486" s="39">
        <f t="shared" ref="E486" si="1166">SUM(G486:L486)</f>
        <v>459.713543599258</v>
      </c>
      <c r="F486" s="36">
        <f t="shared" si="1156"/>
        <v>229.856771799629</v>
      </c>
      <c r="G486" s="35"/>
      <c r="H486" s="35"/>
      <c r="I486" s="35">
        <v>229.856771799629</v>
      </c>
      <c r="J486" s="35">
        <v>229.856771799629</v>
      </c>
      <c r="K486" s="35"/>
      <c r="L486" s="35"/>
      <c r="M486" s="35"/>
      <c r="N486" s="35"/>
      <c r="O486" s="39">
        <f t="shared" ref="O486" si="1167">Q486+X486</f>
        <v>2299</v>
      </c>
      <c r="P486" s="39">
        <f t="shared" ref="P486" si="1168">R486+X486</f>
        <v>2299</v>
      </c>
      <c r="Q486" s="36">
        <f t="shared" ref="Q486" si="1169">S486+U486+V486+W486</f>
        <v>2299</v>
      </c>
      <c r="R486" s="36">
        <f t="shared" ref="R486" si="1170">T486+U486+V486+W486</f>
        <v>2299</v>
      </c>
      <c r="S486" s="35"/>
      <c r="T486" s="35"/>
      <c r="U486" s="35"/>
      <c r="V486" s="35">
        <v>2299</v>
      </c>
      <c r="W486" s="35"/>
      <c r="X486" s="35"/>
      <c r="Y486" s="36">
        <f>Z486+AF486</f>
        <v>44</v>
      </c>
      <c r="Z486" s="36">
        <f t="shared" ref="Z486" si="1171">AA486+AB486+AC486+AD486</f>
        <v>44</v>
      </c>
      <c r="AA486" s="39"/>
      <c r="AB486" s="407">
        <v>44</v>
      </c>
      <c r="AC486" s="39"/>
      <c r="AD486" s="39"/>
      <c r="AE486" s="39"/>
      <c r="AF486" s="39"/>
      <c r="AG486" s="39"/>
      <c r="AH486" s="39"/>
      <c r="AI486" s="39"/>
      <c r="AJ486" s="39"/>
      <c r="AK486" s="39"/>
      <c r="AL486" s="39"/>
      <c r="AM486" s="91">
        <f t="shared" si="1146"/>
        <v>1.5949463148172232</v>
      </c>
      <c r="AN486" s="91">
        <f t="shared" si="1147"/>
        <v>1.7399166489246425</v>
      </c>
      <c r="AO486" s="12" t="s">
        <v>384</v>
      </c>
      <c r="AP486" s="45"/>
      <c r="AQ486">
        <v>1</v>
      </c>
    </row>
    <row r="487" spans="1:45" ht="81" customHeight="1">
      <c r="A487" s="16">
        <v>5</v>
      </c>
      <c r="B487" s="2" t="s">
        <v>365</v>
      </c>
      <c r="C487" s="34">
        <f>C488</f>
        <v>3638.4</v>
      </c>
      <c r="D487" s="34">
        <f>D488</f>
        <v>3335.2</v>
      </c>
      <c r="E487" s="34">
        <f t="shared" ref="E487:AL487" si="1172">E488</f>
        <v>606.4</v>
      </c>
      <c r="F487" s="34">
        <f t="shared" si="1172"/>
        <v>303.2</v>
      </c>
      <c r="G487" s="34">
        <f t="shared" si="1172"/>
        <v>0</v>
      </c>
      <c r="H487" s="34"/>
      <c r="I487" s="34">
        <f t="shared" si="1172"/>
        <v>303.2</v>
      </c>
      <c r="J487" s="34">
        <f t="shared" si="1172"/>
        <v>303.2</v>
      </c>
      <c r="K487" s="34">
        <f t="shared" si="1172"/>
        <v>0</v>
      </c>
      <c r="L487" s="34">
        <f t="shared" si="1172"/>
        <v>0</v>
      </c>
      <c r="M487" s="34"/>
      <c r="N487" s="34"/>
      <c r="O487" s="34">
        <f t="shared" si="1172"/>
        <v>3032</v>
      </c>
      <c r="P487" s="34">
        <f t="shared" si="1172"/>
        <v>3032</v>
      </c>
      <c r="Q487" s="34">
        <f t="shared" si="1172"/>
        <v>3032</v>
      </c>
      <c r="R487" s="34">
        <f t="shared" si="1172"/>
        <v>3032</v>
      </c>
      <c r="S487" s="34">
        <f t="shared" si="1172"/>
        <v>0</v>
      </c>
      <c r="T487" s="34"/>
      <c r="U487" s="34">
        <f t="shared" si="1172"/>
        <v>0</v>
      </c>
      <c r="V487" s="34">
        <f t="shared" si="1172"/>
        <v>3032</v>
      </c>
      <c r="W487" s="34">
        <f t="shared" si="1172"/>
        <v>0</v>
      </c>
      <c r="X487" s="34">
        <f t="shared" si="1172"/>
        <v>0</v>
      </c>
      <c r="Y487" s="34">
        <f t="shared" si="1172"/>
        <v>1325</v>
      </c>
      <c r="Z487" s="34">
        <f t="shared" si="1172"/>
        <v>0</v>
      </c>
      <c r="AA487" s="34">
        <f t="shared" si="1172"/>
        <v>0</v>
      </c>
      <c r="AB487" s="34">
        <f t="shared" si="1172"/>
        <v>0</v>
      </c>
      <c r="AC487" s="34">
        <f t="shared" si="1172"/>
        <v>0</v>
      </c>
      <c r="AD487" s="34">
        <f t="shared" si="1172"/>
        <v>0</v>
      </c>
      <c r="AE487" s="34"/>
      <c r="AF487" s="34">
        <f t="shared" si="1172"/>
        <v>1325</v>
      </c>
      <c r="AG487" s="34">
        <f t="shared" si="1172"/>
        <v>1325</v>
      </c>
      <c r="AH487" s="34">
        <f t="shared" si="1172"/>
        <v>0</v>
      </c>
      <c r="AI487" s="34">
        <f t="shared" si="1172"/>
        <v>0</v>
      </c>
      <c r="AJ487" s="34">
        <f t="shared" si="1172"/>
        <v>1325</v>
      </c>
      <c r="AK487" s="34">
        <f t="shared" si="1172"/>
        <v>0</v>
      </c>
      <c r="AL487" s="34">
        <f t="shared" si="1172"/>
        <v>0</v>
      </c>
      <c r="AM487" s="91">
        <f t="shared" si="1146"/>
        <v>36.417106420404572</v>
      </c>
      <c r="AN487" s="90">
        <f t="shared" si="1147"/>
        <v>39.727752458623172</v>
      </c>
      <c r="AO487" s="16"/>
      <c r="AP487" s="44"/>
    </row>
    <row r="488" spans="1:45" ht="63" customHeight="1">
      <c r="A488" s="12"/>
      <c r="B488" s="5" t="s">
        <v>366</v>
      </c>
      <c r="C488" s="35">
        <f>C489+C490</f>
        <v>3638.4</v>
      </c>
      <c r="D488" s="35">
        <f>D489+D490</f>
        <v>3335.2</v>
      </c>
      <c r="E488" s="35">
        <f t="shared" ref="E488:AL488" si="1173">E489+E490</f>
        <v>606.4</v>
      </c>
      <c r="F488" s="35">
        <f t="shared" ref="F488" si="1174">F489+F490</f>
        <v>303.2</v>
      </c>
      <c r="G488" s="35">
        <f t="shared" si="1173"/>
        <v>0</v>
      </c>
      <c r="H488" s="35"/>
      <c r="I488" s="35">
        <f t="shared" si="1173"/>
        <v>303.2</v>
      </c>
      <c r="J488" s="35">
        <f t="shared" ref="J488" si="1175">J489+J490</f>
        <v>303.2</v>
      </c>
      <c r="K488" s="35">
        <f t="shared" si="1173"/>
        <v>0</v>
      </c>
      <c r="L488" s="35">
        <f t="shared" si="1173"/>
        <v>0</v>
      </c>
      <c r="M488" s="35"/>
      <c r="N488" s="35"/>
      <c r="O488" s="35">
        <f t="shared" si="1173"/>
        <v>3032</v>
      </c>
      <c r="P488" s="35">
        <f t="shared" ref="P488" si="1176">P489+P490</f>
        <v>3032</v>
      </c>
      <c r="Q488" s="35">
        <f t="shared" si="1173"/>
        <v>3032</v>
      </c>
      <c r="R488" s="35">
        <f t="shared" ref="R488" si="1177">R489+R490</f>
        <v>3032</v>
      </c>
      <c r="S488" s="35">
        <f t="shared" si="1173"/>
        <v>0</v>
      </c>
      <c r="T488" s="35"/>
      <c r="U488" s="35">
        <f t="shared" si="1173"/>
        <v>0</v>
      </c>
      <c r="V488" s="35">
        <f t="shared" si="1173"/>
        <v>3032</v>
      </c>
      <c r="W488" s="35">
        <f t="shared" si="1173"/>
        <v>0</v>
      </c>
      <c r="X488" s="35">
        <f t="shared" si="1173"/>
        <v>0</v>
      </c>
      <c r="Y488" s="39">
        <f t="shared" si="1173"/>
        <v>1325</v>
      </c>
      <c r="Z488" s="39">
        <f t="shared" si="1173"/>
        <v>0</v>
      </c>
      <c r="AA488" s="39">
        <f t="shared" si="1173"/>
        <v>0</v>
      </c>
      <c r="AB488" s="39">
        <f t="shared" si="1173"/>
        <v>0</v>
      </c>
      <c r="AC488" s="39">
        <f t="shared" si="1173"/>
        <v>0</v>
      </c>
      <c r="AD488" s="39">
        <f t="shared" si="1173"/>
        <v>0</v>
      </c>
      <c r="AE488" s="39"/>
      <c r="AF488" s="39">
        <f t="shared" si="1173"/>
        <v>1325</v>
      </c>
      <c r="AG488" s="39">
        <f t="shared" si="1173"/>
        <v>1325</v>
      </c>
      <c r="AH488" s="39">
        <f t="shared" si="1173"/>
        <v>0</v>
      </c>
      <c r="AI488" s="39">
        <f t="shared" si="1173"/>
        <v>0</v>
      </c>
      <c r="AJ488" s="39">
        <f t="shared" si="1173"/>
        <v>1325</v>
      </c>
      <c r="AK488" s="39">
        <f t="shared" si="1173"/>
        <v>0</v>
      </c>
      <c r="AL488" s="39">
        <f t="shared" si="1173"/>
        <v>0</v>
      </c>
      <c r="AM488" s="91">
        <f t="shared" si="1146"/>
        <v>36.417106420404572</v>
      </c>
      <c r="AN488" s="90">
        <f t="shared" si="1147"/>
        <v>39.727752458623172</v>
      </c>
      <c r="AO488" s="12"/>
      <c r="AP488" s="45"/>
    </row>
    <row r="489" spans="1:45" ht="90" customHeight="1">
      <c r="A489" s="30"/>
      <c r="B489" s="18" t="s">
        <v>379</v>
      </c>
      <c r="C489" s="36">
        <f t="shared" ref="C489:D490" si="1178">E489+O489</f>
        <v>3098.4</v>
      </c>
      <c r="D489" s="36">
        <f t="shared" si="1178"/>
        <v>2840.2</v>
      </c>
      <c r="E489" s="36">
        <f t="shared" ref="E489:E490" si="1179">SUM(G489:L489)</f>
        <v>516.4</v>
      </c>
      <c r="F489" s="36">
        <f t="shared" ref="F489:F490" si="1180">H489+J489+K489+L489+N489</f>
        <v>258.2</v>
      </c>
      <c r="G489" s="36"/>
      <c r="H489" s="36"/>
      <c r="I489" s="36">
        <v>258.2</v>
      </c>
      <c r="J489" s="36">
        <v>258.2</v>
      </c>
      <c r="K489" s="36"/>
      <c r="L489" s="36"/>
      <c r="M489" s="36"/>
      <c r="N489" s="36"/>
      <c r="O489" s="36">
        <f t="shared" ref="O489:O490" si="1181">Q489+X489</f>
        <v>2582</v>
      </c>
      <c r="P489" s="36">
        <f t="shared" ref="P489:P490" si="1182">R489+X489</f>
        <v>2582</v>
      </c>
      <c r="Q489" s="36">
        <f t="shared" ref="Q489:Q490" si="1183">S489+U489+V489+W489</f>
        <v>2582</v>
      </c>
      <c r="R489" s="36">
        <f t="shared" ref="R489:R490" si="1184">T489+U489+V489+W489</f>
        <v>2582</v>
      </c>
      <c r="S489" s="36"/>
      <c r="T489" s="36"/>
      <c r="U489" s="36"/>
      <c r="V489" s="36">
        <v>2582</v>
      </c>
      <c r="W489" s="36"/>
      <c r="X489" s="36"/>
      <c r="Y489" s="36">
        <f>Z489+AF489</f>
        <v>887</v>
      </c>
      <c r="Z489" s="36">
        <f t="shared" ref="Z489:Z490" si="1185">AA489+AB489+AC489+AD489</f>
        <v>0</v>
      </c>
      <c r="AA489" s="36"/>
      <c r="AB489" s="36"/>
      <c r="AC489" s="36"/>
      <c r="AD489" s="36"/>
      <c r="AE489" s="36"/>
      <c r="AF489" s="36">
        <f t="shared" ref="AF489:AF490" si="1186">AG489+AL489</f>
        <v>887</v>
      </c>
      <c r="AG489" s="36">
        <f t="shared" ref="AG489:AG490" si="1187">AH489+AI489+AJ489+AK489</f>
        <v>887</v>
      </c>
      <c r="AH489" s="36"/>
      <c r="AI489" s="36"/>
      <c r="AJ489" s="36">
        <v>887</v>
      </c>
      <c r="AK489" s="36"/>
      <c r="AL489" s="36"/>
      <c r="AM489" s="91">
        <f t="shared" si="1146"/>
        <v>28.627678801962304</v>
      </c>
      <c r="AN489" s="90">
        <f t="shared" si="1147"/>
        <v>31.230195056686149</v>
      </c>
      <c r="AO489" s="30" t="s">
        <v>385</v>
      </c>
      <c r="AP489" s="47"/>
      <c r="AQ489">
        <v>1</v>
      </c>
    </row>
    <row r="490" spans="1:45" ht="45.75" customHeight="1">
      <c r="A490" s="30"/>
      <c r="B490" s="18" t="s">
        <v>380</v>
      </c>
      <c r="C490" s="36">
        <f t="shared" si="1178"/>
        <v>540</v>
      </c>
      <c r="D490" s="36">
        <f t="shared" si="1178"/>
        <v>495</v>
      </c>
      <c r="E490" s="36">
        <f t="shared" si="1179"/>
        <v>90</v>
      </c>
      <c r="F490" s="36">
        <f t="shared" si="1180"/>
        <v>45</v>
      </c>
      <c r="G490" s="36"/>
      <c r="H490" s="36"/>
      <c r="I490" s="36">
        <v>45</v>
      </c>
      <c r="J490" s="36">
        <v>45</v>
      </c>
      <c r="K490" s="36"/>
      <c r="L490" s="36"/>
      <c r="M490" s="36"/>
      <c r="N490" s="36"/>
      <c r="O490" s="36">
        <f t="shared" si="1181"/>
        <v>450</v>
      </c>
      <c r="P490" s="36">
        <f t="shared" si="1182"/>
        <v>450</v>
      </c>
      <c r="Q490" s="36">
        <f t="shared" si="1183"/>
        <v>450</v>
      </c>
      <c r="R490" s="36">
        <f t="shared" si="1184"/>
        <v>450</v>
      </c>
      <c r="S490" s="36"/>
      <c r="T490" s="36"/>
      <c r="U490" s="36"/>
      <c r="V490" s="36">
        <v>450</v>
      </c>
      <c r="W490" s="36"/>
      <c r="X490" s="36"/>
      <c r="Y490" s="36">
        <f>Z490+AF490</f>
        <v>438</v>
      </c>
      <c r="Z490" s="36">
        <f t="shared" si="1185"/>
        <v>0</v>
      </c>
      <c r="AA490" s="36"/>
      <c r="AB490" s="36"/>
      <c r="AC490" s="36"/>
      <c r="AD490" s="36"/>
      <c r="AE490" s="36"/>
      <c r="AF490" s="36">
        <f t="shared" si="1186"/>
        <v>438</v>
      </c>
      <c r="AG490" s="36">
        <f t="shared" si="1187"/>
        <v>438</v>
      </c>
      <c r="AH490" s="36"/>
      <c r="AI490" s="36"/>
      <c r="AJ490" s="408">
        <v>438</v>
      </c>
      <c r="AK490" s="36"/>
      <c r="AL490" s="36"/>
      <c r="AM490" s="91">
        <f t="shared" si="1146"/>
        <v>81.111111111111114</v>
      </c>
      <c r="AN490" s="90">
        <f t="shared" si="1147"/>
        <v>88.484848484848484</v>
      </c>
      <c r="AO490" s="30" t="s">
        <v>386</v>
      </c>
      <c r="AP490" s="47"/>
      <c r="AQ490">
        <v>1</v>
      </c>
    </row>
    <row r="491" spans="1:45" s="180" customFormat="1" ht="45.75" customHeight="1">
      <c r="A491" s="16">
        <v>6</v>
      </c>
      <c r="B491" s="2" t="s">
        <v>1407</v>
      </c>
      <c r="C491" s="34">
        <f t="shared" ref="C491" si="1188">E491+O491</f>
        <v>10168</v>
      </c>
      <c r="D491" s="34">
        <f t="shared" ref="D491" si="1189">F491+P491</f>
        <v>10168</v>
      </c>
      <c r="E491" s="34">
        <f t="shared" ref="E491" si="1190">SUM(G491:L491)</f>
        <v>10168</v>
      </c>
      <c r="F491" s="34">
        <f t="shared" ref="F491" si="1191">H491+J491+K491+L491+N491</f>
        <v>10168</v>
      </c>
      <c r="G491" s="34"/>
      <c r="H491" s="34"/>
      <c r="I491" s="34"/>
      <c r="J491" s="34">
        <v>10168</v>
      </c>
      <c r="K491" s="34"/>
      <c r="L491" s="34"/>
      <c r="M491" s="34"/>
      <c r="N491" s="34"/>
      <c r="O491" s="34"/>
      <c r="P491" s="34"/>
      <c r="Q491" s="34"/>
      <c r="R491" s="34"/>
      <c r="S491" s="34"/>
      <c r="T491" s="34"/>
      <c r="U491" s="34"/>
      <c r="V491" s="34"/>
      <c r="W491" s="34"/>
      <c r="X491" s="34"/>
      <c r="Y491" s="34"/>
      <c r="Z491" s="34"/>
      <c r="AA491" s="34"/>
      <c r="AB491" s="34"/>
      <c r="AC491" s="34"/>
      <c r="AD491" s="34"/>
      <c r="AE491" s="34"/>
      <c r="AF491" s="34"/>
      <c r="AG491" s="34"/>
      <c r="AH491" s="34"/>
      <c r="AI491" s="34"/>
      <c r="AJ491" s="410"/>
      <c r="AK491" s="34"/>
      <c r="AL491" s="34"/>
      <c r="AM491" s="90"/>
      <c r="AN491" s="90"/>
      <c r="AO491" s="16"/>
      <c r="AP491" s="44"/>
    </row>
    <row r="492" spans="1:45" ht="56.25" customHeight="1">
      <c r="A492" s="64" t="s">
        <v>57</v>
      </c>
      <c r="B492" s="65" t="s">
        <v>387</v>
      </c>
      <c r="C492" s="66">
        <f>C493+C509</f>
        <v>214825</v>
      </c>
      <c r="D492" s="66">
        <f>D493+D509</f>
        <v>214825</v>
      </c>
      <c r="E492" s="66">
        <f t="shared" ref="E492:W492" si="1192">E493+E509</f>
        <v>0</v>
      </c>
      <c r="F492" s="66"/>
      <c r="G492" s="66">
        <f t="shared" si="1192"/>
        <v>0</v>
      </c>
      <c r="H492" s="66"/>
      <c r="I492" s="66">
        <f t="shared" si="1192"/>
        <v>0</v>
      </c>
      <c r="J492" s="66"/>
      <c r="K492" s="66">
        <f t="shared" si="1192"/>
        <v>0</v>
      </c>
      <c r="L492" s="66">
        <f t="shared" si="1192"/>
        <v>0</v>
      </c>
      <c r="M492" s="66"/>
      <c r="N492" s="66"/>
      <c r="O492" s="66">
        <f t="shared" si="1192"/>
        <v>214825</v>
      </c>
      <c r="P492" s="66">
        <f t="shared" ref="P492" si="1193">P493+P509</f>
        <v>214825</v>
      </c>
      <c r="Q492" s="66">
        <f t="shared" si="1192"/>
        <v>214825</v>
      </c>
      <c r="R492" s="66">
        <f t="shared" ref="R492" si="1194">R493+R509</f>
        <v>214825</v>
      </c>
      <c r="S492" s="66">
        <f t="shared" si="1192"/>
        <v>0</v>
      </c>
      <c r="T492" s="66"/>
      <c r="U492" s="66">
        <f t="shared" si="1192"/>
        <v>0</v>
      </c>
      <c r="V492" s="66">
        <f t="shared" si="1192"/>
        <v>0</v>
      </c>
      <c r="W492" s="66">
        <f t="shared" si="1192"/>
        <v>214825</v>
      </c>
      <c r="X492" s="66">
        <f t="shared" ref="X492:AL492" si="1195">X493+X509</f>
        <v>0</v>
      </c>
      <c r="Y492" s="66">
        <f t="shared" si="1195"/>
        <v>189534</v>
      </c>
      <c r="Z492" s="392">
        <f t="shared" si="1195"/>
        <v>0</v>
      </c>
      <c r="AA492" s="392">
        <f t="shared" si="1195"/>
        <v>0</v>
      </c>
      <c r="AB492" s="392">
        <f t="shared" si="1195"/>
        <v>0</v>
      </c>
      <c r="AC492" s="392">
        <f t="shared" si="1195"/>
        <v>0</v>
      </c>
      <c r="AD492" s="392">
        <f t="shared" si="1195"/>
        <v>0</v>
      </c>
      <c r="AE492" s="392"/>
      <c r="AF492" s="392">
        <f t="shared" si="1195"/>
        <v>189534</v>
      </c>
      <c r="AG492" s="392">
        <f t="shared" si="1195"/>
        <v>189534</v>
      </c>
      <c r="AH492" s="392">
        <f t="shared" si="1195"/>
        <v>0</v>
      </c>
      <c r="AI492" s="392">
        <f t="shared" si="1195"/>
        <v>0</v>
      </c>
      <c r="AJ492" s="66">
        <f t="shared" si="1195"/>
        <v>0</v>
      </c>
      <c r="AK492" s="66">
        <f t="shared" si="1195"/>
        <v>189534</v>
      </c>
      <c r="AL492" s="66">
        <f t="shared" si="1195"/>
        <v>0</v>
      </c>
      <c r="AM492" s="100">
        <f t="shared" si="1146"/>
        <v>88.227161643197945</v>
      </c>
      <c r="AN492" s="100">
        <f t="shared" si="1147"/>
        <v>88.227161643197945</v>
      </c>
      <c r="AO492" s="64"/>
      <c r="AP492" s="67"/>
    </row>
    <row r="493" spans="1:45" s="62" customFormat="1" ht="45.75" customHeight="1">
      <c r="A493" s="16"/>
      <c r="B493" s="2" t="s">
        <v>400</v>
      </c>
      <c r="C493" s="34">
        <f>C494+C497</f>
        <v>204825</v>
      </c>
      <c r="D493" s="34">
        <f>D494+D497</f>
        <v>204825</v>
      </c>
      <c r="E493" s="34">
        <f t="shared" ref="E493:W493" si="1196">E494+E497</f>
        <v>0</v>
      </c>
      <c r="F493" s="34"/>
      <c r="G493" s="34">
        <f t="shared" si="1196"/>
        <v>0</v>
      </c>
      <c r="H493" s="34"/>
      <c r="I493" s="34">
        <f t="shared" si="1196"/>
        <v>0</v>
      </c>
      <c r="J493" s="34"/>
      <c r="K493" s="34">
        <f t="shared" si="1196"/>
        <v>0</v>
      </c>
      <c r="L493" s="34">
        <f t="shared" si="1196"/>
        <v>0</v>
      </c>
      <c r="M493" s="34"/>
      <c r="N493" s="34"/>
      <c r="O493" s="34">
        <f t="shared" si="1196"/>
        <v>204825</v>
      </c>
      <c r="P493" s="34">
        <f t="shared" ref="P493" si="1197">P494+P497</f>
        <v>204825</v>
      </c>
      <c r="Q493" s="34">
        <f t="shared" si="1196"/>
        <v>204825</v>
      </c>
      <c r="R493" s="34">
        <f t="shared" ref="R493" si="1198">R494+R497</f>
        <v>204825</v>
      </c>
      <c r="S493" s="34">
        <f t="shared" si="1196"/>
        <v>0</v>
      </c>
      <c r="T493" s="34"/>
      <c r="U493" s="34">
        <f t="shared" si="1196"/>
        <v>0</v>
      </c>
      <c r="V493" s="34">
        <f t="shared" si="1196"/>
        <v>0</v>
      </c>
      <c r="W493" s="34">
        <f t="shared" si="1196"/>
        <v>204825</v>
      </c>
      <c r="X493" s="34">
        <f t="shared" ref="X493:AL493" si="1199">X494+X497</f>
        <v>0</v>
      </c>
      <c r="Y493" s="34">
        <f t="shared" si="1199"/>
        <v>189534</v>
      </c>
      <c r="Z493" s="34">
        <f t="shared" si="1199"/>
        <v>0</v>
      </c>
      <c r="AA493" s="34">
        <f t="shared" si="1199"/>
        <v>0</v>
      </c>
      <c r="AB493" s="34">
        <f t="shared" si="1199"/>
        <v>0</v>
      </c>
      <c r="AC493" s="34">
        <f t="shared" si="1199"/>
        <v>0</v>
      </c>
      <c r="AD493" s="34">
        <f t="shared" si="1199"/>
        <v>0</v>
      </c>
      <c r="AE493" s="34"/>
      <c r="AF493" s="34">
        <f t="shared" si="1199"/>
        <v>189534</v>
      </c>
      <c r="AG493" s="34">
        <f t="shared" si="1199"/>
        <v>189534</v>
      </c>
      <c r="AH493" s="34">
        <f t="shared" si="1199"/>
        <v>0</v>
      </c>
      <c r="AI493" s="34">
        <f t="shared" si="1199"/>
        <v>0</v>
      </c>
      <c r="AJ493" s="34">
        <f t="shared" si="1199"/>
        <v>0</v>
      </c>
      <c r="AK493" s="34">
        <f t="shared" si="1199"/>
        <v>189534</v>
      </c>
      <c r="AL493" s="34">
        <f t="shared" si="1199"/>
        <v>0</v>
      </c>
      <c r="AM493" s="90">
        <f t="shared" si="1146"/>
        <v>92.534602709630178</v>
      </c>
      <c r="AN493" s="90">
        <f t="shared" si="1147"/>
        <v>92.534602709630178</v>
      </c>
      <c r="AO493" s="16"/>
      <c r="AP493" s="44"/>
      <c r="AR493" s="218"/>
    </row>
    <row r="494" spans="1:45" s="62" customFormat="1" ht="41.25" customHeight="1">
      <c r="A494" s="16">
        <v>1</v>
      </c>
      <c r="B494" s="2" t="s">
        <v>388</v>
      </c>
      <c r="C494" s="34">
        <f>C495+C496</f>
        <v>27586</v>
      </c>
      <c r="D494" s="34">
        <f>D495+D496</f>
        <v>27586</v>
      </c>
      <c r="E494" s="34">
        <f t="shared" ref="E494:W494" si="1200">E495+E496</f>
        <v>0</v>
      </c>
      <c r="F494" s="34"/>
      <c r="G494" s="34">
        <f t="shared" si="1200"/>
        <v>0</v>
      </c>
      <c r="H494" s="34"/>
      <c r="I494" s="34">
        <f t="shared" si="1200"/>
        <v>0</v>
      </c>
      <c r="J494" s="34"/>
      <c r="K494" s="34">
        <f t="shared" si="1200"/>
        <v>0</v>
      </c>
      <c r="L494" s="34">
        <f t="shared" si="1200"/>
        <v>0</v>
      </c>
      <c r="M494" s="34"/>
      <c r="N494" s="34"/>
      <c r="O494" s="34">
        <f t="shared" si="1200"/>
        <v>27586</v>
      </c>
      <c r="P494" s="34">
        <f t="shared" ref="P494" si="1201">P495+P496</f>
        <v>27586</v>
      </c>
      <c r="Q494" s="34">
        <f t="shared" si="1200"/>
        <v>27586</v>
      </c>
      <c r="R494" s="34">
        <f t="shared" ref="R494" si="1202">R495+R496</f>
        <v>27586</v>
      </c>
      <c r="S494" s="34">
        <f t="shared" si="1200"/>
        <v>0</v>
      </c>
      <c r="T494" s="34"/>
      <c r="U494" s="34">
        <f t="shared" si="1200"/>
        <v>0</v>
      </c>
      <c r="V494" s="34">
        <f t="shared" si="1200"/>
        <v>0</v>
      </c>
      <c r="W494" s="34">
        <f t="shared" si="1200"/>
        <v>27586</v>
      </c>
      <c r="X494" s="34">
        <f t="shared" ref="X494:AL494" si="1203">X495+X496</f>
        <v>0</v>
      </c>
      <c r="Y494" s="34">
        <f t="shared" si="1203"/>
        <v>21844</v>
      </c>
      <c r="Z494" s="34">
        <f t="shared" si="1203"/>
        <v>0</v>
      </c>
      <c r="AA494" s="34">
        <f t="shared" si="1203"/>
        <v>0</v>
      </c>
      <c r="AB494" s="34">
        <f t="shared" si="1203"/>
        <v>0</v>
      </c>
      <c r="AC494" s="34">
        <f t="shared" si="1203"/>
        <v>0</v>
      </c>
      <c r="AD494" s="34">
        <f t="shared" si="1203"/>
        <v>0</v>
      </c>
      <c r="AE494" s="34"/>
      <c r="AF494" s="34">
        <f t="shared" si="1203"/>
        <v>21844</v>
      </c>
      <c r="AG494" s="34">
        <f t="shared" si="1203"/>
        <v>21844</v>
      </c>
      <c r="AH494" s="34">
        <f t="shared" si="1203"/>
        <v>0</v>
      </c>
      <c r="AI494" s="34">
        <f t="shared" si="1203"/>
        <v>0</v>
      </c>
      <c r="AJ494" s="34">
        <f t="shared" si="1203"/>
        <v>0</v>
      </c>
      <c r="AK494" s="34">
        <f t="shared" si="1203"/>
        <v>21844</v>
      </c>
      <c r="AL494" s="34">
        <f t="shared" si="1203"/>
        <v>0</v>
      </c>
      <c r="AM494" s="90">
        <f t="shared" si="1146"/>
        <v>79.185093888204165</v>
      </c>
      <c r="AN494" s="90">
        <f t="shared" si="1147"/>
        <v>79.185093888204165</v>
      </c>
      <c r="AO494" s="16"/>
      <c r="AP494" s="44"/>
    </row>
    <row r="495" spans="1:45" s="62" customFormat="1" ht="37.5">
      <c r="A495" s="63" t="s">
        <v>330</v>
      </c>
      <c r="B495" s="18" t="s">
        <v>389</v>
      </c>
      <c r="C495" s="36">
        <f t="shared" ref="C495:D509" si="1204">E495+O495</f>
        <v>13793</v>
      </c>
      <c r="D495" s="36">
        <f t="shared" si="1204"/>
        <v>13793</v>
      </c>
      <c r="E495" s="36">
        <f t="shared" ref="E495:E496" si="1205">SUM(G495:L495)</f>
        <v>0</v>
      </c>
      <c r="F495" s="36">
        <f t="shared" ref="F495:F496" si="1206">H495+J495+K495+L495+N495</f>
        <v>0</v>
      </c>
      <c r="G495" s="36"/>
      <c r="H495" s="36"/>
      <c r="I495" s="36"/>
      <c r="J495" s="36"/>
      <c r="K495" s="36"/>
      <c r="L495" s="36"/>
      <c r="M495" s="36"/>
      <c r="N495" s="36"/>
      <c r="O495" s="36">
        <f t="shared" ref="O495:O496" si="1207">Q495+X495</f>
        <v>13793</v>
      </c>
      <c r="P495" s="36">
        <f t="shared" ref="P495:P496" si="1208">R495+X495</f>
        <v>13793</v>
      </c>
      <c r="Q495" s="36">
        <f t="shared" ref="Q495:Q496" si="1209">S495+U495+V495+W495</f>
        <v>13793</v>
      </c>
      <c r="R495" s="36">
        <f t="shared" ref="R495:R496" si="1210">T495+U495+V495+W495</f>
        <v>13793</v>
      </c>
      <c r="S495" s="36"/>
      <c r="T495" s="36"/>
      <c r="U495" s="36"/>
      <c r="V495" s="36"/>
      <c r="W495" s="36">
        <v>13793</v>
      </c>
      <c r="X495" s="36"/>
      <c r="Y495" s="36">
        <f>Z495+AF495</f>
        <v>11558</v>
      </c>
      <c r="Z495" s="36">
        <f t="shared" ref="Z495:Z496" si="1211">AA495+AB495+AC495+AD495</f>
        <v>0</v>
      </c>
      <c r="AA495" s="36"/>
      <c r="AB495" s="36"/>
      <c r="AC495" s="36"/>
      <c r="AD495" s="36"/>
      <c r="AE495" s="36"/>
      <c r="AF495" s="36">
        <f t="shared" ref="AF495:AF496" si="1212">AG495+AL495</f>
        <v>11558</v>
      </c>
      <c r="AG495" s="36">
        <f t="shared" ref="AG495:AG496" si="1213">AH495+AI495+AJ495+AK495</f>
        <v>11558</v>
      </c>
      <c r="AH495" s="36"/>
      <c r="AI495" s="36"/>
      <c r="AJ495" s="36"/>
      <c r="AK495" s="408">
        <v>11558</v>
      </c>
      <c r="AL495" s="36"/>
      <c r="AM495" s="94">
        <f t="shared" si="1146"/>
        <v>83.796128470963524</v>
      </c>
      <c r="AN495" s="94">
        <f t="shared" si="1147"/>
        <v>83.796128470963524</v>
      </c>
      <c r="AO495" s="30" t="s">
        <v>395</v>
      </c>
      <c r="AP495" s="47"/>
      <c r="AQ495">
        <v>1</v>
      </c>
    </row>
    <row r="496" spans="1:45" s="62" customFormat="1" ht="37.5">
      <c r="A496" s="63" t="s">
        <v>331</v>
      </c>
      <c r="B496" s="18" t="s">
        <v>390</v>
      </c>
      <c r="C496" s="36">
        <f t="shared" si="1204"/>
        <v>13793</v>
      </c>
      <c r="D496" s="36">
        <f t="shared" si="1204"/>
        <v>13793</v>
      </c>
      <c r="E496" s="36">
        <f t="shared" si="1205"/>
        <v>0</v>
      </c>
      <c r="F496" s="36">
        <f t="shared" si="1206"/>
        <v>0</v>
      </c>
      <c r="G496" s="36"/>
      <c r="H496" s="36"/>
      <c r="I496" s="36"/>
      <c r="J496" s="36"/>
      <c r="K496" s="36"/>
      <c r="L496" s="36"/>
      <c r="M496" s="36"/>
      <c r="N496" s="36"/>
      <c r="O496" s="36">
        <f t="shared" si="1207"/>
        <v>13793</v>
      </c>
      <c r="P496" s="36">
        <f t="shared" si="1208"/>
        <v>13793</v>
      </c>
      <c r="Q496" s="36">
        <f t="shared" si="1209"/>
        <v>13793</v>
      </c>
      <c r="R496" s="36">
        <f t="shared" si="1210"/>
        <v>13793</v>
      </c>
      <c r="S496" s="36"/>
      <c r="T496" s="36"/>
      <c r="U496" s="36"/>
      <c r="V496" s="36"/>
      <c r="W496" s="36">
        <v>13793</v>
      </c>
      <c r="X496" s="36"/>
      <c r="Y496" s="36">
        <f>Z496+AF496</f>
        <v>10286</v>
      </c>
      <c r="Z496" s="36">
        <f t="shared" si="1211"/>
        <v>0</v>
      </c>
      <c r="AA496" s="36"/>
      <c r="AB496" s="36"/>
      <c r="AC496" s="36"/>
      <c r="AD496" s="36"/>
      <c r="AE496" s="36"/>
      <c r="AF496" s="36">
        <f t="shared" si="1212"/>
        <v>10286</v>
      </c>
      <c r="AG496" s="36">
        <f t="shared" si="1213"/>
        <v>10286</v>
      </c>
      <c r="AH496" s="36"/>
      <c r="AI496" s="36"/>
      <c r="AJ496" s="36"/>
      <c r="AK496" s="408">
        <v>10286</v>
      </c>
      <c r="AL496" s="36"/>
      <c r="AM496" s="91">
        <f t="shared" si="1146"/>
        <v>74.574059305444791</v>
      </c>
      <c r="AN496" s="90">
        <f t="shared" si="1147"/>
        <v>74.574059305444791</v>
      </c>
      <c r="AO496" s="30" t="s">
        <v>341</v>
      </c>
      <c r="AP496" s="47"/>
      <c r="AQ496">
        <v>1</v>
      </c>
      <c r="AS496" s="218"/>
    </row>
    <row r="497" spans="1:46" s="62" customFormat="1" ht="48" customHeight="1">
      <c r="A497" s="16">
        <v>2</v>
      </c>
      <c r="B497" s="2" t="s">
        <v>391</v>
      </c>
      <c r="C497" s="34">
        <f>SUM(C498:C508)</f>
        <v>177239</v>
      </c>
      <c r="D497" s="34">
        <f>SUM(D498:D508)</f>
        <v>177239</v>
      </c>
      <c r="E497" s="34">
        <f t="shared" ref="E497:AL497" si="1214">SUM(E498:E508)</f>
        <v>0</v>
      </c>
      <c r="F497" s="34"/>
      <c r="G497" s="34">
        <f t="shared" si="1214"/>
        <v>0</v>
      </c>
      <c r="H497" s="34"/>
      <c r="I497" s="34">
        <f t="shared" si="1214"/>
        <v>0</v>
      </c>
      <c r="J497" s="34"/>
      <c r="K497" s="34">
        <f t="shared" si="1214"/>
        <v>0</v>
      </c>
      <c r="L497" s="34">
        <f t="shared" si="1214"/>
        <v>0</v>
      </c>
      <c r="M497" s="34"/>
      <c r="N497" s="34"/>
      <c r="O497" s="34">
        <f t="shared" si="1214"/>
        <v>177239</v>
      </c>
      <c r="P497" s="34">
        <f t="shared" si="1214"/>
        <v>177239</v>
      </c>
      <c r="Q497" s="34">
        <f t="shared" si="1214"/>
        <v>177239</v>
      </c>
      <c r="R497" s="34">
        <f t="shared" si="1214"/>
        <v>177239</v>
      </c>
      <c r="S497" s="34">
        <f t="shared" si="1214"/>
        <v>0</v>
      </c>
      <c r="T497" s="34"/>
      <c r="U497" s="34">
        <f t="shared" si="1214"/>
        <v>0</v>
      </c>
      <c r="V497" s="34">
        <f t="shared" si="1214"/>
        <v>0</v>
      </c>
      <c r="W497" s="34">
        <f t="shared" si="1214"/>
        <v>177239</v>
      </c>
      <c r="X497" s="34">
        <f t="shared" si="1214"/>
        <v>0</v>
      </c>
      <c r="Y497" s="34">
        <f t="shared" si="1214"/>
        <v>167690</v>
      </c>
      <c r="Z497" s="34">
        <f t="shared" si="1214"/>
        <v>0</v>
      </c>
      <c r="AA497" s="34">
        <f t="shared" si="1214"/>
        <v>0</v>
      </c>
      <c r="AB497" s="34">
        <f t="shared" si="1214"/>
        <v>0</v>
      </c>
      <c r="AC497" s="34">
        <f t="shared" si="1214"/>
        <v>0</v>
      </c>
      <c r="AD497" s="34">
        <f t="shared" si="1214"/>
        <v>0</v>
      </c>
      <c r="AE497" s="34"/>
      <c r="AF497" s="34">
        <f t="shared" si="1214"/>
        <v>167690</v>
      </c>
      <c r="AG497" s="34">
        <f t="shared" si="1214"/>
        <v>167690</v>
      </c>
      <c r="AH497" s="34">
        <f t="shared" si="1214"/>
        <v>0</v>
      </c>
      <c r="AI497" s="34">
        <f t="shared" si="1214"/>
        <v>0</v>
      </c>
      <c r="AJ497" s="34">
        <f t="shared" si="1214"/>
        <v>0</v>
      </c>
      <c r="AK497" s="34">
        <f t="shared" si="1214"/>
        <v>167690</v>
      </c>
      <c r="AL497" s="34">
        <f t="shared" si="1214"/>
        <v>0</v>
      </c>
      <c r="AM497" s="90">
        <f t="shared" si="1146"/>
        <v>94.612359582258989</v>
      </c>
      <c r="AN497" s="90">
        <f t="shared" si="1147"/>
        <v>94.612359582258989</v>
      </c>
      <c r="AO497" s="16"/>
      <c r="AP497" s="44"/>
      <c r="AS497" s="218"/>
    </row>
    <row r="498" spans="1:46" s="62" customFormat="1" ht="37.5">
      <c r="A498" s="63" t="s">
        <v>349</v>
      </c>
      <c r="B498" s="18" t="s">
        <v>392</v>
      </c>
      <c r="C498" s="36">
        <f t="shared" ref="C498:C509" si="1215">E498+O498</f>
        <v>1379</v>
      </c>
      <c r="D498" s="36">
        <f t="shared" si="1204"/>
        <v>1379</v>
      </c>
      <c r="E498" s="36">
        <f t="shared" ref="E498:E509" si="1216">SUM(G498:L498)</f>
        <v>0</v>
      </c>
      <c r="F498" s="36"/>
      <c r="G498" s="36"/>
      <c r="H498" s="36"/>
      <c r="I498" s="36">
        <v>0</v>
      </c>
      <c r="J498" s="36"/>
      <c r="K498" s="36"/>
      <c r="L498" s="36"/>
      <c r="M498" s="36"/>
      <c r="N498" s="36"/>
      <c r="O498" s="36">
        <f t="shared" ref="O498:O508" si="1217">Q498+X498</f>
        <v>1379</v>
      </c>
      <c r="P498" s="36">
        <f t="shared" ref="P498:P508" si="1218">R498+X498</f>
        <v>1379</v>
      </c>
      <c r="Q498" s="36">
        <f t="shared" ref="Q498:Q508" si="1219">S498+U498+V498+W498</f>
        <v>1379</v>
      </c>
      <c r="R498" s="36">
        <f t="shared" ref="R498:R508" si="1220">T498+U498+V498+W498</f>
        <v>1379</v>
      </c>
      <c r="S498" s="36"/>
      <c r="T498" s="36"/>
      <c r="U498" s="36"/>
      <c r="V498" s="36"/>
      <c r="W498" s="36">
        <v>1379</v>
      </c>
      <c r="X498" s="36"/>
      <c r="Y498" s="36">
        <f t="shared" ref="Y498:Y509" si="1221">Z498+AF498</f>
        <v>1330</v>
      </c>
      <c r="Z498" s="36">
        <f t="shared" ref="Z498:Z508" si="1222">AA498+AB498+AC498+AD498</f>
        <v>0</v>
      </c>
      <c r="AA498" s="36"/>
      <c r="AB498" s="36"/>
      <c r="AC498" s="36"/>
      <c r="AD498" s="36"/>
      <c r="AE498" s="36"/>
      <c r="AF498" s="36">
        <f t="shared" ref="AF498:AF508" si="1223">AG498+AL498</f>
        <v>1330</v>
      </c>
      <c r="AG498" s="36">
        <f t="shared" ref="AG498:AG508" si="1224">AH498+AI498+AJ498+AK498</f>
        <v>1330</v>
      </c>
      <c r="AH498" s="36"/>
      <c r="AI498" s="36"/>
      <c r="AJ498" s="36"/>
      <c r="AK498" s="408">
        <v>1330</v>
      </c>
      <c r="AL498" s="36"/>
      <c r="AM498" s="94">
        <f t="shared" si="1146"/>
        <v>96.44670050761421</v>
      </c>
      <c r="AN498" s="94">
        <f t="shared" si="1147"/>
        <v>96.44670050761421</v>
      </c>
      <c r="AO498" s="30" t="s">
        <v>397</v>
      </c>
      <c r="AP498" s="47"/>
      <c r="AQ498">
        <v>1</v>
      </c>
    </row>
    <row r="499" spans="1:46" s="62" customFormat="1">
      <c r="A499" s="63" t="s">
        <v>352</v>
      </c>
      <c r="B499" s="18" t="s">
        <v>393</v>
      </c>
      <c r="C499" s="36">
        <f t="shared" si="1215"/>
        <v>1379</v>
      </c>
      <c r="D499" s="36">
        <f t="shared" si="1204"/>
        <v>1379</v>
      </c>
      <c r="E499" s="36">
        <f t="shared" si="1216"/>
        <v>0</v>
      </c>
      <c r="F499" s="36"/>
      <c r="G499" s="36"/>
      <c r="H499" s="36"/>
      <c r="I499" s="36">
        <v>0</v>
      </c>
      <c r="J499" s="36"/>
      <c r="K499" s="36"/>
      <c r="L499" s="36"/>
      <c r="M499" s="36"/>
      <c r="N499" s="36"/>
      <c r="O499" s="36">
        <f t="shared" si="1217"/>
        <v>1379</v>
      </c>
      <c r="P499" s="36">
        <f t="shared" si="1218"/>
        <v>1379</v>
      </c>
      <c r="Q499" s="36">
        <f t="shared" si="1219"/>
        <v>1379</v>
      </c>
      <c r="R499" s="36">
        <f t="shared" si="1220"/>
        <v>1379</v>
      </c>
      <c r="S499" s="36"/>
      <c r="T499" s="36"/>
      <c r="U499" s="36"/>
      <c r="V499" s="36"/>
      <c r="W499" s="36">
        <v>1379</v>
      </c>
      <c r="X499" s="36"/>
      <c r="Y499" s="36">
        <f t="shared" si="1221"/>
        <v>1378</v>
      </c>
      <c r="Z499" s="36">
        <f t="shared" si="1222"/>
        <v>0</v>
      </c>
      <c r="AA499" s="36"/>
      <c r="AB499" s="36"/>
      <c r="AC499" s="36"/>
      <c r="AD499" s="36"/>
      <c r="AE499" s="36"/>
      <c r="AF499" s="36">
        <f t="shared" si="1223"/>
        <v>1378</v>
      </c>
      <c r="AG499" s="36">
        <f t="shared" si="1224"/>
        <v>1378</v>
      </c>
      <c r="AH499" s="36"/>
      <c r="AI499" s="36"/>
      <c r="AJ499" s="36"/>
      <c r="AK499" s="408">
        <v>1378</v>
      </c>
      <c r="AL499" s="36"/>
      <c r="AM499" s="94">
        <f t="shared" si="1146"/>
        <v>99.927483683828868</v>
      </c>
      <c r="AN499" s="94">
        <f t="shared" si="1147"/>
        <v>99.927483683828868</v>
      </c>
      <c r="AO499" s="30" t="s">
        <v>311</v>
      </c>
      <c r="AP499" s="47"/>
      <c r="AQ499">
        <v>1</v>
      </c>
    </row>
    <row r="500" spans="1:46" s="62" customFormat="1">
      <c r="A500" s="63" t="s">
        <v>402</v>
      </c>
      <c r="B500" s="18" t="s">
        <v>76</v>
      </c>
      <c r="C500" s="36">
        <f t="shared" si="1215"/>
        <v>17241</v>
      </c>
      <c r="D500" s="36">
        <f t="shared" si="1204"/>
        <v>17241</v>
      </c>
      <c r="E500" s="36">
        <f t="shared" si="1216"/>
        <v>0</v>
      </c>
      <c r="F500" s="36"/>
      <c r="G500" s="36"/>
      <c r="H500" s="36"/>
      <c r="I500" s="36"/>
      <c r="J500" s="36"/>
      <c r="K500" s="36"/>
      <c r="L500" s="36"/>
      <c r="M500" s="36"/>
      <c r="N500" s="36"/>
      <c r="O500" s="36">
        <f t="shared" si="1217"/>
        <v>17241</v>
      </c>
      <c r="P500" s="36">
        <f t="shared" si="1218"/>
        <v>17241</v>
      </c>
      <c r="Q500" s="36">
        <f t="shared" si="1219"/>
        <v>17241</v>
      </c>
      <c r="R500" s="36">
        <f t="shared" si="1220"/>
        <v>17241</v>
      </c>
      <c r="S500" s="36"/>
      <c r="T500" s="36"/>
      <c r="U500" s="36"/>
      <c r="V500" s="36"/>
      <c r="W500" s="36">
        <v>17241</v>
      </c>
      <c r="X500" s="36"/>
      <c r="Y500" s="36">
        <f t="shared" si="1221"/>
        <v>14157</v>
      </c>
      <c r="Z500" s="36">
        <f t="shared" si="1222"/>
        <v>0</v>
      </c>
      <c r="AA500" s="36"/>
      <c r="AB500" s="36"/>
      <c r="AC500" s="36"/>
      <c r="AD500" s="36"/>
      <c r="AE500" s="36"/>
      <c r="AF500" s="36">
        <f t="shared" si="1223"/>
        <v>14157</v>
      </c>
      <c r="AG500" s="36">
        <f t="shared" si="1224"/>
        <v>14157</v>
      </c>
      <c r="AH500" s="36"/>
      <c r="AI500" s="36"/>
      <c r="AJ500" s="36"/>
      <c r="AK500" s="408">
        <v>14157</v>
      </c>
      <c r="AL500" s="36"/>
      <c r="AM500" s="94">
        <f t="shared" si="1146"/>
        <v>82.112406472942396</v>
      </c>
      <c r="AN500" s="94">
        <f t="shared" si="1147"/>
        <v>82.112406472942396</v>
      </c>
      <c r="AO500" s="30" t="s">
        <v>398</v>
      </c>
      <c r="AP500" s="47"/>
      <c r="AQ500">
        <v>1</v>
      </c>
    </row>
    <row r="501" spans="1:46" s="62" customFormat="1">
      <c r="A501" s="63" t="s">
        <v>403</v>
      </c>
      <c r="B501" s="18" t="s">
        <v>394</v>
      </c>
      <c r="C501" s="36">
        <f t="shared" si="1215"/>
        <v>14483</v>
      </c>
      <c r="D501" s="36">
        <f t="shared" si="1204"/>
        <v>14483</v>
      </c>
      <c r="E501" s="36">
        <f t="shared" si="1216"/>
        <v>0</v>
      </c>
      <c r="F501" s="36"/>
      <c r="G501" s="36"/>
      <c r="H501" s="36"/>
      <c r="I501" s="36"/>
      <c r="J501" s="36"/>
      <c r="K501" s="36"/>
      <c r="L501" s="36"/>
      <c r="M501" s="36"/>
      <c r="N501" s="36"/>
      <c r="O501" s="36">
        <f t="shared" si="1217"/>
        <v>14483</v>
      </c>
      <c r="P501" s="36">
        <f t="shared" si="1218"/>
        <v>14483</v>
      </c>
      <c r="Q501" s="36">
        <f t="shared" si="1219"/>
        <v>14483</v>
      </c>
      <c r="R501" s="36">
        <f t="shared" si="1220"/>
        <v>14483</v>
      </c>
      <c r="S501" s="36"/>
      <c r="T501" s="36"/>
      <c r="U501" s="36"/>
      <c r="V501" s="36"/>
      <c r="W501" s="36">
        <v>14483</v>
      </c>
      <c r="X501" s="36"/>
      <c r="Y501" s="36">
        <f t="shared" si="1221"/>
        <v>13269</v>
      </c>
      <c r="Z501" s="36">
        <f t="shared" si="1222"/>
        <v>0</v>
      </c>
      <c r="AA501" s="36"/>
      <c r="AB501" s="36"/>
      <c r="AC501" s="36"/>
      <c r="AD501" s="36"/>
      <c r="AE501" s="36"/>
      <c r="AF501" s="36">
        <f t="shared" si="1223"/>
        <v>13269</v>
      </c>
      <c r="AG501" s="36">
        <f t="shared" si="1224"/>
        <v>13269</v>
      </c>
      <c r="AH501" s="36"/>
      <c r="AI501" s="36"/>
      <c r="AJ501" s="36"/>
      <c r="AK501" s="408">
        <v>13269</v>
      </c>
      <c r="AL501" s="36"/>
      <c r="AM501" s="94">
        <f t="shared" si="1146"/>
        <v>91.617758751639855</v>
      </c>
      <c r="AN501" s="94">
        <f t="shared" si="1147"/>
        <v>91.617758751639855</v>
      </c>
      <c r="AO501" s="30" t="s">
        <v>399</v>
      </c>
      <c r="AP501" s="47"/>
      <c r="AQ501">
        <v>1</v>
      </c>
    </row>
    <row r="502" spans="1:46" s="62" customFormat="1" ht="37.5">
      <c r="A502" s="63" t="s">
        <v>404</v>
      </c>
      <c r="B502" s="18" t="s">
        <v>19</v>
      </c>
      <c r="C502" s="36">
        <f t="shared" si="1215"/>
        <v>9655</v>
      </c>
      <c r="D502" s="36">
        <f t="shared" si="1204"/>
        <v>9655</v>
      </c>
      <c r="E502" s="36">
        <f t="shared" si="1216"/>
        <v>0</v>
      </c>
      <c r="F502" s="36"/>
      <c r="G502" s="36"/>
      <c r="H502" s="36"/>
      <c r="I502" s="36"/>
      <c r="J502" s="36"/>
      <c r="K502" s="36"/>
      <c r="L502" s="36"/>
      <c r="M502" s="36"/>
      <c r="N502" s="36"/>
      <c r="O502" s="36">
        <f t="shared" si="1217"/>
        <v>9655</v>
      </c>
      <c r="P502" s="36">
        <f t="shared" si="1218"/>
        <v>9655</v>
      </c>
      <c r="Q502" s="36">
        <f t="shared" si="1219"/>
        <v>9655</v>
      </c>
      <c r="R502" s="36">
        <f t="shared" si="1220"/>
        <v>9655</v>
      </c>
      <c r="S502" s="36"/>
      <c r="T502" s="36"/>
      <c r="U502" s="36"/>
      <c r="V502" s="36"/>
      <c r="W502" s="36">
        <v>9655</v>
      </c>
      <c r="X502" s="36"/>
      <c r="Y502" s="36">
        <f t="shared" si="1221"/>
        <v>9643</v>
      </c>
      <c r="Z502" s="36">
        <f t="shared" si="1222"/>
        <v>0</v>
      </c>
      <c r="AA502" s="36"/>
      <c r="AB502" s="36"/>
      <c r="AC502" s="36"/>
      <c r="AD502" s="36"/>
      <c r="AE502" s="36"/>
      <c r="AF502" s="36">
        <f t="shared" si="1223"/>
        <v>9643</v>
      </c>
      <c r="AG502" s="36">
        <f t="shared" si="1224"/>
        <v>9643</v>
      </c>
      <c r="AH502" s="36"/>
      <c r="AI502" s="36"/>
      <c r="AJ502" s="36"/>
      <c r="AK502" s="408">
        <v>9643</v>
      </c>
      <c r="AL502" s="36"/>
      <c r="AM502" s="94">
        <f t="shared" si="1146"/>
        <v>99.875712066286894</v>
      </c>
      <c r="AN502" s="94">
        <f t="shared" si="1147"/>
        <v>99.875712066286894</v>
      </c>
      <c r="AO502" s="30" t="s">
        <v>382</v>
      </c>
      <c r="AP502" s="47"/>
      <c r="AQ502">
        <v>1</v>
      </c>
    </row>
    <row r="503" spans="1:46" s="62" customFormat="1" ht="37.5">
      <c r="A503" s="63" t="s">
        <v>405</v>
      </c>
      <c r="B503" s="18" t="s">
        <v>15</v>
      </c>
      <c r="C503" s="36">
        <f t="shared" si="1215"/>
        <v>21379</v>
      </c>
      <c r="D503" s="36">
        <f t="shared" si="1204"/>
        <v>21379</v>
      </c>
      <c r="E503" s="36">
        <f t="shared" si="1216"/>
        <v>0</v>
      </c>
      <c r="F503" s="36"/>
      <c r="G503" s="36"/>
      <c r="H503" s="36"/>
      <c r="I503" s="36"/>
      <c r="J503" s="36"/>
      <c r="K503" s="36"/>
      <c r="L503" s="36"/>
      <c r="M503" s="36"/>
      <c r="N503" s="36"/>
      <c r="O503" s="36">
        <f t="shared" si="1217"/>
        <v>21379</v>
      </c>
      <c r="P503" s="36">
        <f t="shared" si="1218"/>
        <v>21379</v>
      </c>
      <c r="Q503" s="36">
        <f t="shared" si="1219"/>
        <v>21379</v>
      </c>
      <c r="R503" s="36">
        <f t="shared" si="1220"/>
        <v>21379</v>
      </c>
      <c r="S503" s="36"/>
      <c r="T503" s="36"/>
      <c r="U503" s="36"/>
      <c r="V503" s="36"/>
      <c r="W503" s="36">
        <v>21379</v>
      </c>
      <c r="X503" s="36"/>
      <c r="Y503" s="36">
        <f t="shared" si="1221"/>
        <v>18597</v>
      </c>
      <c r="Z503" s="36">
        <f t="shared" si="1222"/>
        <v>0</v>
      </c>
      <c r="AA503" s="36"/>
      <c r="AB503" s="36"/>
      <c r="AC503" s="36"/>
      <c r="AD503" s="36"/>
      <c r="AE503" s="36"/>
      <c r="AF503" s="36">
        <f t="shared" si="1223"/>
        <v>18597</v>
      </c>
      <c r="AG503" s="36">
        <f t="shared" si="1224"/>
        <v>18597</v>
      </c>
      <c r="AH503" s="36"/>
      <c r="AI503" s="36"/>
      <c r="AJ503" s="36"/>
      <c r="AK503" s="408">
        <v>18597</v>
      </c>
      <c r="AL503" s="36"/>
      <c r="AM503" s="94">
        <f t="shared" si="1146"/>
        <v>86.98723045979699</v>
      </c>
      <c r="AN503" s="94">
        <f t="shared" si="1147"/>
        <v>86.98723045979699</v>
      </c>
      <c r="AO503" s="30" t="s">
        <v>396</v>
      </c>
      <c r="AP503" s="47"/>
      <c r="AQ503">
        <v>1</v>
      </c>
      <c r="AR503" s="218"/>
      <c r="AS503" s="218"/>
    </row>
    <row r="504" spans="1:46" s="62" customFormat="1" ht="37.5">
      <c r="A504" s="63" t="s">
        <v>406</v>
      </c>
      <c r="B504" s="18" t="s">
        <v>18</v>
      </c>
      <c r="C504" s="36">
        <f t="shared" si="1215"/>
        <v>22759</v>
      </c>
      <c r="D504" s="36">
        <f t="shared" si="1204"/>
        <v>22759</v>
      </c>
      <c r="E504" s="36">
        <f t="shared" si="1216"/>
        <v>0</v>
      </c>
      <c r="F504" s="36"/>
      <c r="G504" s="36"/>
      <c r="H504" s="36"/>
      <c r="I504" s="36"/>
      <c r="J504" s="36"/>
      <c r="K504" s="36"/>
      <c r="L504" s="36"/>
      <c r="M504" s="36"/>
      <c r="N504" s="36"/>
      <c r="O504" s="36">
        <f t="shared" si="1217"/>
        <v>22759</v>
      </c>
      <c r="P504" s="36">
        <f t="shared" si="1218"/>
        <v>22759</v>
      </c>
      <c r="Q504" s="36">
        <f t="shared" si="1219"/>
        <v>22759</v>
      </c>
      <c r="R504" s="36">
        <f t="shared" si="1220"/>
        <v>22759</v>
      </c>
      <c r="S504" s="36"/>
      <c r="T504" s="36"/>
      <c r="U504" s="36"/>
      <c r="V504" s="36"/>
      <c r="W504" s="36">
        <v>22759</v>
      </c>
      <c r="X504" s="36"/>
      <c r="Y504" s="36">
        <f t="shared" si="1221"/>
        <v>22759</v>
      </c>
      <c r="Z504" s="36">
        <f t="shared" si="1222"/>
        <v>0</v>
      </c>
      <c r="AA504" s="36"/>
      <c r="AB504" s="36"/>
      <c r="AC504" s="36"/>
      <c r="AD504" s="36"/>
      <c r="AE504" s="36"/>
      <c r="AF504" s="36">
        <f t="shared" si="1223"/>
        <v>22759</v>
      </c>
      <c r="AG504" s="36">
        <f t="shared" si="1224"/>
        <v>22759</v>
      </c>
      <c r="AH504" s="36"/>
      <c r="AI504" s="36"/>
      <c r="AJ504" s="36"/>
      <c r="AK504" s="408">
        <v>22759</v>
      </c>
      <c r="AL504" s="36"/>
      <c r="AM504" s="94">
        <f t="shared" si="1146"/>
        <v>100</v>
      </c>
      <c r="AN504" s="94">
        <f t="shared" si="1147"/>
        <v>100</v>
      </c>
      <c r="AO504" s="30" t="s">
        <v>341</v>
      </c>
      <c r="AP504" s="47"/>
      <c r="AQ504">
        <v>1</v>
      </c>
      <c r="AR504" s="218"/>
      <c r="AT504" s="218"/>
    </row>
    <row r="505" spans="1:46" s="62" customFormat="1" ht="37.5">
      <c r="A505" s="63" t="s">
        <v>407</v>
      </c>
      <c r="B505" s="18" t="s">
        <v>16</v>
      </c>
      <c r="C505" s="36">
        <f t="shared" si="1215"/>
        <v>22758</v>
      </c>
      <c r="D505" s="36">
        <f t="shared" si="1204"/>
        <v>22758</v>
      </c>
      <c r="E505" s="36">
        <f t="shared" si="1216"/>
        <v>0</v>
      </c>
      <c r="F505" s="36"/>
      <c r="G505" s="36"/>
      <c r="H505" s="36"/>
      <c r="I505" s="36"/>
      <c r="J505" s="36"/>
      <c r="K505" s="36"/>
      <c r="L505" s="36"/>
      <c r="M505" s="36"/>
      <c r="N505" s="36"/>
      <c r="O505" s="36">
        <f t="shared" si="1217"/>
        <v>22758</v>
      </c>
      <c r="P505" s="36">
        <f t="shared" si="1218"/>
        <v>22758</v>
      </c>
      <c r="Q505" s="36">
        <f t="shared" si="1219"/>
        <v>22758</v>
      </c>
      <c r="R505" s="36">
        <f t="shared" si="1220"/>
        <v>22758</v>
      </c>
      <c r="S505" s="36"/>
      <c r="T505" s="36"/>
      <c r="U505" s="36"/>
      <c r="V505" s="36"/>
      <c r="W505" s="36">
        <v>22758</v>
      </c>
      <c r="X505" s="36"/>
      <c r="Y505" s="36">
        <f t="shared" si="1221"/>
        <v>22758</v>
      </c>
      <c r="Z505" s="36">
        <f t="shared" si="1222"/>
        <v>0</v>
      </c>
      <c r="AA505" s="36"/>
      <c r="AB505" s="36"/>
      <c r="AC505" s="36"/>
      <c r="AD505" s="36"/>
      <c r="AE505" s="36"/>
      <c r="AF505" s="36">
        <f t="shared" si="1223"/>
        <v>22758</v>
      </c>
      <c r="AG505" s="36">
        <f t="shared" si="1224"/>
        <v>22758</v>
      </c>
      <c r="AH505" s="36"/>
      <c r="AI505" s="36"/>
      <c r="AJ505" s="36"/>
      <c r="AK505" s="408">
        <v>22758</v>
      </c>
      <c r="AL505" s="36"/>
      <c r="AM505" s="94">
        <f t="shared" si="1146"/>
        <v>100</v>
      </c>
      <c r="AN505" s="94">
        <f t="shared" si="1147"/>
        <v>100</v>
      </c>
      <c r="AO505" s="30" t="s">
        <v>395</v>
      </c>
      <c r="AP505" s="47"/>
      <c r="AQ505">
        <v>1</v>
      </c>
      <c r="AS505" s="218"/>
      <c r="AT505" s="218"/>
    </row>
    <row r="506" spans="1:46" s="62" customFormat="1" ht="37.5">
      <c r="A506" s="63" t="s">
        <v>408</v>
      </c>
      <c r="B506" s="18" t="s">
        <v>17</v>
      </c>
      <c r="C506" s="36">
        <f t="shared" si="1215"/>
        <v>30344</v>
      </c>
      <c r="D506" s="36">
        <f t="shared" si="1204"/>
        <v>30344</v>
      </c>
      <c r="E506" s="36">
        <f t="shared" si="1216"/>
        <v>0</v>
      </c>
      <c r="F506" s="36"/>
      <c r="G506" s="36"/>
      <c r="H506" s="36"/>
      <c r="I506" s="36"/>
      <c r="J506" s="36"/>
      <c r="K506" s="36"/>
      <c r="L506" s="36"/>
      <c r="M506" s="36"/>
      <c r="N506" s="36"/>
      <c r="O506" s="36">
        <f t="shared" si="1217"/>
        <v>30344</v>
      </c>
      <c r="P506" s="36">
        <f t="shared" si="1218"/>
        <v>30344</v>
      </c>
      <c r="Q506" s="36">
        <f t="shared" si="1219"/>
        <v>30344</v>
      </c>
      <c r="R506" s="36">
        <f t="shared" si="1220"/>
        <v>30344</v>
      </c>
      <c r="S506" s="36"/>
      <c r="T506" s="36"/>
      <c r="U506" s="36"/>
      <c r="V506" s="36"/>
      <c r="W506" s="36">
        <v>30344</v>
      </c>
      <c r="X506" s="36"/>
      <c r="Y506" s="36">
        <f t="shared" si="1221"/>
        <v>28159</v>
      </c>
      <c r="Z506" s="36">
        <f t="shared" si="1222"/>
        <v>0</v>
      </c>
      <c r="AA506" s="36"/>
      <c r="AB506" s="36"/>
      <c r="AC506" s="36"/>
      <c r="AD506" s="36"/>
      <c r="AE506" s="36"/>
      <c r="AF506" s="36">
        <f t="shared" si="1223"/>
        <v>28159</v>
      </c>
      <c r="AG506" s="36">
        <f t="shared" si="1224"/>
        <v>28159</v>
      </c>
      <c r="AH506" s="36"/>
      <c r="AI506" s="36"/>
      <c r="AJ506" s="36"/>
      <c r="AK506" s="408">
        <v>28159</v>
      </c>
      <c r="AL506" s="36"/>
      <c r="AM506" s="94">
        <f t="shared" si="1146"/>
        <v>92.799235433693653</v>
      </c>
      <c r="AN506" s="94">
        <f t="shared" si="1147"/>
        <v>92.799235433693653</v>
      </c>
      <c r="AO506" s="30" t="s">
        <v>275</v>
      </c>
      <c r="AP506" s="47"/>
      <c r="AQ506">
        <v>1</v>
      </c>
      <c r="AR506" s="218"/>
      <c r="AS506" s="218"/>
    </row>
    <row r="507" spans="1:46" s="62" customFormat="1">
      <c r="A507" s="63" t="s">
        <v>409</v>
      </c>
      <c r="B507" s="18" t="s">
        <v>20</v>
      </c>
      <c r="C507" s="36">
        <f t="shared" si="1215"/>
        <v>10345</v>
      </c>
      <c r="D507" s="36">
        <f t="shared" si="1204"/>
        <v>10345</v>
      </c>
      <c r="E507" s="36">
        <f t="shared" si="1216"/>
        <v>0</v>
      </c>
      <c r="F507" s="36"/>
      <c r="G507" s="36"/>
      <c r="H507" s="36"/>
      <c r="I507" s="36"/>
      <c r="J507" s="36"/>
      <c r="K507" s="36"/>
      <c r="L507" s="36"/>
      <c r="M507" s="36"/>
      <c r="N507" s="36"/>
      <c r="O507" s="36">
        <f t="shared" si="1217"/>
        <v>10345</v>
      </c>
      <c r="P507" s="36">
        <f t="shared" si="1218"/>
        <v>10345</v>
      </c>
      <c r="Q507" s="36">
        <f t="shared" si="1219"/>
        <v>10345</v>
      </c>
      <c r="R507" s="36">
        <f t="shared" si="1220"/>
        <v>10345</v>
      </c>
      <c r="S507" s="36"/>
      <c r="T507" s="36"/>
      <c r="U507" s="36"/>
      <c r="V507" s="36"/>
      <c r="W507" s="36">
        <v>10345</v>
      </c>
      <c r="X507" s="36"/>
      <c r="Y507" s="36">
        <f t="shared" si="1221"/>
        <v>10188</v>
      </c>
      <c r="Z507" s="36">
        <f t="shared" si="1222"/>
        <v>0</v>
      </c>
      <c r="AA507" s="36"/>
      <c r="AB507" s="36"/>
      <c r="AC507" s="36"/>
      <c r="AD507" s="36"/>
      <c r="AE507" s="36"/>
      <c r="AF507" s="36">
        <f t="shared" si="1223"/>
        <v>10188</v>
      </c>
      <c r="AG507" s="36">
        <f t="shared" si="1224"/>
        <v>10188</v>
      </c>
      <c r="AH507" s="36"/>
      <c r="AI507" s="36"/>
      <c r="AJ507" s="36"/>
      <c r="AK507" s="408">
        <v>10188</v>
      </c>
      <c r="AL507" s="36"/>
      <c r="AM507" s="94">
        <f t="shared" si="1146"/>
        <v>98.48235862735622</v>
      </c>
      <c r="AN507" s="94">
        <f t="shared" si="1147"/>
        <v>98.48235862735622</v>
      </c>
      <c r="AO507" s="30" t="s">
        <v>277</v>
      </c>
      <c r="AP507" s="47"/>
      <c r="AQ507">
        <v>1</v>
      </c>
    </row>
    <row r="508" spans="1:46" s="62" customFormat="1">
      <c r="A508" s="30" t="s">
        <v>410</v>
      </c>
      <c r="B508" s="18" t="s">
        <v>14</v>
      </c>
      <c r="C508" s="36">
        <f t="shared" si="1215"/>
        <v>25517</v>
      </c>
      <c r="D508" s="36">
        <f t="shared" si="1204"/>
        <v>25517</v>
      </c>
      <c r="E508" s="36">
        <f t="shared" si="1216"/>
        <v>0</v>
      </c>
      <c r="F508" s="36"/>
      <c r="G508" s="36"/>
      <c r="H508" s="36"/>
      <c r="I508" s="36"/>
      <c r="J508" s="36"/>
      <c r="K508" s="36"/>
      <c r="L508" s="36"/>
      <c r="M508" s="36"/>
      <c r="N508" s="36"/>
      <c r="O508" s="36">
        <f t="shared" si="1217"/>
        <v>25517</v>
      </c>
      <c r="P508" s="36">
        <f t="shared" si="1218"/>
        <v>25517</v>
      </c>
      <c r="Q508" s="36">
        <f t="shared" si="1219"/>
        <v>25517</v>
      </c>
      <c r="R508" s="36">
        <f t="shared" si="1220"/>
        <v>25517</v>
      </c>
      <c r="S508" s="36"/>
      <c r="T508" s="36"/>
      <c r="U508" s="36"/>
      <c r="V508" s="36"/>
      <c r="W508" s="36">
        <v>25517</v>
      </c>
      <c r="X508" s="36"/>
      <c r="Y508" s="36">
        <f t="shared" si="1221"/>
        <v>25452</v>
      </c>
      <c r="Z508" s="36">
        <f t="shared" si="1222"/>
        <v>0</v>
      </c>
      <c r="AA508" s="36"/>
      <c r="AB508" s="36"/>
      <c r="AC508" s="36"/>
      <c r="AD508" s="36"/>
      <c r="AE508" s="36"/>
      <c r="AF508" s="36">
        <f t="shared" si="1223"/>
        <v>25452</v>
      </c>
      <c r="AG508" s="36">
        <f t="shared" si="1224"/>
        <v>25452</v>
      </c>
      <c r="AH508" s="36"/>
      <c r="AI508" s="36"/>
      <c r="AJ508" s="36"/>
      <c r="AK508" s="408">
        <v>25452</v>
      </c>
      <c r="AL508" s="36"/>
      <c r="AM508" s="94">
        <f t="shared" si="1146"/>
        <v>99.745267860641931</v>
      </c>
      <c r="AN508" s="94">
        <f t="shared" si="1147"/>
        <v>99.745267860641931</v>
      </c>
      <c r="AO508" s="30" t="s">
        <v>381</v>
      </c>
      <c r="AP508" s="47"/>
      <c r="AQ508">
        <v>1</v>
      </c>
    </row>
    <row r="509" spans="1:46" s="62" customFormat="1">
      <c r="A509" s="16"/>
      <c r="B509" s="2" t="s">
        <v>401</v>
      </c>
      <c r="C509" s="34">
        <f t="shared" si="1215"/>
        <v>10000</v>
      </c>
      <c r="D509" s="34">
        <f t="shared" si="1204"/>
        <v>10000</v>
      </c>
      <c r="E509" s="36">
        <f t="shared" si="1216"/>
        <v>0</v>
      </c>
      <c r="F509" s="36"/>
      <c r="G509" s="34"/>
      <c r="H509" s="34"/>
      <c r="I509" s="34"/>
      <c r="J509" s="34"/>
      <c r="K509" s="34"/>
      <c r="L509" s="34"/>
      <c r="M509" s="34"/>
      <c r="N509" s="34"/>
      <c r="O509" s="34">
        <f t="shared" ref="O509" si="1225">Q509+X509</f>
        <v>10000</v>
      </c>
      <c r="P509" s="34">
        <f t="shared" ref="P509" si="1226">R509+X509</f>
        <v>10000</v>
      </c>
      <c r="Q509" s="34">
        <f t="shared" ref="Q509" si="1227">S509+U509+V509+W509</f>
        <v>10000</v>
      </c>
      <c r="R509" s="34">
        <f t="shared" ref="R509" si="1228">T509+U509+V509+W509</f>
        <v>10000</v>
      </c>
      <c r="S509" s="34"/>
      <c r="T509" s="34"/>
      <c r="U509" s="34"/>
      <c r="V509" s="34"/>
      <c r="W509" s="34">
        <v>10000</v>
      </c>
      <c r="X509" s="34"/>
      <c r="Y509" s="34">
        <f t="shared" si="1221"/>
        <v>0</v>
      </c>
      <c r="Z509" s="34">
        <f t="shared" ref="Z509" si="1229">AA509+AB509+AC509+AD509</f>
        <v>0</v>
      </c>
      <c r="AA509" s="34"/>
      <c r="AB509" s="34"/>
      <c r="AC509" s="34"/>
      <c r="AD509" s="34"/>
      <c r="AE509" s="34"/>
      <c r="AF509" s="34"/>
      <c r="AG509" s="34"/>
      <c r="AH509" s="34"/>
      <c r="AI509" s="34"/>
      <c r="AJ509" s="34"/>
      <c r="AK509" s="34"/>
      <c r="AL509" s="34"/>
      <c r="AM509" s="91">
        <f t="shared" si="1146"/>
        <v>0</v>
      </c>
      <c r="AN509" s="90">
        <f t="shared" si="1147"/>
        <v>0</v>
      </c>
      <c r="AO509" s="16" t="s">
        <v>283</v>
      </c>
      <c r="AP509" s="44"/>
      <c r="AQ509">
        <v>1</v>
      </c>
    </row>
    <row r="510" spans="1:46" s="62" customFormat="1" ht="11.25" customHeight="1">
      <c r="A510" s="16"/>
      <c r="B510" s="2"/>
      <c r="C510" s="34"/>
      <c r="D510" s="34"/>
      <c r="E510" s="34"/>
      <c r="F510" s="34"/>
      <c r="G510" s="34"/>
      <c r="H510" s="34"/>
      <c r="I510" s="34"/>
      <c r="J510" s="34"/>
      <c r="K510" s="34"/>
      <c r="L510" s="34"/>
      <c r="M510" s="34"/>
      <c r="N510" s="34"/>
      <c r="O510" s="34"/>
      <c r="P510" s="34"/>
      <c r="Q510" s="34"/>
      <c r="R510" s="34"/>
      <c r="S510" s="34"/>
      <c r="T510" s="34"/>
      <c r="U510" s="34"/>
      <c r="V510" s="34"/>
      <c r="W510" s="34"/>
      <c r="X510" s="34"/>
      <c r="Y510" s="34"/>
      <c r="Z510" s="34"/>
      <c r="AA510" s="34"/>
      <c r="AB510" s="34"/>
      <c r="AC510" s="34"/>
      <c r="AD510" s="34"/>
      <c r="AE510" s="34"/>
      <c r="AF510" s="34"/>
      <c r="AG510" s="34"/>
      <c r="AH510" s="34"/>
      <c r="AI510" s="34"/>
      <c r="AJ510" s="34"/>
      <c r="AK510" s="34"/>
      <c r="AL510" s="34"/>
      <c r="AM510" s="91"/>
      <c r="AN510" s="90"/>
      <c r="AO510" s="16"/>
      <c r="AP510" s="44"/>
    </row>
    <row r="511" spans="1:46">
      <c r="A511" s="26" t="s">
        <v>38</v>
      </c>
      <c r="B511" s="25" t="s">
        <v>247</v>
      </c>
      <c r="C511" s="37">
        <f>SUM(C512:C514)</f>
        <v>60663</v>
      </c>
      <c r="D511" s="37">
        <f>SUM(D512:D514)</f>
        <v>42270</v>
      </c>
      <c r="E511" s="37">
        <f>SUM(E512:E514)</f>
        <v>60663</v>
      </c>
      <c r="F511" s="37">
        <f t="shared" ref="F511" si="1230">SUM(F512:F514)</f>
        <v>42270</v>
      </c>
      <c r="G511" s="37">
        <f t="shared" ref="G511:AL511" si="1231">SUM(G512:G514)</f>
        <v>46493</v>
      </c>
      <c r="H511" s="37">
        <f t="shared" si="1231"/>
        <v>28100</v>
      </c>
      <c r="I511" s="37">
        <f t="shared" si="1231"/>
        <v>14170</v>
      </c>
      <c r="J511" s="37">
        <f t="shared" si="1231"/>
        <v>14170</v>
      </c>
      <c r="K511" s="37">
        <f t="shared" si="1231"/>
        <v>0</v>
      </c>
      <c r="L511" s="37">
        <f t="shared" si="1231"/>
        <v>0</v>
      </c>
      <c r="M511" s="37"/>
      <c r="N511" s="37"/>
      <c r="O511" s="37"/>
      <c r="P511" s="37"/>
      <c r="Q511" s="37"/>
      <c r="R511" s="37"/>
      <c r="S511" s="37">
        <f t="shared" si="1231"/>
        <v>0</v>
      </c>
      <c r="T511" s="37"/>
      <c r="U511" s="37"/>
      <c r="V511" s="37"/>
      <c r="W511" s="37"/>
      <c r="X511" s="37">
        <f t="shared" si="1231"/>
        <v>0</v>
      </c>
      <c r="Y511" s="37">
        <f t="shared" si="1231"/>
        <v>36739</v>
      </c>
      <c r="Z511" s="37">
        <f t="shared" si="1231"/>
        <v>36739</v>
      </c>
      <c r="AA511" s="37">
        <f t="shared" si="1231"/>
        <v>22569</v>
      </c>
      <c r="AB511" s="37">
        <f t="shared" si="1231"/>
        <v>14170</v>
      </c>
      <c r="AC511" s="37">
        <f t="shared" si="1231"/>
        <v>0</v>
      </c>
      <c r="AD511" s="37">
        <f t="shared" si="1231"/>
        <v>0</v>
      </c>
      <c r="AE511" s="37"/>
      <c r="AF511" s="37">
        <f t="shared" si="1231"/>
        <v>0</v>
      </c>
      <c r="AG511" s="37">
        <f t="shared" si="1231"/>
        <v>0</v>
      </c>
      <c r="AH511" s="37">
        <f t="shared" si="1231"/>
        <v>0</v>
      </c>
      <c r="AI511" s="37">
        <f t="shared" si="1231"/>
        <v>0</v>
      </c>
      <c r="AJ511" s="37">
        <f t="shared" si="1231"/>
        <v>0</v>
      </c>
      <c r="AK511" s="37">
        <f t="shared" si="1231"/>
        <v>0</v>
      </c>
      <c r="AL511" s="37">
        <f t="shared" si="1231"/>
        <v>0</v>
      </c>
      <c r="AM511" s="93">
        <f>Y511/C511*100</f>
        <v>60.562451576743648</v>
      </c>
      <c r="AN511" s="93">
        <f t="shared" si="1147"/>
        <v>86.915069789448779</v>
      </c>
      <c r="AO511" s="26">
        <v>0</v>
      </c>
      <c r="AP511" s="49">
        <v>0</v>
      </c>
    </row>
    <row r="512" spans="1:46" ht="25.5" customHeight="1">
      <c r="A512" s="12">
        <v>1</v>
      </c>
      <c r="B512" s="5" t="s">
        <v>40</v>
      </c>
      <c r="C512" s="35">
        <f t="shared" ref="C512:D514" si="1232">E512+O512</f>
        <v>32100</v>
      </c>
      <c r="D512" s="39">
        <f t="shared" si="1232"/>
        <v>23100</v>
      </c>
      <c r="E512" s="36">
        <f t="shared" ref="E512:E514" si="1233">G512+I512+K512+L512+N512</f>
        <v>32100</v>
      </c>
      <c r="F512" s="36">
        <f t="shared" ref="F512:F514" si="1234">H512+J512+K512+L512+N512</f>
        <v>23100</v>
      </c>
      <c r="G512" s="35">
        <v>32100</v>
      </c>
      <c r="H512" s="35">
        <v>23100</v>
      </c>
      <c r="I512" s="35"/>
      <c r="J512" s="35"/>
      <c r="K512" s="35"/>
      <c r="L512" s="35"/>
      <c r="M512" s="35"/>
      <c r="N512" s="35"/>
      <c r="O512" s="35"/>
      <c r="P512" s="35"/>
      <c r="Q512" s="35"/>
      <c r="R512" s="35"/>
      <c r="S512" s="35"/>
      <c r="T512" s="35"/>
      <c r="U512" s="35"/>
      <c r="V512" s="35"/>
      <c r="W512" s="35"/>
      <c r="X512" s="35"/>
      <c r="Y512" s="39">
        <f>Z512+AF512</f>
        <v>22569</v>
      </c>
      <c r="Z512" s="39">
        <f t="shared" ref="Z512:Z514" si="1235">AA512+AB512+AC512+AD512</f>
        <v>22569</v>
      </c>
      <c r="AA512" s="407">
        <v>22569</v>
      </c>
      <c r="AB512" s="407"/>
      <c r="AC512" s="39"/>
      <c r="AD512" s="39"/>
      <c r="AE512" s="39"/>
      <c r="AF512" s="39"/>
      <c r="AG512" s="39"/>
      <c r="AH512" s="39"/>
      <c r="AI512" s="39"/>
      <c r="AJ512" s="39"/>
      <c r="AK512" s="39"/>
      <c r="AL512" s="39"/>
      <c r="AM512" s="91">
        <f>Y512/C512*100</f>
        <v>70.308411214953267</v>
      </c>
      <c r="AN512" s="91">
        <f t="shared" si="1147"/>
        <v>97.701298701298697</v>
      </c>
      <c r="AO512" s="12" t="s">
        <v>256</v>
      </c>
      <c r="AP512" s="45"/>
      <c r="AQ512">
        <v>1</v>
      </c>
    </row>
    <row r="513" spans="1:43" ht="45.75" customHeight="1">
      <c r="A513" s="12">
        <v>2</v>
      </c>
      <c r="B513" s="5" t="s">
        <v>41</v>
      </c>
      <c r="C513" s="35">
        <f t="shared" si="1232"/>
        <v>14170</v>
      </c>
      <c r="D513" s="39">
        <f t="shared" si="1232"/>
        <v>14170</v>
      </c>
      <c r="E513" s="36">
        <f t="shared" si="1233"/>
        <v>14170</v>
      </c>
      <c r="F513" s="36">
        <f t="shared" si="1234"/>
        <v>14170</v>
      </c>
      <c r="G513" s="35"/>
      <c r="H513" s="35"/>
      <c r="I513" s="35">
        <v>14170</v>
      </c>
      <c r="J513" s="35">
        <v>14170</v>
      </c>
      <c r="K513" s="35"/>
      <c r="L513" s="35"/>
      <c r="M513" s="35"/>
      <c r="N513" s="35"/>
      <c r="O513" s="35"/>
      <c r="P513" s="35"/>
      <c r="Q513" s="35"/>
      <c r="R513" s="35"/>
      <c r="S513" s="35"/>
      <c r="T513" s="35"/>
      <c r="U513" s="35"/>
      <c r="V513" s="35"/>
      <c r="W513" s="35"/>
      <c r="X513" s="35"/>
      <c r="Y513" s="39">
        <f>Z513+AF513</f>
        <v>14170</v>
      </c>
      <c r="Z513" s="39">
        <f t="shared" si="1235"/>
        <v>14170</v>
      </c>
      <c r="AA513" s="407"/>
      <c r="AB513" s="407">
        <v>14170</v>
      </c>
      <c r="AC513" s="39"/>
      <c r="AD513" s="39"/>
      <c r="AE513" s="39"/>
      <c r="AF513" s="39"/>
      <c r="AG513" s="39"/>
      <c r="AH513" s="39"/>
      <c r="AI513" s="39"/>
      <c r="AJ513" s="39"/>
      <c r="AK513" s="39"/>
      <c r="AL513" s="39"/>
      <c r="AM513" s="91">
        <f>Y513/C513*100</f>
        <v>100</v>
      </c>
      <c r="AN513" s="91">
        <f t="shared" si="1147"/>
        <v>100</v>
      </c>
      <c r="AO513" s="12" t="s">
        <v>256</v>
      </c>
      <c r="AP513" s="45"/>
      <c r="AQ513">
        <v>1</v>
      </c>
    </row>
    <row r="514" spans="1:43" ht="49.5" customHeight="1">
      <c r="A514" s="12">
        <v>3</v>
      </c>
      <c r="B514" s="5" t="s">
        <v>42</v>
      </c>
      <c r="C514" s="35">
        <f>E514+O514</f>
        <v>14393</v>
      </c>
      <c r="D514" s="39">
        <f t="shared" si="1232"/>
        <v>5000</v>
      </c>
      <c r="E514" s="36">
        <f t="shared" si="1233"/>
        <v>14393</v>
      </c>
      <c r="F514" s="36">
        <f t="shared" si="1234"/>
        <v>5000</v>
      </c>
      <c r="G514" s="35">
        <v>14393</v>
      </c>
      <c r="H514" s="35">
        <v>5000</v>
      </c>
      <c r="I514" s="35"/>
      <c r="J514" s="35"/>
      <c r="K514" s="35"/>
      <c r="L514" s="35"/>
      <c r="M514" s="35"/>
      <c r="N514" s="35"/>
      <c r="O514" s="35"/>
      <c r="P514" s="35"/>
      <c r="Q514" s="35"/>
      <c r="R514" s="35"/>
      <c r="S514" s="35"/>
      <c r="T514" s="35"/>
      <c r="U514" s="35"/>
      <c r="V514" s="35"/>
      <c r="W514" s="35"/>
      <c r="X514" s="35"/>
      <c r="Y514" s="39">
        <f>Z514+AF514</f>
        <v>0</v>
      </c>
      <c r="Z514" s="39">
        <f t="shared" si="1235"/>
        <v>0</v>
      </c>
      <c r="AA514" s="39"/>
      <c r="AB514" s="39"/>
      <c r="AC514" s="39"/>
      <c r="AD514" s="39"/>
      <c r="AE514" s="39"/>
      <c r="AF514" s="39"/>
      <c r="AG514" s="39"/>
      <c r="AH514" s="39"/>
      <c r="AI514" s="39"/>
      <c r="AJ514" s="39"/>
      <c r="AK514" s="39"/>
      <c r="AL514" s="39"/>
      <c r="AM514" s="91">
        <f>Y514/C514*100</f>
        <v>0</v>
      </c>
      <c r="AN514" s="90">
        <f t="shared" si="1147"/>
        <v>0</v>
      </c>
      <c r="AO514" s="12" t="s">
        <v>256</v>
      </c>
      <c r="AP514" s="45"/>
      <c r="AQ514">
        <v>1</v>
      </c>
    </row>
    <row r="515" spans="1:43" ht="10.5" customHeight="1">
      <c r="A515" s="6"/>
      <c r="B515" s="7"/>
      <c r="C515" s="41"/>
      <c r="D515" s="41"/>
      <c r="E515" s="41"/>
      <c r="F515" s="41"/>
      <c r="G515" s="41"/>
      <c r="H515" s="41"/>
      <c r="I515" s="41"/>
      <c r="J515" s="41"/>
      <c r="K515" s="41"/>
      <c r="L515" s="41"/>
      <c r="M515" s="41"/>
      <c r="N515" s="41"/>
      <c r="O515" s="41"/>
      <c r="P515" s="41"/>
      <c r="Q515" s="41"/>
      <c r="R515" s="41"/>
      <c r="S515" s="41"/>
      <c r="T515" s="41"/>
      <c r="U515" s="41"/>
      <c r="V515" s="41"/>
      <c r="W515" s="41"/>
      <c r="X515" s="41"/>
      <c r="Y515" s="217"/>
      <c r="Z515" s="217"/>
      <c r="AA515" s="217"/>
      <c r="AB515" s="217"/>
      <c r="AC515" s="217"/>
      <c r="AD515" s="217"/>
      <c r="AE515" s="217"/>
      <c r="AF515" s="217"/>
      <c r="AG515" s="217"/>
      <c r="AH515" s="217"/>
      <c r="AI515" s="217"/>
      <c r="AJ515" s="217"/>
      <c r="AK515" s="217"/>
      <c r="AL515" s="217"/>
      <c r="AM515" s="60"/>
      <c r="AN515" s="60"/>
      <c r="AO515" s="6"/>
      <c r="AP515" s="8"/>
    </row>
    <row r="518" spans="1:43">
      <c r="F518" s="57"/>
      <c r="AK518" s="218"/>
    </row>
    <row r="520" spans="1:43">
      <c r="F520" s="57"/>
      <c r="AJ520" s="218"/>
    </row>
  </sheetData>
  <autoFilter ref="A13:AP515" xr:uid="{00000000-0009-0000-0000-00000B000000}"/>
  <mergeCells count="49">
    <mergeCell ref="Z7:AL7"/>
    <mergeCell ref="L10:M11"/>
    <mergeCell ref="AH10:AK10"/>
    <mergeCell ref="AG9:AL9"/>
    <mergeCell ref="O8:P11"/>
    <mergeCell ref="AL10:AL12"/>
    <mergeCell ref="AE10:AE12"/>
    <mergeCell ref="AA8:AE8"/>
    <mergeCell ref="AA9:AE9"/>
    <mergeCell ref="AG8:AL8"/>
    <mergeCell ref="S11:T11"/>
    <mergeCell ref="Q10:R11"/>
    <mergeCell ref="A1:AP1"/>
    <mergeCell ref="A2:AP2"/>
    <mergeCell ref="A3:AP3"/>
    <mergeCell ref="A4:AP4"/>
    <mergeCell ref="AO5:AP5"/>
    <mergeCell ref="A6:A11"/>
    <mergeCell ref="B6:B11"/>
    <mergeCell ref="E6:X6"/>
    <mergeCell ref="Q8:X8"/>
    <mergeCell ref="K10:K11"/>
    <mergeCell ref="G10:H11"/>
    <mergeCell ref="I10:J11"/>
    <mergeCell ref="E8:F11"/>
    <mergeCell ref="C6:D11"/>
    <mergeCell ref="E7:X7"/>
    <mergeCell ref="Q9:X9"/>
    <mergeCell ref="S10:W10"/>
    <mergeCell ref="X10:X11"/>
    <mergeCell ref="G8:N8"/>
    <mergeCell ref="G9:N9"/>
    <mergeCell ref="N10:N11"/>
    <mergeCell ref="AO6:AO12"/>
    <mergeCell ref="AP6:AP12"/>
    <mergeCell ref="AM6:AN11"/>
    <mergeCell ref="Y6:Y12"/>
    <mergeCell ref="Z8:Z12"/>
    <mergeCell ref="AA10:AA12"/>
    <mergeCell ref="AB10:AB12"/>
    <mergeCell ref="AC10:AC12"/>
    <mergeCell ref="AD10:AD12"/>
    <mergeCell ref="AF8:AF12"/>
    <mergeCell ref="AG10:AG12"/>
    <mergeCell ref="AH11:AH12"/>
    <mergeCell ref="AI11:AI12"/>
    <mergeCell ref="AJ11:AJ12"/>
    <mergeCell ref="AK11:AK12"/>
    <mergeCell ref="Z6:AL6"/>
  </mergeCells>
  <pageMargins left="0.23622047244094491" right="0.23622047244094491" top="0.74803149606299213" bottom="0.74803149606299213" header="0.31496062992125984" footer="0.31496062992125984"/>
  <pageSetup paperSize="9" scale="29" orientation="landscape"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5"/>
  </sheetPr>
  <dimension ref="A1:AP494"/>
  <sheetViews>
    <sheetView showZeros="0" zoomScale="60" zoomScaleNormal="60" workbookViewId="0">
      <pane xSplit="2" ySplit="10" topLeftCell="C17" activePane="bottomRight" state="frozen"/>
      <selection pane="topRight" activeCell="C1" sqref="C1"/>
      <selection pane="bottomLeft" activeCell="A11" sqref="A11"/>
      <selection pane="bottomRight" activeCell="K500" sqref="K500"/>
    </sheetView>
  </sheetViews>
  <sheetFormatPr defaultRowHeight="18.75"/>
  <cols>
    <col min="1" max="1" width="6.88671875" customWidth="1"/>
    <col min="2" max="2" width="46.88671875" customWidth="1"/>
    <col min="3" max="3" width="17.21875" customWidth="1"/>
    <col min="4" max="4" width="15" customWidth="1"/>
    <col min="5" max="5" width="11.6640625" customWidth="1"/>
    <col min="6" max="6" width="11.109375" customWidth="1"/>
    <col min="7" max="7" width="14.21875" customWidth="1"/>
    <col min="8" max="8" width="15.77734375" customWidth="1"/>
    <col min="9" max="9" width="14.109375" customWidth="1"/>
    <col min="10" max="15" width="15.77734375" customWidth="1"/>
    <col min="16" max="16" width="15.5546875" customWidth="1"/>
    <col min="17" max="17" width="13" customWidth="1"/>
    <col min="18" max="18" width="12.21875" style="62" customWidth="1"/>
    <col min="19" max="19" width="11.88671875" style="62" customWidth="1"/>
    <col min="20" max="20" width="13.88671875" style="62" customWidth="1"/>
    <col min="21" max="29" width="16.33203125" style="62" customWidth="1"/>
    <col min="30" max="30" width="18.88671875" customWidth="1"/>
    <col min="31" max="31" width="23.88671875" customWidth="1"/>
    <col min="32" max="33" width="0" hidden="1" customWidth="1"/>
  </cols>
  <sheetData>
    <row r="1" spans="1:42" ht="27">
      <c r="A1" s="943" t="s">
        <v>467</v>
      </c>
      <c r="B1" s="943"/>
      <c r="C1" s="943"/>
      <c r="D1" s="943"/>
      <c r="E1" s="943"/>
      <c r="F1" s="943"/>
      <c r="G1" s="943"/>
      <c r="H1" s="943"/>
      <c r="I1" s="943"/>
      <c r="J1" s="943"/>
      <c r="K1" s="943"/>
      <c r="L1" s="943"/>
      <c r="M1" s="943"/>
      <c r="N1" s="943"/>
      <c r="O1" s="943"/>
      <c r="P1" s="943"/>
      <c r="Q1" s="943"/>
      <c r="R1" s="944"/>
      <c r="S1" s="943"/>
      <c r="T1" s="943"/>
      <c r="U1" s="943"/>
      <c r="V1" s="943"/>
      <c r="W1" s="943"/>
      <c r="X1" s="943"/>
      <c r="Y1" s="943"/>
      <c r="Z1" s="943"/>
      <c r="AA1" s="943"/>
      <c r="AB1" s="943"/>
      <c r="AC1" s="943"/>
      <c r="AD1" s="943"/>
      <c r="AE1" s="943"/>
      <c r="AF1" s="182"/>
      <c r="AG1" s="182"/>
      <c r="AH1" s="182"/>
      <c r="AI1" s="182"/>
      <c r="AJ1" s="182"/>
      <c r="AK1" s="182"/>
      <c r="AL1" s="182"/>
      <c r="AM1" s="182"/>
      <c r="AN1" s="182"/>
      <c r="AO1" s="182"/>
      <c r="AP1" s="182"/>
    </row>
    <row r="2" spans="1:42" ht="61.5" customHeight="1">
      <c r="A2" s="980" t="s">
        <v>468</v>
      </c>
      <c r="B2" s="980"/>
      <c r="C2" s="980"/>
      <c r="D2" s="980"/>
      <c r="E2" s="980"/>
      <c r="F2" s="980"/>
      <c r="G2" s="980"/>
      <c r="H2" s="980"/>
      <c r="I2" s="980"/>
      <c r="J2" s="980"/>
      <c r="K2" s="980"/>
      <c r="L2" s="980"/>
      <c r="M2" s="980"/>
      <c r="N2" s="980"/>
      <c r="O2" s="980"/>
      <c r="P2" s="980"/>
      <c r="Q2" s="980"/>
      <c r="R2" s="981"/>
      <c r="S2" s="980"/>
      <c r="T2" s="980"/>
      <c r="U2" s="980"/>
      <c r="V2" s="980"/>
      <c r="W2" s="980"/>
      <c r="X2" s="980"/>
      <c r="Y2" s="980"/>
      <c r="Z2" s="980"/>
      <c r="AA2" s="980"/>
      <c r="AB2" s="980"/>
      <c r="AC2" s="980"/>
      <c r="AD2" s="980"/>
      <c r="AE2" s="980"/>
      <c r="AF2" s="181"/>
      <c r="AG2" s="181"/>
      <c r="AH2" s="181"/>
      <c r="AI2" s="181"/>
      <c r="AJ2" s="181"/>
      <c r="AK2" s="181"/>
      <c r="AL2" s="181"/>
      <c r="AM2" s="181"/>
      <c r="AN2" s="181"/>
      <c r="AO2" s="181"/>
      <c r="AP2" s="181"/>
    </row>
    <row r="3" spans="1:42" ht="26.25">
      <c r="A3" s="945" t="s">
        <v>966</v>
      </c>
      <c r="B3" s="945"/>
      <c r="C3" s="945"/>
      <c r="D3" s="945"/>
      <c r="E3" s="945"/>
      <c r="F3" s="945"/>
      <c r="G3" s="945"/>
      <c r="H3" s="945"/>
      <c r="I3" s="945"/>
      <c r="J3" s="945"/>
      <c r="K3" s="945"/>
      <c r="L3" s="945"/>
      <c r="M3" s="945"/>
      <c r="N3" s="945"/>
      <c r="O3" s="945"/>
      <c r="P3" s="945"/>
      <c r="Q3" s="945"/>
      <c r="R3" s="946"/>
      <c r="S3" s="945"/>
      <c r="T3" s="945"/>
      <c r="U3" s="945"/>
      <c r="V3" s="945"/>
      <c r="W3" s="945"/>
      <c r="X3" s="945"/>
      <c r="Y3" s="945"/>
      <c r="Z3" s="945"/>
      <c r="AA3" s="945"/>
      <c r="AB3" s="945"/>
      <c r="AC3" s="945"/>
      <c r="AD3" s="945"/>
      <c r="AE3" s="945"/>
      <c r="AF3" s="183"/>
      <c r="AG3" s="183"/>
      <c r="AH3" s="183"/>
      <c r="AI3" s="183"/>
      <c r="AJ3" s="183"/>
      <c r="AK3" s="183"/>
      <c r="AL3" s="183"/>
      <c r="AM3" s="183"/>
      <c r="AN3" s="183"/>
      <c r="AO3" s="183"/>
      <c r="AP3" s="183"/>
    </row>
    <row r="4" spans="1:42">
      <c r="F4" s="57"/>
      <c r="G4" s="57"/>
      <c r="S4" s="218"/>
      <c r="T4" s="218"/>
      <c r="V4" s="218"/>
      <c r="W4" s="218"/>
      <c r="X4" s="218"/>
      <c r="Z4" s="218"/>
      <c r="AA4" s="218"/>
    </row>
    <row r="5" spans="1:42" ht="19.5">
      <c r="D5" s="57"/>
      <c r="E5" s="57"/>
      <c r="F5" s="57"/>
      <c r="G5" s="57"/>
      <c r="H5" s="57"/>
      <c r="J5" s="57"/>
      <c r="L5" s="57"/>
      <c r="M5" s="57"/>
      <c r="P5" s="57"/>
      <c r="Q5" s="57"/>
      <c r="R5" s="218"/>
      <c r="S5" s="218"/>
      <c r="T5" s="794" t="s">
        <v>733</v>
      </c>
      <c r="U5" s="794"/>
      <c r="V5" s="794"/>
      <c r="W5" s="794"/>
      <c r="X5" s="794"/>
      <c r="Y5" s="794"/>
      <c r="Z5" s="794"/>
      <c r="AA5" s="794"/>
      <c r="AB5" s="794"/>
      <c r="AC5" s="794"/>
      <c r="AD5" s="794"/>
      <c r="AE5" s="794"/>
    </row>
    <row r="6" spans="1:42" ht="47.25" customHeight="1">
      <c r="A6" s="982" t="s">
        <v>0</v>
      </c>
      <c r="B6" s="982" t="s">
        <v>1</v>
      </c>
      <c r="C6" s="971" t="s">
        <v>814</v>
      </c>
      <c r="D6" s="822" t="s">
        <v>704</v>
      </c>
      <c r="E6" s="823"/>
      <c r="F6" s="823"/>
      <c r="G6" s="823"/>
      <c r="H6" s="823"/>
      <c r="I6" s="823"/>
      <c r="J6" s="823"/>
      <c r="K6" s="823"/>
      <c r="L6" s="823"/>
      <c r="M6" s="823"/>
      <c r="N6" s="823"/>
      <c r="O6" s="824"/>
      <c r="P6" s="966" t="s">
        <v>967</v>
      </c>
      <c r="Q6" s="790" t="s">
        <v>968</v>
      </c>
      <c r="R6" s="970"/>
      <c r="S6" s="790"/>
      <c r="T6" s="790"/>
      <c r="U6" s="790"/>
      <c r="V6" s="790"/>
      <c r="W6" s="790"/>
      <c r="X6" s="790"/>
      <c r="Y6" s="790"/>
      <c r="Z6" s="790"/>
      <c r="AA6" s="790"/>
      <c r="AB6" s="790"/>
      <c r="AC6" s="791" t="s">
        <v>969</v>
      </c>
      <c r="AD6" s="791" t="s">
        <v>248</v>
      </c>
      <c r="AE6" s="791" t="s">
        <v>249</v>
      </c>
      <c r="AF6" s="791" t="s">
        <v>707</v>
      </c>
      <c r="AG6" s="791" t="s">
        <v>708</v>
      </c>
    </row>
    <row r="7" spans="1:42" ht="18.75" customHeight="1">
      <c r="A7" s="982"/>
      <c r="B7" s="982"/>
      <c r="C7" s="972"/>
      <c r="D7" s="793" t="s">
        <v>815</v>
      </c>
      <c r="E7" s="974" t="s">
        <v>251</v>
      </c>
      <c r="F7" s="974"/>
      <c r="G7" s="974"/>
      <c r="H7" s="974"/>
      <c r="I7" s="792" t="s">
        <v>834</v>
      </c>
      <c r="J7" s="975" t="s">
        <v>251</v>
      </c>
      <c r="K7" s="976"/>
      <c r="L7" s="976"/>
      <c r="M7" s="976"/>
      <c r="N7" s="976"/>
      <c r="O7" s="977"/>
      <c r="P7" s="967"/>
      <c r="Q7" s="790" t="s">
        <v>815</v>
      </c>
      <c r="R7" s="969" t="s">
        <v>251</v>
      </c>
      <c r="S7" s="965"/>
      <c r="T7" s="965"/>
      <c r="U7" s="965"/>
      <c r="V7" s="790" t="s">
        <v>816</v>
      </c>
      <c r="W7" s="965" t="s">
        <v>251</v>
      </c>
      <c r="X7" s="965"/>
      <c r="Y7" s="965"/>
      <c r="Z7" s="965"/>
      <c r="AA7" s="965"/>
      <c r="AB7" s="965"/>
      <c r="AC7" s="792"/>
      <c r="AD7" s="792"/>
      <c r="AE7" s="792"/>
      <c r="AF7" s="792"/>
      <c r="AG7" s="792"/>
    </row>
    <row r="8" spans="1:42" ht="18.75" customHeight="1">
      <c r="A8" s="982"/>
      <c r="B8" s="982"/>
      <c r="C8" s="972"/>
      <c r="D8" s="790"/>
      <c r="E8" s="790" t="s">
        <v>705</v>
      </c>
      <c r="F8" s="790" t="s">
        <v>706</v>
      </c>
      <c r="G8" s="790" t="s">
        <v>254</v>
      </c>
      <c r="H8" s="790" t="s">
        <v>255</v>
      </c>
      <c r="I8" s="792"/>
      <c r="J8" s="791" t="s">
        <v>826</v>
      </c>
      <c r="K8" s="965" t="s">
        <v>251</v>
      </c>
      <c r="L8" s="965"/>
      <c r="M8" s="965"/>
      <c r="N8" s="965"/>
      <c r="O8" s="978" t="s">
        <v>827</v>
      </c>
      <c r="P8" s="967"/>
      <c r="Q8" s="790"/>
      <c r="R8" s="790" t="s">
        <v>705</v>
      </c>
      <c r="S8" s="790" t="s">
        <v>706</v>
      </c>
      <c r="T8" s="790" t="s">
        <v>254</v>
      </c>
      <c r="U8" s="790" t="s">
        <v>255</v>
      </c>
      <c r="V8" s="790"/>
      <c r="W8" s="790" t="s">
        <v>845</v>
      </c>
      <c r="X8" s="790" t="s">
        <v>251</v>
      </c>
      <c r="Y8" s="790"/>
      <c r="Z8" s="790"/>
      <c r="AA8" s="790"/>
      <c r="AB8" s="790" t="s">
        <v>844</v>
      </c>
      <c r="AC8" s="792"/>
      <c r="AD8" s="792"/>
      <c r="AE8" s="792"/>
      <c r="AF8" s="792"/>
      <c r="AG8" s="792"/>
    </row>
    <row r="9" spans="1:42" ht="100.5" customHeight="1">
      <c r="A9" s="982"/>
      <c r="B9" s="982"/>
      <c r="C9" s="973"/>
      <c r="D9" s="790"/>
      <c r="E9" s="790"/>
      <c r="F9" s="790"/>
      <c r="G9" s="790"/>
      <c r="H9" s="790"/>
      <c r="I9" s="793"/>
      <c r="J9" s="793"/>
      <c r="K9" s="244" t="s">
        <v>309</v>
      </c>
      <c r="L9" s="244" t="s">
        <v>451</v>
      </c>
      <c r="M9" s="244" t="s">
        <v>456</v>
      </c>
      <c r="N9" s="244" t="s">
        <v>452</v>
      </c>
      <c r="O9" s="979"/>
      <c r="P9" s="968"/>
      <c r="Q9" s="790"/>
      <c r="R9" s="790"/>
      <c r="S9" s="790"/>
      <c r="T9" s="790"/>
      <c r="U9" s="790"/>
      <c r="V9" s="790"/>
      <c r="W9" s="790"/>
      <c r="X9" s="11" t="s">
        <v>309</v>
      </c>
      <c r="Y9" s="11" t="s">
        <v>451</v>
      </c>
      <c r="Z9" s="11" t="s">
        <v>456</v>
      </c>
      <c r="AA9" s="11" t="s">
        <v>452</v>
      </c>
      <c r="AB9" s="790"/>
      <c r="AC9" s="793"/>
      <c r="AD9" s="793"/>
      <c r="AE9" s="793"/>
      <c r="AF9" s="793"/>
      <c r="AG9" s="793"/>
    </row>
    <row r="10" spans="1:42">
      <c r="A10" s="188">
        <v>1</v>
      </c>
      <c r="B10" s="188">
        <v>2</v>
      </c>
      <c r="C10" s="188" t="s">
        <v>460</v>
      </c>
      <c r="D10" s="189" t="s">
        <v>453</v>
      </c>
      <c r="E10" s="189">
        <v>5</v>
      </c>
      <c r="F10" s="189">
        <v>6</v>
      </c>
      <c r="G10" s="189">
        <v>7</v>
      </c>
      <c r="H10" s="189">
        <v>8</v>
      </c>
      <c r="I10" s="189"/>
      <c r="J10" s="189" t="s">
        <v>817</v>
      </c>
      <c r="K10" s="189">
        <v>10</v>
      </c>
      <c r="L10" s="189">
        <v>11</v>
      </c>
      <c r="M10" s="189">
        <v>12</v>
      </c>
      <c r="N10" s="189">
        <v>13</v>
      </c>
      <c r="O10" s="189"/>
      <c r="P10" s="189" t="s">
        <v>818</v>
      </c>
      <c r="Q10" s="189" t="s">
        <v>819</v>
      </c>
      <c r="R10" s="189">
        <v>16</v>
      </c>
      <c r="S10" s="189">
        <v>17</v>
      </c>
      <c r="T10" s="189">
        <v>18</v>
      </c>
      <c r="U10" s="189">
        <v>19</v>
      </c>
      <c r="V10" s="189" t="s">
        <v>820</v>
      </c>
      <c r="W10" s="189"/>
      <c r="X10" s="189">
        <v>21</v>
      </c>
      <c r="Y10" s="189">
        <v>22</v>
      </c>
      <c r="Z10" s="189">
        <v>23</v>
      </c>
      <c r="AA10" s="189">
        <v>24</v>
      </c>
      <c r="AB10" s="189"/>
      <c r="AC10" s="189" t="s">
        <v>843</v>
      </c>
      <c r="AD10" s="190">
        <v>26</v>
      </c>
      <c r="AE10" s="190">
        <v>27</v>
      </c>
      <c r="AF10" s="191">
        <v>15</v>
      </c>
      <c r="AG10" s="184">
        <v>16</v>
      </c>
    </row>
    <row r="11" spans="1:42">
      <c r="A11" s="187"/>
      <c r="B11" s="187"/>
      <c r="C11" s="187"/>
      <c r="D11" s="34"/>
      <c r="E11" s="34"/>
      <c r="F11" s="34"/>
      <c r="G11" s="34"/>
      <c r="H11" s="34"/>
      <c r="I11" s="34"/>
      <c r="J11" s="34"/>
      <c r="K11" s="34"/>
      <c r="L11" s="34"/>
      <c r="M11" s="34"/>
      <c r="N11" s="34"/>
      <c r="O11" s="34"/>
      <c r="P11" s="4"/>
      <c r="Q11" s="4"/>
      <c r="R11" s="213"/>
      <c r="S11" s="213"/>
      <c r="T11" s="213"/>
      <c r="U11" s="213"/>
      <c r="V11" s="213"/>
      <c r="W11" s="213"/>
      <c r="X11" s="213"/>
      <c r="Y11" s="213"/>
      <c r="Z11" s="213"/>
      <c r="AA11" s="213"/>
      <c r="AB11" s="213"/>
      <c r="AC11" s="213"/>
      <c r="AD11" s="4"/>
      <c r="AE11" s="4"/>
    </row>
    <row r="12" spans="1:42">
      <c r="A12" s="114"/>
      <c r="B12" s="115" t="s">
        <v>2</v>
      </c>
      <c r="C12" s="222">
        <f>D12+I12</f>
        <v>635533.87866199994</v>
      </c>
      <c r="D12" s="34">
        <f>D13+D16+D17</f>
        <v>96701.5</v>
      </c>
      <c r="E12" s="34">
        <f t="shared" ref="E12:N12" si="0">E17</f>
        <v>46663</v>
      </c>
      <c r="F12" s="34">
        <f t="shared" si="0"/>
        <v>50038.5</v>
      </c>
      <c r="G12" s="34">
        <f t="shared" ref="G12:I12" si="1">G17</f>
        <v>0</v>
      </c>
      <c r="H12" s="34">
        <f t="shared" si="1"/>
        <v>0</v>
      </c>
      <c r="I12" s="34">
        <f t="shared" si="1"/>
        <v>538832.37866199994</v>
      </c>
      <c r="J12" s="34">
        <f t="shared" si="0"/>
        <v>389921.378662</v>
      </c>
      <c r="K12" s="34">
        <f t="shared" si="0"/>
        <v>304358.378662</v>
      </c>
      <c r="L12" s="34">
        <f t="shared" si="0"/>
        <v>22657</v>
      </c>
      <c r="M12" s="34">
        <f t="shared" si="0"/>
        <v>17053</v>
      </c>
      <c r="N12" s="34">
        <f t="shared" si="0"/>
        <v>45853</v>
      </c>
      <c r="O12" s="34">
        <f t="shared" ref="O12" si="2">O17</f>
        <v>148911</v>
      </c>
      <c r="P12" s="34">
        <f>Q12+V12</f>
        <v>283345</v>
      </c>
      <c r="Q12" s="34">
        <f t="shared" ref="Q12:AA12" si="3">Q17</f>
        <v>58150</v>
      </c>
      <c r="R12" s="34">
        <f t="shared" si="3"/>
        <v>24618</v>
      </c>
      <c r="S12" s="34">
        <f t="shared" si="3"/>
        <v>25592</v>
      </c>
      <c r="T12" s="34">
        <f t="shared" si="3"/>
        <v>7940</v>
      </c>
      <c r="U12" s="34">
        <f t="shared" si="3"/>
        <v>0</v>
      </c>
      <c r="V12" s="34">
        <f t="shared" si="3"/>
        <v>225195</v>
      </c>
      <c r="W12" s="34">
        <f t="shared" ref="W12" si="4">W17</f>
        <v>156947</v>
      </c>
      <c r="X12" s="34">
        <f t="shared" si="3"/>
        <v>89042</v>
      </c>
      <c r="Y12" s="34">
        <f t="shared" si="3"/>
        <v>21884</v>
      </c>
      <c r="Z12" s="34">
        <f t="shared" si="3"/>
        <v>13825</v>
      </c>
      <c r="AA12" s="34">
        <f t="shared" si="3"/>
        <v>32196</v>
      </c>
      <c r="AB12" s="34">
        <f t="shared" ref="AB12" si="5">AB17</f>
        <v>68248</v>
      </c>
      <c r="AC12" s="224">
        <f>P12/C12*100</f>
        <v>44.583775863614214</v>
      </c>
      <c r="AD12" s="4"/>
      <c r="AE12" s="78"/>
    </row>
    <row r="13" spans="1:42">
      <c r="A13" s="116" t="s">
        <v>3</v>
      </c>
      <c r="B13" s="117" t="s">
        <v>4</v>
      </c>
      <c r="C13" s="222">
        <f t="shared" ref="C13:C45" si="6">D13+J13</f>
        <v>0</v>
      </c>
      <c r="D13" s="34"/>
      <c r="E13" s="34"/>
      <c r="F13" s="34"/>
      <c r="G13" s="34"/>
      <c r="H13" s="34"/>
      <c r="I13" s="34"/>
      <c r="J13" s="34"/>
      <c r="K13" s="34"/>
      <c r="L13" s="34"/>
      <c r="M13" s="34"/>
      <c r="N13" s="34"/>
      <c r="O13" s="34"/>
      <c r="P13" s="4"/>
      <c r="Q13" s="4"/>
      <c r="R13" s="213"/>
      <c r="S13" s="213"/>
      <c r="T13" s="213"/>
      <c r="U13" s="213"/>
      <c r="V13" s="213"/>
      <c r="W13" s="213"/>
      <c r="X13" s="213"/>
      <c r="Y13" s="213"/>
      <c r="Z13" s="213"/>
      <c r="AA13" s="213"/>
      <c r="AB13" s="213"/>
      <c r="AC13" s="224"/>
      <c r="AD13" s="4"/>
      <c r="AE13" s="4">
        <v>0</v>
      </c>
    </row>
    <row r="14" spans="1:42" s="74" customFormat="1">
      <c r="A14" s="118"/>
      <c r="B14" s="119" t="s">
        <v>469</v>
      </c>
      <c r="C14" s="36">
        <f>C18</f>
        <v>37046</v>
      </c>
      <c r="D14" s="36">
        <f t="shared" ref="D14:P14" si="7">D18</f>
        <v>37046</v>
      </c>
      <c r="E14" s="36">
        <f t="shared" si="7"/>
        <v>37046</v>
      </c>
      <c r="F14" s="36">
        <f t="shared" si="7"/>
        <v>0</v>
      </c>
      <c r="G14" s="36">
        <f t="shared" ref="G14:I14" si="8">G18</f>
        <v>0</v>
      </c>
      <c r="H14" s="36">
        <f t="shared" si="8"/>
        <v>0</v>
      </c>
      <c r="I14" s="36">
        <f t="shared" si="8"/>
        <v>0</v>
      </c>
      <c r="J14" s="36">
        <f t="shared" si="7"/>
        <v>0</v>
      </c>
      <c r="K14" s="36">
        <f t="shared" si="7"/>
        <v>0</v>
      </c>
      <c r="L14" s="36">
        <f t="shared" si="7"/>
        <v>0</v>
      </c>
      <c r="M14" s="36">
        <f t="shared" si="7"/>
        <v>0</v>
      </c>
      <c r="N14" s="36">
        <f t="shared" si="7"/>
        <v>0</v>
      </c>
      <c r="O14" s="36">
        <f t="shared" ref="O14" si="9">O18</f>
        <v>0</v>
      </c>
      <c r="P14" s="36">
        <f t="shared" si="7"/>
        <v>28641</v>
      </c>
      <c r="Q14" s="36">
        <f t="shared" ref="Q14:AA14" si="10">Q18</f>
        <v>28641</v>
      </c>
      <c r="R14" s="36">
        <f t="shared" si="10"/>
        <v>20701</v>
      </c>
      <c r="S14" s="36">
        <f t="shared" si="10"/>
        <v>0</v>
      </c>
      <c r="T14" s="36">
        <f t="shared" si="10"/>
        <v>7940</v>
      </c>
      <c r="U14" s="36">
        <f t="shared" si="10"/>
        <v>0</v>
      </c>
      <c r="V14" s="36">
        <f t="shared" si="10"/>
        <v>0</v>
      </c>
      <c r="W14" s="36">
        <f t="shared" ref="W14" si="11">W18</f>
        <v>0</v>
      </c>
      <c r="X14" s="36">
        <f t="shared" si="10"/>
        <v>0</v>
      </c>
      <c r="Y14" s="36">
        <f t="shared" si="10"/>
        <v>0</v>
      </c>
      <c r="Z14" s="36">
        <f t="shared" si="10"/>
        <v>0</v>
      </c>
      <c r="AA14" s="36">
        <f t="shared" si="10"/>
        <v>0</v>
      </c>
      <c r="AB14" s="36">
        <f t="shared" ref="AB14" si="12">AB18</f>
        <v>0</v>
      </c>
      <c r="AC14" s="224">
        <f>P14/C14*100</f>
        <v>77.311990498299409</v>
      </c>
      <c r="AD14" s="186"/>
      <c r="AE14" s="186"/>
    </row>
    <row r="15" spans="1:42">
      <c r="A15" s="118"/>
      <c r="B15" s="119" t="s">
        <v>470</v>
      </c>
      <c r="C15" s="221">
        <f>C30</f>
        <v>449576.878662</v>
      </c>
      <c r="D15" s="221">
        <f t="shared" ref="D15:N15" si="13">D30</f>
        <v>59655.5</v>
      </c>
      <c r="E15" s="221">
        <f t="shared" si="13"/>
        <v>9617</v>
      </c>
      <c r="F15" s="221">
        <f t="shared" si="13"/>
        <v>50038.5</v>
      </c>
      <c r="G15" s="221">
        <f t="shared" ref="G15:I15" si="14">G30</f>
        <v>0</v>
      </c>
      <c r="H15" s="221">
        <f t="shared" si="14"/>
        <v>0</v>
      </c>
      <c r="I15" s="221">
        <f t="shared" si="14"/>
        <v>538832.37866199994</v>
      </c>
      <c r="J15" s="221">
        <f t="shared" si="13"/>
        <v>389921.378662</v>
      </c>
      <c r="K15" s="221">
        <f t="shared" si="13"/>
        <v>304358.378662</v>
      </c>
      <c r="L15" s="221">
        <f t="shared" si="13"/>
        <v>22657</v>
      </c>
      <c r="M15" s="221">
        <f t="shared" si="13"/>
        <v>17053</v>
      </c>
      <c r="N15" s="221">
        <f t="shared" si="13"/>
        <v>45853</v>
      </c>
      <c r="O15" s="221">
        <f t="shared" ref="O15" si="15">O30</f>
        <v>148911</v>
      </c>
      <c r="P15" s="221">
        <f>Q15+V15</f>
        <v>254704</v>
      </c>
      <c r="Q15" s="221">
        <f t="shared" ref="Q15:AA15" si="16">Q30</f>
        <v>29509</v>
      </c>
      <c r="R15" s="221">
        <f t="shared" si="16"/>
        <v>3917</v>
      </c>
      <c r="S15" s="221">
        <f t="shared" si="16"/>
        <v>25592</v>
      </c>
      <c r="T15" s="221">
        <f t="shared" si="16"/>
        <v>0</v>
      </c>
      <c r="U15" s="221">
        <f t="shared" si="16"/>
        <v>0</v>
      </c>
      <c r="V15" s="221">
        <f t="shared" si="16"/>
        <v>225195</v>
      </c>
      <c r="W15" s="221">
        <f t="shared" ref="W15" si="17">W30</f>
        <v>156947</v>
      </c>
      <c r="X15" s="221">
        <f t="shared" si="16"/>
        <v>89042</v>
      </c>
      <c r="Y15" s="221">
        <f t="shared" si="16"/>
        <v>21884</v>
      </c>
      <c r="Z15" s="221">
        <f t="shared" si="16"/>
        <v>13825</v>
      </c>
      <c r="AA15" s="221">
        <f t="shared" si="16"/>
        <v>32196</v>
      </c>
      <c r="AB15" s="221">
        <f t="shared" ref="AB15" si="18">AB30</f>
        <v>68248</v>
      </c>
      <c r="AC15" s="224">
        <f>P15/C15*100</f>
        <v>56.6541590746465</v>
      </c>
      <c r="AD15" s="4"/>
      <c r="AE15" s="4"/>
    </row>
    <row r="16" spans="1:42">
      <c r="A16" s="116" t="s">
        <v>3</v>
      </c>
      <c r="B16" s="117" t="s">
        <v>6</v>
      </c>
      <c r="C16" s="222">
        <f t="shared" si="6"/>
        <v>0</v>
      </c>
      <c r="D16" s="34"/>
      <c r="E16" s="34"/>
      <c r="F16" s="34"/>
      <c r="G16" s="34"/>
      <c r="H16" s="34"/>
      <c r="I16" s="34"/>
      <c r="J16" s="34"/>
      <c r="K16" s="34"/>
      <c r="L16" s="34"/>
      <c r="M16" s="34"/>
      <c r="N16" s="34"/>
      <c r="O16" s="34"/>
      <c r="P16" s="4"/>
      <c r="Q16" s="4"/>
      <c r="R16" s="213"/>
      <c r="S16" s="213"/>
      <c r="T16" s="213"/>
      <c r="U16" s="213"/>
      <c r="V16" s="213"/>
      <c r="W16" s="213"/>
      <c r="X16" s="213"/>
      <c r="Y16" s="213"/>
      <c r="Z16" s="213"/>
      <c r="AA16" s="213"/>
      <c r="AB16" s="213"/>
      <c r="AC16" s="224"/>
      <c r="AD16" s="4"/>
      <c r="AE16" s="4"/>
    </row>
    <row r="17" spans="1:31" ht="37.5">
      <c r="A17" s="116" t="s">
        <v>3</v>
      </c>
      <c r="B17" s="120" t="s">
        <v>7</v>
      </c>
      <c r="C17" s="222">
        <f t="shared" si="6"/>
        <v>486622.878662</v>
      </c>
      <c r="D17" s="34">
        <f>D18+D30</f>
        <v>96701.5</v>
      </c>
      <c r="E17" s="34">
        <f t="shared" ref="E17" si="19">E18+E30</f>
        <v>46663</v>
      </c>
      <c r="F17" s="34">
        <f t="shared" ref="F17:U17" si="20">F18+F30</f>
        <v>50038.5</v>
      </c>
      <c r="G17" s="34">
        <f t="shared" si="20"/>
        <v>0</v>
      </c>
      <c r="H17" s="34">
        <f t="shared" si="20"/>
        <v>0</v>
      </c>
      <c r="I17" s="34">
        <f t="shared" si="20"/>
        <v>538832.37866199994</v>
      </c>
      <c r="J17" s="34">
        <f t="shared" si="20"/>
        <v>389921.378662</v>
      </c>
      <c r="K17" s="34">
        <f t="shared" si="20"/>
        <v>304358.378662</v>
      </c>
      <c r="L17" s="34">
        <f t="shared" si="20"/>
        <v>22657</v>
      </c>
      <c r="M17" s="34">
        <f t="shared" si="20"/>
        <v>17053</v>
      </c>
      <c r="N17" s="34">
        <f t="shared" si="20"/>
        <v>45853</v>
      </c>
      <c r="O17" s="34">
        <f t="shared" si="20"/>
        <v>148911</v>
      </c>
      <c r="P17" s="34">
        <f t="shared" si="20"/>
        <v>283345</v>
      </c>
      <c r="Q17" s="34">
        <f t="shared" si="20"/>
        <v>58150</v>
      </c>
      <c r="R17" s="34">
        <f t="shared" si="20"/>
        <v>24618</v>
      </c>
      <c r="S17" s="34">
        <f t="shared" si="20"/>
        <v>25592</v>
      </c>
      <c r="T17" s="34">
        <f t="shared" si="20"/>
        <v>7940</v>
      </c>
      <c r="U17" s="34">
        <f t="shared" si="20"/>
        <v>0</v>
      </c>
      <c r="V17" s="34">
        <f t="shared" ref="V17:AA17" si="21">V18+V30</f>
        <v>225195</v>
      </c>
      <c r="W17" s="34">
        <f t="shared" ref="W17" si="22">W18+W30</f>
        <v>156947</v>
      </c>
      <c r="X17" s="34">
        <f t="shared" si="21"/>
        <v>89042</v>
      </c>
      <c r="Y17" s="34">
        <f t="shared" si="21"/>
        <v>21884</v>
      </c>
      <c r="Z17" s="34">
        <f t="shared" si="21"/>
        <v>13825</v>
      </c>
      <c r="AA17" s="34">
        <f t="shared" si="21"/>
        <v>32196</v>
      </c>
      <c r="AB17" s="34">
        <f t="shared" ref="AB17" si="23">AB18+AB30</f>
        <v>68248</v>
      </c>
      <c r="AC17" s="224">
        <f>P17/C17*100</f>
        <v>58.226814320583273</v>
      </c>
      <c r="AD17" s="4"/>
      <c r="AE17" s="4"/>
    </row>
    <row r="18" spans="1:31">
      <c r="A18" s="116" t="s">
        <v>8</v>
      </c>
      <c r="B18" s="117" t="s">
        <v>471</v>
      </c>
      <c r="C18" s="222">
        <f t="shared" si="6"/>
        <v>37046</v>
      </c>
      <c r="D18" s="34">
        <f>SUM(D19:D29)</f>
        <v>37046</v>
      </c>
      <c r="E18" s="34">
        <f t="shared" ref="E18" si="24">SUM(E19:E29)</f>
        <v>37046</v>
      </c>
      <c r="F18" s="34">
        <f t="shared" ref="F18:U18" si="25">SUM(F19:F29)</f>
        <v>0</v>
      </c>
      <c r="G18" s="34">
        <f t="shared" si="25"/>
        <v>0</v>
      </c>
      <c r="H18" s="34">
        <f t="shared" si="25"/>
        <v>0</v>
      </c>
      <c r="I18" s="34">
        <f t="shared" si="25"/>
        <v>0</v>
      </c>
      <c r="J18" s="34">
        <f t="shared" si="25"/>
        <v>0</v>
      </c>
      <c r="K18" s="34">
        <f t="shared" si="25"/>
        <v>0</v>
      </c>
      <c r="L18" s="34">
        <f t="shared" si="25"/>
        <v>0</v>
      </c>
      <c r="M18" s="34">
        <f t="shared" si="25"/>
        <v>0</v>
      </c>
      <c r="N18" s="34">
        <f t="shared" si="25"/>
        <v>0</v>
      </c>
      <c r="O18" s="34">
        <f t="shared" si="25"/>
        <v>0</v>
      </c>
      <c r="P18" s="34">
        <f>Q18+V18</f>
        <v>28641</v>
      </c>
      <c r="Q18" s="34">
        <f t="shared" si="25"/>
        <v>28641</v>
      </c>
      <c r="R18" s="34">
        <f t="shared" si="25"/>
        <v>20701</v>
      </c>
      <c r="S18" s="34">
        <f t="shared" si="25"/>
        <v>0</v>
      </c>
      <c r="T18" s="34">
        <f t="shared" si="25"/>
        <v>7940</v>
      </c>
      <c r="U18" s="34">
        <f t="shared" si="25"/>
        <v>0</v>
      </c>
      <c r="V18" s="34"/>
      <c r="W18" s="34"/>
      <c r="X18" s="34"/>
      <c r="Y18" s="34"/>
      <c r="Z18" s="34"/>
      <c r="AA18" s="34"/>
      <c r="AB18" s="34"/>
      <c r="AC18" s="224">
        <f>P18/C18*100</f>
        <v>77.311990498299409</v>
      </c>
      <c r="AD18" s="4">
        <v>0</v>
      </c>
      <c r="AE18" s="4">
        <v>0</v>
      </c>
    </row>
    <row r="19" spans="1:31">
      <c r="A19" s="114"/>
      <c r="B19" s="121" t="s">
        <v>10</v>
      </c>
      <c r="C19" s="220">
        <f t="shared" si="6"/>
        <v>6516</v>
      </c>
      <c r="D19" s="39">
        <f t="shared" ref="D19:D29" si="26">SUM(E19:H19)</f>
        <v>6516</v>
      </c>
      <c r="E19" s="35">
        <v>6516</v>
      </c>
      <c r="F19" s="35"/>
      <c r="G19" s="35"/>
      <c r="H19" s="35"/>
      <c r="I19" s="35"/>
      <c r="J19" s="35"/>
      <c r="K19" s="35"/>
      <c r="L19" s="35"/>
      <c r="M19" s="35"/>
      <c r="N19" s="35"/>
      <c r="O19" s="35"/>
      <c r="P19" s="39">
        <f t="shared" ref="P19:P29" si="27">Q19+V19</f>
        <v>0</v>
      </c>
      <c r="Q19" s="4">
        <f>SUM(R19:U19)</f>
        <v>0</v>
      </c>
      <c r="R19" s="213"/>
      <c r="S19" s="213"/>
      <c r="T19" s="213"/>
      <c r="U19" s="213"/>
      <c r="V19" s="213"/>
      <c r="W19" s="213"/>
      <c r="X19" s="213"/>
      <c r="Y19" s="213"/>
      <c r="Z19" s="213"/>
      <c r="AA19" s="213"/>
      <c r="AB19" s="213"/>
      <c r="AC19" s="224">
        <f>P19/C19*100</f>
        <v>0</v>
      </c>
      <c r="AD19" s="4"/>
      <c r="AE19" s="4"/>
    </row>
    <row r="20" spans="1:31">
      <c r="A20" s="114"/>
      <c r="B20" s="121" t="s">
        <v>11</v>
      </c>
      <c r="C20" s="220">
        <f t="shared" si="6"/>
        <v>0</v>
      </c>
      <c r="D20" s="39">
        <f t="shared" si="26"/>
        <v>0</v>
      </c>
      <c r="E20" s="35"/>
      <c r="F20" s="35"/>
      <c r="G20" s="35"/>
      <c r="H20" s="35"/>
      <c r="I20" s="35"/>
      <c r="J20" s="35"/>
      <c r="K20" s="35"/>
      <c r="L20" s="35"/>
      <c r="M20" s="35"/>
      <c r="N20" s="35"/>
      <c r="O20" s="35"/>
      <c r="P20" s="39">
        <f t="shared" si="27"/>
        <v>0</v>
      </c>
      <c r="Q20" s="4">
        <f t="shared" ref="Q20:Q31" si="28">SUM(R20:U20)</f>
        <v>0</v>
      </c>
      <c r="R20" s="213"/>
      <c r="S20" s="213"/>
      <c r="T20" s="213"/>
      <c r="U20" s="213"/>
      <c r="V20" s="213"/>
      <c r="W20" s="213"/>
      <c r="X20" s="213"/>
      <c r="Y20" s="213"/>
      <c r="Z20" s="213"/>
      <c r="AA20" s="213"/>
      <c r="AB20" s="213"/>
      <c r="AC20" s="224"/>
      <c r="AD20" s="4"/>
      <c r="AE20" s="4">
        <v>0</v>
      </c>
    </row>
    <row r="21" spans="1:31">
      <c r="A21" s="114"/>
      <c r="B21" s="121" t="s">
        <v>12</v>
      </c>
      <c r="C21" s="220">
        <f t="shared" si="6"/>
        <v>204</v>
      </c>
      <c r="D21" s="39">
        <f t="shared" si="26"/>
        <v>204</v>
      </c>
      <c r="E21" s="35">
        <v>204</v>
      </c>
      <c r="F21" s="35"/>
      <c r="G21" s="35"/>
      <c r="H21" s="35"/>
      <c r="I21" s="35"/>
      <c r="J21" s="35"/>
      <c r="K21" s="35"/>
      <c r="L21" s="35"/>
      <c r="M21" s="35"/>
      <c r="N21" s="35"/>
      <c r="O21" s="35"/>
      <c r="P21" s="39">
        <f t="shared" si="27"/>
        <v>828</v>
      </c>
      <c r="Q21" s="39">
        <f t="shared" si="28"/>
        <v>828</v>
      </c>
      <c r="R21" s="413">
        <f>23+69</f>
        <v>92</v>
      </c>
      <c r="S21" s="39"/>
      <c r="T21" s="413">
        <v>736</v>
      </c>
      <c r="U21" s="39"/>
      <c r="V21" s="213"/>
      <c r="W21" s="213"/>
      <c r="X21" s="213"/>
      <c r="Y21" s="213"/>
      <c r="Z21" s="213"/>
      <c r="AA21" s="213"/>
      <c r="AB21" s="213"/>
      <c r="AC21" s="224"/>
      <c r="AD21" s="4"/>
      <c r="AE21" s="4"/>
    </row>
    <row r="22" spans="1:31">
      <c r="A22" s="114"/>
      <c r="B22" s="121" t="s">
        <v>394</v>
      </c>
      <c r="C22" s="220">
        <f t="shared" si="6"/>
        <v>4460</v>
      </c>
      <c r="D22" s="39">
        <f t="shared" si="26"/>
        <v>4460</v>
      </c>
      <c r="E22" s="35">
        <v>4460</v>
      </c>
      <c r="F22" s="35"/>
      <c r="G22" s="35"/>
      <c r="H22" s="35"/>
      <c r="I22" s="35"/>
      <c r="J22" s="35"/>
      <c r="K22" s="35"/>
      <c r="L22" s="35"/>
      <c r="M22" s="35"/>
      <c r="N22" s="35"/>
      <c r="O22" s="35"/>
      <c r="P22" s="39">
        <f t="shared" si="27"/>
        <v>3334</v>
      </c>
      <c r="Q22" s="35">
        <f t="shared" si="28"/>
        <v>3334</v>
      </c>
      <c r="R22" s="413">
        <f>2731+603</f>
        <v>3334</v>
      </c>
      <c r="S22" s="213"/>
      <c r="T22" s="213"/>
      <c r="U22" s="213"/>
      <c r="V22" s="213"/>
      <c r="W22" s="213"/>
      <c r="X22" s="213"/>
      <c r="Y22" s="213"/>
      <c r="Z22" s="213"/>
      <c r="AA22" s="213"/>
      <c r="AB22" s="213"/>
      <c r="AC22" s="224"/>
      <c r="AD22" s="4"/>
      <c r="AE22" s="4"/>
    </row>
    <row r="23" spans="1:31">
      <c r="A23" s="114"/>
      <c r="B23" s="121" t="s">
        <v>14</v>
      </c>
      <c r="C23" s="220">
        <f t="shared" si="6"/>
        <v>0</v>
      </c>
      <c r="D23" s="39">
        <f t="shared" si="26"/>
        <v>0</v>
      </c>
      <c r="E23" s="35"/>
      <c r="F23" s="35"/>
      <c r="G23" s="35"/>
      <c r="H23" s="35"/>
      <c r="I23" s="35"/>
      <c r="J23" s="35"/>
      <c r="K23" s="35"/>
      <c r="L23" s="35"/>
      <c r="M23" s="35"/>
      <c r="N23" s="35"/>
      <c r="O23" s="35"/>
      <c r="P23" s="39">
        <f t="shared" si="27"/>
        <v>0</v>
      </c>
      <c r="Q23" s="4">
        <f t="shared" si="28"/>
        <v>0</v>
      </c>
      <c r="R23" s="213"/>
      <c r="S23" s="213"/>
      <c r="T23" s="213"/>
      <c r="U23" s="213"/>
      <c r="V23" s="213"/>
      <c r="W23" s="213"/>
      <c r="X23" s="213"/>
      <c r="Y23" s="213"/>
      <c r="Z23" s="213"/>
      <c r="AA23" s="213"/>
      <c r="AB23" s="213"/>
      <c r="AC23" s="224"/>
      <c r="AD23" s="4"/>
      <c r="AE23" s="4"/>
    </row>
    <row r="24" spans="1:31">
      <c r="A24" s="114"/>
      <c r="B24" s="121" t="s">
        <v>15</v>
      </c>
      <c r="C24" s="220">
        <f t="shared" si="6"/>
        <v>0</v>
      </c>
      <c r="D24" s="39">
        <f t="shared" si="26"/>
        <v>0</v>
      </c>
      <c r="E24" s="35"/>
      <c r="F24" s="35"/>
      <c r="G24" s="35"/>
      <c r="H24" s="35"/>
      <c r="I24" s="35"/>
      <c r="J24" s="35"/>
      <c r="K24" s="35"/>
      <c r="L24" s="35"/>
      <c r="M24" s="35"/>
      <c r="N24" s="35"/>
      <c r="O24" s="35"/>
      <c r="P24" s="39">
        <f t="shared" si="27"/>
        <v>0</v>
      </c>
      <c r="Q24" s="4">
        <f t="shared" si="28"/>
        <v>0</v>
      </c>
      <c r="R24" s="213"/>
      <c r="S24" s="213"/>
      <c r="T24" s="213"/>
      <c r="U24" s="213"/>
      <c r="V24" s="213"/>
      <c r="W24" s="213"/>
      <c r="X24" s="213"/>
      <c r="Y24" s="213"/>
      <c r="Z24" s="213"/>
      <c r="AA24" s="213"/>
      <c r="AB24" s="213"/>
      <c r="AC24" s="224"/>
      <c r="AD24" s="4"/>
      <c r="AE24" s="4"/>
    </row>
    <row r="25" spans="1:31">
      <c r="A25" s="114"/>
      <c r="B25" s="121" t="s">
        <v>16</v>
      </c>
      <c r="C25" s="220">
        <f t="shared" si="6"/>
        <v>5517</v>
      </c>
      <c r="D25" s="39">
        <f t="shared" si="26"/>
        <v>5517</v>
      </c>
      <c r="E25" s="35">
        <v>5517</v>
      </c>
      <c r="F25" s="35"/>
      <c r="G25" s="35"/>
      <c r="H25" s="35"/>
      <c r="I25" s="35"/>
      <c r="J25" s="35"/>
      <c r="K25" s="35"/>
      <c r="L25" s="35"/>
      <c r="M25" s="35"/>
      <c r="N25" s="35"/>
      <c r="O25" s="35"/>
      <c r="P25" s="39">
        <f t="shared" si="27"/>
        <v>8166</v>
      </c>
      <c r="Q25" s="35">
        <f t="shared" si="28"/>
        <v>8166</v>
      </c>
      <c r="R25" s="413">
        <v>3815</v>
      </c>
      <c r="S25" s="213"/>
      <c r="T25" s="413">
        <v>4351</v>
      </c>
      <c r="U25" s="213"/>
      <c r="V25" s="213"/>
      <c r="W25" s="213"/>
      <c r="X25" s="213"/>
      <c r="Y25" s="213"/>
      <c r="Z25" s="213"/>
      <c r="AA25" s="213"/>
      <c r="AB25" s="213"/>
      <c r="AC25" s="224"/>
      <c r="AD25" s="4"/>
      <c r="AE25" s="4"/>
    </row>
    <row r="26" spans="1:31">
      <c r="A26" s="114"/>
      <c r="B26" s="121" t="s">
        <v>17</v>
      </c>
      <c r="C26" s="220">
        <f t="shared" si="6"/>
        <v>10403</v>
      </c>
      <c r="D26" s="39">
        <f t="shared" si="26"/>
        <v>10403</v>
      </c>
      <c r="E26" s="35">
        <v>10403</v>
      </c>
      <c r="F26" s="35"/>
      <c r="G26" s="35"/>
      <c r="H26" s="35"/>
      <c r="I26" s="35"/>
      <c r="J26" s="35"/>
      <c r="K26" s="35"/>
      <c r="L26" s="35"/>
      <c r="M26" s="35"/>
      <c r="N26" s="35"/>
      <c r="O26" s="35"/>
      <c r="P26" s="39">
        <f t="shared" si="27"/>
        <v>8737</v>
      </c>
      <c r="Q26" s="4">
        <f t="shared" si="28"/>
        <v>8737</v>
      </c>
      <c r="R26" s="413">
        <v>6615</v>
      </c>
      <c r="S26" s="213"/>
      <c r="T26" s="413">
        <v>2122</v>
      </c>
      <c r="U26" s="213"/>
      <c r="V26" s="213"/>
      <c r="W26" s="213"/>
      <c r="X26" s="213"/>
      <c r="Y26" s="213"/>
      <c r="Z26" s="213"/>
      <c r="AA26" s="213"/>
      <c r="AB26" s="213"/>
      <c r="AC26" s="224"/>
      <c r="AD26" s="4"/>
      <c r="AE26" s="4"/>
    </row>
    <row r="27" spans="1:31">
      <c r="A27" s="114"/>
      <c r="B27" s="121" t="s">
        <v>18</v>
      </c>
      <c r="C27" s="220">
        <f t="shared" si="6"/>
        <v>735</v>
      </c>
      <c r="D27" s="39">
        <f t="shared" si="26"/>
        <v>735</v>
      </c>
      <c r="E27" s="35">
        <v>735</v>
      </c>
      <c r="F27" s="35"/>
      <c r="G27" s="35"/>
      <c r="H27" s="35"/>
      <c r="I27" s="35"/>
      <c r="J27" s="35"/>
      <c r="K27" s="35"/>
      <c r="L27" s="35"/>
      <c r="M27" s="35"/>
      <c r="N27" s="35"/>
      <c r="O27" s="35"/>
      <c r="P27" s="39">
        <f t="shared" si="27"/>
        <v>3109</v>
      </c>
      <c r="Q27" s="4">
        <f t="shared" si="28"/>
        <v>3109</v>
      </c>
      <c r="R27" s="413">
        <v>2378</v>
      </c>
      <c r="S27" s="213"/>
      <c r="T27" s="411">
        <v>731</v>
      </c>
      <c r="U27" s="213"/>
      <c r="V27" s="213"/>
      <c r="W27" s="213"/>
      <c r="X27" s="213"/>
      <c r="Y27" s="213"/>
      <c r="Z27" s="213"/>
      <c r="AA27" s="213"/>
      <c r="AB27" s="213"/>
      <c r="AC27" s="224"/>
      <c r="AD27" s="4"/>
      <c r="AE27" s="4"/>
    </row>
    <row r="28" spans="1:31">
      <c r="A28" s="114"/>
      <c r="B28" s="121" t="s">
        <v>19</v>
      </c>
      <c r="C28" s="220">
        <f t="shared" si="6"/>
        <v>0</v>
      </c>
      <c r="D28" s="39">
        <f t="shared" si="26"/>
        <v>0</v>
      </c>
      <c r="E28" s="35"/>
      <c r="F28" s="35"/>
      <c r="G28" s="35"/>
      <c r="H28" s="35"/>
      <c r="I28" s="35"/>
      <c r="J28" s="35"/>
      <c r="K28" s="35"/>
      <c r="L28" s="35"/>
      <c r="M28" s="35"/>
      <c r="N28" s="35"/>
      <c r="O28" s="35"/>
      <c r="P28" s="39">
        <f t="shared" si="27"/>
        <v>0</v>
      </c>
      <c r="Q28" s="4">
        <f t="shared" si="28"/>
        <v>0</v>
      </c>
      <c r="R28" s="213"/>
      <c r="S28" s="213"/>
      <c r="T28" s="213"/>
      <c r="U28" s="213"/>
      <c r="V28" s="213"/>
      <c r="W28" s="213"/>
      <c r="X28" s="213"/>
      <c r="Y28" s="213"/>
      <c r="Z28" s="213"/>
      <c r="AA28" s="213"/>
      <c r="AB28" s="213"/>
      <c r="AC28" s="224"/>
      <c r="AD28" s="4"/>
      <c r="AE28" s="4"/>
    </row>
    <row r="29" spans="1:31">
      <c r="A29" s="114"/>
      <c r="B29" s="121" t="s">
        <v>20</v>
      </c>
      <c r="C29" s="220">
        <f t="shared" si="6"/>
        <v>9211</v>
      </c>
      <c r="D29" s="39">
        <f t="shared" si="26"/>
        <v>9211</v>
      </c>
      <c r="E29" s="35">
        <v>9211</v>
      </c>
      <c r="F29" s="35"/>
      <c r="G29" s="35"/>
      <c r="H29" s="35"/>
      <c r="I29" s="35"/>
      <c r="J29" s="35"/>
      <c r="K29" s="35"/>
      <c r="L29" s="35"/>
      <c r="M29" s="35"/>
      <c r="N29" s="35"/>
      <c r="O29" s="35"/>
      <c r="P29" s="39">
        <f t="shared" si="27"/>
        <v>4467</v>
      </c>
      <c r="Q29" s="4">
        <f t="shared" si="28"/>
        <v>4467</v>
      </c>
      <c r="R29" s="413">
        <f>488+4008-29</f>
        <v>4467</v>
      </c>
      <c r="S29" s="213"/>
      <c r="T29" s="213"/>
      <c r="U29" s="213"/>
      <c r="V29" s="213"/>
      <c r="W29" s="213"/>
      <c r="X29" s="213"/>
      <c r="Y29" s="213"/>
      <c r="Z29" s="213"/>
      <c r="AA29" s="213"/>
      <c r="AB29" s="213"/>
      <c r="AC29" s="224">
        <f>P29/C29*100</f>
        <v>48.496363044186296</v>
      </c>
      <c r="AD29" s="4"/>
      <c r="AE29" s="4"/>
    </row>
    <row r="30" spans="1:31">
      <c r="A30" s="115" t="s">
        <v>21</v>
      </c>
      <c r="B30" s="117" t="s">
        <v>22</v>
      </c>
      <c r="C30" s="222">
        <f t="shared" si="6"/>
        <v>449576.878662</v>
      </c>
      <c r="D30" s="34">
        <f>D31</f>
        <v>59655.5</v>
      </c>
      <c r="E30" s="34">
        <f t="shared" ref="E30:AB30" si="29">E31</f>
        <v>9617</v>
      </c>
      <c r="F30" s="34">
        <f t="shared" si="29"/>
        <v>50038.5</v>
      </c>
      <c r="G30" s="34">
        <f t="shared" si="29"/>
        <v>0</v>
      </c>
      <c r="H30" s="34">
        <f t="shared" si="29"/>
        <v>0</v>
      </c>
      <c r="I30" s="34">
        <f t="shared" si="29"/>
        <v>538832.37866199994</v>
      </c>
      <c r="J30" s="34">
        <f t="shared" si="29"/>
        <v>389921.378662</v>
      </c>
      <c r="K30" s="34">
        <f t="shared" si="29"/>
        <v>304358.378662</v>
      </c>
      <c r="L30" s="34">
        <f t="shared" si="29"/>
        <v>22657</v>
      </c>
      <c r="M30" s="34">
        <f t="shared" si="29"/>
        <v>17053</v>
      </c>
      <c r="N30" s="34">
        <f t="shared" si="29"/>
        <v>45853</v>
      </c>
      <c r="O30" s="34">
        <f t="shared" si="29"/>
        <v>148911</v>
      </c>
      <c r="P30" s="34">
        <f t="shared" si="29"/>
        <v>254704</v>
      </c>
      <c r="Q30" s="34">
        <f t="shared" si="29"/>
        <v>29509</v>
      </c>
      <c r="R30" s="34">
        <f t="shared" si="29"/>
        <v>3917</v>
      </c>
      <c r="S30" s="34">
        <f t="shared" si="29"/>
        <v>25592</v>
      </c>
      <c r="T30" s="34">
        <f t="shared" si="29"/>
        <v>0</v>
      </c>
      <c r="U30" s="34">
        <f t="shared" si="29"/>
        <v>0</v>
      </c>
      <c r="V30" s="34">
        <f t="shared" si="29"/>
        <v>225195</v>
      </c>
      <c r="W30" s="34">
        <f t="shared" si="29"/>
        <v>156947</v>
      </c>
      <c r="X30" s="34">
        <f t="shared" si="29"/>
        <v>89042</v>
      </c>
      <c r="Y30" s="34">
        <f t="shared" si="29"/>
        <v>21884</v>
      </c>
      <c r="Z30" s="34">
        <f t="shared" si="29"/>
        <v>13825</v>
      </c>
      <c r="AA30" s="34">
        <f t="shared" si="29"/>
        <v>32196</v>
      </c>
      <c r="AB30" s="34">
        <f t="shared" si="29"/>
        <v>68248</v>
      </c>
      <c r="AC30" s="224">
        <f>P30/C30*100</f>
        <v>56.6541590746465</v>
      </c>
      <c r="AD30" s="4"/>
      <c r="AE30" s="4"/>
    </row>
    <row r="31" spans="1:31">
      <c r="A31" s="122"/>
      <c r="B31" s="123" t="s">
        <v>23</v>
      </c>
      <c r="C31" s="220">
        <f t="shared" si="6"/>
        <v>449576.878662</v>
      </c>
      <c r="D31" s="35">
        <f>D33</f>
        <v>59655.5</v>
      </c>
      <c r="E31" s="35">
        <f t="shared" ref="E31:F31" si="30">E33</f>
        <v>9617</v>
      </c>
      <c r="F31" s="35">
        <f t="shared" si="30"/>
        <v>50038.5</v>
      </c>
      <c r="G31" s="35">
        <f t="shared" ref="G31:I31" si="31">G33</f>
        <v>0</v>
      </c>
      <c r="H31" s="35">
        <f t="shared" si="31"/>
        <v>0</v>
      </c>
      <c r="I31" s="35">
        <f t="shared" si="31"/>
        <v>538832.37866199994</v>
      </c>
      <c r="J31" s="35">
        <f t="shared" ref="J31:N31" si="32">J33</f>
        <v>389921.378662</v>
      </c>
      <c r="K31" s="35">
        <f t="shared" si="32"/>
        <v>304358.378662</v>
      </c>
      <c r="L31" s="35">
        <f t="shared" si="32"/>
        <v>22657</v>
      </c>
      <c r="M31" s="35">
        <f t="shared" si="32"/>
        <v>17053</v>
      </c>
      <c r="N31" s="35">
        <f t="shared" si="32"/>
        <v>45853</v>
      </c>
      <c r="O31" s="35">
        <f t="shared" ref="O31" si="33">O33</f>
        <v>148911</v>
      </c>
      <c r="P31" s="35">
        <f t="shared" ref="P31:AA31" si="34">P33</f>
        <v>254704</v>
      </c>
      <c r="Q31" s="39">
        <f t="shared" si="28"/>
        <v>29509</v>
      </c>
      <c r="R31" s="39">
        <f t="shared" si="34"/>
        <v>3917</v>
      </c>
      <c r="S31" s="39">
        <f>S33</f>
        <v>25592</v>
      </c>
      <c r="T31" s="39">
        <f t="shared" si="34"/>
        <v>0</v>
      </c>
      <c r="U31" s="39">
        <f t="shared" si="34"/>
        <v>0</v>
      </c>
      <c r="V31" s="39">
        <f t="shared" si="34"/>
        <v>225195</v>
      </c>
      <c r="W31" s="39">
        <f t="shared" ref="W31" si="35">W33</f>
        <v>156947</v>
      </c>
      <c r="X31" s="39">
        <f t="shared" si="34"/>
        <v>89042</v>
      </c>
      <c r="Y31" s="39">
        <f t="shared" si="34"/>
        <v>21884</v>
      </c>
      <c r="Z31" s="39">
        <f t="shared" si="34"/>
        <v>13825</v>
      </c>
      <c r="AA31" s="39">
        <f t="shared" si="34"/>
        <v>32196</v>
      </c>
      <c r="AB31" s="39">
        <f t="shared" ref="AB31" si="36">AB33</f>
        <v>68248</v>
      </c>
      <c r="AC31" s="224">
        <f>P31/C31*100</f>
        <v>56.6541590746465</v>
      </c>
      <c r="AD31" s="4"/>
      <c r="AE31" s="4"/>
    </row>
    <row r="32" spans="1:31">
      <c r="A32" s="124"/>
      <c r="B32" s="124" t="s">
        <v>24</v>
      </c>
      <c r="C32" s="220">
        <f t="shared" si="6"/>
        <v>0</v>
      </c>
      <c r="D32" s="35"/>
      <c r="E32" s="35"/>
      <c r="F32" s="35"/>
      <c r="G32" s="35"/>
      <c r="H32" s="35"/>
      <c r="I32" s="35"/>
      <c r="J32" s="35"/>
      <c r="K32" s="35"/>
      <c r="L32" s="35"/>
      <c r="M32" s="35"/>
      <c r="N32" s="35"/>
      <c r="O32" s="35"/>
      <c r="P32" s="35"/>
      <c r="Q32" s="35"/>
      <c r="R32" s="39"/>
      <c r="S32" s="39"/>
      <c r="T32" s="39"/>
      <c r="U32" s="39"/>
      <c r="V32" s="39"/>
      <c r="W32" s="39"/>
      <c r="X32" s="39"/>
      <c r="Y32" s="39"/>
      <c r="Z32" s="39"/>
      <c r="AA32" s="39"/>
      <c r="AB32" s="39"/>
      <c r="AC32" s="224"/>
      <c r="AD32" s="4"/>
      <c r="AE32" s="4"/>
    </row>
    <row r="33" spans="1:33">
      <c r="A33" s="20"/>
      <c r="B33" s="116" t="s">
        <v>25</v>
      </c>
      <c r="C33" s="222">
        <f t="shared" si="6"/>
        <v>449576.878662</v>
      </c>
      <c r="D33" s="34">
        <f>D34</f>
        <v>59655.5</v>
      </c>
      <c r="E33" s="34">
        <f t="shared" ref="E33:O33" si="37">E34</f>
        <v>9617</v>
      </c>
      <c r="F33" s="34">
        <f t="shared" si="37"/>
        <v>50038.5</v>
      </c>
      <c r="G33" s="34">
        <f t="shared" si="37"/>
        <v>0</v>
      </c>
      <c r="H33" s="34">
        <f t="shared" si="37"/>
        <v>0</v>
      </c>
      <c r="I33" s="34">
        <f t="shared" si="37"/>
        <v>538832.37866199994</v>
      </c>
      <c r="J33" s="34">
        <f t="shared" si="37"/>
        <v>389921.378662</v>
      </c>
      <c r="K33" s="34">
        <f t="shared" si="37"/>
        <v>304358.378662</v>
      </c>
      <c r="L33" s="34">
        <f t="shared" si="37"/>
        <v>22657</v>
      </c>
      <c r="M33" s="34">
        <f t="shared" si="37"/>
        <v>17053</v>
      </c>
      <c r="N33" s="34">
        <f t="shared" si="37"/>
        <v>45853</v>
      </c>
      <c r="O33" s="34">
        <f t="shared" si="37"/>
        <v>148911</v>
      </c>
      <c r="P33" s="34">
        <f t="shared" ref="P33" si="38">P34</f>
        <v>254704</v>
      </c>
      <c r="Q33" s="34">
        <f t="shared" ref="Q33" si="39">Q34</f>
        <v>29509</v>
      </c>
      <c r="R33" s="34">
        <f t="shared" ref="R33" si="40">R34</f>
        <v>3917</v>
      </c>
      <c r="S33" s="34">
        <f t="shared" ref="S33" si="41">S34</f>
        <v>25592</v>
      </c>
      <c r="T33" s="34">
        <f t="shared" ref="T33" si="42">T34</f>
        <v>0</v>
      </c>
      <c r="U33" s="34">
        <f t="shared" ref="U33" si="43">U34</f>
        <v>0</v>
      </c>
      <c r="V33" s="34">
        <f t="shared" ref="V33:W33" si="44">V34</f>
        <v>225195</v>
      </c>
      <c r="W33" s="34">
        <f t="shared" si="44"/>
        <v>156947</v>
      </c>
      <c r="X33" s="34">
        <f t="shared" ref="X33" si="45">X34</f>
        <v>89042</v>
      </c>
      <c r="Y33" s="34">
        <f t="shared" ref="Y33" si="46">Y34</f>
        <v>21884</v>
      </c>
      <c r="Z33" s="34">
        <f t="shared" ref="Z33" si="47">Z34</f>
        <v>13825</v>
      </c>
      <c r="AA33" s="34">
        <f t="shared" ref="AA33:AB33" si="48">AA34</f>
        <v>32196</v>
      </c>
      <c r="AB33" s="34">
        <f t="shared" si="48"/>
        <v>68248</v>
      </c>
      <c r="AC33" s="224">
        <f t="shared" ref="AC33:AC43" si="49">P33/C33*100</f>
        <v>56.6541590746465</v>
      </c>
      <c r="AD33" s="4"/>
      <c r="AE33" s="4">
        <v>0</v>
      </c>
      <c r="AF33">
        <v>257</v>
      </c>
      <c r="AG33">
        <v>51</v>
      </c>
    </row>
    <row r="34" spans="1:33">
      <c r="A34" s="20" t="s">
        <v>26</v>
      </c>
      <c r="B34" s="125" t="s">
        <v>27</v>
      </c>
      <c r="C34" s="222">
        <f t="shared" si="6"/>
        <v>449576.878662</v>
      </c>
      <c r="D34" s="34">
        <f>D35+D36</f>
        <v>59655.5</v>
      </c>
      <c r="E34" s="34">
        <f t="shared" ref="E34:N34" si="50">E35+E36</f>
        <v>9617</v>
      </c>
      <c r="F34" s="34">
        <f t="shared" si="50"/>
        <v>50038.5</v>
      </c>
      <c r="G34" s="34">
        <f t="shared" ref="G34:I34" si="51">G35+G36</f>
        <v>0</v>
      </c>
      <c r="H34" s="34">
        <f t="shared" si="51"/>
        <v>0</v>
      </c>
      <c r="I34" s="34">
        <f t="shared" si="51"/>
        <v>538832.37866199994</v>
      </c>
      <c r="J34" s="34">
        <f t="shared" si="50"/>
        <v>389921.378662</v>
      </c>
      <c r="K34" s="34">
        <f t="shared" si="50"/>
        <v>304358.378662</v>
      </c>
      <c r="L34" s="34">
        <f t="shared" si="50"/>
        <v>22657</v>
      </c>
      <c r="M34" s="34">
        <f t="shared" si="50"/>
        <v>17053</v>
      </c>
      <c r="N34" s="34">
        <f t="shared" si="50"/>
        <v>45853</v>
      </c>
      <c r="O34" s="34">
        <f t="shared" ref="O34" si="52">O35+O36</f>
        <v>148911</v>
      </c>
      <c r="P34" s="34">
        <f>P35+P36</f>
        <v>254704</v>
      </c>
      <c r="Q34" s="34">
        <f>Q35+Q36</f>
        <v>29509</v>
      </c>
      <c r="R34" s="34">
        <f t="shared" ref="R34" si="53">R35+R36</f>
        <v>3917</v>
      </c>
      <c r="S34" s="34">
        <f>S35+S36</f>
        <v>25592</v>
      </c>
      <c r="T34" s="34">
        <f t="shared" ref="T34" si="54">T35+T36</f>
        <v>0</v>
      </c>
      <c r="U34" s="34">
        <f t="shared" ref="U34" si="55">U35+U36</f>
        <v>0</v>
      </c>
      <c r="V34" s="34">
        <f t="shared" ref="V34:W34" si="56">V35+V36</f>
        <v>225195</v>
      </c>
      <c r="W34" s="34">
        <f t="shared" si="56"/>
        <v>156947</v>
      </c>
      <c r="X34" s="34">
        <f t="shared" ref="X34" si="57">X35+X36</f>
        <v>89042</v>
      </c>
      <c r="Y34" s="34">
        <f t="shared" ref="Y34" si="58">Y35+Y36</f>
        <v>21884</v>
      </c>
      <c r="Z34" s="34">
        <f t="shared" ref="Z34" si="59">Z35+Z36</f>
        <v>13825</v>
      </c>
      <c r="AA34" s="34">
        <f t="shared" ref="AA34:AB34" si="60">AA35+AA36</f>
        <v>32196</v>
      </c>
      <c r="AB34" s="34">
        <f t="shared" si="60"/>
        <v>68248</v>
      </c>
      <c r="AC34" s="224">
        <f t="shared" si="49"/>
        <v>56.6541590746465</v>
      </c>
      <c r="AD34" s="4">
        <v>0</v>
      </c>
      <c r="AE34" s="4">
        <v>0</v>
      </c>
      <c r="AF34">
        <v>257</v>
      </c>
      <c r="AG34">
        <v>51</v>
      </c>
    </row>
    <row r="35" spans="1:33">
      <c r="A35" s="20" t="s">
        <v>8</v>
      </c>
      <c r="B35" s="126" t="s">
        <v>28</v>
      </c>
      <c r="C35" s="222">
        <f t="shared" si="6"/>
        <v>40</v>
      </c>
      <c r="D35" s="34">
        <f>SUM(D64,D73,)</f>
        <v>40</v>
      </c>
      <c r="E35" s="34">
        <f t="shared" ref="E35:F35" si="61">SUM(E64,E73,)</f>
        <v>0</v>
      </c>
      <c r="F35" s="34">
        <f t="shared" si="61"/>
        <v>40</v>
      </c>
      <c r="G35" s="34">
        <f t="shared" ref="G35:I35" si="62">SUM(G64,G73,)</f>
        <v>0</v>
      </c>
      <c r="H35" s="34">
        <f t="shared" si="62"/>
        <v>0</v>
      </c>
      <c r="I35" s="34">
        <f t="shared" si="62"/>
        <v>0</v>
      </c>
      <c r="J35" s="34">
        <f t="shared" ref="J35:N35" si="63">SUM(J64,J73,)</f>
        <v>0</v>
      </c>
      <c r="K35" s="34">
        <f t="shared" si="63"/>
        <v>0</v>
      </c>
      <c r="L35" s="34">
        <f t="shared" si="63"/>
        <v>0</v>
      </c>
      <c r="M35" s="34">
        <f t="shared" si="63"/>
        <v>0</v>
      </c>
      <c r="N35" s="34">
        <f t="shared" si="63"/>
        <v>0</v>
      </c>
      <c r="O35" s="34">
        <f t="shared" ref="O35" si="64">SUM(O64,O73,)</f>
        <v>0</v>
      </c>
      <c r="P35" s="34">
        <f t="shared" ref="P35:AA35" si="65">SUM(P64,P73,)</f>
        <v>40</v>
      </c>
      <c r="Q35" s="34">
        <f t="shared" si="65"/>
        <v>40</v>
      </c>
      <c r="R35" s="34">
        <f t="shared" si="65"/>
        <v>0</v>
      </c>
      <c r="S35" s="34">
        <f t="shared" si="65"/>
        <v>40</v>
      </c>
      <c r="T35" s="34">
        <f t="shared" si="65"/>
        <v>0</v>
      </c>
      <c r="U35" s="34">
        <f t="shared" si="65"/>
        <v>0</v>
      </c>
      <c r="V35" s="34">
        <f t="shared" si="65"/>
        <v>0</v>
      </c>
      <c r="W35" s="34">
        <f t="shared" ref="W35" si="66">SUM(W64,W73,)</f>
        <v>0</v>
      </c>
      <c r="X35" s="34">
        <f t="shared" si="65"/>
        <v>0</v>
      </c>
      <c r="Y35" s="34">
        <f t="shared" si="65"/>
        <v>0</v>
      </c>
      <c r="Z35" s="34">
        <f t="shared" si="65"/>
        <v>0</v>
      </c>
      <c r="AA35" s="34">
        <f t="shared" si="65"/>
        <v>0</v>
      </c>
      <c r="AB35" s="34">
        <f t="shared" ref="AB35" si="67">SUM(AB64,AB73,)</f>
        <v>0</v>
      </c>
      <c r="AC35" s="224">
        <f t="shared" si="49"/>
        <v>100</v>
      </c>
      <c r="AD35" s="4">
        <v>0</v>
      </c>
      <c r="AE35" s="4">
        <v>0</v>
      </c>
      <c r="AF35">
        <v>6</v>
      </c>
      <c r="AG35">
        <v>1</v>
      </c>
    </row>
    <row r="36" spans="1:33">
      <c r="A36" s="20" t="s">
        <v>21</v>
      </c>
      <c r="B36" s="126" t="s">
        <v>29</v>
      </c>
      <c r="C36" s="222">
        <f t="shared" si="6"/>
        <v>449536.878662</v>
      </c>
      <c r="D36" s="34">
        <f>SUM(D53,D66,D75,D234,D273,D305,D320,D329,D355,D400,D413,D423,D433,D444,D449,D475)</f>
        <v>59615.5</v>
      </c>
      <c r="E36" s="34">
        <f>SUM(E53,E66,E75,E234,E273,E305,E320,E329,E355,E400,E413,E423,E433,E444,E449,E475)</f>
        <v>9617</v>
      </c>
      <c r="F36" s="34">
        <f>SUM(F53,F66,F75,F234,F273,F305,F320,F329,F355,F400,F413,F423,F433,F444,F449,F475)</f>
        <v>49998.5</v>
      </c>
      <c r="G36" s="34">
        <f t="shared" ref="G36:I36" si="68">SUM(G53,G66,G75,G234,G273,G305,G320,G329,G355,G400,G413,G423,G433,G444,G449,G475)</f>
        <v>0</v>
      </c>
      <c r="H36" s="34">
        <f t="shared" si="68"/>
        <v>0</v>
      </c>
      <c r="I36" s="34">
        <f t="shared" si="68"/>
        <v>538832.37866199994</v>
      </c>
      <c r="J36" s="34">
        <f t="shared" ref="J36:AA36" si="69">SUM(J53,J66,J75,J234,J273,J305,J320,J329,J355,J400,J413,J423,J433,J444,J449,J475)</f>
        <v>389921.378662</v>
      </c>
      <c r="K36" s="34">
        <f t="shared" si="69"/>
        <v>304358.378662</v>
      </c>
      <c r="L36" s="34">
        <f t="shared" si="69"/>
        <v>22657</v>
      </c>
      <c r="M36" s="34">
        <f t="shared" si="69"/>
        <v>17053</v>
      </c>
      <c r="N36" s="34">
        <f t="shared" si="69"/>
        <v>45853</v>
      </c>
      <c r="O36" s="34">
        <f t="shared" si="69"/>
        <v>148911</v>
      </c>
      <c r="P36" s="34">
        <f t="shared" si="69"/>
        <v>254664</v>
      </c>
      <c r="Q36" s="34">
        <f t="shared" si="69"/>
        <v>29469</v>
      </c>
      <c r="R36" s="34">
        <f>SUM(R53,R66,R75,R234,R273,R305,R320,R329,R355,R400,R413,R423,R433,R444,R449,R475)</f>
        <v>3917</v>
      </c>
      <c r="S36" s="34">
        <f>SUM(S53,S66,S75,S234,S273,S305,S320,S329,S355,S400,S413,S423,S433,S444,S449,S475)</f>
        <v>25552</v>
      </c>
      <c r="T36" s="34">
        <f t="shared" si="69"/>
        <v>0</v>
      </c>
      <c r="U36" s="34">
        <f t="shared" si="69"/>
        <v>0</v>
      </c>
      <c r="V36" s="34">
        <f t="shared" si="69"/>
        <v>225195</v>
      </c>
      <c r="W36" s="34">
        <f t="shared" ref="W36" si="70">SUM(W53,W66,W75,W234,W273,W305,W320,W329,W355,W400,W413,W423,W433,W444,W449,W475)</f>
        <v>156947</v>
      </c>
      <c r="X36" s="34">
        <f t="shared" si="69"/>
        <v>89042</v>
      </c>
      <c r="Y36" s="34">
        <f t="shared" si="69"/>
        <v>21884</v>
      </c>
      <c r="Z36" s="34">
        <f t="shared" si="69"/>
        <v>13825</v>
      </c>
      <c r="AA36" s="34">
        <f t="shared" si="69"/>
        <v>32196</v>
      </c>
      <c r="AB36" s="34">
        <f t="shared" ref="AB36" si="71">SUM(AB53,AB66,AB75,AB234,AB273,AB305,AB320,AB329,AB355,AB400,AB413,AB423,AB433,AB444,AB449,AB475)</f>
        <v>68248</v>
      </c>
      <c r="AC36" s="224">
        <f t="shared" si="49"/>
        <v>56.650302141613174</v>
      </c>
      <c r="AD36" s="4">
        <v>0</v>
      </c>
      <c r="AE36" s="4"/>
      <c r="AF36">
        <v>251</v>
      </c>
      <c r="AG36">
        <v>50</v>
      </c>
    </row>
    <row r="37" spans="1:33">
      <c r="A37" s="127" t="s">
        <v>30</v>
      </c>
      <c r="B37" s="128" t="s">
        <v>472</v>
      </c>
      <c r="C37" s="222">
        <f t="shared" si="6"/>
        <v>322482.378662</v>
      </c>
      <c r="D37" s="34">
        <f>SUM(D54,D76,D235,D274,D312,D321,D330,D356,D401,D414,D434,D445,D450,D476)</f>
        <v>18124</v>
      </c>
      <c r="E37" s="34">
        <f>SUM(E54,E76,E235,E274,E312,E321,E330,E356,E401,E414,E434,E445,E450,E476)</f>
        <v>5282</v>
      </c>
      <c r="F37" s="34">
        <f>SUM(F54,F76,F235,F274,F312,F321,F330,F356,F401,F414,F434,F445,F450,F476)</f>
        <v>12842</v>
      </c>
      <c r="G37" s="34">
        <f t="shared" ref="G37:I37" si="72">SUM(G54,G76,G235,G274,G312,G321,G330,G356,G401,G414,G434,G445,G450,G476)</f>
        <v>0</v>
      </c>
      <c r="H37" s="34">
        <f t="shared" si="72"/>
        <v>0</v>
      </c>
      <c r="I37" s="34">
        <f t="shared" si="72"/>
        <v>413208.378662</v>
      </c>
      <c r="J37" s="34">
        <f t="shared" ref="J37:AA37" si="73">SUM(J54,J76,J235,J274,J312,J321,J330,J356,J401,J414,J434,J445,J450,J476)</f>
        <v>304358.378662</v>
      </c>
      <c r="K37" s="34">
        <f t="shared" si="73"/>
        <v>304358.378662</v>
      </c>
      <c r="L37" s="34">
        <f t="shared" si="73"/>
        <v>0</v>
      </c>
      <c r="M37" s="34">
        <f t="shared" si="73"/>
        <v>0</v>
      </c>
      <c r="N37" s="34">
        <f t="shared" si="73"/>
        <v>0</v>
      </c>
      <c r="O37" s="34">
        <f t="shared" si="73"/>
        <v>108850</v>
      </c>
      <c r="P37" s="34">
        <f t="shared" si="73"/>
        <v>136959</v>
      </c>
      <c r="Q37" s="34">
        <f t="shared" si="73"/>
        <v>12878</v>
      </c>
      <c r="R37" s="34">
        <f t="shared" si="73"/>
        <v>1900</v>
      </c>
      <c r="S37" s="34">
        <f t="shared" si="73"/>
        <v>10978</v>
      </c>
      <c r="T37" s="34">
        <f t="shared" si="73"/>
        <v>0</v>
      </c>
      <c r="U37" s="34">
        <f t="shared" si="73"/>
        <v>0</v>
      </c>
      <c r="V37" s="34">
        <f t="shared" si="73"/>
        <v>124081</v>
      </c>
      <c r="W37" s="34">
        <f t="shared" ref="W37" si="74">SUM(W54,W76,W235,W274,W312,W321,W330,W356,W401,W414,W434,W445,W450,W476)</f>
        <v>89042</v>
      </c>
      <c r="X37" s="34">
        <f t="shared" si="73"/>
        <v>89042</v>
      </c>
      <c r="Y37" s="34">
        <f t="shared" si="73"/>
        <v>0</v>
      </c>
      <c r="Z37" s="34">
        <f t="shared" si="73"/>
        <v>0</v>
      </c>
      <c r="AA37" s="34">
        <f t="shared" si="73"/>
        <v>0</v>
      </c>
      <c r="AB37" s="34">
        <f t="shared" ref="AB37" si="75">SUM(AB54,AB76,AB235,AB274,AB312,AB321,AB330,AB356,AB401,AB414,AB434,AB445,AB450,AB476)</f>
        <v>35039</v>
      </c>
      <c r="AC37" s="224">
        <f t="shared" si="49"/>
        <v>42.47022754181225</v>
      </c>
      <c r="AD37" s="4">
        <v>0</v>
      </c>
      <c r="AE37" s="4">
        <v>0</v>
      </c>
      <c r="AF37">
        <v>114</v>
      </c>
      <c r="AG37">
        <v>23</v>
      </c>
    </row>
    <row r="38" spans="1:33" s="105" customFormat="1" ht="19.5">
      <c r="A38" s="50"/>
      <c r="B38" s="164" t="s">
        <v>32</v>
      </c>
      <c r="C38" s="223">
        <f t="shared" si="6"/>
        <v>303578.378662</v>
      </c>
      <c r="D38" s="38">
        <f>SUM(D77,D236,D275,D331,D357,D402,D435,D446)</f>
        <v>1359</v>
      </c>
      <c r="E38" s="38">
        <f>SUM(E77,E236,E275,E331,E357,E402,E435,E446)</f>
        <v>1359</v>
      </c>
      <c r="F38" s="38">
        <f>SUM(F77,F236,F275,F331,F357,F402,F435,F446)</f>
        <v>0</v>
      </c>
      <c r="G38" s="38">
        <f t="shared" ref="G38:I38" si="76">SUM(G77,G236,G275,G331,G357,G402,G435,G446)</f>
        <v>0</v>
      </c>
      <c r="H38" s="38">
        <f t="shared" si="76"/>
        <v>0</v>
      </c>
      <c r="I38" s="38">
        <f t="shared" si="76"/>
        <v>411069.378662</v>
      </c>
      <c r="J38" s="38">
        <f t="shared" ref="J38:AA38" si="77">SUM(J77,J236,J275,J331,J357,J402,J435,J446)</f>
        <v>302219.378662</v>
      </c>
      <c r="K38" s="38">
        <f t="shared" si="77"/>
        <v>302219.378662</v>
      </c>
      <c r="L38" s="38">
        <f t="shared" si="77"/>
        <v>0</v>
      </c>
      <c r="M38" s="38">
        <f t="shared" si="77"/>
        <v>0</v>
      </c>
      <c r="N38" s="38">
        <f t="shared" si="77"/>
        <v>0</v>
      </c>
      <c r="O38" s="38">
        <f t="shared" si="77"/>
        <v>108850</v>
      </c>
      <c r="P38" s="38">
        <f t="shared" si="77"/>
        <v>122678</v>
      </c>
      <c r="Q38" s="4">
        <f t="shared" ref="Q38" si="78">SUM(R38:U38)</f>
        <v>344</v>
      </c>
      <c r="R38" s="38">
        <f t="shared" si="77"/>
        <v>344</v>
      </c>
      <c r="S38" s="38">
        <f t="shared" si="77"/>
        <v>0</v>
      </c>
      <c r="T38" s="38">
        <f t="shared" si="77"/>
        <v>0</v>
      </c>
      <c r="U38" s="38">
        <f t="shared" si="77"/>
        <v>0</v>
      </c>
      <c r="V38" s="38">
        <f t="shared" si="77"/>
        <v>122334</v>
      </c>
      <c r="W38" s="38">
        <f t="shared" ref="W38" si="79">SUM(W77,W236,W275,W331,W357,W402,W435,W446)</f>
        <v>87295</v>
      </c>
      <c r="X38" s="38">
        <f t="shared" si="77"/>
        <v>87295</v>
      </c>
      <c r="Y38" s="38">
        <f t="shared" si="77"/>
        <v>0</v>
      </c>
      <c r="Z38" s="38">
        <f t="shared" si="77"/>
        <v>0</v>
      </c>
      <c r="AA38" s="38">
        <f t="shared" si="77"/>
        <v>0</v>
      </c>
      <c r="AB38" s="38">
        <f t="shared" ref="AB38" si="80">SUM(AB77,AB236,AB275,AB331,AB357,AB402,AB435,AB446)</f>
        <v>35039</v>
      </c>
      <c r="AC38" s="224">
        <f t="shared" si="49"/>
        <v>40.410651292326719</v>
      </c>
      <c r="AD38" s="193">
        <v>0</v>
      </c>
      <c r="AE38" s="193"/>
      <c r="AF38" s="105">
        <v>9</v>
      </c>
      <c r="AG38" s="105">
        <v>2</v>
      </c>
    </row>
    <row r="39" spans="1:33" s="105" customFormat="1" ht="19.5">
      <c r="A39" s="50"/>
      <c r="B39" s="164" t="s">
        <v>33</v>
      </c>
      <c r="C39" s="223">
        <f t="shared" si="6"/>
        <v>18904</v>
      </c>
      <c r="D39" s="38">
        <f>SUM(D55,D79,D239,D277,D313,D322,D337,D360,D404,D425,D451,D477)</f>
        <v>16765</v>
      </c>
      <c r="E39" s="38">
        <f>SUM(E55,E79,E239,E277,E313,E322,E337,E360,E404,E425,E451,E477)</f>
        <v>3923</v>
      </c>
      <c r="F39" s="38">
        <f>SUM(F55,F79,F239,F277,F313,F322,F337,F360,F404,F425,F451,F477)</f>
        <v>12842</v>
      </c>
      <c r="G39" s="38">
        <f t="shared" ref="G39:I39" si="81">SUM(G55,G79,G239,G277,G313,G322,G337,G360,G404,G425,G451,G477)</f>
        <v>0</v>
      </c>
      <c r="H39" s="38">
        <f t="shared" si="81"/>
        <v>0</v>
      </c>
      <c r="I39" s="38">
        <f t="shared" si="81"/>
        <v>2139</v>
      </c>
      <c r="J39" s="38">
        <f t="shared" ref="J39:AA39" si="82">SUM(J55,J79,J239,J277,J313,J322,J337,J360,J404,J425,J451,J477)</f>
        <v>2139</v>
      </c>
      <c r="K39" s="38">
        <f t="shared" si="82"/>
        <v>2139</v>
      </c>
      <c r="L39" s="38">
        <f t="shared" si="82"/>
        <v>0</v>
      </c>
      <c r="M39" s="38">
        <f t="shared" si="82"/>
        <v>0</v>
      </c>
      <c r="N39" s="38">
        <f t="shared" si="82"/>
        <v>0</v>
      </c>
      <c r="O39" s="38">
        <f t="shared" si="82"/>
        <v>0</v>
      </c>
      <c r="P39" s="38">
        <f t="shared" si="82"/>
        <v>14281</v>
      </c>
      <c r="Q39" s="38">
        <f t="shared" si="82"/>
        <v>12534</v>
      </c>
      <c r="R39" s="38">
        <f t="shared" si="82"/>
        <v>1556</v>
      </c>
      <c r="S39" s="38">
        <f t="shared" si="82"/>
        <v>10978</v>
      </c>
      <c r="T39" s="38">
        <f t="shared" si="82"/>
        <v>0</v>
      </c>
      <c r="U39" s="38">
        <f t="shared" si="82"/>
        <v>0</v>
      </c>
      <c r="V39" s="38">
        <f t="shared" si="82"/>
        <v>1747</v>
      </c>
      <c r="W39" s="38">
        <f t="shared" ref="W39" si="83">SUM(W55,W79,W239,W277,W313,W322,W337,W360,W404,W425,W451,W477)</f>
        <v>1747</v>
      </c>
      <c r="X39" s="38">
        <f t="shared" si="82"/>
        <v>1747</v>
      </c>
      <c r="Y39" s="38">
        <f t="shared" si="82"/>
        <v>0</v>
      </c>
      <c r="Z39" s="38">
        <f t="shared" si="82"/>
        <v>0</v>
      </c>
      <c r="AA39" s="38">
        <f t="shared" si="82"/>
        <v>0</v>
      </c>
      <c r="AB39" s="38">
        <f t="shared" ref="AB39" si="84">SUM(AB55,AB79,AB239,AB277,AB313,AB322,AB337,AB360,AB404,AB425,AB451,AB477)</f>
        <v>0</v>
      </c>
      <c r="AC39" s="224">
        <f t="shared" si="49"/>
        <v>75.544858231062207</v>
      </c>
      <c r="AD39" s="193">
        <v>0</v>
      </c>
      <c r="AE39" s="193">
        <v>0</v>
      </c>
      <c r="AF39" s="105">
        <v>105</v>
      </c>
      <c r="AG39" s="105">
        <v>21</v>
      </c>
    </row>
    <row r="40" spans="1:33">
      <c r="A40" s="127" t="s">
        <v>34</v>
      </c>
      <c r="B40" s="128" t="s">
        <v>473</v>
      </c>
      <c r="C40" s="222">
        <f t="shared" si="6"/>
        <v>3217</v>
      </c>
      <c r="D40" s="34">
        <f>SUM(D153,D251,D288,D306,D324,D341,D366,D406,D429,D462,D479)</f>
        <v>3217</v>
      </c>
      <c r="E40" s="34">
        <f>SUM(E153,E251,E288,E306,E324,E341,E366,E406,E429,E462,E479)</f>
        <v>1069</v>
      </c>
      <c r="F40" s="34">
        <f>SUM(F153,F251,F288,F306,F324,F341,F366,F406,F429,F462,F479)</f>
        <v>2148</v>
      </c>
      <c r="G40" s="34">
        <f t="shared" ref="G40:I40" si="85">SUM(G153,G251,G288,G306,G324,G341,G366,G406,G429,G462,G479)</f>
        <v>0</v>
      </c>
      <c r="H40" s="34">
        <f t="shared" si="85"/>
        <v>0</v>
      </c>
      <c r="I40" s="34">
        <f t="shared" si="85"/>
        <v>40061</v>
      </c>
      <c r="J40" s="34">
        <f t="shared" ref="J40:AA40" si="86">SUM(J153,J251,J288,J306,J324,J341,J366,J406,J429,J462,J479)</f>
        <v>0</v>
      </c>
      <c r="K40" s="34">
        <f t="shared" si="86"/>
        <v>0</v>
      </c>
      <c r="L40" s="34">
        <f t="shared" si="86"/>
        <v>0</v>
      </c>
      <c r="M40" s="34">
        <f t="shared" si="86"/>
        <v>0</v>
      </c>
      <c r="N40" s="34">
        <f t="shared" si="86"/>
        <v>0</v>
      </c>
      <c r="O40" s="34">
        <f t="shared" si="86"/>
        <v>40061</v>
      </c>
      <c r="P40" s="34">
        <f t="shared" si="86"/>
        <v>35718</v>
      </c>
      <c r="Q40" s="34">
        <f t="shared" si="86"/>
        <v>2509</v>
      </c>
      <c r="R40" s="34">
        <f t="shared" si="86"/>
        <v>509</v>
      </c>
      <c r="S40" s="34">
        <f t="shared" si="86"/>
        <v>2000</v>
      </c>
      <c r="T40" s="34">
        <f t="shared" si="86"/>
        <v>0</v>
      </c>
      <c r="U40" s="34">
        <f t="shared" si="86"/>
        <v>0</v>
      </c>
      <c r="V40" s="34">
        <f t="shared" si="86"/>
        <v>33209</v>
      </c>
      <c r="W40" s="34">
        <f t="shared" ref="W40" si="87">SUM(W153,W251,W288,W306,W324,W341,W366,W406,W429,W462,W479)</f>
        <v>0</v>
      </c>
      <c r="X40" s="34">
        <f t="shared" si="86"/>
        <v>0</v>
      </c>
      <c r="Y40" s="34">
        <f t="shared" si="86"/>
        <v>0</v>
      </c>
      <c r="Z40" s="34">
        <f t="shared" si="86"/>
        <v>0</v>
      </c>
      <c r="AA40" s="34">
        <f t="shared" si="86"/>
        <v>0</v>
      </c>
      <c r="AB40" s="34">
        <f t="shared" ref="AB40" si="88">SUM(AB153,AB251,AB288,AB306,AB324,AB341,AB366,AB406,AB429,AB462,AB479)</f>
        <v>33209</v>
      </c>
      <c r="AC40" s="224">
        <f t="shared" si="49"/>
        <v>1110.2890892135531</v>
      </c>
      <c r="AD40" s="4">
        <v>0</v>
      </c>
      <c r="AE40" s="4">
        <v>0</v>
      </c>
      <c r="AF40">
        <v>38</v>
      </c>
      <c r="AG40">
        <v>5</v>
      </c>
    </row>
    <row r="41" spans="1:33" s="105" customFormat="1" ht="19.5">
      <c r="A41" s="50"/>
      <c r="B41" s="164" t="s">
        <v>32</v>
      </c>
      <c r="C41" s="223">
        <f t="shared" si="6"/>
        <v>106</v>
      </c>
      <c r="D41" s="38">
        <f>SUM(D154,D252,D325,D342,D367,D407,D463,D480)</f>
        <v>106</v>
      </c>
      <c r="E41" s="38">
        <f>SUM(E154,E252,E325,E342,E367,E407,E463,E480)</f>
        <v>106</v>
      </c>
      <c r="F41" s="38">
        <f>SUM(F154,F252,F325,F342,F367,F407,F463,F480)</f>
        <v>0</v>
      </c>
      <c r="G41" s="38">
        <f t="shared" ref="G41:I41" si="89">SUM(G154,G252,G325,G342,G367,G407,G463,G480)</f>
        <v>0</v>
      </c>
      <c r="H41" s="38">
        <f t="shared" si="89"/>
        <v>0</v>
      </c>
      <c r="I41" s="38">
        <f t="shared" si="89"/>
        <v>0</v>
      </c>
      <c r="J41" s="38">
        <f t="shared" ref="J41:AA41" si="90">SUM(J154,J252,J325,J342,J367,J407,J463,J480)</f>
        <v>0</v>
      </c>
      <c r="K41" s="38">
        <f t="shared" si="90"/>
        <v>0</v>
      </c>
      <c r="L41" s="38">
        <f t="shared" si="90"/>
        <v>0</v>
      </c>
      <c r="M41" s="38">
        <f t="shared" si="90"/>
        <v>0</v>
      </c>
      <c r="N41" s="38">
        <f t="shared" si="90"/>
        <v>0</v>
      </c>
      <c r="O41" s="38">
        <f t="shared" si="90"/>
        <v>0</v>
      </c>
      <c r="P41" s="38">
        <f t="shared" si="90"/>
        <v>106</v>
      </c>
      <c r="Q41" s="38">
        <f t="shared" si="90"/>
        <v>106</v>
      </c>
      <c r="R41" s="38">
        <f t="shared" si="90"/>
        <v>106</v>
      </c>
      <c r="S41" s="38">
        <f t="shared" si="90"/>
        <v>0</v>
      </c>
      <c r="T41" s="38">
        <f t="shared" si="90"/>
        <v>0</v>
      </c>
      <c r="U41" s="38">
        <f t="shared" si="90"/>
        <v>0</v>
      </c>
      <c r="V41" s="38">
        <f t="shared" si="90"/>
        <v>0</v>
      </c>
      <c r="W41" s="38">
        <f t="shared" ref="W41" si="91">SUM(W154,W252,W325,W342,W367,W407,W463,W480)</f>
        <v>0</v>
      </c>
      <c r="X41" s="38">
        <f t="shared" si="90"/>
        <v>0</v>
      </c>
      <c r="Y41" s="38">
        <f t="shared" si="90"/>
        <v>0</v>
      </c>
      <c r="Z41" s="38">
        <f t="shared" si="90"/>
        <v>0</v>
      </c>
      <c r="AA41" s="38">
        <f t="shared" si="90"/>
        <v>0</v>
      </c>
      <c r="AB41" s="38">
        <f t="shared" ref="AB41" si="92">SUM(AB154,AB252,AB325,AB342,AB367,AB407,AB463,AB480)</f>
        <v>0</v>
      </c>
      <c r="AC41" s="224">
        <f t="shared" si="49"/>
        <v>100</v>
      </c>
      <c r="AD41" s="193">
        <v>0</v>
      </c>
      <c r="AE41" s="193">
        <v>0</v>
      </c>
      <c r="AF41" s="105">
        <v>15</v>
      </c>
      <c r="AG41" s="105">
        <v>1</v>
      </c>
    </row>
    <row r="42" spans="1:33" s="105" customFormat="1" ht="19.5">
      <c r="A42" s="50"/>
      <c r="B42" s="164" t="s">
        <v>33</v>
      </c>
      <c r="C42" s="223">
        <f t="shared" si="6"/>
        <v>3111</v>
      </c>
      <c r="D42" s="38">
        <f>SUM(D158,D254,D289,D307,D344,D373,D410,D430,D466)</f>
        <v>3111</v>
      </c>
      <c r="E42" s="38">
        <f>SUM(E158,E254,E289,E307,E344,E373,E410,E430,E466)</f>
        <v>963</v>
      </c>
      <c r="F42" s="38">
        <f>SUM(F158,F254,F289,F307,F344,F373,F410,F430,F466)</f>
        <v>2148</v>
      </c>
      <c r="G42" s="38">
        <f t="shared" ref="G42:I42" si="93">SUM(G158,G254,G289,G307,G344,G373,G410,G430,G466)</f>
        <v>0</v>
      </c>
      <c r="H42" s="38">
        <f t="shared" si="93"/>
        <v>0</v>
      </c>
      <c r="I42" s="38">
        <f t="shared" si="93"/>
        <v>40061</v>
      </c>
      <c r="J42" s="38">
        <f t="shared" ref="J42:AA42" si="94">SUM(J158,J254,J289,J307,J344,J373,J410,J430,J466)</f>
        <v>0</v>
      </c>
      <c r="K42" s="38">
        <f t="shared" si="94"/>
        <v>0</v>
      </c>
      <c r="L42" s="38">
        <f t="shared" si="94"/>
        <v>0</v>
      </c>
      <c r="M42" s="38">
        <f t="shared" si="94"/>
        <v>0</v>
      </c>
      <c r="N42" s="38">
        <f t="shared" si="94"/>
        <v>0</v>
      </c>
      <c r="O42" s="38">
        <f t="shared" si="94"/>
        <v>40061</v>
      </c>
      <c r="P42" s="38">
        <f t="shared" si="94"/>
        <v>35612</v>
      </c>
      <c r="Q42" s="38">
        <f t="shared" si="94"/>
        <v>2403</v>
      </c>
      <c r="R42" s="38">
        <f t="shared" si="94"/>
        <v>403</v>
      </c>
      <c r="S42" s="38">
        <f t="shared" si="94"/>
        <v>2000</v>
      </c>
      <c r="T42" s="38">
        <f t="shared" si="94"/>
        <v>0</v>
      </c>
      <c r="U42" s="38">
        <f t="shared" si="94"/>
        <v>0</v>
      </c>
      <c r="V42" s="38">
        <f t="shared" si="94"/>
        <v>33209</v>
      </c>
      <c r="W42" s="38">
        <f t="shared" ref="W42" si="95">SUM(W158,W254,W289,W307,W344,W373,W410,W430,W466)</f>
        <v>0</v>
      </c>
      <c r="X42" s="38">
        <f t="shared" si="94"/>
        <v>0</v>
      </c>
      <c r="Y42" s="38">
        <f t="shared" si="94"/>
        <v>0</v>
      </c>
      <c r="Z42" s="38">
        <f t="shared" si="94"/>
        <v>0</v>
      </c>
      <c r="AA42" s="38">
        <f t="shared" si="94"/>
        <v>0</v>
      </c>
      <c r="AB42" s="38">
        <f t="shared" ref="AB42" si="96">SUM(AB158,AB254,AB289,AB307,AB344,AB373,AB410,AB430,AB466)</f>
        <v>33209</v>
      </c>
      <c r="AC42" s="224">
        <f t="shared" si="49"/>
        <v>1144.7123111539697</v>
      </c>
      <c r="AD42" s="193">
        <v>0</v>
      </c>
      <c r="AE42" s="193">
        <v>0</v>
      </c>
      <c r="AF42" s="105">
        <v>23</v>
      </c>
      <c r="AG42" s="105">
        <v>4</v>
      </c>
    </row>
    <row r="43" spans="1:33">
      <c r="A43" s="127" t="s">
        <v>36</v>
      </c>
      <c r="B43" s="128" t="s">
        <v>474</v>
      </c>
      <c r="C43" s="222">
        <f t="shared" si="6"/>
        <v>123837.5</v>
      </c>
      <c r="D43" s="34">
        <f>SUM(D57,D67,D165,D257,D291,D315,D350,D384,D438,D468,D482)</f>
        <v>38274.5</v>
      </c>
      <c r="E43" s="34">
        <f>SUM(E57,E67,E165,E257,E291,E315,E350,E384,E438,E468,E482)</f>
        <v>3266</v>
      </c>
      <c r="F43" s="34">
        <f>SUM(F57,F67,F165,F257,F291,F315,F350,F384,F438,F468,F482)</f>
        <v>35008.5</v>
      </c>
      <c r="G43" s="34">
        <f t="shared" ref="G43:I43" si="97">SUM(G57,G67,G165,G257,G291,G315,G350,G384,G438,G468,G482)</f>
        <v>0</v>
      </c>
      <c r="H43" s="34">
        <f t="shared" si="97"/>
        <v>0</v>
      </c>
      <c r="I43" s="34">
        <f t="shared" si="97"/>
        <v>85563</v>
      </c>
      <c r="J43" s="34">
        <f t="shared" ref="J43:AA43" si="98">SUM(J57,J67,J165,J257,J291,J315,J350,J384,J438,J468,J482)</f>
        <v>85563</v>
      </c>
      <c r="K43" s="34">
        <f t="shared" si="98"/>
        <v>0</v>
      </c>
      <c r="L43" s="34">
        <f t="shared" si="98"/>
        <v>22657</v>
      </c>
      <c r="M43" s="34">
        <f t="shared" si="98"/>
        <v>17053</v>
      </c>
      <c r="N43" s="34">
        <f t="shared" si="98"/>
        <v>45853</v>
      </c>
      <c r="O43" s="34">
        <f t="shared" si="98"/>
        <v>0</v>
      </c>
      <c r="P43" s="34">
        <f t="shared" si="98"/>
        <v>81987</v>
      </c>
      <c r="Q43" s="34">
        <f t="shared" si="98"/>
        <v>14082</v>
      </c>
      <c r="R43" s="34">
        <f t="shared" si="98"/>
        <v>1508</v>
      </c>
      <c r="S43" s="34">
        <f t="shared" si="98"/>
        <v>12574</v>
      </c>
      <c r="T43" s="34">
        <f t="shared" si="98"/>
        <v>0</v>
      </c>
      <c r="U43" s="34">
        <f t="shared" si="98"/>
        <v>0</v>
      </c>
      <c r="V43" s="34">
        <f t="shared" si="98"/>
        <v>67905</v>
      </c>
      <c r="W43" s="34">
        <f t="shared" ref="W43" si="99">SUM(W57,W67,W165,W257,W291,W315,W350,W384,W438,W468,W482)</f>
        <v>67905</v>
      </c>
      <c r="X43" s="34">
        <f t="shared" si="98"/>
        <v>0</v>
      </c>
      <c r="Y43" s="34">
        <f t="shared" si="98"/>
        <v>21884</v>
      </c>
      <c r="Z43" s="34">
        <f t="shared" si="98"/>
        <v>13825</v>
      </c>
      <c r="AA43" s="34">
        <f t="shared" si="98"/>
        <v>32196</v>
      </c>
      <c r="AB43" s="34">
        <f t="shared" ref="AB43" si="100">SUM(AB57,AB67,AB165,AB257,AB291,AB315,AB350,AB384,AB438,AB468,AB482)</f>
        <v>0</v>
      </c>
      <c r="AC43" s="224">
        <f t="shared" si="49"/>
        <v>66.205309377208039</v>
      </c>
      <c r="AD43" s="4">
        <v>0</v>
      </c>
      <c r="AE43" s="4"/>
      <c r="AF43">
        <v>99</v>
      </c>
      <c r="AG43">
        <v>22</v>
      </c>
    </row>
    <row r="44" spans="1:33" s="105" customFormat="1" ht="19.5">
      <c r="A44" s="50"/>
      <c r="B44" s="164" t="s">
        <v>210</v>
      </c>
      <c r="C44" s="223">
        <f t="shared" si="6"/>
        <v>0</v>
      </c>
      <c r="D44" s="38">
        <v>0</v>
      </c>
      <c r="E44" s="38">
        <v>0</v>
      </c>
      <c r="F44" s="38">
        <v>0</v>
      </c>
      <c r="G44" s="38">
        <v>0</v>
      </c>
      <c r="H44" s="38">
        <v>0</v>
      </c>
      <c r="I44" s="38">
        <v>0</v>
      </c>
      <c r="J44" s="38">
        <v>0</v>
      </c>
      <c r="K44" s="38">
        <v>0</v>
      </c>
      <c r="L44" s="38">
        <v>0</v>
      </c>
      <c r="M44" s="38">
        <v>0</v>
      </c>
      <c r="N44" s="38">
        <v>0</v>
      </c>
      <c r="O44" s="38">
        <v>0</v>
      </c>
      <c r="P44" s="38">
        <v>0</v>
      </c>
      <c r="Q44" s="38">
        <v>0</v>
      </c>
      <c r="R44" s="38">
        <v>0</v>
      </c>
      <c r="S44" s="38">
        <v>0</v>
      </c>
      <c r="T44" s="38">
        <v>0</v>
      </c>
      <c r="U44" s="38">
        <v>0</v>
      </c>
      <c r="V44" s="38">
        <v>0</v>
      </c>
      <c r="W44" s="38">
        <v>0</v>
      </c>
      <c r="X44" s="38">
        <v>0</v>
      </c>
      <c r="Y44" s="38">
        <v>0</v>
      </c>
      <c r="Z44" s="38">
        <v>0</v>
      </c>
      <c r="AA44" s="38">
        <v>0</v>
      </c>
      <c r="AB44" s="38">
        <v>0</v>
      </c>
      <c r="AC44" s="224"/>
      <c r="AD44" s="193">
        <v>0</v>
      </c>
      <c r="AE44" s="193"/>
      <c r="AF44" s="105">
        <v>1</v>
      </c>
      <c r="AG44" s="105">
        <v>0</v>
      </c>
    </row>
    <row r="45" spans="1:33" s="105" customFormat="1" ht="19.5">
      <c r="A45" s="50"/>
      <c r="B45" s="164" t="s">
        <v>32</v>
      </c>
      <c r="C45" s="223">
        <f t="shared" si="6"/>
        <v>0</v>
      </c>
      <c r="D45" s="38">
        <v>0</v>
      </c>
      <c r="E45" s="38">
        <v>0</v>
      </c>
      <c r="F45" s="38">
        <v>0</v>
      </c>
      <c r="G45" s="38">
        <v>0</v>
      </c>
      <c r="H45" s="38">
        <v>0</v>
      </c>
      <c r="I45" s="38">
        <v>0</v>
      </c>
      <c r="J45" s="38">
        <v>0</v>
      </c>
      <c r="K45" s="38">
        <v>0</v>
      </c>
      <c r="L45" s="38">
        <v>0</v>
      </c>
      <c r="M45" s="38">
        <v>0</v>
      </c>
      <c r="N45" s="38">
        <v>0</v>
      </c>
      <c r="O45" s="38">
        <v>0</v>
      </c>
      <c r="P45" s="38">
        <v>0</v>
      </c>
      <c r="Q45" s="38">
        <v>0</v>
      </c>
      <c r="R45" s="38">
        <v>0</v>
      </c>
      <c r="S45" s="38">
        <v>0</v>
      </c>
      <c r="T45" s="38">
        <v>0</v>
      </c>
      <c r="U45" s="38">
        <v>0</v>
      </c>
      <c r="V45" s="38">
        <v>0</v>
      </c>
      <c r="W45" s="38">
        <v>0</v>
      </c>
      <c r="X45" s="38">
        <v>0</v>
      </c>
      <c r="Y45" s="38">
        <v>0</v>
      </c>
      <c r="Z45" s="38">
        <v>0</v>
      </c>
      <c r="AA45" s="38">
        <v>0</v>
      </c>
      <c r="AB45" s="38">
        <v>0</v>
      </c>
      <c r="AC45" s="224"/>
      <c r="AD45" s="193">
        <v>0</v>
      </c>
      <c r="AE45" s="193">
        <v>0</v>
      </c>
      <c r="AF45" s="105">
        <v>22</v>
      </c>
      <c r="AG45" s="105">
        <v>0</v>
      </c>
    </row>
    <row r="46" spans="1:33" s="105" customFormat="1" ht="19.5">
      <c r="A46" s="50"/>
      <c r="B46" s="164" t="s">
        <v>33</v>
      </c>
      <c r="C46" s="223">
        <f t="shared" ref="C46" si="101">D46+J46</f>
        <v>123837.5</v>
      </c>
      <c r="D46" s="38">
        <f>SUM(D58,D182,D262,D292,D351,D392,D439,D469,D483)</f>
        <v>38274.5</v>
      </c>
      <c r="E46" s="38">
        <f>SUM(E58,E182,E262,E292,E351,E392,E439,E469,E483)</f>
        <v>3266</v>
      </c>
      <c r="F46" s="38">
        <f>SUM(F58,F182,F262,F292,F351,F392,F439,F469,F483)</f>
        <v>35008.5</v>
      </c>
      <c r="G46" s="38">
        <f t="shared" ref="G46:I46" si="102">SUM(G58,G182,G262,G292,G351,G392,G439,G469,G483)</f>
        <v>0</v>
      </c>
      <c r="H46" s="38">
        <f t="shared" si="102"/>
        <v>0</v>
      </c>
      <c r="I46" s="38">
        <f t="shared" si="102"/>
        <v>85563</v>
      </c>
      <c r="J46" s="38">
        <f t="shared" ref="J46:AA46" si="103">SUM(J58,J182,J262,J292,J351,J392,J439,J469,J483)</f>
        <v>85563</v>
      </c>
      <c r="K46" s="38">
        <f t="shared" si="103"/>
        <v>0</v>
      </c>
      <c r="L46" s="38">
        <f t="shared" si="103"/>
        <v>22657</v>
      </c>
      <c r="M46" s="38">
        <f t="shared" si="103"/>
        <v>17053</v>
      </c>
      <c r="N46" s="38">
        <f t="shared" si="103"/>
        <v>45853</v>
      </c>
      <c r="O46" s="38">
        <f t="shared" si="103"/>
        <v>0</v>
      </c>
      <c r="P46" s="38">
        <f t="shared" si="103"/>
        <v>81987</v>
      </c>
      <c r="Q46" s="38">
        <f t="shared" ref="Q46" si="104">SUM(R46:U46)</f>
        <v>14082</v>
      </c>
      <c r="R46" s="38">
        <f t="shared" si="103"/>
        <v>1508</v>
      </c>
      <c r="S46" s="38">
        <f t="shared" si="103"/>
        <v>12574</v>
      </c>
      <c r="T46" s="38">
        <f t="shared" si="103"/>
        <v>0</v>
      </c>
      <c r="U46" s="38">
        <f t="shared" si="103"/>
        <v>0</v>
      </c>
      <c r="V46" s="38">
        <f t="shared" si="103"/>
        <v>67905</v>
      </c>
      <c r="W46" s="38">
        <f t="shared" ref="W46" si="105">SUM(W58,W182,W262,W292,W351,W392,W439,W469,W483)</f>
        <v>67905</v>
      </c>
      <c r="X46" s="38">
        <f t="shared" si="103"/>
        <v>0</v>
      </c>
      <c r="Y46" s="38">
        <f t="shared" si="103"/>
        <v>21884</v>
      </c>
      <c r="Z46" s="38">
        <f t="shared" si="103"/>
        <v>13825</v>
      </c>
      <c r="AA46" s="38">
        <f t="shared" si="103"/>
        <v>32196</v>
      </c>
      <c r="AB46" s="38">
        <f t="shared" ref="AB46" si="106">SUM(AB58,AB182,AB262,AB292,AB351,AB392,AB439,AB469,AB483)</f>
        <v>0</v>
      </c>
      <c r="AC46" s="224">
        <f>P46/C46*100</f>
        <v>66.205309377208039</v>
      </c>
      <c r="AD46" s="193">
        <v>0</v>
      </c>
      <c r="AE46" s="193">
        <v>0</v>
      </c>
      <c r="AF46" s="105">
        <v>76</v>
      </c>
      <c r="AG46" s="105">
        <v>22</v>
      </c>
    </row>
    <row r="47" spans="1:33">
      <c r="A47" s="20" t="s">
        <v>38</v>
      </c>
      <c r="B47" s="126" t="s">
        <v>39</v>
      </c>
      <c r="C47" s="126"/>
      <c r="D47" s="34">
        <v>0</v>
      </c>
      <c r="E47" s="34">
        <v>0</v>
      </c>
      <c r="F47" s="34">
        <v>0</v>
      </c>
      <c r="G47" s="34">
        <v>0</v>
      </c>
      <c r="H47" s="34">
        <v>0</v>
      </c>
      <c r="I47" s="34">
        <v>0</v>
      </c>
      <c r="J47" s="34">
        <v>0</v>
      </c>
      <c r="K47" s="34">
        <v>0</v>
      </c>
      <c r="L47" s="34">
        <v>0</v>
      </c>
      <c r="M47" s="34">
        <v>0</v>
      </c>
      <c r="N47" s="34">
        <v>0</v>
      </c>
      <c r="O47" s="34">
        <v>0</v>
      </c>
      <c r="P47" s="4"/>
      <c r="Q47" s="4"/>
      <c r="R47" s="213"/>
      <c r="S47" s="213"/>
      <c r="T47" s="213"/>
      <c r="U47" s="213"/>
      <c r="V47" s="213"/>
      <c r="W47" s="213"/>
      <c r="X47" s="213"/>
      <c r="Y47" s="213"/>
      <c r="Z47" s="213"/>
      <c r="AA47" s="213"/>
      <c r="AB47" s="213"/>
      <c r="AC47" s="224"/>
      <c r="AD47" s="4">
        <v>0</v>
      </c>
      <c r="AE47" s="4"/>
      <c r="AF47">
        <v>0</v>
      </c>
    </row>
    <row r="48" spans="1:33" ht="26.25" customHeight="1">
      <c r="A48" s="76">
        <v>1</v>
      </c>
      <c r="B48" s="129" t="s">
        <v>40</v>
      </c>
      <c r="C48" s="129"/>
      <c r="D48" s="35">
        <v>0</v>
      </c>
      <c r="E48" s="35">
        <v>0</v>
      </c>
      <c r="F48" s="35">
        <v>0</v>
      </c>
      <c r="G48" s="35">
        <v>0</v>
      </c>
      <c r="H48" s="35">
        <v>0</v>
      </c>
      <c r="I48" s="35">
        <v>0</v>
      </c>
      <c r="J48" s="35">
        <v>0</v>
      </c>
      <c r="K48" s="35">
        <v>0</v>
      </c>
      <c r="L48" s="35">
        <v>0</v>
      </c>
      <c r="M48" s="35">
        <v>0</v>
      </c>
      <c r="N48" s="35">
        <v>0</v>
      </c>
      <c r="O48" s="35">
        <v>0</v>
      </c>
      <c r="P48" s="4"/>
      <c r="Q48" s="4"/>
      <c r="R48" s="213"/>
      <c r="S48" s="213"/>
      <c r="T48" s="213"/>
      <c r="U48" s="213"/>
      <c r="V48" s="213"/>
      <c r="W48" s="213"/>
      <c r="X48" s="213"/>
      <c r="Y48" s="213"/>
      <c r="Z48" s="213"/>
      <c r="AA48" s="213"/>
      <c r="AB48" s="213"/>
      <c r="AC48" s="224"/>
      <c r="AD48" s="4"/>
      <c r="AE48" s="4">
        <v>0</v>
      </c>
      <c r="AF48">
        <v>0</v>
      </c>
    </row>
    <row r="49" spans="1:35" ht="51" customHeight="1">
      <c r="A49" s="76">
        <v>2</v>
      </c>
      <c r="B49" s="129" t="s">
        <v>42</v>
      </c>
      <c r="C49" s="129"/>
      <c r="D49" s="35">
        <v>0</v>
      </c>
      <c r="E49" s="35">
        <v>0</v>
      </c>
      <c r="F49" s="35">
        <v>0</v>
      </c>
      <c r="G49" s="35">
        <v>0</v>
      </c>
      <c r="H49" s="35">
        <v>0</v>
      </c>
      <c r="I49" s="35">
        <v>0</v>
      </c>
      <c r="J49" s="35">
        <v>0</v>
      </c>
      <c r="K49" s="35">
        <v>0</v>
      </c>
      <c r="L49" s="35">
        <v>0</v>
      </c>
      <c r="M49" s="35">
        <v>0</v>
      </c>
      <c r="N49" s="35">
        <v>0</v>
      </c>
      <c r="O49" s="35">
        <v>0</v>
      </c>
      <c r="P49" s="4"/>
      <c r="Q49" s="4"/>
      <c r="R49" s="213"/>
      <c r="S49" s="231"/>
      <c r="T49" s="213"/>
      <c r="U49" s="213"/>
      <c r="V49" s="213"/>
      <c r="W49" s="213"/>
      <c r="X49" s="213"/>
      <c r="Y49" s="213"/>
      <c r="Z49" s="213"/>
      <c r="AA49" s="213"/>
      <c r="AB49" s="213"/>
      <c r="AC49" s="224"/>
      <c r="AD49" s="4"/>
      <c r="AE49" s="4"/>
      <c r="AF49">
        <v>0</v>
      </c>
    </row>
    <row r="50" spans="1:35" ht="37.5">
      <c r="A50" s="20"/>
      <c r="B50" s="126" t="s">
        <v>43</v>
      </c>
      <c r="C50" s="34">
        <f>C51</f>
        <v>598487.87866199994</v>
      </c>
      <c r="D50" s="34">
        <f>D51</f>
        <v>59655.5</v>
      </c>
      <c r="E50" s="34">
        <f t="shared" ref="E50:AB50" si="107">E51</f>
        <v>9617</v>
      </c>
      <c r="F50" s="34">
        <f t="shared" si="107"/>
        <v>50038.5</v>
      </c>
      <c r="G50" s="34">
        <f t="shared" si="107"/>
        <v>0</v>
      </c>
      <c r="H50" s="34">
        <f t="shared" si="107"/>
        <v>0</v>
      </c>
      <c r="I50" s="34">
        <f t="shared" si="107"/>
        <v>538832.37866199994</v>
      </c>
      <c r="J50" s="34">
        <f t="shared" si="107"/>
        <v>389921.378662</v>
      </c>
      <c r="K50" s="34">
        <f t="shared" si="107"/>
        <v>304358.378662</v>
      </c>
      <c r="L50" s="34">
        <f t="shared" si="107"/>
        <v>22657</v>
      </c>
      <c r="M50" s="34">
        <f t="shared" si="107"/>
        <v>17053</v>
      </c>
      <c r="N50" s="34">
        <f t="shared" si="107"/>
        <v>45853</v>
      </c>
      <c r="O50" s="34"/>
      <c r="P50" s="34">
        <f t="shared" si="107"/>
        <v>254704</v>
      </c>
      <c r="Q50" s="34">
        <f t="shared" si="107"/>
        <v>29509</v>
      </c>
      <c r="R50" s="34">
        <f t="shared" si="107"/>
        <v>3917</v>
      </c>
      <c r="S50" s="34">
        <f>S51</f>
        <v>25592</v>
      </c>
      <c r="T50" s="34">
        <f t="shared" si="107"/>
        <v>0</v>
      </c>
      <c r="U50" s="34">
        <f t="shared" si="107"/>
        <v>0</v>
      </c>
      <c r="V50" s="34">
        <f t="shared" si="107"/>
        <v>225195</v>
      </c>
      <c r="W50" s="34">
        <f t="shared" si="107"/>
        <v>156947</v>
      </c>
      <c r="X50" s="34">
        <f t="shared" si="107"/>
        <v>89042</v>
      </c>
      <c r="Y50" s="34">
        <f t="shared" si="107"/>
        <v>21884</v>
      </c>
      <c r="Z50" s="34">
        <f t="shared" si="107"/>
        <v>13825</v>
      </c>
      <c r="AA50" s="34">
        <f t="shared" si="107"/>
        <v>32196</v>
      </c>
      <c r="AB50" s="34">
        <f t="shared" si="107"/>
        <v>68248</v>
      </c>
      <c r="AC50" s="224">
        <f>P50/C50*100</f>
        <v>42.557921234666438</v>
      </c>
      <c r="AD50" s="4"/>
      <c r="AE50" s="4"/>
      <c r="AH50" s="57"/>
    </row>
    <row r="51" spans="1:35">
      <c r="A51" s="20" t="s">
        <v>26</v>
      </c>
      <c r="B51" s="126" t="s">
        <v>44</v>
      </c>
      <c r="C51" s="34">
        <f>C52+C63+C72+C233+C272+C304+C310+C319+C327+C448+C474</f>
        <v>598487.87866199994</v>
      </c>
      <c r="D51" s="34">
        <f>D52+D63+D72+D233+D272+D304+D310+D319+D327+D448+D474</f>
        <v>59655.5</v>
      </c>
      <c r="E51" s="34">
        <f>E52+E63+E72+E233+E272+E304+E310+E319+E327+E448+E474</f>
        <v>9617</v>
      </c>
      <c r="F51" s="34">
        <f t="shared" ref="F51:I51" si="108">F52+F63+F72+F233+F272+F304+F310+F319+F327+F448+F474</f>
        <v>50038.5</v>
      </c>
      <c r="G51" s="34">
        <f t="shared" si="108"/>
        <v>0</v>
      </c>
      <c r="H51" s="34">
        <f t="shared" si="108"/>
        <v>0</v>
      </c>
      <c r="I51" s="34">
        <f t="shared" si="108"/>
        <v>538832.37866199994</v>
      </c>
      <c r="J51" s="34">
        <f>J52+J63+J72+J233+J272+J304+J310+J319+J327+J448+J474</f>
        <v>389921.378662</v>
      </c>
      <c r="K51" s="34">
        <f>K52+K63+K72+K233+K272+K304+K310+K319+K327+K448+K474</f>
        <v>304358.378662</v>
      </c>
      <c r="L51" s="34">
        <f>L52+L63+L72+L233+L272+L304+L310+L319+L327+L448+L474</f>
        <v>22657</v>
      </c>
      <c r="M51" s="34">
        <f>M52+M63+M72+M233+M272+M304+M310+M319+M327+M448+M474</f>
        <v>17053</v>
      </c>
      <c r="N51" s="34">
        <f>N52+N63+N72+N233+N272+N304+N310+N319+N327+N448+N474</f>
        <v>45853</v>
      </c>
      <c r="O51" s="34"/>
      <c r="P51" s="34">
        <f>P52+P63+P72+P233+P272+P304+P310+P319+P327+P448+P474</f>
        <v>254704</v>
      </c>
      <c r="Q51" s="34">
        <f>Q52+Q63+Q72+Q233+Q272+Q304+Q310+Q319+Q327+Q448+Q474</f>
        <v>29509</v>
      </c>
      <c r="R51" s="34">
        <f>R52+R63+R72+R233+R272+R304+R310+R319+R327+R448+R474</f>
        <v>3917</v>
      </c>
      <c r="S51" s="34">
        <f>S52+S63+S72+S233+S272+S304+S310+S319+S327+S448+S474</f>
        <v>25592</v>
      </c>
      <c r="T51" s="34">
        <f t="shared" ref="T51:AA51" si="109">T52+T63+T72+T233+T272+T304+T310+T319+T327+T448+T474</f>
        <v>0</v>
      </c>
      <c r="U51" s="34">
        <f t="shared" si="109"/>
        <v>0</v>
      </c>
      <c r="V51" s="34">
        <f t="shared" si="109"/>
        <v>225195</v>
      </c>
      <c r="W51" s="34">
        <f t="shared" ref="W51" si="110">W52+W63+W72+W233+W272+W304+W310+W319+W327+W448+W474</f>
        <v>156947</v>
      </c>
      <c r="X51" s="34">
        <f t="shared" si="109"/>
        <v>89042</v>
      </c>
      <c r="Y51" s="34">
        <f t="shared" si="109"/>
        <v>21884</v>
      </c>
      <c r="Z51" s="34">
        <f t="shared" si="109"/>
        <v>13825</v>
      </c>
      <c r="AA51" s="34">
        <f t="shared" si="109"/>
        <v>32196</v>
      </c>
      <c r="AB51" s="34">
        <f t="shared" ref="AB51" si="111">AB52+AB63+AB72+AB233+AB272+AB304+AB310+AB319+AB327+AB448+AB474</f>
        <v>68248</v>
      </c>
      <c r="AC51" s="224">
        <f>P51/C51*100</f>
        <v>42.557921234666438</v>
      </c>
      <c r="AD51" s="4">
        <v>0</v>
      </c>
      <c r="AE51" s="4"/>
      <c r="AF51">
        <v>257</v>
      </c>
      <c r="AG51">
        <v>51</v>
      </c>
    </row>
    <row r="52" spans="1:35">
      <c r="A52" s="130" t="s">
        <v>8</v>
      </c>
      <c r="B52" s="131" t="s">
        <v>45</v>
      </c>
      <c r="C52" s="34">
        <f>C53</f>
        <v>1766</v>
      </c>
      <c r="D52" s="34">
        <f>D53</f>
        <v>1766</v>
      </c>
      <c r="E52" s="34">
        <f t="shared" ref="E52:AD52" si="112">E53</f>
        <v>1766</v>
      </c>
      <c r="F52" s="34">
        <f t="shared" si="112"/>
        <v>0</v>
      </c>
      <c r="G52" s="34">
        <f t="shared" si="112"/>
        <v>0</v>
      </c>
      <c r="H52" s="34">
        <f t="shared" si="112"/>
        <v>0</v>
      </c>
      <c r="I52" s="34">
        <f t="shared" si="112"/>
        <v>0</v>
      </c>
      <c r="J52" s="34">
        <f t="shared" si="112"/>
        <v>0</v>
      </c>
      <c r="K52" s="34">
        <f t="shared" si="112"/>
        <v>0</v>
      </c>
      <c r="L52" s="34">
        <f t="shared" si="112"/>
        <v>0</v>
      </c>
      <c r="M52" s="34">
        <f t="shared" si="112"/>
        <v>0</v>
      </c>
      <c r="N52" s="34">
        <f t="shared" si="112"/>
        <v>0</v>
      </c>
      <c r="O52" s="34"/>
      <c r="P52" s="34">
        <f t="shared" si="112"/>
        <v>8</v>
      </c>
      <c r="Q52" s="34">
        <f t="shared" si="112"/>
        <v>8</v>
      </c>
      <c r="R52" s="34">
        <f t="shared" si="112"/>
        <v>8</v>
      </c>
      <c r="S52" s="34">
        <f t="shared" si="112"/>
        <v>0</v>
      </c>
      <c r="T52" s="34">
        <f t="shared" si="112"/>
        <v>0</v>
      </c>
      <c r="U52" s="34">
        <f t="shared" si="112"/>
        <v>0</v>
      </c>
      <c r="V52" s="34"/>
      <c r="W52" s="34"/>
      <c r="X52" s="34">
        <f t="shared" si="112"/>
        <v>0</v>
      </c>
      <c r="Y52" s="34"/>
      <c r="Z52" s="34"/>
      <c r="AA52" s="34"/>
      <c r="AB52" s="34"/>
      <c r="AC52" s="224">
        <f t="shared" ref="AC52:AC110" si="113">P52/C52*100</f>
        <v>0.45300113250283131</v>
      </c>
      <c r="AD52" s="34">
        <f t="shared" si="112"/>
        <v>0</v>
      </c>
      <c r="AE52" s="4">
        <v>0</v>
      </c>
      <c r="AF52">
        <v>5</v>
      </c>
      <c r="AG52">
        <v>2</v>
      </c>
    </row>
    <row r="53" spans="1:35">
      <c r="A53" s="130" t="s">
        <v>38</v>
      </c>
      <c r="B53" s="131" t="s">
        <v>29</v>
      </c>
      <c r="C53" s="34">
        <f>C54+C57</f>
        <v>1766</v>
      </c>
      <c r="D53" s="34">
        <f>D54+D57</f>
        <v>1766</v>
      </c>
      <c r="E53" s="34">
        <f t="shared" ref="E53:I53" si="114">E54+E57</f>
        <v>1766</v>
      </c>
      <c r="F53" s="34">
        <f t="shared" si="114"/>
        <v>0</v>
      </c>
      <c r="G53" s="34">
        <f t="shared" si="114"/>
        <v>0</v>
      </c>
      <c r="H53" s="34">
        <f t="shared" si="114"/>
        <v>0</v>
      </c>
      <c r="I53" s="34">
        <f t="shared" si="114"/>
        <v>0</v>
      </c>
      <c r="J53" s="34">
        <f t="shared" ref="J53:X53" si="115">J54+J57</f>
        <v>0</v>
      </c>
      <c r="K53" s="34">
        <f t="shared" si="115"/>
        <v>0</v>
      </c>
      <c r="L53" s="34">
        <f t="shared" si="115"/>
        <v>0</v>
      </c>
      <c r="M53" s="34">
        <f t="shared" si="115"/>
        <v>0</v>
      </c>
      <c r="N53" s="34">
        <f t="shared" si="115"/>
        <v>0</v>
      </c>
      <c r="O53" s="34"/>
      <c r="P53" s="34">
        <f t="shared" si="115"/>
        <v>8</v>
      </c>
      <c r="Q53" s="34">
        <f t="shared" ref="Q53" si="116">Q54+Q57</f>
        <v>8</v>
      </c>
      <c r="R53" s="34">
        <f t="shared" si="115"/>
        <v>8</v>
      </c>
      <c r="S53" s="34">
        <f t="shared" si="115"/>
        <v>0</v>
      </c>
      <c r="T53" s="34">
        <f t="shared" si="115"/>
        <v>0</v>
      </c>
      <c r="U53" s="34">
        <f t="shared" si="115"/>
        <v>0</v>
      </c>
      <c r="V53" s="34"/>
      <c r="W53" s="34"/>
      <c r="X53" s="34">
        <f t="shared" si="115"/>
        <v>0</v>
      </c>
      <c r="Y53" s="34"/>
      <c r="Z53" s="34"/>
      <c r="AA53" s="34"/>
      <c r="AB53" s="34"/>
      <c r="AC53" s="224">
        <f t="shared" si="113"/>
        <v>0.45300113250283131</v>
      </c>
      <c r="AD53" s="4"/>
      <c r="AE53" s="4"/>
      <c r="AF53">
        <v>5</v>
      </c>
      <c r="AG53">
        <v>2</v>
      </c>
    </row>
    <row r="54" spans="1:35">
      <c r="A54" s="130" t="s">
        <v>30</v>
      </c>
      <c r="B54" s="128" t="s">
        <v>472</v>
      </c>
      <c r="C54" s="128"/>
      <c r="D54" s="34">
        <v>0</v>
      </c>
      <c r="E54" s="34">
        <v>0</v>
      </c>
      <c r="F54" s="34">
        <v>0</v>
      </c>
      <c r="G54" s="34">
        <v>0</v>
      </c>
      <c r="H54" s="34">
        <v>0</v>
      </c>
      <c r="I54" s="34">
        <v>0</v>
      </c>
      <c r="J54" s="34"/>
      <c r="K54" s="34"/>
      <c r="L54" s="34"/>
      <c r="M54" s="34"/>
      <c r="N54" s="34"/>
      <c r="O54" s="34"/>
      <c r="P54" s="4"/>
      <c r="Q54" s="4"/>
      <c r="R54" s="213"/>
      <c r="S54" s="213"/>
      <c r="T54" s="213"/>
      <c r="U54" s="213"/>
      <c r="V54" s="213"/>
      <c r="W54" s="213"/>
      <c r="X54" s="213"/>
      <c r="Y54" s="213"/>
      <c r="Z54" s="213"/>
      <c r="AA54" s="213"/>
      <c r="AB54" s="213"/>
      <c r="AC54" s="224"/>
      <c r="AD54" s="4"/>
      <c r="AE54" s="4">
        <v>0</v>
      </c>
      <c r="AF54">
        <v>1</v>
      </c>
      <c r="AG54">
        <v>0</v>
      </c>
    </row>
    <row r="55" spans="1:35" ht="19.5">
      <c r="A55" s="132" t="s">
        <v>46</v>
      </c>
      <c r="B55" s="133" t="s">
        <v>33</v>
      </c>
      <c r="C55" s="133"/>
      <c r="D55" s="38">
        <v>0</v>
      </c>
      <c r="E55" s="38">
        <v>0</v>
      </c>
      <c r="F55" s="38">
        <v>0</v>
      </c>
      <c r="G55" s="38">
        <v>0</v>
      </c>
      <c r="H55" s="38">
        <v>0</v>
      </c>
      <c r="I55" s="38">
        <v>0</v>
      </c>
      <c r="J55" s="38"/>
      <c r="K55" s="38"/>
      <c r="L55" s="38"/>
      <c r="M55" s="38"/>
      <c r="N55" s="38"/>
      <c r="O55" s="38"/>
      <c r="P55" s="4"/>
      <c r="Q55" s="4"/>
      <c r="R55" s="213"/>
      <c r="S55" s="213"/>
      <c r="T55" s="213"/>
      <c r="U55" s="213"/>
      <c r="V55" s="213"/>
      <c r="W55" s="213"/>
      <c r="X55" s="213"/>
      <c r="Y55" s="213"/>
      <c r="Z55" s="213"/>
      <c r="AA55" s="213"/>
      <c r="AB55" s="213"/>
      <c r="AC55" s="224"/>
      <c r="AD55" s="4"/>
      <c r="AE55" s="4">
        <v>0</v>
      </c>
      <c r="AF55">
        <v>1</v>
      </c>
      <c r="AG55">
        <v>0</v>
      </c>
    </row>
    <row r="56" spans="1:35" ht="72.75" customHeight="1">
      <c r="A56" s="134"/>
      <c r="B56" s="135" t="s">
        <v>475</v>
      </c>
      <c r="C56" s="135"/>
      <c r="D56" s="35">
        <v>0</v>
      </c>
      <c r="E56" s="35"/>
      <c r="F56" s="35"/>
      <c r="G56" s="35"/>
      <c r="H56" s="35"/>
      <c r="I56" s="35"/>
      <c r="J56" s="35"/>
      <c r="K56" s="35"/>
      <c r="L56" s="35"/>
      <c r="M56" s="35"/>
      <c r="N56" s="35"/>
      <c r="O56" s="35"/>
      <c r="P56" s="4"/>
      <c r="Q56" s="4"/>
      <c r="R56" s="213"/>
      <c r="S56" s="213"/>
      <c r="T56" s="213"/>
      <c r="U56" s="213"/>
      <c r="V56" s="213"/>
      <c r="W56" s="213"/>
      <c r="X56" s="213"/>
      <c r="Y56" s="213"/>
      <c r="Z56" s="213"/>
      <c r="AA56" s="213"/>
      <c r="AB56" s="213"/>
      <c r="AC56" s="224"/>
      <c r="AD56" s="12" t="s">
        <v>257</v>
      </c>
      <c r="AE56" s="4"/>
      <c r="AF56">
        <v>1</v>
      </c>
    </row>
    <row r="57" spans="1:35">
      <c r="A57" s="127" t="s">
        <v>36</v>
      </c>
      <c r="B57" s="117" t="s">
        <v>474</v>
      </c>
      <c r="C57" s="34">
        <f>C58</f>
        <v>1766</v>
      </c>
      <c r="D57" s="34">
        <f>D58</f>
        <v>1766</v>
      </c>
      <c r="E57" s="34">
        <f t="shared" ref="E57:X57" si="117">E58</f>
        <v>1766</v>
      </c>
      <c r="F57" s="34">
        <f t="shared" si="117"/>
        <v>0</v>
      </c>
      <c r="G57" s="34">
        <f t="shared" si="117"/>
        <v>0</v>
      </c>
      <c r="H57" s="34">
        <f t="shared" si="117"/>
        <v>0</v>
      </c>
      <c r="I57" s="34"/>
      <c r="J57" s="34">
        <f t="shared" si="117"/>
        <v>0</v>
      </c>
      <c r="K57" s="34">
        <f t="shared" si="117"/>
        <v>0</v>
      </c>
      <c r="L57" s="34">
        <f t="shared" si="117"/>
        <v>0</v>
      </c>
      <c r="M57" s="34">
        <f t="shared" si="117"/>
        <v>0</v>
      </c>
      <c r="N57" s="34">
        <f t="shared" si="117"/>
        <v>0</v>
      </c>
      <c r="O57" s="34"/>
      <c r="P57" s="34">
        <f t="shared" si="117"/>
        <v>8</v>
      </c>
      <c r="Q57" s="34">
        <f t="shared" si="117"/>
        <v>8</v>
      </c>
      <c r="R57" s="34">
        <f t="shared" si="117"/>
        <v>8</v>
      </c>
      <c r="S57" s="34">
        <f t="shared" si="117"/>
        <v>0</v>
      </c>
      <c r="T57" s="34">
        <f t="shared" si="117"/>
        <v>0</v>
      </c>
      <c r="U57" s="34">
        <f t="shared" si="117"/>
        <v>0</v>
      </c>
      <c r="V57" s="34"/>
      <c r="W57" s="34"/>
      <c r="X57" s="34">
        <f t="shared" si="117"/>
        <v>0</v>
      </c>
      <c r="Y57" s="34"/>
      <c r="Z57" s="34"/>
      <c r="AA57" s="34"/>
      <c r="AB57" s="34"/>
      <c r="AC57" s="224"/>
      <c r="AD57" s="4">
        <v>0</v>
      </c>
      <c r="AE57" s="4"/>
      <c r="AF57">
        <v>4</v>
      </c>
      <c r="AG57">
        <v>2</v>
      </c>
    </row>
    <row r="58" spans="1:35" ht="19.5">
      <c r="A58" s="132" t="s">
        <v>46</v>
      </c>
      <c r="B58" s="133" t="s">
        <v>33</v>
      </c>
      <c r="C58" s="38">
        <f>SUM(C59:C62)</f>
        <v>1766</v>
      </c>
      <c r="D58" s="38">
        <f>SUM(D59:D62)</f>
        <v>1766</v>
      </c>
      <c r="E58" s="38">
        <f t="shared" ref="E58" si="118">SUM(E59:E62)</f>
        <v>1766</v>
      </c>
      <c r="F58" s="38">
        <f t="shared" ref="F58:X58" si="119">SUM(F59:F62)</f>
        <v>0</v>
      </c>
      <c r="G58" s="38">
        <f t="shared" si="119"/>
        <v>0</v>
      </c>
      <c r="H58" s="38">
        <f t="shared" si="119"/>
        <v>0</v>
      </c>
      <c r="I58" s="38"/>
      <c r="J58" s="38">
        <f t="shared" si="119"/>
        <v>0</v>
      </c>
      <c r="K58" s="38">
        <f t="shared" si="119"/>
        <v>0</v>
      </c>
      <c r="L58" s="38">
        <f t="shared" si="119"/>
        <v>0</v>
      </c>
      <c r="M58" s="38">
        <f t="shared" si="119"/>
        <v>0</v>
      </c>
      <c r="N58" s="38">
        <f t="shared" si="119"/>
        <v>0</v>
      </c>
      <c r="O58" s="38"/>
      <c r="P58" s="38">
        <f t="shared" si="119"/>
        <v>8</v>
      </c>
      <c r="Q58" s="38">
        <f t="shared" ref="Q58:R58" si="120">SUM(Q59:Q62)</f>
        <v>8</v>
      </c>
      <c r="R58" s="38">
        <f t="shared" si="120"/>
        <v>8</v>
      </c>
      <c r="S58" s="38">
        <f t="shared" si="119"/>
        <v>0</v>
      </c>
      <c r="T58" s="38">
        <f t="shared" si="119"/>
        <v>0</v>
      </c>
      <c r="U58" s="38">
        <f t="shared" si="119"/>
        <v>0</v>
      </c>
      <c r="V58" s="38"/>
      <c r="W58" s="38"/>
      <c r="X58" s="38">
        <f t="shared" si="119"/>
        <v>0</v>
      </c>
      <c r="Y58" s="38"/>
      <c r="Z58" s="38"/>
      <c r="AA58" s="38"/>
      <c r="AB58" s="38"/>
      <c r="AC58" s="224"/>
      <c r="AD58" s="4">
        <v>0</v>
      </c>
      <c r="AE58" s="4"/>
      <c r="AF58">
        <v>4</v>
      </c>
      <c r="AG58">
        <v>2</v>
      </c>
    </row>
    <row r="59" spans="1:35" ht="56.25">
      <c r="A59" s="134" t="s">
        <v>49</v>
      </c>
      <c r="B59" s="135" t="s">
        <v>476</v>
      </c>
      <c r="C59" s="220">
        <f t="shared" ref="C59" si="121">D59+J59</f>
        <v>207</v>
      </c>
      <c r="D59" s="39">
        <f t="shared" ref="D59:D62" si="122">SUM(E59:H59)</f>
        <v>207</v>
      </c>
      <c r="E59" s="35">
        <v>207</v>
      </c>
      <c r="F59" s="35"/>
      <c r="G59" s="35"/>
      <c r="H59" s="35"/>
      <c r="I59" s="35"/>
      <c r="J59" s="35"/>
      <c r="K59" s="35"/>
      <c r="L59" s="35"/>
      <c r="M59" s="35"/>
      <c r="N59" s="35"/>
      <c r="O59" s="35"/>
      <c r="P59" s="35">
        <f>Q59+V59</f>
        <v>8</v>
      </c>
      <c r="Q59" s="35">
        <f>SUM(R59:U59)</f>
        <v>8</v>
      </c>
      <c r="R59" s="412">
        <v>8</v>
      </c>
      <c r="S59" s="213"/>
      <c r="T59" s="213"/>
      <c r="U59" s="213"/>
      <c r="V59" s="213"/>
      <c r="W59" s="213"/>
      <c r="X59" s="213"/>
      <c r="Y59" s="213"/>
      <c r="Z59" s="213"/>
      <c r="AA59" s="213"/>
      <c r="AB59" s="213"/>
      <c r="AC59" s="224"/>
      <c r="AD59" s="12" t="s">
        <v>257</v>
      </c>
      <c r="AE59" s="12" t="s">
        <v>709</v>
      </c>
      <c r="AF59">
        <v>1</v>
      </c>
      <c r="AG59">
        <v>1</v>
      </c>
    </row>
    <row r="60" spans="1:35">
      <c r="A60" s="134" t="s">
        <v>54</v>
      </c>
      <c r="B60" s="135" t="s">
        <v>47</v>
      </c>
      <c r="C60" s="135"/>
      <c r="D60" s="39">
        <f t="shared" si="122"/>
        <v>0</v>
      </c>
      <c r="E60" s="35"/>
      <c r="F60" s="35"/>
      <c r="G60" s="35"/>
      <c r="H60" s="35"/>
      <c r="I60" s="35"/>
      <c r="J60" s="35"/>
      <c r="K60" s="35"/>
      <c r="L60" s="35"/>
      <c r="M60" s="35"/>
      <c r="N60" s="35"/>
      <c r="O60" s="35"/>
      <c r="P60" s="4"/>
      <c r="Q60" s="4"/>
      <c r="R60" s="213"/>
      <c r="S60" s="213"/>
      <c r="T60" s="213"/>
      <c r="U60" s="213"/>
      <c r="V60" s="213"/>
      <c r="W60" s="213"/>
      <c r="X60" s="213"/>
      <c r="Y60" s="213"/>
      <c r="Z60" s="213"/>
      <c r="AA60" s="213"/>
      <c r="AB60" s="213"/>
      <c r="AC60" s="224"/>
      <c r="AD60" s="12" t="s">
        <v>257</v>
      </c>
      <c r="AE60" s="12"/>
      <c r="AF60">
        <v>1</v>
      </c>
    </row>
    <row r="61" spans="1:35" ht="51" customHeight="1">
      <c r="A61" s="134" t="s">
        <v>138</v>
      </c>
      <c r="B61" s="135" t="s">
        <v>48</v>
      </c>
      <c r="C61" s="135"/>
      <c r="D61" s="39">
        <f t="shared" si="122"/>
        <v>0</v>
      </c>
      <c r="E61" s="35"/>
      <c r="F61" s="35"/>
      <c r="G61" s="35"/>
      <c r="H61" s="35"/>
      <c r="I61" s="35"/>
      <c r="J61" s="35"/>
      <c r="K61" s="35"/>
      <c r="L61" s="35"/>
      <c r="M61" s="35"/>
      <c r="N61" s="35"/>
      <c r="O61" s="35"/>
      <c r="P61" s="4"/>
      <c r="Q61" s="4"/>
      <c r="R61" s="213"/>
      <c r="S61" s="213"/>
      <c r="T61" s="213"/>
      <c r="U61" s="213"/>
      <c r="V61" s="213"/>
      <c r="W61" s="213"/>
      <c r="X61" s="213"/>
      <c r="Y61" s="213"/>
      <c r="Z61" s="213"/>
      <c r="AA61" s="213"/>
      <c r="AB61" s="213"/>
      <c r="AC61" s="224"/>
      <c r="AD61" s="12" t="s">
        <v>257</v>
      </c>
      <c r="AE61" s="12"/>
      <c r="AF61">
        <v>1</v>
      </c>
      <c r="AI61">
        <v>254373</v>
      </c>
    </row>
    <row r="62" spans="1:35" ht="56.25">
      <c r="A62" s="134" t="s">
        <v>140</v>
      </c>
      <c r="B62" s="135" t="s">
        <v>477</v>
      </c>
      <c r="C62" s="220">
        <f t="shared" ref="C62" si="123">D62+J62</f>
        <v>1559</v>
      </c>
      <c r="D62" s="39">
        <f t="shared" si="122"/>
        <v>1559</v>
      </c>
      <c r="E62" s="35">
        <v>1559</v>
      </c>
      <c r="F62" s="35"/>
      <c r="G62" s="35"/>
      <c r="H62" s="35"/>
      <c r="I62" s="35"/>
      <c r="J62" s="35"/>
      <c r="K62" s="35"/>
      <c r="L62" s="35"/>
      <c r="M62" s="35"/>
      <c r="N62" s="35"/>
      <c r="O62" s="35"/>
      <c r="P62" s="35">
        <f>Q62+V62</f>
        <v>0</v>
      </c>
      <c r="Q62" s="35">
        <f>SUM(R62:U62)</f>
        <v>0</v>
      </c>
      <c r="R62" s="213"/>
      <c r="S62" s="213"/>
      <c r="T62" s="213"/>
      <c r="U62" s="213"/>
      <c r="V62" s="213"/>
      <c r="W62" s="213"/>
      <c r="X62" s="213"/>
      <c r="Y62" s="213"/>
      <c r="Z62" s="213"/>
      <c r="AA62" s="213"/>
      <c r="AB62" s="213"/>
      <c r="AC62" s="224">
        <f t="shared" si="113"/>
        <v>0</v>
      </c>
      <c r="AD62" s="12" t="s">
        <v>258</v>
      </c>
      <c r="AE62" s="12" t="s">
        <v>709</v>
      </c>
      <c r="AF62">
        <v>1</v>
      </c>
      <c r="AG62">
        <v>1</v>
      </c>
    </row>
    <row r="63" spans="1:35">
      <c r="A63" s="130" t="s">
        <v>21</v>
      </c>
      <c r="B63" s="131" t="s">
        <v>51</v>
      </c>
      <c r="C63" s="131"/>
      <c r="D63" s="34">
        <v>0</v>
      </c>
      <c r="E63" s="34">
        <v>0</v>
      </c>
      <c r="F63" s="34">
        <v>0</v>
      </c>
      <c r="G63" s="34">
        <v>0</v>
      </c>
      <c r="H63" s="34">
        <v>0</v>
      </c>
      <c r="I63" s="34"/>
      <c r="J63" s="34"/>
      <c r="K63" s="34"/>
      <c r="L63" s="34"/>
      <c r="M63" s="34"/>
      <c r="N63" s="34"/>
      <c r="O63" s="34"/>
      <c r="P63" s="4"/>
      <c r="Q63" s="4"/>
      <c r="R63" s="213"/>
      <c r="S63" s="213"/>
      <c r="T63" s="213"/>
      <c r="U63" s="213"/>
      <c r="V63" s="213"/>
      <c r="W63" s="213"/>
      <c r="X63" s="213"/>
      <c r="Y63" s="213"/>
      <c r="Z63" s="213"/>
      <c r="AA63" s="213"/>
      <c r="AB63" s="213"/>
      <c r="AC63" s="224"/>
      <c r="AD63" s="12"/>
      <c r="AE63" s="4">
        <v>0</v>
      </c>
      <c r="AF63">
        <v>4</v>
      </c>
      <c r="AG63">
        <v>0</v>
      </c>
    </row>
    <row r="64" spans="1:35">
      <c r="A64" s="136" t="s">
        <v>26</v>
      </c>
      <c r="B64" s="137" t="s">
        <v>28</v>
      </c>
      <c r="C64" s="137"/>
      <c r="D64" s="34">
        <v>0</v>
      </c>
      <c r="E64" s="34">
        <v>0</v>
      </c>
      <c r="F64" s="34">
        <v>0</v>
      </c>
      <c r="G64" s="34">
        <v>0</v>
      </c>
      <c r="H64" s="34">
        <v>0</v>
      </c>
      <c r="I64" s="34"/>
      <c r="J64" s="34"/>
      <c r="K64" s="34"/>
      <c r="L64" s="34"/>
      <c r="M64" s="34"/>
      <c r="N64" s="34"/>
      <c r="O64" s="34"/>
      <c r="P64" s="4"/>
      <c r="Q64" s="4"/>
      <c r="R64" s="213"/>
      <c r="S64" s="213"/>
      <c r="T64" s="213"/>
      <c r="U64" s="213"/>
      <c r="V64" s="213"/>
      <c r="W64" s="213"/>
      <c r="X64" s="213"/>
      <c r="Y64" s="213"/>
      <c r="Z64" s="213"/>
      <c r="AA64" s="213"/>
      <c r="AB64" s="213"/>
      <c r="AC64" s="224"/>
      <c r="AD64" s="12"/>
      <c r="AE64" s="4">
        <v>0</v>
      </c>
      <c r="AF64">
        <v>1</v>
      </c>
      <c r="AG64">
        <v>0</v>
      </c>
    </row>
    <row r="65" spans="1:33" ht="65.25" customHeight="1">
      <c r="A65" s="134"/>
      <c r="B65" s="135" t="s">
        <v>478</v>
      </c>
      <c r="C65" s="135"/>
      <c r="D65" s="35"/>
      <c r="E65" s="35"/>
      <c r="F65" s="35"/>
      <c r="G65" s="35"/>
      <c r="H65" s="35"/>
      <c r="I65" s="35"/>
      <c r="J65" s="35"/>
      <c r="K65" s="35"/>
      <c r="L65" s="35"/>
      <c r="M65" s="35"/>
      <c r="N65" s="35"/>
      <c r="O65" s="35"/>
      <c r="P65" s="4"/>
      <c r="Q65" s="4"/>
      <c r="R65" s="213"/>
      <c r="S65" s="213"/>
      <c r="T65" s="213"/>
      <c r="U65" s="213"/>
      <c r="V65" s="213"/>
      <c r="W65" s="213"/>
      <c r="X65" s="213"/>
      <c r="Y65" s="213"/>
      <c r="Z65" s="213"/>
      <c r="AA65" s="213"/>
      <c r="AB65" s="213"/>
      <c r="AC65" s="224"/>
      <c r="AD65" s="12" t="s">
        <v>260</v>
      </c>
      <c r="AE65" s="4"/>
      <c r="AF65">
        <v>1</v>
      </c>
    </row>
    <row r="66" spans="1:33">
      <c r="A66" s="136" t="s">
        <v>38</v>
      </c>
      <c r="B66" s="128" t="s">
        <v>29</v>
      </c>
      <c r="C66" s="128"/>
      <c r="D66" s="34">
        <v>0</v>
      </c>
      <c r="E66" s="34">
        <v>0</v>
      </c>
      <c r="F66" s="34">
        <v>0</v>
      </c>
      <c r="G66" s="34">
        <v>0</v>
      </c>
      <c r="H66" s="34">
        <v>0</v>
      </c>
      <c r="I66" s="34"/>
      <c r="J66" s="34"/>
      <c r="K66" s="34"/>
      <c r="L66" s="34"/>
      <c r="M66" s="34"/>
      <c r="N66" s="34"/>
      <c r="O66" s="34"/>
      <c r="P66" s="4"/>
      <c r="Q66" s="4"/>
      <c r="R66" s="213"/>
      <c r="S66" s="213"/>
      <c r="T66" s="213"/>
      <c r="U66" s="213"/>
      <c r="V66" s="213"/>
      <c r="W66" s="213"/>
      <c r="X66" s="213"/>
      <c r="Y66" s="213"/>
      <c r="Z66" s="213"/>
      <c r="AA66" s="213"/>
      <c r="AB66" s="213"/>
      <c r="AC66" s="224"/>
      <c r="AD66" s="12">
        <v>0</v>
      </c>
      <c r="AE66" s="4">
        <v>0</v>
      </c>
      <c r="AF66">
        <v>3</v>
      </c>
      <c r="AG66">
        <v>0</v>
      </c>
    </row>
    <row r="67" spans="1:33">
      <c r="A67" s="127" t="s">
        <v>36</v>
      </c>
      <c r="B67" s="117" t="s">
        <v>474</v>
      </c>
      <c r="C67" s="117"/>
      <c r="D67" s="34">
        <v>0</v>
      </c>
      <c r="E67" s="34">
        <v>0</v>
      </c>
      <c r="F67" s="34">
        <v>0</v>
      </c>
      <c r="G67" s="34">
        <v>0</v>
      </c>
      <c r="H67" s="34">
        <v>0</v>
      </c>
      <c r="I67" s="34"/>
      <c r="J67" s="34"/>
      <c r="K67" s="34"/>
      <c r="L67" s="34"/>
      <c r="M67" s="34"/>
      <c r="N67" s="34"/>
      <c r="O67" s="34"/>
      <c r="P67" s="4"/>
      <c r="Q67" s="4"/>
      <c r="R67" s="213"/>
      <c r="S67" s="213"/>
      <c r="T67" s="213"/>
      <c r="U67" s="213"/>
      <c r="V67" s="213"/>
      <c r="W67" s="213"/>
      <c r="X67" s="213"/>
      <c r="Y67" s="213"/>
      <c r="Z67" s="213"/>
      <c r="AA67" s="213"/>
      <c r="AB67" s="213"/>
      <c r="AC67" s="224"/>
      <c r="AD67" s="12">
        <v>0</v>
      </c>
      <c r="AE67" s="4">
        <v>0</v>
      </c>
      <c r="AF67">
        <v>3</v>
      </c>
      <c r="AG67">
        <v>0</v>
      </c>
    </row>
    <row r="68" spans="1:33" ht="19.5">
      <c r="A68" s="132" t="s">
        <v>52</v>
      </c>
      <c r="B68" s="133" t="s">
        <v>32</v>
      </c>
      <c r="C68" s="133"/>
      <c r="D68" s="38">
        <v>0</v>
      </c>
      <c r="E68" s="38">
        <v>0</v>
      </c>
      <c r="F68" s="38">
        <v>0</v>
      </c>
      <c r="G68" s="38">
        <v>0</v>
      </c>
      <c r="H68" s="38">
        <v>0</v>
      </c>
      <c r="I68" s="38"/>
      <c r="J68" s="38"/>
      <c r="K68" s="38"/>
      <c r="L68" s="38"/>
      <c r="M68" s="38"/>
      <c r="N68" s="38"/>
      <c r="O68" s="38"/>
      <c r="P68" s="4"/>
      <c r="Q68" s="4"/>
      <c r="R68" s="213"/>
      <c r="S68" s="213"/>
      <c r="T68" s="213"/>
      <c r="U68" s="213"/>
      <c r="V68" s="213"/>
      <c r="W68" s="213"/>
      <c r="X68" s="213"/>
      <c r="Y68" s="213"/>
      <c r="Z68" s="213"/>
      <c r="AA68" s="213"/>
      <c r="AB68" s="213"/>
      <c r="AC68" s="224"/>
      <c r="AD68" s="12">
        <v>0</v>
      </c>
      <c r="AE68" s="4">
        <v>0</v>
      </c>
      <c r="AF68">
        <v>3</v>
      </c>
      <c r="AG68">
        <v>0</v>
      </c>
    </row>
    <row r="69" spans="1:33" ht="37.5">
      <c r="A69" s="134" t="s">
        <v>49</v>
      </c>
      <c r="B69" s="135" t="s">
        <v>56</v>
      </c>
      <c r="C69" s="135"/>
      <c r="D69" s="35"/>
      <c r="E69" s="35"/>
      <c r="F69" s="35"/>
      <c r="G69" s="35"/>
      <c r="H69" s="35"/>
      <c r="I69" s="35"/>
      <c r="J69" s="35"/>
      <c r="K69" s="35"/>
      <c r="L69" s="35"/>
      <c r="M69" s="35"/>
      <c r="N69" s="35"/>
      <c r="O69" s="35"/>
      <c r="P69" s="4"/>
      <c r="Q69" s="4"/>
      <c r="R69" s="213"/>
      <c r="S69" s="213"/>
      <c r="T69" s="213"/>
      <c r="U69" s="213"/>
      <c r="V69" s="213"/>
      <c r="W69" s="213"/>
      <c r="X69" s="213"/>
      <c r="Y69" s="213"/>
      <c r="Z69" s="213"/>
      <c r="AA69" s="213"/>
      <c r="AB69" s="213"/>
      <c r="AC69" s="224"/>
      <c r="AD69" s="12" t="s">
        <v>260</v>
      </c>
      <c r="AE69" s="4"/>
      <c r="AF69">
        <v>1</v>
      </c>
    </row>
    <row r="70" spans="1:33" ht="56.25">
      <c r="A70" s="134" t="s">
        <v>54</v>
      </c>
      <c r="B70" s="135" t="s">
        <v>53</v>
      </c>
      <c r="C70" s="135"/>
      <c r="D70" s="35"/>
      <c r="E70" s="35"/>
      <c r="F70" s="35"/>
      <c r="G70" s="35"/>
      <c r="H70" s="35"/>
      <c r="I70" s="35"/>
      <c r="J70" s="35"/>
      <c r="K70" s="35"/>
      <c r="L70" s="35"/>
      <c r="M70" s="35"/>
      <c r="N70" s="35"/>
      <c r="O70" s="35"/>
      <c r="P70" s="4"/>
      <c r="Q70" s="4"/>
      <c r="R70" s="213"/>
      <c r="S70" s="213"/>
      <c r="T70" s="213"/>
      <c r="U70" s="213"/>
      <c r="V70" s="213"/>
      <c r="W70" s="213"/>
      <c r="X70" s="213"/>
      <c r="Y70" s="213"/>
      <c r="Z70" s="213"/>
      <c r="AA70" s="213"/>
      <c r="AB70" s="213"/>
      <c r="AC70" s="224"/>
      <c r="AD70" s="12" t="s">
        <v>259</v>
      </c>
      <c r="AE70" s="4">
        <v>0</v>
      </c>
      <c r="AF70">
        <v>1</v>
      </c>
    </row>
    <row r="71" spans="1:33" ht="27.75" customHeight="1">
      <c r="A71" s="134" t="s">
        <v>138</v>
      </c>
      <c r="B71" s="135" t="s">
        <v>55</v>
      </c>
      <c r="C71" s="135"/>
      <c r="D71" s="35"/>
      <c r="E71" s="35"/>
      <c r="F71" s="35"/>
      <c r="G71" s="35"/>
      <c r="H71" s="35"/>
      <c r="I71" s="35"/>
      <c r="J71" s="35"/>
      <c r="K71" s="35"/>
      <c r="L71" s="35"/>
      <c r="M71" s="35"/>
      <c r="N71" s="35"/>
      <c r="O71" s="35"/>
      <c r="P71" s="4"/>
      <c r="Q71" s="4"/>
      <c r="R71" s="213"/>
      <c r="S71" s="213"/>
      <c r="T71" s="213"/>
      <c r="U71" s="213"/>
      <c r="V71" s="213"/>
      <c r="W71" s="213"/>
      <c r="X71" s="213"/>
      <c r="Y71" s="213"/>
      <c r="Z71" s="213"/>
      <c r="AA71" s="213"/>
      <c r="AB71" s="213"/>
      <c r="AC71" s="224"/>
      <c r="AD71" s="12" t="s">
        <v>260</v>
      </c>
      <c r="AE71" s="4">
        <v>0</v>
      </c>
      <c r="AF71">
        <v>1</v>
      </c>
    </row>
    <row r="72" spans="1:33" ht="52.5" customHeight="1">
      <c r="A72" s="130" t="s">
        <v>57</v>
      </c>
      <c r="B72" s="131" t="s">
        <v>58</v>
      </c>
      <c r="C72" s="34">
        <f>C73+C75</f>
        <v>32321</v>
      </c>
      <c r="D72" s="34">
        <f>D73+D75</f>
        <v>32321</v>
      </c>
      <c r="E72" s="34">
        <f t="shared" ref="E72:F72" si="124">E73+E75</f>
        <v>0</v>
      </c>
      <c r="F72" s="34">
        <f t="shared" si="124"/>
        <v>32321</v>
      </c>
      <c r="G72" s="34">
        <f t="shared" ref="G72:AA72" si="125">G73+G75</f>
        <v>0</v>
      </c>
      <c r="H72" s="34">
        <f t="shared" si="125"/>
        <v>0</v>
      </c>
      <c r="I72" s="34">
        <f t="shared" si="125"/>
        <v>0</v>
      </c>
      <c r="J72" s="34">
        <f t="shared" si="125"/>
        <v>0</v>
      </c>
      <c r="K72" s="34">
        <f t="shared" si="125"/>
        <v>0</v>
      </c>
      <c r="L72" s="34">
        <f t="shared" si="125"/>
        <v>0</v>
      </c>
      <c r="M72" s="34">
        <f t="shared" si="125"/>
        <v>0</v>
      </c>
      <c r="N72" s="34">
        <f t="shared" si="125"/>
        <v>0</v>
      </c>
      <c r="O72" s="34">
        <f t="shared" si="125"/>
        <v>0</v>
      </c>
      <c r="P72" s="34">
        <f t="shared" si="125"/>
        <v>19189</v>
      </c>
      <c r="Q72" s="34">
        <f t="shared" si="125"/>
        <v>19189</v>
      </c>
      <c r="R72" s="34">
        <f t="shared" si="125"/>
        <v>0</v>
      </c>
      <c r="S72" s="34">
        <f t="shared" si="125"/>
        <v>19189</v>
      </c>
      <c r="T72" s="34">
        <f t="shared" si="125"/>
        <v>0</v>
      </c>
      <c r="U72" s="34">
        <f t="shared" si="125"/>
        <v>0</v>
      </c>
      <c r="V72" s="34">
        <f t="shared" si="125"/>
        <v>0</v>
      </c>
      <c r="W72" s="34"/>
      <c r="X72" s="34">
        <f t="shared" si="125"/>
        <v>0</v>
      </c>
      <c r="Y72" s="34">
        <f t="shared" si="125"/>
        <v>0</v>
      </c>
      <c r="Z72" s="34">
        <f t="shared" si="125"/>
        <v>0</v>
      </c>
      <c r="AA72" s="34">
        <f t="shared" si="125"/>
        <v>0</v>
      </c>
      <c r="AB72" s="34"/>
      <c r="AC72" s="224">
        <f t="shared" si="113"/>
        <v>59.370068995389992</v>
      </c>
      <c r="AD72" s="12"/>
      <c r="AE72" s="4">
        <v>0</v>
      </c>
      <c r="AF72">
        <v>123</v>
      </c>
      <c r="AG72">
        <v>30</v>
      </c>
    </row>
    <row r="73" spans="1:33">
      <c r="A73" s="136" t="s">
        <v>26</v>
      </c>
      <c r="B73" s="137" t="s">
        <v>28</v>
      </c>
      <c r="C73" s="34">
        <f>C74</f>
        <v>40</v>
      </c>
      <c r="D73" s="34">
        <f>D74</f>
        <v>40</v>
      </c>
      <c r="E73" s="34">
        <f t="shared" ref="E73:AA73" si="126">E74</f>
        <v>0</v>
      </c>
      <c r="F73" s="34">
        <f t="shared" si="126"/>
        <v>40</v>
      </c>
      <c r="G73" s="34">
        <f t="shared" si="126"/>
        <v>0</v>
      </c>
      <c r="H73" s="34">
        <f t="shared" si="126"/>
        <v>0</v>
      </c>
      <c r="I73" s="34">
        <f t="shared" si="126"/>
        <v>0</v>
      </c>
      <c r="J73" s="34">
        <f t="shared" si="126"/>
        <v>0</v>
      </c>
      <c r="K73" s="34">
        <f t="shared" si="126"/>
        <v>0</v>
      </c>
      <c r="L73" s="34">
        <f t="shared" si="126"/>
        <v>0</v>
      </c>
      <c r="M73" s="34">
        <f t="shared" si="126"/>
        <v>0</v>
      </c>
      <c r="N73" s="34">
        <f t="shared" si="126"/>
        <v>0</v>
      </c>
      <c r="O73" s="34">
        <f t="shared" si="126"/>
        <v>0</v>
      </c>
      <c r="P73" s="34">
        <f t="shared" si="126"/>
        <v>40</v>
      </c>
      <c r="Q73" s="34">
        <f t="shared" si="126"/>
        <v>40</v>
      </c>
      <c r="R73" s="34">
        <f t="shared" si="126"/>
        <v>0</v>
      </c>
      <c r="S73" s="34">
        <f t="shared" si="126"/>
        <v>40</v>
      </c>
      <c r="T73" s="34">
        <f t="shared" si="126"/>
        <v>0</v>
      </c>
      <c r="U73" s="34">
        <f t="shared" si="126"/>
        <v>0</v>
      </c>
      <c r="V73" s="34">
        <f t="shared" si="126"/>
        <v>0</v>
      </c>
      <c r="W73" s="34"/>
      <c r="X73" s="34">
        <f t="shared" si="126"/>
        <v>0</v>
      </c>
      <c r="Y73" s="34">
        <f t="shared" si="126"/>
        <v>0</v>
      </c>
      <c r="Z73" s="34">
        <f t="shared" si="126"/>
        <v>0</v>
      </c>
      <c r="AA73" s="34">
        <f t="shared" si="126"/>
        <v>0</v>
      </c>
      <c r="AB73" s="34"/>
      <c r="AC73" s="224">
        <f t="shared" si="113"/>
        <v>100</v>
      </c>
      <c r="AD73" s="12"/>
      <c r="AE73" s="4">
        <v>0</v>
      </c>
      <c r="AF73">
        <v>1</v>
      </c>
      <c r="AG73">
        <v>1</v>
      </c>
    </row>
    <row r="74" spans="1:33" ht="56.25">
      <c r="A74" s="138"/>
      <c r="B74" s="139" t="s">
        <v>479</v>
      </c>
      <c r="C74" s="220">
        <f t="shared" ref="C74" si="127">D74+J74</f>
        <v>40</v>
      </c>
      <c r="D74" s="39">
        <f t="shared" ref="D74" si="128">SUM(E74:H74)</f>
        <v>40</v>
      </c>
      <c r="E74" s="35"/>
      <c r="F74" s="35">
        <v>40</v>
      </c>
      <c r="G74" s="35"/>
      <c r="H74" s="35"/>
      <c r="I74" s="35"/>
      <c r="J74" s="35"/>
      <c r="K74" s="35"/>
      <c r="L74" s="35"/>
      <c r="M74" s="35"/>
      <c r="N74" s="35"/>
      <c r="O74" s="35"/>
      <c r="P74" s="39">
        <f t="shared" ref="P74" si="129">Q74+V74</f>
        <v>40</v>
      </c>
      <c r="Q74" s="39">
        <f t="shared" ref="Q74" si="130">SUM(R74:U74)</f>
        <v>40</v>
      </c>
      <c r="R74" s="213"/>
      <c r="S74" s="413">
        <v>40</v>
      </c>
      <c r="T74" s="213"/>
      <c r="U74" s="213"/>
      <c r="V74" s="213"/>
      <c r="W74" s="213"/>
      <c r="X74" s="213"/>
      <c r="Y74" s="213"/>
      <c r="Z74" s="213"/>
      <c r="AA74" s="213"/>
      <c r="AB74" s="213"/>
      <c r="AC74" s="224">
        <f t="shared" si="113"/>
        <v>100</v>
      </c>
      <c r="AD74" s="12" t="s">
        <v>259</v>
      </c>
      <c r="AE74" s="4"/>
      <c r="AF74">
        <v>1</v>
      </c>
      <c r="AG74">
        <v>1</v>
      </c>
    </row>
    <row r="75" spans="1:33">
      <c r="A75" s="136" t="s">
        <v>38</v>
      </c>
      <c r="B75" s="128" t="s">
        <v>29</v>
      </c>
      <c r="C75" s="34">
        <f>C76+C153+C165</f>
        <v>32281</v>
      </c>
      <c r="D75" s="34">
        <f>D76+D153+D165</f>
        <v>32281</v>
      </c>
      <c r="E75" s="34">
        <f t="shared" ref="E75:F75" si="131">E76+E153+E165</f>
        <v>0</v>
      </c>
      <c r="F75" s="34">
        <f t="shared" si="131"/>
        <v>32281</v>
      </c>
      <c r="G75" s="34">
        <f t="shared" ref="G75:AA75" si="132">G76+G153+G165</f>
        <v>0</v>
      </c>
      <c r="H75" s="34">
        <f t="shared" si="132"/>
        <v>0</v>
      </c>
      <c r="I75" s="34">
        <f t="shared" si="132"/>
        <v>0</v>
      </c>
      <c r="J75" s="34">
        <f t="shared" si="132"/>
        <v>0</v>
      </c>
      <c r="K75" s="34">
        <f t="shared" si="132"/>
        <v>0</v>
      </c>
      <c r="L75" s="34">
        <f t="shared" si="132"/>
        <v>0</v>
      </c>
      <c r="M75" s="34">
        <f t="shared" si="132"/>
        <v>0</v>
      </c>
      <c r="N75" s="34">
        <f t="shared" si="132"/>
        <v>0</v>
      </c>
      <c r="O75" s="34">
        <f t="shared" si="132"/>
        <v>0</v>
      </c>
      <c r="P75" s="34">
        <f t="shared" si="132"/>
        <v>19149</v>
      </c>
      <c r="Q75" s="34">
        <f t="shared" si="132"/>
        <v>19149</v>
      </c>
      <c r="R75" s="34">
        <f t="shared" si="132"/>
        <v>0</v>
      </c>
      <c r="S75" s="34">
        <f t="shared" si="132"/>
        <v>19149</v>
      </c>
      <c r="T75" s="34">
        <f t="shared" si="132"/>
        <v>0</v>
      </c>
      <c r="U75" s="34">
        <f t="shared" si="132"/>
        <v>0</v>
      </c>
      <c r="V75" s="34">
        <f t="shared" si="132"/>
        <v>0</v>
      </c>
      <c r="W75" s="34"/>
      <c r="X75" s="34">
        <f t="shared" si="132"/>
        <v>0</v>
      </c>
      <c r="Y75" s="34">
        <f t="shared" si="132"/>
        <v>0</v>
      </c>
      <c r="Z75" s="34">
        <f t="shared" si="132"/>
        <v>0</v>
      </c>
      <c r="AA75" s="34">
        <f t="shared" si="132"/>
        <v>0</v>
      </c>
      <c r="AB75" s="34"/>
      <c r="AC75" s="224">
        <f t="shared" si="113"/>
        <v>59.319723676466026</v>
      </c>
      <c r="AD75" s="12"/>
      <c r="AE75" s="4">
        <v>0</v>
      </c>
      <c r="AF75">
        <v>122</v>
      </c>
      <c r="AG75">
        <v>29</v>
      </c>
    </row>
    <row r="76" spans="1:33">
      <c r="A76" s="140" t="s">
        <v>30</v>
      </c>
      <c r="B76" s="128" t="s">
        <v>472</v>
      </c>
      <c r="C76" s="34">
        <f>C77+C79</f>
        <v>11728</v>
      </c>
      <c r="D76" s="34">
        <f>D77+D79</f>
        <v>11728</v>
      </c>
      <c r="E76" s="34">
        <f t="shared" ref="E76:F76" si="133">E77+E79</f>
        <v>0</v>
      </c>
      <c r="F76" s="34">
        <f t="shared" si="133"/>
        <v>11728</v>
      </c>
      <c r="G76" s="34">
        <f t="shared" ref="G76:AA76" si="134">G77+G79</f>
        <v>0</v>
      </c>
      <c r="H76" s="34">
        <f t="shared" si="134"/>
        <v>0</v>
      </c>
      <c r="I76" s="34">
        <f t="shared" si="134"/>
        <v>0</v>
      </c>
      <c r="J76" s="34">
        <f t="shared" si="134"/>
        <v>0</v>
      </c>
      <c r="K76" s="34">
        <f t="shared" si="134"/>
        <v>0</v>
      </c>
      <c r="L76" s="34">
        <f t="shared" si="134"/>
        <v>0</v>
      </c>
      <c r="M76" s="34">
        <f t="shared" si="134"/>
        <v>0</v>
      </c>
      <c r="N76" s="34">
        <f t="shared" si="134"/>
        <v>0</v>
      </c>
      <c r="O76" s="34">
        <f t="shared" si="134"/>
        <v>0</v>
      </c>
      <c r="P76" s="34">
        <f t="shared" si="134"/>
        <v>9892</v>
      </c>
      <c r="Q76" s="34">
        <f t="shared" si="134"/>
        <v>9892</v>
      </c>
      <c r="R76" s="34">
        <f t="shared" si="134"/>
        <v>0</v>
      </c>
      <c r="S76" s="34">
        <f t="shared" si="134"/>
        <v>9892</v>
      </c>
      <c r="T76" s="34">
        <f t="shared" si="134"/>
        <v>0</v>
      </c>
      <c r="U76" s="34">
        <f t="shared" si="134"/>
        <v>0</v>
      </c>
      <c r="V76" s="34">
        <f t="shared" si="134"/>
        <v>0</v>
      </c>
      <c r="W76" s="34"/>
      <c r="X76" s="34">
        <f t="shared" si="134"/>
        <v>0</v>
      </c>
      <c r="Y76" s="34">
        <f t="shared" si="134"/>
        <v>0</v>
      </c>
      <c r="Z76" s="34">
        <f t="shared" si="134"/>
        <v>0</v>
      </c>
      <c r="AA76" s="34">
        <f t="shared" si="134"/>
        <v>0</v>
      </c>
      <c r="AB76" s="34"/>
      <c r="AC76" s="224">
        <f t="shared" si="113"/>
        <v>84.345156889495215</v>
      </c>
      <c r="AD76" s="12"/>
      <c r="AE76" s="4">
        <v>0</v>
      </c>
      <c r="AF76">
        <v>64</v>
      </c>
      <c r="AG76">
        <v>14</v>
      </c>
    </row>
    <row r="77" spans="1:33" ht="19.5">
      <c r="A77" s="141" t="s">
        <v>52</v>
      </c>
      <c r="B77" s="142" t="s">
        <v>32</v>
      </c>
      <c r="C77" s="38">
        <v>0</v>
      </c>
      <c r="D77" s="38">
        <v>0</v>
      </c>
      <c r="E77" s="38">
        <v>0</v>
      </c>
      <c r="F77" s="38">
        <v>0</v>
      </c>
      <c r="G77" s="38">
        <v>0</v>
      </c>
      <c r="H77" s="38">
        <v>0</v>
      </c>
      <c r="I77" s="38">
        <v>0</v>
      </c>
      <c r="J77" s="38">
        <v>0</v>
      </c>
      <c r="K77" s="38">
        <v>0</v>
      </c>
      <c r="L77" s="38">
        <v>0</v>
      </c>
      <c r="M77" s="38">
        <v>0</v>
      </c>
      <c r="N77" s="38">
        <v>0</v>
      </c>
      <c r="O77" s="38">
        <v>0</v>
      </c>
      <c r="P77" s="38">
        <v>0</v>
      </c>
      <c r="Q77" s="38">
        <v>0</v>
      </c>
      <c r="R77" s="38">
        <v>0</v>
      </c>
      <c r="S77" s="38">
        <v>0</v>
      </c>
      <c r="T77" s="38">
        <v>0</v>
      </c>
      <c r="U77" s="38">
        <v>0</v>
      </c>
      <c r="V77" s="38">
        <v>0</v>
      </c>
      <c r="W77" s="38"/>
      <c r="X77" s="38">
        <v>0</v>
      </c>
      <c r="Y77" s="38">
        <v>0</v>
      </c>
      <c r="Z77" s="38">
        <v>0</v>
      </c>
      <c r="AA77" s="38">
        <v>0</v>
      </c>
      <c r="AB77" s="38"/>
      <c r="AC77" s="224"/>
      <c r="AD77" s="12"/>
      <c r="AE77" s="4">
        <v>0</v>
      </c>
      <c r="AF77">
        <v>1</v>
      </c>
      <c r="AG77">
        <v>0</v>
      </c>
    </row>
    <row r="78" spans="1:33">
      <c r="A78" s="138"/>
      <c r="B78" s="139" t="s">
        <v>480</v>
      </c>
      <c r="C78" s="35"/>
      <c r="D78" s="35"/>
      <c r="E78" s="35"/>
      <c r="F78" s="35"/>
      <c r="G78" s="35"/>
      <c r="H78" s="35"/>
      <c r="I78" s="35"/>
      <c r="J78" s="35"/>
      <c r="K78" s="35"/>
      <c r="L78" s="35"/>
      <c r="M78" s="35"/>
      <c r="N78" s="35"/>
      <c r="O78" s="35"/>
      <c r="P78" s="4"/>
      <c r="Q78" s="4"/>
      <c r="R78" s="213"/>
      <c r="S78" s="213"/>
      <c r="T78" s="213"/>
      <c r="U78" s="213"/>
      <c r="V78" s="213"/>
      <c r="W78" s="213"/>
      <c r="X78" s="213"/>
      <c r="Y78" s="213"/>
      <c r="Z78" s="213"/>
      <c r="AA78" s="213"/>
      <c r="AB78" s="213"/>
      <c r="AC78" s="224"/>
      <c r="AD78" s="12" t="s">
        <v>711</v>
      </c>
      <c r="AE78" s="4"/>
      <c r="AF78">
        <v>1</v>
      </c>
    </row>
    <row r="79" spans="1:33" ht="19.5">
      <c r="A79" s="141" t="s">
        <v>46</v>
      </c>
      <c r="B79" s="142" t="s">
        <v>33</v>
      </c>
      <c r="C79" s="38">
        <f>SUM(C80:C83)</f>
        <v>11728</v>
      </c>
      <c r="D79" s="38">
        <f>SUM(D80:D83)</f>
        <v>11728</v>
      </c>
      <c r="E79" s="38">
        <f t="shared" ref="E79:AA79" si="135">SUM(E80:E83)</f>
        <v>0</v>
      </c>
      <c r="F79" s="38">
        <f t="shared" si="135"/>
        <v>11728</v>
      </c>
      <c r="G79" s="38">
        <f t="shared" si="135"/>
        <v>0</v>
      </c>
      <c r="H79" s="38">
        <f t="shared" si="135"/>
        <v>0</v>
      </c>
      <c r="I79" s="38">
        <f t="shared" si="135"/>
        <v>0</v>
      </c>
      <c r="J79" s="38">
        <f t="shared" si="135"/>
        <v>0</v>
      </c>
      <c r="K79" s="38">
        <f t="shared" si="135"/>
        <v>0</v>
      </c>
      <c r="L79" s="38">
        <f t="shared" si="135"/>
        <v>0</v>
      </c>
      <c r="M79" s="38">
        <f t="shared" si="135"/>
        <v>0</v>
      </c>
      <c r="N79" s="38">
        <f t="shared" si="135"/>
        <v>0</v>
      </c>
      <c r="O79" s="38">
        <f t="shared" si="135"/>
        <v>0</v>
      </c>
      <c r="P79" s="38">
        <f t="shared" si="135"/>
        <v>9892</v>
      </c>
      <c r="Q79" s="38">
        <f t="shared" si="135"/>
        <v>9892</v>
      </c>
      <c r="R79" s="38">
        <f t="shared" si="135"/>
        <v>0</v>
      </c>
      <c r="S79" s="38">
        <f t="shared" si="135"/>
        <v>9892</v>
      </c>
      <c r="T79" s="38">
        <f t="shared" si="135"/>
        <v>0</v>
      </c>
      <c r="U79" s="38">
        <f t="shared" si="135"/>
        <v>0</v>
      </c>
      <c r="V79" s="38">
        <f t="shared" si="135"/>
        <v>0</v>
      </c>
      <c r="W79" s="38"/>
      <c r="X79" s="38">
        <f t="shared" si="135"/>
        <v>0</v>
      </c>
      <c r="Y79" s="38">
        <f t="shared" si="135"/>
        <v>0</v>
      </c>
      <c r="Z79" s="38">
        <f t="shared" si="135"/>
        <v>0</v>
      </c>
      <c r="AA79" s="38">
        <f t="shared" si="135"/>
        <v>0</v>
      </c>
      <c r="AB79" s="38"/>
      <c r="AC79" s="224">
        <f t="shared" si="113"/>
        <v>84.345156889495215</v>
      </c>
      <c r="AD79" s="12">
        <v>0</v>
      </c>
      <c r="AE79" s="4">
        <v>0</v>
      </c>
      <c r="AF79">
        <v>63</v>
      </c>
      <c r="AG79">
        <v>14</v>
      </c>
    </row>
    <row r="80" spans="1:33" ht="56.25">
      <c r="A80" s="143">
        <v>1</v>
      </c>
      <c r="B80" s="139" t="s">
        <v>481</v>
      </c>
      <c r="C80" s="139"/>
      <c r="D80" s="35">
        <v>0</v>
      </c>
      <c r="E80" s="35"/>
      <c r="F80" s="35"/>
      <c r="G80" s="35"/>
      <c r="H80" s="35"/>
      <c r="I80" s="35"/>
      <c r="J80" s="35"/>
      <c r="K80" s="35"/>
      <c r="L80" s="35"/>
      <c r="M80" s="35"/>
      <c r="N80" s="35"/>
      <c r="O80" s="35"/>
      <c r="P80" s="4"/>
      <c r="Q80" s="4"/>
      <c r="R80" s="213"/>
      <c r="S80" s="213"/>
      <c r="T80" s="213"/>
      <c r="U80" s="213"/>
      <c r="V80" s="213"/>
      <c r="W80" s="213"/>
      <c r="X80" s="213"/>
      <c r="Y80" s="213"/>
      <c r="Z80" s="213"/>
      <c r="AA80" s="213"/>
      <c r="AB80" s="213"/>
      <c r="AC80" s="224"/>
      <c r="AD80" s="12" t="s">
        <v>259</v>
      </c>
      <c r="AE80" s="4"/>
      <c r="AF80">
        <v>1</v>
      </c>
    </row>
    <row r="81" spans="1:33" ht="56.25">
      <c r="A81" s="143">
        <v>2</v>
      </c>
      <c r="B81" s="144" t="s">
        <v>482</v>
      </c>
      <c r="C81" s="144"/>
      <c r="D81" s="35">
        <v>0</v>
      </c>
      <c r="E81" s="35"/>
      <c r="F81" s="35"/>
      <c r="G81" s="35"/>
      <c r="H81" s="35"/>
      <c r="I81" s="35"/>
      <c r="J81" s="35"/>
      <c r="K81" s="35"/>
      <c r="L81" s="35"/>
      <c r="M81" s="35"/>
      <c r="N81" s="35"/>
      <c r="O81" s="35"/>
      <c r="P81" s="4"/>
      <c r="Q81" s="4"/>
      <c r="R81" s="213"/>
      <c r="S81" s="213"/>
      <c r="T81" s="213"/>
      <c r="U81" s="213"/>
      <c r="V81" s="213"/>
      <c r="W81" s="213"/>
      <c r="X81" s="213"/>
      <c r="Y81" s="213"/>
      <c r="Z81" s="213"/>
      <c r="AA81" s="213"/>
      <c r="AB81" s="213"/>
      <c r="AC81" s="224"/>
      <c r="AD81" s="12" t="s">
        <v>259</v>
      </c>
      <c r="AE81" s="4">
        <v>0</v>
      </c>
      <c r="AF81">
        <v>1</v>
      </c>
    </row>
    <row r="82" spans="1:33">
      <c r="A82" s="143">
        <v>3</v>
      </c>
      <c r="B82" s="144" t="s">
        <v>483</v>
      </c>
      <c r="C82" s="144"/>
      <c r="D82" s="35">
        <v>0</v>
      </c>
      <c r="E82" s="35"/>
      <c r="F82" s="35"/>
      <c r="G82" s="35"/>
      <c r="H82" s="35"/>
      <c r="I82" s="35"/>
      <c r="J82" s="35"/>
      <c r="K82" s="35"/>
      <c r="L82" s="35"/>
      <c r="M82" s="35"/>
      <c r="N82" s="35"/>
      <c r="O82" s="35"/>
      <c r="P82" s="4"/>
      <c r="Q82" s="4"/>
      <c r="R82" s="213"/>
      <c r="S82" s="213"/>
      <c r="T82" s="213"/>
      <c r="U82" s="213"/>
      <c r="V82" s="213"/>
      <c r="W82" s="213"/>
      <c r="X82" s="213"/>
      <c r="Y82" s="213"/>
      <c r="Z82" s="213"/>
      <c r="AA82" s="213"/>
      <c r="AB82" s="213"/>
      <c r="AC82" s="224"/>
      <c r="AD82" s="12" t="s">
        <v>712</v>
      </c>
      <c r="AE82" s="4"/>
      <c r="AF82">
        <v>1</v>
      </c>
    </row>
    <row r="83" spans="1:33">
      <c r="A83" s="136">
        <v>4</v>
      </c>
      <c r="B83" s="137" t="s">
        <v>64</v>
      </c>
      <c r="C83" s="34">
        <f>C84+C94+C112+C116+C120+C123+C140+C143+C149</f>
        <v>11728</v>
      </c>
      <c r="D83" s="34">
        <f>D84+D94+D112+D116+D120+D123+D140+D143+D149</f>
        <v>11728</v>
      </c>
      <c r="E83" s="34">
        <f t="shared" ref="E83:P83" si="136">E84+E94+E112+E116+E120+E123+E140+E143+E149</f>
        <v>0</v>
      </c>
      <c r="F83" s="34">
        <f t="shared" si="136"/>
        <v>11728</v>
      </c>
      <c r="G83" s="34">
        <f t="shared" si="136"/>
        <v>0</v>
      </c>
      <c r="H83" s="34">
        <f t="shared" si="136"/>
        <v>0</v>
      </c>
      <c r="I83" s="34"/>
      <c r="J83" s="34"/>
      <c r="K83" s="34"/>
      <c r="L83" s="34"/>
      <c r="M83" s="34"/>
      <c r="N83" s="34"/>
      <c r="O83" s="34"/>
      <c r="P83" s="34">
        <f t="shared" si="136"/>
        <v>9892</v>
      </c>
      <c r="Q83" s="34">
        <f t="shared" ref="Q83:AA83" si="137">Q84+Q94+Q112+Q116+Q120+Q123+Q140+Q143+Q149</f>
        <v>9892</v>
      </c>
      <c r="R83" s="34">
        <f t="shared" si="137"/>
        <v>0</v>
      </c>
      <c r="S83" s="34">
        <f t="shared" si="137"/>
        <v>9892</v>
      </c>
      <c r="T83" s="34">
        <f t="shared" si="137"/>
        <v>0</v>
      </c>
      <c r="U83" s="34">
        <f t="shared" si="137"/>
        <v>0</v>
      </c>
      <c r="V83" s="34">
        <f t="shared" si="137"/>
        <v>0</v>
      </c>
      <c r="W83" s="34"/>
      <c r="X83" s="34">
        <f t="shared" si="137"/>
        <v>0</v>
      </c>
      <c r="Y83" s="34">
        <f t="shared" si="137"/>
        <v>0</v>
      </c>
      <c r="Z83" s="34">
        <f t="shared" si="137"/>
        <v>0</v>
      </c>
      <c r="AA83" s="34">
        <f t="shared" si="137"/>
        <v>0</v>
      </c>
      <c r="AB83" s="34"/>
      <c r="AC83" s="224">
        <f t="shared" si="113"/>
        <v>84.345156889495215</v>
      </c>
      <c r="AD83" s="12">
        <v>0</v>
      </c>
      <c r="AE83" s="4">
        <v>0</v>
      </c>
      <c r="AF83">
        <v>60</v>
      </c>
      <c r="AG83">
        <v>14</v>
      </c>
    </row>
    <row r="84" spans="1:33">
      <c r="A84" s="136" t="s">
        <v>484</v>
      </c>
      <c r="B84" s="137" t="s">
        <v>76</v>
      </c>
      <c r="C84" s="34">
        <f>SUM(C85:C93)</f>
        <v>2332</v>
      </c>
      <c r="D84" s="34">
        <f>SUM(D85:D93)</f>
        <v>2332</v>
      </c>
      <c r="E84" s="34">
        <f t="shared" ref="E84:P84" si="138">SUM(E85:E93)</f>
        <v>0</v>
      </c>
      <c r="F84" s="34">
        <f t="shared" si="138"/>
        <v>2332</v>
      </c>
      <c r="G84" s="34">
        <f t="shared" si="138"/>
        <v>0</v>
      </c>
      <c r="H84" s="34">
        <f t="shared" si="138"/>
        <v>0</v>
      </c>
      <c r="I84" s="34"/>
      <c r="J84" s="34"/>
      <c r="K84" s="34"/>
      <c r="L84" s="34"/>
      <c r="M84" s="34"/>
      <c r="N84" s="34"/>
      <c r="O84" s="34"/>
      <c r="P84" s="34">
        <f t="shared" si="138"/>
        <v>1330</v>
      </c>
      <c r="Q84" s="34">
        <f t="shared" ref="Q84:AA84" si="139">SUM(Q85:Q93)</f>
        <v>1330</v>
      </c>
      <c r="R84" s="34">
        <f t="shared" si="139"/>
        <v>0</v>
      </c>
      <c r="S84" s="34">
        <f t="shared" si="139"/>
        <v>1330</v>
      </c>
      <c r="T84" s="34">
        <f t="shared" si="139"/>
        <v>0</v>
      </c>
      <c r="U84" s="34">
        <f t="shared" si="139"/>
        <v>0</v>
      </c>
      <c r="V84" s="34">
        <f t="shared" si="139"/>
        <v>0</v>
      </c>
      <c r="W84" s="34"/>
      <c r="X84" s="34">
        <f t="shared" si="139"/>
        <v>0</v>
      </c>
      <c r="Y84" s="34">
        <f t="shared" si="139"/>
        <v>0</v>
      </c>
      <c r="Z84" s="34">
        <f t="shared" si="139"/>
        <v>0</v>
      </c>
      <c r="AA84" s="34">
        <f t="shared" si="139"/>
        <v>0</v>
      </c>
      <c r="AB84" s="34"/>
      <c r="AC84" s="224">
        <f t="shared" si="113"/>
        <v>57.032590051457973</v>
      </c>
      <c r="AD84" s="12">
        <v>0</v>
      </c>
      <c r="AE84" s="4">
        <v>0</v>
      </c>
      <c r="AF84">
        <v>9</v>
      </c>
      <c r="AG84">
        <v>3</v>
      </c>
    </row>
    <row r="85" spans="1:33" ht="37.5">
      <c r="A85" s="145" t="s">
        <v>30</v>
      </c>
      <c r="B85" s="146" t="s">
        <v>485</v>
      </c>
      <c r="C85" s="146"/>
      <c r="D85" s="35">
        <v>0</v>
      </c>
      <c r="E85" s="35"/>
      <c r="F85" s="35"/>
      <c r="G85" s="35"/>
      <c r="H85" s="35"/>
      <c r="I85" s="35"/>
      <c r="J85" s="35"/>
      <c r="K85" s="35"/>
      <c r="L85" s="35"/>
      <c r="M85" s="35"/>
      <c r="N85" s="35"/>
      <c r="O85" s="35"/>
      <c r="P85" s="4"/>
      <c r="Q85" s="4"/>
      <c r="R85" s="213"/>
      <c r="S85" s="213"/>
      <c r="T85" s="213"/>
      <c r="U85" s="213"/>
      <c r="V85" s="213"/>
      <c r="W85" s="213"/>
      <c r="X85" s="213"/>
      <c r="Y85" s="213"/>
      <c r="Z85" s="213"/>
      <c r="AA85" s="213"/>
      <c r="AB85" s="213"/>
      <c r="AC85" s="224"/>
      <c r="AD85" s="12" t="s">
        <v>713</v>
      </c>
      <c r="AE85" s="4"/>
      <c r="AF85">
        <v>1</v>
      </c>
    </row>
    <row r="86" spans="1:33" ht="37.5">
      <c r="A86" s="145" t="s">
        <v>34</v>
      </c>
      <c r="B86" s="146" t="s">
        <v>486</v>
      </c>
      <c r="C86" s="146"/>
      <c r="D86" s="35">
        <v>0</v>
      </c>
      <c r="E86" s="35"/>
      <c r="F86" s="35"/>
      <c r="G86" s="35"/>
      <c r="H86" s="35"/>
      <c r="I86" s="35"/>
      <c r="J86" s="35"/>
      <c r="K86" s="35"/>
      <c r="L86" s="35"/>
      <c r="M86" s="35"/>
      <c r="N86" s="35"/>
      <c r="O86" s="35"/>
      <c r="P86" s="4"/>
      <c r="Q86" s="4"/>
      <c r="R86" s="213"/>
      <c r="S86" s="213"/>
      <c r="T86" s="213"/>
      <c r="U86" s="213"/>
      <c r="V86" s="213"/>
      <c r="W86" s="213"/>
      <c r="X86" s="213"/>
      <c r="Y86" s="213"/>
      <c r="Z86" s="213"/>
      <c r="AA86" s="213"/>
      <c r="AB86" s="213"/>
      <c r="AC86" s="224"/>
      <c r="AD86" s="12" t="s">
        <v>713</v>
      </c>
      <c r="AE86" s="4"/>
      <c r="AF86">
        <v>1</v>
      </c>
    </row>
    <row r="87" spans="1:33" ht="37.5">
      <c r="A87" s="145" t="s">
        <v>36</v>
      </c>
      <c r="B87" s="146" t="s">
        <v>487</v>
      </c>
      <c r="C87" s="146"/>
      <c r="D87" s="35">
        <v>0</v>
      </c>
      <c r="E87" s="35"/>
      <c r="F87" s="35"/>
      <c r="G87" s="35"/>
      <c r="H87" s="35"/>
      <c r="I87" s="35"/>
      <c r="J87" s="35"/>
      <c r="K87" s="35"/>
      <c r="L87" s="35"/>
      <c r="M87" s="35"/>
      <c r="N87" s="35"/>
      <c r="O87" s="35"/>
      <c r="P87" s="4"/>
      <c r="Q87" s="4"/>
      <c r="R87" s="213"/>
      <c r="S87" s="213"/>
      <c r="T87" s="213"/>
      <c r="U87" s="213"/>
      <c r="V87" s="213"/>
      <c r="W87" s="213"/>
      <c r="X87" s="213"/>
      <c r="Y87" s="213"/>
      <c r="Z87" s="213"/>
      <c r="AA87" s="213"/>
      <c r="AB87" s="213"/>
      <c r="AC87" s="224"/>
      <c r="AD87" s="12" t="s">
        <v>713</v>
      </c>
      <c r="AE87" s="4">
        <v>0</v>
      </c>
      <c r="AF87">
        <v>1</v>
      </c>
    </row>
    <row r="88" spans="1:33" ht="37.5">
      <c r="A88" s="145" t="s">
        <v>80</v>
      </c>
      <c r="B88" s="146" t="s">
        <v>488</v>
      </c>
      <c r="C88" s="146"/>
      <c r="D88" s="35">
        <v>0</v>
      </c>
      <c r="E88" s="35"/>
      <c r="F88" s="35"/>
      <c r="G88" s="35"/>
      <c r="H88" s="35"/>
      <c r="I88" s="35"/>
      <c r="J88" s="35"/>
      <c r="K88" s="35"/>
      <c r="L88" s="35"/>
      <c r="M88" s="35"/>
      <c r="N88" s="35"/>
      <c r="O88" s="35"/>
      <c r="P88" s="4"/>
      <c r="Q88" s="4"/>
      <c r="R88" s="213"/>
      <c r="S88" s="213"/>
      <c r="T88" s="213"/>
      <c r="U88" s="213"/>
      <c r="V88" s="213"/>
      <c r="W88" s="213"/>
      <c r="X88" s="213"/>
      <c r="Y88" s="213"/>
      <c r="Z88" s="213"/>
      <c r="AA88" s="213"/>
      <c r="AB88" s="213"/>
      <c r="AC88" s="224"/>
      <c r="AD88" s="12" t="s">
        <v>713</v>
      </c>
      <c r="AE88" s="4"/>
      <c r="AF88">
        <v>1</v>
      </c>
    </row>
    <row r="89" spans="1:33" ht="37.5">
      <c r="A89" s="145" t="s">
        <v>82</v>
      </c>
      <c r="B89" s="146" t="s">
        <v>489</v>
      </c>
      <c r="C89" s="146"/>
      <c r="D89" s="35">
        <v>0</v>
      </c>
      <c r="E89" s="35"/>
      <c r="F89" s="35"/>
      <c r="G89" s="35"/>
      <c r="H89" s="35"/>
      <c r="I89" s="35"/>
      <c r="J89" s="35"/>
      <c r="K89" s="35"/>
      <c r="L89" s="35"/>
      <c r="M89" s="35"/>
      <c r="N89" s="35"/>
      <c r="O89" s="35"/>
      <c r="P89" s="4"/>
      <c r="Q89" s="4"/>
      <c r="R89" s="213"/>
      <c r="S89" s="213"/>
      <c r="T89" s="213"/>
      <c r="U89" s="213"/>
      <c r="V89" s="213"/>
      <c r="W89" s="213"/>
      <c r="X89" s="213"/>
      <c r="Y89" s="213"/>
      <c r="Z89" s="213"/>
      <c r="AA89" s="213"/>
      <c r="AB89" s="213"/>
      <c r="AC89" s="224"/>
      <c r="AD89" s="12" t="s">
        <v>713</v>
      </c>
      <c r="AE89" s="4"/>
      <c r="AF89">
        <v>1</v>
      </c>
    </row>
    <row r="90" spans="1:33" ht="37.5">
      <c r="A90" s="145" t="s">
        <v>84</v>
      </c>
      <c r="B90" s="146" t="s">
        <v>490</v>
      </c>
      <c r="C90" s="146"/>
      <c r="D90" s="35">
        <v>0</v>
      </c>
      <c r="E90" s="35"/>
      <c r="F90" s="35"/>
      <c r="G90" s="35"/>
      <c r="H90" s="35"/>
      <c r="I90" s="35"/>
      <c r="J90" s="35"/>
      <c r="K90" s="35"/>
      <c r="L90" s="35"/>
      <c r="M90" s="35"/>
      <c r="N90" s="35"/>
      <c r="O90" s="35"/>
      <c r="P90" s="4"/>
      <c r="Q90" s="4"/>
      <c r="R90" s="213"/>
      <c r="S90" s="213"/>
      <c r="T90" s="213"/>
      <c r="U90" s="213"/>
      <c r="V90" s="213"/>
      <c r="W90" s="213"/>
      <c r="X90" s="213"/>
      <c r="Y90" s="213"/>
      <c r="Z90" s="213"/>
      <c r="AA90" s="213"/>
      <c r="AB90" s="213"/>
      <c r="AC90" s="224"/>
      <c r="AD90" s="12" t="s">
        <v>713</v>
      </c>
      <c r="AE90" s="4"/>
      <c r="AF90">
        <v>1</v>
      </c>
    </row>
    <row r="91" spans="1:33" ht="37.5">
      <c r="A91" s="145" t="s">
        <v>67</v>
      </c>
      <c r="B91" s="146" t="s">
        <v>491</v>
      </c>
      <c r="C91" s="221">
        <f t="shared" ref="C91:C93" si="140">D91+J91</f>
        <v>540</v>
      </c>
      <c r="D91" s="36">
        <f t="shared" ref="D91:D93" si="141">SUM(E91:H91)</f>
        <v>540</v>
      </c>
      <c r="E91" s="36"/>
      <c r="F91" s="36">
        <v>540</v>
      </c>
      <c r="G91" s="36"/>
      <c r="H91" s="36"/>
      <c r="I91" s="36"/>
      <c r="J91" s="36"/>
      <c r="K91" s="36"/>
      <c r="L91" s="36"/>
      <c r="M91" s="36"/>
      <c r="N91" s="36"/>
      <c r="O91" s="36"/>
      <c r="P91" s="36">
        <f t="shared" ref="P91" si="142">Q91+V91</f>
        <v>540</v>
      </c>
      <c r="Q91" s="36">
        <f t="shared" ref="Q91" si="143">SUM(R91:U91)</f>
        <v>540</v>
      </c>
      <c r="R91" s="186"/>
      <c r="S91" s="415">
        <v>540</v>
      </c>
      <c r="T91" s="186"/>
      <c r="U91" s="186"/>
      <c r="V91" s="186"/>
      <c r="W91" s="186"/>
      <c r="X91" s="186"/>
      <c r="Y91" s="186"/>
      <c r="Z91" s="186"/>
      <c r="AA91" s="186"/>
      <c r="AB91" s="186"/>
      <c r="AC91" s="224">
        <f t="shared" si="113"/>
        <v>100</v>
      </c>
      <c r="AD91" s="12" t="s">
        <v>713</v>
      </c>
      <c r="AE91" s="12" t="s">
        <v>714</v>
      </c>
      <c r="AF91">
        <v>1</v>
      </c>
      <c r="AG91">
        <v>1</v>
      </c>
    </row>
    <row r="92" spans="1:33" ht="37.5">
      <c r="A92" s="145" t="s">
        <v>69</v>
      </c>
      <c r="B92" s="146" t="s">
        <v>492</v>
      </c>
      <c r="C92" s="221">
        <f t="shared" si="140"/>
        <v>23</v>
      </c>
      <c r="D92" s="36">
        <f t="shared" si="141"/>
        <v>23</v>
      </c>
      <c r="E92" s="36"/>
      <c r="F92" s="36">
        <v>23</v>
      </c>
      <c r="G92" s="36"/>
      <c r="H92" s="36"/>
      <c r="I92" s="36"/>
      <c r="J92" s="36"/>
      <c r="K92" s="36"/>
      <c r="L92" s="36"/>
      <c r="M92" s="36"/>
      <c r="N92" s="36"/>
      <c r="O92" s="36"/>
      <c r="P92" s="36">
        <f t="shared" ref="P92" si="144">Q92+V92</f>
        <v>23</v>
      </c>
      <c r="Q92" s="36">
        <f t="shared" ref="Q92" si="145">SUM(R92:U92)</f>
        <v>23</v>
      </c>
      <c r="R92" s="186"/>
      <c r="S92" s="415">
        <v>23</v>
      </c>
      <c r="T92" s="186"/>
      <c r="U92" s="186"/>
      <c r="V92" s="186"/>
      <c r="W92" s="186"/>
      <c r="X92" s="186"/>
      <c r="Y92" s="186"/>
      <c r="Z92" s="186"/>
      <c r="AA92" s="186"/>
      <c r="AB92" s="186"/>
      <c r="AC92" s="224">
        <f t="shared" si="113"/>
        <v>100</v>
      </c>
      <c r="AD92" s="12" t="s">
        <v>713</v>
      </c>
      <c r="AE92" s="12" t="s">
        <v>714</v>
      </c>
      <c r="AF92">
        <v>1</v>
      </c>
      <c r="AG92">
        <v>1</v>
      </c>
    </row>
    <row r="93" spans="1:33" ht="37.5">
      <c r="A93" s="145" t="s">
        <v>71</v>
      </c>
      <c r="B93" s="146" t="s">
        <v>493</v>
      </c>
      <c r="C93" s="221">
        <f t="shared" si="140"/>
        <v>1769</v>
      </c>
      <c r="D93" s="36">
        <f t="shared" si="141"/>
        <v>1769</v>
      </c>
      <c r="E93" s="36"/>
      <c r="F93" s="36">
        <v>1769</v>
      </c>
      <c r="G93" s="36"/>
      <c r="H93" s="36"/>
      <c r="I93" s="36"/>
      <c r="J93" s="36"/>
      <c r="K93" s="36"/>
      <c r="L93" s="36"/>
      <c r="M93" s="36"/>
      <c r="N93" s="36"/>
      <c r="O93" s="36"/>
      <c r="P93" s="36">
        <f t="shared" ref="P93" si="146">Q93+V93</f>
        <v>767</v>
      </c>
      <c r="Q93" s="36">
        <f t="shared" ref="Q93" si="147">SUM(R93:U93)</f>
        <v>767</v>
      </c>
      <c r="R93" s="186"/>
      <c r="S93" s="416">
        <v>767</v>
      </c>
      <c r="T93" s="186"/>
      <c r="U93" s="186"/>
      <c r="V93" s="186"/>
      <c r="W93" s="186"/>
      <c r="X93" s="186"/>
      <c r="Y93" s="186"/>
      <c r="Z93" s="186"/>
      <c r="AA93" s="186"/>
      <c r="AB93" s="186"/>
      <c r="AC93" s="224">
        <f t="shared" si="113"/>
        <v>43.357829282080274</v>
      </c>
      <c r="AD93" s="12" t="s">
        <v>713</v>
      </c>
      <c r="AE93" s="12" t="s">
        <v>714</v>
      </c>
      <c r="AF93">
        <v>1</v>
      </c>
      <c r="AG93">
        <v>1</v>
      </c>
    </row>
    <row r="94" spans="1:33">
      <c r="A94" s="136" t="s">
        <v>494</v>
      </c>
      <c r="B94" s="137" t="s">
        <v>16</v>
      </c>
      <c r="C94" s="34">
        <f>SUM(C95:C111)</f>
        <v>3297</v>
      </c>
      <c r="D94" s="34">
        <f>SUM(D95:D111)</f>
        <v>3297</v>
      </c>
      <c r="E94" s="34">
        <f t="shared" ref="E94:U94" si="148">SUM(E95:E111)</f>
        <v>0</v>
      </c>
      <c r="F94" s="34">
        <f t="shared" si="148"/>
        <v>3297</v>
      </c>
      <c r="G94" s="34">
        <f t="shared" si="148"/>
        <v>0</v>
      </c>
      <c r="H94" s="34">
        <f t="shared" si="148"/>
        <v>0</v>
      </c>
      <c r="I94" s="34"/>
      <c r="J94" s="34"/>
      <c r="K94" s="34"/>
      <c r="L94" s="34"/>
      <c r="M94" s="34"/>
      <c r="N94" s="34"/>
      <c r="O94" s="34"/>
      <c r="P94" s="34">
        <f t="shared" si="148"/>
        <v>3297</v>
      </c>
      <c r="Q94" s="34">
        <f t="shared" si="148"/>
        <v>3297</v>
      </c>
      <c r="R94" s="34">
        <f t="shared" si="148"/>
        <v>0</v>
      </c>
      <c r="S94" s="34">
        <f t="shared" si="148"/>
        <v>3297</v>
      </c>
      <c r="T94" s="34">
        <f t="shared" si="148"/>
        <v>0</v>
      </c>
      <c r="U94" s="34">
        <f t="shared" si="148"/>
        <v>0</v>
      </c>
      <c r="V94" s="34"/>
      <c r="W94" s="34"/>
      <c r="X94" s="34"/>
      <c r="Y94" s="34"/>
      <c r="Z94" s="34"/>
      <c r="AA94" s="34"/>
      <c r="AB94" s="34"/>
      <c r="AC94" s="224">
        <f t="shared" si="113"/>
        <v>100</v>
      </c>
      <c r="AD94" s="12">
        <v>0</v>
      </c>
      <c r="AE94" s="4">
        <v>0</v>
      </c>
      <c r="AF94">
        <v>17</v>
      </c>
      <c r="AG94">
        <v>3</v>
      </c>
    </row>
    <row r="95" spans="1:33" ht="56.25">
      <c r="A95" s="145" t="s">
        <v>30</v>
      </c>
      <c r="B95" s="146" t="s">
        <v>495</v>
      </c>
      <c r="C95" s="146"/>
      <c r="D95" s="35">
        <v>0</v>
      </c>
      <c r="E95" s="35"/>
      <c r="F95" s="35"/>
      <c r="G95" s="35"/>
      <c r="H95" s="35"/>
      <c r="I95" s="35"/>
      <c r="J95" s="35"/>
      <c r="K95" s="35"/>
      <c r="L95" s="35"/>
      <c r="M95" s="35"/>
      <c r="N95" s="35"/>
      <c r="O95" s="35"/>
      <c r="P95" s="4"/>
      <c r="Q95" s="4"/>
      <c r="R95" s="213"/>
      <c r="S95" s="213"/>
      <c r="T95" s="213"/>
      <c r="U95" s="213"/>
      <c r="V95" s="213"/>
      <c r="W95" s="213"/>
      <c r="X95" s="213"/>
      <c r="Y95" s="213"/>
      <c r="Z95" s="213"/>
      <c r="AA95" s="213"/>
      <c r="AB95" s="213"/>
      <c r="AC95" s="224"/>
      <c r="AD95" s="12" t="s">
        <v>262</v>
      </c>
      <c r="AE95" s="4"/>
      <c r="AF95">
        <v>1</v>
      </c>
    </row>
    <row r="96" spans="1:33" ht="56.25">
      <c r="A96" s="145" t="s">
        <v>34</v>
      </c>
      <c r="B96" s="146" t="s">
        <v>496</v>
      </c>
      <c r="C96" s="146"/>
      <c r="D96" s="35">
        <v>0</v>
      </c>
      <c r="E96" s="35"/>
      <c r="F96" s="35"/>
      <c r="G96" s="35"/>
      <c r="H96" s="35"/>
      <c r="I96" s="35"/>
      <c r="J96" s="35"/>
      <c r="K96" s="35"/>
      <c r="L96" s="35"/>
      <c r="M96" s="35"/>
      <c r="N96" s="35"/>
      <c r="O96" s="35"/>
      <c r="P96" s="4"/>
      <c r="Q96" s="4"/>
      <c r="R96" s="213"/>
      <c r="S96" s="213"/>
      <c r="T96" s="213"/>
      <c r="U96" s="213"/>
      <c r="V96" s="213"/>
      <c r="W96" s="213"/>
      <c r="X96" s="213"/>
      <c r="Y96" s="213"/>
      <c r="Z96" s="213"/>
      <c r="AA96" s="213"/>
      <c r="AB96" s="213"/>
      <c r="AC96" s="224"/>
      <c r="AD96" s="12" t="s">
        <v>262</v>
      </c>
      <c r="AE96" s="4"/>
      <c r="AF96">
        <v>1</v>
      </c>
    </row>
    <row r="97" spans="1:33" ht="56.25">
      <c r="A97" s="145" t="s">
        <v>36</v>
      </c>
      <c r="B97" s="146" t="s">
        <v>497</v>
      </c>
      <c r="C97" s="146"/>
      <c r="D97" s="35">
        <v>0</v>
      </c>
      <c r="E97" s="35"/>
      <c r="F97" s="35"/>
      <c r="G97" s="35"/>
      <c r="H97" s="35"/>
      <c r="I97" s="35"/>
      <c r="J97" s="35"/>
      <c r="K97" s="35"/>
      <c r="L97" s="35"/>
      <c r="M97" s="35"/>
      <c r="N97" s="35"/>
      <c r="O97" s="35"/>
      <c r="P97" s="4"/>
      <c r="Q97" s="4"/>
      <c r="R97" s="213"/>
      <c r="S97" s="213"/>
      <c r="T97" s="213"/>
      <c r="U97" s="213"/>
      <c r="V97" s="213"/>
      <c r="W97" s="213"/>
      <c r="X97" s="213"/>
      <c r="Y97" s="213"/>
      <c r="Z97" s="213"/>
      <c r="AA97" s="213"/>
      <c r="AB97" s="213"/>
      <c r="AC97" s="224"/>
      <c r="AD97" s="12" t="s">
        <v>262</v>
      </c>
      <c r="AE97" s="4"/>
      <c r="AF97">
        <v>1</v>
      </c>
    </row>
    <row r="98" spans="1:33" ht="56.25">
      <c r="A98" s="145" t="s">
        <v>82</v>
      </c>
      <c r="B98" s="146" t="s">
        <v>66</v>
      </c>
      <c r="C98" s="146"/>
      <c r="D98" s="35">
        <v>0</v>
      </c>
      <c r="E98" s="35"/>
      <c r="F98" s="35"/>
      <c r="G98" s="35"/>
      <c r="H98" s="35"/>
      <c r="I98" s="35"/>
      <c r="J98" s="35"/>
      <c r="K98" s="35"/>
      <c r="L98" s="35"/>
      <c r="M98" s="35"/>
      <c r="N98" s="35"/>
      <c r="O98" s="35"/>
      <c r="P98" s="4"/>
      <c r="Q98" s="4"/>
      <c r="R98" s="213"/>
      <c r="S98" s="213"/>
      <c r="T98" s="213"/>
      <c r="U98" s="213"/>
      <c r="V98" s="213"/>
      <c r="W98" s="213"/>
      <c r="X98" s="213"/>
      <c r="Y98" s="213"/>
      <c r="Z98" s="213"/>
      <c r="AA98" s="213"/>
      <c r="AB98" s="213"/>
      <c r="AC98" s="224"/>
      <c r="AD98" s="12" t="s">
        <v>262</v>
      </c>
      <c r="AE98" s="4"/>
      <c r="AF98">
        <v>1</v>
      </c>
    </row>
    <row r="99" spans="1:33" ht="56.25">
      <c r="A99" s="145" t="s">
        <v>84</v>
      </c>
      <c r="B99" s="146" t="s">
        <v>498</v>
      </c>
      <c r="C99" s="146"/>
      <c r="D99" s="35">
        <v>0</v>
      </c>
      <c r="E99" s="35"/>
      <c r="F99" s="35"/>
      <c r="G99" s="35"/>
      <c r="H99" s="35"/>
      <c r="I99" s="35"/>
      <c r="J99" s="35"/>
      <c r="K99" s="35"/>
      <c r="L99" s="35"/>
      <c r="M99" s="35"/>
      <c r="N99" s="35"/>
      <c r="O99" s="35"/>
      <c r="P99" s="4"/>
      <c r="Q99" s="4"/>
      <c r="R99" s="213"/>
      <c r="S99" s="213"/>
      <c r="T99" s="213"/>
      <c r="U99" s="213"/>
      <c r="V99" s="213"/>
      <c r="W99" s="213"/>
      <c r="X99" s="213"/>
      <c r="Y99" s="213"/>
      <c r="Z99" s="213"/>
      <c r="AA99" s="213"/>
      <c r="AB99" s="213"/>
      <c r="AC99" s="224"/>
      <c r="AD99" s="12" t="s">
        <v>262</v>
      </c>
      <c r="AE99" s="4"/>
      <c r="AF99">
        <v>1</v>
      </c>
    </row>
    <row r="100" spans="1:33" ht="56.25">
      <c r="A100" s="145" t="s">
        <v>67</v>
      </c>
      <c r="B100" s="146" t="s">
        <v>499</v>
      </c>
      <c r="C100" s="146"/>
      <c r="D100" s="35">
        <v>0</v>
      </c>
      <c r="E100" s="35"/>
      <c r="F100" s="35"/>
      <c r="G100" s="35"/>
      <c r="H100" s="35"/>
      <c r="I100" s="35"/>
      <c r="J100" s="35"/>
      <c r="K100" s="35"/>
      <c r="L100" s="35"/>
      <c r="M100" s="35"/>
      <c r="N100" s="35"/>
      <c r="O100" s="35"/>
      <c r="P100" s="4"/>
      <c r="Q100" s="4"/>
      <c r="R100" s="213"/>
      <c r="S100" s="213"/>
      <c r="T100" s="213"/>
      <c r="U100" s="213"/>
      <c r="V100" s="213"/>
      <c r="W100" s="213"/>
      <c r="X100" s="213"/>
      <c r="Y100" s="213"/>
      <c r="Z100" s="213"/>
      <c r="AA100" s="213"/>
      <c r="AB100" s="213"/>
      <c r="AC100" s="224"/>
      <c r="AD100" s="12" t="s">
        <v>262</v>
      </c>
      <c r="AE100" s="4"/>
      <c r="AF100">
        <v>1</v>
      </c>
    </row>
    <row r="101" spans="1:33" ht="56.25">
      <c r="A101" s="145" t="s">
        <v>69</v>
      </c>
      <c r="B101" s="146" t="s">
        <v>500</v>
      </c>
      <c r="C101" s="146"/>
      <c r="D101" s="35">
        <v>0</v>
      </c>
      <c r="E101" s="35"/>
      <c r="F101" s="35"/>
      <c r="G101" s="35"/>
      <c r="H101" s="35"/>
      <c r="I101" s="35"/>
      <c r="J101" s="35"/>
      <c r="K101" s="35"/>
      <c r="L101" s="35"/>
      <c r="M101" s="35"/>
      <c r="N101" s="35"/>
      <c r="O101" s="35"/>
      <c r="P101" s="4"/>
      <c r="Q101" s="4"/>
      <c r="R101" s="213"/>
      <c r="S101" s="213"/>
      <c r="T101" s="213"/>
      <c r="U101" s="213"/>
      <c r="V101" s="213"/>
      <c r="W101" s="213"/>
      <c r="X101" s="213"/>
      <c r="Y101" s="213"/>
      <c r="Z101" s="213"/>
      <c r="AA101" s="213"/>
      <c r="AB101" s="213"/>
      <c r="AC101" s="224"/>
      <c r="AD101" s="12" t="s">
        <v>262</v>
      </c>
      <c r="AE101" s="4"/>
      <c r="AF101">
        <v>1</v>
      </c>
    </row>
    <row r="102" spans="1:33" ht="56.25">
      <c r="A102" s="145" t="s">
        <v>71</v>
      </c>
      <c r="B102" s="146" t="s">
        <v>501</v>
      </c>
      <c r="C102" s="146"/>
      <c r="D102" s="35">
        <v>0</v>
      </c>
      <c r="E102" s="35"/>
      <c r="F102" s="35"/>
      <c r="G102" s="35"/>
      <c r="H102" s="35"/>
      <c r="I102" s="35"/>
      <c r="J102" s="35"/>
      <c r="K102" s="35"/>
      <c r="L102" s="35"/>
      <c r="M102" s="35"/>
      <c r="N102" s="35"/>
      <c r="O102" s="35"/>
      <c r="P102" s="4"/>
      <c r="Q102" s="4"/>
      <c r="R102" s="213"/>
      <c r="S102" s="213"/>
      <c r="T102" s="213"/>
      <c r="U102" s="213"/>
      <c r="V102" s="213"/>
      <c r="W102" s="213"/>
      <c r="X102" s="213"/>
      <c r="Y102" s="213"/>
      <c r="Z102" s="213"/>
      <c r="AA102" s="213"/>
      <c r="AB102" s="213"/>
      <c r="AC102" s="224"/>
      <c r="AD102" s="12" t="s">
        <v>262</v>
      </c>
      <c r="AE102" s="4"/>
      <c r="AF102">
        <v>1</v>
      </c>
    </row>
    <row r="103" spans="1:33" ht="56.25">
      <c r="A103" s="145" t="s">
        <v>73</v>
      </c>
      <c r="B103" s="146" t="s">
        <v>502</v>
      </c>
      <c r="C103" s="146"/>
      <c r="D103" s="35">
        <v>0</v>
      </c>
      <c r="E103" s="35"/>
      <c r="F103" s="35"/>
      <c r="G103" s="35"/>
      <c r="H103" s="35"/>
      <c r="I103" s="35"/>
      <c r="J103" s="35"/>
      <c r="K103" s="35"/>
      <c r="L103" s="35"/>
      <c r="M103" s="35"/>
      <c r="N103" s="35"/>
      <c r="O103" s="35"/>
      <c r="P103" s="4"/>
      <c r="Q103" s="4"/>
      <c r="R103" s="213"/>
      <c r="S103" s="213"/>
      <c r="T103" s="213"/>
      <c r="U103" s="213"/>
      <c r="V103" s="213"/>
      <c r="W103" s="213"/>
      <c r="X103" s="213"/>
      <c r="Y103" s="213"/>
      <c r="Z103" s="213"/>
      <c r="AA103" s="213"/>
      <c r="AB103" s="213"/>
      <c r="AC103" s="224"/>
      <c r="AD103" s="12" t="s">
        <v>262</v>
      </c>
      <c r="AE103" s="4"/>
      <c r="AF103">
        <v>1</v>
      </c>
    </row>
    <row r="104" spans="1:33" ht="56.25">
      <c r="A104" s="145" t="s">
        <v>503</v>
      </c>
      <c r="B104" s="146" t="s">
        <v>504</v>
      </c>
      <c r="C104" s="146"/>
      <c r="D104" s="35">
        <v>0</v>
      </c>
      <c r="E104" s="35"/>
      <c r="F104" s="35"/>
      <c r="G104" s="35"/>
      <c r="H104" s="35"/>
      <c r="I104" s="35"/>
      <c r="J104" s="35"/>
      <c r="K104" s="35"/>
      <c r="L104" s="35"/>
      <c r="M104" s="35"/>
      <c r="N104" s="35"/>
      <c r="O104" s="35"/>
      <c r="P104" s="4"/>
      <c r="Q104" s="4"/>
      <c r="R104" s="213"/>
      <c r="S104" s="213"/>
      <c r="T104" s="213"/>
      <c r="U104" s="213"/>
      <c r="V104" s="213"/>
      <c r="W104" s="213"/>
      <c r="X104" s="213"/>
      <c r="Y104" s="213"/>
      <c r="Z104" s="213"/>
      <c r="AA104" s="213"/>
      <c r="AB104" s="213"/>
      <c r="AC104" s="224"/>
      <c r="AD104" s="12" t="s">
        <v>262</v>
      </c>
      <c r="AE104" s="4">
        <v>0</v>
      </c>
      <c r="AF104">
        <v>1</v>
      </c>
    </row>
    <row r="105" spans="1:33" ht="56.25">
      <c r="A105" s="145" t="s">
        <v>505</v>
      </c>
      <c r="B105" s="146" t="s">
        <v>506</v>
      </c>
      <c r="C105" s="146"/>
      <c r="D105" s="35">
        <v>0</v>
      </c>
      <c r="E105" s="35"/>
      <c r="F105" s="35"/>
      <c r="G105" s="35"/>
      <c r="H105" s="35"/>
      <c r="I105" s="35"/>
      <c r="J105" s="35"/>
      <c r="K105" s="35"/>
      <c r="L105" s="35"/>
      <c r="M105" s="35"/>
      <c r="N105" s="35"/>
      <c r="O105" s="35"/>
      <c r="P105" s="4"/>
      <c r="Q105" s="4"/>
      <c r="R105" s="213"/>
      <c r="S105" s="213"/>
      <c r="T105" s="213"/>
      <c r="U105" s="213"/>
      <c r="V105" s="213"/>
      <c r="W105" s="213"/>
      <c r="X105" s="213"/>
      <c r="Y105" s="213"/>
      <c r="Z105" s="213"/>
      <c r="AA105" s="213"/>
      <c r="AB105" s="213"/>
      <c r="AC105" s="224"/>
      <c r="AD105" s="12" t="s">
        <v>262</v>
      </c>
      <c r="AE105" s="4"/>
      <c r="AF105">
        <v>1</v>
      </c>
    </row>
    <row r="106" spans="1:33" ht="56.25">
      <c r="A106" s="145" t="s">
        <v>507</v>
      </c>
      <c r="B106" s="146" t="s">
        <v>508</v>
      </c>
      <c r="C106" s="221">
        <f t="shared" ref="C106:C110" si="149">D106+J106</f>
        <v>2500</v>
      </c>
      <c r="D106" s="36">
        <f t="shared" ref="D106:D110" si="150">SUM(E106:H106)</f>
        <v>2500</v>
      </c>
      <c r="E106" s="36"/>
      <c r="F106" s="36">
        <v>2500</v>
      </c>
      <c r="G106" s="36"/>
      <c r="H106" s="36"/>
      <c r="I106" s="36"/>
      <c r="J106" s="36"/>
      <c r="K106" s="36"/>
      <c r="L106" s="36"/>
      <c r="M106" s="36"/>
      <c r="N106" s="35"/>
      <c r="O106" s="35"/>
      <c r="P106" s="36">
        <f t="shared" ref="P106" si="151">Q106+V106</f>
        <v>2500</v>
      </c>
      <c r="Q106" s="36">
        <f t="shared" ref="Q106" si="152">SUM(R106:U106)</f>
        <v>2500</v>
      </c>
      <c r="R106" s="213"/>
      <c r="S106" s="415">
        <v>2500</v>
      </c>
      <c r="T106" s="213"/>
      <c r="U106" s="213"/>
      <c r="V106" s="213"/>
      <c r="W106" s="213"/>
      <c r="X106" s="213"/>
      <c r="Y106" s="213"/>
      <c r="Z106" s="213"/>
      <c r="AA106" s="213"/>
      <c r="AB106" s="213"/>
      <c r="AC106" s="224"/>
      <c r="AD106" s="12" t="s">
        <v>262</v>
      </c>
      <c r="AE106" s="12" t="s">
        <v>714</v>
      </c>
      <c r="AF106">
        <v>1</v>
      </c>
      <c r="AG106">
        <v>1</v>
      </c>
    </row>
    <row r="107" spans="1:33" ht="56.25">
      <c r="A107" s="145" t="s">
        <v>509</v>
      </c>
      <c r="B107" s="146" t="s">
        <v>510</v>
      </c>
      <c r="C107" s="221">
        <f t="shared" si="149"/>
        <v>0</v>
      </c>
      <c r="D107" s="36">
        <f t="shared" si="150"/>
        <v>0</v>
      </c>
      <c r="E107" s="36"/>
      <c r="F107" s="36"/>
      <c r="G107" s="36"/>
      <c r="H107" s="36"/>
      <c r="I107" s="36"/>
      <c r="J107" s="36"/>
      <c r="K107" s="36"/>
      <c r="L107" s="36"/>
      <c r="M107" s="36"/>
      <c r="N107" s="35"/>
      <c r="O107" s="35"/>
      <c r="P107" s="4"/>
      <c r="Q107" s="4"/>
      <c r="R107" s="213"/>
      <c r="S107" s="213"/>
      <c r="T107" s="213"/>
      <c r="U107" s="213"/>
      <c r="V107" s="213"/>
      <c r="W107" s="213"/>
      <c r="X107" s="213"/>
      <c r="Y107" s="213"/>
      <c r="Z107" s="213"/>
      <c r="AA107" s="213"/>
      <c r="AB107" s="213"/>
      <c r="AC107" s="224"/>
      <c r="AD107" s="12" t="s">
        <v>262</v>
      </c>
      <c r="AE107" s="4"/>
      <c r="AF107">
        <v>1</v>
      </c>
      <c r="AG107">
        <v>1</v>
      </c>
    </row>
    <row r="108" spans="1:33" ht="56.25">
      <c r="A108" s="145" t="s">
        <v>511</v>
      </c>
      <c r="B108" s="146" t="s">
        <v>512</v>
      </c>
      <c r="C108" s="221">
        <f t="shared" si="149"/>
        <v>0</v>
      </c>
      <c r="D108" s="36">
        <f t="shared" si="150"/>
        <v>0</v>
      </c>
      <c r="E108" s="36"/>
      <c r="F108" s="36">
        <v>0</v>
      </c>
      <c r="G108" s="36"/>
      <c r="H108" s="36"/>
      <c r="I108" s="36"/>
      <c r="J108" s="36"/>
      <c r="K108" s="36"/>
      <c r="L108" s="36"/>
      <c r="M108" s="36"/>
      <c r="N108" s="35"/>
      <c r="O108" s="35"/>
      <c r="P108" s="4"/>
      <c r="Q108" s="4"/>
      <c r="R108" s="213"/>
      <c r="S108" s="213"/>
      <c r="T108" s="213"/>
      <c r="U108" s="213"/>
      <c r="V108" s="213"/>
      <c r="W108" s="213"/>
      <c r="X108" s="213"/>
      <c r="Y108" s="213"/>
      <c r="Z108" s="213"/>
      <c r="AA108" s="213"/>
      <c r="AB108" s="213"/>
      <c r="AC108" s="224"/>
      <c r="AD108" s="12" t="s">
        <v>262</v>
      </c>
      <c r="AE108" s="4"/>
      <c r="AF108">
        <v>1</v>
      </c>
    </row>
    <row r="109" spans="1:33" ht="56.25">
      <c r="A109" s="145" t="s">
        <v>513</v>
      </c>
      <c r="B109" s="146" t="s">
        <v>514</v>
      </c>
      <c r="C109" s="221">
        <f t="shared" si="149"/>
        <v>0</v>
      </c>
      <c r="D109" s="36">
        <f t="shared" si="150"/>
        <v>0</v>
      </c>
      <c r="E109" s="36"/>
      <c r="F109" s="36">
        <v>0</v>
      </c>
      <c r="G109" s="36"/>
      <c r="H109" s="36"/>
      <c r="I109" s="36"/>
      <c r="J109" s="36"/>
      <c r="K109" s="36"/>
      <c r="L109" s="36"/>
      <c r="M109" s="36"/>
      <c r="N109" s="35"/>
      <c r="O109" s="35"/>
      <c r="P109" s="4"/>
      <c r="Q109" s="4"/>
      <c r="R109" s="213"/>
      <c r="S109" s="213"/>
      <c r="T109" s="213"/>
      <c r="U109" s="213"/>
      <c r="V109" s="213"/>
      <c r="W109" s="213"/>
      <c r="X109" s="213"/>
      <c r="Y109" s="213"/>
      <c r="Z109" s="213"/>
      <c r="AA109" s="213"/>
      <c r="AB109" s="213"/>
      <c r="AC109" s="224"/>
      <c r="AD109" s="12" t="s">
        <v>262</v>
      </c>
      <c r="AE109" s="4"/>
      <c r="AF109">
        <v>1</v>
      </c>
    </row>
    <row r="110" spans="1:33" ht="56.25">
      <c r="A110" s="145" t="s">
        <v>515</v>
      </c>
      <c r="B110" s="146" t="s">
        <v>516</v>
      </c>
      <c r="C110" s="221">
        <f t="shared" si="149"/>
        <v>797</v>
      </c>
      <c r="D110" s="36">
        <f t="shared" si="150"/>
        <v>797</v>
      </c>
      <c r="E110" s="36"/>
      <c r="F110" s="36">
        <v>797</v>
      </c>
      <c r="G110" s="36"/>
      <c r="H110" s="36"/>
      <c r="I110" s="36"/>
      <c r="J110" s="36"/>
      <c r="K110" s="36"/>
      <c r="L110" s="36"/>
      <c r="M110" s="36"/>
      <c r="N110" s="35"/>
      <c r="O110" s="35"/>
      <c r="P110" s="36">
        <f t="shared" ref="P110" si="153">Q110+V110</f>
        <v>797</v>
      </c>
      <c r="Q110" s="36">
        <f t="shared" ref="Q110" si="154">SUM(R110:U110)</f>
        <v>797</v>
      </c>
      <c r="R110" s="213"/>
      <c r="S110" s="415">
        <v>797</v>
      </c>
      <c r="T110" s="213"/>
      <c r="U110" s="213"/>
      <c r="V110" s="213"/>
      <c r="W110" s="213"/>
      <c r="X110" s="213"/>
      <c r="Y110" s="213"/>
      <c r="Z110" s="213"/>
      <c r="AA110" s="213"/>
      <c r="AB110" s="213"/>
      <c r="AC110" s="224">
        <f t="shared" si="113"/>
        <v>100</v>
      </c>
      <c r="AD110" s="12" t="s">
        <v>262</v>
      </c>
      <c r="AE110" s="12" t="s">
        <v>714</v>
      </c>
      <c r="AF110">
        <v>1</v>
      </c>
      <c r="AG110">
        <v>1</v>
      </c>
    </row>
    <row r="111" spans="1:33" ht="56.25">
      <c r="A111" s="145" t="s">
        <v>517</v>
      </c>
      <c r="B111" s="146" t="s">
        <v>518</v>
      </c>
      <c r="C111" s="146"/>
      <c r="D111" s="35">
        <v>0</v>
      </c>
      <c r="E111" s="35"/>
      <c r="F111" s="35">
        <v>0</v>
      </c>
      <c r="G111" s="35"/>
      <c r="H111" s="35"/>
      <c r="I111" s="35"/>
      <c r="J111" s="35"/>
      <c r="K111" s="35"/>
      <c r="L111" s="35"/>
      <c r="M111" s="35"/>
      <c r="N111" s="35"/>
      <c r="O111" s="35"/>
      <c r="P111" s="4"/>
      <c r="Q111" s="4"/>
      <c r="R111" s="213"/>
      <c r="S111" s="213"/>
      <c r="T111" s="213"/>
      <c r="U111" s="213"/>
      <c r="V111" s="213"/>
      <c r="W111" s="213"/>
      <c r="X111" s="213"/>
      <c r="Y111" s="213"/>
      <c r="Z111" s="213"/>
      <c r="AA111" s="213"/>
      <c r="AB111" s="213"/>
      <c r="AC111" s="224"/>
      <c r="AD111" s="12" t="s">
        <v>262</v>
      </c>
      <c r="AE111" s="4"/>
      <c r="AF111">
        <v>1</v>
      </c>
    </row>
    <row r="112" spans="1:33">
      <c r="A112" s="20" t="s">
        <v>519</v>
      </c>
      <c r="B112" s="137" t="s">
        <v>15</v>
      </c>
      <c r="C112" s="34">
        <f>SUM(C113:C115)</f>
        <v>338</v>
      </c>
      <c r="D112" s="34">
        <f>SUM(D113:D115)</f>
        <v>338</v>
      </c>
      <c r="E112" s="34">
        <f t="shared" ref="E112:U112" si="155">SUM(E113:E115)</f>
        <v>0</v>
      </c>
      <c r="F112" s="34">
        <f t="shared" si="155"/>
        <v>338</v>
      </c>
      <c r="G112" s="34">
        <f t="shared" si="155"/>
        <v>0</v>
      </c>
      <c r="H112" s="34">
        <f t="shared" si="155"/>
        <v>0</v>
      </c>
      <c r="I112" s="34"/>
      <c r="J112" s="34"/>
      <c r="K112" s="34"/>
      <c r="L112" s="34"/>
      <c r="M112" s="34"/>
      <c r="N112" s="34"/>
      <c r="O112" s="34"/>
      <c r="P112" s="34">
        <f t="shared" si="155"/>
        <v>338</v>
      </c>
      <c r="Q112" s="34">
        <f t="shared" si="155"/>
        <v>338</v>
      </c>
      <c r="R112" s="34">
        <f t="shared" si="155"/>
        <v>0</v>
      </c>
      <c r="S112" s="34">
        <f t="shared" si="155"/>
        <v>338</v>
      </c>
      <c r="T112" s="34">
        <f t="shared" si="155"/>
        <v>0</v>
      </c>
      <c r="U112" s="34">
        <f t="shared" si="155"/>
        <v>0</v>
      </c>
      <c r="V112" s="34"/>
      <c r="W112" s="34"/>
      <c r="X112" s="34"/>
      <c r="Y112" s="34"/>
      <c r="Z112" s="34"/>
      <c r="AA112" s="34"/>
      <c r="AB112" s="34"/>
      <c r="AC112" s="224"/>
      <c r="AD112" s="12">
        <v>0</v>
      </c>
      <c r="AE112" s="4">
        <v>0</v>
      </c>
      <c r="AF112">
        <v>3</v>
      </c>
      <c r="AG112">
        <v>1</v>
      </c>
    </row>
    <row r="113" spans="1:33" ht="37.5">
      <c r="A113" s="145" t="s">
        <v>30</v>
      </c>
      <c r="B113" s="146" t="s">
        <v>520</v>
      </c>
      <c r="C113" s="221">
        <f t="shared" ref="C113" si="156">D113+J113</f>
        <v>338</v>
      </c>
      <c r="D113" s="36">
        <f t="shared" ref="D113" si="157">SUM(E113:H113)</f>
        <v>338</v>
      </c>
      <c r="E113" s="36"/>
      <c r="F113" s="36">
        <v>338</v>
      </c>
      <c r="G113" s="36"/>
      <c r="H113" s="36"/>
      <c r="I113" s="36"/>
      <c r="J113" s="36"/>
      <c r="K113" s="36"/>
      <c r="L113" s="36"/>
      <c r="M113" s="36"/>
      <c r="N113" s="36"/>
      <c r="O113" s="36"/>
      <c r="P113" s="36">
        <f t="shared" ref="P113" si="158">Q113+V113</f>
        <v>338</v>
      </c>
      <c r="Q113" s="36">
        <f t="shared" ref="Q113" si="159">SUM(R113:U113)</f>
        <v>338</v>
      </c>
      <c r="R113" s="213"/>
      <c r="S113" s="415">
        <v>338</v>
      </c>
      <c r="T113" s="213"/>
      <c r="U113" s="213"/>
      <c r="V113" s="213"/>
      <c r="W113" s="213"/>
      <c r="X113" s="213"/>
      <c r="Y113" s="213"/>
      <c r="Z113" s="213"/>
      <c r="AA113" s="213"/>
      <c r="AB113" s="213"/>
      <c r="AC113" s="224"/>
      <c r="AD113" s="12" t="s">
        <v>265</v>
      </c>
      <c r="AE113" s="12" t="s">
        <v>714</v>
      </c>
      <c r="AF113">
        <v>1</v>
      </c>
      <c r="AG113">
        <v>1</v>
      </c>
    </row>
    <row r="114" spans="1:33" ht="37.5">
      <c r="A114" s="145" t="s">
        <v>34</v>
      </c>
      <c r="B114" s="146" t="s">
        <v>521</v>
      </c>
      <c r="C114" s="146"/>
      <c r="D114" s="35">
        <v>0</v>
      </c>
      <c r="E114" s="35"/>
      <c r="F114" s="35"/>
      <c r="G114" s="35"/>
      <c r="H114" s="35"/>
      <c r="I114" s="35"/>
      <c r="J114" s="35"/>
      <c r="K114" s="35"/>
      <c r="L114" s="35"/>
      <c r="M114" s="35"/>
      <c r="N114" s="35"/>
      <c r="O114" s="35"/>
      <c r="P114" s="4"/>
      <c r="Q114" s="4"/>
      <c r="R114" s="213"/>
      <c r="S114" s="213"/>
      <c r="T114" s="213"/>
      <c r="U114" s="213"/>
      <c r="V114" s="213"/>
      <c r="W114" s="213"/>
      <c r="X114" s="213"/>
      <c r="Y114" s="213"/>
      <c r="Z114" s="213"/>
      <c r="AA114" s="213"/>
      <c r="AB114" s="213"/>
      <c r="AC114" s="224"/>
      <c r="AD114" s="12" t="s">
        <v>265</v>
      </c>
      <c r="AE114" s="4"/>
      <c r="AF114">
        <v>1</v>
      </c>
    </row>
    <row r="115" spans="1:33" ht="37.5">
      <c r="A115" s="145" t="s">
        <v>36</v>
      </c>
      <c r="B115" s="146" t="s">
        <v>522</v>
      </c>
      <c r="C115" s="146"/>
      <c r="D115" s="35">
        <v>0</v>
      </c>
      <c r="E115" s="35"/>
      <c r="F115" s="35"/>
      <c r="G115" s="35"/>
      <c r="H115" s="35"/>
      <c r="I115" s="35"/>
      <c r="J115" s="35"/>
      <c r="K115" s="35"/>
      <c r="L115" s="35"/>
      <c r="M115" s="35"/>
      <c r="N115" s="35"/>
      <c r="O115" s="35"/>
      <c r="P115" s="4"/>
      <c r="Q115" s="4"/>
      <c r="R115" s="213"/>
      <c r="S115" s="213"/>
      <c r="T115" s="213"/>
      <c r="U115" s="213"/>
      <c r="V115" s="213"/>
      <c r="W115" s="213"/>
      <c r="X115" s="213"/>
      <c r="Y115" s="213"/>
      <c r="Z115" s="213"/>
      <c r="AA115" s="213"/>
      <c r="AB115" s="213"/>
      <c r="AC115" s="224"/>
      <c r="AD115" s="12" t="s">
        <v>265</v>
      </c>
      <c r="AE115" s="4"/>
      <c r="AF115">
        <v>1</v>
      </c>
    </row>
    <row r="116" spans="1:33">
      <c r="A116" s="20" t="s">
        <v>523</v>
      </c>
      <c r="B116" s="137" t="s">
        <v>17</v>
      </c>
      <c r="C116" s="137"/>
      <c r="D116" s="34">
        <v>0</v>
      </c>
      <c r="E116" s="34">
        <v>0</v>
      </c>
      <c r="F116" s="34">
        <v>0</v>
      </c>
      <c r="G116" s="34"/>
      <c r="H116" s="34"/>
      <c r="I116" s="34"/>
      <c r="J116" s="34"/>
      <c r="K116" s="34"/>
      <c r="L116" s="34"/>
      <c r="M116" s="34"/>
      <c r="N116" s="34"/>
      <c r="O116" s="34"/>
      <c r="P116" s="4"/>
      <c r="Q116" s="4"/>
      <c r="R116" s="213"/>
      <c r="S116" s="213"/>
      <c r="T116" s="213"/>
      <c r="U116" s="213"/>
      <c r="V116" s="213"/>
      <c r="W116" s="213"/>
      <c r="X116" s="213"/>
      <c r="Y116" s="213"/>
      <c r="Z116" s="213"/>
      <c r="AA116" s="213"/>
      <c r="AB116" s="213"/>
      <c r="AC116" s="224"/>
      <c r="AD116" s="12"/>
      <c r="AE116" s="4"/>
      <c r="AF116">
        <v>3</v>
      </c>
    </row>
    <row r="117" spans="1:33" ht="37.5">
      <c r="A117" s="145" t="s">
        <v>30</v>
      </c>
      <c r="B117" s="146" t="s">
        <v>524</v>
      </c>
      <c r="C117" s="146"/>
      <c r="D117" s="35"/>
      <c r="E117" s="35"/>
      <c r="F117" s="35"/>
      <c r="G117" s="35"/>
      <c r="H117" s="35"/>
      <c r="I117" s="35"/>
      <c r="J117" s="35"/>
      <c r="K117" s="35"/>
      <c r="L117" s="35"/>
      <c r="M117" s="35"/>
      <c r="N117" s="35"/>
      <c r="O117" s="35"/>
      <c r="P117" s="4"/>
      <c r="Q117" s="4"/>
      <c r="R117" s="213"/>
      <c r="S117" s="213"/>
      <c r="T117" s="213"/>
      <c r="U117" s="213"/>
      <c r="V117" s="213"/>
      <c r="W117" s="213"/>
      <c r="X117" s="213"/>
      <c r="Y117" s="213"/>
      <c r="Z117" s="213"/>
      <c r="AA117" s="213"/>
      <c r="AB117" s="213"/>
      <c r="AC117" s="224"/>
      <c r="AD117" s="12" t="s">
        <v>264</v>
      </c>
      <c r="AE117" s="4"/>
      <c r="AF117">
        <v>1</v>
      </c>
    </row>
    <row r="118" spans="1:33" ht="37.5">
      <c r="A118" s="145" t="s">
        <v>34</v>
      </c>
      <c r="B118" s="146" t="s">
        <v>525</v>
      </c>
      <c r="C118" s="146"/>
      <c r="D118" s="35"/>
      <c r="E118" s="35"/>
      <c r="F118" s="35"/>
      <c r="G118" s="35"/>
      <c r="H118" s="35"/>
      <c r="I118" s="35"/>
      <c r="J118" s="35"/>
      <c r="K118" s="35"/>
      <c r="L118" s="35"/>
      <c r="M118" s="35"/>
      <c r="N118" s="35"/>
      <c r="O118" s="35"/>
      <c r="P118" s="4"/>
      <c r="Q118" s="4"/>
      <c r="R118" s="213"/>
      <c r="S118" s="213"/>
      <c r="T118" s="213"/>
      <c r="U118" s="213"/>
      <c r="V118" s="213"/>
      <c r="W118" s="213"/>
      <c r="X118" s="213"/>
      <c r="Y118" s="213"/>
      <c r="Z118" s="213"/>
      <c r="AA118" s="213"/>
      <c r="AB118" s="213"/>
      <c r="AC118" s="224"/>
      <c r="AD118" s="12" t="s">
        <v>264</v>
      </c>
      <c r="AE118" s="4"/>
      <c r="AF118">
        <v>1</v>
      </c>
    </row>
    <row r="119" spans="1:33" ht="37.5">
      <c r="A119" s="145" t="s">
        <v>36</v>
      </c>
      <c r="B119" s="146" t="s">
        <v>526</v>
      </c>
      <c r="C119" s="146"/>
      <c r="D119" s="35"/>
      <c r="E119" s="35"/>
      <c r="F119" s="35"/>
      <c r="G119" s="35"/>
      <c r="H119" s="35"/>
      <c r="I119" s="35"/>
      <c r="J119" s="35"/>
      <c r="K119" s="35"/>
      <c r="L119" s="35"/>
      <c r="M119" s="35"/>
      <c r="N119" s="35"/>
      <c r="O119" s="35"/>
      <c r="P119" s="4"/>
      <c r="Q119" s="4"/>
      <c r="R119" s="213"/>
      <c r="S119" s="213"/>
      <c r="T119" s="213"/>
      <c r="U119" s="213"/>
      <c r="V119" s="213"/>
      <c r="W119" s="213"/>
      <c r="X119" s="213"/>
      <c r="Y119" s="213"/>
      <c r="Z119" s="213"/>
      <c r="AA119" s="213"/>
      <c r="AB119" s="213"/>
      <c r="AC119" s="224"/>
      <c r="AD119" s="12" t="s">
        <v>264</v>
      </c>
      <c r="AE119" s="4"/>
      <c r="AF119">
        <v>1</v>
      </c>
    </row>
    <row r="120" spans="1:33">
      <c r="A120" s="136" t="s">
        <v>527</v>
      </c>
      <c r="B120" s="137" t="s">
        <v>14</v>
      </c>
      <c r="C120" s="137"/>
      <c r="D120" s="34">
        <v>0</v>
      </c>
      <c r="E120" s="34">
        <v>0</v>
      </c>
      <c r="F120" s="34">
        <v>0</v>
      </c>
      <c r="G120" s="34">
        <v>0</v>
      </c>
      <c r="H120" s="34">
        <v>0</v>
      </c>
      <c r="I120" s="34"/>
      <c r="J120" s="34"/>
      <c r="K120" s="34"/>
      <c r="L120" s="34"/>
      <c r="M120" s="34"/>
      <c r="N120" s="34"/>
      <c r="O120" s="34"/>
      <c r="P120" s="4"/>
      <c r="Q120" s="4"/>
      <c r="R120" s="213"/>
      <c r="S120" s="213"/>
      <c r="T120" s="213"/>
      <c r="U120" s="213"/>
      <c r="V120" s="213"/>
      <c r="W120" s="213"/>
      <c r="X120" s="213"/>
      <c r="Y120" s="213"/>
      <c r="Z120" s="213"/>
      <c r="AA120" s="213"/>
      <c r="AB120" s="213"/>
      <c r="AC120" s="224"/>
      <c r="AD120" s="12">
        <v>0</v>
      </c>
      <c r="AE120" s="4">
        <v>0</v>
      </c>
      <c r="AF120">
        <v>2</v>
      </c>
      <c r="AG120">
        <v>0</v>
      </c>
    </row>
    <row r="121" spans="1:33" ht="37.5">
      <c r="A121" s="145" t="s">
        <v>30</v>
      </c>
      <c r="B121" s="147" t="s">
        <v>528</v>
      </c>
      <c r="C121" s="147"/>
      <c r="D121" s="35"/>
      <c r="E121" s="35"/>
      <c r="F121" s="35"/>
      <c r="G121" s="35"/>
      <c r="H121" s="35"/>
      <c r="I121" s="35"/>
      <c r="J121" s="35"/>
      <c r="K121" s="35"/>
      <c r="L121" s="35"/>
      <c r="M121" s="35"/>
      <c r="N121" s="35"/>
      <c r="O121" s="35"/>
      <c r="P121" s="4"/>
      <c r="Q121" s="4"/>
      <c r="R121" s="213"/>
      <c r="S121" s="213"/>
      <c r="T121" s="213"/>
      <c r="U121" s="213"/>
      <c r="V121" s="213"/>
      <c r="W121" s="213"/>
      <c r="X121" s="213"/>
      <c r="Y121" s="213"/>
      <c r="Z121" s="213"/>
      <c r="AA121" s="213"/>
      <c r="AB121" s="213"/>
      <c r="AC121" s="224"/>
      <c r="AD121" s="12" t="s">
        <v>261</v>
      </c>
      <c r="AE121" s="4"/>
      <c r="AF121">
        <v>1</v>
      </c>
    </row>
    <row r="122" spans="1:33" ht="37.5">
      <c r="A122" s="145" t="s">
        <v>34</v>
      </c>
      <c r="B122" s="147" t="s">
        <v>529</v>
      </c>
      <c r="C122" s="147"/>
      <c r="D122" s="35"/>
      <c r="E122" s="35"/>
      <c r="F122" s="35"/>
      <c r="G122" s="35"/>
      <c r="H122" s="35"/>
      <c r="I122" s="35"/>
      <c r="J122" s="35"/>
      <c r="K122" s="35"/>
      <c r="L122" s="35"/>
      <c r="M122" s="35"/>
      <c r="N122" s="35"/>
      <c r="O122" s="35"/>
      <c r="P122" s="4"/>
      <c r="Q122" s="4"/>
      <c r="R122" s="213"/>
      <c r="S122" s="213"/>
      <c r="T122" s="213"/>
      <c r="U122" s="213"/>
      <c r="V122" s="213"/>
      <c r="W122" s="213"/>
      <c r="X122" s="213"/>
      <c r="Y122" s="213"/>
      <c r="Z122" s="213"/>
      <c r="AA122" s="213"/>
      <c r="AB122" s="213"/>
      <c r="AC122" s="224"/>
      <c r="AD122" s="12" t="s">
        <v>261</v>
      </c>
      <c r="AE122" s="4"/>
      <c r="AF122">
        <v>1</v>
      </c>
    </row>
    <row r="123" spans="1:33">
      <c r="A123" s="20" t="s">
        <v>530</v>
      </c>
      <c r="B123" s="137" t="s">
        <v>18</v>
      </c>
      <c r="C123" s="34">
        <f>SUM(C124:C139)</f>
        <v>5761</v>
      </c>
      <c r="D123" s="34">
        <f>SUM(D124:D139)</f>
        <v>5761</v>
      </c>
      <c r="E123" s="34">
        <f t="shared" ref="E123:AA123" si="160">SUM(E124:E139)</f>
        <v>0</v>
      </c>
      <c r="F123" s="34">
        <f t="shared" si="160"/>
        <v>5761</v>
      </c>
      <c r="G123" s="34">
        <f t="shared" si="160"/>
        <v>0</v>
      </c>
      <c r="H123" s="34">
        <f t="shared" si="160"/>
        <v>0</v>
      </c>
      <c r="I123" s="34"/>
      <c r="J123" s="34"/>
      <c r="K123" s="34"/>
      <c r="L123" s="34"/>
      <c r="M123" s="34"/>
      <c r="N123" s="34"/>
      <c r="O123" s="34"/>
      <c r="P123" s="34">
        <f t="shared" si="160"/>
        <v>4927</v>
      </c>
      <c r="Q123" s="34">
        <f t="shared" si="160"/>
        <v>4927</v>
      </c>
      <c r="R123" s="34">
        <f t="shared" si="160"/>
        <v>0</v>
      </c>
      <c r="S123" s="34">
        <f t="shared" si="160"/>
        <v>4927</v>
      </c>
      <c r="T123" s="34">
        <f t="shared" si="160"/>
        <v>0</v>
      </c>
      <c r="U123" s="34">
        <f t="shared" si="160"/>
        <v>0</v>
      </c>
      <c r="V123" s="34">
        <f t="shared" si="160"/>
        <v>0</v>
      </c>
      <c r="W123" s="34"/>
      <c r="X123" s="34">
        <f t="shared" si="160"/>
        <v>0</v>
      </c>
      <c r="Y123" s="34">
        <f t="shared" si="160"/>
        <v>0</v>
      </c>
      <c r="Z123" s="34">
        <f t="shared" si="160"/>
        <v>0</v>
      </c>
      <c r="AA123" s="34">
        <f t="shared" si="160"/>
        <v>0</v>
      </c>
      <c r="AB123" s="34"/>
      <c r="AC123" s="224">
        <f t="shared" ref="AC123:AC165" si="161">P123/C123*100</f>
        <v>85.523346641208121</v>
      </c>
      <c r="AD123" s="12">
        <v>0</v>
      </c>
      <c r="AE123" s="4">
        <v>0</v>
      </c>
      <c r="AF123">
        <v>16</v>
      </c>
      <c r="AG123">
        <v>7</v>
      </c>
    </row>
    <row r="124" spans="1:33" ht="37.5">
      <c r="A124" s="145" t="s">
        <v>30</v>
      </c>
      <c r="B124" s="146" t="s">
        <v>531</v>
      </c>
      <c r="C124" s="221">
        <f t="shared" ref="C124:C136" si="162">D124+J124</f>
        <v>751</v>
      </c>
      <c r="D124" s="36">
        <f t="shared" ref="D124:D136" si="163">SUM(E124:H124)</f>
        <v>751</v>
      </c>
      <c r="E124" s="36"/>
      <c r="F124" s="36">
        <v>751</v>
      </c>
      <c r="G124" s="36"/>
      <c r="H124" s="36"/>
      <c r="I124" s="36"/>
      <c r="J124" s="36"/>
      <c r="K124" s="35"/>
      <c r="L124" s="35"/>
      <c r="M124" s="35"/>
      <c r="N124" s="35"/>
      <c r="O124" s="35"/>
      <c r="P124" s="36">
        <f t="shared" ref="P124:P125" si="164">Q124+V124</f>
        <v>751</v>
      </c>
      <c r="Q124" s="36">
        <f t="shared" ref="Q124:Q125" si="165">SUM(R124:U124)</f>
        <v>751</v>
      </c>
      <c r="R124" s="213"/>
      <c r="S124" s="415">
        <v>751</v>
      </c>
      <c r="T124" s="213"/>
      <c r="U124" s="213"/>
      <c r="V124" s="213"/>
      <c r="W124" s="213"/>
      <c r="X124" s="213"/>
      <c r="Y124" s="213"/>
      <c r="Z124" s="213"/>
      <c r="AA124" s="213"/>
      <c r="AB124" s="213"/>
      <c r="AC124" s="385">
        <f t="shared" si="161"/>
        <v>100</v>
      </c>
      <c r="AD124" s="12" t="s">
        <v>267</v>
      </c>
      <c r="AE124" s="12" t="s">
        <v>714</v>
      </c>
      <c r="AF124">
        <v>1</v>
      </c>
      <c r="AG124">
        <v>1</v>
      </c>
    </row>
    <row r="125" spans="1:33" ht="37.5">
      <c r="A125" s="145" t="s">
        <v>34</v>
      </c>
      <c r="B125" s="146" t="s">
        <v>532</v>
      </c>
      <c r="C125" s="221">
        <f t="shared" si="162"/>
        <v>1429</v>
      </c>
      <c r="D125" s="36">
        <f t="shared" si="163"/>
        <v>1429</v>
      </c>
      <c r="E125" s="36"/>
      <c r="F125" s="36">
        <v>1429</v>
      </c>
      <c r="G125" s="36"/>
      <c r="H125" s="36"/>
      <c r="I125" s="36"/>
      <c r="J125" s="36"/>
      <c r="K125" s="35"/>
      <c r="L125" s="35"/>
      <c r="M125" s="35"/>
      <c r="N125" s="35"/>
      <c r="O125" s="35"/>
      <c r="P125" s="36">
        <f t="shared" si="164"/>
        <v>1429</v>
      </c>
      <c r="Q125" s="36">
        <f t="shared" si="165"/>
        <v>1429</v>
      </c>
      <c r="R125" s="36"/>
      <c r="S125" s="415">
        <v>1429</v>
      </c>
      <c r="T125" s="213"/>
      <c r="U125" s="213"/>
      <c r="V125" s="213"/>
      <c r="W125" s="213"/>
      <c r="X125" s="213"/>
      <c r="Y125" s="213"/>
      <c r="Z125" s="213"/>
      <c r="AA125" s="213"/>
      <c r="AB125" s="213"/>
      <c r="AC125" s="385">
        <f t="shared" si="161"/>
        <v>100</v>
      </c>
      <c r="AD125" s="12" t="s">
        <v>267</v>
      </c>
      <c r="AE125" s="12" t="s">
        <v>714</v>
      </c>
      <c r="AF125">
        <v>1</v>
      </c>
      <c r="AG125">
        <v>1</v>
      </c>
    </row>
    <row r="126" spans="1:33" ht="37.5">
      <c r="A126" s="145" t="s">
        <v>36</v>
      </c>
      <c r="B126" s="146" t="s">
        <v>533</v>
      </c>
      <c r="C126" s="221">
        <f t="shared" si="162"/>
        <v>0</v>
      </c>
      <c r="D126" s="36">
        <f t="shared" si="163"/>
        <v>0</v>
      </c>
      <c r="E126" s="36"/>
      <c r="F126" s="36">
        <v>0</v>
      </c>
      <c r="G126" s="36"/>
      <c r="H126" s="36"/>
      <c r="I126" s="36"/>
      <c r="J126" s="36"/>
      <c r="K126" s="35"/>
      <c r="L126" s="35"/>
      <c r="M126" s="35"/>
      <c r="N126" s="35"/>
      <c r="O126" s="35"/>
      <c r="P126" s="4"/>
      <c r="Q126" s="4"/>
      <c r="R126" s="213"/>
      <c r="S126" s="213"/>
      <c r="T126" s="213"/>
      <c r="U126" s="213"/>
      <c r="V126" s="213"/>
      <c r="W126" s="213"/>
      <c r="X126" s="213"/>
      <c r="Y126" s="213"/>
      <c r="Z126" s="213"/>
      <c r="AA126" s="213"/>
      <c r="AB126" s="213"/>
      <c r="AC126" s="224"/>
      <c r="AD126" s="12" t="s">
        <v>267</v>
      </c>
      <c r="AE126" s="12"/>
      <c r="AF126">
        <v>1</v>
      </c>
    </row>
    <row r="127" spans="1:33" ht="37.5">
      <c r="A127" s="145" t="s">
        <v>80</v>
      </c>
      <c r="B127" s="146" t="s">
        <v>534</v>
      </c>
      <c r="C127" s="221">
        <f t="shared" si="162"/>
        <v>0</v>
      </c>
      <c r="D127" s="36">
        <f t="shared" si="163"/>
        <v>0</v>
      </c>
      <c r="E127" s="36"/>
      <c r="F127" s="36">
        <v>0</v>
      </c>
      <c r="G127" s="36"/>
      <c r="H127" s="36"/>
      <c r="I127" s="36"/>
      <c r="J127" s="36"/>
      <c r="K127" s="35"/>
      <c r="L127" s="35"/>
      <c r="M127" s="35"/>
      <c r="N127" s="35"/>
      <c r="O127" s="35"/>
      <c r="P127" s="4"/>
      <c r="Q127" s="4"/>
      <c r="R127" s="213"/>
      <c r="S127" s="213"/>
      <c r="T127" s="213"/>
      <c r="U127" s="213"/>
      <c r="V127" s="213"/>
      <c r="W127" s="213"/>
      <c r="X127" s="213"/>
      <c r="Y127" s="213"/>
      <c r="Z127" s="213"/>
      <c r="AA127" s="213"/>
      <c r="AB127" s="213"/>
      <c r="AC127" s="224"/>
      <c r="AD127" s="12" t="s">
        <v>267</v>
      </c>
      <c r="AE127" s="12"/>
      <c r="AF127">
        <v>1</v>
      </c>
    </row>
    <row r="128" spans="1:33" ht="37.5">
      <c r="A128" s="145" t="s">
        <v>82</v>
      </c>
      <c r="B128" s="146" t="s">
        <v>535</v>
      </c>
      <c r="C128" s="221">
        <f t="shared" si="162"/>
        <v>547</v>
      </c>
      <c r="D128" s="36">
        <f t="shared" si="163"/>
        <v>547</v>
      </c>
      <c r="E128" s="36"/>
      <c r="F128" s="36">
        <v>547</v>
      </c>
      <c r="G128" s="36"/>
      <c r="H128" s="36"/>
      <c r="I128" s="36"/>
      <c r="J128" s="36"/>
      <c r="K128" s="35"/>
      <c r="L128" s="35"/>
      <c r="M128" s="35"/>
      <c r="N128" s="35"/>
      <c r="O128" s="35"/>
      <c r="P128" s="36">
        <f t="shared" ref="P128" si="166">Q128+V128</f>
        <v>0</v>
      </c>
      <c r="Q128" s="36">
        <f t="shared" ref="Q128" si="167">SUM(R128:U128)</f>
        <v>0</v>
      </c>
      <c r="R128" s="213"/>
      <c r="S128" s="213"/>
      <c r="T128" s="213"/>
      <c r="U128" s="213"/>
      <c r="V128" s="213"/>
      <c r="W128" s="213"/>
      <c r="X128" s="213"/>
      <c r="Y128" s="213"/>
      <c r="Z128" s="213"/>
      <c r="AA128" s="213"/>
      <c r="AB128" s="213"/>
      <c r="AC128" s="224">
        <f t="shared" si="161"/>
        <v>0</v>
      </c>
      <c r="AD128" s="12" t="s">
        <v>267</v>
      </c>
      <c r="AE128" s="12" t="s">
        <v>714</v>
      </c>
      <c r="AF128">
        <v>1</v>
      </c>
      <c r="AG128">
        <v>1</v>
      </c>
    </row>
    <row r="129" spans="1:35" ht="37.5">
      <c r="A129" s="145" t="s">
        <v>84</v>
      </c>
      <c r="B129" s="146" t="s">
        <v>536</v>
      </c>
      <c r="C129" s="221">
        <f t="shared" si="162"/>
        <v>1410</v>
      </c>
      <c r="D129" s="36">
        <f t="shared" si="163"/>
        <v>1410</v>
      </c>
      <c r="E129" s="36"/>
      <c r="F129" s="36">
        <v>1410</v>
      </c>
      <c r="G129" s="36"/>
      <c r="H129" s="36"/>
      <c r="I129" s="36"/>
      <c r="J129" s="36"/>
      <c r="K129" s="35"/>
      <c r="L129" s="35"/>
      <c r="M129" s="35"/>
      <c r="N129" s="35"/>
      <c r="O129" s="35"/>
      <c r="P129" s="36">
        <f>Q129+V129</f>
        <v>1410</v>
      </c>
      <c r="Q129" s="36">
        <f>SUM(R129:U129)</f>
        <v>1410</v>
      </c>
      <c r="R129" s="36"/>
      <c r="S129" s="415">
        <v>1410</v>
      </c>
      <c r="T129" s="213"/>
      <c r="U129" s="213"/>
      <c r="V129" s="213"/>
      <c r="W129" s="213"/>
      <c r="X129" s="213"/>
      <c r="Y129" s="213"/>
      <c r="Z129" s="213"/>
      <c r="AA129" s="213"/>
      <c r="AB129" s="213"/>
      <c r="AC129" s="385">
        <f t="shared" si="161"/>
        <v>100</v>
      </c>
      <c r="AD129" s="12" t="s">
        <v>267</v>
      </c>
      <c r="AE129" s="12" t="s">
        <v>714</v>
      </c>
      <c r="AF129">
        <v>1</v>
      </c>
      <c r="AG129">
        <v>1</v>
      </c>
      <c r="AI129">
        <v>4046</v>
      </c>
    </row>
    <row r="130" spans="1:35" ht="37.5">
      <c r="A130" s="145" t="s">
        <v>67</v>
      </c>
      <c r="B130" s="146" t="s">
        <v>537</v>
      </c>
      <c r="C130" s="221">
        <f t="shared" si="162"/>
        <v>1043</v>
      </c>
      <c r="D130" s="36">
        <f t="shared" si="163"/>
        <v>1043</v>
      </c>
      <c r="E130" s="36"/>
      <c r="F130" s="36">
        <v>1043</v>
      </c>
      <c r="G130" s="36"/>
      <c r="H130" s="36"/>
      <c r="I130" s="36"/>
      <c r="J130" s="36"/>
      <c r="K130" s="35"/>
      <c r="L130" s="35"/>
      <c r="M130" s="35"/>
      <c r="N130" s="35"/>
      <c r="O130" s="35"/>
      <c r="P130" s="36">
        <f>Q130+V130</f>
        <v>1043</v>
      </c>
      <c r="Q130" s="36">
        <f>SUM(R130:U130)</f>
        <v>1043</v>
      </c>
      <c r="R130" s="36"/>
      <c r="S130" s="415">
        <v>1043</v>
      </c>
      <c r="T130" s="213"/>
      <c r="U130" s="213"/>
      <c r="V130" s="213"/>
      <c r="W130" s="213"/>
      <c r="X130" s="213"/>
      <c r="Y130" s="213"/>
      <c r="Z130" s="213"/>
      <c r="AA130" s="213"/>
      <c r="AB130" s="213"/>
      <c r="AC130" s="385">
        <f t="shared" si="161"/>
        <v>100</v>
      </c>
      <c r="AD130" s="12" t="s">
        <v>267</v>
      </c>
      <c r="AE130" s="12" t="s">
        <v>714</v>
      </c>
      <c r="AF130">
        <v>1</v>
      </c>
      <c r="AG130">
        <v>1</v>
      </c>
      <c r="AI130" s="57">
        <f>S228+S279+AI129</f>
        <v>5539</v>
      </c>
    </row>
    <row r="131" spans="1:35" ht="37.5">
      <c r="A131" s="145" t="s">
        <v>69</v>
      </c>
      <c r="B131" s="146" t="s">
        <v>538</v>
      </c>
      <c r="C131" s="220">
        <f t="shared" si="162"/>
        <v>0</v>
      </c>
      <c r="D131" s="39">
        <f t="shared" si="163"/>
        <v>0</v>
      </c>
      <c r="E131" s="35"/>
      <c r="F131" s="35">
        <v>0</v>
      </c>
      <c r="G131" s="35"/>
      <c r="H131" s="35"/>
      <c r="I131" s="35"/>
      <c r="J131" s="35"/>
      <c r="K131" s="35"/>
      <c r="L131" s="35"/>
      <c r="M131" s="35"/>
      <c r="N131" s="35"/>
      <c r="O131" s="35"/>
      <c r="P131" s="36">
        <f t="shared" ref="P131:P134" si="168">Q131+V131</f>
        <v>0</v>
      </c>
      <c r="Q131" s="36">
        <f t="shared" ref="Q131:Q134" si="169">SUM(R131:U131)</f>
        <v>0</v>
      </c>
      <c r="R131" s="36"/>
      <c r="S131" s="213"/>
      <c r="T131" s="213"/>
      <c r="U131" s="213"/>
      <c r="V131" s="213"/>
      <c r="W131" s="213"/>
      <c r="X131" s="213"/>
      <c r="Y131" s="213"/>
      <c r="Z131" s="213"/>
      <c r="AA131" s="213"/>
      <c r="AB131" s="213"/>
      <c r="AC131" s="224"/>
      <c r="AD131" s="12" t="s">
        <v>267</v>
      </c>
      <c r="AE131" s="12"/>
      <c r="AF131">
        <v>1</v>
      </c>
    </row>
    <row r="132" spans="1:35" ht="37.5">
      <c r="A132" s="145" t="s">
        <v>71</v>
      </c>
      <c r="B132" s="146" t="s">
        <v>110</v>
      </c>
      <c r="C132" s="220">
        <f t="shared" si="162"/>
        <v>0</v>
      </c>
      <c r="D132" s="39">
        <f t="shared" si="163"/>
        <v>0</v>
      </c>
      <c r="E132" s="35"/>
      <c r="F132" s="35">
        <v>0</v>
      </c>
      <c r="G132" s="35"/>
      <c r="H132" s="35"/>
      <c r="I132" s="35"/>
      <c r="J132" s="35"/>
      <c r="K132" s="35"/>
      <c r="L132" s="35"/>
      <c r="M132" s="35"/>
      <c r="N132" s="35"/>
      <c r="O132" s="35"/>
      <c r="P132" s="36">
        <f t="shared" si="168"/>
        <v>0</v>
      </c>
      <c r="Q132" s="36">
        <f t="shared" si="169"/>
        <v>0</v>
      </c>
      <c r="R132" s="36"/>
      <c r="S132" s="213"/>
      <c r="T132" s="213"/>
      <c r="U132" s="213"/>
      <c r="V132" s="213"/>
      <c r="W132" s="213"/>
      <c r="X132" s="213"/>
      <c r="Y132" s="213"/>
      <c r="Z132" s="213"/>
      <c r="AA132" s="213"/>
      <c r="AB132" s="213"/>
      <c r="AC132" s="224"/>
      <c r="AD132" s="12" t="s">
        <v>267</v>
      </c>
      <c r="AE132" s="12"/>
      <c r="AF132">
        <v>1</v>
      </c>
    </row>
    <row r="133" spans="1:35" ht="37.5">
      <c r="A133" s="145" t="s">
        <v>73</v>
      </c>
      <c r="B133" s="146" t="s">
        <v>539</v>
      </c>
      <c r="C133" s="220">
        <f t="shared" si="162"/>
        <v>0</v>
      </c>
      <c r="D133" s="39">
        <f t="shared" si="163"/>
        <v>0</v>
      </c>
      <c r="E133" s="35"/>
      <c r="F133" s="35">
        <v>0</v>
      </c>
      <c r="G133" s="35"/>
      <c r="H133" s="35"/>
      <c r="I133" s="35"/>
      <c r="J133" s="35"/>
      <c r="K133" s="35"/>
      <c r="L133" s="35"/>
      <c r="M133" s="35"/>
      <c r="N133" s="35"/>
      <c r="O133" s="35"/>
      <c r="P133" s="36">
        <f t="shared" si="168"/>
        <v>0</v>
      </c>
      <c r="Q133" s="36">
        <f t="shared" si="169"/>
        <v>0</v>
      </c>
      <c r="R133" s="36"/>
      <c r="S133" s="213"/>
      <c r="T133" s="213"/>
      <c r="U133" s="213"/>
      <c r="V133" s="213"/>
      <c r="W133" s="213"/>
      <c r="X133" s="213"/>
      <c r="Y133" s="213"/>
      <c r="Z133" s="213"/>
      <c r="AA133" s="213"/>
      <c r="AB133" s="213"/>
      <c r="AC133" s="224"/>
      <c r="AD133" s="12" t="s">
        <v>267</v>
      </c>
      <c r="AE133" s="12">
        <v>0</v>
      </c>
      <c r="AF133">
        <v>1</v>
      </c>
    </row>
    <row r="134" spans="1:35" ht="37.5">
      <c r="A134" s="145" t="s">
        <v>503</v>
      </c>
      <c r="B134" s="146" t="s">
        <v>540</v>
      </c>
      <c r="C134" s="221">
        <f t="shared" si="162"/>
        <v>294</v>
      </c>
      <c r="D134" s="36">
        <f t="shared" si="163"/>
        <v>294</v>
      </c>
      <c r="E134" s="36"/>
      <c r="F134" s="36">
        <v>294</v>
      </c>
      <c r="G134" s="36"/>
      <c r="H134" s="36"/>
      <c r="I134" s="36"/>
      <c r="J134" s="36"/>
      <c r="K134" s="36"/>
      <c r="L134" s="36"/>
      <c r="M134" s="35"/>
      <c r="N134" s="35"/>
      <c r="O134" s="35"/>
      <c r="P134" s="36">
        <f t="shared" si="168"/>
        <v>294</v>
      </c>
      <c r="Q134" s="36">
        <f t="shared" si="169"/>
        <v>294</v>
      </c>
      <c r="R134" s="36"/>
      <c r="S134" s="415">
        <v>294</v>
      </c>
      <c r="T134" s="213"/>
      <c r="U134" s="213"/>
      <c r="V134" s="213"/>
      <c r="W134" s="213"/>
      <c r="X134" s="213"/>
      <c r="Y134" s="213"/>
      <c r="Z134" s="213"/>
      <c r="AA134" s="213"/>
      <c r="AB134" s="213"/>
      <c r="AC134" s="385"/>
      <c r="AD134" s="12" t="s">
        <v>267</v>
      </c>
      <c r="AE134" s="12" t="s">
        <v>714</v>
      </c>
      <c r="AF134">
        <v>1</v>
      </c>
      <c r="AG134">
        <v>1</v>
      </c>
    </row>
    <row r="135" spans="1:35" ht="37.5">
      <c r="A135" s="145" t="s">
        <v>541</v>
      </c>
      <c r="B135" s="146" t="s">
        <v>542</v>
      </c>
      <c r="C135" s="221">
        <f t="shared" si="162"/>
        <v>0</v>
      </c>
      <c r="D135" s="36">
        <f t="shared" si="163"/>
        <v>0</v>
      </c>
      <c r="E135" s="36"/>
      <c r="F135" s="36">
        <v>0</v>
      </c>
      <c r="G135" s="36"/>
      <c r="H135" s="36"/>
      <c r="I135" s="36"/>
      <c r="J135" s="36"/>
      <c r="K135" s="36"/>
      <c r="L135" s="36"/>
      <c r="M135" s="35"/>
      <c r="N135" s="35"/>
      <c r="O135" s="35"/>
      <c r="P135" s="4"/>
      <c r="Q135" s="4"/>
      <c r="R135" s="213"/>
      <c r="S135" s="213"/>
      <c r="T135" s="213"/>
      <c r="U135" s="213"/>
      <c r="V135" s="213"/>
      <c r="W135" s="213"/>
      <c r="X135" s="213"/>
      <c r="Y135" s="213"/>
      <c r="Z135" s="213"/>
      <c r="AA135" s="213"/>
      <c r="AB135" s="213"/>
      <c r="AC135" s="224"/>
      <c r="AD135" s="12" t="s">
        <v>267</v>
      </c>
      <c r="AE135" s="12"/>
      <c r="AF135">
        <v>1</v>
      </c>
    </row>
    <row r="136" spans="1:35" ht="37.5">
      <c r="A136" s="145" t="s">
        <v>505</v>
      </c>
      <c r="B136" s="146" t="s">
        <v>543</v>
      </c>
      <c r="C136" s="221">
        <f t="shared" si="162"/>
        <v>287</v>
      </c>
      <c r="D136" s="36">
        <f t="shared" si="163"/>
        <v>287</v>
      </c>
      <c r="E136" s="36"/>
      <c r="F136" s="36">
        <v>287</v>
      </c>
      <c r="G136" s="36"/>
      <c r="H136" s="36"/>
      <c r="I136" s="36"/>
      <c r="J136" s="36"/>
      <c r="K136" s="36"/>
      <c r="L136" s="36"/>
      <c r="M136" s="35"/>
      <c r="N136" s="35"/>
      <c r="O136" s="35"/>
      <c r="P136" s="4"/>
      <c r="Q136" s="4"/>
      <c r="R136" s="213"/>
      <c r="S136" s="213"/>
      <c r="T136" s="213"/>
      <c r="U136" s="213"/>
      <c r="V136" s="213"/>
      <c r="W136" s="213"/>
      <c r="X136" s="213"/>
      <c r="Y136" s="213"/>
      <c r="Z136" s="213"/>
      <c r="AA136" s="213"/>
      <c r="AB136" s="213"/>
      <c r="AC136" s="224"/>
      <c r="AD136" s="12" t="s">
        <v>267</v>
      </c>
      <c r="AE136" s="12" t="s">
        <v>714</v>
      </c>
      <c r="AF136">
        <v>1</v>
      </c>
      <c r="AG136">
        <v>1</v>
      </c>
    </row>
    <row r="137" spans="1:35" ht="37.5">
      <c r="A137" s="145" t="s">
        <v>507</v>
      </c>
      <c r="B137" s="146" t="s">
        <v>544</v>
      </c>
      <c r="C137" s="146"/>
      <c r="D137" s="35">
        <v>0</v>
      </c>
      <c r="E137" s="35"/>
      <c r="F137" s="35">
        <v>0</v>
      </c>
      <c r="G137" s="35"/>
      <c r="H137" s="35"/>
      <c r="I137" s="35"/>
      <c r="J137" s="35"/>
      <c r="K137" s="35"/>
      <c r="L137" s="35"/>
      <c r="M137" s="35"/>
      <c r="N137" s="35"/>
      <c r="O137" s="35"/>
      <c r="P137" s="4"/>
      <c r="Q137" s="4"/>
      <c r="R137" s="213"/>
      <c r="S137" s="213"/>
      <c r="T137" s="213"/>
      <c r="U137" s="213"/>
      <c r="V137" s="213"/>
      <c r="W137" s="213"/>
      <c r="X137" s="213"/>
      <c r="Y137" s="213"/>
      <c r="Z137" s="213"/>
      <c r="AA137" s="213"/>
      <c r="AB137" s="213"/>
      <c r="AC137" s="224"/>
      <c r="AD137" s="12" t="s">
        <v>267</v>
      </c>
      <c r="AE137" s="4"/>
      <c r="AF137">
        <v>1</v>
      </c>
    </row>
    <row r="138" spans="1:35" ht="37.5">
      <c r="A138" s="145" t="s">
        <v>509</v>
      </c>
      <c r="B138" s="146" t="s">
        <v>545</v>
      </c>
      <c r="C138" s="146"/>
      <c r="D138" s="35">
        <v>0</v>
      </c>
      <c r="E138" s="35"/>
      <c r="F138" s="35">
        <v>0</v>
      </c>
      <c r="G138" s="35"/>
      <c r="H138" s="35"/>
      <c r="I138" s="35"/>
      <c r="J138" s="35"/>
      <c r="K138" s="35"/>
      <c r="L138" s="35"/>
      <c r="M138" s="35"/>
      <c r="N138" s="35"/>
      <c r="O138" s="35"/>
      <c r="P138" s="4"/>
      <c r="Q138" s="4"/>
      <c r="R138" s="213"/>
      <c r="S138" s="213"/>
      <c r="T138" s="213"/>
      <c r="U138" s="213"/>
      <c r="V138" s="213"/>
      <c r="W138" s="213"/>
      <c r="X138" s="213"/>
      <c r="Y138" s="213"/>
      <c r="Z138" s="213"/>
      <c r="AA138" s="213"/>
      <c r="AB138" s="213"/>
      <c r="AC138" s="224"/>
      <c r="AD138" s="12" t="s">
        <v>267</v>
      </c>
      <c r="AE138" s="4"/>
      <c r="AF138">
        <v>1</v>
      </c>
    </row>
    <row r="139" spans="1:35" ht="37.5">
      <c r="A139" s="145" t="s">
        <v>511</v>
      </c>
      <c r="B139" s="146" t="s">
        <v>546</v>
      </c>
      <c r="C139" s="146"/>
      <c r="D139" s="35">
        <v>0</v>
      </c>
      <c r="E139" s="35"/>
      <c r="F139" s="35">
        <v>0</v>
      </c>
      <c r="G139" s="35"/>
      <c r="H139" s="35"/>
      <c r="I139" s="35"/>
      <c r="J139" s="35"/>
      <c r="K139" s="35"/>
      <c r="L139" s="35"/>
      <c r="M139" s="35"/>
      <c r="N139" s="35"/>
      <c r="O139" s="35"/>
      <c r="P139" s="4"/>
      <c r="Q139" s="4"/>
      <c r="R139" s="213"/>
      <c r="S139" s="213"/>
      <c r="T139" s="213"/>
      <c r="U139" s="213"/>
      <c r="V139" s="213"/>
      <c r="W139" s="213"/>
      <c r="X139" s="213"/>
      <c r="Y139" s="213"/>
      <c r="Z139" s="213"/>
      <c r="AA139" s="213"/>
      <c r="AB139" s="213"/>
      <c r="AC139" s="224"/>
      <c r="AD139" s="12" t="s">
        <v>267</v>
      </c>
      <c r="AE139" s="4"/>
      <c r="AF139">
        <v>1</v>
      </c>
    </row>
    <row r="140" spans="1:35">
      <c r="A140" s="20" t="s">
        <v>547</v>
      </c>
      <c r="B140" s="137" t="s">
        <v>19</v>
      </c>
      <c r="C140" s="137"/>
      <c r="D140" s="34">
        <v>0</v>
      </c>
      <c r="E140" s="34">
        <v>0</v>
      </c>
      <c r="F140" s="34">
        <v>0</v>
      </c>
      <c r="G140" s="34">
        <v>0</v>
      </c>
      <c r="H140" s="34">
        <v>0</v>
      </c>
      <c r="I140" s="34"/>
      <c r="J140" s="34"/>
      <c r="K140" s="34"/>
      <c r="L140" s="34"/>
      <c r="M140" s="34"/>
      <c r="N140" s="34"/>
      <c r="O140" s="34"/>
      <c r="P140" s="4"/>
      <c r="Q140" s="4"/>
      <c r="R140" s="213"/>
      <c r="S140" s="213"/>
      <c r="T140" s="213"/>
      <c r="U140" s="213"/>
      <c r="V140" s="213"/>
      <c r="W140" s="213"/>
      <c r="X140" s="213"/>
      <c r="Y140" s="213"/>
      <c r="Z140" s="213"/>
      <c r="AA140" s="213"/>
      <c r="AB140" s="213"/>
      <c r="AC140" s="224"/>
      <c r="AD140" s="12">
        <v>0</v>
      </c>
      <c r="AE140" s="4">
        <v>0</v>
      </c>
      <c r="AF140">
        <v>2</v>
      </c>
      <c r="AG140">
        <v>0</v>
      </c>
    </row>
    <row r="141" spans="1:35" ht="37.5">
      <c r="A141" s="145" t="s">
        <v>30</v>
      </c>
      <c r="B141" s="146" t="s">
        <v>548</v>
      </c>
      <c r="C141" s="146"/>
      <c r="D141" s="35"/>
      <c r="E141" s="35"/>
      <c r="F141" s="35"/>
      <c r="G141" s="35"/>
      <c r="H141" s="35"/>
      <c r="I141" s="35"/>
      <c r="J141" s="35"/>
      <c r="K141" s="35"/>
      <c r="L141" s="35"/>
      <c r="M141" s="35"/>
      <c r="N141" s="35"/>
      <c r="O141" s="35"/>
      <c r="P141" s="4"/>
      <c r="Q141" s="4"/>
      <c r="R141" s="213"/>
      <c r="S141" s="213"/>
      <c r="T141" s="213"/>
      <c r="U141" s="213"/>
      <c r="V141" s="213"/>
      <c r="W141" s="213"/>
      <c r="X141" s="213"/>
      <c r="Y141" s="213"/>
      <c r="Z141" s="213"/>
      <c r="AA141" s="213"/>
      <c r="AB141" s="213"/>
      <c r="AC141" s="224"/>
      <c r="AD141" s="12" t="s">
        <v>266</v>
      </c>
      <c r="AE141" s="4"/>
      <c r="AF141">
        <v>1</v>
      </c>
    </row>
    <row r="142" spans="1:35" ht="37.5">
      <c r="A142" s="145" t="s">
        <v>34</v>
      </c>
      <c r="B142" s="146" t="s">
        <v>549</v>
      </c>
      <c r="C142" s="146"/>
      <c r="D142" s="35"/>
      <c r="E142" s="35"/>
      <c r="F142" s="35"/>
      <c r="G142" s="35"/>
      <c r="H142" s="35"/>
      <c r="I142" s="35"/>
      <c r="J142" s="35"/>
      <c r="K142" s="35"/>
      <c r="L142" s="35"/>
      <c r="M142" s="35"/>
      <c r="N142" s="35"/>
      <c r="O142" s="35"/>
      <c r="P142" s="4"/>
      <c r="Q142" s="4"/>
      <c r="R142" s="213"/>
      <c r="S142" s="213"/>
      <c r="T142" s="213"/>
      <c r="U142" s="213"/>
      <c r="V142" s="213"/>
      <c r="W142" s="213"/>
      <c r="X142" s="213"/>
      <c r="Y142" s="213"/>
      <c r="Z142" s="213"/>
      <c r="AA142" s="213"/>
      <c r="AB142" s="213"/>
      <c r="AC142" s="224"/>
      <c r="AD142" s="12" t="s">
        <v>266</v>
      </c>
      <c r="AE142" s="4"/>
      <c r="AF142">
        <v>1</v>
      </c>
    </row>
    <row r="143" spans="1:35">
      <c r="A143" s="20" t="s">
        <v>550</v>
      </c>
      <c r="B143" s="137" t="s">
        <v>20</v>
      </c>
      <c r="C143" s="137"/>
      <c r="D143" s="34">
        <v>0</v>
      </c>
      <c r="E143" s="34">
        <v>0</v>
      </c>
      <c r="F143" s="34">
        <v>0</v>
      </c>
      <c r="G143" s="34">
        <v>0</v>
      </c>
      <c r="H143" s="34">
        <v>0</v>
      </c>
      <c r="I143" s="34"/>
      <c r="J143" s="34"/>
      <c r="K143" s="34"/>
      <c r="L143" s="34"/>
      <c r="M143" s="34"/>
      <c r="N143" s="34"/>
      <c r="O143" s="34"/>
      <c r="P143" s="4"/>
      <c r="Q143" s="4"/>
      <c r="R143" s="213"/>
      <c r="S143" s="213"/>
      <c r="T143" s="213"/>
      <c r="U143" s="213"/>
      <c r="V143" s="213"/>
      <c r="W143" s="213"/>
      <c r="X143" s="213"/>
      <c r="Y143" s="213"/>
      <c r="Z143" s="213"/>
      <c r="AA143" s="213"/>
      <c r="AB143" s="213"/>
      <c r="AC143" s="224"/>
      <c r="AD143" s="12">
        <v>0</v>
      </c>
      <c r="AE143" s="4">
        <v>0</v>
      </c>
      <c r="AF143">
        <v>5</v>
      </c>
      <c r="AG143">
        <v>0</v>
      </c>
    </row>
    <row r="144" spans="1:35" ht="37.5">
      <c r="A144" s="145" t="s">
        <v>30</v>
      </c>
      <c r="B144" s="146" t="s">
        <v>551</v>
      </c>
      <c r="C144" s="146"/>
      <c r="D144" s="35"/>
      <c r="E144" s="35"/>
      <c r="F144" s="35"/>
      <c r="G144" s="35"/>
      <c r="H144" s="35"/>
      <c r="I144" s="35"/>
      <c r="J144" s="35"/>
      <c r="K144" s="35"/>
      <c r="L144" s="35"/>
      <c r="M144" s="35"/>
      <c r="N144" s="35"/>
      <c r="O144" s="35"/>
      <c r="P144" s="4"/>
      <c r="Q144" s="4"/>
      <c r="R144" s="213"/>
      <c r="S144" s="213"/>
      <c r="T144" s="213"/>
      <c r="U144" s="213"/>
      <c r="V144" s="213"/>
      <c r="W144" s="213"/>
      <c r="X144" s="213"/>
      <c r="Y144" s="213"/>
      <c r="Z144" s="213"/>
      <c r="AA144" s="213"/>
      <c r="AB144" s="213"/>
      <c r="AC144" s="224"/>
      <c r="AD144" s="12" t="s">
        <v>268</v>
      </c>
      <c r="AE144" s="4"/>
      <c r="AF144">
        <v>1</v>
      </c>
    </row>
    <row r="145" spans="1:33" ht="37.5">
      <c r="A145" s="145" t="s">
        <v>34</v>
      </c>
      <c r="B145" s="146" t="s">
        <v>552</v>
      </c>
      <c r="C145" s="146"/>
      <c r="D145" s="35"/>
      <c r="E145" s="35"/>
      <c r="F145" s="35"/>
      <c r="G145" s="35"/>
      <c r="H145" s="35"/>
      <c r="I145" s="35"/>
      <c r="J145" s="35"/>
      <c r="K145" s="35"/>
      <c r="L145" s="35"/>
      <c r="M145" s="35"/>
      <c r="N145" s="35"/>
      <c r="O145" s="35"/>
      <c r="P145" s="4"/>
      <c r="Q145" s="4"/>
      <c r="R145" s="213"/>
      <c r="S145" s="213"/>
      <c r="T145" s="213"/>
      <c r="U145" s="213"/>
      <c r="V145" s="213"/>
      <c r="W145" s="213"/>
      <c r="X145" s="213"/>
      <c r="Y145" s="213"/>
      <c r="Z145" s="213"/>
      <c r="AA145" s="213"/>
      <c r="AB145" s="213"/>
      <c r="AC145" s="224"/>
      <c r="AD145" s="12" t="s">
        <v>268</v>
      </c>
      <c r="AE145" s="4"/>
      <c r="AF145">
        <v>1</v>
      </c>
    </row>
    <row r="146" spans="1:33" ht="37.5">
      <c r="A146" s="145" t="s">
        <v>36</v>
      </c>
      <c r="B146" s="146" t="s">
        <v>553</v>
      </c>
      <c r="C146" s="146"/>
      <c r="D146" s="35"/>
      <c r="E146" s="35"/>
      <c r="F146" s="35"/>
      <c r="G146" s="35"/>
      <c r="H146" s="35"/>
      <c r="I146" s="35"/>
      <c r="J146" s="35"/>
      <c r="K146" s="35"/>
      <c r="L146" s="35"/>
      <c r="M146" s="35"/>
      <c r="N146" s="35"/>
      <c r="O146" s="35"/>
      <c r="P146" s="4"/>
      <c r="Q146" s="4"/>
      <c r="R146" s="213"/>
      <c r="S146" s="213"/>
      <c r="T146" s="213"/>
      <c r="U146" s="213"/>
      <c r="V146" s="213"/>
      <c r="W146" s="213"/>
      <c r="X146" s="213"/>
      <c r="Y146" s="213"/>
      <c r="Z146" s="213"/>
      <c r="AA146" s="213"/>
      <c r="AB146" s="213"/>
      <c r="AC146" s="224"/>
      <c r="AD146" s="12" t="s">
        <v>268</v>
      </c>
      <c r="AE146" s="4"/>
      <c r="AF146">
        <v>1</v>
      </c>
    </row>
    <row r="147" spans="1:33" ht="37.5">
      <c r="A147" s="145" t="s">
        <v>80</v>
      </c>
      <c r="B147" s="146" t="s">
        <v>554</v>
      </c>
      <c r="C147" s="146"/>
      <c r="D147" s="35"/>
      <c r="E147" s="35"/>
      <c r="F147" s="35"/>
      <c r="G147" s="35"/>
      <c r="H147" s="35"/>
      <c r="I147" s="35"/>
      <c r="J147" s="35"/>
      <c r="K147" s="35"/>
      <c r="L147" s="35"/>
      <c r="M147" s="35"/>
      <c r="N147" s="35"/>
      <c r="O147" s="35"/>
      <c r="P147" s="4"/>
      <c r="Q147" s="4"/>
      <c r="R147" s="213"/>
      <c r="S147" s="213"/>
      <c r="T147" s="213"/>
      <c r="U147" s="213"/>
      <c r="V147" s="213"/>
      <c r="W147" s="213"/>
      <c r="X147" s="213"/>
      <c r="Y147" s="213"/>
      <c r="Z147" s="213"/>
      <c r="AA147" s="213"/>
      <c r="AB147" s="213"/>
      <c r="AC147" s="224"/>
      <c r="AD147" s="12" t="s">
        <v>268</v>
      </c>
      <c r="AE147" s="4"/>
      <c r="AF147">
        <v>1</v>
      </c>
    </row>
    <row r="148" spans="1:33" ht="37.5">
      <c r="A148" s="145" t="s">
        <v>82</v>
      </c>
      <c r="B148" s="146" t="s">
        <v>555</v>
      </c>
      <c r="C148" s="146"/>
      <c r="D148" s="35"/>
      <c r="E148" s="35"/>
      <c r="F148" s="35"/>
      <c r="G148" s="35"/>
      <c r="H148" s="35"/>
      <c r="I148" s="35"/>
      <c r="J148" s="35"/>
      <c r="K148" s="35"/>
      <c r="L148" s="35"/>
      <c r="M148" s="35"/>
      <c r="N148" s="35"/>
      <c r="O148" s="35"/>
      <c r="P148" s="4"/>
      <c r="Q148" s="4"/>
      <c r="R148" s="213"/>
      <c r="S148" s="213"/>
      <c r="T148" s="213"/>
      <c r="U148" s="213"/>
      <c r="V148" s="213"/>
      <c r="W148" s="213"/>
      <c r="X148" s="213"/>
      <c r="Y148" s="213"/>
      <c r="Z148" s="213"/>
      <c r="AA148" s="213"/>
      <c r="AB148" s="213"/>
      <c r="AC148" s="224"/>
      <c r="AD148" s="12" t="s">
        <v>268</v>
      </c>
      <c r="AE148" s="4"/>
      <c r="AF148">
        <v>1</v>
      </c>
    </row>
    <row r="149" spans="1:33">
      <c r="A149" s="20" t="s">
        <v>556</v>
      </c>
      <c r="B149" s="137" t="s">
        <v>394</v>
      </c>
      <c r="C149" s="137"/>
      <c r="D149" s="34">
        <v>0</v>
      </c>
      <c r="E149" s="34">
        <v>0</v>
      </c>
      <c r="F149" s="34">
        <v>0</v>
      </c>
      <c r="G149" s="34">
        <v>0</v>
      </c>
      <c r="H149" s="34">
        <v>0</v>
      </c>
      <c r="I149" s="34"/>
      <c r="J149" s="34"/>
      <c r="K149" s="34"/>
      <c r="L149" s="34"/>
      <c r="M149" s="34"/>
      <c r="N149" s="34"/>
      <c r="O149" s="34"/>
      <c r="P149" s="4"/>
      <c r="Q149" s="4"/>
      <c r="R149" s="213"/>
      <c r="S149" s="213"/>
      <c r="T149" s="213"/>
      <c r="U149" s="213"/>
      <c r="V149" s="213"/>
      <c r="W149" s="213"/>
      <c r="X149" s="213"/>
      <c r="Y149" s="213"/>
      <c r="Z149" s="213"/>
      <c r="AA149" s="213"/>
      <c r="AB149" s="213"/>
      <c r="AC149" s="224"/>
      <c r="AD149" s="12">
        <v>0</v>
      </c>
      <c r="AE149" s="4">
        <v>0</v>
      </c>
      <c r="AF149">
        <v>3</v>
      </c>
      <c r="AG149">
        <v>0</v>
      </c>
    </row>
    <row r="150" spans="1:33" ht="37.5">
      <c r="A150" s="148" t="s">
        <v>30</v>
      </c>
      <c r="B150" s="146" t="s">
        <v>557</v>
      </c>
      <c r="C150" s="146"/>
      <c r="D150" s="35"/>
      <c r="E150" s="35"/>
      <c r="F150" s="35"/>
      <c r="G150" s="35"/>
      <c r="H150" s="35"/>
      <c r="I150" s="35"/>
      <c r="J150" s="35"/>
      <c r="K150" s="35"/>
      <c r="L150" s="35"/>
      <c r="M150" s="35"/>
      <c r="N150" s="35"/>
      <c r="O150" s="35"/>
      <c r="P150" s="4"/>
      <c r="Q150" s="4"/>
      <c r="R150" s="213"/>
      <c r="S150" s="213"/>
      <c r="T150" s="213"/>
      <c r="U150" s="213"/>
      <c r="V150" s="213"/>
      <c r="W150" s="213"/>
      <c r="X150" s="213"/>
      <c r="Y150" s="213"/>
      <c r="Z150" s="213"/>
      <c r="AA150" s="213"/>
      <c r="AB150" s="213"/>
      <c r="AC150" s="224"/>
      <c r="AD150" s="12" t="s">
        <v>715</v>
      </c>
      <c r="AE150" s="4"/>
      <c r="AF150">
        <v>1</v>
      </c>
    </row>
    <row r="151" spans="1:33" ht="37.5">
      <c r="A151" s="145" t="s">
        <v>34</v>
      </c>
      <c r="B151" s="146" t="s">
        <v>558</v>
      </c>
      <c r="C151" s="146"/>
      <c r="D151" s="35"/>
      <c r="E151" s="35"/>
      <c r="F151" s="35"/>
      <c r="G151" s="35"/>
      <c r="H151" s="35"/>
      <c r="I151" s="35"/>
      <c r="J151" s="35"/>
      <c r="K151" s="35"/>
      <c r="L151" s="35"/>
      <c r="M151" s="35"/>
      <c r="N151" s="35"/>
      <c r="O151" s="35"/>
      <c r="P151" s="4"/>
      <c r="Q151" s="4"/>
      <c r="R151" s="213"/>
      <c r="S151" s="213"/>
      <c r="T151" s="213"/>
      <c r="U151" s="213"/>
      <c r="V151" s="213"/>
      <c r="W151" s="213"/>
      <c r="X151" s="213"/>
      <c r="Y151" s="213"/>
      <c r="Z151" s="213"/>
      <c r="AA151" s="213"/>
      <c r="AB151" s="213"/>
      <c r="AC151" s="224"/>
      <c r="AD151" s="12" t="s">
        <v>715</v>
      </c>
      <c r="AE151" s="4"/>
      <c r="AF151">
        <v>1</v>
      </c>
    </row>
    <row r="152" spans="1:33" ht="37.5">
      <c r="A152" s="148" t="s">
        <v>36</v>
      </c>
      <c r="B152" s="146" t="s">
        <v>559</v>
      </c>
      <c r="C152" s="146"/>
      <c r="D152" s="35"/>
      <c r="E152" s="35"/>
      <c r="F152" s="35"/>
      <c r="G152" s="35"/>
      <c r="H152" s="35"/>
      <c r="I152" s="35"/>
      <c r="J152" s="35"/>
      <c r="K152" s="35"/>
      <c r="L152" s="35"/>
      <c r="M152" s="35"/>
      <c r="N152" s="35"/>
      <c r="O152" s="35"/>
      <c r="P152" s="4"/>
      <c r="Q152" s="4"/>
      <c r="R152" s="213"/>
      <c r="S152" s="213"/>
      <c r="T152" s="213"/>
      <c r="U152" s="213"/>
      <c r="V152" s="213"/>
      <c r="W152" s="213"/>
      <c r="X152" s="213"/>
      <c r="Y152" s="213"/>
      <c r="Z152" s="213"/>
      <c r="AA152" s="213"/>
      <c r="AB152" s="213"/>
      <c r="AC152" s="224"/>
      <c r="AD152" s="12" t="s">
        <v>715</v>
      </c>
      <c r="AE152" s="4"/>
      <c r="AF152">
        <v>1</v>
      </c>
    </row>
    <row r="153" spans="1:33">
      <c r="A153" s="140" t="s">
        <v>34</v>
      </c>
      <c r="B153" s="128" t="s">
        <v>473</v>
      </c>
      <c r="C153" s="128"/>
      <c r="D153" s="34">
        <v>0</v>
      </c>
      <c r="E153" s="34">
        <v>0</v>
      </c>
      <c r="F153" s="34">
        <v>0</v>
      </c>
      <c r="G153" s="34">
        <v>0</v>
      </c>
      <c r="H153" s="34">
        <v>0</v>
      </c>
      <c r="I153" s="34"/>
      <c r="J153" s="34"/>
      <c r="K153" s="34"/>
      <c r="L153" s="34"/>
      <c r="M153" s="34"/>
      <c r="N153" s="34"/>
      <c r="O153" s="34"/>
      <c r="P153" s="4"/>
      <c r="Q153" s="4"/>
      <c r="R153" s="213"/>
      <c r="S153" s="213"/>
      <c r="T153" s="213"/>
      <c r="U153" s="213"/>
      <c r="V153" s="213"/>
      <c r="W153" s="213"/>
      <c r="X153" s="213"/>
      <c r="Y153" s="213"/>
      <c r="Z153" s="213"/>
      <c r="AA153" s="213"/>
      <c r="AB153" s="213"/>
      <c r="AC153" s="224"/>
      <c r="AD153" s="12">
        <v>0</v>
      </c>
      <c r="AE153" s="4">
        <v>0</v>
      </c>
      <c r="AF153">
        <v>6</v>
      </c>
      <c r="AG153">
        <v>0</v>
      </c>
    </row>
    <row r="154" spans="1:33" ht="19.5">
      <c r="A154" s="141" t="s">
        <v>52</v>
      </c>
      <c r="B154" s="142" t="s">
        <v>32</v>
      </c>
      <c r="C154" s="142"/>
      <c r="D154" s="38">
        <v>0</v>
      </c>
      <c r="E154" s="38">
        <v>0</v>
      </c>
      <c r="F154" s="38">
        <v>0</v>
      </c>
      <c r="G154" s="38">
        <v>0</v>
      </c>
      <c r="H154" s="38">
        <v>0</v>
      </c>
      <c r="I154" s="38"/>
      <c r="J154" s="38"/>
      <c r="K154" s="38"/>
      <c r="L154" s="38"/>
      <c r="M154" s="38"/>
      <c r="N154" s="38"/>
      <c r="O154" s="38"/>
      <c r="P154" s="4"/>
      <c r="Q154" s="4"/>
      <c r="R154" s="213"/>
      <c r="S154" s="213"/>
      <c r="T154" s="213"/>
      <c r="U154" s="213"/>
      <c r="V154" s="213"/>
      <c r="W154" s="213"/>
      <c r="X154" s="213"/>
      <c r="Y154" s="213"/>
      <c r="Z154" s="213"/>
      <c r="AA154" s="213"/>
      <c r="AB154" s="213"/>
      <c r="AC154" s="224"/>
      <c r="AD154" s="12">
        <v>0</v>
      </c>
      <c r="AE154" s="4">
        <v>0</v>
      </c>
      <c r="AF154">
        <v>3</v>
      </c>
      <c r="AG154">
        <v>0</v>
      </c>
    </row>
    <row r="155" spans="1:33" ht="56.25">
      <c r="A155" s="76">
        <v>1</v>
      </c>
      <c r="B155" s="139" t="s">
        <v>59</v>
      </c>
      <c r="C155" s="139"/>
      <c r="D155" s="35">
        <v>0</v>
      </c>
      <c r="E155" s="35"/>
      <c r="F155" s="35"/>
      <c r="G155" s="35"/>
      <c r="H155" s="35"/>
      <c r="I155" s="35"/>
      <c r="J155" s="35"/>
      <c r="K155" s="35"/>
      <c r="L155" s="35"/>
      <c r="M155" s="35"/>
      <c r="N155" s="35"/>
      <c r="O155" s="35"/>
      <c r="P155" s="4"/>
      <c r="Q155" s="4"/>
      <c r="R155" s="213"/>
      <c r="S155" s="213"/>
      <c r="T155" s="213"/>
      <c r="U155" s="213"/>
      <c r="V155" s="213"/>
      <c r="W155" s="213"/>
      <c r="X155" s="213"/>
      <c r="Y155" s="213"/>
      <c r="Z155" s="213"/>
      <c r="AA155" s="213"/>
      <c r="AB155" s="213"/>
      <c r="AC155" s="224"/>
      <c r="AD155" s="12" t="s">
        <v>259</v>
      </c>
      <c r="AE155" s="4"/>
      <c r="AF155">
        <v>1</v>
      </c>
    </row>
    <row r="156" spans="1:33" ht="56.25">
      <c r="A156" s="76">
        <v>2</v>
      </c>
      <c r="B156" s="139" t="s">
        <v>93</v>
      </c>
      <c r="C156" s="139"/>
      <c r="D156" s="35">
        <v>0</v>
      </c>
      <c r="E156" s="35"/>
      <c r="F156" s="35"/>
      <c r="G156" s="35"/>
      <c r="H156" s="35"/>
      <c r="I156" s="35"/>
      <c r="J156" s="35"/>
      <c r="K156" s="35"/>
      <c r="L156" s="35"/>
      <c r="M156" s="35"/>
      <c r="N156" s="35"/>
      <c r="O156" s="35"/>
      <c r="P156" s="4"/>
      <c r="Q156" s="4"/>
      <c r="R156" s="213"/>
      <c r="S156" s="213"/>
      <c r="T156" s="213"/>
      <c r="U156" s="213"/>
      <c r="V156" s="213"/>
      <c r="W156" s="213"/>
      <c r="X156" s="213"/>
      <c r="Y156" s="213"/>
      <c r="Z156" s="213"/>
      <c r="AA156" s="213"/>
      <c r="AB156" s="213"/>
      <c r="AC156" s="224"/>
      <c r="AD156" s="12" t="s">
        <v>716</v>
      </c>
      <c r="AE156" s="4"/>
      <c r="AF156">
        <v>1</v>
      </c>
    </row>
    <row r="157" spans="1:33" ht="56.25">
      <c r="A157" s="143">
        <v>3</v>
      </c>
      <c r="B157" s="149" t="s">
        <v>60</v>
      </c>
      <c r="C157" s="149"/>
      <c r="D157" s="35">
        <v>0</v>
      </c>
      <c r="E157" s="35"/>
      <c r="F157" s="35"/>
      <c r="G157" s="35"/>
      <c r="H157" s="35"/>
      <c r="I157" s="35"/>
      <c r="J157" s="35"/>
      <c r="K157" s="35"/>
      <c r="L157" s="35"/>
      <c r="M157" s="35"/>
      <c r="N157" s="35"/>
      <c r="O157" s="35"/>
      <c r="P157" s="4"/>
      <c r="Q157" s="4"/>
      <c r="R157" s="213"/>
      <c r="S157" s="213"/>
      <c r="T157" s="213"/>
      <c r="U157" s="213"/>
      <c r="V157" s="213"/>
      <c r="W157" s="213"/>
      <c r="X157" s="213"/>
      <c r="Y157" s="213"/>
      <c r="Z157" s="213"/>
      <c r="AA157" s="213"/>
      <c r="AB157" s="213"/>
      <c r="AC157" s="224"/>
      <c r="AD157" s="12" t="s">
        <v>259</v>
      </c>
      <c r="AE157" s="4"/>
      <c r="AF157">
        <v>1</v>
      </c>
    </row>
    <row r="158" spans="1:33" ht="19.5">
      <c r="A158" s="141" t="s">
        <v>46</v>
      </c>
      <c r="B158" s="142" t="s">
        <v>33</v>
      </c>
      <c r="C158" s="142"/>
      <c r="D158" s="38">
        <v>0</v>
      </c>
      <c r="E158" s="38">
        <v>0</v>
      </c>
      <c r="F158" s="38">
        <v>0</v>
      </c>
      <c r="G158" s="38">
        <v>0</v>
      </c>
      <c r="H158" s="38">
        <v>0</v>
      </c>
      <c r="I158" s="38"/>
      <c r="J158" s="38"/>
      <c r="K158" s="38"/>
      <c r="L158" s="38"/>
      <c r="M158" s="38"/>
      <c r="N158" s="38"/>
      <c r="O158" s="38"/>
      <c r="P158" s="4"/>
      <c r="Q158" s="4"/>
      <c r="R158" s="213"/>
      <c r="S158" s="213"/>
      <c r="T158" s="213"/>
      <c r="U158" s="213"/>
      <c r="V158" s="213"/>
      <c r="W158" s="213"/>
      <c r="X158" s="213"/>
      <c r="Y158" s="213"/>
      <c r="Z158" s="213"/>
      <c r="AA158" s="213"/>
      <c r="AB158" s="213"/>
      <c r="AC158" s="224"/>
      <c r="AD158" s="12">
        <v>0</v>
      </c>
      <c r="AE158" s="4">
        <v>0</v>
      </c>
      <c r="AF158">
        <v>3</v>
      </c>
      <c r="AG158">
        <v>0</v>
      </c>
    </row>
    <row r="159" spans="1:33">
      <c r="A159" s="136">
        <v>1</v>
      </c>
      <c r="B159" s="137" t="s">
        <v>94</v>
      </c>
      <c r="C159" s="137"/>
      <c r="D159" s="34">
        <v>0</v>
      </c>
      <c r="E159" s="34">
        <v>0</v>
      </c>
      <c r="F159" s="34">
        <v>0</v>
      </c>
      <c r="G159" s="34">
        <v>0</v>
      </c>
      <c r="H159" s="34">
        <v>0</v>
      </c>
      <c r="I159" s="34"/>
      <c r="J159" s="34"/>
      <c r="K159" s="34"/>
      <c r="L159" s="34"/>
      <c r="M159" s="34"/>
      <c r="N159" s="34"/>
      <c r="O159" s="34"/>
      <c r="P159" s="4"/>
      <c r="Q159" s="4"/>
      <c r="R159" s="213"/>
      <c r="S159" s="213"/>
      <c r="T159" s="213"/>
      <c r="U159" s="213"/>
      <c r="V159" s="213"/>
      <c r="W159" s="213"/>
      <c r="X159" s="213"/>
      <c r="Y159" s="213"/>
      <c r="Z159" s="213"/>
      <c r="AA159" s="213"/>
      <c r="AB159" s="213"/>
      <c r="AC159" s="224"/>
      <c r="AD159" s="12">
        <v>0</v>
      </c>
      <c r="AE159" s="4">
        <v>0</v>
      </c>
      <c r="AF159">
        <v>3</v>
      </c>
      <c r="AG159">
        <v>0</v>
      </c>
    </row>
    <row r="160" spans="1:33">
      <c r="A160" s="136" t="s">
        <v>330</v>
      </c>
      <c r="B160" s="137" t="s">
        <v>15</v>
      </c>
      <c r="C160" s="137"/>
      <c r="D160" s="34">
        <v>0</v>
      </c>
      <c r="E160" s="34">
        <v>0</v>
      </c>
      <c r="F160" s="34">
        <v>0</v>
      </c>
      <c r="G160" s="34">
        <v>0</v>
      </c>
      <c r="H160" s="34">
        <v>0</v>
      </c>
      <c r="I160" s="34"/>
      <c r="J160" s="34"/>
      <c r="K160" s="34"/>
      <c r="L160" s="34"/>
      <c r="M160" s="34"/>
      <c r="N160" s="34"/>
      <c r="O160" s="34"/>
      <c r="P160" s="4"/>
      <c r="Q160" s="4"/>
      <c r="R160" s="213"/>
      <c r="S160" s="213"/>
      <c r="T160" s="213"/>
      <c r="U160" s="213"/>
      <c r="V160" s="213"/>
      <c r="W160" s="213"/>
      <c r="X160" s="213"/>
      <c r="Y160" s="213"/>
      <c r="Z160" s="213"/>
      <c r="AA160" s="213"/>
      <c r="AB160" s="213"/>
      <c r="AC160" s="224"/>
      <c r="AD160" s="12">
        <v>0</v>
      </c>
      <c r="AE160" s="4">
        <v>0</v>
      </c>
      <c r="AF160">
        <v>2</v>
      </c>
      <c r="AG160">
        <v>0</v>
      </c>
    </row>
    <row r="161" spans="1:33" ht="37.5">
      <c r="A161" s="145" t="s">
        <v>30</v>
      </c>
      <c r="B161" s="146" t="s">
        <v>125</v>
      </c>
      <c r="C161" s="146"/>
      <c r="D161" s="35"/>
      <c r="E161" s="35"/>
      <c r="F161" s="35"/>
      <c r="G161" s="35"/>
      <c r="H161" s="35"/>
      <c r="I161" s="35"/>
      <c r="J161" s="35"/>
      <c r="K161" s="35"/>
      <c r="L161" s="35"/>
      <c r="M161" s="35"/>
      <c r="N161" s="35"/>
      <c r="O161" s="35"/>
      <c r="P161" s="4"/>
      <c r="Q161" s="4"/>
      <c r="R161" s="213"/>
      <c r="S161" s="213"/>
      <c r="T161" s="213"/>
      <c r="U161" s="213"/>
      <c r="V161" s="213"/>
      <c r="W161" s="213"/>
      <c r="X161" s="213"/>
      <c r="Y161" s="213"/>
      <c r="Z161" s="213"/>
      <c r="AA161" s="213"/>
      <c r="AB161" s="213"/>
      <c r="AC161" s="224"/>
      <c r="AD161" s="12" t="s">
        <v>265</v>
      </c>
      <c r="AE161" s="4">
        <v>0</v>
      </c>
      <c r="AF161">
        <v>1</v>
      </c>
    </row>
    <row r="162" spans="1:33" ht="37.5">
      <c r="A162" s="145" t="s">
        <v>34</v>
      </c>
      <c r="B162" s="146" t="s">
        <v>126</v>
      </c>
      <c r="C162" s="146"/>
      <c r="D162" s="35"/>
      <c r="E162" s="35"/>
      <c r="F162" s="35"/>
      <c r="G162" s="35"/>
      <c r="H162" s="35"/>
      <c r="I162" s="35"/>
      <c r="J162" s="35"/>
      <c r="K162" s="35"/>
      <c r="L162" s="35"/>
      <c r="M162" s="35"/>
      <c r="N162" s="35"/>
      <c r="O162" s="35"/>
      <c r="P162" s="4"/>
      <c r="Q162" s="4"/>
      <c r="R162" s="213"/>
      <c r="S162" s="213"/>
      <c r="T162" s="213"/>
      <c r="U162" s="213"/>
      <c r="V162" s="213"/>
      <c r="W162" s="213"/>
      <c r="X162" s="213"/>
      <c r="Y162" s="213"/>
      <c r="Z162" s="213"/>
      <c r="AA162" s="213"/>
      <c r="AB162" s="213"/>
      <c r="AC162" s="224"/>
      <c r="AD162" s="12" t="s">
        <v>265</v>
      </c>
      <c r="AE162" s="4"/>
      <c r="AF162">
        <v>1</v>
      </c>
    </row>
    <row r="163" spans="1:33">
      <c r="A163" s="136" t="s">
        <v>331</v>
      </c>
      <c r="B163" s="137" t="s">
        <v>19</v>
      </c>
      <c r="C163" s="137"/>
      <c r="D163" s="34">
        <v>0</v>
      </c>
      <c r="E163" s="34">
        <v>0</v>
      </c>
      <c r="F163" s="34">
        <v>0</v>
      </c>
      <c r="G163" s="34">
        <v>0</v>
      </c>
      <c r="H163" s="34">
        <v>0</v>
      </c>
      <c r="I163" s="34"/>
      <c r="J163" s="34"/>
      <c r="K163" s="34"/>
      <c r="L163" s="34"/>
      <c r="M163" s="34"/>
      <c r="N163" s="34"/>
      <c r="O163" s="34"/>
      <c r="P163" s="4"/>
      <c r="Q163" s="4"/>
      <c r="R163" s="213"/>
      <c r="S163" s="213"/>
      <c r="T163" s="213"/>
      <c r="U163" s="213"/>
      <c r="V163" s="213"/>
      <c r="W163" s="213"/>
      <c r="X163" s="213"/>
      <c r="Y163" s="213"/>
      <c r="Z163" s="213"/>
      <c r="AA163" s="213"/>
      <c r="AB163" s="213"/>
      <c r="AC163" s="224"/>
      <c r="AD163" s="12"/>
      <c r="AE163" s="4">
        <v>0</v>
      </c>
      <c r="AF163">
        <v>1</v>
      </c>
      <c r="AG163">
        <v>0</v>
      </c>
    </row>
    <row r="164" spans="1:33" ht="37.5">
      <c r="A164" s="145"/>
      <c r="B164" s="146" t="s">
        <v>560</v>
      </c>
      <c r="C164" s="146"/>
      <c r="D164" s="35"/>
      <c r="E164" s="35"/>
      <c r="F164" s="35"/>
      <c r="G164" s="35"/>
      <c r="H164" s="35"/>
      <c r="I164" s="35"/>
      <c r="J164" s="35"/>
      <c r="K164" s="35"/>
      <c r="L164" s="35"/>
      <c r="M164" s="35"/>
      <c r="N164" s="35"/>
      <c r="O164" s="35"/>
      <c r="P164" s="4"/>
      <c r="Q164" s="4"/>
      <c r="R164" s="213"/>
      <c r="S164" s="213"/>
      <c r="T164" s="213"/>
      <c r="U164" s="213"/>
      <c r="V164" s="213"/>
      <c r="W164" s="213"/>
      <c r="X164" s="213"/>
      <c r="Y164" s="213"/>
      <c r="Z164" s="213"/>
      <c r="AA164" s="213"/>
      <c r="AB164" s="213"/>
      <c r="AC164" s="224"/>
      <c r="AD164" s="12" t="s">
        <v>266</v>
      </c>
      <c r="AE164" s="4"/>
      <c r="AF164">
        <v>1</v>
      </c>
    </row>
    <row r="165" spans="1:33">
      <c r="A165" s="127" t="s">
        <v>36</v>
      </c>
      <c r="B165" s="150" t="s">
        <v>474</v>
      </c>
      <c r="C165" s="34">
        <f>C166+C182</f>
        <v>20553</v>
      </c>
      <c r="D165" s="34">
        <f>D166+D182</f>
        <v>20553</v>
      </c>
      <c r="E165" s="34">
        <f t="shared" ref="E165:U165" si="170">E166+E182</f>
        <v>0</v>
      </c>
      <c r="F165" s="34">
        <f t="shared" si="170"/>
        <v>20553</v>
      </c>
      <c r="G165" s="34">
        <f t="shared" si="170"/>
        <v>0</v>
      </c>
      <c r="H165" s="34">
        <f t="shared" si="170"/>
        <v>0</v>
      </c>
      <c r="I165" s="34"/>
      <c r="J165" s="34"/>
      <c r="K165" s="34"/>
      <c r="L165" s="34"/>
      <c r="M165" s="34"/>
      <c r="N165" s="34"/>
      <c r="O165" s="34"/>
      <c r="P165" s="34">
        <f t="shared" si="170"/>
        <v>9257</v>
      </c>
      <c r="Q165" s="34">
        <f t="shared" ref="Q165:R165" si="171">Q166+Q182</f>
        <v>9257</v>
      </c>
      <c r="R165" s="34">
        <f t="shared" si="171"/>
        <v>0</v>
      </c>
      <c r="S165" s="34">
        <f t="shared" si="170"/>
        <v>9257</v>
      </c>
      <c r="T165" s="34">
        <f t="shared" si="170"/>
        <v>0</v>
      </c>
      <c r="U165" s="34">
        <f t="shared" si="170"/>
        <v>0</v>
      </c>
      <c r="V165" s="34"/>
      <c r="W165" s="34"/>
      <c r="X165" s="34"/>
      <c r="Y165" s="34"/>
      <c r="Z165" s="34"/>
      <c r="AA165" s="34"/>
      <c r="AB165" s="34"/>
      <c r="AC165" s="224">
        <f t="shared" si="161"/>
        <v>45.039653578553008</v>
      </c>
      <c r="AD165" s="12">
        <v>0</v>
      </c>
      <c r="AE165" s="4">
        <v>0</v>
      </c>
      <c r="AF165">
        <v>52</v>
      </c>
      <c r="AG165">
        <v>15</v>
      </c>
    </row>
    <row r="166" spans="1:33" ht="19.5">
      <c r="A166" s="141" t="s">
        <v>52</v>
      </c>
      <c r="B166" s="142" t="s">
        <v>32</v>
      </c>
      <c r="C166" s="142"/>
      <c r="D166" s="38">
        <v>0</v>
      </c>
      <c r="E166" s="38">
        <v>0</v>
      </c>
      <c r="F166" s="38">
        <v>0</v>
      </c>
      <c r="G166" s="38">
        <v>0</v>
      </c>
      <c r="H166" s="38">
        <v>0</v>
      </c>
      <c r="I166" s="38"/>
      <c r="J166" s="38"/>
      <c r="K166" s="38"/>
      <c r="L166" s="38"/>
      <c r="M166" s="38"/>
      <c r="N166" s="38"/>
      <c r="O166" s="38"/>
      <c r="P166" s="4"/>
      <c r="Q166" s="4"/>
      <c r="R166" s="213"/>
      <c r="S166" s="213"/>
      <c r="T166" s="213"/>
      <c r="U166" s="213"/>
      <c r="V166" s="213"/>
      <c r="W166" s="213"/>
      <c r="X166" s="213"/>
      <c r="Y166" s="213"/>
      <c r="Z166" s="213"/>
      <c r="AA166" s="213"/>
      <c r="AB166" s="213"/>
      <c r="AC166" s="224"/>
      <c r="AD166" s="12">
        <v>0</v>
      </c>
      <c r="AE166" s="4">
        <v>0</v>
      </c>
      <c r="AF166">
        <v>10</v>
      </c>
      <c r="AG166">
        <v>0</v>
      </c>
    </row>
    <row r="167" spans="1:33" ht="56.25">
      <c r="A167" s="143">
        <v>1</v>
      </c>
      <c r="B167" s="139" t="s">
        <v>90</v>
      </c>
      <c r="C167" s="139"/>
      <c r="D167" s="35">
        <v>0</v>
      </c>
      <c r="E167" s="35"/>
      <c r="F167" s="35"/>
      <c r="G167" s="35"/>
      <c r="H167" s="35"/>
      <c r="I167" s="35"/>
      <c r="J167" s="35"/>
      <c r="K167" s="35"/>
      <c r="L167" s="35"/>
      <c r="M167" s="35"/>
      <c r="N167" s="35"/>
      <c r="O167" s="35"/>
      <c r="P167" s="4"/>
      <c r="Q167" s="4"/>
      <c r="R167" s="213"/>
      <c r="S167" s="213"/>
      <c r="T167" s="213"/>
      <c r="U167" s="213"/>
      <c r="V167" s="213"/>
      <c r="W167" s="213"/>
      <c r="X167" s="213"/>
      <c r="Y167" s="213"/>
      <c r="Z167" s="213"/>
      <c r="AA167" s="213"/>
      <c r="AB167" s="213"/>
      <c r="AC167" s="224"/>
      <c r="AD167" s="12" t="s">
        <v>259</v>
      </c>
      <c r="AE167" s="4"/>
      <c r="AF167">
        <v>1</v>
      </c>
    </row>
    <row r="168" spans="1:33" ht="73.5" customHeight="1">
      <c r="A168" s="143">
        <v>2</v>
      </c>
      <c r="B168" s="139" t="s">
        <v>92</v>
      </c>
      <c r="C168" s="139"/>
      <c r="D168" s="35">
        <v>0</v>
      </c>
      <c r="E168" s="35"/>
      <c r="F168" s="35"/>
      <c r="G168" s="35"/>
      <c r="H168" s="35"/>
      <c r="I168" s="35"/>
      <c r="J168" s="35"/>
      <c r="K168" s="35"/>
      <c r="L168" s="35"/>
      <c r="M168" s="35"/>
      <c r="N168" s="35"/>
      <c r="O168" s="35"/>
      <c r="P168" s="4"/>
      <c r="Q168" s="4"/>
      <c r="R168" s="213"/>
      <c r="S168" s="213"/>
      <c r="T168" s="213"/>
      <c r="U168" s="213"/>
      <c r="V168" s="213"/>
      <c r="W168" s="213"/>
      <c r="X168" s="213"/>
      <c r="Y168" s="213"/>
      <c r="Z168" s="213"/>
      <c r="AA168" s="213"/>
      <c r="AB168" s="213"/>
      <c r="AC168" s="224"/>
      <c r="AD168" s="12" t="s">
        <v>717</v>
      </c>
      <c r="AE168" s="4"/>
      <c r="AF168">
        <v>1</v>
      </c>
    </row>
    <row r="169" spans="1:33" ht="65.25" customHeight="1">
      <c r="A169" s="143">
        <v>3</v>
      </c>
      <c r="B169" s="139" t="s">
        <v>561</v>
      </c>
      <c r="C169" s="139"/>
      <c r="D169" s="35">
        <v>0</v>
      </c>
      <c r="E169" s="35"/>
      <c r="F169" s="35"/>
      <c r="G169" s="35"/>
      <c r="H169" s="35"/>
      <c r="I169" s="35"/>
      <c r="J169" s="35"/>
      <c r="K169" s="35"/>
      <c r="L169" s="35"/>
      <c r="M169" s="35"/>
      <c r="N169" s="35"/>
      <c r="O169" s="35"/>
      <c r="P169" s="4"/>
      <c r="Q169" s="4"/>
      <c r="R169" s="213"/>
      <c r="S169" s="213"/>
      <c r="T169" s="213"/>
      <c r="U169" s="213"/>
      <c r="V169" s="213"/>
      <c r="W169" s="213"/>
      <c r="X169" s="213"/>
      <c r="Y169" s="213"/>
      <c r="Z169" s="213"/>
      <c r="AA169" s="213"/>
      <c r="AB169" s="213"/>
      <c r="AC169" s="224"/>
      <c r="AD169" s="12" t="s">
        <v>265</v>
      </c>
      <c r="AE169" s="12" t="s">
        <v>718</v>
      </c>
      <c r="AF169">
        <v>1</v>
      </c>
    </row>
    <row r="170" spans="1:33" ht="69.75" customHeight="1">
      <c r="A170" s="143">
        <v>4</v>
      </c>
      <c r="B170" s="139" t="s">
        <v>562</v>
      </c>
      <c r="C170" s="139"/>
      <c r="D170" s="35">
        <v>0</v>
      </c>
      <c r="E170" s="35"/>
      <c r="F170" s="35"/>
      <c r="G170" s="35"/>
      <c r="H170" s="35"/>
      <c r="I170" s="35"/>
      <c r="J170" s="35"/>
      <c r="K170" s="35"/>
      <c r="L170" s="35"/>
      <c r="M170" s="35"/>
      <c r="N170" s="35"/>
      <c r="O170" s="35"/>
      <c r="P170" s="4"/>
      <c r="Q170" s="4"/>
      <c r="R170" s="213"/>
      <c r="S170" s="213"/>
      <c r="T170" s="213"/>
      <c r="U170" s="213"/>
      <c r="V170" s="213"/>
      <c r="W170" s="213"/>
      <c r="X170" s="213"/>
      <c r="Y170" s="213"/>
      <c r="Z170" s="213"/>
      <c r="AA170" s="213"/>
      <c r="AB170" s="213"/>
      <c r="AC170" s="224"/>
      <c r="AD170" s="12" t="s">
        <v>268</v>
      </c>
      <c r="AE170" s="12" t="s">
        <v>718</v>
      </c>
      <c r="AF170">
        <v>1</v>
      </c>
    </row>
    <row r="171" spans="1:33" ht="71.25" customHeight="1">
      <c r="A171" s="143">
        <v>5</v>
      </c>
      <c r="B171" s="139" t="s">
        <v>563</v>
      </c>
      <c r="C171" s="139"/>
      <c r="D171" s="35">
        <v>0</v>
      </c>
      <c r="E171" s="35"/>
      <c r="F171" s="35"/>
      <c r="G171" s="35"/>
      <c r="H171" s="35"/>
      <c r="I171" s="35"/>
      <c r="J171" s="35"/>
      <c r="K171" s="35"/>
      <c r="L171" s="35"/>
      <c r="M171" s="35"/>
      <c r="N171" s="35"/>
      <c r="O171" s="35"/>
      <c r="P171" s="4"/>
      <c r="Q171" s="4"/>
      <c r="R171" s="213"/>
      <c r="S171" s="213"/>
      <c r="T171" s="213"/>
      <c r="U171" s="213"/>
      <c r="V171" s="213"/>
      <c r="W171" s="213"/>
      <c r="X171" s="213"/>
      <c r="Y171" s="213"/>
      <c r="Z171" s="213"/>
      <c r="AA171" s="213"/>
      <c r="AB171" s="213"/>
      <c r="AC171" s="224"/>
      <c r="AD171" s="12" t="s">
        <v>715</v>
      </c>
      <c r="AE171" s="12" t="s">
        <v>718</v>
      </c>
      <c r="AF171">
        <v>1</v>
      </c>
    </row>
    <row r="172" spans="1:33" ht="56.25">
      <c r="A172" s="138">
        <v>6</v>
      </c>
      <c r="B172" s="139" t="s">
        <v>89</v>
      </c>
      <c r="C172" s="139"/>
      <c r="D172" s="35">
        <v>0</v>
      </c>
      <c r="E172" s="35"/>
      <c r="F172" s="35"/>
      <c r="G172" s="35"/>
      <c r="H172" s="35"/>
      <c r="I172" s="35"/>
      <c r="J172" s="35"/>
      <c r="K172" s="35"/>
      <c r="L172" s="35"/>
      <c r="M172" s="35"/>
      <c r="N172" s="35"/>
      <c r="O172" s="35"/>
      <c r="P172" s="4"/>
      <c r="Q172" s="4"/>
      <c r="R172" s="213"/>
      <c r="S172" s="213"/>
      <c r="T172" s="213"/>
      <c r="U172" s="213"/>
      <c r="V172" s="213"/>
      <c r="W172" s="213"/>
      <c r="X172" s="213"/>
      <c r="Y172" s="213"/>
      <c r="Z172" s="213"/>
      <c r="AA172" s="213"/>
      <c r="AB172" s="213"/>
      <c r="AC172" s="224"/>
      <c r="AD172" s="12" t="s">
        <v>259</v>
      </c>
      <c r="AE172" s="4"/>
      <c r="AF172">
        <v>1</v>
      </c>
    </row>
    <row r="173" spans="1:33">
      <c r="A173" s="136">
        <v>7</v>
      </c>
      <c r="B173" s="137" t="s">
        <v>94</v>
      </c>
      <c r="C173" s="137"/>
      <c r="D173" s="34">
        <v>0</v>
      </c>
      <c r="E173" s="34">
        <v>0</v>
      </c>
      <c r="F173" s="34">
        <v>0</v>
      </c>
      <c r="G173" s="34">
        <v>0</v>
      </c>
      <c r="H173" s="34">
        <v>0</v>
      </c>
      <c r="I173" s="34"/>
      <c r="J173" s="34"/>
      <c r="K173" s="34"/>
      <c r="L173" s="34"/>
      <c r="M173" s="34"/>
      <c r="N173" s="34"/>
      <c r="O173" s="34"/>
      <c r="P173" s="4"/>
      <c r="Q173" s="4"/>
      <c r="R173" s="213"/>
      <c r="S173" s="213"/>
      <c r="T173" s="213"/>
      <c r="U173" s="213"/>
      <c r="V173" s="213"/>
      <c r="W173" s="213"/>
      <c r="X173" s="213"/>
      <c r="Y173" s="213"/>
      <c r="Z173" s="213"/>
      <c r="AA173" s="213"/>
      <c r="AB173" s="213"/>
      <c r="AC173" s="224"/>
      <c r="AD173" s="12"/>
      <c r="AE173" s="4">
        <v>0</v>
      </c>
      <c r="AF173">
        <v>4</v>
      </c>
      <c r="AG173">
        <v>0</v>
      </c>
    </row>
    <row r="174" spans="1:33">
      <c r="A174" s="136" t="s">
        <v>95</v>
      </c>
      <c r="B174" s="137" t="s">
        <v>15</v>
      </c>
      <c r="C174" s="137"/>
      <c r="D174" s="34">
        <v>0</v>
      </c>
      <c r="E174" s="34">
        <v>0</v>
      </c>
      <c r="F174" s="34">
        <v>0</v>
      </c>
      <c r="G174" s="34">
        <v>0</v>
      </c>
      <c r="H174" s="34">
        <v>0</v>
      </c>
      <c r="I174" s="34"/>
      <c r="J174" s="34"/>
      <c r="K174" s="34"/>
      <c r="L174" s="34"/>
      <c r="M174" s="34"/>
      <c r="N174" s="34"/>
      <c r="O174" s="34"/>
      <c r="P174" s="4"/>
      <c r="Q174" s="4"/>
      <c r="R174" s="213"/>
      <c r="S174" s="213"/>
      <c r="T174" s="213"/>
      <c r="U174" s="213"/>
      <c r="V174" s="213"/>
      <c r="W174" s="213"/>
      <c r="X174" s="213"/>
      <c r="Y174" s="213"/>
      <c r="Z174" s="213"/>
      <c r="AA174" s="213"/>
      <c r="AB174" s="213"/>
      <c r="AC174" s="224"/>
      <c r="AD174" s="12"/>
      <c r="AE174" s="4">
        <v>0</v>
      </c>
      <c r="AF174">
        <v>1</v>
      </c>
      <c r="AG174">
        <v>0</v>
      </c>
    </row>
    <row r="175" spans="1:33" ht="37.5">
      <c r="A175" s="145"/>
      <c r="B175" s="146" t="s">
        <v>100</v>
      </c>
      <c r="C175" s="146"/>
      <c r="D175" s="35"/>
      <c r="E175" s="35"/>
      <c r="F175" s="35"/>
      <c r="G175" s="35"/>
      <c r="H175" s="35"/>
      <c r="I175" s="35"/>
      <c r="J175" s="35"/>
      <c r="K175" s="35"/>
      <c r="L175" s="35"/>
      <c r="M175" s="35"/>
      <c r="N175" s="35"/>
      <c r="O175" s="35"/>
      <c r="P175" s="4"/>
      <c r="Q175" s="4"/>
      <c r="R175" s="213"/>
      <c r="S175" s="213"/>
      <c r="T175" s="213"/>
      <c r="U175" s="213"/>
      <c r="V175" s="213"/>
      <c r="W175" s="213"/>
      <c r="X175" s="213"/>
      <c r="Y175" s="213"/>
      <c r="Z175" s="213"/>
      <c r="AA175" s="213"/>
      <c r="AB175" s="213"/>
      <c r="AC175" s="224"/>
      <c r="AD175" s="12" t="s">
        <v>265</v>
      </c>
      <c r="AE175" s="4"/>
      <c r="AF175">
        <v>1</v>
      </c>
    </row>
    <row r="176" spans="1:33">
      <c r="A176" s="136" t="s">
        <v>97</v>
      </c>
      <c r="B176" s="137" t="s">
        <v>17</v>
      </c>
      <c r="C176" s="137"/>
      <c r="D176" s="34">
        <v>0</v>
      </c>
      <c r="E176" s="34">
        <v>0</v>
      </c>
      <c r="F176" s="34">
        <v>0</v>
      </c>
      <c r="G176" s="34">
        <v>0</v>
      </c>
      <c r="H176" s="34">
        <v>0</v>
      </c>
      <c r="I176" s="34"/>
      <c r="J176" s="34"/>
      <c r="K176" s="34"/>
      <c r="L176" s="34"/>
      <c r="M176" s="34"/>
      <c r="N176" s="34"/>
      <c r="O176" s="34"/>
      <c r="P176" s="4"/>
      <c r="Q176" s="4"/>
      <c r="R176" s="213"/>
      <c r="S176" s="213"/>
      <c r="T176" s="213"/>
      <c r="U176" s="213"/>
      <c r="V176" s="213"/>
      <c r="W176" s="213"/>
      <c r="X176" s="213"/>
      <c r="Y176" s="213"/>
      <c r="Z176" s="213"/>
      <c r="AA176" s="213"/>
      <c r="AB176" s="213"/>
      <c r="AC176" s="224"/>
      <c r="AD176" s="12"/>
      <c r="AE176" s="4">
        <v>0</v>
      </c>
      <c r="AF176">
        <v>1</v>
      </c>
      <c r="AG176">
        <v>0</v>
      </c>
    </row>
    <row r="177" spans="1:33" ht="37.5">
      <c r="A177" s="145"/>
      <c r="B177" s="146" t="s">
        <v>96</v>
      </c>
      <c r="C177" s="146"/>
      <c r="D177" s="35"/>
      <c r="E177" s="35"/>
      <c r="F177" s="35"/>
      <c r="G177" s="35"/>
      <c r="H177" s="35"/>
      <c r="I177" s="35"/>
      <c r="J177" s="35"/>
      <c r="K177" s="35"/>
      <c r="L177" s="35"/>
      <c r="M177" s="35"/>
      <c r="N177" s="35"/>
      <c r="O177" s="35"/>
      <c r="P177" s="4"/>
      <c r="Q177" s="4"/>
      <c r="R177" s="213"/>
      <c r="S177" s="213"/>
      <c r="T177" s="213"/>
      <c r="U177" s="213"/>
      <c r="V177" s="213"/>
      <c r="W177" s="213"/>
      <c r="X177" s="213"/>
      <c r="Y177" s="213"/>
      <c r="Z177" s="213"/>
      <c r="AA177" s="213"/>
      <c r="AB177" s="213"/>
      <c r="AC177" s="224"/>
      <c r="AD177" s="12" t="s">
        <v>264</v>
      </c>
      <c r="AE177" s="4"/>
      <c r="AF177">
        <v>1</v>
      </c>
    </row>
    <row r="178" spans="1:33">
      <c r="A178" s="136" t="s">
        <v>99</v>
      </c>
      <c r="B178" s="137" t="s">
        <v>14</v>
      </c>
      <c r="C178" s="137"/>
      <c r="D178" s="34">
        <v>0</v>
      </c>
      <c r="E178" s="34">
        <v>0</v>
      </c>
      <c r="F178" s="34">
        <v>0</v>
      </c>
      <c r="G178" s="34">
        <v>0</v>
      </c>
      <c r="H178" s="34">
        <v>0</v>
      </c>
      <c r="I178" s="34"/>
      <c r="J178" s="34"/>
      <c r="K178" s="34"/>
      <c r="L178" s="34"/>
      <c r="M178" s="34"/>
      <c r="N178" s="34"/>
      <c r="O178" s="34"/>
      <c r="P178" s="4"/>
      <c r="Q178" s="4"/>
      <c r="R178" s="213"/>
      <c r="S178" s="213"/>
      <c r="T178" s="213"/>
      <c r="U178" s="213"/>
      <c r="V178" s="213"/>
      <c r="W178" s="213"/>
      <c r="X178" s="213"/>
      <c r="Y178" s="213"/>
      <c r="Z178" s="213"/>
      <c r="AA178" s="213"/>
      <c r="AB178" s="213"/>
      <c r="AC178" s="224"/>
      <c r="AD178" s="12"/>
      <c r="AE178" s="4">
        <v>0</v>
      </c>
      <c r="AF178">
        <v>1</v>
      </c>
      <c r="AG178">
        <v>0</v>
      </c>
    </row>
    <row r="179" spans="1:33" ht="37.5">
      <c r="A179" s="145"/>
      <c r="B179" s="146" t="s">
        <v>98</v>
      </c>
      <c r="C179" s="146"/>
      <c r="D179" s="35"/>
      <c r="E179" s="35"/>
      <c r="F179" s="35"/>
      <c r="G179" s="35"/>
      <c r="H179" s="35"/>
      <c r="I179" s="35"/>
      <c r="J179" s="35"/>
      <c r="K179" s="35"/>
      <c r="L179" s="35"/>
      <c r="M179" s="35"/>
      <c r="N179" s="35"/>
      <c r="O179" s="35"/>
      <c r="P179" s="4"/>
      <c r="Q179" s="4"/>
      <c r="R179" s="213"/>
      <c r="S179" s="213"/>
      <c r="T179" s="213"/>
      <c r="U179" s="213"/>
      <c r="V179" s="213"/>
      <c r="W179" s="213"/>
      <c r="X179" s="213"/>
      <c r="Y179" s="213"/>
      <c r="Z179" s="213"/>
      <c r="AA179" s="213"/>
      <c r="AB179" s="213"/>
      <c r="AC179" s="224"/>
      <c r="AD179" s="12" t="s">
        <v>261</v>
      </c>
      <c r="AE179" s="4"/>
      <c r="AF179">
        <v>1</v>
      </c>
    </row>
    <row r="180" spans="1:33">
      <c r="A180" s="136" t="s">
        <v>564</v>
      </c>
      <c r="B180" s="137" t="s">
        <v>18</v>
      </c>
      <c r="C180" s="137"/>
      <c r="D180" s="34">
        <v>0</v>
      </c>
      <c r="E180" s="34">
        <v>0</v>
      </c>
      <c r="F180" s="34">
        <v>0</v>
      </c>
      <c r="G180" s="34">
        <v>0</v>
      </c>
      <c r="H180" s="34">
        <v>0</v>
      </c>
      <c r="I180" s="34"/>
      <c r="J180" s="34"/>
      <c r="K180" s="34"/>
      <c r="L180" s="34"/>
      <c r="M180" s="34"/>
      <c r="N180" s="34"/>
      <c r="O180" s="34"/>
      <c r="P180" s="4"/>
      <c r="Q180" s="4"/>
      <c r="R180" s="213"/>
      <c r="S180" s="213"/>
      <c r="T180" s="213"/>
      <c r="U180" s="213"/>
      <c r="V180" s="213"/>
      <c r="W180" s="213"/>
      <c r="X180" s="213"/>
      <c r="Y180" s="213"/>
      <c r="Z180" s="213"/>
      <c r="AA180" s="213"/>
      <c r="AB180" s="213"/>
      <c r="AC180" s="224"/>
      <c r="AD180" s="12"/>
      <c r="AE180" s="4">
        <v>0</v>
      </c>
      <c r="AF180">
        <v>1</v>
      </c>
      <c r="AG180">
        <v>0</v>
      </c>
    </row>
    <row r="181" spans="1:33" ht="37.5">
      <c r="A181" s="145"/>
      <c r="B181" s="146" t="s">
        <v>565</v>
      </c>
      <c r="C181" s="146"/>
      <c r="D181" s="35"/>
      <c r="E181" s="35"/>
      <c r="F181" s="35"/>
      <c r="G181" s="35"/>
      <c r="H181" s="35"/>
      <c r="I181" s="35"/>
      <c r="J181" s="35"/>
      <c r="K181" s="35"/>
      <c r="L181" s="35"/>
      <c r="M181" s="35"/>
      <c r="N181" s="35"/>
      <c r="O181" s="35"/>
      <c r="P181" s="4"/>
      <c r="Q181" s="4"/>
      <c r="R181" s="213"/>
      <c r="S181" s="213"/>
      <c r="T181" s="213"/>
      <c r="U181" s="213"/>
      <c r="V181" s="213"/>
      <c r="W181" s="213"/>
      <c r="X181" s="213"/>
      <c r="Y181" s="213"/>
      <c r="Z181" s="213"/>
      <c r="AA181" s="213"/>
      <c r="AB181" s="213"/>
      <c r="AC181" s="224"/>
      <c r="AD181" s="12" t="s">
        <v>267</v>
      </c>
      <c r="AE181" s="4">
        <v>0</v>
      </c>
      <c r="AF181">
        <v>1</v>
      </c>
    </row>
    <row r="182" spans="1:33" ht="19.5">
      <c r="A182" s="141" t="s">
        <v>46</v>
      </c>
      <c r="B182" s="142" t="s">
        <v>33</v>
      </c>
      <c r="C182" s="38">
        <f>SUM(C183:C195)</f>
        <v>20553</v>
      </c>
      <c r="D182" s="38">
        <f>SUM(D183:D195)</f>
        <v>20553</v>
      </c>
      <c r="E182" s="38">
        <f t="shared" ref="E182:U182" si="172">SUM(E183:E195)</f>
        <v>0</v>
      </c>
      <c r="F182" s="38">
        <f t="shared" si="172"/>
        <v>20553</v>
      </c>
      <c r="G182" s="38">
        <f t="shared" si="172"/>
        <v>0</v>
      </c>
      <c r="H182" s="38">
        <f t="shared" si="172"/>
        <v>0</v>
      </c>
      <c r="I182" s="38"/>
      <c r="J182" s="38"/>
      <c r="K182" s="38"/>
      <c r="L182" s="38"/>
      <c r="M182" s="38"/>
      <c r="N182" s="38"/>
      <c r="O182" s="38"/>
      <c r="P182" s="38">
        <f t="shared" si="172"/>
        <v>9257</v>
      </c>
      <c r="Q182" s="38">
        <f t="shared" si="172"/>
        <v>9257</v>
      </c>
      <c r="R182" s="38">
        <f t="shared" si="172"/>
        <v>0</v>
      </c>
      <c r="S182" s="38">
        <f t="shared" si="172"/>
        <v>9257</v>
      </c>
      <c r="T182" s="38">
        <f t="shared" si="172"/>
        <v>0</v>
      </c>
      <c r="U182" s="38">
        <f t="shared" si="172"/>
        <v>0</v>
      </c>
      <c r="V182" s="38"/>
      <c r="W182" s="38"/>
      <c r="X182" s="38"/>
      <c r="Y182" s="38"/>
      <c r="Z182" s="38"/>
      <c r="AA182" s="38"/>
      <c r="AB182" s="38"/>
      <c r="AC182" s="224">
        <f t="shared" ref="AC182:AC239" si="173">P182/C182*100</f>
        <v>45.039653578553008</v>
      </c>
      <c r="AD182" s="12">
        <v>0</v>
      </c>
      <c r="AE182" s="4">
        <v>0</v>
      </c>
      <c r="AF182">
        <v>42</v>
      </c>
      <c r="AG182">
        <v>15</v>
      </c>
    </row>
    <row r="183" spans="1:33" ht="56.25">
      <c r="A183" s="143">
        <v>1</v>
      </c>
      <c r="B183" s="139" t="s">
        <v>62</v>
      </c>
      <c r="C183" s="220">
        <f t="shared" ref="C183:C185" si="174">D183+J183</f>
        <v>0</v>
      </c>
      <c r="D183" s="35">
        <v>0</v>
      </c>
      <c r="E183" s="35"/>
      <c r="F183" s="35"/>
      <c r="G183" s="35"/>
      <c r="H183" s="35"/>
      <c r="I183" s="35"/>
      <c r="J183" s="35"/>
      <c r="K183" s="35"/>
      <c r="L183" s="35"/>
      <c r="M183" s="35"/>
      <c r="N183" s="35"/>
      <c r="O183" s="35"/>
      <c r="P183" s="4"/>
      <c r="Q183" s="4"/>
      <c r="R183" s="213"/>
      <c r="S183" s="213"/>
      <c r="T183" s="213"/>
      <c r="U183" s="213"/>
      <c r="V183" s="213"/>
      <c r="W183" s="213"/>
      <c r="X183" s="213"/>
      <c r="Y183" s="213"/>
      <c r="Z183" s="213"/>
      <c r="AA183" s="213"/>
      <c r="AB183" s="213"/>
      <c r="AC183" s="224"/>
      <c r="AD183" s="12" t="s">
        <v>259</v>
      </c>
      <c r="AE183" s="4"/>
      <c r="AF183">
        <v>1</v>
      </c>
    </row>
    <row r="184" spans="1:33" ht="56.25">
      <c r="A184" s="143">
        <v>2</v>
      </c>
      <c r="B184" s="139" t="s">
        <v>61</v>
      </c>
      <c r="C184" s="220">
        <f t="shared" si="174"/>
        <v>0</v>
      </c>
      <c r="D184" s="35">
        <v>0</v>
      </c>
      <c r="E184" s="35"/>
      <c r="F184" s="35"/>
      <c r="G184" s="35"/>
      <c r="H184" s="35"/>
      <c r="I184" s="35"/>
      <c r="J184" s="35"/>
      <c r="K184" s="35"/>
      <c r="L184" s="35"/>
      <c r="M184" s="35"/>
      <c r="N184" s="35"/>
      <c r="O184" s="35"/>
      <c r="P184" s="4"/>
      <c r="Q184" s="4"/>
      <c r="R184" s="213"/>
      <c r="S184" s="213"/>
      <c r="T184" s="213"/>
      <c r="U184" s="213"/>
      <c r="V184" s="213"/>
      <c r="W184" s="213"/>
      <c r="X184" s="213"/>
      <c r="Y184" s="213"/>
      <c r="Z184" s="213"/>
      <c r="AA184" s="213"/>
      <c r="AB184" s="213"/>
      <c r="AC184" s="224"/>
      <c r="AD184" s="12" t="s">
        <v>259</v>
      </c>
      <c r="AE184" s="12" t="s">
        <v>718</v>
      </c>
      <c r="AF184">
        <v>1</v>
      </c>
    </row>
    <row r="185" spans="1:33" ht="56.25">
      <c r="A185" s="143">
        <v>3</v>
      </c>
      <c r="B185" s="139" t="s">
        <v>63</v>
      </c>
      <c r="C185" s="220">
        <f t="shared" si="174"/>
        <v>29</v>
      </c>
      <c r="D185" s="39">
        <f t="shared" ref="D185" si="175">SUM(E185:H185)</f>
        <v>29</v>
      </c>
      <c r="E185" s="35"/>
      <c r="F185" s="35">
        <v>29</v>
      </c>
      <c r="G185" s="35"/>
      <c r="H185" s="35"/>
      <c r="I185" s="35"/>
      <c r="J185" s="35"/>
      <c r="K185" s="35"/>
      <c r="L185" s="35"/>
      <c r="M185" s="35"/>
      <c r="N185" s="35"/>
      <c r="O185" s="35"/>
      <c r="P185" s="36">
        <f t="shared" ref="P185" si="176">Q185+V185</f>
        <v>29</v>
      </c>
      <c r="Q185" s="36">
        <f t="shared" ref="Q185" si="177">SUM(R185:U185)</f>
        <v>29</v>
      </c>
      <c r="R185" s="213"/>
      <c r="S185" s="415">
        <v>29</v>
      </c>
      <c r="T185" s="213"/>
      <c r="U185" s="213"/>
      <c r="V185" s="213"/>
      <c r="W185" s="213"/>
      <c r="X185" s="213"/>
      <c r="Y185" s="213"/>
      <c r="Z185" s="213"/>
      <c r="AA185" s="213"/>
      <c r="AB185" s="213"/>
      <c r="AC185" s="224"/>
      <c r="AD185" s="12" t="s">
        <v>261</v>
      </c>
      <c r="AE185" s="12" t="s">
        <v>709</v>
      </c>
      <c r="AF185">
        <v>1</v>
      </c>
      <c r="AG185">
        <v>1</v>
      </c>
    </row>
    <row r="186" spans="1:33" ht="66" customHeight="1">
      <c r="A186" s="143">
        <v>4</v>
      </c>
      <c r="B186" s="139" t="s">
        <v>566</v>
      </c>
      <c r="C186" s="139"/>
      <c r="D186" s="35">
        <v>0</v>
      </c>
      <c r="E186" s="35"/>
      <c r="F186" s="35"/>
      <c r="G186" s="35"/>
      <c r="H186" s="35"/>
      <c r="I186" s="35"/>
      <c r="J186" s="35"/>
      <c r="K186" s="35"/>
      <c r="L186" s="35"/>
      <c r="M186" s="35"/>
      <c r="N186" s="35"/>
      <c r="O186" s="35"/>
      <c r="P186" s="4"/>
      <c r="Q186" s="4"/>
      <c r="R186" s="213"/>
      <c r="S186" s="213"/>
      <c r="T186" s="213"/>
      <c r="U186" s="213"/>
      <c r="V186" s="213"/>
      <c r="W186" s="213"/>
      <c r="X186" s="213"/>
      <c r="Y186" s="213"/>
      <c r="Z186" s="213"/>
      <c r="AA186" s="213"/>
      <c r="AB186" s="213"/>
      <c r="AC186" s="224"/>
      <c r="AD186" s="12" t="s">
        <v>719</v>
      </c>
      <c r="AE186" s="12"/>
      <c r="AF186">
        <v>1</v>
      </c>
    </row>
    <row r="187" spans="1:33" ht="56.25">
      <c r="A187" s="143">
        <v>5</v>
      </c>
      <c r="B187" s="139" t="s">
        <v>567</v>
      </c>
      <c r="C187" s="139"/>
      <c r="D187" s="35">
        <v>0</v>
      </c>
      <c r="E187" s="35"/>
      <c r="F187" s="35"/>
      <c r="G187" s="35"/>
      <c r="H187" s="35"/>
      <c r="I187" s="35"/>
      <c r="J187" s="35"/>
      <c r="K187" s="35"/>
      <c r="L187" s="35"/>
      <c r="M187" s="35"/>
      <c r="N187" s="35"/>
      <c r="O187" s="35"/>
      <c r="P187" s="4"/>
      <c r="Q187" s="4"/>
      <c r="R187" s="213"/>
      <c r="S187" s="213"/>
      <c r="T187" s="213"/>
      <c r="U187" s="213"/>
      <c r="V187" s="213"/>
      <c r="W187" s="213"/>
      <c r="X187" s="213"/>
      <c r="Y187" s="213"/>
      <c r="Z187" s="213"/>
      <c r="AA187" s="213"/>
      <c r="AB187" s="213"/>
      <c r="AC187" s="224"/>
      <c r="AD187" s="12" t="s">
        <v>717</v>
      </c>
      <c r="AE187" s="12"/>
      <c r="AF187">
        <v>1</v>
      </c>
    </row>
    <row r="188" spans="1:33" ht="56.25">
      <c r="A188" s="143">
        <v>6</v>
      </c>
      <c r="B188" s="139" t="s">
        <v>568</v>
      </c>
      <c r="C188" s="139"/>
      <c r="D188" s="35">
        <v>0</v>
      </c>
      <c r="E188" s="35"/>
      <c r="F188" s="35"/>
      <c r="G188" s="35"/>
      <c r="H188" s="35"/>
      <c r="I188" s="35"/>
      <c r="J188" s="35"/>
      <c r="K188" s="35"/>
      <c r="L188" s="35"/>
      <c r="M188" s="35"/>
      <c r="N188" s="35"/>
      <c r="O188" s="35"/>
      <c r="P188" s="4"/>
      <c r="Q188" s="4"/>
      <c r="R188" s="213"/>
      <c r="S188" s="213"/>
      <c r="T188" s="213"/>
      <c r="U188" s="213"/>
      <c r="V188" s="213"/>
      <c r="W188" s="213"/>
      <c r="X188" s="213"/>
      <c r="Y188" s="213"/>
      <c r="Z188" s="213"/>
      <c r="AA188" s="213"/>
      <c r="AB188" s="213"/>
      <c r="AC188" s="224"/>
      <c r="AD188" s="12" t="s">
        <v>713</v>
      </c>
      <c r="AE188" s="12" t="s">
        <v>718</v>
      </c>
      <c r="AF188">
        <v>1</v>
      </c>
    </row>
    <row r="189" spans="1:33" ht="56.25">
      <c r="A189" s="143">
        <v>7</v>
      </c>
      <c r="B189" s="139" t="s">
        <v>569</v>
      </c>
      <c r="C189" s="139"/>
      <c r="D189" s="35">
        <v>0</v>
      </c>
      <c r="E189" s="35"/>
      <c r="F189" s="35">
        <v>0</v>
      </c>
      <c r="G189" s="35"/>
      <c r="H189" s="35"/>
      <c r="I189" s="35"/>
      <c r="J189" s="35"/>
      <c r="K189" s="35"/>
      <c r="L189" s="35"/>
      <c r="M189" s="35"/>
      <c r="N189" s="35"/>
      <c r="O189" s="35"/>
      <c r="P189" s="4"/>
      <c r="Q189" s="4"/>
      <c r="R189" s="213"/>
      <c r="S189" s="213"/>
      <c r="T189" s="213"/>
      <c r="U189" s="213"/>
      <c r="V189" s="213"/>
      <c r="W189" s="213"/>
      <c r="X189" s="213"/>
      <c r="Y189" s="213"/>
      <c r="Z189" s="213"/>
      <c r="AA189" s="213"/>
      <c r="AB189" s="213"/>
      <c r="AC189" s="224"/>
      <c r="AD189" s="12" t="s">
        <v>262</v>
      </c>
      <c r="AE189" s="12">
        <v>0</v>
      </c>
      <c r="AF189">
        <v>1</v>
      </c>
    </row>
    <row r="190" spans="1:33" ht="56.25">
      <c r="A190" s="143">
        <v>8</v>
      </c>
      <c r="B190" s="139" t="s">
        <v>570</v>
      </c>
      <c r="C190" s="139"/>
      <c r="D190" s="35">
        <v>0</v>
      </c>
      <c r="E190" s="35"/>
      <c r="F190" s="35"/>
      <c r="G190" s="35"/>
      <c r="H190" s="35"/>
      <c r="I190" s="35"/>
      <c r="J190" s="35"/>
      <c r="K190" s="35"/>
      <c r="L190" s="35"/>
      <c r="M190" s="35"/>
      <c r="N190" s="35"/>
      <c r="O190" s="35"/>
      <c r="P190" s="4"/>
      <c r="Q190" s="4"/>
      <c r="R190" s="213"/>
      <c r="S190" s="213"/>
      <c r="T190" s="213"/>
      <c r="U190" s="213"/>
      <c r="V190" s="213"/>
      <c r="W190" s="213"/>
      <c r="X190" s="213"/>
      <c r="Y190" s="213"/>
      <c r="Z190" s="213"/>
      <c r="AA190" s="213"/>
      <c r="AB190" s="213"/>
      <c r="AC190" s="224"/>
      <c r="AD190" s="12" t="s">
        <v>264</v>
      </c>
      <c r="AE190" s="12" t="s">
        <v>718</v>
      </c>
      <c r="AF190">
        <v>1</v>
      </c>
    </row>
    <row r="191" spans="1:33" ht="56.25">
      <c r="A191" s="143">
        <v>9</v>
      </c>
      <c r="B191" s="139" t="s">
        <v>571</v>
      </c>
      <c r="C191" s="139"/>
      <c r="D191" s="35">
        <v>0</v>
      </c>
      <c r="E191" s="35"/>
      <c r="F191" s="35">
        <v>0</v>
      </c>
      <c r="G191" s="35"/>
      <c r="H191" s="35"/>
      <c r="I191" s="35"/>
      <c r="J191" s="35"/>
      <c r="K191" s="35"/>
      <c r="L191" s="35"/>
      <c r="M191" s="35"/>
      <c r="N191" s="35"/>
      <c r="O191" s="35"/>
      <c r="P191" s="4"/>
      <c r="Q191" s="4"/>
      <c r="R191" s="213"/>
      <c r="S191" s="213"/>
      <c r="T191" s="213"/>
      <c r="U191" s="213"/>
      <c r="V191" s="213"/>
      <c r="W191" s="213"/>
      <c r="X191" s="213"/>
      <c r="Y191" s="213"/>
      <c r="Z191" s="213"/>
      <c r="AA191" s="213"/>
      <c r="AB191" s="213"/>
      <c r="AC191" s="224"/>
      <c r="AD191" s="12" t="s">
        <v>261</v>
      </c>
      <c r="AE191" s="12">
        <v>0</v>
      </c>
      <c r="AF191">
        <v>1</v>
      </c>
    </row>
    <row r="192" spans="1:33" ht="56.25">
      <c r="A192" s="143">
        <v>10</v>
      </c>
      <c r="B192" s="139" t="s">
        <v>572</v>
      </c>
      <c r="C192" s="139"/>
      <c r="D192" s="35">
        <v>0</v>
      </c>
      <c r="E192" s="35"/>
      <c r="F192" s="35"/>
      <c r="G192" s="35"/>
      <c r="H192" s="35"/>
      <c r="I192" s="35"/>
      <c r="J192" s="35"/>
      <c r="K192" s="35"/>
      <c r="L192" s="35"/>
      <c r="M192" s="35"/>
      <c r="N192" s="35"/>
      <c r="O192" s="35"/>
      <c r="P192" s="4"/>
      <c r="Q192" s="4"/>
      <c r="R192" s="213"/>
      <c r="S192" s="213"/>
      <c r="T192" s="213"/>
      <c r="U192" s="213"/>
      <c r="V192" s="213"/>
      <c r="W192" s="213"/>
      <c r="X192" s="213"/>
      <c r="Y192" s="213"/>
      <c r="Z192" s="213"/>
      <c r="AA192" s="213"/>
      <c r="AB192" s="213"/>
      <c r="AC192" s="224"/>
      <c r="AD192" s="12" t="s">
        <v>268</v>
      </c>
      <c r="AE192" s="12" t="s">
        <v>718</v>
      </c>
      <c r="AF192">
        <v>1</v>
      </c>
    </row>
    <row r="193" spans="1:35" ht="56.25">
      <c r="A193" s="143">
        <v>11</v>
      </c>
      <c r="B193" s="139" t="s">
        <v>573</v>
      </c>
      <c r="C193" s="220">
        <f t="shared" ref="C193:C194" si="178">D193+J193</f>
        <v>944</v>
      </c>
      <c r="D193" s="39">
        <f t="shared" ref="D193:D194" si="179">SUM(E193:H193)</f>
        <v>944</v>
      </c>
      <c r="E193" s="35"/>
      <c r="F193" s="35">
        <v>944</v>
      </c>
      <c r="G193" s="35"/>
      <c r="H193" s="35"/>
      <c r="I193" s="35"/>
      <c r="J193" s="35"/>
      <c r="K193" s="35"/>
      <c r="L193" s="35"/>
      <c r="M193" s="35"/>
      <c r="N193" s="35"/>
      <c r="O193" s="35"/>
      <c r="P193" s="4"/>
      <c r="Q193" s="4"/>
      <c r="R193" s="213"/>
      <c r="S193" s="213"/>
      <c r="T193" s="213"/>
      <c r="U193" s="213"/>
      <c r="V193" s="213"/>
      <c r="W193" s="213"/>
      <c r="X193" s="213"/>
      <c r="Y193" s="213"/>
      <c r="Z193" s="213"/>
      <c r="AA193" s="213"/>
      <c r="AB193" s="213"/>
      <c r="AC193" s="224">
        <f t="shared" si="173"/>
        <v>0</v>
      </c>
      <c r="AD193" s="12" t="s">
        <v>715</v>
      </c>
      <c r="AE193" s="12" t="s">
        <v>709</v>
      </c>
      <c r="AF193">
        <v>1</v>
      </c>
      <c r="AG193">
        <v>1</v>
      </c>
    </row>
    <row r="194" spans="1:35" ht="56.25">
      <c r="A194" s="143">
        <v>12</v>
      </c>
      <c r="B194" s="139" t="s">
        <v>574</v>
      </c>
      <c r="C194" s="220">
        <f t="shared" si="178"/>
        <v>413</v>
      </c>
      <c r="D194" s="39">
        <f t="shared" si="179"/>
        <v>413</v>
      </c>
      <c r="E194" s="35"/>
      <c r="F194" s="35">
        <v>413</v>
      </c>
      <c r="G194" s="35"/>
      <c r="H194" s="35"/>
      <c r="I194" s="35"/>
      <c r="J194" s="35"/>
      <c r="K194" s="35"/>
      <c r="L194" s="35"/>
      <c r="M194" s="35"/>
      <c r="N194" s="35"/>
      <c r="O194" s="35"/>
      <c r="P194" s="36">
        <f>Q194+V194</f>
        <v>25</v>
      </c>
      <c r="Q194" s="36">
        <f>SUM(R194:U194)</f>
        <v>25</v>
      </c>
      <c r="R194" s="213"/>
      <c r="S194" s="415">
        <v>25</v>
      </c>
      <c r="T194" s="213"/>
      <c r="U194" s="213"/>
      <c r="V194" s="213"/>
      <c r="W194" s="213"/>
      <c r="X194" s="213"/>
      <c r="Y194" s="213"/>
      <c r="Z194" s="213"/>
      <c r="AA194" s="213"/>
      <c r="AB194" s="213"/>
      <c r="AC194" s="224">
        <f t="shared" si="173"/>
        <v>6.053268765133172</v>
      </c>
      <c r="AD194" s="12" t="s">
        <v>259</v>
      </c>
      <c r="AE194" s="12" t="s">
        <v>709</v>
      </c>
      <c r="AF194">
        <v>1</v>
      </c>
      <c r="AG194">
        <v>1</v>
      </c>
      <c r="AI194">
        <v>5262</v>
      </c>
    </row>
    <row r="195" spans="1:35">
      <c r="A195" s="136">
        <v>13</v>
      </c>
      <c r="B195" s="137" t="s">
        <v>94</v>
      </c>
      <c r="C195" s="34">
        <f>C196+C208+C215+C217+C223+C225+C229</f>
        <v>19167</v>
      </c>
      <c r="D195" s="34">
        <f>D196+D208+D215+D217+D223+D225+D229</f>
        <v>19167</v>
      </c>
      <c r="E195" s="34">
        <f t="shared" ref="E195:F195" si="180">E196+E208+E215+E217+E223+E225+E229</f>
        <v>0</v>
      </c>
      <c r="F195" s="34">
        <f t="shared" si="180"/>
        <v>19167</v>
      </c>
      <c r="G195" s="34">
        <f t="shared" ref="G195:AB195" si="181">G196+G208+G215+G217+G223+G225+G229</f>
        <v>0</v>
      </c>
      <c r="H195" s="34">
        <f t="shared" si="181"/>
        <v>0</v>
      </c>
      <c r="I195" s="34">
        <f t="shared" si="181"/>
        <v>0</v>
      </c>
      <c r="J195" s="34">
        <f t="shared" si="181"/>
        <v>0</v>
      </c>
      <c r="K195" s="34">
        <f t="shared" si="181"/>
        <v>0</v>
      </c>
      <c r="L195" s="34">
        <f t="shared" si="181"/>
        <v>0</v>
      </c>
      <c r="M195" s="34">
        <f t="shared" si="181"/>
        <v>0</v>
      </c>
      <c r="N195" s="34">
        <f t="shared" si="181"/>
        <v>0</v>
      </c>
      <c r="O195" s="34">
        <f t="shared" si="181"/>
        <v>0</v>
      </c>
      <c r="P195" s="34">
        <f>Q195+V195</f>
        <v>9203</v>
      </c>
      <c r="Q195" s="34">
        <f t="shared" si="181"/>
        <v>9203</v>
      </c>
      <c r="R195" s="34">
        <f t="shared" si="181"/>
        <v>0</v>
      </c>
      <c r="S195" s="34">
        <f t="shared" si="181"/>
        <v>9203</v>
      </c>
      <c r="T195" s="34">
        <f t="shared" si="181"/>
        <v>0</v>
      </c>
      <c r="U195" s="34">
        <f t="shared" si="181"/>
        <v>0</v>
      </c>
      <c r="V195" s="34">
        <f t="shared" si="181"/>
        <v>0</v>
      </c>
      <c r="W195" s="34">
        <f t="shared" si="181"/>
        <v>0</v>
      </c>
      <c r="X195" s="34">
        <f t="shared" si="181"/>
        <v>0</v>
      </c>
      <c r="Y195" s="34">
        <f t="shared" si="181"/>
        <v>0</v>
      </c>
      <c r="Z195" s="34">
        <f t="shared" si="181"/>
        <v>0</v>
      </c>
      <c r="AA195" s="34">
        <f t="shared" si="181"/>
        <v>0</v>
      </c>
      <c r="AB195" s="34">
        <f t="shared" si="181"/>
        <v>0</v>
      </c>
      <c r="AC195" s="224">
        <f t="shared" si="173"/>
        <v>48.014817133615068</v>
      </c>
      <c r="AD195" s="12">
        <v>0</v>
      </c>
      <c r="AE195" s="4">
        <v>0</v>
      </c>
      <c r="AF195">
        <v>30</v>
      </c>
      <c r="AG195">
        <v>12</v>
      </c>
    </row>
    <row r="196" spans="1:35">
      <c r="A196" s="20" t="s">
        <v>575</v>
      </c>
      <c r="B196" s="137" t="s">
        <v>76</v>
      </c>
      <c r="C196" s="34">
        <f>SUM(C197:C207)</f>
        <v>10281</v>
      </c>
      <c r="D196" s="34">
        <f>SUM(D197:D207)</f>
        <v>10281</v>
      </c>
      <c r="E196" s="34">
        <f t="shared" ref="E196:F196" si="182">SUM(E197:E207)</f>
        <v>0</v>
      </c>
      <c r="F196" s="34">
        <f t="shared" si="182"/>
        <v>10281</v>
      </c>
      <c r="G196" s="34">
        <f t="shared" ref="G196:AB196" si="183">SUM(G197:G207)</f>
        <v>0</v>
      </c>
      <c r="H196" s="34">
        <f t="shared" si="183"/>
        <v>0</v>
      </c>
      <c r="I196" s="34">
        <f t="shared" si="183"/>
        <v>0</v>
      </c>
      <c r="J196" s="34">
        <f t="shared" si="183"/>
        <v>0</v>
      </c>
      <c r="K196" s="34">
        <f t="shared" si="183"/>
        <v>0</v>
      </c>
      <c r="L196" s="34">
        <f t="shared" si="183"/>
        <v>0</v>
      </c>
      <c r="M196" s="34">
        <f t="shared" si="183"/>
        <v>0</v>
      </c>
      <c r="N196" s="34">
        <f t="shared" si="183"/>
        <v>0</v>
      </c>
      <c r="O196" s="34">
        <f t="shared" si="183"/>
        <v>0</v>
      </c>
      <c r="P196" s="34">
        <f t="shared" si="183"/>
        <v>4339</v>
      </c>
      <c r="Q196" s="34">
        <f t="shared" si="183"/>
        <v>4339</v>
      </c>
      <c r="R196" s="34">
        <f t="shared" si="183"/>
        <v>0</v>
      </c>
      <c r="S196" s="34">
        <f t="shared" si="183"/>
        <v>4339</v>
      </c>
      <c r="T196" s="34">
        <f t="shared" si="183"/>
        <v>0</v>
      </c>
      <c r="U196" s="34">
        <f t="shared" si="183"/>
        <v>0</v>
      </c>
      <c r="V196" s="34">
        <f t="shared" si="183"/>
        <v>0</v>
      </c>
      <c r="W196" s="34">
        <f t="shared" si="183"/>
        <v>0</v>
      </c>
      <c r="X196" s="34">
        <f t="shared" si="183"/>
        <v>0</v>
      </c>
      <c r="Y196" s="34">
        <f t="shared" si="183"/>
        <v>0</v>
      </c>
      <c r="Z196" s="34">
        <f t="shared" si="183"/>
        <v>0</v>
      </c>
      <c r="AA196" s="34">
        <f t="shared" si="183"/>
        <v>0</v>
      </c>
      <c r="AB196" s="34">
        <f t="shared" si="183"/>
        <v>0</v>
      </c>
      <c r="AC196" s="224">
        <f t="shared" si="173"/>
        <v>42.204065752358723</v>
      </c>
      <c r="AD196" s="12">
        <v>0</v>
      </c>
      <c r="AE196" s="4">
        <v>0</v>
      </c>
      <c r="AF196">
        <v>11</v>
      </c>
      <c r="AG196">
        <v>5</v>
      </c>
    </row>
    <row r="197" spans="1:35" ht="37.5">
      <c r="A197" s="145" t="s">
        <v>30</v>
      </c>
      <c r="B197" s="146" t="s">
        <v>77</v>
      </c>
      <c r="C197" s="221">
        <f t="shared" ref="C197:C207" si="184">D197+J197</f>
        <v>1067</v>
      </c>
      <c r="D197" s="36">
        <f t="shared" ref="D197:D207" si="185">SUM(E197:H197)</f>
        <v>1067</v>
      </c>
      <c r="E197" s="36"/>
      <c r="F197" s="36">
        <v>1067</v>
      </c>
      <c r="G197" s="36"/>
      <c r="H197" s="36"/>
      <c r="I197" s="36"/>
      <c r="J197" s="36"/>
      <c r="K197" s="36"/>
      <c r="L197" s="36"/>
      <c r="M197" s="36"/>
      <c r="N197" s="36"/>
      <c r="O197" s="36"/>
      <c r="P197" s="36">
        <f>Q197+V197</f>
        <v>1064</v>
      </c>
      <c r="Q197" s="36">
        <f>SUM(R197:U197)</f>
        <v>1064</v>
      </c>
      <c r="R197" s="186"/>
      <c r="S197" s="415">
        <v>1064</v>
      </c>
      <c r="T197" s="186"/>
      <c r="U197" s="186"/>
      <c r="V197" s="186"/>
      <c r="W197" s="186"/>
      <c r="X197" s="186"/>
      <c r="Y197" s="186"/>
      <c r="Z197" s="186"/>
      <c r="AA197" s="186"/>
      <c r="AB197" s="186"/>
      <c r="AC197" s="224">
        <f t="shared" si="173"/>
        <v>99.718837863167764</v>
      </c>
      <c r="AD197" s="12" t="s">
        <v>713</v>
      </c>
      <c r="AE197" s="12" t="s">
        <v>714</v>
      </c>
      <c r="AF197">
        <v>1</v>
      </c>
      <c r="AG197">
        <v>1</v>
      </c>
    </row>
    <row r="198" spans="1:35" ht="37.5">
      <c r="A198" s="148" t="s">
        <v>34</v>
      </c>
      <c r="B198" s="146" t="s">
        <v>78</v>
      </c>
      <c r="C198" s="221">
        <f t="shared" si="184"/>
        <v>0</v>
      </c>
      <c r="D198" s="36">
        <f t="shared" si="185"/>
        <v>0</v>
      </c>
      <c r="E198" s="36"/>
      <c r="F198" s="36">
        <v>0</v>
      </c>
      <c r="G198" s="36"/>
      <c r="H198" s="36"/>
      <c r="I198" s="36"/>
      <c r="J198" s="36"/>
      <c r="K198" s="36"/>
      <c r="L198" s="36"/>
      <c r="M198" s="36"/>
      <c r="N198" s="36"/>
      <c r="O198" s="36"/>
      <c r="P198" s="186"/>
      <c r="Q198" s="186"/>
      <c r="R198" s="186"/>
      <c r="S198" s="186"/>
      <c r="T198" s="186"/>
      <c r="U198" s="186"/>
      <c r="V198" s="186"/>
      <c r="W198" s="186"/>
      <c r="X198" s="186"/>
      <c r="Y198" s="186"/>
      <c r="Z198" s="186"/>
      <c r="AA198" s="186"/>
      <c r="AB198" s="186"/>
      <c r="AC198" s="224"/>
      <c r="AD198" s="12" t="s">
        <v>713</v>
      </c>
      <c r="AE198" s="12"/>
      <c r="AF198">
        <v>1</v>
      </c>
    </row>
    <row r="199" spans="1:35" ht="37.5">
      <c r="A199" s="145" t="s">
        <v>36</v>
      </c>
      <c r="B199" s="146" t="s">
        <v>79</v>
      </c>
      <c r="C199" s="221">
        <f t="shared" si="184"/>
        <v>0</v>
      </c>
      <c r="D199" s="36">
        <f t="shared" si="185"/>
        <v>0</v>
      </c>
      <c r="E199" s="36"/>
      <c r="F199" s="36">
        <v>0</v>
      </c>
      <c r="G199" s="36"/>
      <c r="H199" s="36"/>
      <c r="I199" s="36"/>
      <c r="J199" s="36"/>
      <c r="K199" s="36"/>
      <c r="L199" s="36"/>
      <c r="M199" s="36"/>
      <c r="N199" s="36"/>
      <c r="O199" s="36"/>
      <c r="P199" s="186"/>
      <c r="Q199" s="186"/>
      <c r="R199" s="186"/>
      <c r="S199" s="186"/>
      <c r="T199" s="186"/>
      <c r="U199" s="186"/>
      <c r="V199" s="186"/>
      <c r="W199" s="186"/>
      <c r="X199" s="186"/>
      <c r="Y199" s="186"/>
      <c r="Z199" s="186"/>
      <c r="AA199" s="186"/>
      <c r="AB199" s="186"/>
      <c r="AC199" s="224"/>
      <c r="AD199" s="12" t="s">
        <v>713</v>
      </c>
      <c r="AE199" s="12"/>
      <c r="AF199">
        <v>1</v>
      </c>
    </row>
    <row r="200" spans="1:35" ht="37.5">
      <c r="A200" s="148" t="s">
        <v>80</v>
      </c>
      <c r="B200" s="146" t="s">
        <v>81</v>
      </c>
      <c r="C200" s="221">
        <f t="shared" si="184"/>
        <v>0</v>
      </c>
      <c r="D200" s="36">
        <f t="shared" si="185"/>
        <v>0</v>
      </c>
      <c r="E200" s="36"/>
      <c r="F200" s="36">
        <v>0</v>
      </c>
      <c r="G200" s="36"/>
      <c r="H200" s="36"/>
      <c r="I200" s="36"/>
      <c r="J200" s="36"/>
      <c r="K200" s="36"/>
      <c r="L200" s="36"/>
      <c r="M200" s="36"/>
      <c r="N200" s="36"/>
      <c r="O200" s="36"/>
      <c r="P200" s="186"/>
      <c r="Q200" s="186"/>
      <c r="R200" s="186"/>
      <c r="S200" s="186"/>
      <c r="T200" s="186"/>
      <c r="U200" s="186"/>
      <c r="V200" s="186"/>
      <c r="W200" s="186"/>
      <c r="X200" s="186"/>
      <c r="Y200" s="186"/>
      <c r="Z200" s="186"/>
      <c r="AA200" s="186"/>
      <c r="AB200" s="186"/>
      <c r="AC200" s="224"/>
      <c r="AD200" s="12" t="s">
        <v>713</v>
      </c>
      <c r="AE200" s="12"/>
      <c r="AF200">
        <v>1</v>
      </c>
    </row>
    <row r="201" spans="1:35" ht="37.5">
      <c r="A201" s="145" t="s">
        <v>82</v>
      </c>
      <c r="B201" s="146" t="s">
        <v>576</v>
      </c>
      <c r="C201" s="221">
        <f t="shared" si="184"/>
        <v>3000</v>
      </c>
      <c r="D201" s="36">
        <f t="shared" si="185"/>
        <v>3000</v>
      </c>
      <c r="E201" s="36"/>
      <c r="F201" s="36">
        <v>3000</v>
      </c>
      <c r="G201" s="36"/>
      <c r="H201" s="36"/>
      <c r="I201" s="36"/>
      <c r="J201" s="36"/>
      <c r="K201" s="36"/>
      <c r="L201" s="36"/>
      <c r="M201" s="36"/>
      <c r="N201" s="36"/>
      <c r="O201" s="36"/>
      <c r="P201" s="36">
        <f>Q201+V201</f>
        <v>2066</v>
      </c>
      <c r="Q201" s="36">
        <f>SUM(R201:U201)</f>
        <v>2066</v>
      </c>
      <c r="R201" s="186"/>
      <c r="S201" s="415">
        <v>2066</v>
      </c>
      <c r="T201" s="186"/>
      <c r="U201" s="186"/>
      <c r="V201" s="186"/>
      <c r="W201" s="186"/>
      <c r="X201" s="186"/>
      <c r="Y201" s="186"/>
      <c r="Z201" s="186"/>
      <c r="AA201" s="186"/>
      <c r="AB201" s="186"/>
      <c r="AC201" s="224"/>
      <c r="AD201" s="12" t="s">
        <v>713</v>
      </c>
      <c r="AE201" s="12" t="s">
        <v>714</v>
      </c>
      <c r="AF201">
        <v>1</v>
      </c>
      <c r="AG201">
        <v>1</v>
      </c>
    </row>
    <row r="202" spans="1:35" ht="37.5">
      <c r="A202" s="148" t="s">
        <v>84</v>
      </c>
      <c r="B202" s="146" t="s">
        <v>577</v>
      </c>
      <c r="C202" s="221">
        <f t="shared" si="184"/>
        <v>2000</v>
      </c>
      <c r="D202" s="36">
        <f t="shared" si="185"/>
        <v>2000</v>
      </c>
      <c r="E202" s="36"/>
      <c r="F202" s="36">
        <v>2000</v>
      </c>
      <c r="G202" s="36"/>
      <c r="H202" s="36"/>
      <c r="I202" s="36"/>
      <c r="J202" s="36"/>
      <c r="K202" s="36"/>
      <c r="L202" s="36"/>
      <c r="M202" s="36"/>
      <c r="N202" s="36"/>
      <c r="O202" s="36"/>
      <c r="P202" s="186"/>
      <c r="Q202" s="186"/>
      <c r="R202" s="186"/>
      <c r="S202" s="186"/>
      <c r="T202" s="186"/>
      <c r="U202" s="186"/>
      <c r="V202" s="186"/>
      <c r="W202" s="186"/>
      <c r="X202" s="186"/>
      <c r="Y202" s="186"/>
      <c r="Z202" s="186"/>
      <c r="AA202" s="186"/>
      <c r="AB202" s="186"/>
      <c r="AC202" s="224"/>
      <c r="AD202" s="12" t="s">
        <v>713</v>
      </c>
      <c r="AE202" s="12" t="s">
        <v>714</v>
      </c>
      <c r="AF202">
        <v>1</v>
      </c>
      <c r="AG202">
        <v>1</v>
      </c>
    </row>
    <row r="203" spans="1:35" ht="37.5">
      <c r="A203" s="145" t="s">
        <v>67</v>
      </c>
      <c r="B203" s="146" t="s">
        <v>83</v>
      </c>
      <c r="C203" s="221">
        <f t="shared" si="184"/>
        <v>0</v>
      </c>
      <c r="D203" s="36">
        <f t="shared" si="185"/>
        <v>0</v>
      </c>
      <c r="E203" s="36"/>
      <c r="F203" s="36">
        <v>0</v>
      </c>
      <c r="G203" s="36"/>
      <c r="H203" s="36"/>
      <c r="I203" s="36"/>
      <c r="J203" s="36"/>
      <c r="K203" s="36"/>
      <c r="L203" s="36"/>
      <c r="M203" s="36"/>
      <c r="N203" s="36"/>
      <c r="O203" s="36"/>
      <c r="P203" s="186"/>
      <c r="Q203" s="186"/>
      <c r="R203" s="186"/>
      <c r="S203" s="186"/>
      <c r="T203" s="186"/>
      <c r="U203" s="186"/>
      <c r="V203" s="186"/>
      <c r="W203" s="186"/>
      <c r="X203" s="186"/>
      <c r="Y203" s="186"/>
      <c r="Z203" s="186"/>
      <c r="AA203" s="186"/>
      <c r="AB203" s="186"/>
      <c r="AC203" s="224"/>
      <c r="AD203" s="12" t="s">
        <v>713</v>
      </c>
      <c r="AE203" s="12"/>
      <c r="AF203">
        <v>1</v>
      </c>
    </row>
    <row r="204" spans="1:35" ht="37.5">
      <c r="A204" s="148" t="s">
        <v>69</v>
      </c>
      <c r="B204" s="146" t="s">
        <v>578</v>
      </c>
      <c r="C204" s="221">
        <f t="shared" si="184"/>
        <v>0</v>
      </c>
      <c r="D204" s="36">
        <f t="shared" si="185"/>
        <v>0</v>
      </c>
      <c r="E204" s="36"/>
      <c r="F204" s="36">
        <v>0</v>
      </c>
      <c r="G204" s="36"/>
      <c r="H204" s="36"/>
      <c r="I204" s="36"/>
      <c r="J204" s="36"/>
      <c r="K204" s="36"/>
      <c r="L204" s="36"/>
      <c r="M204" s="36"/>
      <c r="N204" s="36"/>
      <c r="O204" s="36"/>
      <c r="P204" s="186"/>
      <c r="Q204" s="186"/>
      <c r="R204" s="186"/>
      <c r="S204" s="186"/>
      <c r="T204" s="186"/>
      <c r="U204" s="186"/>
      <c r="V204" s="186"/>
      <c r="W204" s="186"/>
      <c r="X204" s="186"/>
      <c r="Y204" s="186"/>
      <c r="Z204" s="186"/>
      <c r="AA204" s="186"/>
      <c r="AB204" s="186"/>
      <c r="AC204" s="224"/>
      <c r="AD204" s="12" t="s">
        <v>713</v>
      </c>
      <c r="AE204" s="12">
        <v>0</v>
      </c>
      <c r="AF204">
        <v>1</v>
      </c>
    </row>
    <row r="205" spans="1:35" ht="37.5">
      <c r="A205" s="145" t="s">
        <v>71</v>
      </c>
      <c r="B205" s="146" t="s">
        <v>85</v>
      </c>
      <c r="C205" s="221">
        <f t="shared" si="184"/>
        <v>0</v>
      </c>
      <c r="D205" s="36">
        <f t="shared" si="185"/>
        <v>0</v>
      </c>
      <c r="E205" s="36"/>
      <c r="F205" s="36">
        <v>0</v>
      </c>
      <c r="G205" s="36"/>
      <c r="H205" s="36"/>
      <c r="I205" s="36"/>
      <c r="J205" s="36"/>
      <c r="K205" s="36"/>
      <c r="L205" s="36"/>
      <c r="M205" s="36"/>
      <c r="N205" s="36"/>
      <c r="O205" s="36"/>
      <c r="P205" s="186"/>
      <c r="Q205" s="186"/>
      <c r="R205" s="186"/>
      <c r="S205" s="186"/>
      <c r="T205" s="186"/>
      <c r="U205" s="186"/>
      <c r="V205" s="186"/>
      <c r="W205" s="186"/>
      <c r="X205" s="186"/>
      <c r="Y205" s="186"/>
      <c r="Z205" s="186"/>
      <c r="AA205" s="186"/>
      <c r="AB205" s="186"/>
      <c r="AC205" s="224"/>
      <c r="AD205" s="12" t="s">
        <v>713</v>
      </c>
      <c r="AE205" s="12"/>
      <c r="AF205">
        <v>1</v>
      </c>
    </row>
    <row r="206" spans="1:35" ht="37.5">
      <c r="A206" s="148" t="s">
        <v>73</v>
      </c>
      <c r="B206" s="146" t="s">
        <v>579</v>
      </c>
      <c r="C206" s="221">
        <f t="shared" si="184"/>
        <v>3000</v>
      </c>
      <c r="D206" s="36">
        <f t="shared" si="185"/>
        <v>3000</v>
      </c>
      <c r="E206" s="36"/>
      <c r="F206" s="36">
        <v>3000</v>
      </c>
      <c r="G206" s="36"/>
      <c r="H206" s="36"/>
      <c r="I206" s="36"/>
      <c r="J206" s="36"/>
      <c r="K206" s="36"/>
      <c r="L206" s="36"/>
      <c r="M206" s="36"/>
      <c r="N206" s="36"/>
      <c r="O206" s="36"/>
      <c r="P206" s="186"/>
      <c r="Q206" s="186"/>
      <c r="R206" s="186"/>
      <c r="S206" s="186"/>
      <c r="T206" s="186"/>
      <c r="U206" s="186"/>
      <c r="V206" s="186"/>
      <c r="W206" s="186"/>
      <c r="X206" s="186"/>
      <c r="Y206" s="186"/>
      <c r="Z206" s="186"/>
      <c r="AA206" s="186"/>
      <c r="AB206" s="186"/>
      <c r="AC206" s="224"/>
      <c r="AD206" s="12" t="s">
        <v>713</v>
      </c>
      <c r="AE206" s="12" t="s">
        <v>714</v>
      </c>
      <c r="AF206">
        <v>1</v>
      </c>
      <c r="AG206">
        <v>1</v>
      </c>
    </row>
    <row r="207" spans="1:35" ht="37.5">
      <c r="A207" s="145" t="s">
        <v>503</v>
      </c>
      <c r="B207" s="146" t="s">
        <v>86</v>
      </c>
      <c r="C207" s="221">
        <f t="shared" si="184"/>
        <v>1214</v>
      </c>
      <c r="D207" s="36">
        <f t="shared" si="185"/>
        <v>1214</v>
      </c>
      <c r="E207" s="36"/>
      <c r="F207" s="36">
        <v>1214</v>
      </c>
      <c r="G207" s="36"/>
      <c r="H207" s="36"/>
      <c r="I207" s="36"/>
      <c r="J207" s="36"/>
      <c r="K207" s="36"/>
      <c r="L207" s="36"/>
      <c r="M207" s="36"/>
      <c r="N207" s="36"/>
      <c r="O207" s="36"/>
      <c r="P207" s="36">
        <f>Q207+V207</f>
        <v>1209</v>
      </c>
      <c r="Q207" s="36">
        <f>SUM(R207:U207)</f>
        <v>1209</v>
      </c>
      <c r="R207" s="186"/>
      <c r="S207" s="415">
        <v>1209</v>
      </c>
      <c r="T207" s="186"/>
      <c r="U207" s="186"/>
      <c r="V207" s="186"/>
      <c r="W207" s="186"/>
      <c r="X207" s="186"/>
      <c r="Y207" s="186"/>
      <c r="Z207" s="186"/>
      <c r="AA207" s="186"/>
      <c r="AB207" s="186"/>
      <c r="AC207" s="224"/>
      <c r="AD207" s="12" t="s">
        <v>713</v>
      </c>
      <c r="AE207" s="12" t="s">
        <v>714</v>
      </c>
      <c r="AF207">
        <v>1</v>
      </c>
      <c r="AG207">
        <v>1</v>
      </c>
    </row>
    <row r="208" spans="1:35">
      <c r="A208" s="136" t="s">
        <v>580</v>
      </c>
      <c r="B208" s="137" t="s">
        <v>16</v>
      </c>
      <c r="C208" s="34">
        <f>SUM(C209:C214)</f>
        <v>2866</v>
      </c>
      <c r="D208" s="34">
        <f>SUM(D209:D214)</f>
        <v>2866</v>
      </c>
      <c r="E208" s="34">
        <f t="shared" ref="E208:U208" si="186">SUM(E209:E214)</f>
        <v>0</v>
      </c>
      <c r="F208" s="34">
        <f t="shared" si="186"/>
        <v>2866</v>
      </c>
      <c r="G208" s="34">
        <f t="shared" si="186"/>
        <v>0</v>
      </c>
      <c r="H208" s="34">
        <f t="shared" si="186"/>
        <v>0</v>
      </c>
      <c r="I208" s="34"/>
      <c r="J208" s="34"/>
      <c r="K208" s="34"/>
      <c r="L208" s="34"/>
      <c r="M208" s="34"/>
      <c r="N208" s="34"/>
      <c r="O208" s="34"/>
      <c r="P208" s="34">
        <f t="shared" si="186"/>
        <v>2844</v>
      </c>
      <c r="Q208" s="34">
        <f t="shared" si="186"/>
        <v>2844</v>
      </c>
      <c r="R208" s="34">
        <f t="shared" si="186"/>
        <v>0</v>
      </c>
      <c r="S208" s="34">
        <f t="shared" si="186"/>
        <v>2844</v>
      </c>
      <c r="T208" s="34">
        <f t="shared" si="186"/>
        <v>0</v>
      </c>
      <c r="U208" s="34">
        <f t="shared" si="186"/>
        <v>0</v>
      </c>
      <c r="V208" s="34"/>
      <c r="W208" s="34"/>
      <c r="X208" s="34"/>
      <c r="Y208" s="34"/>
      <c r="Z208" s="34"/>
      <c r="AA208" s="34"/>
      <c r="AB208" s="34"/>
      <c r="AC208" s="224"/>
      <c r="AD208" s="12">
        <v>0</v>
      </c>
      <c r="AE208" s="4">
        <v>0</v>
      </c>
      <c r="AF208">
        <v>6</v>
      </c>
      <c r="AG208">
        <v>4</v>
      </c>
    </row>
    <row r="209" spans="1:33" ht="56.25">
      <c r="A209" s="145" t="s">
        <v>30</v>
      </c>
      <c r="B209" s="146" t="s">
        <v>581</v>
      </c>
      <c r="C209" s="221">
        <f t="shared" ref="C209:C214" si="187">D209+J209</f>
        <v>0</v>
      </c>
      <c r="D209" s="36">
        <f t="shared" ref="D209:D213" si="188">SUM(E209:H209)</f>
        <v>0</v>
      </c>
      <c r="E209" s="36"/>
      <c r="F209" s="36">
        <v>0</v>
      </c>
      <c r="G209" s="36"/>
      <c r="H209" s="36"/>
      <c r="I209" s="36"/>
      <c r="J209" s="36"/>
      <c r="K209" s="36"/>
      <c r="L209" s="36"/>
      <c r="M209" s="36"/>
      <c r="N209" s="36"/>
      <c r="O209" s="36"/>
      <c r="P209" s="186"/>
      <c r="Q209" s="186"/>
      <c r="R209" s="186"/>
      <c r="S209" s="186"/>
      <c r="T209" s="186"/>
      <c r="U209" s="186"/>
      <c r="V209" s="186"/>
      <c r="W209" s="186"/>
      <c r="X209" s="186"/>
      <c r="Y209" s="186"/>
      <c r="Z209" s="186"/>
      <c r="AA209" s="186"/>
      <c r="AB209" s="186"/>
      <c r="AC209" s="224"/>
      <c r="AD209" s="12" t="s">
        <v>262</v>
      </c>
      <c r="AE209" s="4"/>
      <c r="AF209">
        <v>1</v>
      </c>
    </row>
    <row r="210" spans="1:33" ht="56.25">
      <c r="A210" s="148" t="s">
        <v>34</v>
      </c>
      <c r="B210" s="146" t="s">
        <v>122</v>
      </c>
      <c r="C210" s="221">
        <f t="shared" si="187"/>
        <v>1200</v>
      </c>
      <c r="D210" s="36">
        <f t="shared" si="188"/>
        <v>1200</v>
      </c>
      <c r="E210" s="36"/>
      <c r="F210" s="36">
        <v>1200</v>
      </c>
      <c r="G210" s="36"/>
      <c r="H210" s="36"/>
      <c r="I210" s="36"/>
      <c r="J210" s="36"/>
      <c r="K210" s="36"/>
      <c r="L210" s="36"/>
      <c r="M210" s="36"/>
      <c r="N210" s="36"/>
      <c r="O210" s="36"/>
      <c r="P210" s="36">
        <f t="shared" ref="P210:P213" si="189">Q210+V210</f>
        <v>1200</v>
      </c>
      <c r="Q210" s="36">
        <f t="shared" ref="Q210:Q213" si="190">SUM(R210:U210)</f>
        <v>1200</v>
      </c>
      <c r="R210" s="186"/>
      <c r="S210" s="415">
        <v>1200</v>
      </c>
      <c r="T210" s="186"/>
      <c r="U210" s="186"/>
      <c r="V210" s="186"/>
      <c r="W210" s="186"/>
      <c r="X210" s="186"/>
      <c r="Y210" s="186"/>
      <c r="Z210" s="186"/>
      <c r="AA210" s="186"/>
      <c r="AB210" s="186"/>
      <c r="AC210" s="224">
        <f t="shared" si="173"/>
        <v>100</v>
      </c>
      <c r="AD210" s="12" t="s">
        <v>262</v>
      </c>
      <c r="AE210" s="12" t="s">
        <v>714</v>
      </c>
      <c r="AF210">
        <v>1</v>
      </c>
      <c r="AG210">
        <v>1</v>
      </c>
    </row>
    <row r="211" spans="1:33" ht="56.25">
      <c r="A211" s="145" t="s">
        <v>36</v>
      </c>
      <c r="B211" s="146" t="s">
        <v>582</v>
      </c>
      <c r="C211" s="221">
        <f t="shared" si="187"/>
        <v>1600</v>
      </c>
      <c r="D211" s="36">
        <f t="shared" si="188"/>
        <v>1600</v>
      </c>
      <c r="E211" s="36"/>
      <c r="F211" s="36">
        <v>1600</v>
      </c>
      <c r="G211" s="36"/>
      <c r="H211" s="36"/>
      <c r="I211" s="36"/>
      <c r="J211" s="36"/>
      <c r="K211" s="36"/>
      <c r="L211" s="36"/>
      <c r="M211" s="36"/>
      <c r="N211" s="36"/>
      <c r="O211" s="36"/>
      <c r="P211" s="36">
        <f t="shared" si="189"/>
        <v>1600</v>
      </c>
      <c r="Q211" s="36">
        <f t="shared" si="190"/>
        <v>1600</v>
      </c>
      <c r="R211" s="186"/>
      <c r="S211" s="415">
        <v>1600</v>
      </c>
      <c r="T211" s="186"/>
      <c r="U211" s="186"/>
      <c r="V211" s="186"/>
      <c r="W211" s="186"/>
      <c r="X211" s="186"/>
      <c r="Y211" s="186"/>
      <c r="Z211" s="186"/>
      <c r="AA211" s="186"/>
      <c r="AB211" s="186"/>
      <c r="AC211" s="224">
        <f t="shared" si="173"/>
        <v>100</v>
      </c>
      <c r="AD211" s="12" t="s">
        <v>262</v>
      </c>
      <c r="AE211" s="12" t="s">
        <v>714</v>
      </c>
      <c r="AF211">
        <v>1</v>
      </c>
      <c r="AG211">
        <v>1</v>
      </c>
    </row>
    <row r="212" spans="1:33" ht="56.25">
      <c r="A212" s="145" t="s">
        <v>36</v>
      </c>
      <c r="B212" s="146" t="s">
        <v>70</v>
      </c>
      <c r="C212" s="221">
        <f t="shared" si="187"/>
        <v>22</v>
      </c>
      <c r="D212" s="36">
        <f t="shared" si="188"/>
        <v>22</v>
      </c>
      <c r="E212" s="36"/>
      <c r="F212" s="36">
        <v>22</v>
      </c>
      <c r="G212" s="36"/>
      <c r="H212" s="36"/>
      <c r="I212" s="36"/>
      <c r="J212" s="36"/>
      <c r="K212" s="36"/>
      <c r="L212" s="36"/>
      <c r="M212" s="36"/>
      <c r="N212" s="36"/>
      <c r="O212" s="36"/>
      <c r="P212" s="36">
        <f t="shared" si="189"/>
        <v>0</v>
      </c>
      <c r="Q212" s="36">
        <f t="shared" si="190"/>
        <v>0</v>
      </c>
      <c r="R212" s="186"/>
      <c r="S212" s="186"/>
      <c r="T212" s="186"/>
      <c r="U212" s="186"/>
      <c r="V212" s="186"/>
      <c r="W212" s="186"/>
      <c r="X212" s="186"/>
      <c r="Y212" s="186"/>
      <c r="Z212" s="186"/>
      <c r="AA212" s="186"/>
      <c r="AB212" s="186"/>
      <c r="AC212" s="224">
        <f t="shared" si="173"/>
        <v>0</v>
      </c>
      <c r="AD212" s="12" t="s">
        <v>262</v>
      </c>
      <c r="AE212" s="12" t="s">
        <v>714</v>
      </c>
      <c r="AF212">
        <v>1</v>
      </c>
      <c r="AG212">
        <v>1</v>
      </c>
    </row>
    <row r="213" spans="1:33" ht="56.25">
      <c r="A213" s="148" t="s">
        <v>80</v>
      </c>
      <c r="B213" s="146" t="s">
        <v>583</v>
      </c>
      <c r="C213" s="221">
        <f t="shared" si="187"/>
        <v>44</v>
      </c>
      <c r="D213" s="36">
        <f t="shared" si="188"/>
        <v>44</v>
      </c>
      <c r="E213" s="36"/>
      <c r="F213" s="36">
        <v>44</v>
      </c>
      <c r="G213" s="36"/>
      <c r="H213" s="36"/>
      <c r="I213" s="36"/>
      <c r="J213" s="36"/>
      <c r="K213" s="36"/>
      <c r="L213" s="36"/>
      <c r="M213" s="36"/>
      <c r="N213" s="36"/>
      <c r="O213" s="36"/>
      <c r="P213" s="36">
        <f t="shared" si="189"/>
        <v>44</v>
      </c>
      <c r="Q213" s="36">
        <f t="shared" si="190"/>
        <v>44</v>
      </c>
      <c r="R213" s="186"/>
      <c r="S213" s="415">
        <v>44</v>
      </c>
      <c r="T213" s="186"/>
      <c r="U213" s="186"/>
      <c r="V213" s="186"/>
      <c r="W213" s="186"/>
      <c r="X213" s="186"/>
      <c r="Y213" s="186"/>
      <c r="Z213" s="186"/>
      <c r="AA213" s="186"/>
      <c r="AB213" s="186"/>
      <c r="AC213" s="224">
        <f t="shared" si="173"/>
        <v>100</v>
      </c>
      <c r="AD213" s="12" t="s">
        <v>262</v>
      </c>
      <c r="AE213" s="12" t="s">
        <v>714</v>
      </c>
      <c r="AF213">
        <v>1</v>
      </c>
      <c r="AG213">
        <v>1</v>
      </c>
    </row>
    <row r="214" spans="1:33" ht="56.25">
      <c r="A214" s="145" t="s">
        <v>82</v>
      </c>
      <c r="B214" s="146" t="s">
        <v>584</v>
      </c>
      <c r="C214" s="221">
        <f t="shared" si="187"/>
        <v>0</v>
      </c>
      <c r="D214" s="36">
        <v>0</v>
      </c>
      <c r="E214" s="36"/>
      <c r="F214" s="36">
        <v>0</v>
      </c>
      <c r="G214" s="36"/>
      <c r="H214" s="36"/>
      <c r="I214" s="36"/>
      <c r="J214" s="36"/>
      <c r="K214" s="36"/>
      <c r="L214" s="36"/>
      <c r="M214" s="36"/>
      <c r="N214" s="36"/>
      <c r="O214" s="36"/>
      <c r="P214" s="186"/>
      <c r="Q214" s="186"/>
      <c r="R214" s="186"/>
      <c r="S214" s="186"/>
      <c r="T214" s="186"/>
      <c r="U214" s="186"/>
      <c r="V214" s="186"/>
      <c r="W214" s="186"/>
      <c r="X214" s="186"/>
      <c r="Y214" s="186"/>
      <c r="Z214" s="186"/>
      <c r="AA214" s="186"/>
      <c r="AB214" s="186"/>
      <c r="AC214" s="224"/>
      <c r="AD214" s="12" t="s">
        <v>262</v>
      </c>
      <c r="AE214" s="4"/>
      <c r="AF214">
        <v>1</v>
      </c>
    </row>
    <row r="215" spans="1:33">
      <c r="A215" s="20" t="s">
        <v>585</v>
      </c>
      <c r="B215" s="137" t="s">
        <v>15</v>
      </c>
      <c r="C215" s="137"/>
      <c r="D215" s="34">
        <v>0</v>
      </c>
      <c r="E215" s="34">
        <v>0</v>
      </c>
      <c r="F215" s="34">
        <v>0</v>
      </c>
      <c r="G215" s="34">
        <v>0</v>
      </c>
      <c r="H215" s="34">
        <v>0</v>
      </c>
      <c r="I215" s="34"/>
      <c r="J215" s="34"/>
      <c r="K215" s="34"/>
      <c r="L215" s="34"/>
      <c r="M215" s="34"/>
      <c r="N215" s="34"/>
      <c r="O215" s="34"/>
      <c r="P215" s="4"/>
      <c r="Q215" s="4"/>
      <c r="R215" s="213"/>
      <c r="S215" s="213"/>
      <c r="T215" s="213"/>
      <c r="U215" s="213"/>
      <c r="V215" s="213"/>
      <c r="W215" s="213"/>
      <c r="X215" s="213"/>
      <c r="Y215" s="213"/>
      <c r="Z215" s="213"/>
      <c r="AA215" s="213"/>
      <c r="AB215" s="213"/>
      <c r="AC215" s="224"/>
      <c r="AD215" s="12"/>
      <c r="AE215" s="4">
        <v>0</v>
      </c>
      <c r="AF215">
        <v>1</v>
      </c>
      <c r="AG215">
        <v>0</v>
      </c>
    </row>
    <row r="216" spans="1:33" ht="37.5">
      <c r="A216" s="145"/>
      <c r="B216" s="146" t="s">
        <v>124</v>
      </c>
      <c r="C216" s="146"/>
      <c r="D216" s="35"/>
      <c r="E216" s="35"/>
      <c r="F216" s="35"/>
      <c r="G216" s="35"/>
      <c r="H216" s="35"/>
      <c r="I216" s="35"/>
      <c r="J216" s="35"/>
      <c r="K216" s="35"/>
      <c r="L216" s="35"/>
      <c r="M216" s="35"/>
      <c r="N216" s="35"/>
      <c r="O216" s="35"/>
      <c r="P216" s="4"/>
      <c r="Q216" s="4"/>
      <c r="R216" s="213"/>
      <c r="S216" s="213"/>
      <c r="T216" s="213"/>
      <c r="U216" s="213"/>
      <c r="V216" s="213"/>
      <c r="W216" s="213"/>
      <c r="X216" s="213"/>
      <c r="Y216" s="213"/>
      <c r="Z216" s="213"/>
      <c r="AA216" s="213"/>
      <c r="AB216" s="213"/>
      <c r="AC216" s="224"/>
      <c r="AD216" s="12" t="s">
        <v>265</v>
      </c>
      <c r="AE216" s="4"/>
      <c r="AF216">
        <v>1</v>
      </c>
    </row>
    <row r="217" spans="1:33">
      <c r="A217" s="20" t="s">
        <v>586</v>
      </c>
      <c r="B217" s="137" t="s">
        <v>17</v>
      </c>
      <c r="C217" s="137"/>
      <c r="D217" s="34">
        <v>0</v>
      </c>
      <c r="E217" s="34">
        <v>0</v>
      </c>
      <c r="F217" s="34">
        <v>0</v>
      </c>
      <c r="G217" s="34">
        <v>0</v>
      </c>
      <c r="H217" s="34">
        <v>0</v>
      </c>
      <c r="I217" s="34"/>
      <c r="J217" s="34"/>
      <c r="K217" s="34"/>
      <c r="L217" s="34"/>
      <c r="M217" s="34"/>
      <c r="N217" s="34"/>
      <c r="O217" s="34"/>
      <c r="P217" s="4"/>
      <c r="Q217" s="4"/>
      <c r="R217" s="213"/>
      <c r="S217" s="213"/>
      <c r="T217" s="213"/>
      <c r="U217" s="213"/>
      <c r="V217" s="213"/>
      <c r="W217" s="213"/>
      <c r="X217" s="213"/>
      <c r="Y217" s="213"/>
      <c r="Z217" s="213"/>
      <c r="AA217" s="213"/>
      <c r="AB217" s="213"/>
      <c r="AC217" s="224"/>
      <c r="AD217" s="12">
        <v>0</v>
      </c>
      <c r="AE217" s="4">
        <v>0</v>
      </c>
      <c r="AF217">
        <v>5</v>
      </c>
      <c r="AG217">
        <v>0</v>
      </c>
    </row>
    <row r="218" spans="1:33" ht="37.5">
      <c r="A218" s="145" t="s">
        <v>30</v>
      </c>
      <c r="B218" s="146" t="s">
        <v>587</v>
      </c>
      <c r="C218" s="146"/>
      <c r="D218" s="35"/>
      <c r="E218" s="35"/>
      <c r="F218" s="35"/>
      <c r="G218" s="35"/>
      <c r="H218" s="35"/>
      <c r="I218" s="35"/>
      <c r="J218" s="35"/>
      <c r="K218" s="35"/>
      <c r="L218" s="35"/>
      <c r="M218" s="35"/>
      <c r="N218" s="35"/>
      <c r="O218" s="35"/>
      <c r="P218" s="4"/>
      <c r="Q218" s="4"/>
      <c r="R218" s="213"/>
      <c r="S218" s="213"/>
      <c r="T218" s="213"/>
      <c r="U218" s="213"/>
      <c r="V218" s="213"/>
      <c r="W218" s="213"/>
      <c r="X218" s="213"/>
      <c r="Y218" s="213"/>
      <c r="Z218" s="213"/>
      <c r="AA218" s="213"/>
      <c r="AB218" s="213"/>
      <c r="AC218" s="224"/>
      <c r="AD218" s="12" t="s">
        <v>264</v>
      </c>
      <c r="AE218" s="4">
        <v>0</v>
      </c>
      <c r="AF218">
        <v>1</v>
      </c>
    </row>
    <row r="219" spans="1:33" ht="37.5">
      <c r="A219" s="148" t="s">
        <v>34</v>
      </c>
      <c r="B219" s="146" t="s">
        <v>588</v>
      </c>
      <c r="C219" s="146"/>
      <c r="D219" s="35"/>
      <c r="E219" s="35"/>
      <c r="F219" s="35"/>
      <c r="G219" s="35"/>
      <c r="H219" s="35"/>
      <c r="I219" s="35"/>
      <c r="J219" s="35"/>
      <c r="K219" s="35"/>
      <c r="L219" s="35"/>
      <c r="M219" s="35"/>
      <c r="N219" s="35"/>
      <c r="O219" s="35"/>
      <c r="P219" s="4"/>
      <c r="Q219" s="4"/>
      <c r="R219" s="213"/>
      <c r="S219" s="213"/>
      <c r="T219" s="213"/>
      <c r="U219" s="213"/>
      <c r="V219" s="213"/>
      <c r="W219" s="213"/>
      <c r="X219" s="213"/>
      <c r="Y219" s="213"/>
      <c r="Z219" s="213"/>
      <c r="AA219" s="213"/>
      <c r="AB219" s="213"/>
      <c r="AC219" s="224"/>
      <c r="AD219" s="12" t="s">
        <v>264</v>
      </c>
      <c r="AE219" s="4"/>
      <c r="AF219">
        <v>1</v>
      </c>
    </row>
    <row r="220" spans="1:33" ht="37.5">
      <c r="A220" s="145" t="s">
        <v>36</v>
      </c>
      <c r="B220" s="146" t="s">
        <v>589</v>
      </c>
      <c r="C220" s="146"/>
      <c r="D220" s="35"/>
      <c r="E220" s="35"/>
      <c r="F220" s="35"/>
      <c r="G220" s="35"/>
      <c r="H220" s="35"/>
      <c r="I220" s="35"/>
      <c r="J220" s="35"/>
      <c r="K220" s="35"/>
      <c r="L220" s="35"/>
      <c r="M220" s="35"/>
      <c r="N220" s="35"/>
      <c r="O220" s="35"/>
      <c r="P220" s="4"/>
      <c r="Q220" s="4"/>
      <c r="R220" s="213"/>
      <c r="S220" s="213"/>
      <c r="T220" s="213"/>
      <c r="U220" s="213"/>
      <c r="V220" s="213"/>
      <c r="W220" s="213"/>
      <c r="X220" s="213"/>
      <c r="Y220" s="213"/>
      <c r="Z220" s="213"/>
      <c r="AA220" s="213"/>
      <c r="AB220" s="213"/>
      <c r="AC220" s="224"/>
      <c r="AD220" s="12" t="s">
        <v>264</v>
      </c>
      <c r="AE220" s="4">
        <v>0</v>
      </c>
      <c r="AF220">
        <v>1</v>
      </c>
    </row>
    <row r="221" spans="1:33" ht="37.5">
      <c r="A221" s="148" t="s">
        <v>80</v>
      </c>
      <c r="B221" s="146" t="s">
        <v>137</v>
      </c>
      <c r="C221" s="146"/>
      <c r="D221" s="35"/>
      <c r="E221" s="35"/>
      <c r="F221" s="35"/>
      <c r="G221" s="35"/>
      <c r="H221" s="35"/>
      <c r="I221" s="35"/>
      <c r="J221" s="35"/>
      <c r="K221" s="35"/>
      <c r="L221" s="35"/>
      <c r="M221" s="35"/>
      <c r="N221" s="35"/>
      <c r="O221" s="35"/>
      <c r="P221" s="4"/>
      <c r="Q221" s="4"/>
      <c r="R221" s="213"/>
      <c r="S221" s="213"/>
      <c r="T221" s="213"/>
      <c r="U221" s="213"/>
      <c r="V221" s="213"/>
      <c r="W221" s="213"/>
      <c r="X221" s="213"/>
      <c r="Y221" s="213"/>
      <c r="Z221" s="213"/>
      <c r="AA221" s="213"/>
      <c r="AB221" s="213"/>
      <c r="AC221" s="224"/>
      <c r="AD221" s="12" t="s">
        <v>264</v>
      </c>
      <c r="AE221" s="4"/>
      <c r="AF221">
        <v>1</v>
      </c>
    </row>
    <row r="222" spans="1:33" ht="37.5">
      <c r="A222" s="145" t="s">
        <v>82</v>
      </c>
      <c r="B222" s="146" t="s">
        <v>590</v>
      </c>
      <c r="C222" s="146"/>
      <c r="D222" s="35"/>
      <c r="E222" s="35"/>
      <c r="F222" s="35"/>
      <c r="G222" s="35"/>
      <c r="H222" s="35"/>
      <c r="I222" s="35"/>
      <c r="J222" s="35"/>
      <c r="K222" s="35"/>
      <c r="L222" s="35"/>
      <c r="M222" s="35"/>
      <c r="N222" s="35"/>
      <c r="O222" s="35"/>
      <c r="P222" s="4"/>
      <c r="Q222" s="4"/>
      <c r="R222" s="213"/>
      <c r="S222" s="213"/>
      <c r="T222" s="213"/>
      <c r="U222" s="213"/>
      <c r="V222" s="213"/>
      <c r="W222" s="213"/>
      <c r="X222" s="213"/>
      <c r="Y222" s="213"/>
      <c r="Z222" s="213"/>
      <c r="AA222" s="213"/>
      <c r="AB222" s="213"/>
      <c r="AC222" s="224"/>
      <c r="AD222" s="12" t="s">
        <v>264</v>
      </c>
      <c r="AE222" s="4"/>
      <c r="AF222">
        <v>1</v>
      </c>
    </row>
    <row r="223" spans="1:33">
      <c r="A223" s="20" t="s">
        <v>591</v>
      </c>
      <c r="B223" s="137" t="s">
        <v>14</v>
      </c>
      <c r="C223" s="137"/>
      <c r="D223" s="34">
        <v>0</v>
      </c>
      <c r="E223" s="34">
        <v>0</v>
      </c>
      <c r="F223" s="34">
        <v>0</v>
      </c>
      <c r="G223" s="34">
        <v>0</v>
      </c>
      <c r="H223" s="34">
        <v>0</v>
      </c>
      <c r="I223" s="34"/>
      <c r="J223" s="34"/>
      <c r="K223" s="34"/>
      <c r="L223" s="34"/>
      <c r="M223" s="34"/>
      <c r="N223" s="34"/>
      <c r="O223" s="34"/>
      <c r="P223" s="4"/>
      <c r="Q223" s="4"/>
      <c r="R223" s="213"/>
      <c r="S223" s="213"/>
      <c r="T223" s="213"/>
      <c r="U223" s="213"/>
      <c r="V223" s="213"/>
      <c r="W223" s="213"/>
      <c r="X223" s="213"/>
      <c r="Y223" s="213"/>
      <c r="Z223" s="213"/>
      <c r="AA223" s="213"/>
      <c r="AB223" s="213"/>
      <c r="AC223" s="224"/>
      <c r="AD223" s="12"/>
      <c r="AE223" s="4">
        <v>0</v>
      </c>
      <c r="AF223">
        <v>1</v>
      </c>
      <c r="AG223">
        <v>0</v>
      </c>
    </row>
    <row r="224" spans="1:33" ht="37.5">
      <c r="A224" s="145"/>
      <c r="B224" s="146" t="s">
        <v>88</v>
      </c>
      <c r="C224" s="146"/>
      <c r="D224" s="35"/>
      <c r="E224" s="35"/>
      <c r="F224" s="35"/>
      <c r="G224" s="35"/>
      <c r="H224" s="35"/>
      <c r="I224" s="35"/>
      <c r="J224" s="35"/>
      <c r="K224" s="35"/>
      <c r="L224" s="35"/>
      <c r="M224" s="35"/>
      <c r="N224" s="35"/>
      <c r="O224" s="35"/>
      <c r="P224" s="4"/>
      <c r="Q224" s="4"/>
      <c r="R224" s="213"/>
      <c r="S224" s="213"/>
      <c r="T224" s="213"/>
      <c r="U224" s="213"/>
      <c r="V224" s="213"/>
      <c r="W224" s="213"/>
      <c r="X224" s="213"/>
      <c r="Y224" s="213"/>
      <c r="Z224" s="213"/>
      <c r="AA224" s="213"/>
      <c r="AB224" s="213"/>
      <c r="AC224" s="224"/>
      <c r="AD224" s="12" t="s">
        <v>261</v>
      </c>
      <c r="AE224" s="4">
        <v>0</v>
      </c>
      <c r="AF224">
        <v>1</v>
      </c>
    </row>
    <row r="225" spans="1:35">
      <c r="A225" s="20" t="s">
        <v>592</v>
      </c>
      <c r="B225" s="137" t="s">
        <v>18</v>
      </c>
      <c r="C225" s="34">
        <f>SUM(C226:C228)</f>
        <v>6020</v>
      </c>
      <c r="D225" s="34">
        <f>SUM(D226:D228)</f>
        <v>6020</v>
      </c>
      <c r="E225" s="34">
        <f t="shared" ref="E225:U225" si="191">SUM(E226:E228)</f>
        <v>0</v>
      </c>
      <c r="F225" s="34">
        <f t="shared" si="191"/>
        <v>6020</v>
      </c>
      <c r="G225" s="34">
        <f t="shared" si="191"/>
        <v>0</v>
      </c>
      <c r="H225" s="34">
        <f t="shared" si="191"/>
        <v>0</v>
      </c>
      <c r="I225" s="34">
        <f t="shared" si="191"/>
        <v>0</v>
      </c>
      <c r="J225" s="34">
        <f t="shared" si="191"/>
        <v>0</v>
      </c>
      <c r="K225" s="34">
        <f t="shared" si="191"/>
        <v>0</v>
      </c>
      <c r="L225" s="34">
        <f t="shared" si="191"/>
        <v>0</v>
      </c>
      <c r="M225" s="34">
        <f t="shared" si="191"/>
        <v>0</v>
      </c>
      <c r="N225" s="34">
        <f t="shared" si="191"/>
        <v>0</v>
      </c>
      <c r="O225" s="34">
        <f t="shared" si="191"/>
        <v>0</v>
      </c>
      <c r="P225" s="34">
        <f>Q225+V225</f>
        <v>2020</v>
      </c>
      <c r="Q225" s="34">
        <f t="shared" si="191"/>
        <v>2020</v>
      </c>
      <c r="R225" s="34">
        <f t="shared" si="191"/>
        <v>0</v>
      </c>
      <c r="S225" s="34">
        <f t="shared" si="191"/>
        <v>2020</v>
      </c>
      <c r="T225" s="34">
        <f t="shared" si="191"/>
        <v>0</v>
      </c>
      <c r="U225" s="34">
        <f t="shared" si="191"/>
        <v>0</v>
      </c>
      <c r="V225" s="34"/>
      <c r="W225" s="34"/>
      <c r="X225" s="34"/>
      <c r="Y225" s="34"/>
      <c r="Z225" s="34"/>
      <c r="AA225" s="34"/>
      <c r="AB225" s="34"/>
      <c r="AC225" s="224">
        <f t="shared" si="173"/>
        <v>33.554817275747503</v>
      </c>
      <c r="AD225" s="12">
        <v>0</v>
      </c>
      <c r="AE225" s="4">
        <v>0</v>
      </c>
      <c r="AF225">
        <v>3</v>
      </c>
      <c r="AG225">
        <v>3</v>
      </c>
    </row>
    <row r="226" spans="1:35" ht="37.5">
      <c r="A226" s="145" t="s">
        <v>30</v>
      </c>
      <c r="B226" s="146" t="s">
        <v>108</v>
      </c>
      <c r="C226" s="221">
        <f t="shared" ref="C226:C228" si="192">D226+J226</f>
        <v>1000</v>
      </c>
      <c r="D226" s="36">
        <f t="shared" ref="D226:D228" si="193">SUM(E226:H226)</f>
        <v>1000</v>
      </c>
      <c r="E226" s="36"/>
      <c r="F226" s="36">
        <v>1000</v>
      </c>
      <c r="G226" s="36"/>
      <c r="H226" s="36"/>
      <c r="I226" s="36"/>
      <c r="J226" s="36"/>
      <c r="K226" s="36"/>
      <c r="L226" s="36"/>
      <c r="M226" s="36"/>
      <c r="N226" s="36"/>
      <c r="O226" s="36"/>
      <c r="P226" s="36">
        <f t="shared" ref="P226" si="194">Q226+V226</f>
        <v>1000</v>
      </c>
      <c r="Q226" s="36">
        <f t="shared" ref="Q226" si="195">SUM(R226:U226)</f>
        <v>1000</v>
      </c>
      <c r="R226" s="186"/>
      <c r="S226" s="415">
        <v>1000</v>
      </c>
      <c r="T226" s="186"/>
      <c r="U226" s="186"/>
      <c r="V226" s="186"/>
      <c r="W226" s="186"/>
      <c r="X226" s="186"/>
      <c r="Y226" s="186"/>
      <c r="Z226" s="186"/>
      <c r="AA226" s="186"/>
      <c r="AB226" s="186"/>
      <c r="AC226" s="385">
        <f t="shared" si="173"/>
        <v>100</v>
      </c>
      <c r="AD226" s="12" t="s">
        <v>267</v>
      </c>
      <c r="AE226" s="12" t="s">
        <v>714</v>
      </c>
      <c r="AF226">
        <v>1</v>
      </c>
      <c r="AG226">
        <v>1</v>
      </c>
    </row>
    <row r="227" spans="1:35" ht="37.5">
      <c r="A227" s="148" t="s">
        <v>34</v>
      </c>
      <c r="B227" s="146" t="s">
        <v>107</v>
      </c>
      <c r="C227" s="221">
        <f t="shared" si="192"/>
        <v>4000</v>
      </c>
      <c r="D227" s="36">
        <f t="shared" si="193"/>
        <v>4000</v>
      </c>
      <c r="E227" s="36"/>
      <c r="F227" s="36">
        <v>4000</v>
      </c>
      <c r="G227" s="36"/>
      <c r="H227" s="36"/>
      <c r="I227" s="36"/>
      <c r="J227" s="36"/>
      <c r="K227" s="36"/>
      <c r="L227" s="36"/>
      <c r="M227" s="36"/>
      <c r="N227" s="36"/>
      <c r="O227" s="36"/>
      <c r="P227" s="186"/>
      <c r="Q227" s="186"/>
      <c r="R227" s="186"/>
      <c r="S227" s="186"/>
      <c r="T227" s="186"/>
      <c r="U227" s="186"/>
      <c r="V227" s="186"/>
      <c r="W227" s="186"/>
      <c r="X227" s="186"/>
      <c r="Y227" s="186"/>
      <c r="Z227" s="186"/>
      <c r="AA227" s="186"/>
      <c r="AB227" s="186"/>
      <c r="AC227" s="224">
        <f t="shared" si="173"/>
        <v>0</v>
      </c>
      <c r="AD227" s="12" t="s">
        <v>267</v>
      </c>
      <c r="AE227" s="12" t="s">
        <v>714</v>
      </c>
      <c r="AF227">
        <v>1</v>
      </c>
      <c r="AG227">
        <v>1</v>
      </c>
    </row>
    <row r="228" spans="1:35" ht="37.5">
      <c r="A228" s="145" t="s">
        <v>36</v>
      </c>
      <c r="B228" s="146" t="s">
        <v>109</v>
      </c>
      <c r="C228" s="221">
        <f t="shared" si="192"/>
        <v>1020</v>
      </c>
      <c r="D228" s="36">
        <f t="shared" si="193"/>
        <v>1020</v>
      </c>
      <c r="E228" s="36"/>
      <c r="F228" s="36">
        <v>1020</v>
      </c>
      <c r="G228" s="36"/>
      <c r="H228" s="36"/>
      <c r="I228" s="36"/>
      <c r="J228" s="36"/>
      <c r="K228" s="36"/>
      <c r="L228" s="36"/>
      <c r="M228" s="36"/>
      <c r="N228" s="36"/>
      <c r="O228" s="36"/>
      <c r="P228" s="36">
        <f>Q228+V228</f>
        <v>1020</v>
      </c>
      <c r="Q228" s="36">
        <f>SUM(R228:U228)</f>
        <v>1020</v>
      </c>
      <c r="R228" s="186"/>
      <c r="S228" s="415">
        <v>1020</v>
      </c>
      <c r="T228" s="186"/>
      <c r="U228" s="186"/>
      <c r="V228" s="186"/>
      <c r="W228" s="186"/>
      <c r="X228" s="186"/>
      <c r="Y228" s="186"/>
      <c r="Z228" s="186"/>
      <c r="AA228" s="186"/>
      <c r="AB228" s="186"/>
      <c r="AC228" s="385">
        <f t="shared" si="173"/>
        <v>100</v>
      </c>
      <c r="AD228" s="12" t="s">
        <v>267</v>
      </c>
      <c r="AE228" s="12" t="s">
        <v>714</v>
      </c>
      <c r="AF228">
        <v>1</v>
      </c>
      <c r="AG228">
        <v>1</v>
      </c>
      <c r="AI228" s="57">
        <f>AI130-AI194</f>
        <v>277</v>
      </c>
    </row>
    <row r="229" spans="1:35">
      <c r="A229" s="136" t="s">
        <v>593</v>
      </c>
      <c r="B229" s="137" t="s">
        <v>19</v>
      </c>
      <c r="C229" s="137"/>
      <c r="D229" s="34">
        <v>0</v>
      </c>
      <c r="E229" s="34">
        <v>0</v>
      </c>
      <c r="F229" s="34">
        <v>0</v>
      </c>
      <c r="G229" s="34">
        <v>0</v>
      </c>
      <c r="H229" s="34">
        <v>0</v>
      </c>
      <c r="I229" s="34"/>
      <c r="J229" s="34"/>
      <c r="K229" s="34"/>
      <c r="L229" s="34"/>
      <c r="M229" s="34"/>
      <c r="N229" s="34"/>
      <c r="O229" s="34"/>
      <c r="P229" s="4"/>
      <c r="Q229" s="4"/>
      <c r="R229" s="213"/>
      <c r="S229" s="213"/>
      <c r="T229" s="213"/>
      <c r="U229" s="213"/>
      <c r="V229" s="213"/>
      <c r="W229" s="213"/>
      <c r="X229" s="213"/>
      <c r="Y229" s="213"/>
      <c r="Z229" s="213"/>
      <c r="AA229" s="213"/>
      <c r="AB229" s="213"/>
      <c r="AC229" s="224"/>
      <c r="AD229" s="12">
        <v>0</v>
      </c>
      <c r="AE229" s="12">
        <v>0</v>
      </c>
      <c r="AF229">
        <v>3</v>
      </c>
      <c r="AG229">
        <v>0</v>
      </c>
    </row>
    <row r="230" spans="1:35" ht="56.25">
      <c r="A230" s="145" t="s">
        <v>30</v>
      </c>
      <c r="B230" s="146" t="s">
        <v>594</v>
      </c>
      <c r="C230" s="146"/>
      <c r="D230" s="35"/>
      <c r="E230" s="35"/>
      <c r="F230" s="35"/>
      <c r="G230" s="35"/>
      <c r="H230" s="35"/>
      <c r="I230" s="35"/>
      <c r="J230" s="35"/>
      <c r="K230" s="35"/>
      <c r="L230" s="35"/>
      <c r="M230" s="35"/>
      <c r="N230" s="35"/>
      <c r="O230" s="35"/>
      <c r="P230" s="4"/>
      <c r="Q230" s="4"/>
      <c r="R230" s="213"/>
      <c r="S230" s="213"/>
      <c r="T230" s="213"/>
      <c r="U230" s="213"/>
      <c r="V230" s="213"/>
      <c r="W230" s="213"/>
      <c r="X230" s="213"/>
      <c r="Y230" s="213"/>
      <c r="Z230" s="213"/>
      <c r="AA230" s="213"/>
      <c r="AB230" s="213"/>
      <c r="AC230" s="224"/>
      <c r="AD230" s="12" t="s">
        <v>266</v>
      </c>
      <c r="AE230" s="12" t="s">
        <v>718</v>
      </c>
      <c r="AF230">
        <v>1</v>
      </c>
    </row>
    <row r="231" spans="1:35" ht="56.25">
      <c r="A231" s="145" t="s">
        <v>34</v>
      </c>
      <c r="B231" s="146" t="s">
        <v>595</v>
      </c>
      <c r="C231" s="146"/>
      <c r="D231" s="35"/>
      <c r="E231" s="35"/>
      <c r="F231" s="35"/>
      <c r="G231" s="35"/>
      <c r="H231" s="35"/>
      <c r="I231" s="35"/>
      <c r="J231" s="35"/>
      <c r="K231" s="35"/>
      <c r="L231" s="35"/>
      <c r="M231" s="35"/>
      <c r="N231" s="35"/>
      <c r="O231" s="35"/>
      <c r="P231" s="4"/>
      <c r="Q231" s="4"/>
      <c r="R231" s="213"/>
      <c r="S231" s="213"/>
      <c r="T231" s="213"/>
      <c r="U231" s="213"/>
      <c r="V231" s="213"/>
      <c r="W231" s="213"/>
      <c r="X231" s="213"/>
      <c r="Y231" s="213"/>
      <c r="Z231" s="213"/>
      <c r="AA231" s="213"/>
      <c r="AB231" s="213"/>
      <c r="AC231" s="224"/>
      <c r="AD231" s="12" t="s">
        <v>266</v>
      </c>
      <c r="AE231" s="12" t="s">
        <v>718</v>
      </c>
      <c r="AF231">
        <v>1</v>
      </c>
    </row>
    <row r="232" spans="1:35" ht="56.25">
      <c r="A232" s="148" t="s">
        <v>36</v>
      </c>
      <c r="B232" s="146" t="s">
        <v>596</v>
      </c>
      <c r="C232" s="146"/>
      <c r="D232" s="35"/>
      <c r="E232" s="35"/>
      <c r="F232" s="35"/>
      <c r="G232" s="35"/>
      <c r="H232" s="35"/>
      <c r="I232" s="35"/>
      <c r="J232" s="35"/>
      <c r="K232" s="35"/>
      <c r="L232" s="35"/>
      <c r="M232" s="35"/>
      <c r="N232" s="35"/>
      <c r="O232" s="35"/>
      <c r="P232" s="4"/>
      <c r="Q232" s="4"/>
      <c r="R232" s="213"/>
      <c r="S232" s="213"/>
      <c r="T232" s="213"/>
      <c r="U232" s="213"/>
      <c r="V232" s="213"/>
      <c r="W232" s="213"/>
      <c r="X232" s="213"/>
      <c r="Y232" s="213"/>
      <c r="Z232" s="213"/>
      <c r="AA232" s="213"/>
      <c r="AB232" s="213"/>
      <c r="AC232" s="224"/>
      <c r="AD232" s="12" t="s">
        <v>266</v>
      </c>
      <c r="AE232" s="12" t="s">
        <v>718</v>
      </c>
      <c r="AF232">
        <v>1</v>
      </c>
    </row>
    <row r="233" spans="1:35">
      <c r="A233" s="130" t="s">
        <v>158</v>
      </c>
      <c r="B233" s="131" t="s">
        <v>159</v>
      </c>
      <c r="C233" s="34">
        <f>C234</f>
        <v>14125</v>
      </c>
      <c r="D233" s="34">
        <f>D234</f>
        <v>688</v>
      </c>
      <c r="E233" s="34">
        <f t="shared" ref="E233:O233" si="196">E234</f>
        <v>0</v>
      </c>
      <c r="F233" s="34">
        <f t="shared" si="196"/>
        <v>688</v>
      </c>
      <c r="G233" s="34">
        <f t="shared" si="196"/>
        <v>0</v>
      </c>
      <c r="H233" s="34">
        <f t="shared" si="196"/>
        <v>0</v>
      </c>
      <c r="I233" s="34">
        <f t="shared" si="196"/>
        <v>13437</v>
      </c>
      <c r="J233" s="34">
        <f t="shared" si="196"/>
        <v>13437</v>
      </c>
      <c r="K233" s="34">
        <f t="shared" si="196"/>
        <v>13437</v>
      </c>
      <c r="L233" s="34">
        <f t="shared" si="196"/>
        <v>0</v>
      </c>
      <c r="M233" s="34">
        <f t="shared" si="196"/>
        <v>0</v>
      </c>
      <c r="N233" s="34">
        <f t="shared" si="196"/>
        <v>0</v>
      </c>
      <c r="O233" s="34">
        <f t="shared" si="196"/>
        <v>0</v>
      </c>
      <c r="P233" s="34">
        <f t="shared" ref="P233:AB233" si="197">P234</f>
        <v>11464</v>
      </c>
      <c r="Q233" s="34">
        <f t="shared" si="197"/>
        <v>615</v>
      </c>
      <c r="R233" s="34">
        <f t="shared" si="197"/>
        <v>0</v>
      </c>
      <c r="S233" s="34">
        <f t="shared" si="197"/>
        <v>615</v>
      </c>
      <c r="T233" s="34">
        <f t="shared" si="197"/>
        <v>0</v>
      </c>
      <c r="U233" s="34">
        <f t="shared" si="197"/>
        <v>0</v>
      </c>
      <c r="V233" s="34">
        <f t="shared" si="197"/>
        <v>10849</v>
      </c>
      <c r="W233" s="34">
        <f t="shared" si="197"/>
        <v>10849</v>
      </c>
      <c r="X233" s="34">
        <f t="shared" si="197"/>
        <v>10849</v>
      </c>
      <c r="Y233" s="34">
        <f t="shared" si="197"/>
        <v>0</v>
      </c>
      <c r="Z233" s="34">
        <f t="shared" si="197"/>
        <v>0</v>
      </c>
      <c r="AA233" s="34">
        <f t="shared" si="197"/>
        <v>0</v>
      </c>
      <c r="AB233" s="34">
        <f t="shared" si="197"/>
        <v>0</v>
      </c>
      <c r="AC233" s="224"/>
      <c r="AD233" s="12"/>
      <c r="AE233" s="12">
        <v>0</v>
      </c>
      <c r="AF233">
        <v>19</v>
      </c>
      <c r="AG233">
        <v>4</v>
      </c>
    </row>
    <row r="234" spans="1:35">
      <c r="A234" s="20" t="s">
        <v>38</v>
      </c>
      <c r="B234" s="128" t="s">
        <v>29</v>
      </c>
      <c r="C234" s="34">
        <f>C235+C251+C257</f>
        <v>14125</v>
      </c>
      <c r="D234" s="34">
        <f>D235+D251+D257</f>
        <v>688</v>
      </c>
      <c r="E234" s="34">
        <f t="shared" ref="E234:F234" si="198">E235+E251+E257</f>
        <v>0</v>
      </c>
      <c r="F234" s="34">
        <f t="shared" si="198"/>
        <v>688</v>
      </c>
      <c r="G234" s="34">
        <f t="shared" ref="G234:O234" si="199">G235+G251+G257</f>
        <v>0</v>
      </c>
      <c r="H234" s="34">
        <f t="shared" si="199"/>
        <v>0</v>
      </c>
      <c r="I234" s="34">
        <f t="shared" si="199"/>
        <v>13437</v>
      </c>
      <c r="J234" s="34">
        <f t="shared" si="199"/>
        <v>13437</v>
      </c>
      <c r="K234" s="34">
        <f t="shared" si="199"/>
        <v>13437</v>
      </c>
      <c r="L234" s="34">
        <f t="shared" si="199"/>
        <v>0</v>
      </c>
      <c r="M234" s="34">
        <f t="shared" si="199"/>
        <v>0</v>
      </c>
      <c r="N234" s="34">
        <f t="shared" si="199"/>
        <v>0</v>
      </c>
      <c r="O234" s="34">
        <f t="shared" si="199"/>
        <v>0</v>
      </c>
      <c r="P234" s="34">
        <f t="shared" ref="P234:AB234" si="200">P235+P251+P257</f>
        <v>11464</v>
      </c>
      <c r="Q234" s="34">
        <f t="shared" si="200"/>
        <v>615</v>
      </c>
      <c r="R234" s="34">
        <f t="shared" si="200"/>
        <v>0</v>
      </c>
      <c r="S234" s="34">
        <f t="shared" si="200"/>
        <v>615</v>
      </c>
      <c r="T234" s="34">
        <f t="shared" si="200"/>
        <v>0</v>
      </c>
      <c r="U234" s="34">
        <f t="shared" si="200"/>
        <v>0</v>
      </c>
      <c r="V234" s="34">
        <f t="shared" si="200"/>
        <v>10849</v>
      </c>
      <c r="W234" s="34">
        <f t="shared" si="200"/>
        <v>10849</v>
      </c>
      <c r="X234" s="34">
        <f t="shared" si="200"/>
        <v>10849</v>
      </c>
      <c r="Y234" s="34">
        <f t="shared" si="200"/>
        <v>0</v>
      </c>
      <c r="Z234" s="34">
        <f t="shared" si="200"/>
        <v>0</v>
      </c>
      <c r="AA234" s="34">
        <f t="shared" si="200"/>
        <v>0</v>
      </c>
      <c r="AB234" s="34">
        <f t="shared" si="200"/>
        <v>0</v>
      </c>
      <c r="AC234" s="224"/>
      <c r="AD234" s="12"/>
      <c r="AE234" s="12">
        <v>0</v>
      </c>
      <c r="AF234">
        <v>19</v>
      </c>
      <c r="AG234">
        <v>4</v>
      </c>
    </row>
    <row r="235" spans="1:35">
      <c r="A235" s="127" t="s">
        <v>30</v>
      </c>
      <c r="B235" s="128" t="s">
        <v>472</v>
      </c>
      <c r="C235" s="34">
        <f>C236+C239</f>
        <v>14068</v>
      </c>
      <c r="D235" s="34">
        <f>D236+D239</f>
        <v>631</v>
      </c>
      <c r="E235" s="34">
        <f t="shared" ref="E235:F235" si="201">E236+E239</f>
        <v>0</v>
      </c>
      <c r="F235" s="34">
        <f t="shared" si="201"/>
        <v>631</v>
      </c>
      <c r="G235" s="34">
        <f t="shared" ref="G235:O235" si="202">G236+G239</f>
        <v>0</v>
      </c>
      <c r="H235" s="34">
        <f t="shared" si="202"/>
        <v>0</v>
      </c>
      <c r="I235" s="34">
        <f t="shared" si="202"/>
        <v>13437</v>
      </c>
      <c r="J235" s="34">
        <f t="shared" si="202"/>
        <v>13437</v>
      </c>
      <c r="K235" s="34">
        <f t="shared" si="202"/>
        <v>13437</v>
      </c>
      <c r="L235" s="34">
        <f t="shared" si="202"/>
        <v>0</v>
      </c>
      <c r="M235" s="34">
        <f t="shared" si="202"/>
        <v>0</v>
      </c>
      <c r="N235" s="34">
        <f t="shared" si="202"/>
        <v>0</v>
      </c>
      <c r="O235" s="34">
        <f t="shared" si="202"/>
        <v>0</v>
      </c>
      <c r="P235" s="34">
        <f t="shared" ref="P235:AB235" si="203">P236+P239</f>
        <v>11452</v>
      </c>
      <c r="Q235" s="34">
        <f t="shared" si="203"/>
        <v>603</v>
      </c>
      <c r="R235" s="34">
        <f t="shared" si="203"/>
        <v>0</v>
      </c>
      <c r="S235" s="34">
        <f t="shared" si="203"/>
        <v>603</v>
      </c>
      <c r="T235" s="34">
        <f t="shared" si="203"/>
        <v>0</v>
      </c>
      <c r="U235" s="34">
        <f t="shared" si="203"/>
        <v>0</v>
      </c>
      <c r="V235" s="34">
        <f t="shared" si="203"/>
        <v>10849</v>
      </c>
      <c r="W235" s="34">
        <f t="shared" si="203"/>
        <v>10849</v>
      </c>
      <c r="X235" s="34">
        <f t="shared" si="203"/>
        <v>10849</v>
      </c>
      <c r="Y235" s="34">
        <f t="shared" si="203"/>
        <v>0</v>
      </c>
      <c r="Z235" s="34">
        <f t="shared" si="203"/>
        <v>0</v>
      </c>
      <c r="AA235" s="34">
        <f t="shared" si="203"/>
        <v>0</v>
      </c>
      <c r="AB235" s="34">
        <f t="shared" si="203"/>
        <v>0</v>
      </c>
      <c r="AC235" s="224"/>
      <c r="AD235" s="12"/>
      <c r="AE235" s="4">
        <v>0</v>
      </c>
      <c r="AF235">
        <v>8</v>
      </c>
      <c r="AG235">
        <v>2</v>
      </c>
    </row>
    <row r="236" spans="1:35" ht="19.5">
      <c r="A236" s="50" t="s">
        <v>52</v>
      </c>
      <c r="B236" s="151" t="s">
        <v>32</v>
      </c>
      <c r="C236" s="38">
        <f>C237+C238</f>
        <v>11298</v>
      </c>
      <c r="D236" s="38">
        <f>D237+D238</f>
        <v>0</v>
      </c>
      <c r="E236" s="38">
        <f t="shared" ref="E236:F236" si="204">E237+E238</f>
        <v>0</v>
      </c>
      <c r="F236" s="38">
        <f t="shared" si="204"/>
        <v>0</v>
      </c>
      <c r="G236" s="38">
        <f t="shared" ref="G236:O236" si="205">G237+G238</f>
        <v>0</v>
      </c>
      <c r="H236" s="38">
        <f t="shared" si="205"/>
        <v>0</v>
      </c>
      <c r="I236" s="38">
        <f t="shared" si="205"/>
        <v>11298</v>
      </c>
      <c r="J236" s="38">
        <f t="shared" si="205"/>
        <v>11298</v>
      </c>
      <c r="K236" s="38">
        <f t="shared" si="205"/>
        <v>11298</v>
      </c>
      <c r="L236" s="38">
        <f t="shared" si="205"/>
        <v>0</v>
      </c>
      <c r="M236" s="38">
        <f t="shared" si="205"/>
        <v>0</v>
      </c>
      <c r="N236" s="38">
        <f t="shared" si="205"/>
        <v>0</v>
      </c>
      <c r="O236" s="38">
        <f t="shared" si="205"/>
        <v>0</v>
      </c>
      <c r="P236" s="38">
        <f t="shared" ref="P236" si="206">P237+P238</f>
        <v>9102</v>
      </c>
      <c r="Q236" s="38">
        <f t="shared" ref="Q236" si="207">Q237+Q238</f>
        <v>0</v>
      </c>
      <c r="R236" s="38">
        <f t="shared" ref="R236" si="208">R237+R238</f>
        <v>0</v>
      </c>
      <c r="S236" s="38">
        <f t="shared" ref="S236" si="209">S237+S238</f>
        <v>0</v>
      </c>
      <c r="T236" s="38">
        <f t="shared" ref="T236" si="210">T237+T238</f>
        <v>0</v>
      </c>
      <c r="U236" s="38">
        <f t="shared" ref="U236" si="211">U237+U238</f>
        <v>0</v>
      </c>
      <c r="V236" s="38">
        <f t="shared" ref="V236:W236" si="212">V237+V238</f>
        <v>9102</v>
      </c>
      <c r="W236" s="38">
        <f t="shared" si="212"/>
        <v>9102</v>
      </c>
      <c r="X236" s="38">
        <f t="shared" ref="X236" si="213">X237+X238</f>
        <v>9102</v>
      </c>
      <c r="Y236" s="38">
        <f t="shared" ref="Y236" si="214">Y237+Y238</f>
        <v>0</v>
      </c>
      <c r="Z236" s="38">
        <f t="shared" ref="Z236" si="215">Z237+Z238</f>
        <v>0</v>
      </c>
      <c r="AA236" s="38">
        <f t="shared" ref="AA236" si="216">AA237+AA238</f>
        <v>0</v>
      </c>
      <c r="AB236" s="38"/>
      <c r="AC236" s="224"/>
      <c r="AD236" s="12"/>
      <c r="AE236" s="4">
        <v>0</v>
      </c>
      <c r="AF236">
        <v>1</v>
      </c>
      <c r="AG236">
        <v>0</v>
      </c>
    </row>
    <row r="237" spans="1:35" ht="56.25">
      <c r="A237" s="76">
        <v>1</v>
      </c>
      <c r="B237" s="139" t="s">
        <v>161</v>
      </c>
      <c r="C237" s="220">
        <f>D237+I237</f>
        <v>0</v>
      </c>
      <c r="D237" s="35">
        <f>SUM(E237:K237)</f>
        <v>0</v>
      </c>
      <c r="E237" s="35"/>
      <c r="F237" s="35"/>
      <c r="G237" s="35"/>
      <c r="H237" s="35"/>
      <c r="I237" s="35">
        <f>J237+O237</f>
        <v>0</v>
      </c>
      <c r="J237" s="35">
        <f>SUM(K237:N237)</f>
        <v>0</v>
      </c>
      <c r="K237" s="35"/>
      <c r="L237" s="35"/>
      <c r="M237" s="35"/>
      <c r="N237" s="35"/>
      <c r="O237" s="35"/>
      <c r="P237" s="4"/>
      <c r="Q237" s="4"/>
      <c r="R237" s="213"/>
      <c r="S237" s="213"/>
      <c r="T237" s="213"/>
      <c r="U237" s="213"/>
      <c r="V237" s="213"/>
      <c r="W237" s="213"/>
      <c r="X237" s="213"/>
      <c r="Y237" s="213"/>
      <c r="Z237" s="213"/>
      <c r="AA237" s="213"/>
      <c r="AB237" s="213"/>
      <c r="AC237" s="224"/>
      <c r="AD237" s="12" t="s">
        <v>259</v>
      </c>
      <c r="AE237" s="4"/>
      <c r="AF237">
        <v>1</v>
      </c>
    </row>
    <row r="238" spans="1:35" ht="56.25">
      <c r="A238" s="76">
        <v>2</v>
      </c>
      <c r="B238" s="139" t="s">
        <v>812</v>
      </c>
      <c r="C238" s="220">
        <f t="shared" ref="C238" si="217">D238+I238</f>
        <v>11298</v>
      </c>
      <c r="D238" s="35">
        <f>SUM(E238:H238)</f>
        <v>0</v>
      </c>
      <c r="E238" s="35"/>
      <c r="F238" s="35"/>
      <c r="G238" s="35"/>
      <c r="H238" s="35"/>
      <c r="I238" s="35">
        <f>J238+O238</f>
        <v>11298</v>
      </c>
      <c r="J238" s="35">
        <f>SUM(K238:N238)</f>
        <v>11298</v>
      </c>
      <c r="K238" s="35">
        <v>11298</v>
      </c>
      <c r="L238" s="35"/>
      <c r="M238" s="35"/>
      <c r="N238" s="35"/>
      <c r="O238" s="35"/>
      <c r="P238" s="35">
        <f>Q238+V238</f>
        <v>9102</v>
      </c>
      <c r="Q238" s="4"/>
      <c r="R238" s="213"/>
      <c r="S238" s="213"/>
      <c r="T238" s="213"/>
      <c r="U238" s="213"/>
      <c r="V238" s="39">
        <f>W238+AB238</f>
        <v>9102</v>
      </c>
      <c r="W238" s="39">
        <f>SUM(X238:AA238)</f>
        <v>9102</v>
      </c>
      <c r="X238" s="413">
        <v>9102</v>
      </c>
      <c r="Y238" s="213"/>
      <c r="Z238" s="213"/>
      <c r="AA238" s="213"/>
      <c r="AB238" s="213"/>
      <c r="AC238" s="224">
        <f t="shared" si="173"/>
        <v>80.562931492299512</v>
      </c>
      <c r="AD238" s="12" t="s">
        <v>259</v>
      </c>
      <c r="AE238" s="4"/>
    </row>
    <row r="239" spans="1:35" ht="19.5">
      <c r="A239" s="141" t="s">
        <v>46</v>
      </c>
      <c r="B239" s="152" t="s">
        <v>33</v>
      </c>
      <c r="C239" s="38">
        <f>C240+C241+C242+C243</f>
        <v>2770</v>
      </c>
      <c r="D239" s="38">
        <f>D240+D241+D242+D243</f>
        <v>631</v>
      </c>
      <c r="E239" s="38">
        <f t="shared" ref="E239:AB239" si="218">E240+E241+E242+E243</f>
        <v>0</v>
      </c>
      <c r="F239" s="38">
        <f t="shared" si="218"/>
        <v>631</v>
      </c>
      <c r="G239" s="38">
        <f t="shared" si="218"/>
        <v>0</v>
      </c>
      <c r="H239" s="38">
        <f t="shared" si="218"/>
        <v>0</v>
      </c>
      <c r="I239" s="38">
        <f t="shared" si="218"/>
        <v>2139</v>
      </c>
      <c r="J239" s="38">
        <f t="shared" si="218"/>
        <v>2139</v>
      </c>
      <c r="K239" s="38">
        <f t="shared" si="218"/>
        <v>2139</v>
      </c>
      <c r="L239" s="38">
        <f t="shared" si="218"/>
        <v>0</v>
      </c>
      <c r="M239" s="38">
        <f t="shared" si="218"/>
        <v>0</v>
      </c>
      <c r="N239" s="38">
        <f t="shared" si="218"/>
        <v>0</v>
      </c>
      <c r="O239" s="38">
        <f t="shared" si="218"/>
        <v>0</v>
      </c>
      <c r="P239" s="38">
        <f t="shared" si="218"/>
        <v>2350</v>
      </c>
      <c r="Q239" s="38">
        <f t="shared" si="218"/>
        <v>603</v>
      </c>
      <c r="R239" s="38">
        <f t="shared" si="218"/>
        <v>0</v>
      </c>
      <c r="S239" s="38">
        <f t="shared" si="218"/>
        <v>603</v>
      </c>
      <c r="T239" s="38">
        <f t="shared" si="218"/>
        <v>0</v>
      </c>
      <c r="U239" s="38">
        <f t="shared" si="218"/>
        <v>0</v>
      </c>
      <c r="V239" s="38">
        <f t="shared" si="218"/>
        <v>1747</v>
      </c>
      <c r="W239" s="38">
        <f t="shared" si="218"/>
        <v>1747</v>
      </c>
      <c r="X239" s="38">
        <f t="shared" si="218"/>
        <v>1747</v>
      </c>
      <c r="Y239" s="38">
        <f t="shared" si="218"/>
        <v>0</v>
      </c>
      <c r="Z239" s="38">
        <f t="shared" si="218"/>
        <v>0</v>
      </c>
      <c r="AA239" s="38">
        <f t="shared" si="218"/>
        <v>0</v>
      </c>
      <c r="AB239" s="38">
        <f t="shared" si="218"/>
        <v>0</v>
      </c>
      <c r="AC239" s="224">
        <f t="shared" si="173"/>
        <v>84.837545126353788</v>
      </c>
      <c r="AD239" s="12">
        <v>0</v>
      </c>
      <c r="AE239" s="4">
        <v>0</v>
      </c>
      <c r="AF239">
        <v>7</v>
      </c>
      <c r="AG239">
        <v>2</v>
      </c>
    </row>
    <row r="240" spans="1:35" ht="56.25">
      <c r="A240" s="143">
        <v>1</v>
      </c>
      <c r="B240" s="139" t="s">
        <v>597</v>
      </c>
      <c r="C240" s="220">
        <f>D240+I240</f>
        <v>0</v>
      </c>
      <c r="D240" s="35">
        <f t="shared" ref="D240:D241" si="219">SUM(E240:K240)</f>
        <v>0</v>
      </c>
      <c r="E240" s="35"/>
      <c r="F240" s="35"/>
      <c r="G240" s="35"/>
      <c r="H240" s="35"/>
      <c r="I240" s="35">
        <f>J240+O240</f>
        <v>0</v>
      </c>
      <c r="J240" s="35"/>
      <c r="K240" s="35"/>
      <c r="L240" s="35"/>
      <c r="M240" s="35"/>
      <c r="N240" s="35"/>
      <c r="O240" s="35"/>
      <c r="P240" s="4"/>
      <c r="Q240" s="4"/>
      <c r="R240" s="213"/>
      <c r="S240" s="213"/>
      <c r="T240" s="213"/>
      <c r="U240" s="213"/>
      <c r="V240" s="213"/>
      <c r="W240" s="213"/>
      <c r="X240" s="213"/>
      <c r="Y240" s="213"/>
      <c r="Z240" s="213"/>
      <c r="AA240" s="213"/>
      <c r="AB240" s="213"/>
      <c r="AC240" s="224"/>
      <c r="AD240" s="12" t="s">
        <v>259</v>
      </c>
      <c r="AE240" s="4">
        <v>0</v>
      </c>
      <c r="AF240">
        <v>1</v>
      </c>
    </row>
    <row r="241" spans="1:33" ht="37.5">
      <c r="A241" s="143">
        <v>2</v>
      </c>
      <c r="B241" s="139" t="s">
        <v>166</v>
      </c>
      <c r="C241" s="220">
        <f t="shared" ref="C241:C242" si="220">D241+I241</f>
        <v>0</v>
      </c>
      <c r="D241" s="35">
        <f t="shared" si="219"/>
        <v>0</v>
      </c>
      <c r="E241" s="35"/>
      <c r="F241" s="35"/>
      <c r="G241" s="35"/>
      <c r="H241" s="35"/>
      <c r="I241" s="35">
        <f>J241+O241</f>
        <v>0</v>
      </c>
      <c r="J241" s="35"/>
      <c r="K241" s="35"/>
      <c r="L241" s="35"/>
      <c r="M241" s="35"/>
      <c r="N241" s="35"/>
      <c r="O241" s="35"/>
      <c r="P241" s="4"/>
      <c r="Q241" s="4"/>
      <c r="R241" s="213"/>
      <c r="S241" s="213"/>
      <c r="T241" s="213"/>
      <c r="U241" s="213"/>
      <c r="V241" s="213"/>
      <c r="W241" s="213"/>
      <c r="X241" s="213"/>
      <c r="Y241" s="213"/>
      <c r="Z241" s="213"/>
      <c r="AA241" s="213"/>
      <c r="AB241" s="213"/>
      <c r="AC241" s="224"/>
      <c r="AD241" s="12" t="s">
        <v>267</v>
      </c>
      <c r="AE241" s="4"/>
      <c r="AF241">
        <v>1</v>
      </c>
    </row>
    <row r="242" spans="1:33" ht="54" customHeight="1">
      <c r="A242" s="143">
        <v>3</v>
      </c>
      <c r="B242" s="139" t="s">
        <v>813</v>
      </c>
      <c r="C242" s="220">
        <f t="shared" si="220"/>
        <v>2139</v>
      </c>
      <c r="D242" s="35">
        <f>SUM(E242:H242)</f>
        <v>0</v>
      </c>
      <c r="E242" s="35"/>
      <c r="F242" s="35"/>
      <c r="G242" s="35"/>
      <c r="H242" s="35"/>
      <c r="I242" s="35">
        <f>J242+O242</f>
        <v>2139</v>
      </c>
      <c r="J242" s="35">
        <f>SUM(K242:N242)</f>
        <v>2139</v>
      </c>
      <c r="K242" s="35">
        <v>2139</v>
      </c>
      <c r="L242" s="35"/>
      <c r="M242" s="35"/>
      <c r="N242" s="35"/>
      <c r="O242" s="35"/>
      <c r="P242" s="35">
        <f>Q242+V242</f>
        <v>1747</v>
      </c>
      <c r="Q242" s="4"/>
      <c r="R242" s="213"/>
      <c r="S242" s="213"/>
      <c r="T242" s="213"/>
      <c r="U242" s="213"/>
      <c r="V242" s="39">
        <f>W242+AB242</f>
        <v>1747</v>
      </c>
      <c r="W242" s="39">
        <f>SUM(X242:AA242)</f>
        <v>1747</v>
      </c>
      <c r="X242" s="413">
        <v>1747</v>
      </c>
      <c r="Y242" s="213"/>
      <c r="Z242" s="213"/>
      <c r="AA242" s="213"/>
      <c r="AB242" s="213"/>
      <c r="AC242" s="224"/>
      <c r="AD242" s="12" t="s">
        <v>259</v>
      </c>
      <c r="AE242" s="4"/>
    </row>
    <row r="243" spans="1:33">
      <c r="A243" s="136">
        <v>3</v>
      </c>
      <c r="B243" s="137" t="s">
        <v>168</v>
      </c>
      <c r="C243" s="34">
        <f>C244</f>
        <v>631</v>
      </c>
      <c r="D243" s="34">
        <f>D244</f>
        <v>631</v>
      </c>
      <c r="E243" s="34">
        <f t="shared" ref="E243:H243" si="221">E244</f>
        <v>0</v>
      </c>
      <c r="F243" s="34">
        <f t="shared" si="221"/>
        <v>631</v>
      </c>
      <c r="G243" s="34">
        <f t="shared" si="221"/>
        <v>0</v>
      </c>
      <c r="H243" s="34">
        <f t="shared" si="221"/>
        <v>0</v>
      </c>
      <c r="I243" s="34"/>
      <c r="J243" s="34"/>
      <c r="K243" s="34"/>
      <c r="L243" s="34"/>
      <c r="M243" s="34"/>
      <c r="N243" s="34"/>
      <c r="O243" s="34"/>
      <c r="P243" s="34">
        <f t="shared" ref="P243:T243" si="222">P244</f>
        <v>603</v>
      </c>
      <c r="Q243" s="34">
        <f t="shared" si="222"/>
        <v>603</v>
      </c>
      <c r="R243" s="34">
        <f t="shared" si="222"/>
        <v>0</v>
      </c>
      <c r="S243" s="34">
        <f t="shared" si="222"/>
        <v>603</v>
      </c>
      <c r="T243" s="34">
        <f t="shared" si="222"/>
        <v>0</v>
      </c>
      <c r="U243" s="213"/>
      <c r="V243" s="213"/>
      <c r="W243" s="213"/>
      <c r="X243" s="213"/>
      <c r="Y243" s="213"/>
      <c r="Z243" s="213"/>
      <c r="AA243" s="213"/>
      <c r="AB243" s="213"/>
      <c r="AC243" s="224"/>
      <c r="AD243" s="12">
        <v>0</v>
      </c>
      <c r="AE243" s="4">
        <v>0</v>
      </c>
      <c r="AF243">
        <v>5</v>
      </c>
      <c r="AG243">
        <v>2</v>
      </c>
    </row>
    <row r="244" spans="1:33">
      <c r="A244" s="136" t="s">
        <v>598</v>
      </c>
      <c r="B244" s="137" t="s">
        <v>76</v>
      </c>
      <c r="C244" s="34">
        <f>C245+C246+C247</f>
        <v>631</v>
      </c>
      <c r="D244" s="34">
        <f>D245+D246+D247</f>
        <v>631</v>
      </c>
      <c r="E244" s="34">
        <f t="shared" ref="E244:H244" si="223">E245+E246+E247</f>
        <v>0</v>
      </c>
      <c r="F244" s="34">
        <f t="shared" si="223"/>
        <v>631</v>
      </c>
      <c r="G244" s="34">
        <f t="shared" si="223"/>
        <v>0</v>
      </c>
      <c r="H244" s="34">
        <f t="shared" si="223"/>
        <v>0</v>
      </c>
      <c r="I244" s="34"/>
      <c r="J244" s="34"/>
      <c r="K244" s="34"/>
      <c r="L244" s="34"/>
      <c r="M244" s="34"/>
      <c r="N244" s="34"/>
      <c r="O244" s="34"/>
      <c r="P244" s="34">
        <f t="shared" ref="P244:T244" si="224">P245+P246+P247</f>
        <v>603</v>
      </c>
      <c r="Q244" s="34">
        <f t="shared" si="224"/>
        <v>603</v>
      </c>
      <c r="R244" s="34">
        <f t="shared" si="224"/>
        <v>0</v>
      </c>
      <c r="S244" s="34">
        <f t="shared" si="224"/>
        <v>603</v>
      </c>
      <c r="T244" s="34">
        <f t="shared" si="224"/>
        <v>0</v>
      </c>
      <c r="U244" s="213"/>
      <c r="V244" s="213"/>
      <c r="W244" s="213"/>
      <c r="X244" s="213"/>
      <c r="Y244" s="213"/>
      <c r="Z244" s="213"/>
      <c r="AA244" s="213"/>
      <c r="AB244" s="213"/>
      <c r="AC244" s="224"/>
      <c r="AD244" s="12">
        <v>0</v>
      </c>
      <c r="AE244" s="4">
        <v>0</v>
      </c>
      <c r="AF244">
        <v>3</v>
      </c>
      <c r="AG244">
        <v>2</v>
      </c>
    </row>
    <row r="245" spans="1:33" ht="37.5">
      <c r="A245" s="153"/>
      <c r="B245" s="146" t="s">
        <v>599</v>
      </c>
      <c r="C245" s="221">
        <f t="shared" ref="C245:C246" si="225">D245+J245</f>
        <v>603</v>
      </c>
      <c r="D245" s="36">
        <f t="shared" ref="D245:D246" si="226">SUM(E245:H245)</f>
        <v>603</v>
      </c>
      <c r="E245" s="36"/>
      <c r="F245" s="36">
        <v>603</v>
      </c>
      <c r="G245" s="36"/>
      <c r="H245" s="35"/>
      <c r="I245" s="35"/>
      <c r="J245" s="35"/>
      <c r="K245" s="35"/>
      <c r="L245" s="35"/>
      <c r="M245" s="35"/>
      <c r="N245" s="35"/>
      <c r="O245" s="35"/>
      <c r="P245" s="36">
        <f>Q245+V245</f>
        <v>603</v>
      </c>
      <c r="Q245" s="36">
        <f>SUM(R245:U245)</f>
        <v>603</v>
      </c>
      <c r="R245" s="213"/>
      <c r="S245" s="415">
        <v>603</v>
      </c>
      <c r="T245" s="213"/>
      <c r="U245" s="213"/>
      <c r="V245" s="213"/>
      <c r="W245" s="213"/>
      <c r="X245" s="213"/>
      <c r="Y245" s="213"/>
      <c r="Z245" s="213"/>
      <c r="AA245" s="213"/>
      <c r="AB245" s="213"/>
      <c r="AC245" s="224"/>
      <c r="AD245" s="12" t="s">
        <v>713</v>
      </c>
      <c r="AE245" s="12" t="s">
        <v>714</v>
      </c>
      <c r="AF245">
        <v>1</v>
      </c>
      <c r="AG245">
        <v>1</v>
      </c>
    </row>
    <row r="246" spans="1:33" ht="37.5">
      <c r="A246" s="153"/>
      <c r="B246" s="146" t="s">
        <v>600</v>
      </c>
      <c r="C246" s="221">
        <f t="shared" si="225"/>
        <v>28</v>
      </c>
      <c r="D246" s="36">
        <f t="shared" si="226"/>
        <v>28</v>
      </c>
      <c r="E246" s="36"/>
      <c r="F246" s="36">
        <v>28</v>
      </c>
      <c r="G246" s="36"/>
      <c r="H246" s="35"/>
      <c r="I246" s="35"/>
      <c r="J246" s="35"/>
      <c r="K246" s="35"/>
      <c r="L246" s="35"/>
      <c r="M246" s="35"/>
      <c r="N246" s="35"/>
      <c r="O246" s="35"/>
      <c r="P246" s="4"/>
      <c r="Q246" s="4"/>
      <c r="R246" s="213"/>
      <c r="S246" s="213"/>
      <c r="T246" s="213"/>
      <c r="U246" s="213"/>
      <c r="V246" s="213"/>
      <c r="W246" s="213"/>
      <c r="X246" s="213"/>
      <c r="Y246" s="213"/>
      <c r="Z246" s="213"/>
      <c r="AA246" s="213"/>
      <c r="AB246" s="213"/>
      <c r="AC246" s="224"/>
      <c r="AD246" s="12" t="s">
        <v>713</v>
      </c>
      <c r="AE246" s="12" t="s">
        <v>714</v>
      </c>
      <c r="AF246">
        <v>1</v>
      </c>
      <c r="AG246">
        <v>1</v>
      </c>
    </row>
    <row r="247" spans="1:33" ht="37.5">
      <c r="A247" s="153"/>
      <c r="B247" s="146" t="s">
        <v>601</v>
      </c>
      <c r="C247" s="146"/>
      <c r="D247" s="35"/>
      <c r="E247" s="35"/>
      <c r="F247" s="35"/>
      <c r="G247" s="35"/>
      <c r="H247" s="35"/>
      <c r="I247" s="35"/>
      <c r="J247" s="35"/>
      <c r="K247" s="35"/>
      <c r="L247" s="35"/>
      <c r="M247" s="35"/>
      <c r="N247" s="35"/>
      <c r="O247" s="35"/>
      <c r="P247" s="4"/>
      <c r="Q247" s="4"/>
      <c r="R247" s="213"/>
      <c r="S247" s="213"/>
      <c r="T247" s="213"/>
      <c r="U247" s="213"/>
      <c r="V247" s="213"/>
      <c r="W247" s="213"/>
      <c r="X247" s="213"/>
      <c r="Y247" s="213"/>
      <c r="Z247" s="213"/>
      <c r="AA247" s="213"/>
      <c r="AB247" s="213"/>
      <c r="AC247" s="224"/>
      <c r="AD247" s="12" t="s">
        <v>713</v>
      </c>
      <c r="AE247" s="12"/>
      <c r="AF247">
        <v>1</v>
      </c>
    </row>
    <row r="248" spans="1:33">
      <c r="A248" s="136" t="s">
        <v>602</v>
      </c>
      <c r="B248" s="137" t="s">
        <v>20</v>
      </c>
      <c r="C248" s="137"/>
      <c r="D248" s="34">
        <v>0</v>
      </c>
      <c r="E248" s="34">
        <v>0</v>
      </c>
      <c r="F248" s="34">
        <v>0</v>
      </c>
      <c r="G248" s="34">
        <v>0</v>
      </c>
      <c r="H248" s="34">
        <v>0</v>
      </c>
      <c r="I248" s="34"/>
      <c r="J248" s="34"/>
      <c r="K248" s="34"/>
      <c r="L248" s="34"/>
      <c r="M248" s="34"/>
      <c r="N248" s="34"/>
      <c r="O248" s="34"/>
      <c r="P248" s="4"/>
      <c r="Q248" s="4"/>
      <c r="R248" s="213"/>
      <c r="S248" s="213"/>
      <c r="T248" s="213"/>
      <c r="U248" s="213"/>
      <c r="V248" s="213"/>
      <c r="W248" s="213"/>
      <c r="X248" s="213"/>
      <c r="Y248" s="213"/>
      <c r="Z248" s="213"/>
      <c r="AA248" s="213"/>
      <c r="AB248" s="213"/>
      <c r="AC248" s="224"/>
      <c r="AD248" s="12">
        <v>0</v>
      </c>
      <c r="AE248" s="4">
        <v>0</v>
      </c>
      <c r="AF248">
        <v>2</v>
      </c>
      <c r="AG248">
        <v>0</v>
      </c>
    </row>
    <row r="249" spans="1:33" ht="37.5">
      <c r="A249" s="153"/>
      <c r="B249" s="146" t="s">
        <v>603</v>
      </c>
      <c r="C249" s="146"/>
      <c r="D249" s="35">
        <v>0</v>
      </c>
      <c r="E249" s="35"/>
      <c r="F249" s="35"/>
      <c r="G249" s="35"/>
      <c r="H249" s="35"/>
      <c r="I249" s="35"/>
      <c r="J249" s="35"/>
      <c r="K249" s="35"/>
      <c r="L249" s="35"/>
      <c r="M249" s="35"/>
      <c r="N249" s="35"/>
      <c r="O249" s="35"/>
      <c r="P249" s="4"/>
      <c r="Q249" s="4"/>
      <c r="R249" s="213"/>
      <c r="S249" s="213"/>
      <c r="T249" s="213"/>
      <c r="U249" s="213"/>
      <c r="V249" s="213"/>
      <c r="W249" s="213"/>
      <c r="X249" s="213"/>
      <c r="Y249" s="213"/>
      <c r="Z249" s="213"/>
      <c r="AA249" s="213"/>
      <c r="AB249" s="213"/>
      <c r="AC249" s="224"/>
      <c r="AD249" s="12" t="s">
        <v>268</v>
      </c>
      <c r="AE249" s="4"/>
      <c r="AF249">
        <v>1</v>
      </c>
    </row>
    <row r="250" spans="1:33" ht="37.5">
      <c r="A250" s="153"/>
      <c r="B250" s="146" t="s">
        <v>604</v>
      </c>
      <c r="C250" s="146"/>
      <c r="D250" s="35">
        <v>0</v>
      </c>
      <c r="E250" s="35"/>
      <c r="F250" s="35"/>
      <c r="G250" s="35"/>
      <c r="H250" s="35"/>
      <c r="I250" s="35"/>
      <c r="J250" s="35"/>
      <c r="K250" s="35"/>
      <c r="L250" s="35"/>
      <c r="M250" s="35"/>
      <c r="N250" s="35"/>
      <c r="O250" s="35"/>
      <c r="P250" s="4"/>
      <c r="Q250" s="4"/>
      <c r="R250" s="213"/>
      <c r="S250" s="213"/>
      <c r="T250" s="213"/>
      <c r="U250" s="213"/>
      <c r="V250" s="213"/>
      <c r="W250" s="213"/>
      <c r="X250" s="213"/>
      <c r="Y250" s="213"/>
      <c r="Z250" s="213"/>
      <c r="AA250" s="213"/>
      <c r="AB250" s="213"/>
      <c r="AC250" s="224"/>
      <c r="AD250" s="12" t="s">
        <v>268</v>
      </c>
      <c r="AE250" s="4"/>
      <c r="AF250">
        <v>1</v>
      </c>
    </row>
    <row r="251" spans="1:33">
      <c r="A251" s="127" t="s">
        <v>34</v>
      </c>
      <c r="B251" s="150" t="s">
        <v>473</v>
      </c>
      <c r="C251" s="150"/>
      <c r="D251" s="34">
        <v>0</v>
      </c>
      <c r="E251" s="34">
        <v>0</v>
      </c>
      <c r="F251" s="34">
        <v>0</v>
      </c>
      <c r="G251" s="34">
        <v>0</v>
      </c>
      <c r="H251" s="34">
        <v>0</v>
      </c>
      <c r="I251" s="34"/>
      <c r="J251" s="34"/>
      <c r="K251" s="34"/>
      <c r="L251" s="34"/>
      <c r="M251" s="34"/>
      <c r="N251" s="34"/>
      <c r="O251" s="34"/>
      <c r="P251" s="4"/>
      <c r="Q251" s="4"/>
      <c r="R251" s="213"/>
      <c r="S251" s="213"/>
      <c r="T251" s="213"/>
      <c r="U251" s="213"/>
      <c r="V251" s="213"/>
      <c r="W251" s="213"/>
      <c r="X251" s="213"/>
      <c r="Y251" s="213"/>
      <c r="Z251" s="213"/>
      <c r="AA251" s="213"/>
      <c r="AB251" s="213"/>
      <c r="AC251" s="224"/>
      <c r="AD251" s="12"/>
      <c r="AE251" s="4">
        <v>0</v>
      </c>
      <c r="AF251">
        <v>3</v>
      </c>
      <c r="AG251">
        <v>0</v>
      </c>
    </row>
    <row r="252" spans="1:33" ht="19.5">
      <c r="A252" s="50" t="s">
        <v>52</v>
      </c>
      <c r="B252" s="151" t="s">
        <v>32</v>
      </c>
      <c r="C252" s="151"/>
      <c r="D252" s="38">
        <v>0</v>
      </c>
      <c r="E252" s="38">
        <v>0</v>
      </c>
      <c r="F252" s="38">
        <v>0</v>
      </c>
      <c r="G252" s="38">
        <v>0</v>
      </c>
      <c r="H252" s="38">
        <v>0</v>
      </c>
      <c r="I252" s="38"/>
      <c r="J252" s="38"/>
      <c r="K252" s="38"/>
      <c r="L252" s="38"/>
      <c r="M252" s="38"/>
      <c r="N252" s="38"/>
      <c r="O252" s="38"/>
      <c r="P252" s="4"/>
      <c r="Q252" s="4"/>
      <c r="R252" s="213"/>
      <c r="S252" s="213"/>
      <c r="T252" s="213"/>
      <c r="U252" s="213"/>
      <c r="V252" s="213"/>
      <c r="W252" s="213"/>
      <c r="X252" s="213"/>
      <c r="Y252" s="213"/>
      <c r="Z252" s="213"/>
      <c r="AA252" s="213"/>
      <c r="AB252" s="213"/>
      <c r="AC252" s="224"/>
      <c r="AD252" s="12"/>
      <c r="AE252" s="4">
        <v>0</v>
      </c>
      <c r="AF252">
        <v>1</v>
      </c>
      <c r="AG252">
        <v>0</v>
      </c>
    </row>
    <row r="253" spans="1:33" ht="56.25">
      <c r="A253" s="76"/>
      <c r="B253" s="139" t="s">
        <v>605</v>
      </c>
      <c r="C253" s="139"/>
      <c r="D253" s="35">
        <v>0</v>
      </c>
      <c r="E253" s="35"/>
      <c r="F253" s="35"/>
      <c r="G253" s="35"/>
      <c r="H253" s="35"/>
      <c r="I253" s="35"/>
      <c r="J253" s="35"/>
      <c r="K253" s="35"/>
      <c r="L253" s="35"/>
      <c r="M253" s="35"/>
      <c r="N253" s="35"/>
      <c r="O253" s="35"/>
      <c r="P253" s="4"/>
      <c r="Q253" s="4"/>
      <c r="R253" s="213"/>
      <c r="S253" s="213"/>
      <c r="T253" s="213"/>
      <c r="U253" s="213"/>
      <c r="V253" s="213"/>
      <c r="W253" s="213"/>
      <c r="X253" s="213"/>
      <c r="Y253" s="213"/>
      <c r="Z253" s="213"/>
      <c r="AA253" s="213"/>
      <c r="AB253" s="213"/>
      <c r="AC253" s="224"/>
      <c r="AD253" s="12" t="s">
        <v>259</v>
      </c>
      <c r="AE253" s="4"/>
      <c r="AF253">
        <v>1</v>
      </c>
    </row>
    <row r="254" spans="1:33" ht="19.5">
      <c r="A254" s="141" t="s">
        <v>46</v>
      </c>
      <c r="B254" s="152" t="s">
        <v>33</v>
      </c>
      <c r="C254" s="152"/>
      <c r="D254" s="38">
        <v>0</v>
      </c>
      <c r="E254" s="38">
        <v>0</v>
      </c>
      <c r="F254" s="38">
        <v>0</v>
      </c>
      <c r="G254" s="38">
        <v>0</v>
      </c>
      <c r="H254" s="38">
        <v>0</v>
      </c>
      <c r="I254" s="38"/>
      <c r="J254" s="38"/>
      <c r="K254" s="38"/>
      <c r="L254" s="38"/>
      <c r="M254" s="38"/>
      <c r="N254" s="38"/>
      <c r="O254" s="38"/>
      <c r="P254" s="4"/>
      <c r="Q254" s="4"/>
      <c r="R254" s="213"/>
      <c r="S254" s="213"/>
      <c r="T254" s="213"/>
      <c r="U254" s="213"/>
      <c r="V254" s="213"/>
      <c r="W254" s="213"/>
      <c r="X254" s="213"/>
      <c r="Y254" s="213"/>
      <c r="Z254" s="213"/>
      <c r="AA254" s="213"/>
      <c r="AB254" s="213"/>
      <c r="AC254" s="224"/>
      <c r="AD254" s="12">
        <v>0</v>
      </c>
      <c r="AE254" s="4">
        <v>0</v>
      </c>
      <c r="AF254">
        <v>2</v>
      </c>
      <c r="AG254">
        <v>0</v>
      </c>
    </row>
    <row r="255" spans="1:33" ht="56.25">
      <c r="A255" s="76">
        <v>1</v>
      </c>
      <c r="B255" s="139" t="s">
        <v>606</v>
      </c>
      <c r="C255" s="139"/>
      <c r="D255" s="35"/>
      <c r="E255" s="35"/>
      <c r="F255" s="35"/>
      <c r="G255" s="35"/>
      <c r="H255" s="35"/>
      <c r="I255" s="35"/>
      <c r="J255" s="35"/>
      <c r="K255" s="35"/>
      <c r="L255" s="35"/>
      <c r="M255" s="35"/>
      <c r="N255" s="35"/>
      <c r="O255" s="35"/>
      <c r="P255" s="4"/>
      <c r="Q255" s="4"/>
      <c r="R255" s="213"/>
      <c r="S255" s="213"/>
      <c r="T255" s="213"/>
      <c r="U255" s="213"/>
      <c r="V255" s="213"/>
      <c r="W255" s="213"/>
      <c r="X255" s="213"/>
      <c r="Y255" s="213"/>
      <c r="Z255" s="213"/>
      <c r="AA255" s="213"/>
      <c r="AB255" s="213"/>
      <c r="AC255" s="224"/>
      <c r="AD255" s="12" t="s">
        <v>259</v>
      </c>
      <c r="AE255" s="4"/>
      <c r="AF255">
        <v>1</v>
      </c>
    </row>
    <row r="256" spans="1:33" ht="56.25">
      <c r="A256" s="76">
        <v>2</v>
      </c>
      <c r="B256" s="139" t="s">
        <v>167</v>
      </c>
      <c r="C256" s="139"/>
      <c r="D256" s="35"/>
      <c r="E256" s="35"/>
      <c r="F256" s="35"/>
      <c r="G256" s="35"/>
      <c r="H256" s="35"/>
      <c r="I256" s="35"/>
      <c r="J256" s="35"/>
      <c r="K256" s="35"/>
      <c r="L256" s="35"/>
      <c r="M256" s="35"/>
      <c r="N256" s="35"/>
      <c r="O256" s="35"/>
      <c r="P256" s="4"/>
      <c r="Q256" s="4"/>
      <c r="R256" s="213"/>
      <c r="S256" s="213"/>
      <c r="T256" s="213"/>
      <c r="U256" s="213"/>
      <c r="V256" s="213"/>
      <c r="W256" s="213"/>
      <c r="X256" s="213"/>
      <c r="Y256" s="213"/>
      <c r="Z256" s="213"/>
      <c r="AA256" s="213"/>
      <c r="AB256" s="213"/>
      <c r="AC256" s="224"/>
      <c r="AD256" s="12" t="s">
        <v>259</v>
      </c>
      <c r="AE256" s="4">
        <v>0</v>
      </c>
      <c r="AF256">
        <v>1</v>
      </c>
    </row>
    <row r="257" spans="1:33">
      <c r="A257" s="127" t="s">
        <v>36</v>
      </c>
      <c r="B257" s="154" t="s">
        <v>474</v>
      </c>
      <c r="C257" s="34">
        <f>C258+C262</f>
        <v>57</v>
      </c>
      <c r="D257" s="34">
        <f>D258+D262</f>
        <v>57</v>
      </c>
      <c r="E257" s="34">
        <f t="shared" ref="E257:AB257" si="227">E258+E262</f>
        <v>0</v>
      </c>
      <c r="F257" s="34">
        <f t="shared" si="227"/>
        <v>57</v>
      </c>
      <c r="G257" s="34">
        <f t="shared" si="227"/>
        <v>0</v>
      </c>
      <c r="H257" s="34">
        <f t="shared" si="227"/>
        <v>0</v>
      </c>
      <c r="I257" s="34">
        <f t="shared" si="227"/>
        <v>0</v>
      </c>
      <c r="J257" s="34">
        <f t="shared" si="227"/>
        <v>0</v>
      </c>
      <c r="K257" s="34">
        <f t="shared" si="227"/>
        <v>0</v>
      </c>
      <c r="L257" s="34">
        <f t="shared" si="227"/>
        <v>0</v>
      </c>
      <c r="M257" s="34">
        <f t="shared" si="227"/>
        <v>0</v>
      </c>
      <c r="N257" s="34">
        <f t="shared" si="227"/>
        <v>0</v>
      </c>
      <c r="O257" s="34">
        <f t="shared" si="227"/>
        <v>0</v>
      </c>
      <c r="P257" s="34">
        <f t="shared" si="227"/>
        <v>12</v>
      </c>
      <c r="Q257" s="34">
        <f t="shared" si="227"/>
        <v>12</v>
      </c>
      <c r="R257" s="34">
        <f t="shared" si="227"/>
        <v>0</v>
      </c>
      <c r="S257" s="34">
        <f t="shared" si="227"/>
        <v>12</v>
      </c>
      <c r="T257" s="34">
        <f t="shared" si="227"/>
        <v>0</v>
      </c>
      <c r="U257" s="34">
        <f t="shared" si="227"/>
        <v>0</v>
      </c>
      <c r="V257" s="34">
        <f t="shared" si="227"/>
        <v>0</v>
      </c>
      <c r="W257" s="34">
        <f t="shared" si="227"/>
        <v>0</v>
      </c>
      <c r="X257" s="34">
        <f t="shared" si="227"/>
        <v>0</v>
      </c>
      <c r="Y257" s="34">
        <f t="shared" si="227"/>
        <v>0</v>
      </c>
      <c r="Z257" s="34">
        <f t="shared" si="227"/>
        <v>0</v>
      </c>
      <c r="AA257" s="34">
        <f t="shared" si="227"/>
        <v>0</v>
      </c>
      <c r="AB257" s="34">
        <f t="shared" si="227"/>
        <v>0</v>
      </c>
      <c r="AC257" s="224"/>
      <c r="AD257" s="12"/>
      <c r="AE257" s="4">
        <v>0</v>
      </c>
      <c r="AF257">
        <v>8</v>
      </c>
      <c r="AG257">
        <v>2</v>
      </c>
    </row>
    <row r="258" spans="1:33" ht="19.5">
      <c r="A258" s="141" t="s">
        <v>52</v>
      </c>
      <c r="B258" s="152" t="s">
        <v>32</v>
      </c>
      <c r="C258" s="152"/>
      <c r="D258" s="38">
        <v>0</v>
      </c>
      <c r="E258" s="38">
        <v>0</v>
      </c>
      <c r="F258" s="38">
        <v>0</v>
      </c>
      <c r="G258" s="38">
        <v>0</v>
      </c>
      <c r="H258" s="38">
        <v>0</v>
      </c>
      <c r="I258" s="38"/>
      <c r="J258" s="38"/>
      <c r="K258" s="38"/>
      <c r="L258" s="38"/>
      <c r="M258" s="38"/>
      <c r="N258" s="38"/>
      <c r="O258" s="38"/>
      <c r="P258" s="4"/>
      <c r="Q258" s="4"/>
      <c r="R258" s="213"/>
      <c r="S258" s="213"/>
      <c r="T258" s="213"/>
      <c r="U258" s="213"/>
      <c r="V258" s="213"/>
      <c r="W258" s="213"/>
      <c r="X258" s="213"/>
      <c r="Y258" s="213"/>
      <c r="Z258" s="213"/>
      <c r="AA258" s="213"/>
      <c r="AB258" s="213"/>
      <c r="AC258" s="224"/>
      <c r="AD258" s="12">
        <v>0</v>
      </c>
      <c r="AE258" s="4">
        <v>0</v>
      </c>
      <c r="AF258">
        <v>3</v>
      </c>
      <c r="AG258">
        <v>0</v>
      </c>
    </row>
    <row r="259" spans="1:33" ht="56.25">
      <c r="A259" s="76">
        <v>1</v>
      </c>
      <c r="B259" s="139" t="s">
        <v>163</v>
      </c>
      <c r="C259" s="139"/>
      <c r="D259" s="35">
        <v>0</v>
      </c>
      <c r="E259" s="35"/>
      <c r="F259" s="35"/>
      <c r="G259" s="35"/>
      <c r="H259" s="35"/>
      <c r="I259" s="35"/>
      <c r="J259" s="35"/>
      <c r="K259" s="35"/>
      <c r="L259" s="35"/>
      <c r="M259" s="35"/>
      <c r="N259" s="35"/>
      <c r="O259" s="35"/>
      <c r="P259" s="4"/>
      <c r="Q259" s="4"/>
      <c r="R259" s="213"/>
      <c r="S259" s="213"/>
      <c r="T259" s="213"/>
      <c r="U259" s="213"/>
      <c r="V259" s="213"/>
      <c r="W259" s="213"/>
      <c r="X259" s="213"/>
      <c r="Y259" s="213"/>
      <c r="Z259" s="213"/>
      <c r="AA259" s="213"/>
      <c r="AB259" s="213"/>
      <c r="AC259" s="224"/>
      <c r="AD259" s="12" t="s">
        <v>259</v>
      </c>
      <c r="AE259" s="4"/>
      <c r="AF259">
        <v>1</v>
      </c>
    </row>
    <row r="260" spans="1:33" ht="56.25">
      <c r="A260" s="138">
        <v>2</v>
      </c>
      <c r="B260" s="139" t="s">
        <v>164</v>
      </c>
      <c r="C260" s="139"/>
      <c r="D260" s="35">
        <v>0</v>
      </c>
      <c r="E260" s="35"/>
      <c r="F260" s="35"/>
      <c r="G260" s="35"/>
      <c r="H260" s="35"/>
      <c r="I260" s="35"/>
      <c r="J260" s="35"/>
      <c r="K260" s="35"/>
      <c r="L260" s="35"/>
      <c r="M260" s="35"/>
      <c r="N260" s="35"/>
      <c r="O260" s="35"/>
      <c r="P260" s="4"/>
      <c r="Q260" s="4"/>
      <c r="R260" s="213"/>
      <c r="S260" s="213"/>
      <c r="T260" s="213"/>
      <c r="U260" s="213"/>
      <c r="V260" s="213"/>
      <c r="W260" s="213"/>
      <c r="X260" s="213"/>
      <c r="Y260" s="213"/>
      <c r="Z260" s="213"/>
      <c r="AA260" s="213"/>
      <c r="AB260" s="213"/>
      <c r="AC260" s="224"/>
      <c r="AD260" s="12" t="s">
        <v>259</v>
      </c>
      <c r="AE260" s="4"/>
      <c r="AF260">
        <v>1</v>
      </c>
    </row>
    <row r="261" spans="1:33">
      <c r="A261" s="76">
        <v>3</v>
      </c>
      <c r="B261" s="155" t="s">
        <v>165</v>
      </c>
      <c r="C261" s="155"/>
      <c r="D261" s="35">
        <v>0</v>
      </c>
      <c r="E261" s="35"/>
      <c r="F261" s="35"/>
      <c r="G261" s="35"/>
      <c r="H261" s="35"/>
      <c r="I261" s="35"/>
      <c r="J261" s="35"/>
      <c r="K261" s="35"/>
      <c r="L261" s="35"/>
      <c r="M261" s="35"/>
      <c r="N261" s="35"/>
      <c r="O261" s="35"/>
      <c r="P261" s="4"/>
      <c r="Q261" s="4"/>
      <c r="R261" s="213"/>
      <c r="S261" s="213"/>
      <c r="T261" s="213"/>
      <c r="U261" s="213"/>
      <c r="V261" s="213"/>
      <c r="W261" s="213"/>
      <c r="X261" s="213"/>
      <c r="Y261" s="213"/>
      <c r="Z261" s="213"/>
      <c r="AA261" s="213"/>
      <c r="AB261" s="213"/>
      <c r="AC261" s="224"/>
      <c r="AD261" s="12" t="s">
        <v>257</v>
      </c>
      <c r="AE261" s="4"/>
      <c r="AF261">
        <v>1</v>
      </c>
    </row>
    <row r="262" spans="1:33" ht="19.5">
      <c r="A262" s="141" t="s">
        <v>46</v>
      </c>
      <c r="B262" s="152" t="s">
        <v>33</v>
      </c>
      <c r="C262" s="38">
        <f t="shared" ref="C262" si="228">C263</f>
        <v>57</v>
      </c>
      <c r="D262" s="38">
        <f>D263</f>
        <v>57</v>
      </c>
      <c r="E262" s="38">
        <f t="shared" ref="E262:AB262" si="229">E263</f>
        <v>0</v>
      </c>
      <c r="F262" s="38">
        <f t="shared" si="229"/>
        <v>57</v>
      </c>
      <c r="G262" s="38">
        <f t="shared" si="229"/>
        <v>0</v>
      </c>
      <c r="H262" s="38">
        <f t="shared" si="229"/>
        <v>0</v>
      </c>
      <c r="I262" s="38">
        <f t="shared" si="229"/>
        <v>0</v>
      </c>
      <c r="J262" s="38">
        <f t="shared" si="229"/>
        <v>0</v>
      </c>
      <c r="K262" s="38">
        <f t="shared" si="229"/>
        <v>0</v>
      </c>
      <c r="L262" s="38">
        <f t="shared" si="229"/>
        <v>0</v>
      </c>
      <c r="M262" s="38">
        <f t="shared" si="229"/>
        <v>0</v>
      </c>
      <c r="N262" s="38">
        <f t="shared" si="229"/>
        <v>0</v>
      </c>
      <c r="O262" s="38">
        <f t="shared" si="229"/>
        <v>0</v>
      </c>
      <c r="P262" s="38">
        <f t="shared" si="229"/>
        <v>12</v>
      </c>
      <c r="Q262" s="38">
        <f t="shared" si="229"/>
        <v>12</v>
      </c>
      <c r="R262" s="38">
        <f t="shared" si="229"/>
        <v>0</v>
      </c>
      <c r="S262" s="38">
        <f t="shared" si="229"/>
        <v>12</v>
      </c>
      <c r="T262" s="38">
        <f t="shared" si="229"/>
        <v>0</v>
      </c>
      <c r="U262" s="38">
        <f t="shared" si="229"/>
        <v>0</v>
      </c>
      <c r="V262" s="38">
        <f t="shared" si="229"/>
        <v>0</v>
      </c>
      <c r="W262" s="38">
        <f t="shared" si="229"/>
        <v>0</v>
      </c>
      <c r="X262" s="38">
        <f t="shared" si="229"/>
        <v>0</v>
      </c>
      <c r="Y262" s="38">
        <f t="shared" si="229"/>
        <v>0</v>
      </c>
      <c r="Z262" s="38">
        <f t="shared" si="229"/>
        <v>0</v>
      </c>
      <c r="AA262" s="38">
        <f t="shared" si="229"/>
        <v>0</v>
      </c>
      <c r="AB262" s="38">
        <f t="shared" si="229"/>
        <v>0</v>
      </c>
      <c r="AC262" s="224">
        <f t="shared" ref="AC262:AC300" si="230">P262/C262*100</f>
        <v>21.052631578947366</v>
      </c>
      <c r="AD262" s="12"/>
      <c r="AE262" s="4">
        <v>0</v>
      </c>
      <c r="AF262">
        <v>5</v>
      </c>
      <c r="AG262">
        <v>2</v>
      </c>
    </row>
    <row r="263" spans="1:33">
      <c r="A263" s="136">
        <v>1</v>
      </c>
      <c r="B263" s="137" t="s">
        <v>168</v>
      </c>
      <c r="C263" s="34">
        <f t="shared" ref="C263" si="231">C264+C267+C269</f>
        <v>57</v>
      </c>
      <c r="D263" s="34">
        <f>D264+D267+D269</f>
        <v>57</v>
      </c>
      <c r="E263" s="34">
        <f t="shared" ref="E263:F263" si="232">E264+E267+E269</f>
        <v>0</v>
      </c>
      <c r="F263" s="34">
        <f t="shared" si="232"/>
        <v>57</v>
      </c>
      <c r="G263" s="34">
        <f t="shared" ref="G263:AB263" si="233">G264+G267+G269</f>
        <v>0</v>
      </c>
      <c r="H263" s="34">
        <f t="shared" si="233"/>
        <v>0</v>
      </c>
      <c r="I263" s="34">
        <f t="shared" si="233"/>
        <v>0</v>
      </c>
      <c r="J263" s="34">
        <f t="shared" si="233"/>
        <v>0</v>
      </c>
      <c r="K263" s="34">
        <f t="shared" si="233"/>
        <v>0</v>
      </c>
      <c r="L263" s="34">
        <f t="shared" si="233"/>
        <v>0</v>
      </c>
      <c r="M263" s="34">
        <f t="shared" si="233"/>
        <v>0</v>
      </c>
      <c r="N263" s="34">
        <f t="shared" si="233"/>
        <v>0</v>
      </c>
      <c r="O263" s="34">
        <f t="shared" si="233"/>
        <v>0</v>
      </c>
      <c r="P263" s="34">
        <f t="shared" si="233"/>
        <v>12</v>
      </c>
      <c r="Q263" s="34">
        <f t="shared" si="233"/>
        <v>12</v>
      </c>
      <c r="R263" s="34">
        <f t="shared" si="233"/>
        <v>0</v>
      </c>
      <c r="S263" s="34">
        <f t="shared" si="233"/>
        <v>12</v>
      </c>
      <c r="T263" s="34">
        <f t="shared" si="233"/>
        <v>0</v>
      </c>
      <c r="U263" s="34">
        <f t="shared" si="233"/>
        <v>0</v>
      </c>
      <c r="V263" s="34">
        <f t="shared" si="233"/>
        <v>0</v>
      </c>
      <c r="W263" s="34">
        <f t="shared" si="233"/>
        <v>0</v>
      </c>
      <c r="X263" s="34">
        <f t="shared" si="233"/>
        <v>0</v>
      </c>
      <c r="Y263" s="34">
        <f t="shared" si="233"/>
        <v>0</v>
      </c>
      <c r="Z263" s="34">
        <f t="shared" si="233"/>
        <v>0</v>
      </c>
      <c r="AA263" s="34">
        <f t="shared" si="233"/>
        <v>0</v>
      </c>
      <c r="AB263" s="34">
        <f t="shared" si="233"/>
        <v>0</v>
      </c>
      <c r="AC263" s="224">
        <f t="shared" si="230"/>
        <v>21.052631578947366</v>
      </c>
      <c r="AD263" s="12"/>
      <c r="AE263" s="4">
        <v>0</v>
      </c>
      <c r="AF263">
        <v>5</v>
      </c>
      <c r="AG263">
        <v>2</v>
      </c>
    </row>
    <row r="264" spans="1:33">
      <c r="A264" s="16" t="s">
        <v>330</v>
      </c>
      <c r="B264" s="137" t="s">
        <v>16</v>
      </c>
      <c r="C264" s="34">
        <f t="shared" ref="C264" si="234">C265+C266</f>
        <v>18</v>
      </c>
      <c r="D264" s="34">
        <f>D265+D266</f>
        <v>18</v>
      </c>
      <c r="E264" s="34">
        <f t="shared" ref="E264:F264" si="235">E265+E266</f>
        <v>0</v>
      </c>
      <c r="F264" s="34">
        <f t="shared" si="235"/>
        <v>18</v>
      </c>
      <c r="G264" s="34">
        <f t="shared" ref="G264:AB264" si="236">G265+G266</f>
        <v>0</v>
      </c>
      <c r="H264" s="34">
        <f t="shared" si="236"/>
        <v>0</v>
      </c>
      <c r="I264" s="34">
        <f t="shared" si="236"/>
        <v>0</v>
      </c>
      <c r="J264" s="34">
        <f t="shared" si="236"/>
        <v>0</v>
      </c>
      <c r="K264" s="34">
        <f t="shared" si="236"/>
        <v>0</v>
      </c>
      <c r="L264" s="34">
        <f t="shared" si="236"/>
        <v>0</v>
      </c>
      <c r="M264" s="34">
        <f t="shared" si="236"/>
        <v>0</v>
      </c>
      <c r="N264" s="34">
        <f t="shared" si="236"/>
        <v>0</v>
      </c>
      <c r="O264" s="34">
        <f t="shared" si="236"/>
        <v>0</v>
      </c>
      <c r="P264" s="34">
        <f t="shared" si="236"/>
        <v>12</v>
      </c>
      <c r="Q264" s="34">
        <f t="shared" si="236"/>
        <v>12</v>
      </c>
      <c r="R264" s="34">
        <f t="shared" si="236"/>
        <v>0</v>
      </c>
      <c r="S264" s="34">
        <f t="shared" si="236"/>
        <v>12</v>
      </c>
      <c r="T264" s="34">
        <f t="shared" si="236"/>
        <v>0</v>
      </c>
      <c r="U264" s="34">
        <f t="shared" si="236"/>
        <v>0</v>
      </c>
      <c r="V264" s="34">
        <f t="shared" si="236"/>
        <v>0</v>
      </c>
      <c r="W264" s="34">
        <f t="shared" si="236"/>
        <v>0</v>
      </c>
      <c r="X264" s="34">
        <f t="shared" si="236"/>
        <v>0</v>
      </c>
      <c r="Y264" s="34">
        <f t="shared" si="236"/>
        <v>0</v>
      </c>
      <c r="Z264" s="34">
        <f t="shared" si="236"/>
        <v>0</v>
      </c>
      <c r="AA264" s="34">
        <f t="shared" si="236"/>
        <v>0</v>
      </c>
      <c r="AB264" s="34">
        <f t="shared" si="236"/>
        <v>0</v>
      </c>
      <c r="AC264" s="224">
        <f t="shared" si="230"/>
        <v>66.666666666666657</v>
      </c>
      <c r="AD264" s="12">
        <v>0</v>
      </c>
      <c r="AE264" s="4">
        <v>0</v>
      </c>
      <c r="AF264">
        <v>2</v>
      </c>
      <c r="AG264">
        <v>1</v>
      </c>
    </row>
    <row r="265" spans="1:33" ht="56.25">
      <c r="A265" s="30"/>
      <c r="B265" s="146" t="s">
        <v>607</v>
      </c>
      <c r="C265" s="221">
        <f t="shared" ref="C265" si="237">D265+J265</f>
        <v>18</v>
      </c>
      <c r="D265" s="36">
        <f t="shared" ref="D265" si="238">SUM(E265:H265)</f>
        <v>18</v>
      </c>
      <c r="E265" s="35"/>
      <c r="F265" s="36">
        <v>18</v>
      </c>
      <c r="G265" s="35"/>
      <c r="H265" s="35"/>
      <c r="I265" s="35"/>
      <c r="J265" s="35"/>
      <c r="K265" s="35"/>
      <c r="L265" s="35"/>
      <c r="M265" s="35"/>
      <c r="N265" s="35"/>
      <c r="O265" s="35"/>
      <c r="P265" s="36">
        <f>Q265+V265</f>
        <v>12</v>
      </c>
      <c r="Q265" s="36">
        <f>SUM(R265:U265)</f>
        <v>12</v>
      </c>
      <c r="R265" s="213"/>
      <c r="S265" s="415">
        <v>12</v>
      </c>
      <c r="T265" s="213"/>
      <c r="U265" s="213"/>
      <c r="V265" s="213"/>
      <c r="W265" s="213"/>
      <c r="X265" s="213"/>
      <c r="Y265" s="213"/>
      <c r="Z265" s="213"/>
      <c r="AA265" s="213"/>
      <c r="AB265" s="213"/>
      <c r="AC265" s="224">
        <f t="shared" si="230"/>
        <v>66.666666666666657</v>
      </c>
      <c r="AD265" s="12" t="s">
        <v>262</v>
      </c>
      <c r="AE265" s="12" t="s">
        <v>714</v>
      </c>
      <c r="AF265">
        <v>1</v>
      </c>
      <c r="AG265">
        <v>1</v>
      </c>
    </row>
    <row r="266" spans="1:33" ht="56.25">
      <c r="A266" s="30"/>
      <c r="B266" s="146" t="s">
        <v>608</v>
      </c>
      <c r="C266" s="146"/>
      <c r="D266" s="35">
        <v>0</v>
      </c>
      <c r="E266" s="35"/>
      <c r="F266" s="35"/>
      <c r="G266" s="35"/>
      <c r="H266" s="35"/>
      <c r="I266" s="35"/>
      <c r="J266" s="35"/>
      <c r="K266" s="35"/>
      <c r="L266" s="35"/>
      <c r="M266" s="35"/>
      <c r="N266" s="35"/>
      <c r="O266" s="35"/>
      <c r="P266" s="4"/>
      <c r="Q266" s="4"/>
      <c r="R266" s="213"/>
      <c r="S266" s="213"/>
      <c r="T266" s="213"/>
      <c r="U266" s="213"/>
      <c r="V266" s="213"/>
      <c r="W266" s="213"/>
      <c r="X266" s="213"/>
      <c r="Y266" s="213"/>
      <c r="Z266" s="213"/>
      <c r="AA266" s="213"/>
      <c r="AB266" s="213"/>
      <c r="AC266" s="224"/>
      <c r="AD266" s="12" t="s">
        <v>262</v>
      </c>
      <c r="AE266" s="12"/>
      <c r="AF266">
        <v>1</v>
      </c>
    </row>
    <row r="267" spans="1:33">
      <c r="A267" s="20" t="s">
        <v>331</v>
      </c>
      <c r="B267" s="128" t="s">
        <v>17</v>
      </c>
      <c r="C267" s="34">
        <f t="shared" ref="C267:H267" si="239">C268</f>
        <v>39</v>
      </c>
      <c r="D267" s="34">
        <f t="shared" si="239"/>
        <v>39</v>
      </c>
      <c r="E267" s="34">
        <f t="shared" si="239"/>
        <v>0</v>
      </c>
      <c r="F267" s="34">
        <f t="shared" si="239"/>
        <v>39</v>
      </c>
      <c r="G267" s="34">
        <f t="shared" si="239"/>
        <v>0</v>
      </c>
      <c r="H267" s="34">
        <f t="shared" si="239"/>
        <v>0</v>
      </c>
      <c r="I267" s="34"/>
      <c r="J267" s="34"/>
      <c r="K267" s="34"/>
      <c r="L267" s="34"/>
      <c r="M267" s="34"/>
      <c r="N267" s="34"/>
      <c r="O267" s="34"/>
      <c r="P267" s="4"/>
      <c r="Q267" s="4"/>
      <c r="R267" s="213"/>
      <c r="S267" s="213"/>
      <c r="T267" s="213"/>
      <c r="U267" s="213"/>
      <c r="V267" s="213"/>
      <c r="W267" s="213"/>
      <c r="X267" s="213"/>
      <c r="Y267" s="213"/>
      <c r="Z267" s="213"/>
      <c r="AA267" s="213"/>
      <c r="AB267" s="213"/>
      <c r="AC267" s="224"/>
      <c r="AD267" s="12"/>
      <c r="AE267" s="12"/>
      <c r="AF267">
        <v>1</v>
      </c>
      <c r="AG267">
        <v>1</v>
      </c>
    </row>
    <row r="268" spans="1:33" ht="56.25">
      <c r="A268" s="30"/>
      <c r="B268" s="146" t="s">
        <v>609</v>
      </c>
      <c r="C268" s="221">
        <f t="shared" ref="C268" si="240">D268+J268</f>
        <v>39</v>
      </c>
      <c r="D268" s="36">
        <f t="shared" ref="D268" si="241">SUM(E268:H268)</f>
        <v>39</v>
      </c>
      <c r="E268" s="36"/>
      <c r="F268" s="36">
        <v>39</v>
      </c>
      <c r="G268" s="36"/>
      <c r="H268" s="36"/>
      <c r="I268" s="36"/>
      <c r="J268" s="36"/>
      <c r="K268" s="36"/>
      <c r="L268" s="36"/>
      <c r="M268" s="36"/>
      <c r="N268" s="36"/>
      <c r="O268" s="36"/>
      <c r="P268" s="36">
        <f>Q268+V268</f>
        <v>33</v>
      </c>
      <c r="Q268" s="36">
        <f>SUM(R268:U268)</f>
        <v>33</v>
      </c>
      <c r="R268" s="213"/>
      <c r="S268" s="415">
        <v>33</v>
      </c>
      <c r="T268" s="213"/>
      <c r="U268" s="213"/>
      <c r="V268" s="213"/>
      <c r="W268" s="213"/>
      <c r="X268" s="213"/>
      <c r="Y268" s="213"/>
      <c r="Z268" s="213"/>
      <c r="AA268" s="213"/>
      <c r="AB268" s="213"/>
      <c r="AC268" s="224"/>
      <c r="AD268" s="12" t="s">
        <v>264</v>
      </c>
      <c r="AE268" s="12" t="s">
        <v>709</v>
      </c>
      <c r="AF268">
        <v>1</v>
      </c>
      <c r="AG268">
        <v>1</v>
      </c>
    </row>
    <row r="269" spans="1:33">
      <c r="A269" s="16" t="s">
        <v>610</v>
      </c>
      <c r="B269" s="137" t="s">
        <v>14</v>
      </c>
      <c r="C269" s="137"/>
      <c r="D269" s="34">
        <v>0</v>
      </c>
      <c r="E269" s="34">
        <v>0</v>
      </c>
      <c r="F269" s="34">
        <v>0</v>
      </c>
      <c r="G269" s="34">
        <v>0</v>
      </c>
      <c r="H269" s="34">
        <v>0</v>
      </c>
      <c r="I269" s="34"/>
      <c r="J269" s="34"/>
      <c r="K269" s="34"/>
      <c r="L269" s="34"/>
      <c r="M269" s="34"/>
      <c r="N269" s="34"/>
      <c r="O269" s="34"/>
      <c r="P269" s="4"/>
      <c r="Q269" s="4"/>
      <c r="R269" s="213"/>
      <c r="S269" s="213"/>
      <c r="T269" s="213"/>
      <c r="U269" s="213"/>
      <c r="V269" s="213"/>
      <c r="W269" s="213"/>
      <c r="X269" s="213"/>
      <c r="Y269" s="213"/>
      <c r="Z269" s="213"/>
      <c r="AA269" s="213"/>
      <c r="AB269" s="213"/>
      <c r="AC269" s="224"/>
      <c r="AD269" s="12">
        <v>0</v>
      </c>
      <c r="AE269" s="12">
        <v>0</v>
      </c>
      <c r="AF269">
        <v>2</v>
      </c>
      <c r="AG269">
        <v>0</v>
      </c>
    </row>
    <row r="270" spans="1:33" ht="37.5">
      <c r="A270" s="156"/>
      <c r="B270" s="157" t="s">
        <v>611</v>
      </c>
      <c r="C270" s="157"/>
      <c r="D270" s="35">
        <v>0</v>
      </c>
      <c r="E270" s="35"/>
      <c r="F270" s="35"/>
      <c r="G270" s="35"/>
      <c r="H270" s="35"/>
      <c r="I270" s="35"/>
      <c r="J270" s="35"/>
      <c r="K270" s="35"/>
      <c r="L270" s="35"/>
      <c r="M270" s="35"/>
      <c r="N270" s="35"/>
      <c r="O270" s="35"/>
      <c r="P270" s="4"/>
      <c r="Q270" s="4"/>
      <c r="R270" s="213"/>
      <c r="S270" s="213"/>
      <c r="T270" s="213"/>
      <c r="U270" s="213"/>
      <c r="V270" s="213"/>
      <c r="W270" s="213"/>
      <c r="X270" s="213"/>
      <c r="Y270" s="213"/>
      <c r="Z270" s="213"/>
      <c r="AA270" s="213"/>
      <c r="AB270" s="213"/>
      <c r="AC270" s="224"/>
      <c r="AD270" s="12" t="s">
        <v>261</v>
      </c>
      <c r="AE270" s="12"/>
      <c r="AF270">
        <v>1</v>
      </c>
    </row>
    <row r="271" spans="1:33" ht="37.5">
      <c r="A271" s="30"/>
      <c r="B271" s="146" t="s">
        <v>612</v>
      </c>
      <c r="C271" s="146"/>
      <c r="D271" s="35">
        <v>0</v>
      </c>
      <c r="E271" s="35"/>
      <c r="F271" s="35"/>
      <c r="G271" s="35"/>
      <c r="H271" s="35"/>
      <c r="I271" s="35"/>
      <c r="J271" s="35"/>
      <c r="K271" s="35"/>
      <c r="L271" s="35"/>
      <c r="M271" s="35"/>
      <c r="N271" s="35"/>
      <c r="O271" s="35"/>
      <c r="P271" s="4"/>
      <c r="Q271" s="4"/>
      <c r="R271" s="213"/>
      <c r="S271" s="213"/>
      <c r="T271" s="213"/>
      <c r="U271" s="213"/>
      <c r="V271" s="213"/>
      <c r="W271" s="213"/>
      <c r="X271" s="213"/>
      <c r="Y271" s="213"/>
      <c r="Z271" s="213"/>
      <c r="AA271" s="213"/>
      <c r="AB271" s="213"/>
      <c r="AC271" s="224"/>
      <c r="AD271" s="12" t="s">
        <v>261</v>
      </c>
      <c r="AE271" s="12"/>
      <c r="AF271">
        <v>1</v>
      </c>
    </row>
    <row r="272" spans="1:33">
      <c r="A272" s="130" t="s">
        <v>172</v>
      </c>
      <c r="B272" s="131" t="s">
        <v>173</v>
      </c>
      <c r="C272" s="34">
        <f t="shared" ref="C272" si="242">C273</f>
        <v>567</v>
      </c>
      <c r="D272" s="34">
        <f>D273</f>
        <v>567</v>
      </c>
      <c r="E272" s="34">
        <f t="shared" ref="E272:AB272" si="243">E273</f>
        <v>0</v>
      </c>
      <c r="F272" s="34">
        <f t="shared" si="243"/>
        <v>567</v>
      </c>
      <c r="G272" s="34">
        <f t="shared" si="243"/>
        <v>0</v>
      </c>
      <c r="H272" s="34">
        <f t="shared" si="243"/>
        <v>0</v>
      </c>
      <c r="I272" s="34">
        <f t="shared" si="243"/>
        <v>0</v>
      </c>
      <c r="J272" s="34">
        <f t="shared" si="243"/>
        <v>0</v>
      </c>
      <c r="K272" s="34">
        <f t="shared" si="243"/>
        <v>0</v>
      </c>
      <c r="L272" s="34">
        <f t="shared" si="243"/>
        <v>0</v>
      </c>
      <c r="M272" s="34">
        <f t="shared" si="243"/>
        <v>0</v>
      </c>
      <c r="N272" s="34">
        <f t="shared" si="243"/>
        <v>0</v>
      </c>
      <c r="O272" s="34">
        <f t="shared" si="243"/>
        <v>0</v>
      </c>
      <c r="P272" s="34">
        <f t="shared" si="243"/>
        <v>567</v>
      </c>
      <c r="Q272" s="34">
        <f t="shared" si="243"/>
        <v>567</v>
      </c>
      <c r="R272" s="34">
        <f t="shared" si="243"/>
        <v>0</v>
      </c>
      <c r="S272" s="34">
        <f t="shared" si="243"/>
        <v>567</v>
      </c>
      <c r="T272" s="34">
        <f t="shared" si="243"/>
        <v>0</v>
      </c>
      <c r="U272" s="34">
        <f t="shared" si="243"/>
        <v>0</v>
      </c>
      <c r="V272" s="34">
        <f t="shared" si="243"/>
        <v>0</v>
      </c>
      <c r="W272" s="34">
        <f t="shared" si="243"/>
        <v>0</v>
      </c>
      <c r="X272" s="34">
        <f t="shared" si="243"/>
        <v>0</v>
      </c>
      <c r="Y272" s="34">
        <f t="shared" si="243"/>
        <v>0</v>
      </c>
      <c r="Z272" s="34">
        <f t="shared" si="243"/>
        <v>0</v>
      </c>
      <c r="AA272" s="34">
        <f t="shared" si="243"/>
        <v>0</v>
      </c>
      <c r="AB272" s="34">
        <f t="shared" si="243"/>
        <v>0</v>
      </c>
      <c r="AC272" s="224"/>
      <c r="AD272" s="12"/>
      <c r="AE272" s="12">
        <v>0</v>
      </c>
      <c r="AF272">
        <v>19</v>
      </c>
      <c r="AG272">
        <v>3</v>
      </c>
    </row>
    <row r="273" spans="1:33">
      <c r="A273" s="20" t="s">
        <v>38</v>
      </c>
      <c r="B273" s="128" t="s">
        <v>29</v>
      </c>
      <c r="C273" s="34">
        <f t="shared" ref="C273" si="244">C274+C288+C291</f>
        <v>567</v>
      </c>
      <c r="D273" s="34">
        <f>D274+D288+D291</f>
        <v>567</v>
      </c>
      <c r="E273" s="34">
        <f t="shared" ref="E273:F273" si="245">E274+E288+E291</f>
        <v>0</v>
      </c>
      <c r="F273" s="34">
        <f t="shared" si="245"/>
        <v>567</v>
      </c>
      <c r="G273" s="34">
        <f t="shared" ref="G273:AB273" si="246">G274+G288+G291</f>
        <v>0</v>
      </c>
      <c r="H273" s="34">
        <f t="shared" si="246"/>
        <v>0</v>
      </c>
      <c r="I273" s="34">
        <f t="shared" si="246"/>
        <v>0</v>
      </c>
      <c r="J273" s="34">
        <f t="shared" si="246"/>
        <v>0</v>
      </c>
      <c r="K273" s="34">
        <f t="shared" si="246"/>
        <v>0</v>
      </c>
      <c r="L273" s="34">
        <f t="shared" si="246"/>
        <v>0</v>
      </c>
      <c r="M273" s="34">
        <f t="shared" si="246"/>
        <v>0</v>
      </c>
      <c r="N273" s="34">
        <f t="shared" si="246"/>
        <v>0</v>
      </c>
      <c r="O273" s="34">
        <f t="shared" si="246"/>
        <v>0</v>
      </c>
      <c r="P273" s="34">
        <f t="shared" si="246"/>
        <v>567</v>
      </c>
      <c r="Q273" s="34">
        <f t="shared" si="246"/>
        <v>567</v>
      </c>
      <c r="R273" s="34">
        <f t="shared" si="246"/>
        <v>0</v>
      </c>
      <c r="S273" s="34">
        <f t="shared" si="246"/>
        <v>567</v>
      </c>
      <c r="T273" s="34">
        <f t="shared" si="246"/>
        <v>0</v>
      </c>
      <c r="U273" s="34">
        <f t="shared" si="246"/>
        <v>0</v>
      </c>
      <c r="V273" s="34">
        <f t="shared" si="246"/>
        <v>0</v>
      </c>
      <c r="W273" s="34">
        <f t="shared" si="246"/>
        <v>0</v>
      </c>
      <c r="X273" s="34">
        <f t="shared" si="246"/>
        <v>0</v>
      </c>
      <c r="Y273" s="34">
        <f t="shared" si="246"/>
        <v>0</v>
      </c>
      <c r="Z273" s="34">
        <f t="shared" si="246"/>
        <v>0</v>
      </c>
      <c r="AA273" s="34">
        <f t="shared" si="246"/>
        <v>0</v>
      </c>
      <c r="AB273" s="34">
        <f t="shared" si="246"/>
        <v>0</v>
      </c>
      <c r="AC273" s="224"/>
      <c r="AD273" s="12"/>
      <c r="AE273" s="12">
        <v>0</v>
      </c>
      <c r="AF273">
        <v>19</v>
      </c>
      <c r="AG273">
        <v>3</v>
      </c>
    </row>
    <row r="274" spans="1:33">
      <c r="A274" s="127" t="s">
        <v>30</v>
      </c>
      <c r="B274" s="128" t="s">
        <v>472</v>
      </c>
      <c r="C274" s="34">
        <f t="shared" ref="C274" si="247">C275+C277</f>
        <v>483</v>
      </c>
      <c r="D274" s="34">
        <f>D275+D277</f>
        <v>483</v>
      </c>
      <c r="E274" s="34">
        <f t="shared" ref="E274:F274" si="248">E275+E277</f>
        <v>0</v>
      </c>
      <c r="F274" s="34">
        <f t="shared" si="248"/>
        <v>483</v>
      </c>
      <c r="G274" s="34">
        <f t="shared" ref="G274:AB274" si="249">G275+G277</f>
        <v>0</v>
      </c>
      <c r="H274" s="34">
        <f t="shared" si="249"/>
        <v>0</v>
      </c>
      <c r="I274" s="34">
        <f t="shared" si="249"/>
        <v>0</v>
      </c>
      <c r="J274" s="34">
        <f t="shared" si="249"/>
        <v>0</v>
      </c>
      <c r="K274" s="34">
        <f t="shared" si="249"/>
        <v>0</v>
      </c>
      <c r="L274" s="34">
        <f t="shared" si="249"/>
        <v>0</v>
      </c>
      <c r="M274" s="34">
        <f t="shared" si="249"/>
        <v>0</v>
      </c>
      <c r="N274" s="34">
        <f t="shared" si="249"/>
        <v>0</v>
      </c>
      <c r="O274" s="34">
        <f t="shared" si="249"/>
        <v>0</v>
      </c>
      <c r="P274" s="34">
        <f t="shared" si="249"/>
        <v>483</v>
      </c>
      <c r="Q274" s="34">
        <f t="shared" si="249"/>
        <v>483</v>
      </c>
      <c r="R274" s="34">
        <f t="shared" si="249"/>
        <v>0</v>
      </c>
      <c r="S274" s="34">
        <f t="shared" si="249"/>
        <v>483</v>
      </c>
      <c r="T274" s="34">
        <f t="shared" si="249"/>
        <v>0</v>
      </c>
      <c r="U274" s="34">
        <f t="shared" si="249"/>
        <v>0</v>
      </c>
      <c r="V274" s="34">
        <f t="shared" si="249"/>
        <v>0</v>
      </c>
      <c r="W274" s="34">
        <f t="shared" si="249"/>
        <v>0</v>
      </c>
      <c r="X274" s="34">
        <f t="shared" si="249"/>
        <v>0</v>
      </c>
      <c r="Y274" s="34">
        <f t="shared" si="249"/>
        <v>0</v>
      </c>
      <c r="Z274" s="34">
        <f t="shared" si="249"/>
        <v>0</v>
      </c>
      <c r="AA274" s="34">
        <f t="shared" si="249"/>
        <v>0</v>
      </c>
      <c r="AB274" s="34">
        <f t="shared" si="249"/>
        <v>0</v>
      </c>
      <c r="AC274" s="224"/>
      <c r="AD274" s="12"/>
      <c r="AE274" s="12">
        <v>0</v>
      </c>
      <c r="AF274">
        <v>9</v>
      </c>
      <c r="AG274">
        <v>2</v>
      </c>
    </row>
    <row r="275" spans="1:33" ht="19.5">
      <c r="A275" s="50" t="s">
        <v>52</v>
      </c>
      <c r="B275" s="151" t="s">
        <v>32</v>
      </c>
      <c r="C275" s="151"/>
      <c r="D275" s="38">
        <v>0</v>
      </c>
      <c r="E275" s="38">
        <v>0</v>
      </c>
      <c r="F275" s="38">
        <v>0</v>
      </c>
      <c r="G275" s="38">
        <v>0</v>
      </c>
      <c r="H275" s="38">
        <v>0</v>
      </c>
      <c r="I275" s="38"/>
      <c r="J275" s="38"/>
      <c r="K275" s="38"/>
      <c r="L275" s="38"/>
      <c r="M275" s="38"/>
      <c r="N275" s="38"/>
      <c r="O275" s="38"/>
      <c r="P275" s="87"/>
      <c r="Q275" s="87"/>
      <c r="R275" s="213"/>
      <c r="S275" s="213"/>
      <c r="T275" s="213"/>
      <c r="U275" s="213"/>
      <c r="V275" s="213"/>
      <c r="W275" s="213"/>
      <c r="X275" s="213"/>
      <c r="Y275" s="213"/>
      <c r="Z275" s="213"/>
      <c r="AA275" s="213"/>
      <c r="AB275" s="213"/>
      <c r="AC275" s="224"/>
      <c r="AD275" s="12"/>
      <c r="AE275" s="12">
        <v>0</v>
      </c>
      <c r="AF275">
        <v>1</v>
      </c>
      <c r="AG275">
        <v>0</v>
      </c>
    </row>
    <row r="276" spans="1:33" ht="56.25">
      <c r="A276" s="76"/>
      <c r="B276" s="158" t="s">
        <v>176</v>
      </c>
      <c r="C276" s="158"/>
      <c r="D276" s="35"/>
      <c r="E276" s="35"/>
      <c r="F276" s="35"/>
      <c r="G276" s="35"/>
      <c r="H276" s="35"/>
      <c r="I276" s="35"/>
      <c r="J276" s="35"/>
      <c r="K276" s="35"/>
      <c r="L276" s="35"/>
      <c r="M276" s="35"/>
      <c r="N276" s="35"/>
      <c r="O276" s="35"/>
      <c r="P276" s="4"/>
      <c r="Q276" s="4"/>
      <c r="R276" s="213"/>
      <c r="S276" s="213"/>
      <c r="T276" s="213"/>
      <c r="U276" s="213"/>
      <c r="V276" s="213"/>
      <c r="W276" s="213"/>
      <c r="X276" s="213"/>
      <c r="Y276" s="213"/>
      <c r="Z276" s="213"/>
      <c r="AA276" s="213"/>
      <c r="AB276" s="213"/>
      <c r="AC276" s="224"/>
      <c r="AD276" s="12" t="s">
        <v>259</v>
      </c>
      <c r="AE276" s="12"/>
      <c r="AF276">
        <v>1</v>
      </c>
    </row>
    <row r="277" spans="1:33" ht="19.5">
      <c r="A277" s="50" t="s">
        <v>46</v>
      </c>
      <c r="B277" s="142" t="s">
        <v>33</v>
      </c>
      <c r="C277" s="38">
        <f t="shared" ref="C277" si="250">C278+C279</f>
        <v>483</v>
      </c>
      <c r="D277" s="38">
        <f>D278+D279</f>
        <v>483</v>
      </c>
      <c r="E277" s="38">
        <f t="shared" ref="E277:AB277" si="251">E278+E279</f>
        <v>0</v>
      </c>
      <c r="F277" s="38">
        <f t="shared" si="251"/>
        <v>483</v>
      </c>
      <c r="G277" s="38">
        <f t="shared" si="251"/>
        <v>0</v>
      </c>
      <c r="H277" s="38">
        <f t="shared" si="251"/>
        <v>0</v>
      </c>
      <c r="I277" s="38">
        <f t="shared" si="251"/>
        <v>0</v>
      </c>
      <c r="J277" s="38">
        <f t="shared" si="251"/>
        <v>0</v>
      </c>
      <c r="K277" s="38">
        <f t="shared" si="251"/>
        <v>0</v>
      </c>
      <c r="L277" s="38">
        <f t="shared" si="251"/>
        <v>0</v>
      </c>
      <c r="M277" s="38">
        <f t="shared" si="251"/>
        <v>0</v>
      </c>
      <c r="N277" s="38">
        <f t="shared" si="251"/>
        <v>0</v>
      </c>
      <c r="O277" s="38">
        <f t="shared" si="251"/>
        <v>0</v>
      </c>
      <c r="P277" s="38">
        <f t="shared" si="251"/>
        <v>483</v>
      </c>
      <c r="Q277" s="38">
        <f t="shared" si="251"/>
        <v>483</v>
      </c>
      <c r="R277" s="38">
        <f t="shared" si="251"/>
        <v>0</v>
      </c>
      <c r="S277" s="38">
        <f t="shared" si="251"/>
        <v>483</v>
      </c>
      <c r="T277" s="38">
        <f t="shared" si="251"/>
        <v>0</v>
      </c>
      <c r="U277" s="38">
        <f t="shared" si="251"/>
        <v>0</v>
      </c>
      <c r="V277" s="38">
        <f t="shared" si="251"/>
        <v>0</v>
      </c>
      <c r="W277" s="38">
        <f t="shared" si="251"/>
        <v>0</v>
      </c>
      <c r="X277" s="38">
        <f t="shared" si="251"/>
        <v>0</v>
      </c>
      <c r="Y277" s="38">
        <f t="shared" si="251"/>
        <v>0</v>
      </c>
      <c r="Z277" s="38">
        <f t="shared" si="251"/>
        <v>0</v>
      </c>
      <c r="AA277" s="38">
        <f t="shared" si="251"/>
        <v>0</v>
      </c>
      <c r="AB277" s="38">
        <f t="shared" si="251"/>
        <v>0</v>
      </c>
      <c r="AC277" s="224">
        <f t="shared" si="230"/>
        <v>100</v>
      </c>
      <c r="AD277" s="12">
        <v>0</v>
      </c>
      <c r="AE277" s="12">
        <v>0</v>
      </c>
      <c r="AF277">
        <v>8</v>
      </c>
      <c r="AG277">
        <v>2</v>
      </c>
    </row>
    <row r="278" spans="1:33" ht="56.25">
      <c r="A278" s="76">
        <v>1</v>
      </c>
      <c r="B278" s="139" t="s">
        <v>180</v>
      </c>
      <c r="C278" s="220">
        <f t="shared" ref="C278:C279" si="252">D278+J278</f>
        <v>10</v>
      </c>
      <c r="D278" s="35">
        <f t="shared" ref="D278:D279" si="253">SUM(E278:H278)</f>
        <v>10</v>
      </c>
      <c r="E278" s="35"/>
      <c r="F278" s="35">
        <v>10</v>
      </c>
      <c r="G278" s="35"/>
      <c r="H278" s="35"/>
      <c r="I278" s="35"/>
      <c r="J278" s="35"/>
      <c r="K278" s="35"/>
      <c r="L278" s="35"/>
      <c r="M278" s="35"/>
      <c r="N278" s="35"/>
      <c r="O278" s="35"/>
      <c r="P278" s="39">
        <f>Q278+V278</f>
        <v>10</v>
      </c>
      <c r="Q278" s="39">
        <f>SUM(R278:U278)</f>
        <v>10</v>
      </c>
      <c r="R278" s="213"/>
      <c r="S278" s="413">
        <v>10</v>
      </c>
      <c r="T278" s="213"/>
      <c r="U278" s="213"/>
      <c r="V278" s="213"/>
      <c r="W278" s="213"/>
      <c r="X278" s="213"/>
      <c r="Y278" s="213"/>
      <c r="Z278" s="213"/>
      <c r="AA278" s="213"/>
      <c r="AB278" s="213"/>
      <c r="AC278" s="224">
        <f t="shared" si="230"/>
        <v>100</v>
      </c>
      <c r="AD278" s="12" t="s">
        <v>262</v>
      </c>
      <c r="AE278" s="12" t="s">
        <v>714</v>
      </c>
      <c r="AF278">
        <v>1</v>
      </c>
      <c r="AG278">
        <v>1</v>
      </c>
    </row>
    <row r="279" spans="1:33" ht="37.5">
      <c r="A279" s="76">
        <v>2</v>
      </c>
      <c r="B279" s="159" t="s">
        <v>181</v>
      </c>
      <c r="C279" s="220">
        <f t="shared" si="252"/>
        <v>473</v>
      </c>
      <c r="D279" s="35">
        <f t="shared" si="253"/>
        <v>473</v>
      </c>
      <c r="E279" s="35"/>
      <c r="F279" s="35">
        <v>473</v>
      </c>
      <c r="G279" s="35"/>
      <c r="H279" s="35"/>
      <c r="I279" s="35"/>
      <c r="J279" s="35"/>
      <c r="K279" s="35"/>
      <c r="L279" s="35"/>
      <c r="M279" s="35"/>
      <c r="N279" s="35"/>
      <c r="O279" s="35"/>
      <c r="P279" s="39">
        <f>Q279+V279</f>
        <v>473</v>
      </c>
      <c r="Q279" s="39">
        <f>SUM(R279:U279)</f>
        <v>473</v>
      </c>
      <c r="R279" s="213"/>
      <c r="S279" s="413">
        <v>473</v>
      </c>
      <c r="T279" s="213"/>
      <c r="U279" s="213"/>
      <c r="V279" s="213"/>
      <c r="W279" s="213"/>
      <c r="X279" s="213"/>
      <c r="Y279" s="213"/>
      <c r="Z279" s="213"/>
      <c r="AA279" s="213"/>
      <c r="AB279" s="213"/>
      <c r="AC279" s="385">
        <f t="shared" si="230"/>
        <v>100</v>
      </c>
      <c r="AD279" s="12" t="s">
        <v>267</v>
      </c>
      <c r="AE279" s="12" t="s">
        <v>714</v>
      </c>
      <c r="AG279">
        <v>1</v>
      </c>
    </row>
    <row r="280" spans="1:33">
      <c r="A280" s="20">
        <v>3</v>
      </c>
      <c r="B280" s="2" t="s">
        <v>177</v>
      </c>
      <c r="C280" s="2"/>
      <c r="D280" s="34">
        <v>0</v>
      </c>
      <c r="E280" s="34">
        <v>0</v>
      </c>
      <c r="F280" s="34">
        <v>0</v>
      </c>
      <c r="G280" s="34">
        <v>0</v>
      </c>
      <c r="H280" s="34">
        <v>0</v>
      </c>
      <c r="I280" s="34"/>
      <c r="J280" s="34"/>
      <c r="K280" s="34"/>
      <c r="L280" s="34"/>
      <c r="M280" s="34"/>
      <c r="N280" s="34"/>
      <c r="O280" s="34"/>
      <c r="P280" s="4"/>
      <c r="Q280" s="4"/>
      <c r="R280" s="213"/>
      <c r="S280" s="213"/>
      <c r="T280" s="213"/>
      <c r="U280" s="213"/>
      <c r="V280" s="213"/>
      <c r="W280" s="213"/>
      <c r="X280" s="213"/>
      <c r="Y280" s="213"/>
      <c r="Z280" s="213"/>
      <c r="AA280" s="213"/>
      <c r="AB280" s="213"/>
      <c r="AC280" s="224"/>
      <c r="AD280" s="12">
        <v>0</v>
      </c>
      <c r="AE280" s="4">
        <v>0</v>
      </c>
      <c r="AF280">
        <v>7</v>
      </c>
      <c r="AG280">
        <v>0</v>
      </c>
    </row>
    <row r="281" spans="1:33" ht="56.25">
      <c r="A281" s="46"/>
      <c r="B281" s="146" t="s">
        <v>613</v>
      </c>
      <c r="C281" s="146"/>
      <c r="D281" s="35"/>
      <c r="E281" s="35"/>
      <c r="F281" s="35"/>
      <c r="G281" s="35"/>
      <c r="H281" s="35"/>
      <c r="I281" s="35"/>
      <c r="J281" s="35"/>
      <c r="K281" s="35"/>
      <c r="L281" s="35"/>
      <c r="M281" s="35"/>
      <c r="N281" s="35"/>
      <c r="O281" s="35"/>
      <c r="P281" s="4"/>
      <c r="Q281" s="4"/>
      <c r="R281" s="213"/>
      <c r="S281" s="213"/>
      <c r="T281" s="213"/>
      <c r="U281" s="213"/>
      <c r="V281" s="213"/>
      <c r="W281" s="213"/>
      <c r="X281" s="213"/>
      <c r="Y281" s="213"/>
      <c r="Z281" s="213"/>
      <c r="AA281" s="213"/>
      <c r="AB281" s="213"/>
      <c r="AC281" s="224"/>
      <c r="AD281" s="12" t="s">
        <v>262</v>
      </c>
      <c r="AE281" s="4"/>
      <c r="AF281">
        <v>1</v>
      </c>
    </row>
    <row r="282" spans="1:33" ht="56.25">
      <c r="A282" s="46"/>
      <c r="B282" s="146" t="s">
        <v>614</v>
      </c>
      <c r="C282" s="146"/>
      <c r="D282" s="35"/>
      <c r="E282" s="35"/>
      <c r="F282" s="35"/>
      <c r="G282" s="35"/>
      <c r="H282" s="35"/>
      <c r="I282" s="35"/>
      <c r="J282" s="35"/>
      <c r="K282" s="35"/>
      <c r="L282" s="35"/>
      <c r="M282" s="35"/>
      <c r="N282" s="35"/>
      <c r="O282" s="35"/>
      <c r="P282" s="4"/>
      <c r="Q282" s="4"/>
      <c r="R282" s="213"/>
      <c r="S282" s="213"/>
      <c r="T282" s="213"/>
      <c r="U282" s="213"/>
      <c r="V282" s="213"/>
      <c r="W282" s="213"/>
      <c r="X282" s="213"/>
      <c r="Y282" s="213"/>
      <c r="Z282" s="213"/>
      <c r="AA282" s="213"/>
      <c r="AB282" s="213"/>
      <c r="AC282" s="224"/>
      <c r="AD282" s="12" t="s">
        <v>262</v>
      </c>
      <c r="AE282" s="4"/>
      <c r="AF282">
        <v>1</v>
      </c>
    </row>
    <row r="283" spans="1:33" ht="56.25">
      <c r="A283" s="46"/>
      <c r="B283" s="146" t="s">
        <v>615</v>
      </c>
      <c r="C283" s="146"/>
      <c r="D283" s="35"/>
      <c r="E283" s="35"/>
      <c r="F283" s="35"/>
      <c r="G283" s="35"/>
      <c r="H283" s="35"/>
      <c r="I283" s="35"/>
      <c r="J283" s="35"/>
      <c r="K283" s="35"/>
      <c r="L283" s="35"/>
      <c r="M283" s="35"/>
      <c r="N283" s="35"/>
      <c r="O283" s="35"/>
      <c r="P283" s="4"/>
      <c r="Q283" s="4"/>
      <c r="R283" s="213"/>
      <c r="S283" s="213"/>
      <c r="T283" s="213"/>
      <c r="U283" s="213"/>
      <c r="V283" s="213"/>
      <c r="W283" s="213"/>
      <c r="X283" s="213"/>
      <c r="Y283" s="213"/>
      <c r="Z283" s="213"/>
      <c r="AA283" s="213"/>
      <c r="AB283" s="213"/>
      <c r="AC283" s="224"/>
      <c r="AD283" s="12" t="s">
        <v>262</v>
      </c>
      <c r="AE283" s="4"/>
      <c r="AF283">
        <v>1</v>
      </c>
    </row>
    <row r="284" spans="1:33" ht="56.25">
      <c r="A284" s="46"/>
      <c r="B284" s="146" t="s">
        <v>616</v>
      </c>
      <c r="C284" s="146"/>
      <c r="D284" s="35"/>
      <c r="E284" s="35"/>
      <c r="F284" s="35"/>
      <c r="G284" s="35"/>
      <c r="H284" s="35"/>
      <c r="I284" s="35"/>
      <c r="J284" s="35"/>
      <c r="K284" s="35"/>
      <c r="L284" s="35"/>
      <c r="M284" s="35"/>
      <c r="N284" s="35"/>
      <c r="O284" s="35"/>
      <c r="P284" s="4"/>
      <c r="Q284" s="4"/>
      <c r="R284" s="213"/>
      <c r="S284" s="213"/>
      <c r="T284" s="213"/>
      <c r="U284" s="213"/>
      <c r="V284" s="213"/>
      <c r="W284" s="213"/>
      <c r="X284" s="213"/>
      <c r="Y284" s="213"/>
      <c r="Z284" s="213"/>
      <c r="AA284" s="213"/>
      <c r="AB284" s="213"/>
      <c r="AC284" s="224"/>
      <c r="AD284" s="12" t="s">
        <v>262</v>
      </c>
      <c r="AE284" s="4"/>
      <c r="AF284">
        <v>1</v>
      </c>
    </row>
    <row r="285" spans="1:33" ht="56.25">
      <c r="A285" s="46"/>
      <c r="B285" s="146" t="s">
        <v>617</v>
      </c>
      <c r="C285" s="146"/>
      <c r="D285" s="35"/>
      <c r="E285" s="35"/>
      <c r="F285" s="35"/>
      <c r="G285" s="35"/>
      <c r="H285" s="35"/>
      <c r="I285" s="35"/>
      <c r="J285" s="35"/>
      <c r="K285" s="35"/>
      <c r="L285" s="35"/>
      <c r="M285" s="35"/>
      <c r="N285" s="35"/>
      <c r="O285" s="35"/>
      <c r="P285" s="4"/>
      <c r="Q285" s="4"/>
      <c r="R285" s="213"/>
      <c r="S285" s="213"/>
      <c r="T285" s="213"/>
      <c r="U285" s="213"/>
      <c r="V285" s="213"/>
      <c r="W285" s="213"/>
      <c r="X285" s="213"/>
      <c r="Y285" s="213"/>
      <c r="Z285" s="213"/>
      <c r="AA285" s="213"/>
      <c r="AB285" s="213"/>
      <c r="AC285" s="224"/>
      <c r="AD285" s="12" t="s">
        <v>262</v>
      </c>
      <c r="AE285" s="4">
        <v>0</v>
      </c>
      <c r="AF285">
        <v>1</v>
      </c>
    </row>
    <row r="286" spans="1:33" ht="37.5">
      <c r="A286" s="46"/>
      <c r="B286" s="146" t="s">
        <v>618</v>
      </c>
      <c r="C286" s="146"/>
      <c r="D286" s="35"/>
      <c r="E286" s="35"/>
      <c r="F286" s="35"/>
      <c r="G286" s="35"/>
      <c r="H286" s="35"/>
      <c r="I286" s="35"/>
      <c r="J286" s="35"/>
      <c r="K286" s="35"/>
      <c r="L286" s="35"/>
      <c r="M286" s="35"/>
      <c r="N286" s="35"/>
      <c r="O286" s="35"/>
      <c r="P286" s="4"/>
      <c r="Q286" s="4"/>
      <c r="R286" s="213"/>
      <c r="S286" s="213"/>
      <c r="T286" s="213"/>
      <c r="U286" s="213"/>
      <c r="V286" s="213"/>
      <c r="W286" s="213"/>
      <c r="X286" s="213"/>
      <c r="Y286" s="213"/>
      <c r="Z286" s="213"/>
      <c r="AA286" s="213"/>
      <c r="AB286" s="213"/>
      <c r="AC286" s="224"/>
      <c r="AD286" s="12" t="s">
        <v>265</v>
      </c>
      <c r="AE286" s="4">
        <v>0</v>
      </c>
      <c r="AF286">
        <v>1</v>
      </c>
    </row>
    <row r="287" spans="1:33" ht="37.5">
      <c r="A287" s="46"/>
      <c r="B287" s="146" t="s">
        <v>619</v>
      </c>
      <c r="C287" s="146"/>
      <c r="D287" s="35"/>
      <c r="E287" s="35"/>
      <c r="F287" s="35"/>
      <c r="G287" s="35"/>
      <c r="H287" s="35"/>
      <c r="I287" s="35"/>
      <c r="J287" s="35"/>
      <c r="K287" s="35"/>
      <c r="L287" s="35"/>
      <c r="M287" s="35"/>
      <c r="N287" s="35"/>
      <c r="O287" s="35"/>
      <c r="P287" s="4"/>
      <c r="Q287" s="4"/>
      <c r="R287" s="213"/>
      <c r="S287" s="213"/>
      <c r="T287" s="213"/>
      <c r="U287" s="213"/>
      <c r="V287" s="213"/>
      <c r="W287" s="213"/>
      <c r="X287" s="213"/>
      <c r="Y287" s="213"/>
      <c r="Z287" s="213"/>
      <c r="AA287" s="213"/>
      <c r="AB287" s="213"/>
      <c r="AC287" s="224"/>
      <c r="AD287" s="12" t="s">
        <v>265</v>
      </c>
      <c r="AE287" s="4">
        <v>0</v>
      </c>
      <c r="AF287">
        <v>1</v>
      </c>
    </row>
    <row r="288" spans="1:33">
      <c r="A288" s="127" t="s">
        <v>34</v>
      </c>
      <c r="B288" s="128" t="s">
        <v>473</v>
      </c>
      <c r="C288" s="128"/>
      <c r="D288" s="34">
        <v>0</v>
      </c>
      <c r="E288" s="34">
        <v>0</v>
      </c>
      <c r="F288" s="34">
        <v>0</v>
      </c>
      <c r="G288" s="34">
        <v>0</v>
      </c>
      <c r="H288" s="34">
        <v>0</v>
      </c>
      <c r="I288" s="34"/>
      <c r="J288" s="34"/>
      <c r="K288" s="34"/>
      <c r="L288" s="34"/>
      <c r="M288" s="34"/>
      <c r="N288" s="34"/>
      <c r="O288" s="34"/>
      <c r="P288" s="4"/>
      <c r="Q288" s="4"/>
      <c r="R288" s="213"/>
      <c r="S288" s="213"/>
      <c r="T288" s="213"/>
      <c r="U288" s="213"/>
      <c r="V288" s="213"/>
      <c r="W288" s="213"/>
      <c r="X288" s="213"/>
      <c r="Y288" s="213"/>
      <c r="Z288" s="213"/>
      <c r="AA288" s="213"/>
      <c r="AB288" s="213"/>
      <c r="AC288" s="224"/>
      <c r="AD288" s="12"/>
      <c r="AE288" s="4">
        <v>0</v>
      </c>
      <c r="AF288">
        <v>1</v>
      </c>
      <c r="AG288">
        <v>0</v>
      </c>
    </row>
    <row r="289" spans="1:33" ht="19.5">
      <c r="A289" s="50" t="s">
        <v>46</v>
      </c>
      <c r="B289" s="142" t="s">
        <v>33</v>
      </c>
      <c r="C289" s="142"/>
      <c r="D289" s="38">
        <v>0</v>
      </c>
      <c r="E289" s="38">
        <v>0</v>
      </c>
      <c r="F289" s="38">
        <v>0</v>
      </c>
      <c r="G289" s="38">
        <v>0</v>
      </c>
      <c r="H289" s="38">
        <v>0</v>
      </c>
      <c r="I289" s="38"/>
      <c r="J289" s="38"/>
      <c r="K289" s="38"/>
      <c r="L289" s="38"/>
      <c r="M289" s="38"/>
      <c r="N289" s="38"/>
      <c r="O289" s="38"/>
      <c r="P289" s="4"/>
      <c r="Q289" s="4"/>
      <c r="R289" s="213"/>
      <c r="S289" s="213"/>
      <c r="T289" s="213"/>
      <c r="U289" s="213"/>
      <c r="V289" s="213"/>
      <c r="W289" s="213"/>
      <c r="X289" s="213"/>
      <c r="Y289" s="213"/>
      <c r="Z289" s="213"/>
      <c r="AA289" s="213"/>
      <c r="AB289" s="213"/>
      <c r="AC289" s="224"/>
      <c r="AD289" s="12"/>
      <c r="AE289" s="4">
        <v>0</v>
      </c>
      <c r="AF289">
        <v>1</v>
      </c>
      <c r="AG289">
        <v>0</v>
      </c>
    </row>
    <row r="290" spans="1:33" ht="56.25">
      <c r="A290" s="76"/>
      <c r="B290" s="160" t="s">
        <v>620</v>
      </c>
      <c r="C290" s="160"/>
      <c r="D290" s="35"/>
      <c r="E290" s="35"/>
      <c r="F290" s="35"/>
      <c r="G290" s="35"/>
      <c r="H290" s="35"/>
      <c r="I290" s="35"/>
      <c r="J290" s="35"/>
      <c r="K290" s="35"/>
      <c r="L290" s="35"/>
      <c r="M290" s="35"/>
      <c r="N290" s="35"/>
      <c r="O290" s="35"/>
      <c r="P290" s="4"/>
      <c r="Q290" s="4"/>
      <c r="R290" s="213"/>
      <c r="S290" s="213"/>
      <c r="T290" s="213"/>
      <c r="U290" s="213"/>
      <c r="V290" s="213"/>
      <c r="W290" s="213"/>
      <c r="X290" s="213"/>
      <c r="Y290" s="213"/>
      <c r="Z290" s="213"/>
      <c r="AA290" s="213"/>
      <c r="AB290" s="213"/>
      <c r="AC290" s="224"/>
      <c r="AD290" s="12" t="s">
        <v>259</v>
      </c>
      <c r="AE290" s="4"/>
      <c r="AF290">
        <v>1</v>
      </c>
    </row>
    <row r="291" spans="1:33">
      <c r="A291" s="127" t="s">
        <v>36</v>
      </c>
      <c r="B291" s="150" t="s">
        <v>474</v>
      </c>
      <c r="C291" s="34">
        <f t="shared" ref="C291" si="254">C292</f>
        <v>84</v>
      </c>
      <c r="D291" s="34">
        <f>D292</f>
        <v>84</v>
      </c>
      <c r="E291" s="34">
        <f t="shared" ref="E291:H291" si="255">E292</f>
        <v>0</v>
      </c>
      <c r="F291" s="34">
        <f t="shared" si="255"/>
        <v>84</v>
      </c>
      <c r="G291" s="34">
        <f t="shared" si="255"/>
        <v>0</v>
      </c>
      <c r="H291" s="34">
        <f t="shared" si="255"/>
        <v>0</v>
      </c>
      <c r="I291" s="34"/>
      <c r="J291" s="34"/>
      <c r="K291" s="34"/>
      <c r="L291" s="34"/>
      <c r="M291" s="34"/>
      <c r="N291" s="34"/>
      <c r="O291" s="34"/>
      <c r="P291" s="34">
        <f t="shared" ref="P291:S291" si="256">P292</f>
        <v>84</v>
      </c>
      <c r="Q291" s="34">
        <f t="shared" si="256"/>
        <v>84</v>
      </c>
      <c r="R291" s="34">
        <f t="shared" si="256"/>
        <v>0</v>
      </c>
      <c r="S291" s="34">
        <f t="shared" si="256"/>
        <v>84</v>
      </c>
      <c r="T291" s="213"/>
      <c r="U291" s="213"/>
      <c r="V291" s="213"/>
      <c r="W291" s="213"/>
      <c r="X291" s="213"/>
      <c r="Y291" s="213"/>
      <c r="Z291" s="213"/>
      <c r="AA291" s="213"/>
      <c r="AB291" s="213"/>
      <c r="AC291" s="224"/>
      <c r="AD291" s="12"/>
      <c r="AE291" s="4"/>
      <c r="AF291">
        <v>9</v>
      </c>
      <c r="AG291">
        <v>1</v>
      </c>
    </row>
    <row r="292" spans="1:33" ht="19.5">
      <c r="A292" s="50" t="s">
        <v>46</v>
      </c>
      <c r="B292" s="142" t="s">
        <v>33</v>
      </c>
      <c r="C292" s="38">
        <f t="shared" ref="C292" si="257">C293+C294+C299</f>
        <v>84</v>
      </c>
      <c r="D292" s="38">
        <f>D293+D294+D299</f>
        <v>84</v>
      </c>
      <c r="E292" s="38">
        <f t="shared" ref="E292:H292" si="258">E293+E294+E299</f>
        <v>0</v>
      </c>
      <c r="F292" s="38">
        <f t="shared" si="258"/>
        <v>84</v>
      </c>
      <c r="G292" s="38">
        <f t="shared" si="258"/>
        <v>0</v>
      </c>
      <c r="H292" s="38">
        <f t="shared" si="258"/>
        <v>0</v>
      </c>
      <c r="I292" s="38"/>
      <c r="J292" s="38"/>
      <c r="K292" s="38"/>
      <c r="L292" s="38"/>
      <c r="M292" s="38"/>
      <c r="N292" s="38"/>
      <c r="O292" s="38"/>
      <c r="P292" s="38">
        <f t="shared" ref="P292:S292" si="259">P293+P294+P299</f>
        <v>84</v>
      </c>
      <c r="Q292" s="38">
        <f t="shared" si="259"/>
        <v>84</v>
      </c>
      <c r="R292" s="38">
        <f t="shared" si="259"/>
        <v>0</v>
      </c>
      <c r="S292" s="38">
        <f t="shared" si="259"/>
        <v>84</v>
      </c>
      <c r="T292" s="213"/>
      <c r="U292" s="213"/>
      <c r="V292" s="213"/>
      <c r="W292" s="213"/>
      <c r="X292" s="213"/>
      <c r="Y292" s="213"/>
      <c r="Z292" s="213"/>
      <c r="AA292" s="213"/>
      <c r="AB292" s="213"/>
      <c r="AC292" s="224"/>
      <c r="AD292" s="12"/>
      <c r="AE292" s="4"/>
      <c r="AF292">
        <v>9</v>
      </c>
      <c r="AG292">
        <v>1</v>
      </c>
    </row>
    <row r="293" spans="1:33" ht="37.5">
      <c r="A293" s="76">
        <v>1</v>
      </c>
      <c r="B293" s="139" t="s">
        <v>621</v>
      </c>
      <c r="C293" s="139"/>
      <c r="D293" s="35"/>
      <c r="E293" s="35"/>
      <c r="F293" s="35"/>
      <c r="G293" s="35"/>
      <c r="H293" s="35"/>
      <c r="I293" s="35"/>
      <c r="J293" s="35"/>
      <c r="K293" s="35"/>
      <c r="L293" s="35"/>
      <c r="M293" s="35"/>
      <c r="N293" s="35"/>
      <c r="O293" s="35"/>
      <c r="P293" s="4"/>
      <c r="Q293" s="4"/>
      <c r="R293" s="213"/>
      <c r="S293" s="213"/>
      <c r="T293" s="213"/>
      <c r="U293" s="213"/>
      <c r="V293" s="213"/>
      <c r="W293" s="213"/>
      <c r="X293" s="213"/>
      <c r="Y293" s="213"/>
      <c r="Z293" s="213"/>
      <c r="AA293" s="213"/>
      <c r="AB293" s="213"/>
      <c r="AC293" s="224"/>
      <c r="AD293" s="12" t="s">
        <v>266</v>
      </c>
      <c r="AE293" s="4"/>
      <c r="AF293">
        <v>1</v>
      </c>
    </row>
    <row r="294" spans="1:33">
      <c r="A294" s="20">
        <v>2</v>
      </c>
      <c r="B294" s="2" t="s">
        <v>177</v>
      </c>
      <c r="C294" s="2"/>
      <c r="D294" s="34">
        <v>0</v>
      </c>
      <c r="E294" s="34">
        <v>0</v>
      </c>
      <c r="F294" s="34">
        <v>0</v>
      </c>
      <c r="G294" s="34"/>
      <c r="H294" s="34"/>
      <c r="I294" s="34"/>
      <c r="J294" s="34"/>
      <c r="K294" s="34"/>
      <c r="L294" s="34"/>
      <c r="M294" s="34"/>
      <c r="N294" s="34"/>
      <c r="O294" s="34"/>
      <c r="P294" s="4"/>
      <c r="Q294" s="4"/>
      <c r="R294" s="213"/>
      <c r="S294" s="213"/>
      <c r="T294" s="213"/>
      <c r="U294" s="213"/>
      <c r="V294" s="213"/>
      <c r="W294" s="213"/>
      <c r="X294" s="213"/>
      <c r="Y294" s="213"/>
      <c r="Z294" s="213"/>
      <c r="AA294" s="213"/>
      <c r="AB294" s="213"/>
      <c r="AC294" s="224"/>
      <c r="AD294" s="12"/>
      <c r="AE294" s="4"/>
      <c r="AF294">
        <v>4</v>
      </c>
      <c r="AG294">
        <v>0</v>
      </c>
    </row>
    <row r="295" spans="1:33" ht="37.5">
      <c r="A295" s="46"/>
      <c r="B295" s="146" t="s">
        <v>622</v>
      </c>
      <c r="C295" s="146"/>
      <c r="D295" s="35"/>
      <c r="E295" s="35"/>
      <c r="F295" s="35"/>
      <c r="G295" s="35"/>
      <c r="H295" s="35"/>
      <c r="I295" s="35"/>
      <c r="J295" s="35"/>
      <c r="K295" s="35"/>
      <c r="L295" s="35"/>
      <c r="M295" s="35"/>
      <c r="N295" s="35"/>
      <c r="O295" s="35"/>
      <c r="P295" s="4"/>
      <c r="Q295" s="4"/>
      <c r="R295" s="213"/>
      <c r="S295" s="213"/>
      <c r="T295" s="213"/>
      <c r="U295" s="213"/>
      <c r="V295" s="213"/>
      <c r="W295" s="213"/>
      <c r="X295" s="213"/>
      <c r="Y295" s="213"/>
      <c r="Z295" s="213"/>
      <c r="AA295" s="213"/>
      <c r="AB295" s="213"/>
      <c r="AC295" s="224"/>
      <c r="AD295" s="12" t="s">
        <v>713</v>
      </c>
      <c r="AE295" s="4">
        <v>0</v>
      </c>
      <c r="AF295">
        <v>1</v>
      </c>
    </row>
    <row r="296" spans="1:33" ht="56.25">
      <c r="A296" s="46"/>
      <c r="B296" s="146" t="s">
        <v>623</v>
      </c>
      <c r="C296" s="146"/>
      <c r="D296" s="35"/>
      <c r="E296" s="35"/>
      <c r="F296" s="35"/>
      <c r="G296" s="35"/>
      <c r="H296" s="35"/>
      <c r="I296" s="35"/>
      <c r="J296" s="35"/>
      <c r="K296" s="35"/>
      <c r="L296" s="35"/>
      <c r="M296" s="35"/>
      <c r="N296" s="35"/>
      <c r="O296" s="35"/>
      <c r="P296" s="4"/>
      <c r="Q296" s="4"/>
      <c r="R296" s="213"/>
      <c r="S296" s="213"/>
      <c r="T296" s="213"/>
      <c r="U296" s="213"/>
      <c r="V296" s="213"/>
      <c r="W296" s="213"/>
      <c r="X296" s="213"/>
      <c r="Y296" s="213"/>
      <c r="Z296" s="213"/>
      <c r="AA296" s="213"/>
      <c r="AB296" s="213"/>
      <c r="AC296" s="224"/>
      <c r="AD296" s="12" t="s">
        <v>262</v>
      </c>
      <c r="AE296" s="4">
        <v>0</v>
      </c>
      <c r="AF296">
        <v>1</v>
      </c>
    </row>
    <row r="297" spans="1:33" ht="37.5">
      <c r="A297" s="46"/>
      <c r="B297" s="146" t="s">
        <v>624</v>
      </c>
      <c r="C297" s="146"/>
      <c r="D297" s="35"/>
      <c r="E297" s="35"/>
      <c r="F297" s="35"/>
      <c r="G297" s="35"/>
      <c r="H297" s="35"/>
      <c r="I297" s="35"/>
      <c r="J297" s="35"/>
      <c r="K297" s="35"/>
      <c r="L297" s="35"/>
      <c r="M297" s="35"/>
      <c r="N297" s="35"/>
      <c r="O297" s="35"/>
      <c r="P297" s="4"/>
      <c r="Q297" s="4"/>
      <c r="R297" s="213"/>
      <c r="S297" s="213"/>
      <c r="T297" s="213"/>
      <c r="U297" s="213"/>
      <c r="V297" s="213"/>
      <c r="W297" s="213"/>
      <c r="X297" s="213"/>
      <c r="Y297" s="213"/>
      <c r="Z297" s="213"/>
      <c r="AA297" s="213"/>
      <c r="AB297" s="213"/>
      <c r="AC297" s="224"/>
      <c r="AD297" s="12" t="s">
        <v>264</v>
      </c>
      <c r="AE297" s="4">
        <v>0</v>
      </c>
      <c r="AF297">
        <v>1</v>
      </c>
    </row>
    <row r="298" spans="1:33" ht="37.5">
      <c r="A298" s="46"/>
      <c r="B298" s="146" t="s">
        <v>625</v>
      </c>
      <c r="C298" s="146"/>
      <c r="D298" s="35"/>
      <c r="E298" s="35"/>
      <c r="F298" s="35"/>
      <c r="G298" s="35"/>
      <c r="H298" s="35"/>
      <c r="I298" s="35"/>
      <c r="J298" s="35"/>
      <c r="K298" s="35"/>
      <c r="L298" s="35"/>
      <c r="M298" s="35"/>
      <c r="N298" s="35"/>
      <c r="O298" s="35"/>
      <c r="P298" s="4"/>
      <c r="Q298" s="4"/>
      <c r="R298" s="213"/>
      <c r="S298" s="213"/>
      <c r="T298" s="213"/>
      <c r="U298" s="213"/>
      <c r="V298" s="213"/>
      <c r="W298" s="213"/>
      <c r="X298" s="213"/>
      <c r="Y298" s="213"/>
      <c r="Z298" s="213"/>
      <c r="AA298" s="213"/>
      <c r="AB298" s="213"/>
      <c r="AC298" s="224"/>
      <c r="AD298" s="12" t="s">
        <v>268</v>
      </c>
      <c r="AE298" s="4"/>
      <c r="AF298">
        <v>1</v>
      </c>
    </row>
    <row r="299" spans="1:33" ht="37.5">
      <c r="A299" s="20">
        <v>3</v>
      </c>
      <c r="B299" s="137" t="s">
        <v>626</v>
      </c>
      <c r="C299" s="34">
        <f>C300</f>
        <v>84</v>
      </c>
      <c r="D299" s="34">
        <f>D300</f>
        <v>84</v>
      </c>
      <c r="E299" s="34">
        <f t="shared" ref="E299:H299" si="260">E300</f>
        <v>0</v>
      </c>
      <c r="F299" s="34">
        <f t="shared" si="260"/>
        <v>84</v>
      </c>
      <c r="G299" s="34">
        <f t="shared" si="260"/>
        <v>0</v>
      </c>
      <c r="H299" s="34">
        <f t="shared" si="260"/>
        <v>0</v>
      </c>
      <c r="I299" s="34"/>
      <c r="J299" s="34"/>
      <c r="K299" s="34"/>
      <c r="L299" s="34"/>
      <c r="M299" s="34"/>
      <c r="N299" s="34"/>
      <c r="O299" s="34"/>
      <c r="P299" s="34">
        <f t="shared" ref="P299:S299" si="261">P300</f>
        <v>84</v>
      </c>
      <c r="Q299" s="34">
        <f t="shared" si="261"/>
        <v>84</v>
      </c>
      <c r="R299" s="34">
        <f t="shared" si="261"/>
        <v>0</v>
      </c>
      <c r="S299" s="34">
        <f t="shared" si="261"/>
        <v>84</v>
      </c>
      <c r="T299" s="213"/>
      <c r="U299" s="213"/>
      <c r="V299" s="213"/>
      <c r="W299" s="213"/>
      <c r="X299" s="213"/>
      <c r="Y299" s="213"/>
      <c r="Z299" s="213"/>
      <c r="AA299" s="213"/>
      <c r="AB299" s="213"/>
      <c r="AC299" s="224">
        <f t="shared" si="230"/>
        <v>100</v>
      </c>
      <c r="AD299" s="12"/>
      <c r="AE299" s="4"/>
      <c r="AF299">
        <v>4</v>
      </c>
      <c r="AG299">
        <v>1</v>
      </c>
    </row>
    <row r="300" spans="1:33" ht="56.25">
      <c r="A300" s="46"/>
      <c r="B300" s="146" t="s">
        <v>627</v>
      </c>
      <c r="C300" s="221">
        <f t="shared" ref="C300" si="262">D300+J300</f>
        <v>84</v>
      </c>
      <c r="D300" s="36">
        <f t="shared" ref="D300" si="263">SUM(E300:H300)</f>
        <v>84</v>
      </c>
      <c r="E300" s="36"/>
      <c r="F300" s="36">
        <v>84</v>
      </c>
      <c r="G300" s="36"/>
      <c r="H300" s="36"/>
      <c r="I300" s="36"/>
      <c r="J300" s="36"/>
      <c r="K300" s="36"/>
      <c r="L300" s="36"/>
      <c r="M300" s="36"/>
      <c r="N300" s="36"/>
      <c r="O300" s="36"/>
      <c r="P300" s="36">
        <f>Q300+V300</f>
        <v>84</v>
      </c>
      <c r="Q300" s="36">
        <f>SUM(R300:U300)</f>
        <v>84</v>
      </c>
      <c r="R300" s="213"/>
      <c r="S300" s="415">
        <v>84</v>
      </c>
      <c r="T300" s="213"/>
      <c r="U300" s="213"/>
      <c r="V300" s="213"/>
      <c r="W300" s="213"/>
      <c r="X300" s="213"/>
      <c r="Y300" s="213"/>
      <c r="Z300" s="213"/>
      <c r="AA300" s="213"/>
      <c r="AB300" s="213"/>
      <c r="AC300" s="224">
        <f t="shared" si="230"/>
        <v>100</v>
      </c>
      <c r="AD300" s="12" t="s">
        <v>262</v>
      </c>
      <c r="AE300" s="12" t="s">
        <v>714</v>
      </c>
      <c r="AF300">
        <v>1</v>
      </c>
      <c r="AG300">
        <v>1</v>
      </c>
    </row>
    <row r="301" spans="1:33" ht="37.5">
      <c r="A301" s="46"/>
      <c r="B301" s="146" t="s">
        <v>628</v>
      </c>
      <c r="C301" s="146"/>
      <c r="D301" s="36"/>
      <c r="E301" s="36"/>
      <c r="F301" s="36"/>
      <c r="G301" s="36"/>
      <c r="H301" s="36"/>
      <c r="I301" s="36"/>
      <c r="J301" s="36"/>
      <c r="K301" s="36"/>
      <c r="L301" s="36"/>
      <c r="M301" s="36"/>
      <c r="N301" s="36"/>
      <c r="O301" s="36"/>
      <c r="P301" s="4"/>
      <c r="Q301" s="4"/>
      <c r="R301" s="213"/>
      <c r="S301" s="213"/>
      <c r="T301" s="213"/>
      <c r="U301" s="213"/>
      <c r="V301" s="213"/>
      <c r="W301" s="213"/>
      <c r="X301" s="213"/>
      <c r="Y301" s="213"/>
      <c r="Z301" s="213"/>
      <c r="AA301" s="213"/>
      <c r="AB301" s="213"/>
      <c r="AC301" s="224"/>
      <c r="AD301" s="12" t="s">
        <v>261</v>
      </c>
      <c r="AE301" s="4"/>
      <c r="AF301">
        <v>1</v>
      </c>
    </row>
    <row r="302" spans="1:33" ht="37.5">
      <c r="A302" s="46"/>
      <c r="B302" s="146" t="s">
        <v>629</v>
      </c>
      <c r="C302" s="146"/>
      <c r="D302" s="36"/>
      <c r="E302" s="36"/>
      <c r="F302" s="36"/>
      <c r="G302" s="36"/>
      <c r="H302" s="36"/>
      <c r="I302" s="36"/>
      <c r="J302" s="36"/>
      <c r="K302" s="36"/>
      <c r="L302" s="36"/>
      <c r="M302" s="36"/>
      <c r="N302" s="36"/>
      <c r="O302" s="36"/>
      <c r="P302" s="4"/>
      <c r="Q302" s="4"/>
      <c r="R302" s="213"/>
      <c r="S302" s="213"/>
      <c r="T302" s="213"/>
      <c r="U302" s="213"/>
      <c r="V302" s="213"/>
      <c r="W302" s="213"/>
      <c r="X302" s="213"/>
      <c r="Y302" s="213"/>
      <c r="Z302" s="213"/>
      <c r="AA302" s="213"/>
      <c r="AB302" s="213"/>
      <c r="AC302" s="224"/>
      <c r="AD302" s="12" t="s">
        <v>261</v>
      </c>
      <c r="AE302" s="4">
        <v>0</v>
      </c>
      <c r="AF302">
        <v>1</v>
      </c>
    </row>
    <row r="303" spans="1:33" ht="37.5">
      <c r="A303" s="46"/>
      <c r="B303" s="146" t="s">
        <v>630</v>
      </c>
      <c r="C303" s="146"/>
      <c r="D303" s="36"/>
      <c r="E303" s="36"/>
      <c r="F303" s="36"/>
      <c r="G303" s="36"/>
      <c r="H303" s="36"/>
      <c r="I303" s="36"/>
      <c r="J303" s="36"/>
      <c r="K303" s="36"/>
      <c r="L303" s="36"/>
      <c r="M303" s="36"/>
      <c r="N303" s="36"/>
      <c r="O303" s="36"/>
      <c r="P303" s="4"/>
      <c r="Q303" s="4"/>
      <c r="R303" s="213"/>
      <c r="S303" s="213"/>
      <c r="T303" s="213"/>
      <c r="U303" s="213"/>
      <c r="V303" s="213"/>
      <c r="W303" s="213"/>
      <c r="X303" s="213"/>
      <c r="Y303" s="213"/>
      <c r="Z303" s="213"/>
      <c r="AA303" s="213"/>
      <c r="AB303" s="213"/>
      <c r="AC303" s="224"/>
      <c r="AD303" s="12" t="s">
        <v>268</v>
      </c>
      <c r="AE303" s="4">
        <v>0</v>
      </c>
      <c r="AF303">
        <v>1</v>
      </c>
    </row>
    <row r="304" spans="1:33">
      <c r="A304" s="130" t="s">
        <v>291</v>
      </c>
      <c r="B304" s="131" t="s">
        <v>631</v>
      </c>
      <c r="C304" s="131"/>
      <c r="D304" s="35">
        <v>0</v>
      </c>
      <c r="E304" s="35">
        <v>0</v>
      </c>
      <c r="F304" s="35">
        <v>0</v>
      </c>
      <c r="G304" s="35"/>
      <c r="H304" s="35"/>
      <c r="I304" s="35"/>
      <c r="J304" s="35"/>
      <c r="K304" s="35"/>
      <c r="L304" s="35"/>
      <c r="M304" s="35"/>
      <c r="N304" s="35"/>
      <c r="O304" s="35"/>
      <c r="P304" s="4"/>
      <c r="Q304" s="4"/>
      <c r="R304" s="213"/>
      <c r="S304" s="213"/>
      <c r="T304" s="213"/>
      <c r="U304" s="213"/>
      <c r="V304" s="213"/>
      <c r="W304" s="213"/>
      <c r="X304" s="213"/>
      <c r="Y304" s="213"/>
      <c r="Z304" s="213"/>
      <c r="AA304" s="213"/>
      <c r="AB304" s="213"/>
      <c r="AC304" s="224"/>
      <c r="AD304" s="12"/>
      <c r="AE304" s="4">
        <v>0</v>
      </c>
      <c r="AF304">
        <v>2</v>
      </c>
      <c r="AG304">
        <v>0</v>
      </c>
    </row>
    <row r="305" spans="1:33">
      <c r="A305" s="136" t="s">
        <v>38</v>
      </c>
      <c r="B305" s="128" t="s">
        <v>29</v>
      </c>
      <c r="C305" s="128"/>
      <c r="D305" s="35">
        <v>0</v>
      </c>
      <c r="E305" s="35">
        <v>0</v>
      </c>
      <c r="F305" s="35">
        <v>0</v>
      </c>
      <c r="G305" s="35"/>
      <c r="H305" s="35"/>
      <c r="I305" s="35"/>
      <c r="J305" s="35"/>
      <c r="K305" s="35"/>
      <c r="L305" s="35"/>
      <c r="M305" s="35"/>
      <c r="N305" s="35"/>
      <c r="O305" s="35"/>
      <c r="P305" s="4"/>
      <c r="Q305" s="4"/>
      <c r="R305" s="213"/>
      <c r="S305" s="213"/>
      <c r="T305" s="213"/>
      <c r="U305" s="213"/>
      <c r="V305" s="213"/>
      <c r="W305" s="213"/>
      <c r="X305" s="213"/>
      <c r="Y305" s="213"/>
      <c r="Z305" s="213"/>
      <c r="AA305" s="213"/>
      <c r="AB305" s="213"/>
      <c r="AC305" s="224"/>
      <c r="AD305" s="12"/>
      <c r="AE305" s="4">
        <v>0</v>
      </c>
      <c r="AF305">
        <v>2</v>
      </c>
      <c r="AG305">
        <v>0</v>
      </c>
    </row>
    <row r="306" spans="1:33">
      <c r="A306" s="127" t="s">
        <v>34</v>
      </c>
      <c r="B306" s="150" t="s">
        <v>473</v>
      </c>
      <c r="C306" s="150"/>
      <c r="D306" s="35">
        <v>0</v>
      </c>
      <c r="E306" s="35">
        <v>0</v>
      </c>
      <c r="F306" s="35">
        <v>0</v>
      </c>
      <c r="G306" s="35"/>
      <c r="H306" s="35"/>
      <c r="I306" s="35"/>
      <c r="J306" s="35"/>
      <c r="K306" s="35"/>
      <c r="L306" s="35"/>
      <c r="M306" s="35"/>
      <c r="N306" s="35"/>
      <c r="O306" s="35"/>
      <c r="P306" s="4"/>
      <c r="Q306" s="4"/>
      <c r="R306" s="213"/>
      <c r="S306" s="213"/>
      <c r="T306" s="213"/>
      <c r="U306" s="213"/>
      <c r="V306" s="213"/>
      <c r="W306" s="213"/>
      <c r="X306" s="213"/>
      <c r="Y306" s="213"/>
      <c r="Z306" s="213"/>
      <c r="AA306" s="213"/>
      <c r="AB306" s="213"/>
      <c r="AC306" s="224"/>
      <c r="AD306" s="12"/>
      <c r="AE306" s="4"/>
      <c r="AF306">
        <v>2</v>
      </c>
      <c r="AG306">
        <v>0</v>
      </c>
    </row>
    <row r="307" spans="1:33" ht="19.5">
      <c r="A307" s="141" t="s">
        <v>46</v>
      </c>
      <c r="B307" s="151" t="s">
        <v>33</v>
      </c>
      <c r="C307" s="151"/>
      <c r="D307" s="35">
        <v>0</v>
      </c>
      <c r="E307" s="35">
        <v>0</v>
      </c>
      <c r="F307" s="35">
        <v>0</v>
      </c>
      <c r="G307" s="35"/>
      <c r="H307" s="35"/>
      <c r="I307" s="35"/>
      <c r="J307" s="35"/>
      <c r="K307" s="35"/>
      <c r="L307" s="35"/>
      <c r="M307" s="35"/>
      <c r="N307" s="35"/>
      <c r="O307" s="35"/>
      <c r="P307" s="4"/>
      <c r="Q307" s="4"/>
      <c r="R307" s="213"/>
      <c r="S307" s="213"/>
      <c r="T307" s="213"/>
      <c r="U307" s="213"/>
      <c r="V307" s="213"/>
      <c r="W307" s="213"/>
      <c r="X307" s="213"/>
      <c r="Y307" s="213"/>
      <c r="Z307" s="213"/>
      <c r="AA307" s="213"/>
      <c r="AB307" s="213"/>
      <c r="AC307" s="224"/>
      <c r="AD307" s="12"/>
      <c r="AE307" s="4"/>
      <c r="AF307">
        <v>2</v>
      </c>
      <c r="AG307">
        <v>0</v>
      </c>
    </row>
    <row r="308" spans="1:33" ht="56.25">
      <c r="A308" s="138">
        <v>1</v>
      </c>
      <c r="B308" s="139" t="s">
        <v>632</v>
      </c>
      <c r="C308" s="139"/>
      <c r="D308" s="35"/>
      <c r="E308" s="35"/>
      <c r="F308" s="35"/>
      <c r="G308" s="35"/>
      <c r="H308" s="35"/>
      <c r="I308" s="35"/>
      <c r="J308" s="35"/>
      <c r="K308" s="35"/>
      <c r="L308" s="35"/>
      <c r="M308" s="35"/>
      <c r="N308" s="35"/>
      <c r="O308" s="35"/>
      <c r="P308" s="4"/>
      <c r="Q308" s="4"/>
      <c r="R308" s="213"/>
      <c r="S308" s="213"/>
      <c r="T308" s="213"/>
      <c r="U308" s="213"/>
      <c r="V308" s="213"/>
      <c r="W308" s="213"/>
      <c r="X308" s="213"/>
      <c r="Y308" s="213"/>
      <c r="Z308" s="213"/>
      <c r="AA308" s="213"/>
      <c r="AB308" s="213"/>
      <c r="AC308" s="224"/>
      <c r="AD308" s="12" t="s">
        <v>720</v>
      </c>
      <c r="AE308" s="4">
        <v>0</v>
      </c>
      <c r="AF308">
        <v>1</v>
      </c>
    </row>
    <row r="309" spans="1:33" ht="37.5">
      <c r="A309" s="138" t="s">
        <v>54</v>
      </c>
      <c r="B309" s="139" t="s">
        <v>633</v>
      </c>
      <c r="C309" s="139"/>
      <c r="D309" s="35"/>
      <c r="E309" s="35"/>
      <c r="F309" s="35"/>
      <c r="G309" s="35"/>
      <c r="H309" s="35"/>
      <c r="I309" s="35"/>
      <c r="J309" s="35"/>
      <c r="K309" s="35"/>
      <c r="L309" s="35"/>
      <c r="M309" s="35"/>
      <c r="N309" s="35"/>
      <c r="O309" s="35"/>
      <c r="P309" s="4"/>
      <c r="Q309" s="4"/>
      <c r="R309" s="213"/>
      <c r="S309" s="213"/>
      <c r="T309" s="213"/>
      <c r="U309" s="213"/>
      <c r="V309" s="213"/>
      <c r="W309" s="213"/>
      <c r="X309" s="213"/>
      <c r="Y309" s="213"/>
      <c r="Z309" s="213"/>
      <c r="AA309" s="213"/>
      <c r="AB309" s="213"/>
      <c r="AC309" s="224"/>
      <c r="AD309" s="12" t="s">
        <v>720</v>
      </c>
      <c r="AE309" s="4"/>
      <c r="AF309">
        <v>1</v>
      </c>
    </row>
    <row r="310" spans="1:33">
      <c r="A310" s="130" t="s">
        <v>298</v>
      </c>
      <c r="B310" s="131" t="s">
        <v>634</v>
      </c>
      <c r="C310" s="131"/>
      <c r="D310" s="35">
        <v>0</v>
      </c>
      <c r="E310" s="35">
        <v>0</v>
      </c>
      <c r="F310" s="35">
        <v>0</v>
      </c>
      <c r="G310" s="35"/>
      <c r="H310" s="35"/>
      <c r="I310" s="35"/>
      <c r="J310" s="35"/>
      <c r="K310" s="35"/>
      <c r="L310" s="35"/>
      <c r="M310" s="35"/>
      <c r="N310" s="35"/>
      <c r="O310" s="35"/>
      <c r="P310" s="4"/>
      <c r="Q310" s="4"/>
      <c r="R310" s="213"/>
      <c r="S310" s="213"/>
      <c r="T310" s="213"/>
      <c r="U310" s="213"/>
      <c r="V310" s="213"/>
      <c r="W310" s="213"/>
      <c r="X310" s="213"/>
      <c r="Y310" s="213"/>
      <c r="Z310" s="213"/>
      <c r="AA310" s="213"/>
      <c r="AB310" s="213"/>
      <c r="AC310" s="224"/>
      <c r="AD310" s="12"/>
      <c r="AE310" s="4"/>
      <c r="AF310">
        <v>3</v>
      </c>
      <c r="AG310">
        <v>0</v>
      </c>
    </row>
    <row r="311" spans="1:33">
      <c r="A311" s="20" t="s">
        <v>38</v>
      </c>
      <c r="B311" s="128" t="s">
        <v>29</v>
      </c>
      <c r="C311" s="128"/>
      <c r="D311" s="35">
        <v>0</v>
      </c>
      <c r="E311" s="35">
        <v>0</v>
      </c>
      <c r="F311" s="35">
        <v>0</v>
      </c>
      <c r="G311" s="35"/>
      <c r="H311" s="35"/>
      <c r="I311" s="35"/>
      <c r="J311" s="35"/>
      <c r="K311" s="35"/>
      <c r="L311" s="35"/>
      <c r="M311" s="35"/>
      <c r="N311" s="35"/>
      <c r="O311" s="35"/>
      <c r="P311" s="4"/>
      <c r="Q311" s="4"/>
      <c r="R311" s="213"/>
      <c r="S311" s="213"/>
      <c r="T311" s="213"/>
      <c r="U311" s="213"/>
      <c r="V311" s="213"/>
      <c r="W311" s="213"/>
      <c r="X311" s="213"/>
      <c r="Y311" s="213"/>
      <c r="Z311" s="213"/>
      <c r="AA311" s="213"/>
      <c r="AB311" s="213"/>
      <c r="AC311" s="224"/>
      <c r="AD311" s="12"/>
      <c r="AE311" s="4"/>
      <c r="AF311">
        <v>3</v>
      </c>
      <c r="AG311">
        <v>0</v>
      </c>
    </row>
    <row r="312" spans="1:33">
      <c r="A312" s="127" t="s">
        <v>30</v>
      </c>
      <c r="B312" s="128" t="s">
        <v>472</v>
      </c>
      <c r="C312" s="128"/>
      <c r="D312" s="35">
        <v>0</v>
      </c>
      <c r="E312" s="35">
        <v>0</v>
      </c>
      <c r="F312" s="35">
        <v>0</v>
      </c>
      <c r="G312" s="35"/>
      <c r="H312" s="35"/>
      <c r="I312" s="35"/>
      <c r="J312" s="35"/>
      <c r="K312" s="35"/>
      <c r="L312" s="35"/>
      <c r="M312" s="35"/>
      <c r="N312" s="35"/>
      <c r="O312" s="35"/>
      <c r="P312" s="4"/>
      <c r="Q312" s="4"/>
      <c r="R312" s="213"/>
      <c r="S312" s="213"/>
      <c r="T312" s="213"/>
      <c r="U312" s="213"/>
      <c r="V312" s="213"/>
      <c r="W312" s="213"/>
      <c r="X312" s="213"/>
      <c r="Y312" s="213"/>
      <c r="Z312" s="213"/>
      <c r="AA312" s="213"/>
      <c r="AB312" s="213"/>
      <c r="AC312" s="224"/>
      <c r="AD312" s="12"/>
      <c r="AE312" s="4"/>
      <c r="AF312">
        <v>1</v>
      </c>
      <c r="AG312">
        <v>0</v>
      </c>
    </row>
    <row r="313" spans="1:33" ht="19.5">
      <c r="A313" s="50" t="s">
        <v>46</v>
      </c>
      <c r="B313" s="151" t="s">
        <v>33</v>
      </c>
      <c r="C313" s="151"/>
      <c r="D313" s="35">
        <v>0</v>
      </c>
      <c r="E313" s="35">
        <v>0</v>
      </c>
      <c r="F313" s="35">
        <v>0</v>
      </c>
      <c r="G313" s="35"/>
      <c r="H313" s="35"/>
      <c r="I313" s="35"/>
      <c r="J313" s="35"/>
      <c r="K313" s="35"/>
      <c r="L313" s="35"/>
      <c r="M313" s="35"/>
      <c r="N313" s="35"/>
      <c r="O313" s="35"/>
      <c r="P313" s="4"/>
      <c r="Q313" s="4"/>
      <c r="R313" s="213"/>
      <c r="S313" s="213"/>
      <c r="T313" s="213"/>
      <c r="U313" s="213"/>
      <c r="V313" s="213"/>
      <c r="W313" s="213"/>
      <c r="X313" s="213"/>
      <c r="Y313" s="213"/>
      <c r="Z313" s="213"/>
      <c r="AA313" s="213"/>
      <c r="AB313" s="213"/>
      <c r="AC313" s="224"/>
      <c r="AD313" s="12"/>
      <c r="AE313" s="4">
        <v>0</v>
      </c>
      <c r="AF313">
        <v>1</v>
      </c>
      <c r="AG313">
        <v>0</v>
      </c>
    </row>
    <row r="314" spans="1:33" ht="37.5">
      <c r="A314" s="76"/>
      <c r="B314" s="129" t="s">
        <v>635</v>
      </c>
      <c r="C314" s="129"/>
      <c r="D314" s="35"/>
      <c r="E314" s="35"/>
      <c r="F314" s="35"/>
      <c r="G314" s="35"/>
      <c r="H314" s="35"/>
      <c r="I314" s="35"/>
      <c r="J314" s="35"/>
      <c r="K314" s="35"/>
      <c r="L314" s="35"/>
      <c r="M314" s="35"/>
      <c r="N314" s="35"/>
      <c r="O314" s="35"/>
      <c r="P314" s="4"/>
      <c r="Q314" s="4"/>
      <c r="R314" s="213"/>
      <c r="S314" s="213"/>
      <c r="T314" s="213"/>
      <c r="U314" s="213"/>
      <c r="V314" s="213"/>
      <c r="W314" s="213"/>
      <c r="X314" s="213"/>
      <c r="Y314" s="213"/>
      <c r="Z314" s="213"/>
      <c r="AA314" s="213"/>
      <c r="AB314" s="213"/>
      <c r="AC314" s="224"/>
      <c r="AD314" s="12" t="s">
        <v>277</v>
      </c>
      <c r="AE314" s="4">
        <v>0</v>
      </c>
      <c r="AF314">
        <v>1</v>
      </c>
    </row>
    <row r="315" spans="1:33">
      <c r="A315" s="127" t="s">
        <v>36</v>
      </c>
      <c r="B315" s="150" t="s">
        <v>474</v>
      </c>
      <c r="C315" s="150"/>
      <c r="D315" s="35">
        <v>0</v>
      </c>
      <c r="E315" s="35">
        <v>0</v>
      </c>
      <c r="F315" s="35">
        <v>0</v>
      </c>
      <c r="G315" s="35"/>
      <c r="H315" s="35"/>
      <c r="I315" s="35"/>
      <c r="J315" s="35"/>
      <c r="K315" s="35"/>
      <c r="L315" s="35"/>
      <c r="M315" s="35"/>
      <c r="N315" s="35"/>
      <c r="O315" s="35"/>
      <c r="P315" s="4"/>
      <c r="Q315" s="4"/>
      <c r="R315" s="213"/>
      <c r="S315" s="213"/>
      <c r="T315" s="213"/>
      <c r="U315" s="213"/>
      <c r="V315" s="213"/>
      <c r="W315" s="213"/>
      <c r="X315" s="213"/>
      <c r="Y315" s="213"/>
      <c r="Z315" s="213"/>
      <c r="AA315" s="213"/>
      <c r="AB315" s="213"/>
      <c r="AC315" s="224"/>
      <c r="AD315" s="12"/>
      <c r="AE315" s="4">
        <v>0</v>
      </c>
      <c r="AF315">
        <v>2</v>
      </c>
      <c r="AG315">
        <v>0</v>
      </c>
    </row>
    <row r="316" spans="1:33" ht="19.5">
      <c r="A316" s="50" t="s">
        <v>52</v>
      </c>
      <c r="B316" s="151" t="s">
        <v>32</v>
      </c>
      <c r="C316" s="151"/>
      <c r="D316" s="35">
        <v>0</v>
      </c>
      <c r="E316" s="35">
        <v>0</v>
      </c>
      <c r="F316" s="35">
        <v>0</v>
      </c>
      <c r="G316" s="35"/>
      <c r="H316" s="35"/>
      <c r="I316" s="35"/>
      <c r="J316" s="35"/>
      <c r="K316" s="35"/>
      <c r="L316" s="35"/>
      <c r="M316" s="35"/>
      <c r="N316" s="35"/>
      <c r="O316" s="35"/>
      <c r="P316" s="4"/>
      <c r="Q316" s="4"/>
      <c r="R316" s="213"/>
      <c r="S316" s="213"/>
      <c r="T316" s="213"/>
      <c r="U316" s="213"/>
      <c r="V316" s="213"/>
      <c r="W316" s="213"/>
      <c r="X316" s="213"/>
      <c r="Y316" s="213"/>
      <c r="Z316" s="213"/>
      <c r="AA316" s="213"/>
      <c r="AB316" s="213"/>
      <c r="AC316" s="224"/>
      <c r="AD316" s="12"/>
      <c r="AE316" s="4">
        <v>0</v>
      </c>
      <c r="AF316">
        <v>2</v>
      </c>
      <c r="AG316">
        <v>0</v>
      </c>
    </row>
    <row r="317" spans="1:33" ht="56.25">
      <c r="A317" s="76">
        <v>1</v>
      </c>
      <c r="B317" s="139" t="s">
        <v>636</v>
      </c>
      <c r="C317" s="139"/>
      <c r="D317" s="35"/>
      <c r="E317" s="35"/>
      <c r="F317" s="35"/>
      <c r="G317" s="35"/>
      <c r="H317" s="35"/>
      <c r="I317" s="35"/>
      <c r="J317" s="35"/>
      <c r="K317" s="35"/>
      <c r="L317" s="35"/>
      <c r="M317" s="35"/>
      <c r="N317" s="35"/>
      <c r="O317" s="35"/>
      <c r="P317" s="4"/>
      <c r="Q317" s="4"/>
      <c r="R317" s="213"/>
      <c r="S317" s="213"/>
      <c r="T317" s="213"/>
      <c r="U317" s="213"/>
      <c r="V317" s="213"/>
      <c r="W317" s="213"/>
      <c r="X317" s="213"/>
      <c r="Y317" s="213"/>
      <c r="Z317" s="213"/>
      <c r="AA317" s="213"/>
      <c r="AB317" s="213"/>
      <c r="AC317" s="224"/>
      <c r="AD317" s="12" t="s">
        <v>259</v>
      </c>
      <c r="AE317" s="4">
        <v>0</v>
      </c>
      <c r="AF317">
        <v>1</v>
      </c>
    </row>
    <row r="318" spans="1:33" ht="56.25">
      <c r="A318" s="76">
        <v>2</v>
      </c>
      <c r="B318" s="139" t="s">
        <v>637</v>
      </c>
      <c r="C318" s="139"/>
      <c r="D318" s="35"/>
      <c r="E318" s="35"/>
      <c r="F318" s="35"/>
      <c r="G318" s="35"/>
      <c r="H318" s="35"/>
      <c r="I318" s="35"/>
      <c r="J318" s="35"/>
      <c r="K318" s="35"/>
      <c r="L318" s="35"/>
      <c r="M318" s="35"/>
      <c r="N318" s="35"/>
      <c r="O318" s="35"/>
      <c r="P318" s="4"/>
      <c r="Q318" s="4"/>
      <c r="R318" s="213"/>
      <c r="S318" s="213"/>
      <c r="T318" s="213"/>
      <c r="U318" s="213"/>
      <c r="V318" s="213"/>
      <c r="W318" s="213"/>
      <c r="X318" s="213"/>
      <c r="Y318" s="213"/>
      <c r="Z318" s="213"/>
      <c r="AA318" s="213"/>
      <c r="AB318" s="213"/>
      <c r="AC318" s="224"/>
      <c r="AD318" s="12" t="s">
        <v>259</v>
      </c>
      <c r="AE318" s="4"/>
      <c r="AF318">
        <v>1</v>
      </c>
    </row>
    <row r="319" spans="1:33">
      <c r="A319" s="130" t="s">
        <v>299</v>
      </c>
      <c r="B319" s="131" t="s">
        <v>638</v>
      </c>
      <c r="C319" s="131"/>
      <c r="D319" s="35">
        <v>0</v>
      </c>
      <c r="E319" s="35">
        <v>0</v>
      </c>
      <c r="F319" s="35">
        <v>0</v>
      </c>
      <c r="G319" s="35"/>
      <c r="H319" s="35"/>
      <c r="I319" s="35"/>
      <c r="J319" s="35"/>
      <c r="K319" s="35"/>
      <c r="L319" s="35"/>
      <c r="M319" s="35"/>
      <c r="N319" s="35"/>
      <c r="O319" s="35"/>
      <c r="P319" s="4"/>
      <c r="Q319" s="4"/>
      <c r="R319" s="213"/>
      <c r="S319" s="213"/>
      <c r="T319" s="213"/>
      <c r="U319" s="213"/>
      <c r="V319" s="213"/>
      <c r="W319" s="213"/>
      <c r="X319" s="213"/>
      <c r="Y319" s="213"/>
      <c r="Z319" s="213"/>
      <c r="AA319" s="213"/>
      <c r="AB319" s="213"/>
      <c r="AC319" s="224"/>
      <c r="AD319" s="12"/>
      <c r="AE319" s="4"/>
      <c r="AF319">
        <v>2</v>
      </c>
      <c r="AG319">
        <v>0</v>
      </c>
    </row>
    <row r="320" spans="1:33">
      <c r="A320" s="20" t="s">
        <v>38</v>
      </c>
      <c r="B320" s="128" t="s">
        <v>29</v>
      </c>
      <c r="C320" s="128"/>
      <c r="D320" s="35">
        <v>0</v>
      </c>
      <c r="E320" s="35">
        <v>0</v>
      </c>
      <c r="F320" s="35">
        <v>0</v>
      </c>
      <c r="G320" s="35"/>
      <c r="H320" s="35"/>
      <c r="I320" s="35"/>
      <c r="J320" s="35"/>
      <c r="K320" s="35"/>
      <c r="L320" s="35"/>
      <c r="M320" s="35"/>
      <c r="N320" s="35"/>
      <c r="O320" s="35"/>
      <c r="P320" s="4"/>
      <c r="Q320" s="4"/>
      <c r="R320" s="213"/>
      <c r="S320" s="213"/>
      <c r="T320" s="213"/>
      <c r="U320" s="213"/>
      <c r="V320" s="213"/>
      <c r="W320" s="213"/>
      <c r="X320" s="213"/>
      <c r="Y320" s="213"/>
      <c r="Z320" s="213"/>
      <c r="AA320" s="213"/>
      <c r="AB320" s="213"/>
      <c r="AC320" s="224"/>
      <c r="AD320" s="12"/>
      <c r="AE320" s="4"/>
      <c r="AF320">
        <v>2</v>
      </c>
      <c r="AG320">
        <v>0</v>
      </c>
    </row>
    <row r="321" spans="1:33">
      <c r="A321" s="161" t="s">
        <v>30</v>
      </c>
      <c r="B321" s="128" t="s">
        <v>472</v>
      </c>
      <c r="C321" s="128"/>
      <c r="D321" s="35">
        <v>0</v>
      </c>
      <c r="E321" s="35">
        <v>0</v>
      </c>
      <c r="F321" s="35">
        <v>0</v>
      </c>
      <c r="G321" s="35"/>
      <c r="H321" s="35"/>
      <c r="I321" s="35"/>
      <c r="J321" s="35"/>
      <c r="K321" s="35"/>
      <c r="L321" s="35"/>
      <c r="M321" s="35"/>
      <c r="N321" s="35"/>
      <c r="O321" s="35"/>
      <c r="P321" s="4"/>
      <c r="Q321" s="4"/>
      <c r="R321" s="213"/>
      <c r="S321" s="213"/>
      <c r="T321" s="213"/>
      <c r="U321" s="213"/>
      <c r="V321" s="213"/>
      <c r="W321" s="213"/>
      <c r="X321" s="213"/>
      <c r="Y321" s="213"/>
      <c r="Z321" s="213"/>
      <c r="AA321" s="213"/>
      <c r="AB321" s="213"/>
      <c r="AC321" s="224"/>
      <c r="AD321" s="12"/>
      <c r="AE321" s="4"/>
      <c r="AF321">
        <v>1</v>
      </c>
      <c r="AG321">
        <v>0</v>
      </c>
    </row>
    <row r="322" spans="1:33" ht="19.5">
      <c r="A322" s="162" t="s">
        <v>46</v>
      </c>
      <c r="B322" s="163" t="s">
        <v>33</v>
      </c>
      <c r="C322" s="163"/>
      <c r="D322" s="35">
        <v>0</v>
      </c>
      <c r="E322" s="35">
        <v>0</v>
      </c>
      <c r="F322" s="35">
        <v>0</v>
      </c>
      <c r="G322" s="35"/>
      <c r="H322" s="35"/>
      <c r="I322" s="35"/>
      <c r="J322" s="35"/>
      <c r="K322" s="35"/>
      <c r="L322" s="35"/>
      <c r="M322" s="35"/>
      <c r="N322" s="35"/>
      <c r="O322" s="35"/>
      <c r="P322" s="4"/>
      <c r="Q322" s="4"/>
      <c r="R322" s="213"/>
      <c r="S322" s="213"/>
      <c r="T322" s="213"/>
      <c r="U322" s="213"/>
      <c r="V322" s="213"/>
      <c r="W322" s="213"/>
      <c r="X322" s="213"/>
      <c r="Y322" s="213"/>
      <c r="Z322" s="213"/>
      <c r="AA322" s="213"/>
      <c r="AB322" s="213"/>
      <c r="AC322" s="224"/>
      <c r="AD322" s="12"/>
      <c r="AE322" s="4"/>
      <c r="AF322">
        <v>1</v>
      </c>
      <c r="AG322">
        <v>0</v>
      </c>
    </row>
    <row r="323" spans="1:33" ht="37.5">
      <c r="A323" s="76"/>
      <c r="B323" s="139" t="s">
        <v>639</v>
      </c>
      <c r="C323" s="139"/>
      <c r="D323" s="35"/>
      <c r="E323" s="35"/>
      <c r="F323" s="35"/>
      <c r="G323" s="35"/>
      <c r="H323" s="35"/>
      <c r="I323" s="35"/>
      <c r="J323" s="35"/>
      <c r="K323" s="35"/>
      <c r="L323" s="35"/>
      <c r="M323" s="35"/>
      <c r="N323" s="35"/>
      <c r="O323" s="35"/>
      <c r="P323" s="4"/>
      <c r="Q323" s="4"/>
      <c r="R323" s="213"/>
      <c r="S323" s="213"/>
      <c r="T323" s="213"/>
      <c r="U323" s="213"/>
      <c r="V323" s="213"/>
      <c r="W323" s="213"/>
      <c r="X323" s="213"/>
      <c r="Y323" s="213"/>
      <c r="Z323" s="213"/>
      <c r="AA323" s="213"/>
      <c r="AB323" s="213"/>
      <c r="AC323" s="224"/>
      <c r="AD323" s="12" t="s">
        <v>721</v>
      </c>
      <c r="AE323" s="4">
        <v>0</v>
      </c>
      <c r="AF323">
        <v>1</v>
      </c>
    </row>
    <row r="324" spans="1:33">
      <c r="A324" s="127" t="s">
        <v>34</v>
      </c>
      <c r="B324" s="150" t="s">
        <v>473</v>
      </c>
      <c r="C324" s="150"/>
      <c r="D324" s="35"/>
      <c r="E324" s="35"/>
      <c r="F324" s="35"/>
      <c r="G324" s="35"/>
      <c r="H324" s="35"/>
      <c r="I324" s="35"/>
      <c r="J324" s="35"/>
      <c r="K324" s="35"/>
      <c r="L324" s="35"/>
      <c r="M324" s="35"/>
      <c r="N324" s="35"/>
      <c r="O324" s="35"/>
      <c r="P324" s="4"/>
      <c r="Q324" s="4"/>
      <c r="R324" s="213"/>
      <c r="S324" s="213"/>
      <c r="T324" s="213"/>
      <c r="U324" s="213"/>
      <c r="V324" s="213"/>
      <c r="W324" s="213"/>
      <c r="X324" s="213"/>
      <c r="Y324" s="213"/>
      <c r="Z324" s="213"/>
      <c r="AA324" s="213"/>
      <c r="AB324" s="213"/>
      <c r="AC324" s="224"/>
      <c r="AD324" s="12"/>
      <c r="AE324" s="4"/>
      <c r="AF324">
        <v>1</v>
      </c>
    </row>
    <row r="325" spans="1:33" ht="19.5">
      <c r="A325" s="50" t="s">
        <v>52</v>
      </c>
      <c r="B325" s="164" t="s">
        <v>32</v>
      </c>
      <c r="C325" s="164"/>
      <c r="D325" s="35"/>
      <c r="E325" s="35"/>
      <c r="F325" s="35"/>
      <c r="G325" s="35"/>
      <c r="H325" s="35"/>
      <c r="I325" s="35"/>
      <c r="J325" s="35"/>
      <c r="K325" s="35"/>
      <c r="L325" s="35"/>
      <c r="M325" s="35"/>
      <c r="N325" s="35"/>
      <c r="O325" s="35"/>
      <c r="P325" s="4"/>
      <c r="Q325" s="4"/>
      <c r="R325" s="213"/>
      <c r="S325" s="213"/>
      <c r="T325" s="213"/>
      <c r="U325" s="213"/>
      <c r="V325" s="213"/>
      <c r="W325" s="213"/>
      <c r="X325" s="213"/>
      <c r="Y325" s="213"/>
      <c r="Z325" s="213"/>
      <c r="AA325" s="213"/>
      <c r="AB325" s="213"/>
      <c r="AC325" s="224"/>
      <c r="AD325" s="12"/>
      <c r="AE325" s="4">
        <v>0</v>
      </c>
      <c r="AF325">
        <v>1</v>
      </c>
    </row>
    <row r="326" spans="1:33" ht="65.25" customHeight="1">
      <c r="A326" s="76"/>
      <c r="B326" s="28" t="s">
        <v>640</v>
      </c>
      <c r="C326" s="28"/>
      <c r="D326" s="35"/>
      <c r="E326" s="35"/>
      <c r="F326" s="35"/>
      <c r="G326" s="35"/>
      <c r="H326" s="35"/>
      <c r="I326" s="35"/>
      <c r="J326" s="35"/>
      <c r="K326" s="35"/>
      <c r="L326" s="35"/>
      <c r="M326" s="35"/>
      <c r="N326" s="35"/>
      <c r="O326" s="35"/>
      <c r="P326" s="4"/>
      <c r="Q326" s="4"/>
      <c r="R326" s="213"/>
      <c r="S326" s="213"/>
      <c r="T326" s="213"/>
      <c r="U326" s="213"/>
      <c r="V326" s="213"/>
      <c r="W326" s="213"/>
      <c r="X326" s="213"/>
      <c r="Y326" s="213"/>
      <c r="Z326" s="213"/>
      <c r="AA326" s="213"/>
      <c r="AB326" s="213"/>
      <c r="AC326" s="224"/>
      <c r="AD326" s="12" t="s">
        <v>721</v>
      </c>
      <c r="AE326" s="4">
        <v>0</v>
      </c>
      <c r="AF326">
        <v>1</v>
      </c>
    </row>
    <row r="327" spans="1:33">
      <c r="A327" s="130" t="s">
        <v>641</v>
      </c>
      <c r="B327" s="131" t="s">
        <v>185</v>
      </c>
      <c r="C327" s="34">
        <f>C328+C354+C399+C412+C417+C432+C443</f>
        <v>448177.378662</v>
      </c>
      <c r="D327" s="34">
        <f t="shared" ref="D327:I327" si="264">D328+D354+D399+D412+D417+D432+D443</f>
        <v>8345</v>
      </c>
      <c r="E327" s="34">
        <f t="shared" si="264"/>
        <v>6197</v>
      </c>
      <c r="F327" s="34">
        <f t="shared" si="264"/>
        <v>2148</v>
      </c>
      <c r="G327" s="34">
        <f t="shared" si="264"/>
        <v>0</v>
      </c>
      <c r="H327" s="34">
        <f t="shared" si="264"/>
        <v>0</v>
      </c>
      <c r="I327" s="34">
        <f t="shared" si="264"/>
        <v>439832.378662</v>
      </c>
      <c r="J327" s="34">
        <f t="shared" ref="J327:K327" si="265">J328+J354+J399+J412+J417+J432+J443</f>
        <v>290921.378662</v>
      </c>
      <c r="K327" s="34">
        <f t="shared" si="265"/>
        <v>290921.378662</v>
      </c>
      <c r="L327" s="34">
        <f t="shared" ref="L327:V327" si="266">L328+L354+L399+L412+L417+L432+L443</f>
        <v>0</v>
      </c>
      <c r="M327" s="34">
        <f t="shared" si="266"/>
        <v>0</v>
      </c>
      <c r="N327" s="34">
        <f t="shared" si="266"/>
        <v>0</v>
      </c>
      <c r="O327" s="34">
        <f t="shared" si="266"/>
        <v>148911</v>
      </c>
      <c r="P327" s="34">
        <f t="shared" si="266"/>
        <v>150696</v>
      </c>
      <c r="Q327" s="34">
        <f t="shared" si="266"/>
        <v>4255</v>
      </c>
      <c r="R327" s="34">
        <f t="shared" si="266"/>
        <v>2255</v>
      </c>
      <c r="S327" s="34">
        <f t="shared" si="266"/>
        <v>2000</v>
      </c>
      <c r="T327" s="34">
        <f t="shared" si="266"/>
        <v>0</v>
      </c>
      <c r="U327" s="34">
        <f t="shared" si="266"/>
        <v>0</v>
      </c>
      <c r="V327" s="34">
        <f t="shared" si="266"/>
        <v>146441</v>
      </c>
      <c r="W327" s="34">
        <f t="shared" ref="W327:X327" si="267">W328+W354+W399+W412+W417+W432+W443</f>
        <v>78193</v>
      </c>
      <c r="X327" s="34">
        <f t="shared" si="267"/>
        <v>78193</v>
      </c>
      <c r="Y327" s="34">
        <f t="shared" ref="Y327:AB327" si="268">Y328+Y354+Y399+Y412+Y417+Y432+Y443</f>
        <v>0</v>
      </c>
      <c r="Z327" s="34">
        <f t="shared" si="268"/>
        <v>0</v>
      </c>
      <c r="AA327" s="34">
        <f t="shared" si="268"/>
        <v>0</v>
      </c>
      <c r="AB327" s="34">
        <f t="shared" si="268"/>
        <v>68248</v>
      </c>
      <c r="AC327" s="224">
        <f t="shared" ref="AC327:AC366" si="269">P327/C327*100</f>
        <v>33.624187023872473</v>
      </c>
      <c r="AD327" s="12"/>
      <c r="AE327" s="4"/>
      <c r="AF327">
        <v>60</v>
      </c>
      <c r="AG327">
        <v>9</v>
      </c>
    </row>
    <row r="328" spans="1:33" ht="37.5">
      <c r="A328" s="165" t="s">
        <v>642</v>
      </c>
      <c r="B328" s="137" t="s">
        <v>186</v>
      </c>
      <c r="C328" s="34">
        <f t="shared" ref="C328:V328" si="270">C329</f>
        <v>325037.378662</v>
      </c>
      <c r="D328" s="34">
        <f t="shared" si="270"/>
        <v>0</v>
      </c>
      <c r="E328" s="34">
        <f t="shared" si="270"/>
        <v>0</v>
      </c>
      <c r="F328" s="34">
        <f t="shared" si="270"/>
        <v>0</v>
      </c>
      <c r="G328" s="34">
        <f t="shared" si="270"/>
        <v>0</v>
      </c>
      <c r="H328" s="34">
        <f t="shared" si="270"/>
        <v>0</v>
      </c>
      <c r="I328" s="34">
        <f t="shared" si="270"/>
        <v>325037.378662</v>
      </c>
      <c r="J328" s="34">
        <f t="shared" si="270"/>
        <v>284976.378662</v>
      </c>
      <c r="K328" s="34">
        <f t="shared" si="270"/>
        <v>284976.378662</v>
      </c>
      <c r="L328" s="34">
        <f t="shared" si="270"/>
        <v>0</v>
      </c>
      <c r="M328" s="34">
        <f t="shared" si="270"/>
        <v>0</v>
      </c>
      <c r="N328" s="34">
        <f t="shared" si="270"/>
        <v>0</v>
      </c>
      <c r="O328" s="34">
        <f t="shared" si="270"/>
        <v>40061</v>
      </c>
      <c r="P328" s="34">
        <f t="shared" si="270"/>
        <v>105457</v>
      </c>
      <c r="Q328" s="34">
        <f t="shared" si="270"/>
        <v>0</v>
      </c>
      <c r="R328" s="34">
        <f t="shared" si="270"/>
        <v>0</v>
      </c>
      <c r="S328" s="34">
        <f t="shared" si="270"/>
        <v>0</v>
      </c>
      <c r="T328" s="34">
        <f t="shared" si="270"/>
        <v>0</v>
      </c>
      <c r="U328" s="34">
        <f t="shared" si="270"/>
        <v>0</v>
      </c>
      <c r="V328" s="34">
        <f t="shared" si="270"/>
        <v>105457</v>
      </c>
      <c r="W328" s="34">
        <f t="shared" ref="W328:AB328" si="271">W329</f>
        <v>72248</v>
      </c>
      <c r="X328" s="34">
        <f t="shared" si="271"/>
        <v>72248</v>
      </c>
      <c r="Y328" s="34">
        <f t="shared" si="271"/>
        <v>0</v>
      </c>
      <c r="Z328" s="34">
        <f t="shared" si="271"/>
        <v>0</v>
      </c>
      <c r="AA328" s="34">
        <f t="shared" si="271"/>
        <v>0</v>
      </c>
      <c r="AB328" s="34">
        <f t="shared" si="271"/>
        <v>33209</v>
      </c>
      <c r="AC328" s="224">
        <f t="shared" si="269"/>
        <v>32.444576200469136</v>
      </c>
      <c r="AD328" s="12"/>
      <c r="AE328" s="4">
        <v>0</v>
      </c>
      <c r="AF328">
        <v>9</v>
      </c>
      <c r="AG328">
        <v>0</v>
      </c>
    </row>
    <row r="329" spans="1:33">
      <c r="A329" s="165" t="s">
        <v>38</v>
      </c>
      <c r="B329" s="137" t="s">
        <v>29</v>
      </c>
      <c r="C329" s="34">
        <f t="shared" ref="C329:I329" si="272">C330+C341+C350</f>
        <v>325037.378662</v>
      </c>
      <c r="D329" s="34">
        <f t="shared" si="272"/>
        <v>0</v>
      </c>
      <c r="E329" s="34">
        <f t="shared" si="272"/>
        <v>0</v>
      </c>
      <c r="F329" s="34">
        <f t="shared" si="272"/>
        <v>0</v>
      </c>
      <c r="G329" s="34">
        <f t="shared" si="272"/>
        <v>0</v>
      </c>
      <c r="H329" s="34">
        <f t="shared" si="272"/>
        <v>0</v>
      </c>
      <c r="I329" s="34">
        <f t="shared" si="272"/>
        <v>325037.378662</v>
      </c>
      <c r="J329" s="34">
        <f t="shared" ref="J329:K329" si="273">J330+J341+J350</f>
        <v>284976.378662</v>
      </c>
      <c r="K329" s="34">
        <f t="shared" si="273"/>
        <v>284976.378662</v>
      </c>
      <c r="L329" s="34">
        <f t="shared" ref="L329:V329" si="274">L330+L341+L350</f>
        <v>0</v>
      </c>
      <c r="M329" s="34">
        <f t="shared" si="274"/>
        <v>0</v>
      </c>
      <c r="N329" s="34">
        <f t="shared" si="274"/>
        <v>0</v>
      </c>
      <c r="O329" s="34">
        <f t="shared" si="274"/>
        <v>40061</v>
      </c>
      <c r="P329" s="34">
        <f t="shared" si="274"/>
        <v>105457</v>
      </c>
      <c r="Q329" s="34">
        <f t="shared" si="274"/>
        <v>0</v>
      </c>
      <c r="R329" s="34">
        <f t="shared" si="274"/>
        <v>0</v>
      </c>
      <c r="S329" s="34">
        <f t="shared" si="274"/>
        <v>0</v>
      </c>
      <c r="T329" s="34">
        <f t="shared" si="274"/>
        <v>0</v>
      </c>
      <c r="U329" s="34">
        <f t="shared" si="274"/>
        <v>0</v>
      </c>
      <c r="V329" s="34">
        <f t="shared" si="274"/>
        <v>105457</v>
      </c>
      <c r="W329" s="34">
        <f t="shared" ref="W329:X329" si="275">W330+W341+W350</f>
        <v>72248</v>
      </c>
      <c r="X329" s="34">
        <f t="shared" si="275"/>
        <v>72248</v>
      </c>
      <c r="Y329" s="34">
        <f t="shared" ref="Y329:AB329" si="276">Y330+Y341+Y350</f>
        <v>0</v>
      </c>
      <c r="Z329" s="34">
        <f t="shared" si="276"/>
        <v>0</v>
      </c>
      <c r="AA329" s="34">
        <f t="shared" si="276"/>
        <v>0</v>
      </c>
      <c r="AB329" s="34">
        <f t="shared" si="276"/>
        <v>33209</v>
      </c>
      <c r="AC329" s="224">
        <f t="shared" si="269"/>
        <v>32.444576200469136</v>
      </c>
      <c r="AD329" s="12"/>
      <c r="AE329" s="4"/>
      <c r="AF329">
        <v>9</v>
      </c>
      <c r="AG329">
        <v>0</v>
      </c>
    </row>
    <row r="330" spans="1:33">
      <c r="A330" s="161" t="s">
        <v>30</v>
      </c>
      <c r="B330" s="128" t="s">
        <v>472</v>
      </c>
      <c r="C330" s="34">
        <f t="shared" ref="C330:I330" si="277">C331+C337</f>
        <v>284976.378662</v>
      </c>
      <c r="D330" s="34">
        <f t="shared" si="277"/>
        <v>0</v>
      </c>
      <c r="E330" s="34">
        <f t="shared" si="277"/>
        <v>0</v>
      </c>
      <c r="F330" s="34">
        <f t="shared" si="277"/>
        <v>0</v>
      </c>
      <c r="G330" s="34">
        <f t="shared" si="277"/>
        <v>0</v>
      </c>
      <c r="H330" s="34">
        <f t="shared" si="277"/>
        <v>0</v>
      </c>
      <c r="I330" s="34">
        <f t="shared" si="277"/>
        <v>284976.378662</v>
      </c>
      <c r="J330" s="34">
        <f t="shared" ref="J330" si="278">J331+J337</f>
        <v>284976.378662</v>
      </c>
      <c r="K330" s="34">
        <f t="shared" ref="K330:V330" si="279">K331+K337</f>
        <v>284976.378662</v>
      </c>
      <c r="L330" s="34">
        <f t="shared" si="279"/>
        <v>0</v>
      </c>
      <c r="M330" s="34">
        <f t="shared" si="279"/>
        <v>0</v>
      </c>
      <c r="N330" s="34">
        <f t="shared" si="279"/>
        <v>0</v>
      </c>
      <c r="O330" s="34">
        <f t="shared" si="279"/>
        <v>0</v>
      </c>
      <c r="P330" s="34">
        <f t="shared" si="279"/>
        <v>72248</v>
      </c>
      <c r="Q330" s="34">
        <f t="shared" si="279"/>
        <v>0</v>
      </c>
      <c r="R330" s="34">
        <f t="shared" si="279"/>
        <v>0</v>
      </c>
      <c r="S330" s="34">
        <f t="shared" si="279"/>
        <v>0</v>
      </c>
      <c r="T330" s="34">
        <f t="shared" si="279"/>
        <v>0</v>
      </c>
      <c r="U330" s="34">
        <f t="shared" si="279"/>
        <v>0</v>
      </c>
      <c r="V330" s="34">
        <f t="shared" si="279"/>
        <v>72248</v>
      </c>
      <c r="W330" s="34">
        <f t="shared" ref="W330:X330" si="280">W331+W337</f>
        <v>72248</v>
      </c>
      <c r="X330" s="34">
        <f t="shared" si="280"/>
        <v>72248</v>
      </c>
      <c r="Y330" s="34">
        <f t="shared" ref="Y330" si="281">Y331+Y337</f>
        <v>0</v>
      </c>
      <c r="Z330" s="34">
        <f t="shared" ref="Z330" si="282">Z331+Z337</f>
        <v>0</v>
      </c>
      <c r="AA330" s="34">
        <f t="shared" ref="AA330" si="283">AA331+AA337</f>
        <v>0</v>
      </c>
      <c r="AB330" s="34"/>
      <c r="AC330" s="224">
        <f t="shared" si="269"/>
        <v>25.352276683145973</v>
      </c>
      <c r="AD330" s="12"/>
      <c r="AE330" s="4"/>
      <c r="AF330">
        <v>4</v>
      </c>
      <c r="AG330">
        <v>0</v>
      </c>
    </row>
    <row r="331" spans="1:33" ht="19.5">
      <c r="A331" s="166" t="s">
        <v>52</v>
      </c>
      <c r="B331" s="164" t="s">
        <v>32</v>
      </c>
      <c r="C331" s="38">
        <f t="shared" ref="C331:H331" si="284">SUM(C332:C336)</f>
        <v>284976.378662</v>
      </c>
      <c r="D331" s="38">
        <f t="shared" si="284"/>
        <v>0</v>
      </c>
      <c r="E331" s="38">
        <f t="shared" si="284"/>
        <v>0</v>
      </c>
      <c r="F331" s="38">
        <f t="shared" si="284"/>
        <v>0</v>
      </c>
      <c r="G331" s="38">
        <f t="shared" si="284"/>
        <v>0</v>
      </c>
      <c r="H331" s="38">
        <f t="shared" si="284"/>
        <v>0</v>
      </c>
      <c r="I331" s="38">
        <f>SUM(I332:I336)</f>
        <v>284976.378662</v>
      </c>
      <c r="J331" s="38">
        <f t="shared" ref="J331:K331" si="285">SUM(J332:J336)</f>
        <v>284976.378662</v>
      </c>
      <c r="K331" s="38">
        <f t="shared" si="285"/>
        <v>284976.378662</v>
      </c>
      <c r="L331" s="38">
        <f t="shared" ref="L331:V331" si="286">SUM(L332:L336)</f>
        <v>0</v>
      </c>
      <c r="M331" s="38">
        <f t="shared" si="286"/>
        <v>0</v>
      </c>
      <c r="N331" s="38">
        <f t="shared" si="286"/>
        <v>0</v>
      </c>
      <c r="O331" s="38">
        <f t="shared" si="286"/>
        <v>0</v>
      </c>
      <c r="P331" s="38">
        <f t="shared" si="286"/>
        <v>72248</v>
      </c>
      <c r="Q331" s="38">
        <f t="shared" si="286"/>
        <v>0</v>
      </c>
      <c r="R331" s="38">
        <f t="shared" si="286"/>
        <v>0</v>
      </c>
      <c r="S331" s="38">
        <f t="shared" si="286"/>
        <v>0</v>
      </c>
      <c r="T331" s="38">
        <f t="shared" si="286"/>
        <v>0</v>
      </c>
      <c r="U331" s="38">
        <f t="shared" si="286"/>
        <v>0</v>
      </c>
      <c r="V331" s="38">
        <f t="shared" si="286"/>
        <v>72248</v>
      </c>
      <c r="W331" s="38">
        <f t="shared" ref="W331:X331" si="287">SUM(W332:W336)</f>
        <v>72248</v>
      </c>
      <c r="X331" s="38">
        <f t="shared" si="287"/>
        <v>72248</v>
      </c>
      <c r="Y331" s="38">
        <f t="shared" ref="Y331:AA331" si="288">SUM(Y332:Y336)</f>
        <v>0</v>
      </c>
      <c r="Z331" s="38">
        <f t="shared" si="288"/>
        <v>0</v>
      </c>
      <c r="AA331" s="38">
        <f t="shared" si="288"/>
        <v>0</v>
      </c>
      <c r="AB331" s="38"/>
      <c r="AC331" s="224">
        <f t="shared" si="269"/>
        <v>25.352276683145973</v>
      </c>
      <c r="AD331" s="12"/>
      <c r="AE331" s="4">
        <v>0</v>
      </c>
      <c r="AF331">
        <v>1</v>
      </c>
      <c r="AG331">
        <v>0</v>
      </c>
    </row>
    <row r="332" spans="1:33" ht="60" customHeight="1">
      <c r="A332" s="134" t="s">
        <v>49</v>
      </c>
      <c r="B332" s="135" t="s">
        <v>643</v>
      </c>
      <c r="C332" s="220">
        <f t="shared" ref="C332:C336" si="289">D332+I332</f>
        <v>0</v>
      </c>
      <c r="D332" s="35">
        <f>SUM(E332:H332)</f>
        <v>0</v>
      </c>
      <c r="E332" s="35"/>
      <c r="F332" s="35"/>
      <c r="G332" s="35"/>
      <c r="H332" s="35"/>
      <c r="I332" s="35">
        <f t="shared" ref="I332:I340" si="290">J332+O332</f>
        <v>0</v>
      </c>
      <c r="J332" s="35">
        <f>SUM(K332:N332)</f>
        <v>0</v>
      </c>
      <c r="K332" s="35"/>
      <c r="L332" s="35"/>
      <c r="M332" s="35"/>
      <c r="N332" s="35"/>
      <c r="O332" s="35"/>
      <c r="P332" s="4"/>
      <c r="Q332" s="4"/>
      <c r="R332" s="213"/>
      <c r="S332" s="213"/>
      <c r="T332" s="213"/>
      <c r="U332" s="213"/>
      <c r="V332" s="213"/>
      <c r="W332" s="213"/>
      <c r="X332" s="213"/>
      <c r="Y332" s="213"/>
      <c r="Z332" s="213"/>
      <c r="AA332" s="213"/>
      <c r="AB332" s="213"/>
      <c r="AC332" s="224"/>
      <c r="AD332" s="12" t="s">
        <v>271</v>
      </c>
      <c r="AE332" s="4">
        <v>0</v>
      </c>
      <c r="AF332">
        <v>1</v>
      </c>
    </row>
    <row r="333" spans="1:33" ht="56.25">
      <c r="A333" s="134" t="s">
        <v>54</v>
      </c>
      <c r="B333" s="135" t="s">
        <v>810</v>
      </c>
      <c r="C333" s="220">
        <f t="shared" si="289"/>
        <v>14293.1415</v>
      </c>
      <c r="D333" s="35">
        <f t="shared" ref="D333:D334" si="291">SUM(E333:H333)</f>
        <v>0</v>
      </c>
      <c r="E333" s="35"/>
      <c r="F333" s="35"/>
      <c r="G333" s="35"/>
      <c r="H333" s="35"/>
      <c r="I333" s="35">
        <f t="shared" si="290"/>
        <v>14293.1415</v>
      </c>
      <c r="J333" s="35">
        <f>SUM(K333:N333)</f>
        <v>14293.1415</v>
      </c>
      <c r="K333" s="35">
        <v>14293.1415</v>
      </c>
      <c r="L333" s="35"/>
      <c r="M333" s="35"/>
      <c r="N333" s="35"/>
      <c r="O333" s="35"/>
      <c r="P333" s="4"/>
      <c r="Q333" s="4"/>
      <c r="R333" s="213"/>
      <c r="S333" s="213"/>
      <c r="T333" s="213"/>
      <c r="U333" s="213"/>
      <c r="V333" s="213"/>
      <c r="W333" s="213"/>
      <c r="X333" s="213"/>
      <c r="Y333" s="213"/>
      <c r="Z333" s="213"/>
      <c r="AA333" s="213"/>
      <c r="AB333" s="213"/>
      <c r="AC333" s="224">
        <f t="shared" si="269"/>
        <v>0</v>
      </c>
      <c r="AD333" s="12" t="s">
        <v>271</v>
      </c>
      <c r="AE333" s="4"/>
    </row>
    <row r="334" spans="1:33" ht="52.5" customHeight="1">
      <c r="A334" s="134" t="s">
        <v>138</v>
      </c>
      <c r="B334" s="135" t="s">
        <v>811</v>
      </c>
      <c r="C334" s="220">
        <f t="shared" si="289"/>
        <v>20683.237162000001</v>
      </c>
      <c r="D334" s="35">
        <f t="shared" si="291"/>
        <v>0</v>
      </c>
      <c r="E334" s="35"/>
      <c r="F334" s="35"/>
      <c r="G334" s="35"/>
      <c r="H334" s="35"/>
      <c r="I334" s="35">
        <f t="shared" si="290"/>
        <v>20683.237162000001</v>
      </c>
      <c r="J334" s="35">
        <f>SUM(K334:N334)</f>
        <v>20683.237162000001</v>
      </c>
      <c r="K334" s="35">
        <v>20683.237162000001</v>
      </c>
      <c r="L334" s="35"/>
      <c r="M334" s="35"/>
      <c r="N334" s="35"/>
      <c r="O334" s="35"/>
      <c r="P334" s="4"/>
      <c r="Q334" s="4"/>
      <c r="R334" s="213"/>
      <c r="S334" s="213"/>
      <c r="T334" s="213"/>
      <c r="U334" s="213"/>
      <c r="V334" s="213"/>
      <c r="W334" s="213"/>
      <c r="X334" s="213"/>
      <c r="Y334" s="213"/>
      <c r="Z334" s="213"/>
      <c r="AA334" s="213"/>
      <c r="AB334" s="213"/>
      <c r="AC334" s="224">
        <f t="shared" si="269"/>
        <v>0</v>
      </c>
      <c r="AD334" s="12" t="s">
        <v>271</v>
      </c>
      <c r="AE334" s="4"/>
    </row>
    <row r="335" spans="1:33" ht="52.5" customHeight="1">
      <c r="A335" s="249" t="s">
        <v>140</v>
      </c>
      <c r="B335" s="250" t="s">
        <v>830</v>
      </c>
      <c r="C335" s="220">
        <f t="shared" si="289"/>
        <v>120000</v>
      </c>
      <c r="D335" s="35"/>
      <c r="E335" s="35"/>
      <c r="F335" s="35"/>
      <c r="G335" s="35"/>
      <c r="H335" s="35"/>
      <c r="I335" s="35">
        <f t="shared" si="290"/>
        <v>120000</v>
      </c>
      <c r="J335" s="35">
        <f>SUM(K335:N335)</f>
        <v>120000</v>
      </c>
      <c r="K335" s="35">
        <v>120000</v>
      </c>
      <c r="L335" s="35"/>
      <c r="M335" s="35"/>
      <c r="N335" s="35"/>
      <c r="O335" s="35"/>
      <c r="P335" s="36">
        <f>Q335+V335</f>
        <v>39642</v>
      </c>
      <c r="Q335" s="36">
        <f>SUM(R335:U335)</f>
        <v>0</v>
      </c>
      <c r="R335" s="213"/>
      <c r="S335" s="213"/>
      <c r="T335" s="213"/>
      <c r="U335" s="213"/>
      <c r="V335" s="39">
        <f>W335+AB335</f>
        <v>39642</v>
      </c>
      <c r="W335" s="39">
        <f>SUM(X335:AA335)</f>
        <v>39642</v>
      </c>
      <c r="X335" s="413">
        <v>39642</v>
      </c>
      <c r="Y335" s="213"/>
      <c r="Z335" s="213"/>
      <c r="AA335" s="213"/>
      <c r="AB335" s="213"/>
      <c r="AC335" s="224">
        <f t="shared" si="269"/>
        <v>33.034999999999997</v>
      </c>
      <c r="AD335" s="12" t="s">
        <v>713</v>
      </c>
      <c r="AE335" s="251" t="s">
        <v>832</v>
      </c>
    </row>
    <row r="336" spans="1:33" ht="52.5" customHeight="1">
      <c r="A336" s="249" t="s">
        <v>201</v>
      </c>
      <c r="B336" s="250" t="s">
        <v>831</v>
      </c>
      <c r="C336" s="220">
        <f t="shared" si="289"/>
        <v>130000</v>
      </c>
      <c r="D336" s="35"/>
      <c r="E336" s="35"/>
      <c r="F336" s="35"/>
      <c r="G336" s="35"/>
      <c r="H336" s="35"/>
      <c r="I336" s="35">
        <f t="shared" si="290"/>
        <v>130000</v>
      </c>
      <c r="J336" s="35">
        <f>SUM(K336:N336)</f>
        <v>130000</v>
      </c>
      <c r="K336" s="35">
        <v>130000</v>
      </c>
      <c r="L336" s="35"/>
      <c r="M336" s="35"/>
      <c r="N336" s="35"/>
      <c r="O336" s="35"/>
      <c r="P336" s="36">
        <f>Q336+V336</f>
        <v>32606</v>
      </c>
      <c r="Q336" s="36">
        <f>SUM(R336:U336)</f>
        <v>0</v>
      </c>
      <c r="R336" s="213"/>
      <c r="S336" s="213"/>
      <c r="T336" s="213"/>
      <c r="U336" s="213"/>
      <c r="V336" s="39">
        <f>W336+AB336</f>
        <v>32606</v>
      </c>
      <c r="W336" s="39">
        <f>SUM(X336:AA336)</f>
        <v>32606</v>
      </c>
      <c r="X336" s="413">
        <v>32606</v>
      </c>
      <c r="Y336" s="213"/>
      <c r="Z336" s="213"/>
      <c r="AA336" s="213"/>
      <c r="AB336" s="213"/>
      <c r="AC336" s="224"/>
      <c r="AD336" s="12" t="s">
        <v>261</v>
      </c>
      <c r="AE336" s="251" t="s">
        <v>832</v>
      </c>
    </row>
    <row r="337" spans="1:33" ht="19.5">
      <c r="A337" s="162" t="s">
        <v>46</v>
      </c>
      <c r="B337" s="163" t="s">
        <v>33</v>
      </c>
      <c r="C337" s="163"/>
      <c r="D337" s="35">
        <v>0</v>
      </c>
      <c r="E337" s="35">
        <v>0</v>
      </c>
      <c r="F337" s="35">
        <v>0</v>
      </c>
      <c r="G337" s="35"/>
      <c r="H337" s="35"/>
      <c r="I337" s="35">
        <f t="shared" si="290"/>
        <v>0</v>
      </c>
      <c r="J337" s="35"/>
      <c r="K337" s="35"/>
      <c r="L337" s="35"/>
      <c r="M337" s="35"/>
      <c r="N337" s="35"/>
      <c r="O337" s="35"/>
      <c r="P337" s="4"/>
      <c r="Q337" s="4"/>
      <c r="R337" s="213"/>
      <c r="S337" s="213"/>
      <c r="T337" s="213"/>
      <c r="U337" s="213"/>
      <c r="V337" s="213"/>
      <c r="W337" s="213"/>
      <c r="X337" s="213"/>
      <c r="Y337" s="213"/>
      <c r="Z337" s="213"/>
      <c r="AA337" s="213"/>
      <c r="AB337" s="213"/>
      <c r="AC337" s="224"/>
      <c r="AD337" s="12"/>
      <c r="AE337" s="4"/>
      <c r="AF337">
        <v>3</v>
      </c>
      <c r="AG337">
        <v>0</v>
      </c>
    </row>
    <row r="338" spans="1:33" ht="37.5">
      <c r="A338" s="76">
        <v>1</v>
      </c>
      <c r="B338" s="139" t="s">
        <v>644</v>
      </c>
      <c r="C338" s="220">
        <f t="shared" ref="C338:C340" si="292">D338+I338</f>
        <v>0</v>
      </c>
      <c r="D338" s="35"/>
      <c r="E338" s="35"/>
      <c r="F338" s="35"/>
      <c r="G338" s="35"/>
      <c r="H338" s="35"/>
      <c r="I338" s="35">
        <f t="shared" si="290"/>
        <v>0</v>
      </c>
      <c r="J338" s="35"/>
      <c r="K338" s="35"/>
      <c r="L338" s="35"/>
      <c r="M338" s="35"/>
      <c r="N338" s="35"/>
      <c r="O338" s="35"/>
      <c r="P338" s="4"/>
      <c r="Q338" s="4"/>
      <c r="R338" s="213"/>
      <c r="S338" s="213"/>
      <c r="T338" s="213"/>
      <c r="U338" s="213"/>
      <c r="V338" s="213"/>
      <c r="W338" s="213"/>
      <c r="X338" s="213"/>
      <c r="Y338" s="213"/>
      <c r="Z338" s="213"/>
      <c r="AA338" s="213"/>
      <c r="AB338" s="213"/>
      <c r="AC338" s="224"/>
      <c r="AD338" s="12" t="s">
        <v>722</v>
      </c>
      <c r="AE338" s="4"/>
      <c r="AF338">
        <v>1</v>
      </c>
    </row>
    <row r="339" spans="1:33" ht="37.5">
      <c r="A339" s="134">
        <v>2</v>
      </c>
      <c r="B339" s="135" t="s">
        <v>645</v>
      </c>
      <c r="C339" s="220">
        <f t="shared" si="292"/>
        <v>0</v>
      </c>
      <c r="D339" s="35">
        <v>0</v>
      </c>
      <c r="E339" s="35"/>
      <c r="F339" s="35"/>
      <c r="G339" s="35"/>
      <c r="H339" s="35"/>
      <c r="I339" s="35">
        <f t="shared" si="290"/>
        <v>0</v>
      </c>
      <c r="J339" s="35"/>
      <c r="K339" s="35"/>
      <c r="L339" s="35"/>
      <c r="M339" s="35"/>
      <c r="N339" s="35"/>
      <c r="O339" s="35"/>
      <c r="P339" s="4"/>
      <c r="Q339" s="4"/>
      <c r="R339" s="213"/>
      <c r="S339" s="213"/>
      <c r="T339" s="213"/>
      <c r="U339" s="213"/>
      <c r="V339" s="213"/>
      <c r="W339" s="213"/>
      <c r="X339" s="213"/>
      <c r="Y339" s="213"/>
      <c r="Z339" s="213"/>
      <c r="AA339" s="213"/>
      <c r="AB339" s="213"/>
      <c r="AC339" s="224"/>
      <c r="AD339" s="12" t="s">
        <v>272</v>
      </c>
      <c r="AE339" s="4"/>
      <c r="AF339">
        <v>1</v>
      </c>
    </row>
    <row r="340" spans="1:33" ht="37.5">
      <c r="A340" s="76">
        <v>3</v>
      </c>
      <c r="B340" s="167" t="s">
        <v>646</v>
      </c>
      <c r="C340" s="220">
        <f t="shared" si="292"/>
        <v>0</v>
      </c>
      <c r="D340" s="35"/>
      <c r="E340" s="35"/>
      <c r="F340" s="35"/>
      <c r="G340" s="35"/>
      <c r="H340" s="35"/>
      <c r="I340" s="35">
        <f t="shared" si="290"/>
        <v>0</v>
      </c>
      <c r="J340" s="35"/>
      <c r="K340" s="35"/>
      <c r="L340" s="35"/>
      <c r="M340" s="35"/>
      <c r="N340" s="35"/>
      <c r="O340" s="35"/>
      <c r="P340" s="4"/>
      <c r="Q340" s="4"/>
      <c r="R340" s="213"/>
      <c r="S340" s="213"/>
      <c r="T340" s="213"/>
      <c r="U340" s="213"/>
      <c r="V340" s="213"/>
      <c r="W340" s="213"/>
      <c r="X340" s="213"/>
      <c r="Y340" s="213"/>
      <c r="Z340" s="213"/>
      <c r="AA340" s="213"/>
      <c r="AB340" s="213"/>
      <c r="AC340" s="224"/>
      <c r="AD340" s="12" t="s">
        <v>715</v>
      </c>
      <c r="AE340" s="4">
        <v>0</v>
      </c>
      <c r="AF340">
        <v>1</v>
      </c>
    </row>
    <row r="341" spans="1:33">
      <c r="A341" s="127" t="s">
        <v>34</v>
      </c>
      <c r="B341" s="128" t="s">
        <v>473</v>
      </c>
      <c r="C341" s="34">
        <f>C342+C344</f>
        <v>40061</v>
      </c>
      <c r="D341" s="34">
        <f t="shared" ref="D341:I341" si="293">D342+D344</f>
        <v>0</v>
      </c>
      <c r="E341" s="34">
        <f t="shared" si="293"/>
        <v>0</v>
      </c>
      <c r="F341" s="34">
        <f t="shared" si="293"/>
        <v>0</v>
      </c>
      <c r="G341" s="34">
        <f t="shared" si="293"/>
        <v>0</v>
      </c>
      <c r="H341" s="34">
        <f t="shared" si="293"/>
        <v>0</v>
      </c>
      <c r="I341" s="34">
        <f t="shared" si="293"/>
        <v>40061</v>
      </c>
      <c r="J341" s="34">
        <f t="shared" ref="J341" si="294">J342+J344</f>
        <v>0</v>
      </c>
      <c r="K341" s="34">
        <f t="shared" ref="K341" si="295">K342+K344</f>
        <v>0</v>
      </c>
      <c r="L341" s="34">
        <f t="shared" ref="L341" si="296">L342+L344</f>
        <v>0</v>
      </c>
      <c r="M341" s="34">
        <f t="shared" ref="M341" si="297">M342+M344</f>
        <v>0</v>
      </c>
      <c r="N341" s="34">
        <f t="shared" ref="N341" si="298">N342+N344</f>
        <v>0</v>
      </c>
      <c r="O341" s="34">
        <f t="shared" ref="O341" si="299">O342+O344</f>
        <v>40061</v>
      </c>
      <c r="P341" s="34">
        <f t="shared" ref="P341" si="300">P342+P344</f>
        <v>33209</v>
      </c>
      <c r="Q341" s="34">
        <f t="shared" ref="Q341" si="301">Q342+Q344</f>
        <v>0</v>
      </c>
      <c r="R341" s="34">
        <f t="shared" ref="R341" si="302">R342+R344</f>
        <v>0</v>
      </c>
      <c r="S341" s="34">
        <f t="shared" ref="S341" si="303">S342+S344</f>
        <v>0</v>
      </c>
      <c r="T341" s="34">
        <f t="shared" ref="T341" si="304">T342+T344</f>
        <v>0</v>
      </c>
      <c r="U341" s="34">
        <f t="shared" ref="U341" si="305">U342+U344</f>
        <v>0</v>
      </c>
      <c r="V341" s="34">
        <f t="shared" ref="V341:AB341" si="306">V342+V344</f>
        <v>33209</v>
      </c>
      <c r="W341" s="34">
        <f t="shared" si="306"/>
        <v>0</v>
      </c>
      <c r="X341" s="34">
        <f t="shared" si="306"/>
        <v>0</v>
      </c>
      <c r="Y341" s="34">
        <f t="shared" si="306"/>
        <v>0</v>
      </c>
      <c r="Z341" s="34">
        <f t="shared" si="306"/>
        <v>0</v>
      </c>
      <c r="AA341" s="34">
        <f t="shared" si="306"/>
        <v>0</v>
      </c>
      <c r="AB341" s="34">
        <f t="shared" si="306"/>
        <v>33209</v>
      </c>
      <c r="AC341" s="224"/>
      <c r="AD341" s="12"/>
      <c r="AE341" s="4">
        <v>0</v>
      </c>
      <c r="AF341">
        <v>3</v>
      </c>
      <c r="AG341">
        <v>0</v>
      </c>
    </row>
    <row r="342" spans="1:33" ht="19.5">
      <c r="A342" s="50" t="s">
        <v>52</v>
      </c>
      <c r="B342" s="164" t="s">
        <v>32</v>
      </c>
      <c r="C342" s="164">
        <f>C343</f>
        <v>0</v>
      </c>
      <c r="D342" s="164">
        <f t="shared" ref="D342:AB342" si="307">D343</f>
        <v>0</v>
      </c>
      <c r="E342" s="164">
        <f t="shared" si="307"/>
        <v>0</v>
      </c>
      <c r="F342" s="164">
        <f t="shared" si="307"/>
        <v>0</v>
      </c>
      <c r="G342" s="164">
        <f t="shared" si="307"/>
        <v>0</v>
      </c>
      <c r="H342" s="164">
        <f t="shared" si="307"/>
        <v>0</v>
      </c>
      <c r="I342" s="164"/>
      <c r="J342" s="164">
        <f t="shared" si="307"/>
        <v>0</v>
      </c>
      <c r="K342" s="164">
        <f t="shared" si="307"/>
        <v>0</v>
      </c>
      <c r="L342" s="164">
        <f t="shared" si="307"/>
        <v>0</v>
      </c>
      <c r="M342" s="164">
        <f t="shared" si="307"/>
        <v>0</v>
      </c>
      <c r="N342" s="164">
        <f t="shared" si="307"/>
        <v>0</v>
      </c>
      <c r="O342" s="164"/>
      <c r="P342" s="164">
        <f t="shared" si="307"/>
        <v>0</v>
      </c>
      <c r="Q342" s="164">
        <f t="shared" si="307"/>
        <v>0</v>
      </c>
      <c r="R342" s="164">
        <f t="shared" si="307"/>
        <v>0</v>
      </c>
      <c r="S342" s="164">
        <f t="shared" si="307"/>
        <v>0</v>
      </c>
      <c r="T342" s="164">
        <f t="shared" si="307"/>
        <v>0</v>
      </c>
      <c r="U342" s="164">
        <f t="shared" si="307"/>
        <v>0</v>
      </c>
      <c r="V342" s="164">
        <f t="shared" si="307"/>
        <v>0</v>
      </c>
      <c r="W342" s="164">
        <f t="shared" si="307"/>
        <v>0</v>
      </c>
      <c r="X342" s="164">
        <f t="shared" si="307"/>
        <v>0</v>
      </c>
      <c r="Y342" s="164">
        <f t="shared" si="307"/>
        <v>0</v>
      </c>
      <c r="Z342" s="164">
        <f t="shared" si="307"/>
        <v>0</v>
      </c>
      <c r="AA342" s="164">
        <f t="shared" si="307"/>
        <v>0</v>
      </c>
      <c r="AB342" s="164">
        <f t="shared" si="307"/>
        <v>0</v>
      </c>
      <c r="AC342" s="224"/>
      <c r="AD342" s="12"/>
      <c r="AE342" s="4"/>
      <c r="AF342">
        <v>1</v>
      </c>
      <c r="AG342">
        <v>0</v>
      </c>
    </row>
    <row r="343" spans="1:33" ht="37.5">
      <c r="A343" s="143"/>
      <c r="B343" s="139" t="s">
        <v>189</v>
      </c>
      <c r="C343" s="220">
        <f>D343+I343</f>
        <v>0</v>
      </c>
      <c r="D343" s="35"/>
      <c r="E343" s="35"/>
      <c r="F343" s="35"/>
      <c r="G343" s="35"/>
      <c r="H343" s="35"/>
      <c r="I343" s="35"/>
      <c r="J343" s="35"/>
      <c r="K343" s="35"/>
      <c r="L343" s="35"/>
      <c r="M343" s="35"/>
      <c r="N343" s="35"/>
      <c r="O343" s="35"/>
      <c r="P343" s="4"/>
      <c r="Q343" s="4"/>
      <c r="R343" s="213"/>
      <c r="S343" s="213"/>
      <c r="T343" s="213"/>
      <c r="U343" s="213"/>
      <c r="V343" s="213"/>
      <c r="W343" s="213"/>
      <c r="X343" s="213"/>
      <c r="Y343" s="213"/>
      <c r="Z343" s="213"/>
      <c r="AA343" s="213"/>
      <c r="AB343" s="213"/>
      <c r="AC343" s="224"/>
      <c r="AD343" s="12" t="s">
        <v>272</v>
      </c>
      <c r="AE343" s="4"/>
      <c r="AF343">
        <v>1</v>
      </c>
    </row>
    <row r="344" spans="1:33" ht="19.5">
      <c r="A344" s="141" t="s">
        <v>46</v>
      </c>
      <c r="B344" s="163" t="s">
        <v>33</v>
      </c>
      <c r="C344" s="245">
        <f>SUM(C345:C349)</f>
        <v>40061</v>
      </c>
      <c r="D344" s="245">
        <f t="shared" ref="D344:W344" si="308">SUM(D345:D349)</f>
        <v>0</v>
      </c>
      <c r="E344" s="245">
        <f t="shared" si="308"/>
        <v>0</v>
      </c>
      <c r="F344" s="245">
        <f t="shared" si="308"/>
        <v>0</v>
      </c>
      <c r="G344" s="245">
        <f t="shared" si="308"/>
        <v>0</v>
      </c>
      <c r="H344" s="245">
        <f t="shared" si="308"/>
        <v>0</v>
      </c>
      <c r="I344" s="245">
        <f t="shared" si="308"/>
        <v>40061</v>
      </c>
      <c r="J344" s="245">
        <f t="shared" si="308"/>
        <v>0</v>
      </c>
      <c r="K344" s="245">
        <f t="shared" si="308"/>
        <v>0</v>
      </c>
      <c r="L344" s="245">
        <f t="shared" si="308"/>
        <v>0</v>
      </c>
      <c r="M344" s="245">
        <f t="shared" si="308"/>
        <v>0</v>
      </c>
      <c r="N344" s="245">
        <f t="shared" si="308"/>
        <v>0</v>
      </c>
      <c r="O344" s="245">
        <f t="shared" si="308"/>
        <v>40061</v>
      </c>
      <c r="P344" s="245">
        <f t="shared" si="308"/>
        <v>33209</v>
      </c>
      <c r="Q344" s="245">
        <f t="shared" si="308"/>
        <v>0</v>
      </c>
      <c r="R344" s="245">
        <f t="shared" si="308"/>
        <v>0</v>
      </c>
      <c r="S344" s="245">
        <f t="shared" si="308"/>
        <v>0</v>
      </c>
      <c r="T344" s="245">
        <f t="shared" si="308"/>
        <v>0</v>
      </c>
      <c r="U344" s="245">
        <f t="shared" si="308"/>
        <v>0</v>
      </c>
      <c r="V344" s="245">
        <f t="shared" si="308"/>
        <v>33209</v>
      </c>
      <c r="W344" s="245">
        <f t="shared" si="308"/>
        <v>0</v>
      </c>
      <c r="X344" s="245">
        <f t="shared" ref="X344:AB344" si="309">SUM(X345:X349)</f>
        <v>0</v>
      </c>
      <c r="Y344" s="245">
        <f t="shared" si="309"/>
        <v>0</v>
      </c>
      <c r="Z344" s="245">
        <f t="shared" si="309"/>
        <v>0</v>
      </c>
      <c r="AA344" s="245">
        <f t="shared" si="309"/>
        <v>0</v>
      </c>
      <c r="AB344" s="245">
        <f t="shared" si="309"/>
        <v>33209</v>
      </c>
      <c r="AC344" s="224"/>
      <c r="AD344" s="12"/>
      <c r="AE344" s="4"/>
      <c r="AF344">
        <v>2</v>
      </c>
      <c r="AG344">
        <v>0</v>
      </c>
    </row>
    <row r="345" spans="1:33" ht="54.75" customHeight="1">
      <c r="A345" s="143">
        <v>1</v>
      </c>
      <c r="B345" s="139" t="s">
        <v>191</v>
      </c>
      <c r="C345" s="220">
        <f t="shared" ref="C345:C348" si="310">D345+I345</f>
        <v>0</v>
      </c>
      <c r="D345" s="35">
        <v>0</v>
      </c>
      <c r="E345" s="35"/>
      <c r="F345" s="35"/>
      <c r="G345" s="35"/>
      <c r="H345" s="35"/>
      <c r="I345" s="35">
        <f>J345+O345</f>
        <v>0</v>
      </c>
      <c r="J345" s="35">
        <f t="shared" ref="J345:J349" si="311">SUM(K345:N345)</f>
        <v>0</v>
      </c>
      <c r="K345" s="35"/>
      <c r="L345" s="35"/>
      <c r="M345" s="35"/>
      <c r="N345" s="35"/>
      <c r="O345" s="35"/>
      <c r="P345" s="4"/>
      <c r="Q345" s="4"/>
      <c r="R345" s="213"/>
      <c r="S345" s="213"/>
      <c r="T345" s="213"/>
      <c r="U345" s="213"/>
      <c r="V345" s="213"/>
      <c r="W345" s="213"/>
      <c r="X345" s="213"/>
      <c r="Y345" s="213"/>
      <c r="Z345" s="213"/>
      <c r="AA345" s="213"/>
      <c r="AB345" s="213"/>
      <c r="AC345" s="224"/>
      <c r="AD345" s="12" t="s">
        <v>723</v>
      </c>
      <c r="AE345" s="12" t="s">
        <v>724</v>
      </c>
      <c r="AF345">
        <v>1</v>
      </c>
    </row>
    <row r="346" spans="1:33" ht="52.5" customHeight="1">
      <c r="A346" s="143">
        <v>2</v>
      </c>
      <c r="B346" s="139" t="s">
        <v>192</v>
      </c>
      <c r="C346" s="220">
        <f t="shared" si="310"/>
        <v>0</v>
      </c>
      <c r="D346" s="35">
        <v>0</v>
      </c>
      <c r="E346" s="35"/>
      <c r="F346" s="35"/>
      <c r="G346" s="35"/>
      <c r="H346" s="35"/>
      <c r="I346" s="35">
        <f>J346+O346</f>
        <v>0</v>
      </c>
      <c r="J346" s="35">
        <f t="shared" si="311"/>
        <v>0</v>
      </c>
      <c r="K346" s="35"/>
      <c r="L346" s="35"/>
      <c r="M346" s="35"/>
      <c r="N346" s="35"/>
      <c r="O346" s="35"/>
      <c r="P346" s="4"/>
      <c r="Q346" s="4"/>
      <c r="R346" s="213"/>
      <c r="S346" s="213"/>
      <c r="T346" s="213"/>
      <c r="U346" s="213"/>
      <c r="V346" s="213"/>
      <c r="W346" s="213"/>
      <c r="X346" s="213"/>
      <c r="Y346" s="213"/>
      <c r="Z346" s="213"/>
      <c r="AA346" s="213"/>
      <c r="AB346" s="213"/>
      <c r="AC346" s="224"/>
      <c r="AD346" s="12" t="s">
        <v>274</v>
      </c>
      <c r="AE346" s="12">
        <v>0</v>
      </c>
      <c r="AF346">
        <v>1</v>
      </c>
    </row>
    <row r="347" spans="1:33" ht="50.25" customHeight="1">
      <c r="A347" s="143">
        <v>3</v>
      </c>
      <c r="B347" s="139" t="s">
        <v>824</v>
      </c>
      <c r="C347" s="220">
        <f t="shared" si="310"/>
        <v>0</v>
      </c>
      <c r="D347" s="35"/>
      <c r="E347" s="35"/>
      <c r="F347" s="35"/>
      <c r="G347" s="35"/>
      <c r="H347" s="35"/>
      <c r="I347" s="35">
        <f>J347+O347</f>
        <v>0</v>
      </c>
      <c r="J347" s="35">
        <f t="shared" si="311"/>
        <v>0</v>
      </c>
      <c r="K347" s="35"/>
      <c r="L347" s="35"/>
      <c r="M347" s="35"/>
      <c r="N347" s="35"/>
      <c r="O347" s="35"/>
      <c r="P347" s="4"/>
      <c r="Q347" s="4"/>
      <c r="R347" s="213"/>
      <c r="S347" s="213"/>
      <c r="T347" s="213"/>
      <c r="U347" s="213"/>
      <c r="V347" s="213"/>
      <c r="W347" s="213"/>
      <c r="X347" s="213"/>
      <c r="Y347" s="213"/>
      <c r="Z347" s="213"/>
      <c r="AA347" s="213"/>
      <c r="AB347" s="213"/>
      <c r="AC347" s="224"/>
      <c r="AD347" s="12" t="s">
        <v>271</v>
      </c>
      <c r="AE347" s="12"/>
    </row>
    <row r="348" spans="1:33" ht="43.5" customHeight="1">
      <c r="A348" s="143">
        <v>4</v>
      </c>
      <c r="B348" s="139" t="s">
        <v>339</v>
      </c>
      <c r="C348" s="220">
        <f t="shared" si="310"/>
        <v>0</v>
      </c>
      <c r="D348" s="35"/>
      <c r="E348" s="35"/>
      <c r="F348" s="35"/>
      <c r="G348" s="35"/>
      <c r="H348" s="35"/>
      <c r="I348" s="35">
        <f>J348+O348</f>
        <v>0</v>
      </c>
      <c r="J348" s="35">
        <f t="shared" si="311"/>
        <v>0</v>
      </c>
      <c r="K348" s="35"/>
      <c r="L348" s="35"/>
      <c r="M348" s="35"/>
      <c r="N348" s="35"/>
      <c r="O348" s="35"/>
      <c r="P348" s="4"/>
      <c r="Q348" s="4"/>
      <c r="R348" s="213"/>
      <c r="S348" s="213"/>
      <c r="T348" s="213"/>
      <c r="U348" s="213"/>
      <c r="V348" s="213"/>
      <c r="W348" s="213"/>
      <c r="X348" s="213"/>
      <c r="Y348" s="213"/>
      <c r="Z348" s="213"/>
      <c r="AA348" s="213"/>
      <c r="AB348" s="213"/>
      <c r="AC348" s="224"/>
      <c r="AD348" s="12" t="s">
        <v>713</v>
      </c>
      <c r="AE348" s="12"/>
    </row>
    <row r="349" spans="1:33" ht="97.5" customHeight="1">
      <c r="A349" s="143">
        <v>5</v>
      </c>
      <c r="B349" s="139" t="s">
        <v>829</v>
      </c>
      <c r="C349" s="220">
        <f>D349+I349</f>
        <v>40061</v>
      </c>
      <c r="D349" s="35"/>
      <c r="E349" s="35"/>
      <c r="F349" s="35"/>
      <c r="G349" s="35"/>
      <c r="H349" s="35"/>
      <c r="I349" s="35">
        <f>J349+O349</f>
        <v>40061</v>
      </c>
      <c r="J349" s="35">
        <f t="shared" si="311"/>
        <v>0</v>
      </c>
      <c r="K349" s="35"/>
      <c r="L349" s="35"/>
      <c r="M349" s="35"/>
      <c r="N349" s="35"/>
      <c r="O349" s="35">
        <v>40061</v>
      </c>
      <c r="P349" s="35">
        <f>Q349+V349</f>
        <v>33209</v>
      </c>
      <c r="Q349" s="4">
        <f>SUM(R349:U349)</f>
        <v>0</v>
      </c>
      <c r="R349" s="213"/>
      <c r="S349" s="213"/>
      <c r="T349" s="213"/>
      <c r="U349" s="213"/>
      <c r="V349" s="39">
        <f>W349+AB349</f>
        <v>33209</v>
      </c>
      <c r="W349" s="213">
        <f>SUM(X349:AA349)</f>
        <v>0</v>
      </c>
      <c r="X349" s="213"/>
      <c r="Y349" s="213"/>
      <c r="Z349" s="213"/>
      <c r="AA349" s="213"/>
      <c r="AB349" s="413">
        <v>33209</v>
      </c>
      <c r="AC349" s="225">
        <f t="shared" si="269"/>
        <v>82.896083472704134</v>
      </c>
      <c r="AD349" s="12" t="s">
        <v>272</v>
      </c>
      <c r="AE349" s="12"/>
    </row>
    <row r="350" spans="1:33">
      <c r="A350" s="127" t="s">
        <v>36</v>
      </c>
      <c r="B350" s="137" t="s">
        <v>474</v>
      </c>
      <c r="C350" s="137"/>
      <c r="D350" s="35">
        <v>0</v>
      </c>
      <c r="E350" s="35">
        <v>0</v>
      </c>
      <c r="F350" s="35">
        <v>0</v>
      </c>
      <c r="G350" s="35"/>
      <c r="H350" s="35"/>
      <c r="I350" s="35"/>
      <c r="J350" s="35"/>
      <c r="K350" s="35"/>
      <c r="L350" s="35"/>
      <c r="M350" s="35"/>
      <c r="N350" s="35"/>
      <c r="O350" s="35"/>
      <c r="P350" s="4"/>
      <c r="Q350" s="4"/>
      <c r="R350" s="213"/>
      <c r="S350" s="213"/>
      <c r="T350" s="213"/>
      <c r="U350" s="213"/>
      <c r="V350" s="213"/>
      <c r="W350" s="213"/>
      <c r="X350" s="213"/>
      <c r="Y350" s="213"/>
      <c r="Z350" s="213"/>
      <c r="AA350" s="213"/>
      <c r="AB350" s="213"/>
      <c r="AC350" s="224"/>
      <c r="AD350" s="12"/>
      <c r="AE350" s="12">
        <v>0</v>
      </c>
      <c r="AF350">
        <v>2</v>
      </c>
      <c r="AG350">
        <v>0</v>
      </c>
    </row>
    <row r="351" spans="1:33" ht="19.5">
      <c r="A351" s="141" t="s">
        <v>46</v>
      </c>
      <c r="B351" s="163" t="s">
        <v>33</v>
      </c>
      <c r="C351" s="163"/>
      <c r="D351" s="35">
        <v>0</v>
      </c>
      <c r="E351" s="35">
        <v>0</v>
      </c>
      <c r="F351" s="35">
        <v>0</v>
      </c>
      <c r="G351" s="35"/>
      <c r="H351" s="35"/>
      <c r="I351" s="35"/>
      <c r="J351" s="35"/>
      <c r="K351" s="35"/>
      <c r="L351" s="35"/>
      <c r="M351" s="35"/>
      <c r="N351" s="35"/>
      <c r="O351" s="35"/>
      <c r="P351" s="4"/>
      <c r="Q351" s="4"/>
      <c r="R351" s="213"/>
      <c r="S351" s="213"/>
      <c r="T351" s="213"/>
      <c r="U351" s="213"/>
      <c r="V351" s="213"/>
      <c r="W351" s="213"/>
      <c r="X351" s="213"/>
      <c r="Y351" s="213"/>
      <c r="Z351" s="213"/>
      <c r="AA351" s="213"/>
      <c r="AB351" s="213"/>
      <c r="AC351" s="224"/>
      <c r="AD351" s="12"/>
      <c r="AE351" s="12">
        <v>0</v>
      </c>
      <c r="AF351">
        <v>2</v>
      </c>
      <c r="AG351">
        <v>0</v>
      </c>
    </row>
    <row r="352" spans="1:33" ht="45" customHeight="1">
      <c r="A352" s="76">
        <v>1</v>
      </c>
      <c r="B352" s="139" t="s">
        <v>647</v>
      </c>
      <c r="C352" s="139"/>
      <c r="D352" s="35">
        <v>0</v>
      </c>
      <c r="E352" s="35"/>
      <c r="F352" s="35"/>
      <c r="G352" s="35"/>
      <c r="H352" s="35"/>
      <c r="I352" s="35"/>
      <c r="J352" s="35"/>
      <c r="K352" s="35"/>
      <c r="L352" s="35"/>
      <c r="M352" s="35"/>
      <c r="N352" s="35"/>
      <c r="O352" s="35"/>
      <c r="P352" s="4"/>
      <c r="Q352" s="4"/>
      <c r="R352" s="213"/>
      <c r="S352" s="213"/>
      <c r="T352" s="213"/>
      <c r="U352" s="213"/>
      <c r="V352" s="213"/>
      <c r="W352" s="213"/>
      <c r="X352" s="213"/>
      <c r="Y352" s="213"/>
      <c r="Z352" s="213"/>
      <c r="AA352" s="213"/>
      <c r="AB352" s="213"/>
      <c r="AC352" s="224"/>
      <c r="AD352" s="12" t="s">
        <v>271</v>
      </c>
      <c r="AE352" s="12" t="s">
        <v>724</v>
      </c>
      <c r="AF352">
        <v>1</v>
      </c>
    </row>
    <row r="353" spans="1:33" ht="46.5" customHeight="1">
      <c r="A353" s="76">
        <v>2</v>
      </c>
      <c r="B353" s="168" t="s">
        <v>648</v>
      </c>
      <c r="C353" s="168"/>
      <c r="D353" s="35"/>
      <c r="E353" s="35"/>
      <c r="F353" s="35"/>
      <c r="G353" s="35"/>
      <c r="H353" s="35"/>
      <c r="I353" s="35"/>
      <c r="J353" s="35"/>
      <c r="K353" s="35"/>
      <c r="L353" s="35"/>
      <c r="M353" s="35"/>
      <c r="N353" s="35"/>
      <c r="O353" s="35"/>
      <c r="P353" s="4"/>
      <c r="Q353" s="4"/>
      <c r="R353" s="213"/>
      <c r="S353" s="213"/>
      <c r="T353" s="213"/>
      <c r="U353" s="213"/>
      <c r="V353" s="213"/>
      <c r="W353" s="213"/>
      <c r="X353" s="213"/>
      <c r="Y353" s="213"/>
      <c r="Z353" s="213"/>
      <c r="AA353" s="213"/>
      <c r="AB353" s="213"/>
      <c r="AC353" s="224"/>
      <c r="AD353" s="12" t="s">
        <v>264</v>
      </c>
      <c r="AE353" s="12"/>
      <c r="AF353">
        <v>1</v>
      </c>
    </row>
    <row r="354" spans="1:33">
      <c r="A354" s="165" t="s">
        <v>649</v>
      </c>
      <c r="B354" s="137" t="s">
        <v>196</v>
      </c>
      <c r="C354" s="34">
        <f t="shared" ref="C354" si="312">C355</f>
        <v>6298</v>
      </c>
      <c r="D354" s="34">
        <f>D355</f>
        <v>6298</v>
      </c>
      <c r="E354" s="34">
        <f t="shared" ref="E354:AA354" si="313">E355</f>
        <v>4150</v>
      </c>
      <c r="F354" s="34">
        <f t="shared" si="313"/>
        <v>2148</v>
      </c>
      <c r="G354" s="34">
        <f t="shared" si="313"/>
        <v>0</v>
      </c>
      <c r="H354" s="34">
        <f t="shared" si="313"/>
        <v>0</v>
      </c>
      <c r="I354" s="34">
        <f t="shared" si="313"/>
        <v>0</v>
      </c>
      <c r="J354" s="34">
        <f t="shared" si="313"/>
        <v>0</v>
      </c>
      <c r="K354" s="34">
        <f t="shared" si="313"/>
        <v>0</v>
      </c>
      <c r="L354" s="34">
        <f t="shared" si="313"/>
        <v>0</v>
      </c>
      <c r="M354" s="34">
        <f t="shared" si="313"/>
        <v>0</v>
      </c>
      <c r="N354" s="34">
        <f t="shared" si="313"/>
        <v>0</v>
      </c>
      <c r="O354" s="34">
        <f t="shared" si="313"/>
        <v>0</v>
      </c>
      <c r="P354" s="34">
        <f t="shared" si="313"/>
        <v>3903</v>
      </c>
      <c r="Q354" s="34">
        <f t="shared" si="313"/>
        <v>3903</v>
      </c>
      <c r="R354" s="34">
        <f t="shared" si="313"/>
        <v>1903</v>
      </c>
      <c r="S354" s="34">
        <f t="shared" si="313"/>
        <v>2000</v>
      </c>
      <c r="T354" s="34">
        <f t="shared" si="313"/>
        <v>0</v>
      </c>
      <c r="U354" s="34">
        <f t="shared" si="313"/>
        <v>0</v>
      </c>
      <c r="V354" s="34">
        <f t="shared" si="313"/>
        <v>0</v>
      </c>
      <c r="W354" s="34"/>
      <c r="X354" s="34">
        <f t="shared" si="313"/>
        <v>0</v>
      </c>
      <c r="Y354" s="34">
        <f t="shared" si="313"/>
        <v>0</v>
      </c>
      <c r="Z354" s="34">
        <f t="shared" si="313"/>
        <v>0</v>
      </c>
      <c r="AA354" s="34">
        <f t="shared" si="313"/>
        <v>0</v>
      </c>
      <c r="AB354" s="34"/>
      <c r="AC354" s="224"/>
      <c r="AD354" s="12"/>
      <c r="AE354" s="12">
        <v>0</v>
      </c>
      <c r="AF354">
        <v>32</v>
      </c>
      <c r="AG354">
        <v>6</v>
      </c>
    </row>
    <row r="355" spans="1:33">
      <c r="A355" s="165" t="s">
        <v>38</v>
      </c>
      <c r="B355" s="137" t="s">
        <v>29</v>
      </c>
      <c r="C355" s="34">
        <f t="shared" ref="C355" si="314">C356+C366+C384</f>
        <v>6298</v>
      </c>
      <c r="D355" s="34">
        <f>D356+D366+D384</f>
        <v>6298</v>
      </c>
      <c r="E355" s="34">
        <f t="shared" ref="E355:F355" si="315">E356+E366+E384</f>
        <v>4150</v>
      </c>
      <c r="F355" s="34">
        <f t="shared" si="315"/>
        <v>2148</v>
      </c>
      <c r="G355" s="34">
        <f t="shared" ref="G355:AA355" si="316">G356+G366+G384</f>
        <v>0</v>
      </c>
      <c r="H355" s="34">
        <f t="shared" si="316"/>
        <v>0</v>
      </c>
      <c r="I355" s="34">
        <f t="shared" si="316"/>
        <v>0</v>
      </c>
      <c r="J355" s="34">
        <f t="shared" si="316"/>
        <v>0</v>
      </c>
      <c r="K355" s="34">
        <f t="shared" si="316"/>
        <v>0</v>
      </c>
      <c r="L355" s="34">
        <f t="shared" si="316"/>
        <v>0</v>
      </c>
      <c r="M355" s="34">
        <f t="shared" si="316"/>
        <v>0</v>
      </c>
      <c r="N355" s="34">
        <f t="shared" si="316"/>
        <v>0</v>
      </c>
      <c r="O355" s="34">
        <f t="shared" si="316"/>
        <v>0</v>
      </c>
      <c r="P355" s="34">
        <f t="shared" si="316"/>
        <v>3903</v>
      </c>
      <c r="Q355" s="34">
        <f t="shared" si="316"/>
        <v>3903</v>
      </c>
      <c r="R355" s="34">
        <f t="shared" si="316"/>
        <v>1903</v>
      </c>
      <c r="S355" s="34">
        <f t="shared" si="316"/>
        <v>2000</v>
      </c>
      <c r="T355" s="34">
        <f t="shared" si="316"/>
        <v>0</v>
      </c>
      <c r="U355" s="34">
        <f t="shared" si="316"/>
        <v>0</v>
      </c>
      <c r="V355" s="34">
        <f t="shared" si="316"/>
        <v>0</v>
      </c>
      <c r="W355" s="34"/>
      <c r="X355" s="34">
        <f t="shared" si="316"/>
        <v>0</v>
      </c>
      <c r="Y355" s="34">
        <f t="shared" si="316"/>
        <v>0</v>
      </c>
      <c r="Z355" s="34">
        <f t="shared" si="316"/>
        <v>0</v>
      </c>
      <c r="AA355" s="34">
        <f t="shared" si="316"/>
        <v>0</v>
      </c>
      <c r="AB355" s="34"/>
      <c r="AC355" s="224"/>
      <c r="AD355" s="12"/>
      <c r="AE355" s="12"/>
      <c r="AF355">
        <v>32</v>
      </c>
      <c r="AG355">
        <v>6</v>
      </c>
    </row>
    <row r="356" spans="1:33">
      <c r="A356" s="161" t="s">
        <v>30</v>
      </c>
      <c r="B356" s="128" t="s">
        <v>472</v>
      </c>
      <c r="C356" s="34">
        <f t="shared" ref="C356" si="317">C357+C360</f>
        <v>1687</v>
      </c>
      <c r="D356" s="34">
        <f>D357+D360</f>
        <v>1687</v>
      </c>
      <c r="E356" s="34">
        <v>1687</v>
      </c>
      <c r="F356" s="34">
        <v>0</v>
      </c>
      <c r="G356" s="34">
        <v>0</v>
      </c>
      <c r="H356" s="34">
        <v>0</v>
      </c>
      <c r="I356" s="34">
        <v>0</v>
      </c>
      <c r="J356" s="34">
        <v>0</v>
      </c>
      <c r="K356" s="34">
        <v>0</v>
      </c>
      <c r="L356" s="34">
        <v>0</v>
      </c>
      <c r="M356" s="34">
        <v>0</v>
      </c>
      <c r="N356" s="34">
        <v>0</v>
      </c>
      <c r="O356" s="34">
        <v>0</v>
      </c>
      <c r="P356" s="34">
        <v>0</v>
      </c>
      <c r="Q356" s="34">
        <v>0</v>
      </c>
      <c r="R356" s="34">
        <v>0</v>
      </c>
      <c r="S356" s="34">
        <v>0</v>
      </c>
      <c r="T356" s="34">
        <v>0</v>
      </c>
      <c r="U356" s="34">
        <v>0</v>
      </c>
      <c r="V356" s="34">
        <v>0</v>
      </c>
      <c r="W356" s="34"/>
      <c r="X356" s="34">
        <v>0</v>
      </c>
      <c r="Y356" s="34">
        <v>0</v>
      </c>
      <c r="Z356" s="34">
        <v>0</v>
      </c>
      <c r="AA356" s="34">
        <v>0</v>
      </c>
      <c r="AB356" s="34"/>
      <c r="AC356" s="224"/>
      <c r="AD356" s="12"/>
      <c r="AE356" s="12">
        <v>0</v>
      </c>
      <c r="AF356">
        <v>7</v>
      </c>
      <c r="AG356">
        <v>1</v>
      </c>
    </row>
    <row r="357" spans="1:33" ht="19.5">
      <c r="A357" s="162" t="s">
        <v>52</v>
      </c>
      <c r="B357" s="163" t="s">
        <v>32</v>
      </c>
      <c r="C357" s="163"/>
      <c r="D357" s="34">
        <v>0</v>
      </c>
      <c r="E357" s="34">
        <v>0</v>
      </c>
      <c r="F357" s="34">
        <v>0</v>
      </c>
      <c r="G357" s="34">
        <v>0</v>
      </c>
      <c r="H357" s="34">
        <v>0</v>
      </c>
      <c r="I357" s="34">
        <v>0</v>
      </c>
      <c r="J357" s="34">
        <v>0</v>
      </c>
      <c r="K357" s="34">
        <v>0</v>
      </c>
      <c r="L357" s="34">
        <v>0</v>
      </c>
      <c r="M357" s="34">
        <v>0</v>
      </c>
      <c r="N357" s="34">
        <v>0</v>
      </c>
      <c r="O357" s="34">
        <v>0</v>
      </c>
      <c r="P357" s="34">
        <v>0</v>
      </c>
      <c r="Q357" s="34">
        <v>0</v>
      </c>
      <c r="R357" s="34">
        <v>0</v>
      </c>
      <c r="S357" s="34">
        <v>0</v>
      </c>
      <c r="T357" s="34">
        <v>0</v>
      </c>
      <c r="U357" s="34">
        <v>0</v>
      </c>
      <c r="V357" s="34">
        <v>0</v>
      </c>
      <c r="W357" s="34"/>
      <c r="X357" s="34">
        <v>0</v>
      </c>
      <c r="Y357" s="34">
        <v>0</v>
      </c>
      <c r="Z357" s="34">
        <v>0</v>
      </c>
      <c r="AA357" s="34">
        <v>0</v>
      </c>
      <c r="AB357" s="34"/>
      <c r="AC357" s="224"/>
      <c r="AD357" s="12"/>
      <c r="AE357" s="12">
        <v>0</v>
      </c>
      <c r="AF357">
        <v>2</v>
      </c>
      <c r="AG357">
        <v>0</v>
      </c>
    </row>
    <row r="358" spans="1:33" ht="37.5">
      <c r="A358" s="138">
        <v>1</v>
      </c>
      <c r="B358" s="155" t="s">
        <v>650</v>
      </c>
      <c r="C358" s="220">
        <f t="shared" ref="C358:C359" si="318">D358+J358</f>
        <v>0</v>
      </c>
      <c r="D358" s="35"/>
      <c r="E358" s="35"/>
      <c r="F358" s="35"/>
      <c r="G358" s="35"/>
      <c r="H358" s="35"/>
      <c r="I358" s="35"/>
      <c r="J358" s="35"/>
      <c r="K358" s="35"/>
      <c r="L358" s="35"/>
      <c r="M358" s="35"/>
      <c r="N358" s="35"/>
      <c r="O358" s="35"/>
      <c r="P358" s="4"/>
      <c r="Q358" s="4"/>
      <c r="R358" s="213"/>
      <c r="S358" s="213"/>
      <c r="T358" s="213"/>
      <c r="U358" s="213"/>
      <c r="V358" s="213"/>
      <c r="W358" s="213"/>
      <c r="X358" s="213"/>
      <c r="Y358" s="213"/>
      <c r="Z358" s="213"/>
      <c r="AA358" s="213"/>
      <c r="AB358" s="213"/>
      <c r="AC358" s="224"/>
      <c r="AD358" s="12" t="s">
        <v>271</v>
      </c>
      <c r="AE358" s="12"/>
      <c r="AF358">
        <v>1</v>
      </c>
    </row>
    <row r="359" spans="1:33" ht="46.5" customHeight="1">
      <c r="A359" s="138">
        <v>2</v>
      </c>
      <c r="B359" s="139" t="s">
        <v>202</v>
      </c>
      <c r="C359" s="220">
        <f t="shared" si="318"/>
        <v>0</v>
      </c>
      <c r="D359" s="35"/>
      <c r="E359" s="35"/>
      <c r="F359" s="35"/>
      <c r="G359" s="35"/>
      <c r="H359" s="35"/>
      <c r="I359" s="35"/>
      <c r="J359" s="35"/>
      <c r="K359" s="35"/>
      <c r="L359" s="35"/>
      <c r="M359" s="35"/>
      <c r="N359" s="35"/>
      <c r="O359" s="35"/>
      <c r="P359" s="4"/>
      <c r="Q359" s="4"/>
      <c r="R359" s="213"/>
      <c r="S359" s="213"/>
      <c r="T359" s="213"/>
      <c r="U359" s="213"/>
      <c r="V359" s="213"/>
      <c r="W359" s="213"/>
      <c r="X359" s="213"/>
      <c r="Y359" s="213"/>
      <c r="Z359" s="213"/>
      <c r="AA359" s="213"/>
      <c r="AB359" s="213"/>
      <c r="AC359" s="224"/>
      <c r="AD359" s="12" t="s">
        <v>715</v>
      </c>
      <c r="AE359" s="12"/>
      <c r="AF359">
        <v>1</v>
      </c>
    </row>
    <row r="360" spans="1:33" ht="19.5">
      <c r="A360" s="162" t="s">
        <v>46</v>
      </c>
      <c r="B360" s="163" t="s">
        <v>33</v>
      </c>
      <c r="C360" s="38">
        <f t="shared" ref="C360" si="319">C361</f>
        <v>1687</v>
      </c>
      <c r="D360" s="38">
        <f>D361</f>
        <v>1687</v>
      </c>
      <c r="E360" s="38">
        <f t="shared" ref="E360:H360" si="320">E361</f>
        <v>1687</v>
      </c>
      <c r="F360" s="38">
        <f t="shared" si="320"/>
        <v>0</v>
      </c>
      <c r="G360" s="38">
        <f t="shared" si="320"/>
        <v>0</v>
      </c>
      <c r="H360" s="38">
        <f t="shared" si="320"/>
        <v>0</v>
      </c>
      <c r="I360" s="38"/>
      <c r="J360" s="38"/>
      <c r="K360" s="38"/>
      <c r="L360" s="38"/>
      <c r="M360" s="38"/>
      <c r="N360" s="38"/>
      <c r="O360" s="38"/>
      <c r="P360" s="4"/>
      <c r="Q360" s="4"/>
      <c r="R360" s="213"/>
      <c r="S360" s="213"/>
      <c r="T360" s="213"/>
      <c r="U360" s="213"/>
      <c r="V360" s="213"/>
      <c r="W360" s="213"/>
      <c r="X360" s="213"/>
      <c r="Y360" s="213"/>
      <c r="Z360" s="213"/>
      <c r="AA360" s="213"/>
      <c r="AB360" s="213"/>
      <c r="AC360" s="224"/>
      <c r="AD360" s="12"/>
      <c r="AE360" s="12"/>
      <c r="AF360">
        <v>5</v>
      </c>
      <c r="AG360">
        <v>1</v>
      </c>
    </row>
    <row r="361" spans="1:33" ht="56.25">
      <c r="A361" s="138">
        <v>1</v>
      </c>
      <c r="B361" s="139" t="s">
        <v>651</v>
      </c>
      <c r="C361" s="220">
        <f t="shared" ref="C361:C365" si="321">D361+J361</f>
        <v>1687</v>
      </c>
      <c r="D361" s="35">
        <f t="shared" ref="D361" si="322">SUM(E361:H361)</f>
        <v>1687</v>
      </c>
      <c r="E361" s="35">
        <v>1687</v>
      </c>
      <c r="F361" s="35"/>
      <c r="G361" s="35"/>
      <c r="H361" s="35"/>
      <c r="I361" s="35"/>
      <c r="J361" s="35"/>
      <c r="K361" s="35"/>
      <c r="L361" s="35"/>
      <c r="M361" s="35"/>
      <c r="N361" s="35"/>
      <c r="O361" s="35"/>
      <c r="P361" s="35">
        <f>Q361+V361</f>
        <v>0</v>
      </c>
      <c r="Q361" s="35">
        <f>SUM(R361:U361)</f>
        <v>0</v>
      </c>
      <c r="R361" s="213"/>
      <c r="S361" s="213"/>
      <c r="T361" s="213"/>
      <c r="U361" s="213"/>
      <c r="V361" s="213"/>
      <c r="W361" s="213"/>
      <c r="X361" s="213"/>
      <c r="Y361" s="213"/>
      <c r="Z361" s="213"/>
      <c r="AA361" s="213"/>
      <c r="AB361" s="213"/>
      <c r="AC361" s="224"/>
      <c r="AD361" s="12" t="s">
        <v>259</v>
      </c>
      <c r="AE361" s="12" t="s">
        <v>709</v>
      </c>
      <c r="AF361">
        <v>1</v>
      </c>
      <c r="AG361">
        <v>1</v>
      </c>
    </row>
    <row r="362" spans="1:33" ht="46.5" customHeight="1">
      <c r="A362" s="138">
        <v>2</v>
      </c>
      <c r="B362" s="139" t="s">
        <v>652</v>
      </c>
      <c r="C362" s="220">
        <f t="shared" si="321"/>
        <v>0</v>
      </c>
      <c r="D362" s="35">
        <v>0</v>
      </c>
      <c r="E362" s="35"/>
      <c r="F362" s="35"/>
      <c r="G362" s="35"/>
      <c r="H362" s="35"/>
      <c r="I362" s="35"/>
      <c r="J362" s="35"/>
      <c r="K362" s="35"/>
      <c r="L362" s="35"/>
      <c r="M362" s="35"/>
      <c r="N362" s="35"/>
      <c r="O362" s="35"/>
      <c r="P362" s="4"/>
      <c r="Q362" s="4"/>
      <c r="R362" s="213"/>
      <c r="S362" s="213"/>
      <c r="T362" s="213"/>
      <c r="U362" s="213"/>
      <c r="V362" s="213"/>
      <c r="W362" s="213"/>
      <c r="X362" s="213"/>
      <c r="Y362" s="213"/>
      <c r="Z362" s="213"/>
      <c r="AA362" s="213"/>
      <c r="AB362" s="213"/>
      <c r="AC362" s="224"/>
      <c r="AD362" s="12" t="s">
        <v>265</v>
      </c>
      <c r="AE362" s="4">
        <v>0</v>
      </c>
      <c r="AF362">
        <v>1</v>
      </c>
    </row>
    <row r="363" spans="1:33" ht="37.5">
      <c r="A363" s="138">
        <v>3</v>
      </c>
      <c r="B363" s="139" t="s">
        <v>653</v>
      </c>
      <c r="C363" s="220">
        <f t="shared" si="321"/>
        <v>0</v>
      </c>
      <c r="D363" s="35">
        <v>0</v>
      </c>
      <c r="E363" s="35"/>
      <c r="F363" s="35"/>
      <c r="G363" s="35"/>
      <c r="H363" s="35"/>
      <c r="I363" s="35"/>
      <c r="J363" s="35"/>
      <c r="K363" s="35"/>
      <c r="L363" s="35"/>
      <c r="M363" s="35"/>
      <c r="N363" s="35"/>
      <c r="O363" s="35"/>
      <c r="P363" s="4"/>
      <c r="Q363" s="4"/>
      <c r="R363" s="213"/>
      <c r="S363" s="213"/>
      <c r="T363" s="213"/>
      <c r="U363" s="213"/>
      <c r="V363" s="213"/>
      <c r="W363" s="213"/>
      <c r="X363" s="213"/>
      <c r="Y363" s="213"/>
      <c r="Z363" s="213"/>
      <c r="AA363" s="213"/>
      <c r="AB363" s="213"/>
      <c r="AC363" s="224"/>
      <c r="AD363" s="12" t="s">
        <v>271</v>
      </c>
      <c r="AE363" s="4"/>
      <c r="AF363">
        <v>1</v>
      </c>
    </row>
    <row r="364" spans="1:33" ht="37.5">
      <c r="A364" s="138">
        <v>4</v>
      </c>
      <c r="B364" s="139" t="s">
        <v>654</v>
      </c>
      <c r="C364" s="220">
        <f t="shared" si="321"/>
        <v>0</v>
      </c>
      <c r="D364" s="35">
        <v>0</v>
      </c>
      <c r="E364" s="35"/>
      <c r="F364" s="35"/>
      <c r="G364" s="35"/>
      <c r="H364" s="35"/>
      <c r="I364" s="35"/>
      <c r="J364" s="35"/>
      <c r="K364" s="35"/>
      <c r="L364" s="35"/>
      <c r="M364" s="35"/>
      <c r="N364" s="35"/>
      <c r="O364" s="35"/>
      <c r="P364" s="4"/>
      <c r="Q364" s="4"/>
      <c r="R364" s="213"/>
      <c r="S364" s="213"/>
      <c r="T364" s="213"/>
      <c r="U364" s="213"/>
      <c r="V364" s="213"/>
      <c r="W364" s="213"/>
      <c r="X364" s="213"/>
      <c r="Y364" s="213"/>
      <c r="Z364" s="213"/>
      <c r="AA364" s="213"/>
      <c r="AB364" s="213"/>
      <c r="AC364" s="224"/>
      <c r="AD364" s="12" t="s">
        <v>271</v>
      </c>
      <c r="AE364" s="4"/>
      <c r="AF364">
        <v>1</v>
      </c>
    </row>
    <row r="365" spans="1:33" ht="63.75" customHeight="1">
      <c r="A365" s="138">
        <v>5</v>
      </c>
      <c r="B365" s="139" t="s">
        <v>655</v>
      </c>
      <c r="C365" s="220">
        <f t="shared" si="321"/>
        <v>0</v>
      </c>
      <c r="D365" s="35">
        <v>0</v>
      </c>
      <c r="E365" s="35"/>
      <c r="F365" s="35"/>
      <c r="G365" s="35"/>
      <c r="H365" s="35"/>
      <c r="I365" s="35"/>
      <c r="J365" s="35"/>
      <c r="K365" s="35"/>
      <c r="L365" s="35"/>
      <c r="M365" s="35"/>
      <c r="N365" s="35"/>
      <c r="O365" s="35"/>
      <c r="P365" s="4"/>
      <c r="Q365" s="4"/>
      <c r="R365" s="213"/>
      <c r="S365" s="213"/>
      <c r="T365" s="213"/>
      <c r="U365" s="213"/>
      <c r="V365" s="213"/>
      <c r="W365" s="213"/>
      <c r="X365" s="213"/>
      <c r="Y365" s="213"/>
      <c r="Z365" s="213"/>
      <c r="AA365" s="213"/>
      <c r="AB365" s="213"/>
      <c r="AC365" s="224"/>
      <c r="AD365" s="12" t="s">
        <v>271</v>
      </c>
      <c r="AE365" s="12" t="s">
        <v>725</v>
      </c>
      <c r="AF365">
        <v>1</v>
      </c>
    </row>
    <row r="366" spans="1:33">
      <c r="A366" s="127" t="s">
        <v>34</v>
      </c>
      <c r="B366" s="128" t="s">
        <v>473</v>
      </c>
      <c r="C366" s="34">
        <f>C367+C373</f>
        <v>3111</v>
      </c>
      <c r="D366" s="34">
        <f t="shared" ref="D366:AA366" si="323">D367+D373</f>
        <v>3111</v>
      </c>
      <c r="E366" s="34">
        <f t="shared" si="323"/>
        <v>963</v>
      </c>
      <c r="F366" s="34">
        <f t="shared" si="323"/>
        <v>2148</v>
      </c>
      <c r="G366" s="34">
        <f t="shared" si="323"/>
        <v>0</v>
      </c>
      <c r="H366" s="34">
        <f t="shared" si="323"/>
        <v>0</v>
      </c>
      <c r="I366" s="34">
        <f t="shared" ref="I366" si="324">I367+I373</f>
        <v>0</v>
      </c>
      <c r="J366" s="34">
        <f t="shared" si="323"/>
        <v>0</v>
      </c>
      <c r="K366" s="34">
        <f t="shared" si="323"/>
        <v>0</v>
      </c>
      <c r="L366" s="34">
        <f t="shared" si="323"/>
        <v>0</v>
      </c>
      <c r="M366" s="34">
        <f t="shared" si="323"/>
        <v>0</v>
      </c>
      <c r="N366" s="34">
        <f t="shared" si="323"/>
        <v>0</v>
      </c>
      <c r="O366" s="34"/>
      <c r="P366" s="34">
        <f t="shared" si="323"/>
        <v>2403</v>
      </c>
      <c r="Q366" s="34">
        <f t="shared" si="323"/>
        <v>2403</v>
      </c>
      <c r="R366" s="34">
        <f t="shared" si="323"/>
        <v>403</v>
      </c>
      <c r="S366" s="34">
        <f t="shared" si="323"/>
        <v>2000</v>
      </c>
      <c r="T366" s="34">
        <f t="shared" si="323"/>
        <v>0</v>
      </c>
      <c r="U366" s="34">
        <f t="shared" si="323"/>
        <v>0</v>
      </c>
      <c r="V366" s="34">
        <f t="shared" si="323"/>
        <v>0</v>
      </c>
      <c r="W366" s="34"/>
      <c r="X366" s="34">
        <f t="shared" si="323"/>
        <v>0</v>
      </c>
      <c r="Y366" s="34">
        <f t="shared" si="323"/>
        <v>0</v>
      </c>
      <c r="Z366" s="34">
        <f t="shared" si="323"/>
        <v>0</v>
      </c>
      <c r="AA366" s="34">
        <f t="shared" si="323"/>
        <v>0</v>
      </c>
      <c r="AB366" s="34"/>
      <c r="AC366" s="224">
        <f t="shared" si="269"/>
        <v>77.2420443587271</v>
      </c>
      <c r="AD366" s="12"/>
      <c r="AE366" s="12">
        <v>0</v>
      </c>
      <c r="AF366">
        <v>14</v>
      </c>
      <c r="AG366">
        <v>4</v>
      </c>
    </row>
    <row r="367" spans="1:33" ht="19.5">
      <c r="A367" s="162" t="s">
        <v>52</v>
      </c>
      <c r="B367" s="163" t="s">
        <v>32</v>
      </c>
      <c r="C367" s="245">
        <f>SUM(C368:C372)</f>
        <v>0</v>
      </c>
      <c r="D367" s="245">
        <f t="shared" ref="D367:AA367" si="325">SUM(D368:D372)</f>
        <v>0</v>
      </c>
      <c r="E367" s="245">
        <f t="shared" si="325"/>
        <v>0</v>
      </c>
      <c r="F367" s="245">
        <f t="shared" si="325"/>
        <v>0</v>
      </c>
      <c r="G367" s="245">
        <f t="shared" si="325"/>
        <v>0</v>
      </c>
      <c r="H367" s="245">
        <f t="shared" si="325"/>
        <v>0</v>
      </c>
      <c r="I367" s="245">
        <f t="shared" ref="I367" si="326">SUM(I368:I372)</f>
        <v>0</v>
      </c>
      <c r="J367" s="245">
        <f t="shared" si="325"/>
        <v>0</v>
      </c>
      <c r="K367" s="245">
        <f t="shared" si="325"/>
        <v>0</v>
      </c>
      <c r="L367" s="245">
        <f t="shared" si="325"/>
        <v>0</v>
      </c>
      <c r="M367" s="245">
        <f t="shared" si="325"/>
        <v>0</v>
      </c>
      <c r="N367" s="245">
        <f t="shared" si="325"/>
        <v>0</v>
      </c>
      <c r="O367" s="245"/>
      <c r="P367" s="245">
        <f t="shared" si="325"/>
        <v>0</v>
      </c>
      <c r="Q367" s="245">
        <f t="shared" si="325"/>
        <v>0</v>
      </c>
      <c r="R367" s="245">
        <f t="shared" si="325"/>
        <v>0</v>
      </c>
      <c r="S367" s="245">
        <f t="shared" si="325"/>
        <v>0</v>
      </c>
      <c r="T367" s="245">
        <f t="shared" si="325"/>
        <v>0</v>
      </c>
      <c r="U367" s="245">
        <f t="shared" si="325"/>
        <v>0</v>
      </c>
      <c r="V367" s="245">
        <f t="shared" si="325"/>
        <v>0</v>
      </c>
      <c r="W367" s="245"/>
      <c r="X367" s="245">
        <f t="shared" si="325"/>
        <v>0</v>
      </c>
      <c r="Y367" s="245">
        <f t="shared" si="325"/>
        <v>0</v>
      </c>
      <c r="Z367" s="245">
        <f t="shared" si="325"/>
        <v>0</v>
      </c>
      <c r="AA367" s="245">
        <f t="shared" si="325"/>
        <v>0</v>
      </c>
      <c r="AB367" s="245"/>
      <c r="AC367" s="224"/>
      <c r="AD367" s="12"/>
      <c r="AE367" s="12">
        <v>0</v>
      </c>
      <c r="AF367">
        <v>4</v>
      </c>
      <c r="AG367">
        <v>0</v>
      </c>
    </row>
    <row r="368" spans="1:33" ht="73.5" customHeight="1">
      <c r="A368" s="138">
        <v>1</v>
      </c>
      <c r="B368" s="139" t="s">
        <v>200</v>
      </c>
      <c r="C368" s="220">
        <f>D368+I368</f>
        <v>0</v>
      </c>
      <c r="D368" s="35">
        <v>0</v>
      </c>
      <c r="E368" s="35"/>
      <c r="F368" s="35"/>
      <c r="G368" s="35"/>
      <c r="H368" s="35"/>
      <c r="I368" s="35">
        <f>J368+O368</f>
        <v>0</v>
      </c>
      <c r="J368" s="35"/>
      <c r="K368" s="35"/>
      <c r="L368" s="35"/>
      <c r="M368" s="35"/>
      <c r="N368" s="35"/>
      <c r="O368" s="35"/>
      <c r="P368" s="4"/>
      <c r="Q368" s="4"/>
      <c r="R368" s="213"/>
      <c r="S368" s="213"/>
      <c r="T368" s="213"/>
      <c r="U368" s="213"/>
      <c r="V368" s="213"/>
      <c r="W368" s="213"/>
      <c r="X368" s="213"/>
      <c r="Y368" s="213"/>
      <c r="Z368" s="213"/>
      <c r="AA368" s="213"/>
      <c r="AB368" s="213"/>
      <c r="AC368" s="224"/>
      <c r="AD368" s="12" t="s">
        <v>271</v>
      </c>
      <c r="AE368" s="12"/>
      <c r="AF368">
        <v>1</v>
      </c>
    </row>
    <row r="369" spans="1:33" ht="37.5">
      <c r="A369" s="138">
        <v>2</v>
      </c>
      <c r="B369" s="139" t="s">
        <v>656</v>
      </c>
      <c r="C369" s="220">
        <f t="shared" ref="C369:C372" si="327">D369+I369</f>
        <v>0</v>
      </c>
      <c r="D369" s="35">
        <v>0</v>
      </c>
      <c r="E369" s="35"/>
      <c r="F369" s="35"/>
      <c r="G369" s="35"/>
      <c r="H369" s="35"/>
      <c r="I369" s="35">
        <f>J369+O369</f>
        <v>0</v>
      </c>
      <c r="J369" s="35"/>
      <c r="K369" s="35"/>
      <c r="L369" s="35"/>
      <c r="M369" s="35"/>
      <c r="N369" s="35"/>
      <c r="O369" s="35"/>
      <c r="P369" s="4"/>
      <c r="Q369" s="4"/>
      <c r="R369" s="213"/>
      <c r="S369" s="213"/>
      <c r="T369" s="213"/>
      <c r="U369" s="213"/>
      <c r="V369" s="213"/>
      <c r="W369" s="213"/>
      <c r="X369" s="213"/>
      <c r="Y369" s="213"/>
      <c r="Z369" s="213"/>
      <c r="AA369" s="213"/>
      <c r="AB369" s="213"/>
      <c r="AC369" s="224"/>
      <c r="AD369" s="12" t="s">
        <v>271</v>
      </c>
      <c r="AE369" s="12" t="s">
        <v>726</v>
      </c>
      <c r="AF369">
        <v>1</v>
      </c>
    </row>
    <row r="370" spans="1:33" ht="51" customHeight="1">
      <c r="A370" s="138">
        <v>3</v>
      </c>
      <c r="B370" s="139" t="s">
        <v>197</v>
      </c>
      <c r="C370" s="220">
        <f t="shared" si="327"/>
        <v>0</v>
      </c>
      <c r="D370" s="35">
        <v>0</v>
      </c>
      <c r="E370" s="35"/>
      <c r="F370" s="35">
        <v>0</v>
      </c>
      <c r="G370" s="35"/>
      <c r="H370" s="35"/>
      <c r="I370" s="35">
        <f>J370+O370</f>
        <v>0</v>
      </c>
      <c r="J370" s="35"/>
      <c r="K370" s="35"/>
      <c r="L370" s="35"/>
      <c r="M370" s="35"/>
      <c r="N370" s="35"/>
      <c r="O370" s="35"/>
      <c r="P370" s="4"/>
      <c r="Q370" s="4"/>
      <c r="R370" s="213"/>
      <c r="S370" s="213"/>
      <c r="T370" s="213"/>
      <c r="U370" s="213"/>
      <c r="V370" s="213"/>
      <c r="W370" s="213"/>
      <c r="X370" s="213"/>
      <c r="Y370" s="213"/>
      <c r="Z370" s="213"/>
      <c r="AA370" s="213"/>
      <c r="AB370" s="213"/>
      <c r="AC370" s="224"/>
      <c r="AD370" s="12" t="s">
        <v>717</v>
      </c>
      <c r="AE370" s="12">
        <v>0</v>
      </c>
      <c r="AF370">
        <v>1</v>
      </c>
    </row>
    <row r="371" spans="1:33" ht="37.5">
      <c r="A371" s="138">
        <v>4</v>
      </c>
      <c r="B371" s="139" t="s">
        <v>205</v>
      </c>
      <c r="C371" s="220">
        <f t="shared" si="327"/>
        <v>0</v>
      </c>
      <c r="D371" s="35"/>
      <c r="E371" s="35"/>
      <c r="F371" s="35">
        <v>0</v>
      </c>
      <c r="G371" s="35"/>
      <c r="H371" s="35"/>
      <c r="I371" s="35">
        <f>J371+O371</f>
        <v>0</v>
      </c>
      <c r="J371" s="35"/>
      <c r="K371" s="35"/>
      <c r="L371" s="35"/>
      <c r="M371" s="35"/>
      <c r="N371" s="35"/>
      <c r="O371" s="35"/>
      <c r="P371" s="4"/>
      <c r="Q371" s="4"/>
      <c r="R371" s="213"/>
      <c r="S371" s="213"/>
      <c r="T371" s="213"/>
      <c r="U371" s="213"/>
      <c r="V371" s="213"/>
      <c r="W371" s="213"/>
      <c r="X371" s="213"/>
      <c r="Y371" s="213"/>
      <c r="Z371" s="213"/>
      <c r="AA371" s="213"/>
      <c r="AB371" s="213"/>
      <c r="AC371" s="224"/>
      <c r="AD371" s="12" t="s">
        <v>727</v>
      </c>
      <c r="AE371" s="12"/>
      <c r="AF371">
        <v>1</v>
      </c>
    </row>
    <row r="372" spans="1:33" ht="37.5">
      <c r="A372" s="138">
        <v>5</v>
      </c>
      <c r="B372" s="246" t="s">
        <v>825</v>
      </c>
      <c r="C372" s="220">
        <f t="shared" si="327"/>
        <v>0</v>
      </c>
      <c r="D372" s="35"/>
      <c r="E372" s="35"/>
      <c r="F372" s="35"/>
      <c r="G372" s="35"/>
      <c r="H372" s="35"/>
      <c r="I372" s="35">
        <f>J372+O372</f>
        <v>0</v>
      </c>
      <c r="J372" s="35">
        <f t="shared" ref="J372" si="328">SUM(K372:N372)</f>
        <v>0</v>
      </c>
      <c r="K372" s="35"/>
      <c r="L372" s="35"/>
      <c r="M372" s="35"/>
      <c r="N372" s="35"/>
      <c r="O372" s="35"/>
      <c r="P372" s="4"/>
      <c r="Q372" s="4"/>
      <c r="R372" s="213"/>
      <c r="S372" s="213"/>
      <c r="T372" s="213"/>
      <c r="U372" s="213"/>
      <c r="V372" s="213"/>
      <c r="W372" s="213"/>
      <c r="X372" s="213"/>
      <c r="Y372" s="213"/>
      <c r="Z372" s="213"/>
      <c r="AA372" s="213"/>
      <c r="AB372" s="213"/>
      <c r="AC372" s="224"/>
      <c r="AD372" s="12" t="s">
        <v>271</v>
      </c>
      <c r="AE372" s="12"/>
    </row>
    <row r="373" spans="1:33" ht="19.5">
      <c r="A373" s="162" t="s">
        <v>46</v>
      </c>
      <c r="B373" s="163" t="s">
        <v>33</v>
      </c>
      <c r="C373" s="38">
        <f>SUM(C374:C383)</f>
        <v>3111</v>
      </c>
      <c r="D373" s="38">
        <f>SUM(D374:D383)</f>
        <v>3111</v>
      </c>
      <c r="E373" s="38">
        <f t="shared" ref="E373:AB373" si="329">SUM(E374:E383)</f>
        <v>963</v>
      </c>
      <c r="F373" s="38">
        <f t="shared" si="329"/>
        <v>2148</v>
      </c>
      <c r="G373" s="38">
        <f t="shared" si="329"/>
        <v>0</v>
      </c>
      <c r="H373" s="38">
        <f t="shared" si="329"/>
        <v>0</v>
      </c>
      <c r="I373" s="38">
        <f t="shared" si="329"/>
        <v>0</v>
      </c>
      <c r="J373" s="38">
        <f t="shared" si="329"/>
        <v>0</v>
      </c>
      <c r="K373" s="38">
        <f t="shared" si="329"/>
        <v>0</v>
      </c>
      <c r="L373" s="38">
        <f t="shared" si="329"/>
        <v>0</v>
      </c>
      <c r="M373" s="38">
        <f t="shared" si="329"/>
        <v>0</v>
      </c>
      <c r="N373" s="38">
        <f t="shared" si="329"/>
        <v>0</v>
      </c>
      <c r="O373" s="38">
        <f t="shared" si="329"/>
        <v>0</v>
      </c>
      <c r="P373" s="38">
        <f t="shared" si="329"/>
        <v>2403</v>
      </c>
      <c r="Q373" s="38">
        <f t="shared" si="329"/>
        <v>2403</v>
      </c>
      <c r="R373" s="38">
        <f t="shared" si="329"/>
        <v>403</v>
      </c>
      <c r="S373" s="38">
        <f t="shared" si="329"/>
        <v>2000</v>
      </c>
      <c r="T373" s="38">
        <f t="shared" si="329"/>
        <v>0</v>
      </c>
      <c r="U373" s="38">
        <f t="shared" si="329"/>
        <v>0</v>
      </c>
      <c r="V373" s="38">
        <f t="shared" si="329"/>
        <v>0</v>
      </c>
      <c r="W373" s="38">
        <f t="shared" si="329"/>
        <v>0</v>
      </c>
      <c r="X373" s="38">
        <f t="shared" si="329"/>
        <v>0</v>
      </c>
      <c r="Y373" s="38">
        <f t="shared" si="329"/>
        <v>0</v>
      </c>
      <c r="Z373" s="38">
        <f t="shared" si="329"/>
        <v>0</v>
      </c>
      <c r="AA373" s="38">
        <f t="shared" si="329"/>
        <v>0</v>
      </c>
      <c r="AB373" s="38">
        <f t="shared" si="329"/>
        <v>0</v>
      </c>
      <c r="AC373" s="224"/>
      <c r="AD373" s="12"/>
      <c r="AE373" s="12"/>
      <c r="AF373">
        <v>10</v>
      </c>
      <c r="AG373">
        <v>4</v>
      </c>
    </row>
    <row r="374" spans="1:33" ht="37.5">
      <c r="A374" s="138">
        <v>1</v>
      </c>
      <c r="B374" s="139" t="s">
        <v>657</v>
      </c>
      <c r="C374" s="220">
        <f t="shared" ref="C374:C382" si="330">D374+J374</f>
        <v>0</v>
      </c>
      <c r="D374" s="35">
        <v>0</v>
      </c>
      <c r="E374" s="35"/>
      <c r="F374" s="35"/>
      <c r="G374" s="35"/>
      <c r="H374" s="35"/>
      <c r="I374" s="35"/>
      <c r="J374" s="35"/>
      <c r="K374" s="35"/>
      <c r="L374" s="35"/>
      <c r="M374" s="35"/>
      <c r="N374" s="35"/>
      <c r="O374" s="35"/>
      <c r="P374" s="4"/>
      <c r="Q374" s="4"/>
      <c r="R374" s="213"/>
      <c r="S374" s="213"/>
      <c r="T374" s="213"/>
      <c r="U374" s="213"/>
      <c r="V374" s="213"/>
      <c r="W374" s="213"/>
      <c r="X374" s="213"/>
      <c r="Y374" s="213"/>
      <c r="Z374" s="213"/>
      <c r="AA374" s="213"/>
      <c r="AB374" s="213"/>
      <c r="AC374" s="224"/>
      <c r="AD374" s="12" t="s">
        <v>717</v>
      </c>
      <c r="AE374" s="12"/>
      <c r="AF374">
        <v>1</v>
      </c>
    </row>
    <row r="375" spans="1:33" ht="56.25">
      <c r="A375" s="138">
        <v>2</v>
      </c>
      <c r="B375" s="139" t="s">
        <v>206</v>
      </c>
      <c r="C375" s="220">
        <f t="shared" si="330"/>
        <v>2000</v>
      </c>
      <c r="D375" s="35">
        <f t="shared" ref="D375:D383" si="331">SUM(E375:H375)</f>
        <v>2000</v>
      </c>
      <c r="E375" s="35">
        <v>0</v>
      </c>
      <c r="F375" s="35">
        <v>2000</v>
      </c>
      <c r="G375" s="35"/>
      <c r="H375" s="35"/>
      <c r="I375" s="35"/>
      <c r="J375" s="35"/>
      <c r="K375" s="35"/>
      <c r="L375" s="35"/>
      <c r="M375" s="35"/>
      <c r="N375" s="35"/>
      <c r="O375" s="35"/>
      <c r="P375" s="35">
        <f>Q375+V375</f>
        <v>2000</v>
      </c>
      <c r="Q375" s="35">
        <f>SUM(R375:U375)</f>
        <v>2000</v>
      </c>
      <c r="R375" s="213"/>
      <c r="S375" s="413">
        <v>2000</v>
      </c>
      <c r="T375" s="213"/>
      <c r="U375" s="213"/>
      <c r="V375" s="213"/>
      <c r="W375" s="213"/>
      <c r="X375" s="213"/>
      <c r="Y375" s="213"/>
      <c r="Z375" s="213"/>
      <c r="AA375" s="213"/>
      <c r="AB375" s="213"/>
      <c r="AC375" s="224"/>
      <c r="AD375" s="12" t="s">
        <v>262</v>
      </c>
      <c r="AE375" s="12" t="s">
        <v>714</v>
      </c>
      <c r="AF375">
        <v>1</v>
      </c>
      <c r="AG375">
        <v>1</v>
      </c>
    </row>
    <row r="376" spans="1:33" ht="56.25">
      <c r="A376" s="138">
        <v>3</v>
      </c>
      <c r="B376" s="139" t="s">
        <v>217</v>
      </c>
      <c r="C376" s="220">
        <f t="shared" si="330"/>
        <v>148</v>
      </c>
      <c r="D376" s="35">
        <f t="shared" si="331"/>
        <v>148</v>
      </c>
      <c r="E376" s="35"/>
      <c r="F376" s="35">
        <v>148</v>
      </c>
      <c r="G376" s="35"/>
      <c r="H376" s="35"/>
      <c r="I376" s="35"/>
      <c r="J376" s="35"/>
      <c r="K376" s="35"/>
      <c r="L376" s="35"/>
      <c r="M376" s="35"/>
      <c r="N376" s="35"/>
      <c r="O376" s="35"/>
      <c r="P376" s="4"/>
      <c r="Q376" s="4"/>
      <c r="R376" s="213"/>
      <c r="S376" s="213"/>
      <c r="T376" s="213"/>
      <c r="U376" s="213"/>
      <c r="V376" s="213"/>
      <c r="W376" s="213"/>
      <c r="X376" s="213"/>
      <c r="Y376" s="213"/>
      <c r="Z376" s="213"/>
      <c r="AA376" s="213"/>
      <c r="AB376" s="213"/>
      <c r="AC376" s="224"/>
      <c r="AD376" s="12" t="s">
        <v>262</v>
      </c>
      <c r="AE376" s="12" t="s">
        <v>714</v>
      </c>
      <c r="AF376">
        <v>1</v>
      </c>
      <c r="AG376">
        <v>1</v>
      </c>
    </row>
    <row r="377" spans="1:33" ht="37.5">
      <c r="A377" s="138">
        <v>4</v>
      </c>
      <c r="B377" s="139" t="s">
        <v>658</v>
      </c>
      <c r="C377" s="220">
        <f t="shared" si="330"/>
        <v>0</v>
      </c>
      <c r="D377" s="35">
        <f t="shared" si="331"/>
        <v>0</v>
      </c>
      <c r="E377" s="35">
        <v>0</v>
      </c>
      <c r="F377" s="35">
        <v>0</v>
      </c>
      <c r="G377" s="35"/>
      <c r="H377" s="35"/>
      <c r="I377" s="35"/>
      <c r="J377" s="35"/>
      <c r="K377" s="35"/>
      <c r="L377" s="35"/>
      <c r="M377" s="35"/>
      <c r="N377" s="35"/>
      <c r="O377" s="35"/>
      <c r="P377" s="4"/>
      <c r="Q377" s="4"/>
      <c r="R377" s="213"/>
      <c r="S377" s="213"/>
      <c r="T377" s="213"/>
      <c r="U377" s="213"/>
      <c r="V377" s="213"/>
      <c r="W377" s="213"/>
      <c r="X377" s="213"/>
      <c r="Y377" s="213"/>
      <c r="Z377" s="213"/>
      <c r="AA377" s="213"/>
      <c r="AB377" s="213"/>
      <c r="AC377" s="224"/>
      <c r="AD377" s="12" t="s">
        <v>265</v>
      </c>
      <c r="AE377" s="4"/>
      <c r="AF377">
        <v>1</v>
      </c>
    </row>
    <row r="378" spans="1:33" ht="37.5">
      <c r="A378" s="138">
        <v>5</v>
      </c>
      <c r="B378" s="139" t="s">
        <v>659</v>
      </c>
      <c r="C378" s="220">
        <f t="shared" si="330"/>
        <v>0</v>
      </c>
      <c r="D378" s="35">
        <f t="shared" si="331"/>
        <v>0</v>
      </c>
      <c r="E378" s="35">
        <v>0</v>
      </c>
      <c r="F378" s="35">
        <v>0</v>
      </c>
      <c r="G378" s="35"/>
      <c r="H378" s="35"/>
      <c r="I378" s="35"/>
      <c r="J378" s="35"/>
      <c r="K378" s="35"/>
      <c r="L378" s="35"/>
      <c r="M378" s="35"/>
      <c r="N378" s="35"/>
      <c r="O378" s="35"/>
      <c r="P378" s="4"/>
      <c r="Q378" s="4"/>
      <c r="R378" s="213"/>
      <c r="S378" s="213"/>
      <c r="T378" s="213"/>
      <c r="U378" s="213"/>
      <c r="V378" s="213"/>
      <c r="W378" s="213"/>
      <c r="X378" s="213"/>
      <c r="Y378" s="213"/>
      <c r="Z378" s="213"/>
      <c r="AA378" s="213"/>
      <c r="AB378" s="213"/>
      <c r="AC378" s="224"/>
      <c r="AD378" s="12" t="s">
        <v>267</v>
      </c>
      <c r="AE378" s="4"/>
      <c r="AF378">
        <v>1</v>
      </c>
    </row>
    <row r="379" spans="1:33" ht="56.25">
      <c r="A379" s="138">
        <v>6</v>
      </c>
      <c r="B379" s="169" t="s">
        <v>660</v>
      </c>
      <c r="C379" s="220">
        <f t="shared" si="330"/>
        <v>876</v>
      </c>
      <c r="D379" s="35">
        <f t="shared" si="331"/>
        <v>876</v>
      </c>
      <c r="E379" s="35">
        <v>876</v>
      </c>
      <c r="F379" s="35">
        <v>0</v>
      </c>
      <c r="G379" s="35"/>
      <c r="H379" s="35"/>
      <c r="I379" s="35"/>
      <c r="J379" s="35"/>
      <c r="K379" s="35"/>
      <c r="L379" s="35"/>
      <c r="M379" s="35"/>
      <c r="N379" s="35"/>
      <c r="O379" s="35"/>
      <c r="P379" s="35">
        <f>Q379+V379</f>
        <v>403</v>
      </c>
      <c r="Q379" s="35">
        <f>SUM(R379:U379)</f>
        <v>403</v>
      </c>
      <c r="R379" s="413">
        <v>403</v>
      </c>
      <c r="S379" s="213"/>
      <c r="T379" s="213"/>
      <c r="U379" s="213"/>
      <c r="V379" s="213"/>
      <c r="W379" s="213"/>
      <c r="X379" s="213"/>
      <c r="Y379" s="213"/>
      <c r="Z379" s="213"/>
      <c r="AA379" s="213"/>
      <c r="AB379" s="213"/>
      <c r="AC379" s="224">
        <f t="shared" ref="AC379:AC405" si="332">P379/C379*100</f>
        <v>46.00456621004566</v>
      </c>
      <c r="AD379" s="12" t="s">
        <v>271</v>
      </c>
      <c r="AE379" s="12" t="s">
        <v>709</v>
      </c>
      <c r="AF379">
        <v>1</v>
      </c>
      <c r="AG379">
        <v>1</v>
      </c>
    </row>
    <row r="380" spans="1:33" ht="37.5">
      <c r="A380" s="138">
        <v>7</v>
      </c>
      <c r="B380" s="139" t="s">
        <v>661</v>
      </c>
      <c r="C380" s="220">
        <f t="shared" si="330"/>
        <v>0</v>
      </c>
      <c r="D380" s="35">
        <f t="shared" si="331"/>
        <v>0</v>
      </c>
      <c r="E380" s="35">
        <v>0</v>
      </c>
      <c r="F380" s="35">
        <v>0</v>
      </c>
      <c r="G380" s="35"/>
      <c r="H380" s="35"/>
      <c r="I380" s="35"/>
      <c r="J380" s="35"/>
      <c r="K380" s="35"/>
      <c r="L380" s="35"/>
      <c r="M380" s="35"/>
      <c r="N380" s="35"/>
      <c r="O380" s="35"/>
      <c r="P380" s="4"/>
      <c r="Q380" s="4"/>
      <c r="R380" s="213"/>
      <c r="S380" s="213"/>
      <c r="T380" s="213"/>
      <c r="U380" s="213"/>
      <c r="V380" s="213"/>
      <c r="W380" s="213"/>
      <c r="X380" s="213"/>
      <c r="Y380" s="213"/>
      <c r="Z380" s="213"/>
      <c r="AA380" s="213"/>
      <c r="AB380" s="213"/>
      <c r="AC380" s="224"/>
      <c r="AD380" s="12" t="s">
        <v>266</v>
      </c>
      <c r="AE380" s="12"/>
      <c r="AF380">
        <v>1</v>
      </c>
    </row>
    <row r="381" spans="1:33" ht="37.5">
      <c r="A381" s="138">
        <v>8</v>
      </c>
      <c r="B381" s="139" t="s">
        <v>662</v>
      </c>
      <c r="C381" s="220">
        <f t="shared" si="330"/>
        <v>0</v>
      </c>
      <c r="D381" s="35">
        <f t="shared" si="331"/>
        <v>0</v>
      </c>
      <c r="E381" s="35">
        <v>0</v>
      </c>
      <c r="F381" s="35">
        <v>0</v>
      </c>
      <c r="G381" s="35"/>
      <c r="H381" s="35"/>
      <c r="I381" s="35"/>
      <c r="J381" s="35"/>
      <c r="K381" s="35"/>
      <c r="L381" s="35"/>
      <c r="M381" s="35"/>
      <c r="N381" s="35"/>
      <c r="O381" s="35"/>
      <c r="P381" s="4"/>
      <c r="Q381" s="4"/>
      <c r="R381" s="213"/>
      <c r="S381" s="213"/>
      <c r="T381" s="213"/>
      <c r="U381" s="213"/>
      <c r="V381" s="213"/>
      <c r="W381" s="213"/>
      <c r="X381" s="213"/>
      <c r="Y381" s="213"/>
      <c r="Z381" s="213"/>
      <c r="AA381" s="213"/>
      <c r="AB381" s="213"/>
      <c r="AC381" s="224"/>
      <c r="AD381" s="12" t="s">
        <v>266</v>
      </c>
      <c r="AE381" s="12"/>
      <c r="AF381">
        <v>1</v>
      </c>
    </row>
    <row r="382" spans="1:33" ht="37.5">
      <c r="A382" s="138">
        <v>9</v>
      </c>
      <c r="B382" s="139" t="s">
        <v>663</v>
      </c>
      <c r="C382" s="220">
        <f t="shared" si="330"/>
        <v>0</v>
      </c>
      <c r="D382" s="35">
        <f t="shared" si="331"/>
        <v>0</v>
      </c>
      <c r="E382" s="35">
        <v>0</v>
      </c>
      <c r="F382" s="35">
        <v>0</v>
      </c>
      <c r="G382" s="35"/>
      <c r="H382" s="35"/>
      <c r="I382" s="35"/>
      <c r="J382" s="35"/>
      <c r="K382" s="35"/>
      <c r="L382" s="35"/>
      <c r="M382" s="35"/>
      <c r="N382" s="35"/>
      <c r="O382" s="35"/>
      <c r="P382" s="4"/>
      <c r="Q382" s="4"/>
      <c r="R382" s="213"/>
      <c r="S382" s="213"/>
      <c r="T382" s="213"/>
      <c r="U382" s="213"/>
      <c r="V382" s="213"/>
      <c r="W382" s="213"/>
      <c r="X382" s="213"/>
      <c r="Y382" s="213"/>
      <c r="Z382" s="213"/>
      <c r="AA382" s="213"/>
      <c r="AB382" s="213"/>
      <c r="AC382" s="224"/>
      <c r="AD382" s="12" t="s">
        <v>266</v>
      </c>
      <c r="AE382" s="12"/>
      <c r="AF382">
        <v>1</v>
      </c>
    </row>
    <row r="383" spans="1:33" ht="56.25">
      <c r="A383" s="138">
        <v>10</v>
      </c>
      <c r="B383" s="139" t="s">
        <v>664</v>
      </c>
      <c r="C383" s="220">
        <f t="shared" ref="C383" si="333">D383+J383</f>
        <v>87</v>
      </c>
      <c r="D383" s="35">
        <f t="shared" si="331"/>
        <v>87</v>
      </c>
      <c r="E383" s="35">
        <v>87</v>
      </c>
      <c r="F383" s="35">
        <v>0</v>
      </c>
      <c r="G383" s="35"/>
      <c r="H383" s="35"/>
      <c r="I383" s="35"/>
      <c r="J383" s="35"/>
      <c r="K383" s="35"/>
      <c r="L383" s="35"/>
      <c r="M383" s="35"/>
      <c r="N383" s="35"/>
      <c r="O383" s="35"/>
      <c r="P383" s="4"/>
      <c r="Q383" s="4"/>
      <c r="R383" s="213"/>
      <c r="S383" s="213"/>
      <c r="T383" s="213"/>
      <c r="U383" s="213"/>
      <c r="V383" s="213"/>
      <c r="W383" s="213"/>
      <c r="X383" s="213"/>
      <c r="Y383" s="213"/>
      <c r="Z383" s="213"/>
      <c r="AA383" s="213"/>
      <c r="AB383" s="213"/>
      <c r="AC383" s="224"/>
      <c r="AD383" s="12" t="s">
        <v>268</v>
      </c>
      <c r="AE383" s="12" t="s">
        <v>709</v>
      </c>
      <c r="AF383">
        <v>1</v>
      </c>
      <c r="AG383">
        <v>1</v>
      </c>
    </row>
    <row r="384" spans="1:33">
      <c r="A384" s="127" t="s">
        <v>36</v>
      </c>
      <c r="B384" s="137" t="s">
        <v>474</v>
      </c>
      <c r="C384" s="34">
        <f t="shared" ref="C384:H384" si="334">C385+C387+C392</f>
        <v>1500</v>
      </c>
      <c r="D384" s="34">
        <f t="shared" si="334"/>
        <v>1500</v>
      </c>
      <c r="E384" s="34">
        <f t="shared" si="334"/>
        <v>1500</v>
      </c>
      <c r="F384" s="34">
        <f t="shared" si="334"/>
        <v>0</v>
      </c>
      <c r="G384" s="34">
        <f t="shared" si="334"/>
        <v>0</v>
      </c>
      <c r="H384" s="34">
        <f t="shared" si="334"/>
        <v>0</v>
      </c>
      <c r="I384" s="34"/>
      <c r="J384" s="34">
        <f>J385+J387+J392</f>
        <v>0</v>
      </c>
      <c r="K384" s="34">
        <f>K385+K387+K392</f>
        <v>0</v>
      </c>
      <c r="L384" s="34">
        <f>L385+L387+L392</f>
        <v>0</v>
      </c>
      <c r="M384" s="34">
        <f>M385+M387+M392</f>
        <v>0</v>
      </c>
      <c r="N384" s="34">
        <f>N385+N387+N392</f>
        <v>0</v>
      </c>
      <c r="O384" s="34"/>
      <c r="P384" s="34">
        <f t="shared" ref="P384:AA384" si="335">P385+P387+P392</f>
        <v>1500</v>
      </c>
      <c r="Q384" s="34">
        <f t="shared" si="335"/>
        <v>1500</v>
      </c>
      <c r="R384" s="34">
        <f t="shared" si="335"/>
        <v>1500</v>
      </c>
      <c r="S384" s="34">
        <f t="shared" si="335"/>
        <v>0</v>
      </c>
      <c r="T384" s="34">
        <f t="shared" si="335"/>
        <v>0</v>
      </c>
      <c r="U384" s="34">
        <f t="shared" si="335"/>
        <v>0</v>
      </c>
      <c r="V384" s="34">
        <f t="shared" si="335"/>
        <v>0</v>
      </c>
      <c r="W384" s="34"/>
      <c r="X384" s="34">
        <f t="shared" si="335"/>
        <v>0</v>
      </c>
      <c r="Y384" s="34">
        <f t="shared" si="335"/>
        <v>0</v>
      </c>
      <c r="Z384" s="34">
        <f t="shared" si="335"/>
        <v>0</v>
      </c>
      <c r="AA384" s="34">
        <f t="shared" si="335"/>
        <v>0</v>
      </c>
      <c r="AB384" s="34"/>
      <c r="AC384" s="224"/>
      <c r="AD384" s="12"/>
      <c r="AE384" s="12"/>
      <c r="AF384">
        <v>11</v>
      </c>
      <c r="AG384">
        <v>1</v>
      </c>
    </row>
    <row r="385" spans="1:33" ht="19.5">
      <c r="A385" s="162" t="s">
        <v>209</v>
      </c>
      <c r="B385" s="163" t="s">
        <v>210</v>
      </c>
      <c r="C385" s="163"/>
      <c r="D385" s="35">
        <v>0</v>
      </c>
      <c r="E385" s="35">
        <v>0</v>
      </c>
      <c r="F385" s="35">
        <v>0</v>
      </c>
      <c r="G385" s="35"/>
      <c r="H385" s="35"/>
      <c r="I385" s="35"/>
      <c r="J385" s="35"/>
      <c r="K385" s="35"/>
      <c r="L385" s="35"/>
      <c r="M385" s="35"/>
      <c r="N385" s="35"/>
      <c r="O385" s="35"/>
      <c r="P385" s="4"/>
      <c r="Q385" s="4"/>
      <c r="R385" s="213"/>
      <c r="S385" s="213"/>
      <c r="T385" s="213"/>
      <c r="U385" s="213"/>
      <c r="V385" s="213"/>
      <c r="W385" s="213"/>
      <c r="X385" s="213"/>
      <c r="Y385" s="213"/>
      <c r="Z385" s="213"/>
      <c r="AA385" s="213"/>
      <c r="AB385" s="213"/>
      <c r="AC385" s="224"/>
      <c r="AD385" s="12"/>
      <c r="AE385" s="12"/>
      <c r="AF385">
        <v>1</v>
      </c>
      <c r="AG385">
        <v>0</v>
      </c>
    </row>
    <row r="386" spans="1:33" ht="56.25">
      <c r="A386" s="138"/>
      <c r="B386" s="139" t="s">
        <v>665</v>
      </c>
      <c r="C386" s="220">
        <f>D386+J386</f>
        <v>0</v>
      </c>
      <c r="D386" s="35"/>
      <c r="E386" s="35"/>
      <c r="F386" s="35"/>
      <c r="G386" s="35"/>
      <c r="H386" s="35"/>
      <c r="I386" s="35"/>
      <c r="J386" s="35"/>
      <c r="K386" s="35"/>
      <c r="L386" s="35"/>
      <c r="M386" s="35"/>
      <c r="N386" s="35"/>
      <c r="O386" s="35"/>
      <c r="P386" s="4"/>
      <c r="Q386" s="4"/>
      <c r="R386" s="213"/>
      <c r="S386" s="213"/>
      <c r="T386" s="213"/>
      <c r="U386" s="213"/>
      <c r="V386" s="213"/>
      <c r="W386" s="213"/>
      <c r="X386" s="213"/>
      <c r="Y386" s="213"/>
      <c r="Z386" s="213"/>
      <c r="AA386" s="213"/>
      <c r="AB386" s="213"/>
      <c r="AC386" s="224"/>
      <c r="AD386" s="12" t="s">
        <v>271</v>
      </c>
      <c r="AE386" s="12"/>
      <c r="AF386">
        <v>1</v>
      </c>
    </row>
    <row r="387" spans="1:33" ht="19.5">
      <c r="A387" s="162" t="s">
        <v>52</v>
      </c>
      <c r="B387" s="163" t="s">
        <v>32</v>
      </c>
      <c r="C387" s="245">
        <f t="shared" ref="C387:H387" si="336">SUM(C388:C391)</f>
        <v>0</v>
      </c>
      <c r="D387" s="245">
        <f t="shared" si="336"/>
        <v>0</v>
      </c>
      <c r="E387" s="245">
        <f t="shared" si="336"/>
        <v>0</v>
      </c>
      <c r="F387" s="245">
        <f t="shared" si="336"/>
        <v>0</v>
      </c>
      <c r="G387" s="245">
        <f t="shared" si="336"/>
        <v>0</v>
      </c>
      <c r="H387" s="245">
        <f t="shared" si="336"/>
        <v>0</v>
      </c>
      <c r="I387" s="245"/>
      <c r="J387" s="245">
        <f>SUM(J388:J391)</f>
        <v>0</v>
      </c>
      <c r="K387" s="245">
        <f>SUM(K388:K391)</f>
        <v>0</v>
      </c>
      <c r="L387" s="245">
        <f>SUM(L388:L391)</f>
        <v>0</v>
      </c>
      <c r="M387" s="245">
        <f>SUM(M388:M391)</f>
        <v>0</v>
      </c>
      <c r="N387" s="245">
        <f>SUM(N388:N391)</f>
        <v>0</v>
      </c>
      <c r="O387" s="245"/>
      <c r="P387" s="245">
        <f t="shared" ref="P387:AA387" si="337">SUM(P388:P391)</f>
        <v>0</v>
      </c>
      <c r="Q387" s="245">
        <f t="shared" si="337"/>
        <v>0</v>
      </c>
      <c r="R387" s="245">
        <f t="shared" si="337"/>
        <v>0</v>
      </c>
      <c r="S387" s="245">
        <f t="shared" si="337"/>
        <v>0</v>
      </c>
      <c r="T387" s="245">
        <f t="shared" si="337"/>
        <v>0</v>
      </c>
      <c r="U387" s="245">
        <f t="shared" si="337"/>
        <v>0</v>
      </c>
      <c r="V387" s="245">
        <f t="shared" si="337"/>
        <v>0</v>
      </c>
      <c r="W387" s="245"/>
      <c r="X387" s="245">
        <f t="shared" si="337"/>
        <v>0</v>
      </c>
      <c r="Y387" s="245">
        <f t="shared" si="337"/>
        <v>0</v>
      </c>
      <c r="Z387" s="245">
        <f t="shared" si="337"/>
        <v>0</v>
      </c>
      <c r="AA387" s="245">
        <f t="shared" si="337"/>
        <v>0</v>
      </c>
      <c r="AB387" s="245"/>
      <c r="AC387" s="224"/>
      <c r="AD387" s="12"/>
      <c r="AE387" s="12"/>
      <c r="AF387">
        <v>4</v>
      </c>
    </row>
    <row r="388" spans="1:33" ht="56.25">
      <c r="A388" s="138">
        <v>1</v>
      </c>
      <c r="B388" s="139" t="s">
        <v>215</v>
      </c>
      <c r="C388" s="220">
        <f>D388+J388</f>
        <v>0</v>
      </c>
      <c r="D388" s="35"/>
      <c r="E388" s="35"/>
      <c r="F388" s="35"/>
      <c r="G388" s="35"/>
      <c r="H388" s="35"/>
      <c r="I388" s="35"/>
      <c r="J388" s="35">
        <f t="shared" ref="J388:J391" si="338">SUM(K388:N388)</f>
        <v>0</v>
      </c>
      <c r="K388" s="35"/>
      <c r="L388" s="35"/>
      <c r="M388" s="35"/>
      <c r="N388" s="35"/>
      <c r="O388" s="35"/>
      <c r="P388" s="4"/>
      <c r="Q388" s="4"/>
      <c r="R388" s="213"/>
      <c r="S388" s="213"/>
      <c r="T388" s="213"/>
      <c r="U388" s="213"/>
      <c r="V388" s="213"/>
      <c r="W388" s="213"/>
      <c r="X388" s="213"/>
      <c r="Y388" s="213"/>
      <c r="Z388" s="213"/>
      <c r="AA388" s="213"/>
      <c r="AB388" s="213"/>
      <c r="AC388" s="224"/>
      <c r="AD388" s="12" t="s">
        <v>717</v>
      </c>
      <c r="AE388" s="12"/>
      <c r="AF388">
        <v>1</v>
      </c>
    </row>
    <row r="389" spans="1:33" ht="37.5">
      <c r="A389" s="138">
        <v>2</v>
      </c>
      <c r="B389" s="139" t="s">
        <v>213</v>
      </c>
      <c r="C389" s="220">
        <f>D389+J389</f>
        <v>0</v>
      </c>
      <c r="D389" s="35"/>
      <c r="E389" s="35"/>
      <c r="F389" s="35"/>
      <c r="G389" s="35"/>
      <c r="H389" s="35"/>
      <c r="I389" s="35"/>
      <c r="J389" s="35">
        <f t="shared" si="338"/>
        <v>0</v>
      </c>
      <c r="K389" s="35"/>
      <c r="L389" s="35"/>
      <c r="M389" s="35"/>
      <c r="N389" s="35"/>
      <c r="O389" s="35"/>
      <c r="P389" s="4"/>
      <c r="Q389" s="4"/>
      <c r="R389" s="213"/>
      <c r="S389" s="213"/>
      <c r="T389" s="213"/>
      <c r="U389" s="213"/>
      <c r="V389" s="213"/>
      <c r="W389" s="213"/>
      <c r="X389" s="213"/>
      <c r="Y389" s="213"/>
      <c r="Z389" s="213"/>
      <c r="AA389" s="213"/>
      <c r="AB389" s="213"/>
      <c r="AC389" s="224"/>
      <c r="AD389" s="12" t="s">
        <v>265</v>
      </c>
      <c r="AE389" s="4">
        <v>0</v>
      </c>
      <c r="AF389">
        <v>1</v>
      </c>
    </row>
    <row r="390" spans="1:33" ht="37.5">
      <c r="A390" s="138">
        <v>3</v>
      </c>
      <c r="B390" s="139" t="s">
        <v>214</v>
      </c>
      <c r="C390" s="220">
        <f>D390+J390</f>
        <v>0</v>
      </c>
      <c r="D390" s="35"/>
      <c r="E390" s="35"/>
      <c r="F390" s="35"/>
      <c r="G390" s="35"/>
      <c r="H390" s="35"/>
      <c r="I390" s="35"/>
      <c r="J390" s="35">
        <f t="shared" si="338"/>
        <v>0</v>
      </c>
      <c r="K390" s="35"/>
      <c r="L390" s="35"/>
      <c r="M390" s="35"/>
      <c r="N390" s="35"/>
      <c r="O390" s="35"/>
      <c r="P390" s="4"/>
      <c r="Q390" s="4"/>
      <c r="R390" s="213"/>
      <c r="S390" s="213"/>
      <c r="T390" s="213"/>
      <c r="U390" s="213"/>
      <c r="V390" s="213"/>
      <c r="W390" s="213"/>
      <c r="X390" s="213"/>
      <c r="Y390" s="213"/>
      <c r="Z390" s="213"/>
      <c r="AA390" s="213"/>
      <c r="AB390" s="213"/>
      <c r="AC390" s="224"/>
      <c r="AD390" s="12" t="s">
        <v>261</v>
      </c>
      <c r="AE390" s="4">
        <v>0</v>
      </c>
      <c r="AF390">
        <v>1</v>
      </c>
    </row>
    <row r="391" spans="1:33" ht="56.25">
      <c r="A391" s="138">
        <v>4</v>
      </c>
      <c r="B391" s="139" t="s">
        <v>666</v>
      </c>
      <c r="C391" s="220">
        <f>D391+J391</f>
        <v>0</v>
      </c>
      <c r="D391" s="35"/>
      <c r="E391" s="35"/>
      <c r="F391" s="35"/>
      <c r="G391" s="35"/>
      <c r="H391" s="35"/>
      <c r="I391" s="35"/>
      <c r="J391" s="35">
        <f t="shared" si="338"/>
        <v>0</v>
      </c>
      <c r="K391" s="35"/>
      <c r="L391" s="35"/>
      <c r="M391" s="35"/>
      <c r="N391" s="35"/>
      <c r="O391" s="35"/>
      <c r="P391" s="4"/>
      <c r="Q391" s="4"/>
      <c r="R391" s="213"/>
      <c r="S391" s="213"/>
      <c r="T391" s="213"/>
      <c r="U391" s="213"/>
      <c r="V391" s="213"/>
      <c r="W391" s="213"/>
      <c r="X391" s="213"/>
      <c r="Y391" s="213"/>
      <c r="Z391" s="213"/>
      <c r="AA391" s="213"/>
      <c r="AB391" s="213"/>
      <c r="AC391" s="224"/>
      <c r="AD391" s="12" t="s">
        <v>271</v>
      </c>
      <c r="AE391" s="4">
        <v>0</v>
      </c>
      <c r="AF391">
        <v>1</v>
      </c>
    </row>
    <row r="392" spans="1:33" ht="19.5">
      <c r="A392" s="162" t="s">
        <v>46</v>
      </c>
      <c r="B392" s="163" t="s">
        <v>33</v>
      </c>
      <c r="C392" s="38">
        <f>SUM(C393:C398)</f>
        <v>1500</v>
      </c>
      <c r="D392" s="38">
        <f t="shared" ref="D392:AB392" si="339">SUM(D393:D398)</f>
        <v>1500</v>
      </c>
      <c r="E392" s="38">
        <f t="shared" si="339"/>
        <v>1500</v>
      </c>
      <c r="F392" s="38">
        <f t="shared" si="339"/>
        <v>0</v>
      </c>
      <c r="G392" s="38">
        <f t="shared" si="339"/>
        <v>0</v>
      </c>
      <c r="H392" s="38">
        <f t="shared" si="339"/>
        <v>0</v>
      </c>
      <c r="I392" s="38">
        <f t="shared" si="339"/>
        <v>0</v>
      </c>
      <c r="J392" s="38">
        <f t="shared" si="339"/>
        <v>0</v>
      </c>
      <c r="K392" s="38">
        <f t="shared" si="339"/>
        <v>0</v>
      </c>
      <c r="L392" s="38">
        <f t="shared" si="339"/>
        <v>0</v>
      </c>
      <c r="M392" s="38">
        <f t="shared" si="339"/>
        <v>0</v>
      </c>
      <c r="N392" s="38">
        <f t="shared" si="339"/>
        <v>0</v>
      </c>
      <c r="O392" s="38">
        <f t="shared" si="339"/>
        <v>0</v>
      </c>
      <c r="P392" s="38">
        <f t="shared" si="339"/>
        <v>1500</v>
      </c>
      <c r="Q392" s="38">
        <f t="shared" si="339"/>
        <v>1500</v>
      </c>
      <c r="R392" s="38">
        <f t="shared" si="339"/>
        <v>1500</v>
      </c>
      <c r="S392" s="38">
        <f t="shared" si="339"/>
        <v>0</v>
      </c>
      <c r="T392" s="38">
        <f t="shared" si="339"/>
        <v>0</v>
      </c>
      <c r="U392" s="38">
        <f t="shared" si="339"/>
        <v>0</v>
      </c>
      <c r="V392" s="38">
        <f t="shared" si="339"/>
        <v>0</v>
      </c>
      <c r="W392" s="38">
        <f t="shared" si="339"/>
        <v>0</v>
      </c>
      <c r="X392" s="38">
        <f t="shared" si="339"/>
        <v>0</v>
      </c>
      <c r="Y392" s="38">
        <f t="shared" si="339"/>
        <v>0</v>
      </c>
      <c r="Z392" s="38">
        <f t="shared" si="339"/>
        <v>0</v>
      </c>
      <c r="AA392" s="38">
        <f t="shared" si="339"/>
        <v>0</v>
      </c>
      <c r="AB392" s="38">
        <f t="shared" si="339"/>
        <v>0</v>
      </c>
      <c r="AC392" s="224">
        <f t="shared" si="332"/>
        <v>100</v>
      </c>
      <c r="AD392" s="12"/>
      <c r="AE392" s="4">
        <v>0</v>
      </c>
      <c r="AF392">
        <v>6</v>
      </c>
      <c r="AG392">
        <v>1</v>
      </c>
    </row>
    <row r="393" spans="1:33" ht="37.5">
      <c r="A393" s="138">
        <v>1</v>
      </c>
      <c r="B393" s="139" t="s">
        <v>667</v>
      </c>
      <c r="C393" s="220">
        <f t="shared" ref="C393:C398" si="340">D393+J393</f>
        <v>0</v>
      </c>
      <c r="D393" s="35">
        <v>0</v>
      </c>
      <c r="E393" s="35"/>
      <c r="F393" s="35"/>
      <c r="G393" s="35"/>
      <c r="H393" s="35"/>
      <c r="I393" s="35"/>
      <c r="J393" s="35"/>
      <c r="K393" s="35"/>
      <c r="L393" s="35"/>
      <c r="M393" s="35"/>
      <c r="N393" s="35"/>
      <c r="O393" s="35"/>
      <c r="P393" s="4"/>
      <c r="Q393" s="4"/>
      <c r="R393" s="213"/>
      <c r="S393" s="213"/>
      <c r="T393" s="213"/>
      <c r="U393" s="213"/>
      <c r="V393" s="213"/>
      <c r="W393" s="213"/>
      <c r="X393" s="213"/>
      <c r="Y393" s="213"/>
      <c r="Z393" s="213"/>
      <c r="AA393" s="213"/>
      <c r="AB393" s="213"/>
      <c r="AC393" s="224"/>
      <c r="AD393" s="12" t="s">
        <v>713</v>
      </c>
      <c r="AE393" s="4"/>
      <c r="AF393">
        <v>1</v>
      </c>
    </row>
    <row r="394" spans="1:33" ht="56.25">
      <c r="A394" s="138">
        <v>2</v>
      </c>
      <c r="B394" s="139" t="s">
        <v>668</v>
      </c>
      <c r="C394" s="220">
        <f t="shared" si="340"/>
        <v>0</v>
      </c>
      <c r="D394" s="35">
        <v>0</v>
      </c>
      <c r="E394" s="35"/>
      <c r="F394" s="35"/>
      <c r="G394" s="35"/>
      <c r="H394" s="35"/>
      <c r="I394" s="35"/>
      <c r="J394" s="35"/>
      <c r="K394" s="35"/>
      <c r="L394" s="35"/>
      <c r="M394" s="35"/>
      <c r="N394" s="35"/>
      <c r="O394" s="35"/>
      <c r="P394" s="4"/>
      <c r="Q394" s="4"/>
      <c r="R394" s="213"/>
      <c r="S394" s="213"/>
      <c r="T394" s="213"/>
      <c r="U394" s="213"/>
      <c r="V394" s="213"/>
      <c r="W394" s="213"/>
      <c r="X394" s="213"/>
      <c r="Y394" s="213"/>
      <c r="Z394" s="213"/>
      <c r="AA394" s="213"/>
      <c r="AB394" s="213"/>
      <c r="AC394" s="224"/>
      <c r="AD394" s="12" t="s">
        <v>262</v>
      </c>
      <c r="AE394" s="4"/>
      <c r="AF394">
        <v>1</v>
      </c>
    </row>
    <row r="395" spans="1:33" ht="71.25" customHeight="1">
      <c r="A395" s="138">
        <v>3</v>
      </c>
      <c r="B395" s="139" t="s">
        <v>669</v>
      </c>
      <c r="C395" s="220">
        <f t="shared" si="340"/>
        <v>1500</v>
      </c>
      <c r="D395" s="35">
        <f t="shared" ref="D395" si="341">SUM(E395:H395)</f>
        <v>1500</v>
      </c>
      <c r="E395" s="35">
        <v>1500</v>
      </c>
      <c r="F395" s="35"/>
      <c r="G395" s="35"/>
      <c r="H395" s="35"/>
      <c r="I395" s="35"/>
      <c r="J395" s="35"/>
      <c r="K395" s="35"/>
      <c r="L395" s="35"/>
      <c r="M395" s="35"/>
      <c r="N395" s="35"/>
      <c r="O395" s="35"/>
      <c r="P395" s="35">
        <f>Q395+V395</f>
        <v>1500</v>
      </c>
      <c r="Q395" s="35">
        <f>SUM(R395:U395)</f>
        <v>1500</v>
      </c>
      <c r="R395" s="413">
        <v>1500</v>
      </c>
      <c r="S395" s="213"/>
      <c r="T395" s="213"/>
      <c r="U395" s="213"/>
      <c r="V395" s="213"/>
      <c r="W395" s="213"/>
      <c r="X395" s="213"/>
      <c r="Y395" s="213"/>
      <c r="Z395" s="213"/>
      <c r="AA395" s="213"/>
      <c r="AB395" s="213"/>
      <c r="AC395" s="224"/>
      <c r="AD395" s="12" t="s">
        <v>262</v>
      </c>
      <c r="AE395" s="12" t="s">
        <v>714</v>
      </c>
      <c r="AF395">
        <v>1</v>
      </c>
      <c r="AG395">
        <v>1</v>
      </c>
    </row>
    <row r="396" spans="1:33" ht="37.5">
      <c r="A396" s="138">
        <v>4</v>
      </c>
      <c r="B396" s="139" t="s">
        <v>218</v>
      </c>
      <c r="C396" s="220">
        <f t="shared" si="340"/>
        <v>0</v>
      </c>
      <c r="D396" s="35">
        <v>0</v>
      </c>
      <c r="E396" s="35"/>
      <c r="F396" s="35"/>
      <c r="G396" s="35"/>
      <c r="H396" s="35"/>
      <c r="I396" s="35"/>
      <c r="J396" s="35"/>
      <c r="K396" s="35"/>
      <c r="L396" s="35"/>
      <c r="M396" s="35"/>
      <c r="N396" s="35"/>
      <c r="O396" s="35"/>
      <c r="P396" s="4"/>
      <c r="Q396" s="4"/>
      <c r="R396" s="213"/>
      <c r="S396" s="213"/>
      <c r="T396" s="213"/>
      <c r="U396" s="213"/>
      <c r="V396" s="213"/>
      <c r="W396" s="213"/>
      <c r="X396" s="213"/>
      <c r="Y396" s="213"/>
      <c r="Z396" s="213"/>
      <c r="AA396" s="213"/>
      <c r="AB396" s="213"/>
      <c r="AC396" s="224"/>
      <c r="AD396" s="12" t="s">
        <v>261</v>
      </c>
      <c r="AE396" s="12"/>
      <c r="AF396">
        <v>1</v>
      </c>
    </row>
    <row r="397" spans="1:33" ht="37.5">
      <c r="A397" s="138">
        <v>5</v>
      </c>
      <c r="B397" s="28" t="s">
        <v>216</v>
      </c>
      <c r="C397" s="220">
        <f t="shared" si="340"/>
        <v>0</v>
      </c>
      <c r="D397" s="35">
        <v>0</v>
      </c>
      <c r="E397" s="35"/>
      <c r="F397" s="35"/>
      <c r="G397" s="35"/>
      <c r="H397" s="35"/>
      <c r="I397" s="35"/>
      <c r="J397" s="35"/>
      <c r="K397" s="35"/>
      <c r="L397" s="35"/>
      <c r="M397" s="35"/>
      <c r="N397" s="35"/>
      <c r="O397" s="35"/>
      <c r="P397" s="4"/>
      <c r="Q397" s="4"/>
      <c r="R397" s="213"/>
      <c r="S397" s="213"/>
      <c r="T397" s="213"/>
      <c r="U397" s="213"/>
      <c r="V397" s="213"/>
      <c r="W397" s="213"/>
      <c r="X397" s="213"/>
      <c r="Y397" s="213"/>
      <c r="Z397" s="213"/>
      <c r="AA397" s="213"/>
      <c r="AB397" s="213"/>
      <c r="AC397" s="224"/>
      <c r="AD397" s="12" t="s">
        <v>271</v>
      </c>
      <c r="AE397" s="12" t="s">
        <v>728</v>
      </c>
      <c r="AF397">
        <v>1</v>
      </c>
    </row>
    <row r="398" spans="1:33" ht="77.25" customHeight="1">
      <c r="A398" s="138">
        <v>6</v>
      </c>
      <c r="B398" s="28" t="s">
        <v>208</v>
      </c>
      <c r="C398" s="220">
        <f t="shared" si="340"/>
        <v>0</v>
      </c>
      <c r="D398" s="35">
        <v>0</v>
      </c>
      <c r="E398" s="35"/>
      <c r="F398" s="35"/>
      <c r="G398" s="35"/>
      <c r="H398" s="35"/>
      <c r="I398" s="35"/>
      <c r="J398" s="35"/>
      <c r="K398" s="35"/>
      <c r="L398" s="35"/>
      <c r="M398" s="35"/>
      <c r="N398" s="35"/>
      <c r="O398" s="35"/>
      <c r="P398" s="4"/>
      <c r="Q398" s="4"/>
      <c r="R398" s="213"/>
      <c r="S398" s="213"/>
      <c r="T398" s="213"/>
      <c r="U398" s="213"/>
      <c r="V398" s="213"/>
      <c r="W398" s="213"/>
      <c r="X398" s="213"/>
      <c r="Y398" s="213"/>
      <c r="Z398" s="213"/>
      <c r="AA398" s="213"/>
      <c r="AB398" s="213"/>
      <c r="AC398" s="224"/>
      <c r="AD398" s="12" t="s">
        <v>715</v>
      </c>
      <c r="AE398" s="12" t="s">
        <v>728</v>
      </c>
      <c r="AF398">
        <v>1</v>
      </c>
    </row>
    <row r="399" spans="1:33">
      <c r="A399" s="165" t="s">
        <v>670</v>
      </c>
      <c r="B399" s="137" t="s">
        <v>221</v>
      </c>
      <c r="C399" s="34">
        <f t="shared" ref="C399" si="342">C400</f>
        <v>1288</v>
      </c>
      <c r="D399" s="34">
        <f>D400</f>
        <v>1288</v>
      </c>
      <c r="E399" s="34">
        <f t="shared" ref="E399:AB399" si="343">E400</f>
        <v>1288</v>
      </c>
      <c r="F399" s="34">
        <f t="shared" si="343"/>
        <v>0</v>
      </c>
      <c r="G399" s="34">
        <f t="shared" si="343"/>
        <v>0</v>
      </c>
      <c r="H399" s="34">
        <f t="shared" si="343"/>
        <v>0</v>
      </c>
      <c r="I399" s="34">
        <f t="shared" si="343"/>
        <v>0</v>
      </c>
      <c r="J399" s="34">
        <f t="shared" si="343"/>
        <v>0</v>
      </c>
      <c r="K399" s="34">
        <f t="shared" si="343"/>
        <v>0</v>
      </c>
      <c r="L399" s="34">
        <f t="shared" si="343"/>
        <v>0</v>
      </c>
      <c r="M399" s="34">
        <f t="shared" si="343"/>
        <v>0</v>
      </c>
      <c r="N399" s="34">
        <f t="shared" si="343"/>
        <v>0</v>
      </c>
      <c r="O399" s="34">
        <f t="shared" si="343"/>
        <v>0</v>
      </c>
      <c r="P399" s="34">
        <f t="shared" si="343"/>
        <v>8</v>
      </c>
      <c r="Q399" s="34">
        <f t="shared" si="343"/>
        <v>8</v>
      </c>
      <c r="R399" s="34">
        <f t="shared" si="343"/>
        <v>8</v>
      </c>
      <c r="S399" s="34">
        <f t="shared" si="343"/>
        <v>0</v>
      </c>
      <c r="T399" s="34">
        <f t="shared" si="343"/>
        <v>0</v>
      </c>
      <c r="U399" s="34">
        <f t="shared" si="343"/>
        <v>0</v>
      </c>
      <c r="V399" s="34">
        <f t="shared" si="343"/>
        <v>0</v>
      </c>
      <c r="W399" s="34">
        <f t="shared" si="343"/>
        <v>0</v>
      </c>
      <c r="X399" s="34">
        <f t="shared" si="343"/>
        <v>0</v>
      </c>
      <c r="Y399" s="34">
        <f t="shared" si="343"/>
        <v>0</v>
      </c>
      <c r="Z399" s="34">
        <f t="shared" si="343"/>
        <v>0</v>
      </c>
      <c r="AA399" s="34">
        <f t="shared" si="343"/>
        <v>0</v>
      </c>
      <c r="AB399" s="34">
        <f t="shared" si="343"/>
        <v>0</v>
      </c>
      <c r="AC399" s="224">
        <f t="shared" si="332"/>
        <v>0.6211180124223602</v>
      </c>
      <c r="AD399" s="12"/>
      <c r="AE399" s="12">
        <v>0</v>
      </c>
      <c r="AF399">
        <v>5</v>
      </c>
      <c r="AG399">
        <v>2</v>
      </c>
    </row>
    <row r="400" spans="1:33">
      <c r="A400" s="165" t="s">
        <v>38</v>
      </c>
      <c r="B400" s="137" t="s">
        <v>29</v>
      </c>
      <c r="C400" s="34">
        <f t="shared" ref="C400" si="344">C401+C406</f>
        <v>1288</v>
      </c>
      <c r="D400" s="34">
        <f>D401+D406</f>
        <v>1288</v>
      </c>
      <c r="E400" s="34">
        <f t="shared" ref="E400" si="345">E401+E406</f>
        <v>1288</v>
      </c>
      <c r="F400" s="34">
        <f t="shared" ref="F400:AB400" si="346">F401+F406</f>
        <v>0</v>
      </c>
      <c r="G400" s="34">
        <f t="shared" si="346"/>
        <v>0</v>
      </c>
      <c r="H400" s="34">
        <f t="shared" si="346"/>
        <v>0</v>
      </c>
      <c r="I400" s="34">
        <f t="shared" si="346"/>
        <v>0</v>
      </c>
      <c r="J400" s="34">
        <f t="shared" si="346"/>
        <v>0</v>
      </c>
      <c r="K400" s="34">
        <f t="shared" si="346"/>
        <v>0</v>
      </c>
      <c r="L400" s="34">
        <f t="shared" si="346"/>
        <v>0</v>
      </c>
      <c r="M400" s="34">
        <f t="shared" si="346"/>
        <v>0</v>
      </c>
      <c r="N400" s="34">
        <f t="shared" si="346"/>
        <v>0</v>
      </c>
      <c r="O400" s="34">
        <f t="shared" si="346"/>
        <v>0</v>
      </c>
      <c r="P400" s="34">
        <f t="shared" si="346"/>
        <v>8</v>
      </c>
      <c r="Q400" s="34">
        <f t="shared" si="346"/>
        <v>8</v>
      </c>
      <c r="R400" s="34">
        <f t="shared" si="346"/>
        <v>8</v>
      </c>
      <c r="S400" s="34">
        <f t="shared" si="346"/>
        <v>0</v>
      </c>
      <c r="T400" s="34">
        <f t="shared" si="346"/>
        <v>0</v>
      </c>
      <c r="U400" s="34">
        <f t="shared" si="346"/>
        <v>0</v>
      </c>
      <c r="V400" s="34">
        <f t="shared" si="346"/>
        <v>0</v>
      </c>
      <c r="W400" s="34">
        <f t="shared" si="346"/>
        <v>0</v>
      </c>
      <c r="X400" s="34">
        <f t="shared" si="346"/>
        <v>0</v>
      </c>
      <c r="Y400" s="34">
        <f t="shared" si="346"/>
        <v>0</v>
      </c>
      <c r="Z400" s="34">
        <f t="shared" si="346"/>
        <v>0</v>
      </c>
      <c r="AA400" s="34">
        <f t="shared" si="346"/>
        <v>0</v>
      </c>
      <c r="AB400" s="34">
        <f t="shared" si="346"/>
        <v>0</v>
      </c>
      <c r="AC400" s="224">
        <f t="shared" si="332"/>
        <v>0.6211180124223602</v>
      </c>
      <c r="AD400" s="12"/>
      <c r="AE400" s="12"/>
      <c r="AF400">
        <v>5</v>
      </c>
      <c r="AG400">
        <v>2</v>
      </c>
    </row>
    <row r="401" spans="1:33">
      <c r="A401" s="161" t="s">
        <v>30</v>
      </c>
      <c r="B401" s="128" t="s">
        <v>472</v>
      </c>
      <c r="C401" s="34">
        <f t="shared" ref="C401" si="347">C402+C404</f>
        <v>1288</v>
      </c>
      <c r="D401" s="34">
        <f>D402+D404</f>
        <v>1288</v>
      </c>
      <c r="E401" s="34">
        <f t="shared" ref="E401" si="348">E402+E404</f>
        <v>1288</v>
      </c>
      <c r="F401" s="34">
        <f t="shared" ref="F401:AB401" si="349">F402+F404</f>
        <v>0</v>
      </c>
      <c r="G401" s="34">
        <f t="shared" si="349"/>
        <v>0</v>
      </c>
      <c r="H401" s="34">
        <f t="shared" si="349"/>
        <v>0</v>
      </c>
      <c r="I401" s="34">
        <f t="shared" si="349"/>
        <v>0</v>
      </c>
      <c r="J401" s="34">
        <f t="shared" si="349"/>
        <v>0</v>
      </c>
      <c r="K401" s="34">
        <f t="shared" si="349"/>
        <v>0</v>
      </c>
      <c r="L401" s="34">
        <f t="shared" si="349"/>
        <v>0</v>
      </c>
      <c r="M401" s="34">
        <f t="shared" si="349"/>
        <v>0</v>
      </c>
      <c r="N401" s="34">
        <f t="shared" si="349"/>
        <v>0</v>
      </c>
      <c r="O401" s="34">
        <f t="shared" si="349"/>
        <v>0</v>
      </c>
      <c r="P401" s="34">
        <f t="shared" si="349"/>
        <v>8</v>
      </c>
      <c r="Q401" s="34">
        <f t="shared" si="349"/>
        <v>8</v>
      </c>
      <c r="R401" s="34">
        <f t="shared" si="349"/>
        <v>8</v>
      </c>
      <c r="S401" s="34">
        <f t="shared" si="349"/>
        <v>0</v>
      </c>
      <c r="T401" s="34">
        <f t="shared" si="349"/>
        <v>0</v>
      </c>
      <c r="U401" s="34">
        <f t="shared" si="349"/>
        <v>0</v>
      </c>
      <c r="V401" s="34">
        <f t="shared" si="349"/>
        <v>0</v>
      </c>
      <c r="W401" s="34">
        <f t="shared" si="349"/>
        <v>0</v>
      </c>
      <c r="X401" s="34">
        <f t="shared" si="349"/>
        <v>0</v>
      </c>
      <c r="Y401" s="34">
        <f t="shared" si="349"/>
        <v>0</v>
      </c>
      <c r="Z401" s="34">
        <f t="shared" si="349"/>
        <v>0</v>
      </c>
      <c r="AA401" s="34">
        <f t="shared" si="349"/>
        <v>0</v>
      </c>
      <c r="AB401" s="34">
        <f t="shared" si="349"/>
        <v>0</v>
      </c>
      <c r="AC401" s="224">
        <f t="shared" si="332"/>
        <v>0.6211180124223602</v>
      </c>
      <c r="AD401" s="12"/>
      <c r="AE401" s="12"/>
      <c r="AF401">
        <v>2</v>
      </c>
      <c r="AG401">
        <v>2</v>
      </c>
    </row>
    <row r="402" spans="1:33" ht="19.5">
      <c r="A402" s="166" t="s">
        <v>52</v>
      </c>
      <c r="B402" s="163" t="s">
        <v>32</v>
      </c>
      <c r="C402" s="38">
        <f t="shared" ref="C402" si="350">C403</f>
        <v>600</v>
      </c>
      <c r="D402" s="38">
        <f>D403</f>
        <v>600</v>
      </c>
      <c r="E402" s="38">
        <f t="shared" ref="E402:AB402" si="351">E403</f>
        <v>600</v>
      </c>
      <c r="F402" s="38">
        <f t="shared" si="351"/>
        <v>0</v>
      </c>
      <c r="G402" s="38">
        <f t="shared" si="351"/>
        <v>0</v>
      </c>
      <c r="H402" s="38">
        <f t="shared" si="351"/>
        <v>0</v>
      </c>
      <c r="I402" s="38">
        <f t="shared" si="351"/>
        <v>0</v>
      </c>
      <c r="J402" s="38">
        <f t="shared" si="351"/>
        <v>0</v>
      </c>
      <c r="K402" s="38">
        <f t="shared" si="351"/>
        <v>0</v>
      </c>
      <c r="L402" s="38">
        <f t="shared" si="351"/>
        <v>0</v>
      </c>
      <c r="M402" s="38">
        <f t="shared" si="351"/>
        <v>0</v>
      </c>
      <c r="N402" s="38">
        <f t="shared" si="351"/>
        <v>0</v>
      </c>
      <c r="O402" s="38">
        <f t="shared" si="351"/>
        <v>0</v>
      </c>
      <c r="P402" s="38">
        <f t="shared" si="351"/>
        <v>0</v>
      </c>
      <c r="Q402" s="38">
        <f t="shared" si="351"/>
        <v>0</v>
      </c>
      <c r="R402" s="38">
        <f t="shared" si="351"/>
        <v>0</v>
      </c>
      <c r="S402" s="38">
        <f t="shared" si="351"/>
        <v>0</v>
      </c>
      <c r="T402" s="38">
        <f t="shared" si="351"/>
        <v>0</v>
      </c>
      <c r="U402" s="38">
        <f t="shared" si="351"/>
        <v>0</v>
      </c>
      <c r="V402" s="38">
        <f t="shared" si="351"/>
        <v>0</v>
      </c>
      <c r="W402" s="38">
        <f t="shared" si="351"/>
        <v>0</v>
      </c>
      <c r="X402" s="38">
        <f t="shared" si="351"/>
        <v>0</v>
      </c>
      <c r="Y402" s="38">
        <f t="shared" si="351"/>
        <v>0</v>
      </c>
      <c r="Z402" s="38">
        <f t="shared" si="351"/>
        <v>0</v>
      </c>
      <c r="AA402" s="38">
        <f t="shared" si="351"/>
        <v>0</v>
      </c>
      <c r="AB402" s="38">
        <f t="shared" si="351"/>
        <v>0</v>
      </c>
      <c r="AC402" s="224">
        <f t="shared" si="332"/>
        <v>0</v>
      </c>
      <c r="AD402" s="12"/>
      <c r="AE402" s="12"/>
      <c r="AF402">
        <v>1</v>
      </c>
      <c r="AG402">
        <v>1</v>
      </c>
    </row>
    <row r="403" spans="1:33" ht="56.25">
      <c r="A403" s="170"/>
      <c r="B403" s="129" t="s">
        <v>671</v>
      </c>
      <c r="C403" s="220">
        <f t="shared" ref="C403:C405" si="352">D403+J403</f>
        <v>600</v>
      </c>
      <c r="D403" s="35">
        <f t="shared" ref="D403:D405" si="353">SUM(E403:H403)</f>
        <v>600</v>
      </c>
      <c r="E403" s="35">
        <v>600</v>
      </c>
      <c r="F403" s="35"/>
      <c r="G403" s="35"/>
      <c r="H403" s="35"/>
      <c r="I403" s="35"/>
      <c r="J403" s="35"/>
      <c r="K403" s="35"/>
      <c r="L403" s="35"/>
      <c r="M403" s="35"/>
      <c r="N403" s="35"/>
      <c r="O403" s="35"/>
      <c r="P403" s="4"/>
      <c r="Q403" s="4"/>
      <c r="R403" s="213"/>
      <c r="S403" s="213"/>
      <c r="T403" s="213"/>
      <c r="U403" s="213"/>
      <c r="V403" s="213"/>
      <c r="W403" s="213"/>
      <c r="X403" s="213"/>
      <c r="Y403" s="213"/>
      <c r="Z403" s="213"/>
      <c r="AA403" s="213"/>
      <c r="AB403" s="213"/>
      <c r="AC403" s="224">
        <f t="shared" si="332"/>
        <v>0</v>
      </c>
      <c r="AD403" s="12" t="s">
        <v>276</v>
      </c>
      <c r="AE403" s="12" t="s">
        <v>709</v>
      </c>
      <c r="AF403">
        <v>1</v>
      </c>
      <c r="AG403">
        <v>1</v>
      </c>
    </row>
    <row r="404" spans="1:33" ht="19.5">
      <c r="A404" s="162" t="s">
        <v>46</v>
      </c>
      <c r="B404" s="163" t="s">
        <v>33</v>
      </c>
      <c r="C404" s="38">
        <f t="shared" ref="C404" si="354">C405</f>
        <v>688</v>
      </c>
      <c r="D404" s="38">
        <f>D405</f>
        <v>688</v>
      </c>
      <c r="E404" s="38">
        <f t="shared" ref="E404:AB404" si="355">E405</f>
        <v>688</v>
      </c>
      <c r="F404" s="38">
        <f t="shared" si="355"/>
        <v>0</v>
      </c>
      <c r="G404" s="38">
        <f t="shared" si="355"/>
        <v>0</v>
      </c>
      <c r="H404" s="38">
        <f t="shared" si="355"/>
        <v>0</v>
      </c>
      <c r="I404" s="38">
        <f t="shared" si="355"/>
        <v>0</v>
      </c>
      <c r="J404" s="38">
        <f t="shared" si="355"/>
        <v>0</v>
      </c>
      <c r="K404" s="38">
        <f t="shared" si="355"/>
        <v>0</v>
      </c>
      <c r="L404" s="38">
        <f t="shared" si="355"/>
        <v>0</v>
      </c>
      <c r="M404" s="38">
        <f t="shared" si="355"/>
        <v>0</v>
      </c>
      <c r="N404" s="38">
        <f t="shared" si="355"/>
        <v>0</v>
      </c>
      <c r="O404" s="38">
        <f t="shared" si="355"/>
        <v>0</v>
      </c>
      <c r="P404" s="38">
        <f t="shared" si="355"/>
        <v>8</v>
      </c>
      <c r="Q404" s="38">
        <f t="shared" si="355"/>
        <v>8</v>
      </c>
      <c r="R404" s="38">
        <f t="shared" si="355"/>
        <v>8</v>
      </c>
      <c r="S404" s="38">
        <f t="shared" si="355"/>
        <v>0</v>
      </c>
      <c r="T404" s="38">
        <f t="shared" si="355"/>
        <v>0</v>
      </c>
      <c r="U404" s="38">
        <f t="shared" si="355"/>
        <v>0</v>
      </c>
      <c r="V404" s="38">
        <f t="shared" si="355"/>
        <v>0</v>
      </c>
      <c r="W404" s="38">
        <f t="shared" si="355"/>
        <v>0</v>
      </c>
      <c r="X404" s="38">
        <f t="shared" si="355"/>
        <v>0</v>
      </c>
      <c r="Y404" s="38">
        <f t="shared" si="355"/>
        <v>0</v>
      </c>
      <c r="Z404" s="38">
        <f t="shared" si="355"/>
        <v>0</v>
      </c>
      <c r="AA404" s="38">
        <f t="shared" si="355"/>
        <v>0</v>
      </c>
      <c r="AB404" s="38">
        <f t="shared" si="355"/>
        <v>0</v>
      </c>
      <c r="AC404" s="224">
        <f t="shared" si="332"/>
        <v>1.1627906976744187</v>
      </c>
      <c r="AD404" s="12"/>
      <c r="AE404" s="12">
        <v>0</v>
      </c>
      <c r="AF404">
        <v>1</v>
      </c>
      <c r="AG404">
        <v>1</v>
      </c>
    </row>
    <row r="405" spans="1:33" ht="56.25">
      <c r="A405" s="138"/>
      <c r="B405" s="28" t="s">
        <v>672</v>
      </c>
      <c r="C405" s="220">
        <f t="shared" si="352"/>
        <v>688</v>
      </c>
      <c r="D405" s="35">
        <f t="shared" si="353"/>
        <v>688</v>
      </c>
      <c r="E405" s="35">
        <v>688</v>
      </c>
      <c r="F405" s="35"/>
      <c r="G405" s="35"/>
      <c r="H405" s="35"/>
      <c r="I405" s="35"/>
      <c r="J405" s="35"/>
      <c r="K405" s="35"/>
      <c r="L405" s="35"/>
      <c r="M405" s="35"/>
      <c r="N405" s="35"/>
      <c r="O405" s="35"/>
      <c r="P405" s="35">
        <f>Q405+V405</f>
        <v>8</v>
      </c>
      <c r="Q405" s="35">
        <f>SUM(R405:U405)</f>
        <v>8</v>
      </c>
      <c r="R405" s="413">
        <v>8</v>
      </c>
      <c r="S405" s="213"/>
      <c r="T405" s="213"/>
      <c r="U405" s="213"/>
      <c r="V405" s="213"/>
      <c r="W405" s="213"/>
      <c r="X405" s="213"/>
      <c r="Y405" s="213"/>
      <c r="Z405" s="213"/>
      <c r="AA405" s="213"/>
      <c r="AB405" s="213"/>
      <c r="AC405" s="224">
        <f t="shared" si="332"/>
        <v>1.1627906976744187</v>
      </c>
      <c r="AD405" s="12" t="s">
        <v>276</v>
      </c>
      <c r="AE405" s="12" t="s">
        <v>709</v>
      </c>
      <c r="AF405">
        <v>1</v>
      </c>
      <c r="AG405">
        <v>1</v>
      </c>
    </row>
    <row r="406" spans="1:33" ht="42.75" customHeight="1">
      <c r="A406" s="127" t="s">
        <v>34</v>
      </c>
      <c r="B406" s="128" t="s">
        <v>473</v>
      </c>
      <c r="C406" s="128"/>
      <c r="D406" s="35">
        <v>0</v>
      </c>
      <c r="E406" s="35">
        <v>0</v>
      </c>
      <c r="F406" s="35">
        <v>0</v>
      </c>
      <c r="G406" s="35"/>
      <c r="H406" s="35"/>
      <c r="I406" s="35"/>
      <c r="J406" s="35"/>
      <c r="K406" s="35"/>
      <c r="L406" s="35"/>
      <c r="M406" s="35"/>
      <c r="N406" s="35"/>
      <c r="O406" s="35"/>
      <c r="P406" s="4"/>
      <c r="Q406" s="4"/>
      <c r="R406" s="213"/>
      <c r="S406" s="213"/>
      <c r="T406" s="213"/>
      <c r="U406" s="213"/>
      <c r="V406" s="213"/>
      <c r="W406" s="213"/>
      <c r="X406" s="213"/>
      <c r="Y406" s="213"/>
      <c r="Z406" s="213"/>
      <c r="AA406" s="213"/>
      <c r="AB406" s="213"/>
      <c r="AC406" s="224"/>
      <c r="AD406" s="12"/>
      <c r="AE406" s="4"/>
      <c r="AF406">
        <v>3</v>
      </c>
      <c r="AG406">
        <v>0</v>
      </c>
    </row>
    <row r="407" spans="1:33" ht="19.5">
      <c r="A407" s="162" t="s">
        <v>52</v>
      </c>
      <c r="B407" s="163" t="s">
        <v>32</v>
      </c>
      <c r="C407" s="163"/>
      <c r="D407" s="35">
        <v>0</v>
      </c>
      <c r="E407" s="35">
        <v>0</v>
      </c>
      <c r="F407" s="35">
        <v>0</v>
      </c>
      <c r="G407" s="35"/>
      <c r="H407" s="35"/>
      <c r="I407" s="35"/>
      <c r="J407" s="35"/>
      <c r="K407" s="35"/>
      <c r="L407" s="35"/>
      <c r="M407" s="35"/>
      <c r="N407" s="35"/>
      <c r="O407" s="35"/>
      <c r="P407" s="4"/>
      <c r="Q407" s="4"/>
      <c r="R407" s="213"/>
      <c r="S407" s="213"/>
      <c r="T407" s="213"/>
      <c r="U407" s="213"/>
      <c r="V407" s="213"/>
      <c r="W407" s="213"/>
      <c r="X407" s="213"/>
      <c r="Y407" s="213"/>
      <c r="Z407" s="213"/>
      <c r="AA407" s="213"/>
      <c r="AB407" s="213"/>
      <c r="AC407" s="224"/>
      <c r="AD407" s="12"/>
      <c r="AE407" s="4">
        <v>0</v>
      </c>
      <c r="AF407">
        <v>2</v>
      </c>
      <c r="AG407">
        <v>0</v>
      </c>
    </row>
    <row r="408" spans="1:33" ht="37.5">
      <c r="A408" s="138">
        <v>1</v>
      </c>
      <c r="B408" s="139" t="s">
        <v>223</v>
      </c>
      <c r="C408" s="139"/>
      <c r="D408" s="35"/>
      <c r="E408" s="35"/>
      <c r="F408" s="35"/>
      <c r="G408" s="35"/>
      <c r="H408" s="35"/>
      <c r="I408" s="35"/>
      <c r="J408" s="35"/>
      <c r="K408" s="35"/>
      <c r="L408" s="35"/>
      <c r="M408" s="35"/>
      <c r="N408" s="35"/>
      <c r="O408" s="35"/>
      <c r="P408" s="35"/>
      <c r="Q408" s="35"/>
      <c r="R408" s="39"/>
      <c r="S408" s="213"/>
      <c r="T408" s="213"/>
      <c r="U408" s="213"/>
      <c r="V408" s="213"/>
      <c r="W408" s="213"/>
      <c r="X408" s="213"/>
      <c r="Y408" s="213"/>
      <c r="Z408" s="213"/>
      <c r="AA408" s="213"/>
      <c r="AB408" s="213"/>
      <c r="AC408" s="224"/>
      <c r="AD408" s="12" t="s">
        <v>276</v>
      </c>
      <c r="AE408" s="4">
        <v>0</v>
      </c>
      <c r="AF408">
        <v>1</v>
      </c>
    </row>
    <row r="409" spans="1:33" ht="37.5">
      <c r="A409" s="138">
        <v>2</v>
      </c>
      <c r="B409" s="139" t="s">
        <v>222</v>
      </c>
      <c r="C409" s="139"/>
      <c r="D409" s="35"/>
      <c r="E409" s="35"/>
      <c r="F409" s="35"/>
      <c r="G409" s="35"/>
      <c r="H409" s="35"/>
      <c r="I409" s="35"/>
      <c r="J409" s="35"/>
      <c r="K409" s="35"/>
      <c r="L409" s="35"/>
      <c r="M409" s="35"/>
      <c r="N409" s="35"/>
      <c r="O409" s="35"/>
      <c r="P409" s="4"/>
      <c r="Q409" s="4"/>
      <c r="R409" s="213"/>
      <c r="S409" s="213"/>
      <c r="T409" s="213"/>
      <c r="U409" s="213"/>
      <c r="V409" s="213"/>
      <c r="W409" s="213"/>
      <c r="X409" s="213"/>
      <c r="Y409" s="213"/>
      <c r="Z409" s="213"/>
      <c r="AA409" s="213"/>
      <c r="AB409" s="213"/>
      <c r="AC409" s="224"/>
      <c r="AD409" s="12" t="s">
        <v>275</v>
      </c>
      <c r="AE409" s="4">
        <v>0</v>
      </c>
      <c r="AF409">
        <v>1</v>
      </c>
    </row>
    <row r="410" spans="1:33" ht="19.5">
      <c r="A410" s="162" t="s">
        <v>46</v>
      </c>
      <c r="B410" s="163" t="s">
        <v>33</v>
      </c>
      <c r="C410" s="163"/>
      <c r="D410" s="35">
        <v>0</v>
      </c>
      <c r="E410" s="35">
        <v>0</v>
      </c>
      <c r="F410" s="35">
        <v>0</v>
      </c>
      <c r="G410" s="35"/>
      <c r="H410" s="35"/>
      <c r="I410" s="35"/>
      <c r="J410" s="35"/>
      <c r="K410" s="35"/>
      <c r="L410" s="35"/>
      <c r="M410" s="35"/>
      <c r="N410" s="35"/>
      <c r="O410" s="35"/>
      <c r="P410" s="4"/>
      <c r="Q410" s="4"/>
      <c r="R410" s="213"/>
      <c r="S410" s="213"/>
      <c r="T410" s="213"/>
      <c r="U410" s="213"/>
      <c r="V410" s="213"/>
      <c r="W410" s="213"/>
      <c r="X410" s="213"/>
      <c r="Y410" s="213"/>
      <c r="Z410" s="213"/>
      <c r="AA410" s="213"/>
      <c r="AB410" s="213"/>
      <c r="AC410" s="224"/>
      <c r="AD410" s="12"/>
      <c r="AE410" s="4"/>
      <c r="AF410">
        <v>1</v>
      </c>
      <c r="AG410">
        <v>0</v>
      </c>
    </row>
    <row r="411" spans="1:33" ht="37.5">
      <c r="A411" s="138"/>
      <c r="B411" s="139" t="s">
        <v>224</v>
      </c>
      <c r="C411" s="139"/>
      <c r="D411" s="35"/>
      <c r="E411" s="35"/>
      <c r="F411" s="35"/>
      <c r="G411" s="35"/>
      <c r="H411" s="35"/>
      <c r="I411" s="35"/>
      <c r="J411" s="35"/>
      <c r="K411" s="35"/>
      <c r="L411" s="35"/>
      <c r="M411" s="35"/>
      <c r="N411" s="35"/>
      <c r="O411" s="35"/>
      <c r="P411" s="4"/>
      <c r="Q411" s="4"/>
      <c r="R411" s="213"/>
      <c r="S411" s="213"/>
      <c r="T411" s="213"/>
      <c r="U411" s="213"/>
      <c r="V411" s="213"/>
      <c r="W411" s="213"/>
      <c r="X411" s="213"/>
      <c r="Y411" s="213"/>
      <c r="Z411" s="213"/>
      <c r="AA411" s="213"/>
      <c r="AB411" s="213"/>
      <c r="AC411" s="224"/>
      <c r="AD411" s="12" t="s">
        <v>277</v>
      </c>
      <c r="AE411" s="4">
        <v>0</v>
      </c>
      <c r="AF411">
        <v>1</v>
      </c>
    </row>
    <row r="412" spans="1:33">
      <c r="A412" s="165" t="s">
        <v>673</v>
      </c>
      <c r="B412" s="137" t="s">
        <v>226</v>
      </c>
      <c r="C412" s="137"/>
      <c r="D412" s="35">
        <v>0</v>
      </c>
      <c r="E412" s="35">
        <v>0</v>
      </c>
      <c r="F412" s="35">
        <v>0</v>
      </c>
      <c r="G412" s="35"/>
      <c r="H412" s="35"/>
      <c r="I412" s="35"/>
      <c r="J412" s="35"/>
      <c r="K412" s="35"/>
      <c r="L412" s="35"/>
      <c r="M412" s="35"/>
      <c r="N412" s="35"/>
      <c r="O412" s="35"/>
      <c r="P412" s="4"/>
      <c r="Q412" s="4"/>
      <c r="R412" s="213"/>
      <c r="S412" s="213"/>
      <c r="T412" s="213"/>
      <c r="U412" s="213"/>
      <c r="V412" s="213"/>
      <c r="W412" s="213"/>
      <c r="X412" s="213"/>
      <c r="Y412" s="213"/>
      <c r="Z412" s="213"/>
      <c r="AA412" s="213"/>
      <c r="AB412" s="213"/>
      <c r="AC412" s="224"/>
      <c r="AD412" s="12"/>
      <c r="AE412" s="4">
        <v>0</v>
      </c>
      <c r="AF412">
        <v>1</v>
      </c>
      <c r="AG412">
        <v>0</v>
      </c>
    </row>
    <row r="413" spans="1:33">
      <c r="A413" s="161" t="s">
        <v>38</v>
      </c>
      <c r="B413" s="137" t="s">
        <v>29</v>
      </c>
      <c r="C413" s="137"/>
      <c r="D413" s="35">
        <v>0</v>
      </c>
      <c r="E413" s="35">
        <v>0</v>
      </c>
      <c r="F413" s="35">
        <v>0</v>
      </c>
      <c r="G413" s="35"/>
      <c r="H413" s="35"/>
      <c r="I413" s="35"/>
      <c r="J413" s="35"/>
      <c r="K413" s="35"/>
      <c r="L413" s="35"/>
      <c r="M413" s="35"/>
      <c r="N413" s="35"/>
      <c r="O413" s="35"/>
      <c r="P413" s="4"/>
      <c r="Q413" s="4"/>
      <c r="R413" s="213"/>
      <c r="S413" s="213"/>
      <c r="T413" s="213"/>
      <c r="U413" s="213"/>
      <c r="V413" s="213"/>
      <c r="W413" s="213"/>
      <c r="X413" s="213"/>
      <c r="Y413" s="213"/>
      <c r="Z413" s="213"/>
      <c r="AA413" s="213"/>
      <c r="AB413" s="213"/>
      <c r="AC413" s="224"/>
      <c r="AD413" s="12">
        <v>0</v>
      </c>
      <c r="AE413" s="4"/>
      <c r="AF413">
        <v>1</v>
      </c>
      <c r="AG413">
        <v>0</v>
      </c>
    </row>
    <row r="414" spans="1:33">
      <c r="A414" s="161" t="s">
        <v>30</v>
      </c>
      <c r="B414" s="128" t="s">
        <v>472</v>
      </c>
      <c r="C414" s="128"/>
      <c r="D414" s="35">
        <v>0</v>
      </c>
      <c r="E414" s="35">
        <v>0</v>
      </c>
      <c r="F414" s="35">
        <v>0</v>
      </c>
      <c r="G414" s="35"/>
      <c r="H414" s="35"/>
      <c r="I414" s="35"/>
      <c r="J414" s="35"/>
      <c r="K414" s="35"/>
      <c r="L414" s="35"/>
      <c r="M414" s="35"/>
      <c r="N414" s="35"/>
      <c r="O414" s="35"/>
      <c r="P414" s="4"/>
      <c r="Q414" s="4"/>
      <c r="R414" s="213"/>
      <c r="S414" s="213"/>
      <c r="T414" s="213"/>
      <c r="U414" s="213"/>
      <c r="V414" s="213"/>
      <c r="W414" s="213"/>
      <c r="X414" s="213"/>
      <c r="Y414" s="213"/>
      <c r="Z414" s="213"/>
      <c r="AA414" s="213"/>
      <c r="AB414" s="213"/>
      <c r="AC414" s="224"/>
      <c r="AD414" s="12"/>
      <c r="AE414" s="4"/>
      <c r="AF414">
        <v>1</v>
      </c>
      <c r="AG414">
        <v>0</v>
      </c>
    </row>
    <row r="415" spans="1:33" ht="19.5">
      <c r="A415" s="162" t="s">
        <v>46</v>
      </c>
      <c r="B415" s="163" t="s">
        <v>33</v>
      </c>
      <c r="C415" s="163"/>
      <c r="D415" s="35">
        <v>0</v>
      </c>
      <c r="E415" s="35">
        <v>0</v>
      </c>
      <c r="F415" s="35">
        <v>0</v>
      </c>
      <c r="G415" s="35"/>
      <c r="H415" s="35"/>
      <c r="I415" s="35"/>
      <c r="J415" s="35"/>
      <c r="K415" s="35"/>
      <c r="L415" s="35"/>
      <c r="M415" s="35"/>
      <c r="N415" s="35"/>
      <c r="O415" s="35"/>
      <c r="P415" s="4"/>
      <c r="Q415" s="4"/>
      <c r="R415" s="213"/>
      <c r="S415" s="213"/>
      <c r="T415" s="213"/>
      <c r="U415" s="213"/>
      <c r="V415" s="213"/>
      <c r="W415" s="213"/>
      <c r="X415" s="213"/>
      <c r="Y415" s="213"/>
      <c r="Z415" s="213"/>
      <c r="AA415" s="213"/>
      <c r="AB415" s="213"/>
      <c r="AC415" s="224"/>
      <c r="AD415" s="12"/>
      <c r="AE415" s="4"/>
      <c r="AF415">
        <v>1</v>
      </c>
      <c r="AG415">
        <v>0</v>
      </c>
    </row>
    <row r="416" spans="1:33" ht="37.5">
      <c r="A416" s="138"/>
      <c r="B416" s="129" t="s">
        <v>674</v>
      </c>
      <c r="C416" s="129"/>
      <c r="D416" s="35"/>
      <c r="E416" s="35"/>
      <c r="F416" s="35"/>
      <c r="G416" s="35"/>
      <c r="H416" s="35"/>
      <c r="I416" s="35"/>
      <c r="J416" s="35"/>
      <c r="K416" s="35"/>
      <c r="L416" s="35"/>
      <c r="M416" s="35"/>
      <c r="N416" s="35"/>
      <c r="O416" s="35"/>
      <c r="P416" s="4"/>
      <c r="Q416" s="4"/>
      <c r="R416" s="213"/>
      <c r="S416" s="213"/>
      <c r="T416" s="213"/>
      <c r="U416" s="213"/>
      <c r="V416" s="213"/>
      <c r="W416" s="213"/>
      <c r="X416" s="213"/>
      <c r="Y416" s="213"/>
      <c r="Z416" s="213"/>
      <c r="AA416" s="213"/>
      <c r="AB416" s="213"/>
      <c r="AC416" s="224"/>
      <c r="AD416" s="12" t="s">
        <v>719</v>
      </c>
      <c r="AE416" s="4"/>
      <c r="AF416">
        <v>1</v>
      </c>
    </row>
    <row r="417" spans="1:33">
      <c r="A417" s="165" t="s">
        <v>675</v>
      </c>
      <c r="B417" s="137" t="s">
        <v>228</v>
      </c>
      <c r="C417" s="137"/>
      <c r="D417" s="35">
        <v>0</v>
      </c>
      <c r="E417" s="35">
        <v>0</v>
      </c>
      <c r="F417" s="35">
        <v>0</v>
      </c>
      <c r="G417" s="35"/>
      <c r="H417" s="35"/>
      <c r="I417" s="35"/>
      <c r="J417" s="35"/>
      <c r="K417" s="35"/>
      <c r="L417" s="35"/>
      <c r="M417" s="35"/>
      <c r="N417" s="35"/>
      <c r="O417" s="35"/>
      <c r="P417" s="4"/>
      <c r="Q417" s="4"/>
      <c r="R417" s="213"/>
      <c r="S417" s="213"/>
      <c r="T417" s="213"/>
      <c r="U417" s="213"/>
      <c r="V417" s="213"/>
      <c r="W417" s="213"/>
      <c r="X417" s="213"/>
      <c r="Y417" s="213"/>
      <c r="Z417" s="213"/>
      <c r="AA417" s="213"/>
      <c r="AB417" s="213"/>
      <c r="AC417" s="224"/>
      <c r="AD417" s="12"/>
      <c r="AE417" s="4">
        <v>0</v>
      </c>
      <c r="AF417">
        <v>8</v>
      </c>
      <c r="AG417">
        <v>0</v>
      </c>
    </row>
    <row r="418" spans="1:33">
      <c r="A418" s="136" t="s">
        <v>26</v>
      </c>
      <c r="B418" s="154" t="s">
        <v>28</v>
      </c>
      <c r="C418" s="154"/>
      <c r="D418" s="35">
        <v>0</v>
      </c>
      <c r="E418" s="35">
        <v>0</v>
      </c>
      <c r="F418" s="35">
        <v>0</v>
      </c>
      <c r="G418" s="35"/>
      <c r="H418" s="35"/>
      <c r="I418" s="35"/>
      <c r="J418" s="35"/>
      <c r="K418" s="35"/>
      <c r="L418" s="35"/>
      <c r="M418" s="35"/>
      <c r="N418" s="35"/>
      <c r="O418" s="35"/>
      <c r="P418" s="4"/>
      <c r="Q418" s="4"/>
      <c r="R418" s="213"/>
      <c r="S418" s="213"/>
      <c r="T418" s="213"/>
      <c r="U418" s="213"/>
      <c r="V418" s="213"/>
      <c r="W418" s="213"/>
      <c r="X418" s="213"/>
      <c r="Y418" s="213"/>
      <c r="Z418" s="213"/>
      <c r="AA418" s="213"/>
      <c r="AB418" s="213"/>
      <c r="AC418" s="224"/>
      <c r="AD418" s="12"/>
      <c r="AE418" s="4">
        <v>0</v>
      </c>
      <c r="AF418">
        <v>4</v>
      </c>
      <c r="AG418">
        <v>0</v>
      </c>
    </row>
    <row r="419" spans="1:33" ht="37.5">
      <c r="A419" s="143">
        <v>1</v>
      </c>
      <c r="B419" s="168" t="s">
        <v>232</v>
      </c>
      <c r="C419" s="168"/>
      <c r="D419" s="35"/>
      <c r="E419" s="35"/>
      <c r="F419" s="35"/>
      <c r="G419" s="35"/>
      <c r="H419" s="35"/>
      <c r="I419" s="35"/>
      <c r="J419" s="35"/>
      <c r="K419" s="35"/>
      <c r="L419" s="35"/>
      <c r="M419" s="35"/>
      <c r="N419" s="35"/>
      <c r="O419" s="35"/>
      <c r="P419" s="4"/>
      <c r="Q419" s="4"/>
      <c r="R419" s="213"/>
      <c r="S419" s="213"/>
      <c r="T419" s="213"/>
      <c r="U419" s="213"/>
      <c r="V419" s="213"/>
      <c r="W419" s="213"/>
      <c r="X419" s="213"/>
      <c r="Y419" s="213"/>
      <c r="Z419" s="213"/>
      <c r="AA419" s="213"/>
      <c r="AB419" s="213"/>
      <c r="AC419" s="224"/>
      <c r="AD419" s="12" t="s">
        <v>280</v>
      </c>
      <c r="AE419" s="4">
        <v>0</v>
      </c>
      <c r="AF419">
        <v>1</v>
      </c>
    </row>
    <row r="420" spans="1:33" ht="37.5">
      <c r="A420" s="143">
        <v>2</v>
      </c>
      <c r="B420" s="168" t="s">
        <v>676</v>
      </c>
      <c r="C420" s="168"/>
      <c r="D420" s="35"/>
      <c r="E420" s="35"/>
      <c r="F420" s="35"/>
      <c r="G420" s="35"/>
      <c r="H420" s="35"/>
      <c r="I420" s="35"/>
      <c r="J420" s="35"/>
      <c r="K420" s="35"/>
      <c r="L420" s="35"/>
      <c r="M420" s="35"/>
      <c r="N420" s="35"/>
      <c r="O420" s="35"/>
      <c r="P420" s="4"/>
      <c r="Q420" s="4"/>
      <c r="R420" s="213"/>
      <c r="S420" s="213"/>
      <c r="T420" s="213"/>
      <c r="U420" s="213"/>
      <c r="V420" s="213"/>
      <c r="W420" s="213"/>
      <c r="X420" s="213"/>
      <c r="Y420" s="213"/>
      <c r="Z420" s="213"/>
      <c r="AA420" s="213"/>
      <c r="AB420" s="213"/>
      <c r="AC420" s="224"/>
      <c r="AD420" s="12" t="s">
        <v>729</v>
      </c>
      <c r="AE420" s="4">
        <v>0</v>
      </c>
      <c r="AF420">
        <v>1</v>
      </c>
    </row>
    <row r="421" spans="1:33" ht="56.25">
      <c r="A421" s="143">
        <v>3</v>
      </c>
      <c r="B421" s="28" t="s">
        <v>677</v>
      </c>
      <c r="C421" s="28"/>
      <c r="D421" s="35"/>
      <c r="E421" s="35"/>
      <c r="F421" s="35"/>
      <c r="G421" s="35"/>
      <c r="H421" s="35"/>
      <c r="I421" s="35"/>
      <c r="J421" s="35"/>
      <c r="K421" s="35"/>
      <c r="L421" s="35"/>
      <c r="M421" s="35"/>
      <c r="N421" s="35"/>
      <c r="O421" s="35"/>
      <c r="P421" s="4"/>
      <c r="Q421" s="4"/>
      <c r="R421" s="213"/>
      <c r="S421" s="213"/>
      <c r="T421" s="213"/>
      <c r="U421" s="213"/>
      <c r="V421" s="213"/>
      <c r="W421" s="213"/>
      <c r="X421" s="213"/>
      <c r="Y421" s="213"/>
      <c r="Z421" s="213"/>
      <c r="AA421" s="213"/>
      <c r="AB421" s="213"/>
      <c r="AC421" s="224"/>
      <c r="AD421" s="12" t="s">
        <v>729</v>
      </c>
      <c r="AE421" s="4"/>
      <c r="AF421">
        <v>1</v>
      </c>
    </row>
    <row r="422" spans="1:33" ht="56.25">
      <c r="A422" s="143">
        <v>4</v>
      </c>
      <c r="B422" s="28" t="s">
        <v>678</v>
      </c>
      <c r="C422" s="28"/>
      <c r="D422" s="35"/>
      <c r="E422" s="35"/>
      <c r="F422" s="35"/>
      <c r="G422" s="35"/>
      <c r="H422" s="35"/>
      <c r="I422" s="35"/>
      <c r="J422" s="35"/>
      <c r="K422" s="35"/>
      <c r="L422" s="35"/>
      <c r="M422" s="35"/>
      <c r="N422" s="35"/>
      <c r="O422" s="35"/>
      <c r="P422" s="4"/>
      <c r="Q422" s="4"/>
      <c r="R422" s="213"/>
      <c r="S422" s="213"/>
      <c r="T422" s="213"/>
      <c r="U422" s="213"/>
      <c r="V422" s="213"/>
      <c r="W422" s="213"/>
      <c r="X422" s="213"/>
      <c r="Y422" s="213"/>
      <c r="Z422" s="213"/>
      <c r="AA422" s="213"/>
      <c r="AB422" s="213"/>
      <c r="AC422" s="224"/>
      <c r="AD422" s="12" t="s">
        <v>259</v>
      </c>
      <c r="AE422" s="4">
        <v>0</v>
      </c>
      <c r="AF422">
        <v>1</v>
      </c>
    </row>
    <row r="423" spans="1:33">
      <c r="A423" s="20" t="s">
        <v>38</v>
      </c>
      <c r="B423" s="128" t="s">
        <v>29</v>
      </c>
      <c r="C423" s="128"/>
      <c r="D423" s="35">
        <v>0</v>
      </c>
      <c r="E423" s="35">
        <v>0</v>
      </c>
      <c r="F423" s="35">
        <v>0</v>
      </c>
      <c r="G423" s="35"/>
      <c r="H423" s="35"/>
      <c r="I423" s="35"/>
      <c r="J423" s="35"/>
      <c r="K423" s="35"/>
      <c r="L423" s="35"/>
      <c r="M423" s="35"/>
      <c r="N423" s="35"/>
      <c r="O423" s="35"/>
      <c r="P423" s="4"/>
      <c r="Q423" s="4"/>
      <c r="R423" s="213"/>
      <c r="S423" s="213"/>
      <c r="T423" s="213"/>
      <c r="U423" s="213"/>
      <c r="V423" s="213"/>
      <c r="W423" s="213"/>
      <c r="X423" s="213"/>
      <c r="Y423" s="213"/>
      <c r="Z423" s="213"/>
      <c r="AA423" s="213"/>
      <c r="AB423" s="213"/>
      <c r="AC423" s="224"/>
      <c r="AD423" s="12"/>
      <c r="AE423" s="4">
        <v>0</v>
      </c>
      <c r="AF423">
        <v>4</v>
      </c>
      <c r="AG423">
        <v>0</v>
      </c>
    </row>
    <row r="424" spans="1:33">
      <c r="A424" s="127" t="s">
        <v>30</v>
      </c>
      <c r="B424" s="128" t="s">
        <v>472</v>
      </c>
      <c r="C424" s="128"/>
      <c r="D424" s="35">
        <v>0</v>
      </c>
      <c r="E424" s="35">
        <v>0</v>
      </c>
      <c r="F424" s="35">
        <v>0</v>
      </c>
      <c r="G424" s="35"/>
      <c r="H424" s="35"/>
      <c r="I424" s="35"/>
      <c r="J424" s="35"/>
      <c r="K424" s="35"/>
      <c r="L424" s="35"/>
      <c r="M424" s="35"/>
      <c r="N424" s="35"/>
      <c r="O424" s="35"/>
      <c r="P424" s="4"/>
      <c r="Q424" s="4"/>
      <c r="R424" s="213"/>
      <c r="S424" s="213"/>
      <c r="T424" s="213"/>
      <c r="U424" s="213"/>
      <c r="V424" s="213"/>
      <c r="W424" s="213"/>
      <c r="X424" s="213"/>
      <c r="Y424" s="213"/>
      <c r="Z424" s="213"/>
      <c r="AA424" s="213"/>
      <c r="AB424" s="213"/>
      <c r="AC424" s="224"/>
      <c r="AD424" s="12"/>
      <c r="AE424" s="4"/>
      <c r="AF424">
        <v>3</v>
      </c>
      <c r="AG424">
        <v>0</v>
      </c>
    </row>
    <row r="425" spans="1:33" ht="19.5">
      <c r="A425" s="141" t="s">
        <v>46</v>
      </c>
      <c r="B425" s="152" t="s">
        <v>33</v>
      </c>
      <c r="C425" s="152"/>
      <c r="D425" s="35">
        <v>0</v>
      </c>
      <c r="E425" s="35">
        <v>0</v>
      </c>
      <c r="F425" s="35">
        <v>0</v>
      </c>
      <c r="G425" s="35"/>
      <c r="H425" s="35"/>
      <c r="I425" s="35"/>
      <c r="J425" s="35"/>
      <c r="K425" s="35"/>
      <c r="L425" s="35"/>
      <c r="M425" s="35"/>
      <c r="N425" s="35"/>
      <c r="O425" s="35"/>
      <c r="P425" s="4"/>
      <c r="Q425" s="4"/>
      <c r="R425" s="213"/>
      <c r="S425" s="213"/>
      <c r="T425" s="213"/>
      <c r="U425" s="213"/>
      <c r="V425" s="213"/>
      <c r="W425" s="213"/>
      <c r="X425" s="213"/>
      <c r="Y425" s="213"/>
      <c r="Z425" s="213"/>
      <c r="AA425" s="213"/>
      <c r="AB425" s="213"/>
      <c r="AC425" s="224"/>
      <c r="AD425" s="12"/>
      <c r="AE425" s="4"/>
      <c r="AF425">
        <v>3</v>
      </c>
      <c r="AG425">
        <v>0</v>
      </c>
    </row>
    <row r="426" spans="1:33" ht="56.25">
      <c r="A426" s="143">
        <v>1</v>
      </c>
      <c r="B426" s="139" t="s">
        <v>229</v>
      </c>
      <c r="C426" s="139"/>
      <c r="D426" s="35"/>
      <c r="E426" s="35"/>
      <c r="F426" s="35"/>
      <c r="G426" s="35"/>
      <c r="H426" s="35"/>
      <c r="I426" s="35"/>
      <c r="J426" s="35"/>
      <c r="K426" s="35"/>
      <c r="L426" s="35"/>
      <c r="M426" s="35"/>
      <c r="N426" s="35"/>
      <c r="O426" s="35"/>
      <c r="P426" s="4"/>
      <c r="Q426" s="4"/>
      <c r="R426" s="213"/>
      <c r="S426" s="213"/>
      <c r="T426" s="213"/>
      <c r="U426" s="213"/>
      <c r="V426" s="213"/>
      <c r="W426" s="213"/>
      <c r="X426" s="213"/>
      <c r="Y426" s="213"/>
      <c r="Z426" s="213"/>
      <c r="AA426" s="213"/>
      <c r="AB426" s="213"/>
      <c r="AC426" s="224"/>
      <c r="AD426" s="12" t="s">
        <v>259</v>
      </c>
      <c r="AE426" s="4"/>
      <c r="AF426">
        <v>1</v>
      </c>
    </row>
    <row r="427" spans="1:33" ht="43.5" customHeight="1">
      <c r="A427" s="143">
        <v>2</v>
      </c>
      <c r="B427" s="139" t="s">
        <v>230</v>
      </c>
      <c r="C427" s="139"/>
      <c r="D427" s="35"/>
      <c r="E427" s="35"/>
      <c r="F427" s="35"/>
      <c r="G427" s="35"/>
      <c r="H427" s="35"/>
      <c r="I427" s="35"/>
      <c r="J427" s="35"/>
      <c r="K427" s="35"/>
      <c r="L427" s="35"/>
      <c r="M427" s="35"/>
      <c r="N427" s="35"/>
      <c r="O427" s="35"/>
      <c r="P427" s="4"/>
      <c r="Q427" s="4"/>
      <c r="R427" s="213"/>
      <c r="S427" s="213"/>
      <c r="T427" s="213"/>
      <c r="U427" s="213"/>
      <c r="V427" s="213"/>
      <c r="W427" s="213"/>
      <c r="X427" s="213"/>
      <c r="Y427" s="213"/>
      <c r="Z427" s="213"/>
      <c r="AA427" s="213"/>
      <c r="AB427" s="213"/>
      <c r="AC427" s="224"/>
      <c r="AD427" s="12" t="s">
        <v>278</v>
      </c>
      <c r="AE427" s="4">
        <v>0</v>
      </c>
      <c r="AF427">
        <v>1</v>
      </c>
    </row>
    <row r="428" spans="1:33" ht="56.25">
      <c r="A428" s="143">
        <v>3</v>
      </c>
      <c r="B428" s="139" t="s">
        <v>679</v>
      </c>
      <c r="C428" s="139"/>
      <c r="D428" s="35"/>
      <c r="E428" s="35"/>
      <c r="F428" s="35"/>
      <c r="G428" s="35"/>
      <c r="H428" s="35"/>
      <c r="I428" s="35"/>
      <c r="J428" s="35"/>
      <c r="K428" s="35"/>
      <c r="L428" s="35"/>
      <c r="M428" s="35"/>
      <c r="N428" s="35"/>
      <c r="O428" s="35"/>
      <c r="P428" s="4"/>
      <c r="Q428" s="4"/>
      <c r="R428" s="213"/>
      <c r="S428" s="213"/>
      <c r="T428" s="213"/>
      <c r="U428" s="213"/>
      <c r="V428" s="213"/>
      <c r="W428" s="213"/>
      <c r="X428" s="213"/>
      <c r="Y428" s="213"/>
      <c r="Z428" s="213"/>
      <c r="AA428" s="213"/>
      <c r="AB428" s="213"/>
      <c r="AC428" s="224"/>
      <c r="AD428" s="12" t="s">
        <v>259</v>
      </c>
      <c r="AE428" s="4">
        <v>0</v>
      </c>
      <c r="AF428">
        <v>1</v>
      </c>
    </row>
    <row r="429" spans="1:33">
      <c r="A429" s="127" t="s">
        <v>36</v>
      </c>
      <c r="B429" s="137" t="s">
        <v>473</v>
      </c>
      <c r="C429" s="137"/>
      <c r="D429" s="35">
        <v>0</v>
      </c>
      <c r="E429" s="35">
        <v>0</v>
      </c>
      <c r="F429" s="35">
        <v>0</v>
      </c>
      <c r="G429" s="35"/>
      <c r="H429" s="35"/>
      <c r="I429" s="35"/>
      <c r="J429" s="35"/>
      <c r="K429" s="35"/>
      <c r="L429" s="35"/>
      <c r="M429" s="35"/>
      <c r="N429" s="35"/>
      <c r="O429" s="35"/>
      <c r="P429" s="4"/>
      <c r="Q429" s="4"/>
      <c r="R429" s="213"/>
      <c r="S429" s="213"/>
      <c r="T429" s="213"/>
      <c r="U429" s="213"/>
      <c r="V429" s="213"/>
      <c r="W429" s="213"/>
      <c r="X429" s="213"/>
      <c r="Y429" s="213"/>
      <c r="Z429" s="213"/>
      <c r="AA429" s="213"/>
      <c r="AB429" s="213"/>
      <c r="AC429" s="224"/>
      <c r="AD429" s="12"/>
      <c r="AE429" s="4">
        <v>0</v>
      </c>
      <c r="AF429">
        <v>1</v>
      </c>
    </row>
    <row r="430" spans="1:33" ht="19.5">
      <c r="A430" s="141" t="s">
        <v>46</v>
      </c>
      <c r="B430" s="152" t="s">
        <v>33</v>
      </c>
      <c r="C430" s="152"/>
      <c r="D430" s="35">
        <v>0</v>
      </c>
      <c r="E430" s="35">
        <v>0</v>
      </c>
      <c r="F430" s="35">
        <v>0</v>
      </c>
      <c r="G430" s="35"/>
      <c r="H430" s="35"/>
      <c r="I430" s="35"/>
      <c r="J430" s="35"/>
      <c r="K430" s="35"/>
      <c r="L430" s="35"/>
      <c r="M430" s="35"/>
      <c r="N430" s="35"/>
      <c r="O430" s="35"/>
      <c r="P430" s="4"/>
      <c r="Q430" s="4"/>
      <c r="R430" s="213"/>
      <c r="S430" s="213"/>
      <c r="T430" s="213"/>
      <c r="U430" s="213"/>
      <c r="V430" s="213"/>
      <c r="W430" s="213"/>
      <c r="X430" s="213"/>
      <c r="Y430" s="213"/>
      <c r="Z430" s="213"/>
      <c r="AA430" s="213"/>
      <c r="AB430" s="213"/>
      <c r="AC430" s="224"/>
      <c r="AD430" s="12"/>
      <c r="AE430" s="4"/>
      <c r="AF430">
        <v>1</v>
      </c>
    </row>
    <row r="431" spans="1:33">
      <c r="A431" s="143"/>
      <c r="B431" s="171" t="s">
        <v>231</v>
      </c>
      <c r="C431" s="171"/>
      <c r="D431" s="35"/>
      <c r="E431" s="35"/>
      <c r="F431" s="35"/>
      <c r="G431" s="35"/>
      <c r="H431" s="35"/>
      <c r="I431" s="35"/>
      <c r="J431" s="35"/>
      <c r="K431" s="35"/>
      <c r="L431" s="35"/>
      <c r="M431" s="35"/>
      <c r="N431" s="35"/>
      <c r="O431" s="35"/>
      <c r="P431" s="4"/>
      <c r="Q431" s="4"/>
      <c r="R431" s="213"/>
      <c r="S431" s="213"/>
      <c r="T431" s="213"/>
      <c r="U431" s="213"/>
      <c r="V431" s="213"/>
      <c r="W431" s="213"/>
      <c r="X431" s="213"/>
      <c r="Y431" s="213"/>
      <c r="Z431" s="213"/>
      <c r="AA431" s="213"/>
      <c r="AB431" s="213"/>
      <c r="AC431" s="224"/>
      <c r="AD431" s="12" t="s">
        <v>279</v>
      </c>
      <c r="AE431" s="4"/>
      <c r="AF431">
        <v>1</v>
      </c>
    </row>
    <row r="432" spans="1:33">
      <c r="A432" s="165" t="s">
        <v>680</v>
      </c>
      <c r="B432" s="137" t="s">
        <v>233</v>
      </c>
      <c r="C432" s="34">
        <f>C433</f>
        <v>114795</v>
      </c>
      <c r="D432" s="34">
        <f t="shared" ref="D432:AB432" si="356">D433</f>
        <v>0</v>
      </c>
      <c r="E432" s="34">
        <f t="shared" si="356"/>
        <v>0</v>
      </c>
      <c r="F432" s="34">
        <f t="shared" si="356"/>
        <v>0</v>
      </c>
      <c r="G432" s="34">
        <f t="shared" si="356"/>
        <v>0</v>
      </c>
      <c r="H432" s="34">
        <f t="shared" si="356"/>
        <v>0</v>
      </c>
      <c r="I432" s="34">
        <f t="shared" si="356"/>
        <v>114795</v>
      </c>
      <c r="J432" s="34">
        <f t="shared" si="356"/>
        <v>5945</v>
      </c>
      <c r="K432" s="34">
        <f t="shared" si="356"/>
        <v>5945</v>
      </c>
      <c r="L432" s="34">
        <f t="shared" si="356"/>
        <v>0</v>
      </c>
      <c r="M432" s="34">
        <f t="shared" si="356"/>
        <v>0</v>
      </c>
      <c r="N432" s="34">
        <f t="shared" si="356"/>
        <v>0</v>
      </c>
      <c r="O432" s="34">
        <f t="shared" si="356"/>
        <v>108850</v>
      </c>
      <c r="P432" s="34">
        <f t="shared" si="356"/>
        <v>40984</v>
      </c>
      <c r="Q432" s="34">
        <f t="shared" si="356"/>
        <v>0</v>
      </c>
      <c r="R432" s="34">
        <f t="shared" si="356"/>
        <v>0</v>
      </c>
      <c r="S432" s="34">
        <f t="shared" si="356"/>
        <v>0</v>
      </c>
      <c r="T432" s="34">
        <f t="shared" si="356"/>
        <v>0</v>
      </c>
      <c r="U432" s="34">
        <f t="shared" si="356"/>
        <v>0</v>
      </c>
      <c r="V432" s="34">
        <f t="shared" si="356"/>
        <v>40984</v>
      </c>
      <c r="W432" s="34">
        <f t="shared" si="356"/>
        <v>5945</v>
      </c>
      <c r="X432" s="34">
        <f t="shared" si="356"/>
        <v>5945</v>
      </c>
      <c r="Y432" s="34">
        <f t="shared" si="356"/>
        <v>0</v>
      </c>
      <c r="Z432" s="34">
        <f t="shared" si="356"/>
        <v>0</v>
      </c>
      <c r="AA432" s="34">
        <f t="shared" si="356"/>
        <v>0</v>
      </c>
      <c r="AB432" s="34">
        <f t="shared" si="356"/>
        <v>35039</v>
      </c>
      <c r="AC432" s="224">
        <f t="shared" ref="AC432:AC435" si="357">P432/C432*100</f>
        <v>35.701903393004926</v>
      </c>
      <c r="AD432" s="12"/>
      <c r="AE432" s="4"/>
      <c r="AF432">
        <v>4</v>
      </c>
      <c r="AG432">
        <v>0</v>
      </c>
    </row>
    <row r="433" spans="1:39">
      <c r="A433" s="20" t="s">
        <v>38</v>
      </c>
      <c r="B433" s="128" t="s">
        <v>29</v>
      </c>
      <c r="C433" s="34">
        <f>C434+C438</f>
        <v>114795</v>
      </c>
      <c r="D433" s="34">
        <f t="shared" ref="D433:X433" si="358">D434+D438</f>
        <v>0</v>
      </c>
      <c r="E433" s="34">
        <f t="shared" si="358"/>
        <v>0</v>
      </c>
      <c r="F433" s="34">
        <f t="shared" si="358"/>
        <v>0</v>
      </c>
      <c r="G433" s="34">
        <f t="shared" si="358"/>
        <v>0</v>
      </c>
      <c r="H433" s="34">
        <f t="shared" si="358"/>
        <v>0</v>
      </c>
      <c r="I433" s="34">
        <f t="shared" si="358"/>
        <v>114795</v>
      </c>
      <c r="J433" s="34">
        <f t="shared" si="358"/>
        <v>5945</v>
      </c>
      <c r="K433" s="34">
        <f t="shared" si="358"/>
        <v>5945</v>
      </c>
      <c r="L433" s="34">
        <f t="shared" si="358"/>
        <v>0</v>
      </c>
      <c r="M433" s="34">
        <f t="shared" si="358"/>
        <v>0</v>
      </c>
      <c r="N433" s="34">
        <f t="shared" si="358"/>
        <v>0</v>
      </c>
      <c r="O433" s="34">
        <f t="shared" si="358"/>
        <v>108850</v>
      </c>
      <c r="P433" s="34">
        <f t="shared" si="358"/>
        <v>40984</v>
      </c>
      <c r="Q433" s="34">
        <f t="shared" si="358"/>
        <v>0</v>
      </c>
      <c r="R433" s="34">
        <f t="shared" si="358"/>
        <v>0</v>
      </c>
      <c r="S433" s="34">
        <f t="shared" si="358"/>
        <v>0</v>
      </c>
      <c r="T433" s="34">
        <f t="shared" si="358"/>
        <v>0</v>
      </c>
      <c r="U433" s="34">
        <f t="shared" si="358"/>
        <v>0</v>
      </c>
      <c r="V433" s="34">
        <f t="shared" si="358"/>
        <v>40984</v>
      </c>
      <c r="W433" s="34">
        <f t="shared" ref="W433" si="359">W434+W438</f>
        <v>5945</v>
      </c>
      <c r="X433" s="34">
        <f t="shared" si="358"/>
        <v>5945</v>
      </c>
      <c r="Y433" s="34">
        <f t="shared" ref="Y433:AB433" si="360">Y434+Y438</f>
        <v>0</v>
      </c>
      <c r="Z433" s="34">
        <f t="shared" si="360"/>
        <v>0</v>
      </c>
      <c r="AA433" s="34">
        <f t="shared" si="360"/>
        <v>0</v>
      </c>
      <c r="AB433" s="34">
        <f t="shared" si="360"/>
        <v>35039</v>
      </c>
      <c r="AC433" s="224">
        <f t="shared" si="357"/>
        <v>35.701903393004926</v>
      </c>
      <c r="AD433" s="12"/>
      <c r="AE433" s="4"/>
      <c r="AF433">
        <v>4</v>
      </c>
      <c r="AG433">
        <v>0</v>
      </c>
    </row>
    <row r="434" spans="1:39">
      <c r="A434" s="136" t="s">
        <v>30</v>
      </c>
      <c r="B434" s="128" t="s">
        <v>472</v>
      </c>
      <c r="C434" s="34">
        <f>C435</f>
        <v>114795</v>
      </c>
      <c r="D434" s="34">
        <f t="shared" ref="D434:AB434" si="361">D435</f>
        <v>0</v>
      </c>
      <c r="E434" s="34">
        <f t="shared" si="361"/>
        <v>0</v>
      </c>
      <c r="F434" s="34">
        <f t="shared" si="361"/>
        <v>0</v>
      </c>
      <c r="G434" s="34">
        <f t="shared" si="361"/>
        <v>0</v>
      </c>
      <c r="H434" s="34">
        <f t="shared" si="361"/>
        <v>0</v>
      </c>
      <c r="I434" s="34">
        <f t="shared" si="361"/>
        <v>114795</v>
      </c>
      <c r="J434" s="34">
        <f t="shared" si="361"/>
        <v>5945</v>
      </c>
      <c r="K434" s="34">
        <f t="shared" si="361"/>
        <v>5945</v>
      </c>
      <c r="L434" s="34">
        <f t="shared" si="361"/>
        <v>0</v>
      </c>
      <c r="M434" s="34">
        <f t="shared" si="361"/>
        <v>0</v>
      </c>
      <c r="N434" s="34">
        <f t="shared" si="361"/>
        <v>0</v>
      </c>
      <c r="O434" s="34">
        <f t="shared" si="361"/>
        <v>108850</v>
      </c>
      <c r="P434" s="34">
        <f t="shared" si="361"/>
        <v>40984</v>
      </c>
      <c r="Q434" s="34">
        <f t="shared" si="361"/>
        <v>0</v>
      </c>
      <c r="R434" s="34">
        <f t="shared" si="361"/>
        <v>0</v>
      </c>
      <c r="S434" s="34">
        <f t="shared" si="361"/>
        <v>0</v>
      </c>
      <c r="T434" s="34">
        <f t="shared" si="361"/>
        <v>0</v>
      </c>
      <c r="U434" s="34">
        <f t="shared" si="361"/>
        <v>0</v>
      </c>
      <c r="V434" s="34">
        <f t="shared" si="361"/>
        <v>40984</v>
      </c>
      <c r="W434" s="34">
        <f t="shared" si="361"/>
        <v>5945</v>
      </c>
      <c r="X434" s="34">
        <f t="shared" si="361"/>
        <v>5945</v>
      </c>
      <c r="Y434" s="34">
        <f t="shared" si="361"/>
        <v>0</v>
      </c>
      <c r="Z434" s="34">
        <f t="shared" si="361"/>
        <v>0</v>
      </c>
      <c r="AA434" s="34">
        <f t="shared" si="361"/>
        <v>0</v>
      </c>
      <c r="AB434" s="34">
        <f t="shared" si="361"/>
        <v>35039</v>
      </c>
      <c r="AC434" s="224">
        <f t="shared" si="357"/>
        <v>35.701903393004926</v>
      </c>
      <c r="AD434" s="12"/>
      <c r="AE434" s="4">
        <v>0</v>
      </c>
      <c r="AF434">
        <v>1</v>
      </c>
      <c r="AG434">
        <v>0</v>
      </c>
    </row>
    <row r="435" spans="1:39" ht="19.5">
      <c r="A435" s="141" t="s">
        <v>52</v>
      </c>
      <c r="B435" s="163" t="s">
        <v>32</v>
      </c>
      <c r="C435" s="248">
        <f>SUM(C436:C437)</f>
        <v>114795</v>
      </c>
      <c r="D435" s="248">
        <f t="shared" ref="D435:X435" si="362">SUM(D436:D437)</f>
        <v>0</v>
      </c>
      <c r="E435" s="248">
        <f t="shared" si="362"/>
        <v>0</v>
      </c>
      <c r="F435" s="248">
        <f t="shared" si="362"/>
        <v>0</v>
      </c>
      <c r="G435" s="248">
        <f t="shared" si="362"/>
        <v>0</v>
      </c>
      <c r="H435" s="248">
        <f t="shared" si="362"/>
        <v>0</v>
      </c>
      <c r="I435" s="248">
        <f t="shared" si="362"/>
        <v>114795</v>
      </c>
      <c r="J435" s="248">
        <f t="shared" si="362"/>
        <v>5945</v>
      </c>
      <c r="K435" s="248">
        <f t="shared" si="362"/>
        <v>5945</v>
      </c>
      <c r="L435" s="248">
        <f t="shared" si="362"/>
        <v>0</v>
      </c>
      <c r="M435" s="248">
        <f t="shared" si="362"/>
        <v>0</v>
      </c>
      <c r="N435" s="248">
        <f t="shared" si="362"/>
        <v>0</v>
      </c>
      <c r="O435" s="248">
        <f t="shared" si="362"/>
        <v>108850</v>
      </c>
      <c r="P435" s="248">
        <f t="shared" si="362"/>
        <v>40984</v>
      </c>
      <c r="Q435" s="248">
        <f t="shared" si="362"/>
        <v>0</v>
      </c>
      <c r="R435" s="248">
        <f t="shared" si="362"/>
        <v>0</v>
      </c>
      <c r="S435" s="248">
        <f t="shared" si="362"/>
        <v>0</v>
      </c>
      <c r="T435" s="248">
        <f t="shared" si="362"/>
        <v>0</v>
      </c>
      <c r="U435" s="248">
        <f t="shared" si="362"/>
        <v>0</v>
      </c>
      <c r="V435" s="248">
        <f t="shared" si="362"/>
        <v>40984</v>
      </c>
      <c r="W435" s="248">
        <f t="shared" ref="W435" si="363">SUM(W436:W437)</f>
        <v>5945</v>
      </c>
      <c r="X435" s="248">
        <f t="shared" si="362"/>
        <v>5945</v>
      </c>
      <c r="Y435" s="248">
        <f t="shared" ref="Y435:AB435" si="364">SUM(Y436:Y437)</f>
        <v>0</v>
      </c>
      <c r="Z435" s="248">
        <f t="shared" si="364"/>
        <v>0</v>
      </c>
      <c r="AA435" s="248">
        <f t="shared" si="364"/>
        <v>0</v>
      </c>
      <c r="AB435" s="248">
        <f t="shared" si="364"/>
        <v>35039</v>
      </c>
      <c r="AC435" s="256">
        <f t="shared" si="357"/>
        <v>35.701903393004926</v>
      </c>
      <c r="AD435" s="12"/>
      <c r="AE435" s="4">
        <v>0</v>
      </c>
      <c r="AF435">
        <v>1</v>
      </c>
      <c r="AG435">
        <v>0</v>
      </c>
    </row>
    <row r="436" spans="1:39" ht="37.5">
      <c r="A436" s="134" t="s">
        <v>49</v>
      </c>
      <c r="B436" s="135" t="s">
        <v>681</v>
      </c>
      <c r="C436" s="135">
        <f>D436+I436</f>
        <v>0</v>
      </c>
      <c r="D436" s="35"/>
      <c r="E436" s="35"/>
      <c r="F436" s="35"/>
      <c r="G436" s="35"/>
      <c r="H436" s="35"/>
      <c r="I436" s="35"/>
      <c r="J436" s="35"/>
      <c r="K436" s="35"/>
      <c r="L436" s="35"/>
      <c r="M436" s="35"/>
      <c r="N436" s="35"/>
      <c r="O436" s="35"/>
      <c r="P436" s="4"/>
      <c r="Q436" s="4"/>
      <c r="R436" s="213"/>
      <c r="S436" s="213"/>
      <c r="T436" s="213"/>
      <c r="U436" s="213"/>
      <c r="V436" s="213"/>
      <c r="W436" s="213"/>
      <c r="X436" s="213"/>
      <c r="Y436" s="213"/>
      <c r="Z436" s="213"/>
      <c r="AA436" s="213"/>
      <c r="AB436" s="213"/>
      <c r="AC436" s="224"/>
      <c r="AD436" s="12" t="s">
        <v>281</v>
      </c>
      <c r="AE436" s="4"/>
      <c r="AF436">
        <v>1</v>
      </c>
    </row>
    <row r="437" spans="1:39" ht="57.75" customHeight="1">
      <c r="A437" s="134" t="s">
        <v>54</v>
      </c>
      <c r="B437" s="247" t="s">
        <v>828</v>
      </c>
      <c r="C437" s="135">
        <f>D437+I437</f>
        <v>114795</v>
      </c>
      <c r="D437" s="35"/>
      <c r="E437" s="35"/>
      <c r="F437" s="35"/>
      <c r="G437" s="35"/>
      <c r="H437" s="35"/>
      <c r="I437" s="35">
        <f>J437+O437</f>
        <v>114795</v>
      </c>
      <c r="J437" s="35">
        <f>SUM(K437:N437)</f>
        <v>5945</v>
      </c>
      <c r="K437" s="35">
        <v>5945</v>
      </c>
      <c r="L437" s="35"/>
      <c r="M437" s="35"/>
      <c r="N437" s="35"/>
      <c r="O437" s="35">
        <v>108850</v>
      </c>
      <c r="P437" s="35">
        <f>Q437+V437</f>
        <v>40984</v>
      </c>
      <c r="Q437" s="4"/>
      <c r="R437" s="213"/>
      <c r="S437" s="213"/>
      <c r="T437" s="213"/>
      <c r="U437" s="213"/>
      <c r="V437" s="39">
        <f>W437+AB437</f>
        <v>40984</v>
      </c>
      <c r="W437" s="39">
        <f>SUM(X437:AA437)</f>
        <v>5945</v>
      </c>
      <c r="X437" s="413">
        <v>5945</v>
      </c>
      <c r="Y437" s="213"/>
      <c r="Z437" s="213"/>
      <c r="AA437" s="213"/>
      <c r="AB437" s="413">
        <v>35039</v>
      </c>
      <c r="AC437" s="225">
        <f t="shared" ref="AC437" si="365">P437/C437*100</f>
        <v>35.701903393004926</v>
      </c>
      <c r="AD437" s="12" t="s">
        <v>833</v>
      </c>
      <c r="AE437" s="4"/>
      <c r="AL437" s="57">
        <f>I437-P437</f>
        <v>73811</v>
      </c>
      <c r="AM437" s="57">
        <f>O437-AB437</f>
        <v>73811</v>
      </c>
    </row>
    <row r="438" spans="1:39">
      <c r="A438" s="127" t="s">
        <v>36</v>
      </c>
      <c r="B438" s="172" t="s">
        <v>474</v>
      </c>
      <c r="C438" s="172"/>
      <c r="D438" s="35">
        <v>0</v>
      </c>
      <c r="E438" s="35">
        <v>0</v>
      </c>
      <c r="F438" s="35">
        <v>0</v>
      </c>
      <c r="G438" s="35"/>
      <c r="H438" s="35"/>
      <c r="I438" s="35"/>
      <c r="J438" s="35"/>
      <c r="K438" s="35"/>
      <c r="L438" s="35"/>
      <c r="M438" s="35"/>
      <c r="N438" s="35"/>
      <c r="O438" s="35"/>
      <c r="P438" s="4"/>
      <c r="Q438" s="4"/>
      <c r="R438" s="213"/>
      <c r="S438" s="213"/>
      <c r="T438" s="213"/>
      <c r="U438" s="213"/>
      <c r="V438" s="213"/>
      <c r="W438" s="213"/>
      <c r="X438" s="213"/>
      <c r="Y438" s="213"/>
      <c r="Z438" s="213"/>
      <c r="AA438" s="213"/>
      <c r="AB438" s="213"/>
      <c r="AC438" s="224"/>
      <c r="AD438" s="12"/>
      <c r="AE438" s="4">
        <v>0</v>
      </c>
      <c r="AF438">
        <v>3</v>
      </c>
      <c r="AG438">
        <v>0</v>
      </c>
    </row>
    <row r="439" spans="1:39" ht="19.5">
      <c r="A439" s="141" t="s">
        <v>46</v>
      </c>
      <c r="B439" s="163" t="s">
        <v>33</v>
      </c>
      <c r="C439" s="163"/>
      <c r="D439" s="35">
        <v>0</v>
      </c>
      <c r="E439" s="35">
        <v>0</v>
      </c>
      <c r="F439" s="35">
        <v>0</v>
      </c>
      <c r="G439" s="35"/>
      <c r="H439" s="35"/>
      <c r="I439" s="35"/>
      <c r="J439" s="35"/>
      <c r="K439" s="35"/>
      <c r="L439" s="35"/>
      <c r="M439" s="35"/>
      <c r="N439" s="35"/>
      <c r="O439" s="35"/>
      <c r="P439" s="4"/>
      <c r="Q439" s="4"/>
      <c r="R439" s="213"/>
      <c r="S439" s="213"/>
      <c r="T439" s="213"/>
      <c r="U439" s="213"/>
      <c r="V439" s="213"/>
      <c r="W439" s="213"/>
      <c r="X439" s="213"/>
      <c r="Y439" s="213"/>
      <c r="Z439" s="213"/>
      <c r="AA439" s="213"/>
      <c r="AB439" s="213"/>
      <c r="AC439" s="224"/>
      <c r="AD439" s="12"/>
      <c r="AE439" s="4">
        <v>0</v>
      </c>
      <c r="AF439">
        <v>3</v>
      </c>
      <c r="AG439">
        <v>0</v>
      </c>
    </row>
    <row r="440" spans="1:39" ht="116.25" customHeight="1">
      <c r="A440" s="143">
        <v>1</v>
      </c>
      <c r="B440" s="173" t="s">
        <v>234</v>
      </c>
      <c r="C440" s="173"/>
      <c r="D440" s="35"/>
      <c r="E440" s="35"/>
      <c r="F440" s="35"/>
      <c r="G440" s="35"/>
      <c r="H440" s="35"/>
      <c r="I440" s="35"/>
      <c r="J440" s="35"/>
      <c r="K440" s="35"/>
      <c r="L440" s="35"/>
      <c r="M440" s="35"/>
      <c r="N440" s="35"/>
      <c r="O440" s="35"/>
      <c r="P440" s="4"/>
      <c r="Q440" s="4"/>
      <c r="R440" s="213"/>
      <c r="S440" s="213"/>
      <c r="T440" s="213"/>
      <c r="U440" s="213"/>
      <c r="V440" s="213"/>
      <c r="W440" s="213"/>
      <c r="X440" s="213"/>
      <c r="Y440" s="213"/>
      <c r="Z440" s="213"/>
      <c r="AA440" s="213"/>
      <c r="AB440" s="213"/>
      <c r="AC440" s="224"/>
      <c r="AD440" s="12" t="s">
        <v>281</v>
      </c>
      <c r="AE440" s="4"/>
      <c r="AF440">
        <v>1</v>
      </c>
    </row>
    <row r="441" spans="1:39" ht="93.75" customHeight="1">
      <c r="A441" s="143">
        <v>2</v>
      </c>
      <c r="B441" s="173" t="s">
        <v>235</v>
      </c>
      <c r="C441" s="173"/>
      <c r="D441" s="35"/>
      <c r="E441" s="35"/>
      <c r="F441" s="35"/>
      <c r="G441" s="35"/>
      <c r="H441" s="35"/>
      <c r="I441" s="35"/>
      <c r="J441" s="35"/>
      <c r="K441" s="35"/>
      <c r="L441" s="35"/>
      <c r="M441" s="35"/>
      <c r="N441" s="35"/>
      <c r="O441" s="35"/>
      <c r="P441" s="4"/>
      <c r="Q441" s="4"/>
      <c r="R441" s="213"/>
      <c r="S441" s="213"/>
      <c r="T441" s="213"/>
      <c r="U441" s="213"/>
      <c r="V441" s="213"/>
      <c r="W441" s="213"/>
      <c r="X441" s="213"/>
      <c r="Y441" s="213"/>
      <c r="Z441" s="213"/>
      <c r="AA441" s="213"/>
      <c r="AB441" s="213"/>
      <c r="AC441" s="224"/>
      <c r="AD441" s="12" t="s">
        <v>281</v>
      </c>
      <c r="AE441" s="4"/>
      <c r="AF441">
        <v>1</v>
      </c>
    </row>
    <row r="442" spans="1:39" ht="117.75" customHeight="1">
      <c r="A442" s="174">
        <v>3</v>
      </c>
      <c r="B442" s="173" t="s">
        <v>682</v>
      </c>
      <c r="C442" s="173"/>
      <c r="D442" s="35"/>
      <c r="E442" s="35"/>
      <c r="F442" s="35"/>
      <c r="G442" s="35"/>
      <c r="H442" s="35"/>
      <c r="I442" s="35"/>
      <c r="J442" s="35"/>
      <c r="K442" s="35"/>
      <c r="L442" s="35"/>
      <c r="M442" s="35"/>
      <c r="N442" s="35"/>
      <c r="O442" s="35"/>
      <c r="P442" s="4"/>
      <c r="Q442" s="4"/>
      <c r="R442" s="213"/>
      <c r="S442" s="213"/>
      <c r="T442" s="213"/>
      <c r="U442" s="213"/>
      <c r="V442" s="213"/>
      <c r="W442" s="213"/>
      <c r="X442" s="213"/>
      <c r="Y442" s="213"/>
      <c r="Z442" s="213"/>
      <c r="AA442" s="213"/>
      <c r="AB442" s="213"/>
      <c r="AC442" s="224"/>
      <c r="AD442" s="12" t="s">
        <v>730</v>
      </c>
      <c r="AE442" s="4"/>
      <c r="AF442">
        <v>1</v>
      </c>
    </row>
    <row r="443" spans="1:39">
      <c r="A443" s="165" t="s">
        <v>683</v>
      </c>
      <c r="B443" s="137" t="s">
        <v>684</v>
      </c>
      <c r="C443" s="34">
        <f t="shared" ref="C443:C446" si="366">C444</f>
        <v>759</v>
      </c>
      <c r="D443" s="34">
        <f>D444</f>
        <v>759</v>
      </c>
      <c r="E443" s="34">
        <f t="shared" ref="E443:H446" si="367">E444</f>
        <v>759</v>
      </c>
      <c r="F443" s="34">
        <f t="shared" si="367"/>
        <v>0</v>
      </c>
      <c r="G443" s="34">
        <f t="shared" si="367"/>
        <v>0</v>
      </c>
      <c r="H443" s="34">
        <f t="shared" si="367"/>
        <v>0</v>
      </c>
      <c r="I443" s="34"/>
      <c r="J443" s="34"/>
      <c r="K443" s="34"/>
      <c r="L443" s="34"/>
      <c r="M443" s="34"/>
      <c r="N443" s="34"/>
      <c r="O443" s="34"/>
      <c r="P443" s="34">
        <f t="shared" ref="P443:AA446" si="368">P444</f>
        <v>344</v>
      </c>
      <c r="Q443" s="34">
        <f t="shared" si="368"/>
        <v>344</v>
      </c>
      <c r="R443" s="34">
        <f t="shared" si="368"/>
        <v>344</v>
      </c>
      <c r="S443" s="34">
        <f t="shared" si="368"/>
        <v>0</v>
      </c>
      <c r="T443" s="34">
        <f t="shared" si="368"/>
        <v>0</v>
      </c>
      <c r="U443" s="34">
        <f t="shared" si="368"/>
        <v>0</v>
      </c>
      <c r="V443" s="34">
        <f t="shared" si="368"/>
        <v>0</v>
      </c>
      <c r="W443" s="34"/>
      <c r="X443" s="34">
        <f t="shared" si="368"/>
        <v>0</v>
      </c>
      <c r="Y443" s="34">
        <f t="shared" si="368"/>
        <v>0</v>
      </c>
      <c r="Z443" s="34">
        <f t="shared" si="368"/>
        <v>0</v>
      </c>
      <c r="AA443" s="34">
        <f t="shared" si="368"/>
        <v>0</v>
      </c>
      <c r="AB443" s="34"/>
      <c r="AC443" s="224">
        <f t="shared" ref="AC443:AC486" si="369">P443/C443*100</f>
        <v>45.322793148880102</v>
      </c>
      <c r="AD443" s="12"/>
      <c r="AE443" s="4">
        <v>0</v>
      </c>
      <c r="AF443">
        <v>1</v>
      </c>
      <c r="AG443">
        <v>1</v>
      </c>
    </row>
    <row r="444" spans="1:39">
      <c r="A444" s="20" t="s">
        <v>38</v>
      </c>
      <c r="B444" s="128" t="s">
        <v>29</v>
      </c>
      <c r="C444" s="34">
        <f t="shared" si="366"/>
        <v>759</v>
      </c>
      <c r="D444" s="34">
        <f>D445</f>
        <v>759</v>
      </c>
      <c r="E444" s="34">
        <f t="shared" si="367"/>
        <v>759</v>
      </c>
      <c r="F444" s="34">
        <f t="shared" si="367"/>
        <v>0</v>
      </c>
      <c r="G444" s="34">
        <f t="shared" si="367"/>
        <v>0</v>
      </c>
      <c r="H444" s="34">
        <f t="shared" si="367"/>
        <v>0</v>
      </c>
      <c r="I444" s="34"/>
      <c r="J444" s="34"/>
      <c r="K444" s="34"/>
      <c r="L444" s="34"/>
      <c r="M444" s="34"/>
      <c r="N444" s="34"/>
      <c r="O444" s="34"/>
      <c r="P444" s="34">
        <f t="shared" si="368"/>
        <v>344</v>
      </c>
      <c r="Q444" s="34">
        <f t="shared" si="368"/>
        <v>344</v>
      </c>
      <c r="R444" s="34">
        <f t="shared" si="368"/>
        <v>344</v>
      </c>
      <c r="S444" s="34">
        <f t="shared" si="368"/>
        <v>0</v>
      </c>
      <c r="T444" s="34">
        <f t="shared" si="368"/>
        <v>0</v>
      </c>
      <c r="U444" s="34">
        <f t="shared" si="368"/>
        <v>0</v>
      </c>
      <c r="V444" s="34">
        <f t="shared" si="368"/>
        <v>0</v>
      </c>
      <c r="W444" s="34"/>
      <c r="X444" s="34">
        <f t="shared" si="368"/>
        <v>0</v>
      </c>
      <c r="Y444" s="34">
        <f t="shared" si="368"/>
        <v>0</v>
      </c>
      <c r="Z444" s="34">
        <f t="shared" si="368"/>
        <v>0</v>
      </c>
      <c r="AA444" s="34">
        <f t="shared" si="368"/>
        <v>0</v>
      </c>
      <c r="AB444" s="34"/>
      <c r="AC444" s="224">
        <f t="shared" si="369"/>
        <v>45.322793148880102</v>
      </c>
      <c r="AD444" s="12"/>
      <c r="AE444" s="4">
        <v>0</v>
      </c>
      <c r="AF444">
        <v>1</v>
      </c>
      <c r="AG444">
        <v>1</v>
      </c>
    </row>
    <row r="445" spans="1:39">
      <c r="A445" s="136" t="s">
        <v>30</v>
      </c>
      <c r="B445" s="128" t="s">
        <v>472</v>
      </c>
      <c r="C445" s="34">
        <f t="shared" si="366"/>
        <v>759</v>
      </c>
      <c r="D445" s="34">
        <f>D446</f>
        <v>759</v>
      </c>
      <c r="E445" s="34">
        <f t="shared" si="367"/>
        <v>759</v>
      </c>
      <c r="F445" s="34">
        <f t="shared" si="367"/>
        <v>0</v>
      </c>
      <c r="G445" s="34">
        <f t="shared" si="367"/>
        <v>0</v>
      </c>
      <c r="H445" s="34">
        <f t="shared" si="367"/>
        <v>0</v>
      </c>
      <c r="I445" s="34"/>
      <c r="J445" s="34"/>
      <c r="K445" s="34"/>
      <c r="L445" s="34"/>
      <c r="M445" s="34"/>
      <c r="N445" s="34"/>
      <c r="O445" s="34"/>
      <c r="P445" s="34">
        <f t="shared" si="368"/>
        <v>344</v>
      </c>
      <c r="Q445" s="34">
        <f t="shared" si="368"/>
        <v>344</v>
      </c>
      <c r="R445" s="34">
        <f t="shared" si="368"/>
        <v>344</v>
      </c>
      <c r="S445" s="34">
        <f t="shared" si="368"/>
        <v>0</v>
      </c>
      <c r="T445" s="34">
        <f t="shared" si="368"/>
        <v>0</v>
      </c>
      <c r="U445" s="34">
        <f t="shared" si="368"/>
        <v>0</v>
      </c>
      <c r="V445" s="34">
        <f t="shared" si="368"/>
        <v>0</v>
      </c>
      <c r="W445" s="34"/>
      <c r="X445" s="34">
        <f t="shared" si="368"/>
        <v>0</v>
      </c>
      <c r="Y445" s="34">
        <f t="shared" si="368"/>
        <v>0</v>
      </c>
      <c r="Z445" s="34">
        <f t="shared" si="368"/>
        <v>0</v>
      </c>
      <c r="AA445" s="34">
        <f t="shared" si="368"/>
        <v>0</v>
      </c>
      <c r="AB445" s="34"/>
      <c r="AC445" s="224">
        <f t="shared" si="369"/>
        <v>45.322793148880102</v>
      </c>
      <c r="AD445" s="12"/>
      <c r="AE445" s="4">
        <v>0</v>
      </c>
      <c r="AF445">
        <v>1</v>
      </c>
      <c r="AG445">
        <v>1</v>
      </c>
    </row>
    <row r="446" spans="1:39" ht="19.5">
      <c r="A446" s="175" t="s">
        <v>52</v>
      </c>
      <c r="B446" s="163" t="s">
        <v>32</v>
      </c>
      <c r="C446" s="38">
        <f t="shared" si="366"/>
        <v>759</v>
      </c>
      <c r="D446" s="38">
        <f>D447</f>
        <v>759</v>
      </c>
      <c r="E446" s="38">
        <f t="shared" si="367"/>
        <v>759</v>
      </c>
      <c r="F446" s="38">
        <f t="shared" si="367"/>
        <v>0</v>
      </c>
      <c r="G446" s="38">
        <f t="shared" si="367"/>
        <v>0</v>
      </c>
      <c r="H446" s="38">
        <f t="shared" si="367"/>
        <v>0</v>
      </c>
      <c r="I446" s="38"/>
      <c r="J446" s="38"/>
      <c r="K446" s="38"/>
      <c r="L446" s="38"/>
      <c r="M446" s="38"/>
      <c r="N446" s="38"/>
      <c r="O446" s="38"/>
      <c r="P446" s="38">
        <f t="shared" si="368"/>
        <v>344</v>
      </c>
      <c r="Q446" s="38">
        <f t="shared" si="368"/>
        <v>344</v>
      </c>
      <c r="R446" s="38">
        <f t="shared" si="368"/>
        <v>344</v>
      </c>
      <c r="S446" s="38">
        <f t="shared" si="368"/>
        <v>0</v>
      </c>
      <c r="T446" s="38">
        <f t="shared" si="368"/>
        <v>0</v>
      </c>
      <c r="U446" s="38">
        <f t="shared" si="368"/>
        <v>0</v>
      </c>
      <c r="V446" s="38">
        <f t="shared" si="368"/>
        <v>0</v>
      </c>
      <c r="W446" s="38"/>
      <c r="X446" s="38">
        <f t="shared" si="368"/>
        <v>0</v>
      </c>
      <c r="Y446" s="38">
        <f t="shared" si="368"/>
        <v>0</v>
      </c>
      <c r="Z446" s="38">
        <f t="shared" si="368"/>
        <v>0</v>
      </c>
      <c r="AA446" s="38">
        <f t="shared" si="368"/>
        <v>0</v>
      </c>
      <c r="AB446" s="38"/>
      <c r="AC446" s="256">
        <f t="shared" si="369"/>
        <v>45.322793148880102</v>
      </c>
      <c r="AD446" s="12"/>
      <c r="AE446" s="4"/>
      <c r="AF446">
        <v>1</v>
      </c>
      <c r="AG446">
        <v>1</v>
      </c>
    </row>
    <row r="447" spans="1:39" ht="56.25">
      <c r="A447" s="174"/>
      <c r="B447" s="139" t="s">
        <v>685</v>
      </c>
      <c r="C447" s="220">
        <f t="shared" ref="C447" si="370">D447+J447</f>
        <v>759</v>
      </c>
      <c r="D447" s="35">
        <f t="shared" ref="D447" si="371">SUM(E447:H447)</f>
        <v>759</v>
      </c>
      <c r="E447" s="35">
        <v>759</v>
      </c>
      <c r="F447" s="35"/>
      <c r="G447" s="35"/>
      <c r="H447" s="35"/>
      <c r="I447" s="35"/>
      <c r="J447" s="35"/>
      <c r="K447" s="35"/>
      <c r="L447" s="35"/>
      <c r="M447" s="35"/>
      <c r="N447" s="35"/>
      <c r="O447" s="35"/>
      <c r="P447" s="35">
        <f>Q447+V447</f>
        <v>344</v>
      </c>
      <c r="Q447" s="35">
        <f>SUM(R447:U447)</f>
        <v>344</v>
      </c>
      <c r="R447" s="414">
        <v>344</v>
      </c>
      <c r="S447" s="213"/>
      <c r="T447" s="213"/>
      <c r="U447" s="213"/>
      <c r="V447" s="213"/>
      <c r="W447" s="213"/>
      <c r="X447" s="213"/>
      <c r="Y447" s="213"/>
      <c r="Z447" s="213"/>
      <c r="AA447" s="213"/>
      <c r="AB447" s="213"/>
      <c r="AC447" s="225">
        <f t="shared" si="369"/>
        <v>45.322793148880102</v>
      </c>
      <c r="AD447" s="12" t="s">
        <v>280</v>
      </c>
      <c r="AE447" s="12" t="s">
        <v>709</v>
      </c>
      <c r="AF447">
        <v>1</v>
      </c>
      <c r="AG447">
        <v>1</v>
      </c>
    </row>
    <row r="448" spans="1:39" ht="56.25">
      <c r="A448" s="130" t="s">
        <v>686</v>
      </c>
      <c r="B448" s="131" t="s">
        <v>236</v>
      </c>
      <c r="C448" s="131"/>
      <c r="D448" s="35">
        <v>0</v>
      </c>
      <c r="E448" s="35">
        <v>0</v>
      </c>
      <c r="F448" s="35">
        <v>0</v>
      </c>
      <c r="G448" s="35"/>
      <c r="H448" s="35"/>
      <c r="I448" s="35"/>
      <c r="J448" s="35"/>
      <c r="K448" s="35"/>
      <c r="L448" s="35"/>
      <c r="M448" s="35"/>
      <c r="N448" s="35"/>
      <c r="O448" s="35"/>
      <c r="P448" s="4"/>
      <c r="Q448" s="4"/>
      <c r="R448" s="213"/>
      <c r="S448" s="213"/>
      <c r="T448" s="213"/>
      <c r="U448" s="213"/>
      <c r="V448" s="213"/>
      <c r="W448" s="213"/>
      <c r="X448" s="213"/>
      <c r="Y448" s="213"/>
      <c r="Z448" s="213"/>
      <c r="AA448" s="213"/>
      <c r="AB448" s="213"/>
      <c r="AC448" s="224"/>
      <c r="AD448" s="12"/>
      <c r="AE448" s="4"/>
      <c r="AF448">
        <v>17</v>
      </c>
      <c r="AG448">
        <v>0</v>
      </c>
    </row>
    <row r="449" spans="1:33">
      <c r="A449" s="136" t="s">
        <v>38</v>
      </c>
      <c r="B449" s="137" t="s">
        <v>29</v>
      </c>
      <c r="C449" s="137"/>
      <c r="D449" s="35">
        <v>0</v>
      </c>
      <c r="E449" s="35">
        <v>0</v>
      </c>
      <c r="F449" s="35">
        <v>0</v>
      </c>
      <c r="G449" s="35"/>
      <c r="H449" s="35"/>
      <c r="I449" s="35"/>
      <c r="J449" s="35"/>
      <c r="K449" s="35"/>
      <c r="L449" s="35"/>
      <c r="M449" s="35"/>
      <c r="N449" s="35"/>
      <c r="O449" s="35"/>
      <c r="P449" s="4"/>
      <c r="Q449" s="4"/>
      <c r="R449" s="213"/>
      <c r="S449" s="213"/>
      <c r="T449" s="213"/>
      <c r="U449" s="213"/>
      <c r="V449" s="213"/>
      <c r="W449" s="213"/>
      <c r="X449" s="213"/>
      <c r="Y449" s="213"/>
      <c r="Z449" s="213"/>
      <c r="AA449" s="213"/>
      <c r="AB449" s="213"/>
      <c r="AC449" s="224"/>
      <c r="AD449" s="12"/>
      <c r="AE449" s="4"/>
      <c r="AF449">
        <v>17</v>
      </c>
      <c r="AG449">
        <v>0</v>
      </c>
    </row>
    <row r="450" spans="1:33">
      <c r="A450" s="136" t="s">
        <v>30</v>
      </c>
      <c r="B450" s="128" t="s">
        <v>472</v>
      </c>
      <c r="C450" s="128"/>
      <c r="D450" s="35">
        <v>0</v>
      </c>
      <c r="E450" s="35">
        <v>0</v>
      </c>
      <c r="F450" s="35">
        <v>0</v>
      </c>
      <c r="G450" s="35"/>
      <c r="H450" s="35"/>
      <c r="I450" s="35"/>
      <c r="J450" s="35"/>
      <c r="K450" s="35"/>
      <c r="L450" s="35"/>
      <c r="M450" s="35"/>
      <c r="N450" s="35"/>
      <c r="O450" s="35"/>
      <c r="P450" s="4"/>
      <c r="Q450" s="4"/>
      <c r="R450" s="213"/>
      <c r="S450" s="213"/>
      <c r="T450" s="213"/>
      <c r="U450" s="213"/>
      <c r="V450" s="213"/>
      <c r="W450" s="213"/>
      <c r="X450" s="213"/>
      <c r="Y450" s="213"/>
      <c r="Z450" s="213"/>
      <c r="AA450" s="213"/>
      <c r="AB450" s="213"/>
      <c r="AC450" s="224"/>
      <c r="AD450" s="12"/>
      <c r="AE450" s="4"/>
      <c r="AF450">
        <v>10</v>
      </c>
      <c r="AG450">
        <v>0</v>
      </c>
    </row>
    <row r="451" spans="1:33" ht="19.5">
      <c r="A451" s="141" t="s">
        <v>46</v>
      </c>
      <c r="B451" s="163" t="s">
        <v>33</v>
      </c>
      <c r="C451" s="163"/>
      <c r="D451" s="35">
        <v>0</v>
      </c>
      <c r="E451" s="35">
        <v>0</v>
      </c>
      <c r="F451" s="35">
        <v>0</v>
      </c>
      <c r="G451" s="35"/>
      <c r="H451" s="35"/>
      <c r="I451" s="35"/>
      <c r="J451" s="35"/>
      <c r="K451" s="35"/>
      <c r="L451" s="35"/>
      <c r="M451" s="35"/>
      <c r="N451" s="35"/>
      <c r="O451" s="35"/>
      <c r="P451" s="4"/>
      <c r="Q451" s="4"/>
      <c r="R451" s="213"/>
      <c r="S451" s="213"/>
      <c r="T451" s="213"/>
      <c r="U451" s="213"/>
      <c r="V451" s="213"/>
      <c r="W451" s="213"/>
      <c r="X451" s="213"/>
      <c r="Y451" s="213"/>
      <c r="Z451" s="213"/>
      <c r="AA451" s="213"/>
      <c r="AB451" s="213"/>
      <c r="AC451" s="224"/>
      <c r="AD451" s="12"/>
      <c r="AE451" s="4"/>
      <c r="AF451">
        <v>10</v>
      </c>
      <c r="AG451">
        <v>0</v>
      </c>
    </row>
    <row r="452" spans="1:33" ht="56.25">
      <c r="A452" s="143">
        <v>1</v>
      </c>
      <c r="B452" s="139" t="s">
        <v>687</v>
      </c>
      <c r="C452" s="139"/>
      <c r="D452" s="35"/>
      <c r="E452" s="35"/>
      <c r="F452" s="35"/>
      <c r="G452" s="35"/>
      <c r="H452" s="35"/>
      <c r="I452" s="35"/>
      <c r="J452" s="35"/>
      <c r="K452" s="35"/>
      <c r="L452" s="35"/>
      <c r="M452" s="35"/>
      <c r="N452" s="35"/>
      <c r="O452" s="35"/>
      <c r="P452" s="4"/>
      <c r="Q452" s="4"/>
      <c r="R452" s="213"/>
      <c r="S452" s="213"/>
      <c r="T452" s="213"/>
      <c r="U452" s="213"/>
      <c r="V452" s="213"/>
      <c r="W452" s="213"/>
      <c r="X452" s="213"/>
      <c r="Y452" s="213"/>
      <c r="Z452" s="213"/>
      <c r="AA452" s="213"/>
      <c r="AB452" s="213"/>
      <c r="AC452" s="224"/>
      <c r="AD452" s="12" t="s">
        <v>259</v>
      </c>
      <c r="AE452" s="4"/>
      <c r="AF452">
        <v>1</v>
      </c>
    </row>
    <row r="453" spans="1:33" ht="56.25">
      <c r="A453" s="143">
        <v>2</v>
      </c>
      <c r="B453" s="159" t="s">
        <v>688</v>
      </c>
      <c r="C453" s="159"/>
      <c r="D453" s="35"/>
      <c r="E453" s="35"/>
      <c r="F453" s="35"/>
      <c r="G453" s="35"/>
      <c r="H453" s="35"/>
      <c r="I453" s="35"/>
      <c r="J453" s="35"/>
      <c r="K453" s="35"/>
      <c r="L453" s="35"/>
      <c r="M453" s="35"/>
      <c r="N453" s="35"/>
      <c r="O453" s="35"/>
      <c r="P453" s="4"/>
      <c r="Q453" s="4"/>
      <c r="R453" s="213"/>
      <c r="S453" s="213"/>
      <c r="T453" s="213"/>
      <c r="U453" s="213"/>
      <c r="V453" s="213"/>
      <c r="W453" s="213"/>
      <c r="X453" s="213"/>
      <c r="Y453" s="213"/>
      <c r="Z453" s="213"/>
      <c r="AA453" s="213"/>
      <c r="AB453" s="213"/>
      <c r="AC453" s="224"/>
      <c r="AD453" s="12" t="s">
        <v>259</v>
      </c>
      <c r="AE453" s="4"/>
      <c r="AF453">
        <v>1</v>
      </c>
    </row>
    <row r="454" spans="1:33" ht="37.5">
      <c r="A454" s="143">
        <v>3</v>
      </c>
      <c r="B454" s="139" t="s">
        <v>689</v>
      </c>
      <c r="C454" s="139"/>
      <c r="D454" s="35"/>
      <c r="E454" s="35"/>
      <c r="F454" s="35"/>
      <c r="G454" s="35"/>
      <c r="H454" s="35"/>
      <c r="I454" s="35"/>
      <c r="J454" s="35"/>
      <c r="K454" s="35"/>
      <c r="L454" s="35"/>
      <c r="M454" s="35"/>
      <c r="N454" s="35"/>
      <c r="O454" s="35"/>
      <c r="P454" s="4"/>
      <c r="Q454" s="4"/>
      <c r="R454" s="213"/>
      <c r="S454" s="213"/>
      <c r="T454" s="213"/>
      <c r="U454" s="213"/>
      <c r="V454" s="213"/>
      <c r="W454" s="213"/>
      <c r="X454" s="213"/>
      <c r="Y454" s="213"/>
      <c r="Z454" s="213"/>
      <c r="AA454" s="213"/>
      <c r="AB454" s="213"/>
      <c r="AC454" s="224"/>
      <c r="AD454" s="12" t="s">
        <v>713</v>
      </c>
      <c r="AE454" s="4"/>
      <c r="AF454">
        <v>1</v>
      </c>
    </row>
    <row r="455" spans="1:33" ht="56.25">
      <c r="A455" s="143">
        <v>4</v>
      </c>
      <c r="B455" s="139" t="s">
        <v>690</v>
      </c>
      <c r="C455" s="139"/>
      <c r="D455" s="35"/>
      <c r="E455" s="35"/>
      <c r="F455" s="35"/>
      <c r="G455" s="35"/>
      <c r="H455" s="35"/>
      <c r="I455" s="35"/>
      <c r="J455" s="35"/>
      <c r="K455" s="35"/>
      <c r="L455" s="35"/>
      <c r="M455" s="35"/>
      <c r="N455" s="35"/>
      <c r="O455" s="35"/>
      <c r="P455" s="4"/>
      <c r="Q455" s="4"/>
      <c r="R455" s="213"/>
      <c r="S455" s="213"/>
      <c r="T455" s="213"/>
      <c r="U455" s="213"/>
      <c r="V455" s="213"/>
      <c r="W455" s="213"/>
      <c r="X455" s="213"/>
      <c r="Y455" s="213"/>
      <c r="Z455" s="213"/>
      <c r="AA455" s="213"/>
      <c r="AB455" s="213"/>
      <c r="AC455" s="224"/>
      <c r="AD455" s="12" t="s">
        <v>259</v>
      </c>
      <c r="AE455" s="4"/>
      <c r="AF455">
        <v>1</v>
      </c>
    </row>
    <row r="456" spans="1:33" ht="56.25">
      <c r="A456" s="143">
        <v>5</v>
      </c>
      <c r="B456" s="159" t="s">
        <v>691</v>
      </c>
      <c r="C456" s="159"/>
      <c r="D456" s="35"/>
      <c r="E456" s="35"/>
      <c r="F456" s="35"/>
      <c r="G456" s="35"/>
      <c r="H456" s="35"/>
      <c r="I456" s="35"/>
      <c r="J456" s="35"/>
      <c r="K456" s="35"/>
      <c r="L456" s="35"/>
      <c r="M456" s="35"/>
      <c r="N456" s="35"/>
      <c r="O456" s="35"/>
      <c r="P456" s="4"/>
      <c r="Q456" s="4"/>
      <c r="R456" s="213"/>
      <c r="S456" s="213"/>
      <c r="T456" s="213"/>
      <c r="U456" s="213"/>
      <c r="V456" s="213"/>
      <c r="W456" s="213"/>
      <c r="X456" s="213"/>
      <c r="Y456" s="213"/>
      <c r="Z456" s="213"/>
      <c r="AA456" s="213"/>
      <c r="AB456" s="213"/>
      <c r="AC456" s="224"/>
      <c r="AD456" s="12" t="s">
        <v>259</v>
      </c>
      <c r="AE456" s="4">
        <v>0</v>
      </c>
      <c r="AF456">
        <v>1</v>
      </c>
    </row>
    <row r="457" spans="1:33" ht="41.25" customHeight="1">
      <c r="A457" s="143">
        <v>6</v>
      </c>
      <c r="B457" s="139" t="s">
        <v>692</v>
      </c>
      <c r="C457" s="139"/>
      <c r="D457" s="35"/>
      <c r="E457" s="35"/>
      <c r="F457" s="35"/>
      <c r="G457" s="35"/>
      <c r="H457" s="35"/>
      <c r="I457" s="35"/>
      <c r="J457" s="35"/>
      <c r="K457" s="35"/>
      <c r="L457" s="35"/>
      <c r="M457" s="35"/>
      <c r="N457" s="35"/>
      <c r="O457" s="35"/>
      <c r="P457" s="4"/>
      <c r="Q457" s="4"/>
      <c r="R457" s="213"/>
      <c r="S457" s="213"/>
      <c r="T457" s="213"/>
      <c r="U457" s="213"/>
      <c r="V457" s="213"/>
      <c r="W457" s="213"/>
      <c r="X457" s="213"/>
      <c r="Y457" s="213"/>
      <c r="Z457" s="213"/>
      <c r="AA457" s="213"/>
      <c r="AB457" s="213"/>
      <c r="AC457" s="224"/>
      <c r="AD457" s="12" t="s">
        <v>267</v>
      </c>
      <c r="AE457" s="4">
        <v>0</v>
      </c>
      <c r="AF457">
        <v>1</v>
      </c>
    </row>
    <row r="458" spans="1:33" ht="43.5" customHeight="1">
      <c r="A458" s="143">
        <v>7</v>
      </c>
      <c r="B458" s="139" t="s">
        <v>693</v>
      </c>
      <c r="C458" s="139"/>
      <c r="D458" s="35"/>
      <c r="E458" s="35"/>
      <c r="F458" s="35"/>
      <c r="G458" s="35"/>
      <c r="H458" s="35"/>
      <c r="I458" s="35"/>
      <c r="J458" s="35"/>
      <c r="K458" s="35"/>
      <c r="L458" s="35"/>
      <c r="M458" s="35"/>
      <c r="N458" s="35"/>
      <c r="O458" s="35"/>
      <c r="P458" s="4"/>
      <c r="Q458" s="4"/>
      <c r="R458" s="213"/>
      <c r="S458" s="213"/>
      <c r="T458" s="213"/>
      <c r="U458" s="213"/>
      <c r="V458" s="213"/>
      <c r="W458" s="213"/>
      <c r="X458" s="213"/>
      <c r="Y458" s="213"/>
      <c r="Z458" s="213"/>
      <c r="AA458" s="213"/>
      <c r="AB458" s="213"/>
      <c r="AC458" s="224"/>
      <c r="AD458" s="12" t="s">
        <v>265</v>
      </c>
      <c r="AE458" s="4">
        <v>0</v>
      </c>
      <c r="AF458">
        <v>1</v>
      </c>
    </row>
    <row r="459" spans="1:33" ht="42.75" customHeight="1">
      <c r="A459" s="143">
        <v>9</v>
      </c>
      <c r="B459" s="139" t="s">
        <v>694</v>
      </c>
      <c r="C459" s="139"/>
      <c r="D459" s="35"/>
      <c r="E459" s="35"/>
      <c r="F459" s="35"/>
      <c r="G459" s="35"/>
      <c r="H459" s="35"/>
      <c r="I459" s="35"/>
      <c r="J459" s="35"/>
      <c r="K459" s="35"/>
      <c r="L459" s="35"/>
      <c r="M459" s="35"/>
      <c r="N459" s="35"/>
      <c r="O459" s="35"/>
      <c r="P459" s="4"/>
      <c r="Q459" s="4"/>
      <c r="R459" s="213"/>
      <c r="S459" s="213"/>
      <c r="T459" s="213"/>
      <c r="U459" s="213"/>
      <c r="V459" s="213"/>
      <c r="W459" s="213"/>
      <c r="X459" s="213"/>
      <c r="Y459" s="213"/>
      <c r="Z459" s="213"/>
      <c r="AA459" s="213"/>
      <c r="AB459" s="213"/>
      <c r="AC459" s="224"/>
      <c r="AD459" s="12" t="s">
        <v>266</v>
      </c>
      <c r="AE459" s="4">
        <v>0</v>
      </c>
      <c r="AF459">
        <v>1</v>
      </c>
    </row>
    <row r="460" spans="1:33" ht="42.75" customHeight="1">
      <c r="A460" s="143">
        <v>10</v>
      </c>
      <c r="B460" s="139" t="s">
        <v>695</v>
      </c>
      <c r="C460" s="139"/>
      <c r="D460" s="35"/>
      <c r="E460" s="35"/>
      <c r="F460" s="35"/>
      <c r="G460" s="35"/>
      <c r="H460" s="35"/>
      <c r="I460" s="35"/>
      <c r="J460" s="35"/>
      <c r="K460" s="35"/>
      <c r="L460" s="35"/>
      <c r="M460" s="35"/>
      <c r="N460" s="35"/>
      <c r="O460" s="35"/>
      <c r="P460" s="4"/>
      <c r="Q460" s="4"/>
      <c r="R460" s="213"/>
      <c r="S460" s="213"/>
      <c r="T460" s="213"/>
      <c r="U460" s="213"/>
      <c r="V460" s="213"/>
      <c r="W460" s="213"/>
      <c r="X460" s="213"/>
      <c r="Y460" s="213"/>
      <c r="Z460" s="213"/>
      <c r="AA460" s="213"/>
      <c r="AB460" s="213"/>
      <c r="AC460" s="224"/>
      <c r="AD460" s="12" t="s">
        <v>715</v>
      </c>
      <c r="AE460" s="4"/>
      <c r="AF460">
        <v>1</v>
      </c>
    </row>
    <row r="461" spans="1:33" ht="56.25">
      <c r="A461" s="143">
        <v>11</v>
      </c>
      <c r="B461" s="139" t="s">
        <v>696</v>
      </c>
      <c r="C461" s="139"/>
      <c r="D461" s="35"/>
      <c r="E461" s="35"/>
      <c r="F461" s="35"/>
      <c r="G461" s="35"/>
      <c r="H461" s="35"/>
      <c r="I461" s="35"/>
      <c r="J461" s="35"/>
      <c r="K461" s="35"/>
      <c r="L461" s="35"/>
      <c r="M461" s="35"/>
      <c r="N461" s="35"/>
      <c r="O461" s="35"/>
      <c r="P461" s="4"/>
      <c r="Q461" s="4"/>
      <c r="R461" s="213"/>
      <c r="S461" s="213"/>
      <c r="T461" s="213"/>
      <c r="U461" s="213"/>
      <c r="V461" s="213"/>
      <c r="W461" s="213"/>
      <c r="X461" s="213"/>
      <c r="Y461" s="213"/>
      <c r="Z461" s="213"/>
      <c r="AA461" s="213"/>
      <c r="AB461" s="213"/>
      <c r="AC461" s="224"/>
      <c r="AD461" s="12" t="s">
        <v>262</v>
      </c>
      <c r="AE461" s="4">
        <v>0</v>
      </c>
      <c r="AF461">
        <v>1</v>
      </c>
    </row>
    <row r="462" spans="1:33">
      <c r="A462" s="136" t="s">
        <v>34</v>
      </c>
      <c r="B462" s="128" t="s">
        <v>473</v>
      </c>
      <c r="C462" s="128"/>
      <c r="D462" s="35">
        <v>0</v>
      </c>
      <c r="E462" s="35">
        <v>0</v>
      </c>
      <c r="F462" s="35">
        <v>0</v>
      </c>
      <c r="G462" s="35"/>
      <c r="H462" s="35"/>
      <c r="I462" s="35"/>
      <c r="J462" s="35"/>
      <c r="K462" s="35"/>
      <c r="L462" s="35"/>
      <c r="M462" s="35"/>
      <c r="N462" s="35"/>
      <c r="O462" s="35"/>
      <c r="P462" s="4"/>
      <c r="Q462" s="4"/>
      <c r="R462" s="213"/>
      <c r="S462" s="213"/>
      <c r="T462" s="213"/>
      <c r="U462" s="213"/>
      <c r="V462" s="213"/>
      <c r="W462" s="213"/>
      <c r="X462" s="213"/>
      <c r="Y462" s="213"/>
      <c r="Z462" s="213"/>
      <c r="AA462" s="213"/>
      <c r="AB462" s="213"/>
      <c r="AC462" s="224"/>
      <c r="AD462" s="12"/>
      <c r="AE462" s="4"/>
      <c r="AF462">
        <v>3</v>
      </c>
      <c r="AG462">
        <v>0</v>
      </c>
    </row>
    <row r="463" spans="1:33" ht="19.5">
      <c r="A463" s="141" t="s">
        <v>52</v>
      </c>
      <c r="B463" s="163" t="s">
        <v>32</v>
      </c>
      <c r="C463" s="163"/>
      <c r="D463" s="35">
        <v>0</v>
      </c>
      <c r="E463" s="35">
        <v>0</v>
      </c>
      <c r="F463" s="35">
        <v>0</v>
      </c>
      <c r="G463" s="35"/>
      <c r="H463" s="35"/>
      <c r="I463" s="35"/>
      <c r="J463" s="35"/>
      <c r="K463" s="35"/>
      <c r="L463" s="35"/>
      <c r="M463" s="35"/>
      <c r="N463" s="35"/>
      <c r="O463" s="35"/>
      <c r="P463" s="4"/>
      <c r="Q463" s="4"/>
      <c r="R463" s="213"/>
      <c r="S463" s="213"/>
      <c r="T463" s="213"/>
      <c r="U463" s="213"/>
      <c r="V463" s="213"/>
      <c r="W463" s="213"/>
      <c r="X463" s="213"/>
      <c r="Y463" s="213"/>
      <c r="Z463" s="213"/>
      <c r="AA463" s="213"/>
      <c r="AB463" s="213"/>
      <c r="AC463" s="224"/>
      <c r="AD463" s="12"/>
      <c r="AE463" s="4"/>
      <c r="AF463">
        <v>2</v>
      </c>
      <c r="AG463">
        <v>0</v>
      </c>
    </row>
    <row r="464" spans="1:33" ht="56.25">
      <c r="A464" s="143">
        <v>1</v>
      </c>
      <c r="B464" s="176" t="s">
        <v>237</v>
      </c>
      <c r="C464" s="176"/>
      <c r="D464" s="35"/>
      <c r="E464" s="35"/>
      <c r="F464" s="35"/>
      <c r="G464" s="35"/>
      <c r="H464" s="35"/>
      <c r="I464" s="35"/>
      <c r="J464" s="35"/>
      <c r="K464" s="35"/>
      <c r="L464" s="35"/>
      <c r="M464" s="35"/>
      <c r="N464" s="35"/>
      <c r="O464" s="35"/>
      <c r="P464" s="4"/>
      <c r="Q464" s="4"/>
      <c r="R464" s="213"/>
      <c r="S464" s="213"/>
      <c r="T464" s="213"/>
      <c r="U464" s="213"/>
      <c r="V464" s="213"/>
      <c r="W464" s="213"/>
      <c r="X464" s="213"/>
      <c r="Y464" s="213"/>
      <c r="Z464" s="213"/>
      <c r="AA464" s="213"/>
      <c r="AB464" s="213"/>
      <c r="AC464" s="224"/>
      <c r="AD464" s="12" t="s">
        <v>259</v>
      </c>
      <c r="AE464" s="4"/>
      <c r="AF464">
        <v>1</v>
      </c>
    </row>
    <row r="465" spans="1:33">
      <c r="A465" s="143">
        <v>2</v>
      </c>
      <c r="B465" s="139" t="s">
        <v>238</v>
      </c>
      <c r="C465" s="139"/>
      <c r="D465" s="35"/>
      <c r="E465" s="35"/>
      <c r="F465" s="35"/>
      <c r="G465" s="35"/>
      <c r="H465" s="35"/>
      <c r="I465" s="35"/>
      <c r="J465" s="35"/>
      <c r="K465" s="35"/>
      <c r="L465" s="35"/>
      <c r="M465" s="35"/>
      <c r="N465" s="35"/>
      <c r="O465" s="35"/>
      <c r="P465" s="4"/>
      <c r="Q465" s="4"/>
      <c r="R465" s="213"/>
      <c r="S465" s="213"/>
      <c r="T465" s="213"/>
      <c r="U465" s="213"/>
      <c r="V465" s="213"/>
      <c r="W465" s="213"/>
      <c r="X465" s="213"/>
      <c r="Y465" s="213"/>
      <c r="Z465" s="213"/>
      <c r="AA465" s="213"/>
      <c r="AB465" s="213"/>
      <c r="AC465" s="224"/>
      <c r="AD465" s="12" t="s">
        <v>282</v>
      </c>
      <c r="AE465" s="4"/>
      <c r="AF465">
        <v>1</v>
      </c>
    </row>
    <row r="466" spans="1:33" ht="19.5">
      <c r="A466" s="141" t="s">
        <v>46</v>
      </c>
      <c r="B466" s="163" t="s">
        <v>33</v>
      </c>
      <c r="C466" s="163"/>
      <c r="D466" s="35">
        <v>0</v>
      </c>
      <c r="E466" s="35">
        <v>0</v>
      </c>
      <c r="F466" s="35">
        <v>0</v>
      </c>
      <c r="G466" s="35"/>
      <c r="H466" s="35"/>
      <c r="I466" s="35"/>
      <c r="J466" s="35"/>
      <c r="K466" s="35"/>
      <c r="L466" s="35"/>
      <c r="M466" s="35"/>
      <c r="N466" s="35"/>
      <c r="O466" s="35"/>
      <c r="P466" s="4"/>
      <c r="Q466" s="4"/>
      <c r="R466" s="213"/>
      <c r="S466" s="213"/>
      <c r="T466" s="213"/>
      <c r="U466" s="213"/>
      <c r="V466" s="213"/>
      <c r="W466" s="213"/>
      <c r="X466" s="213"/>
      <c r="Y466" s="213"/>
      <c r="Z466" s="213"/>
      <c r="AA466" s="213"/>
      <c r="AB466" s="213"/>
      <c r="AC466" s="224"/>
      <c r="AD466" s="12"/>
      <c r="AE466" s="4"/>
      <c r="AF466">
        <v>1</v>
      </c>
      <c r="AG466">
        <v>0</v>
      </c>
    </row>
    <row r="467" spans="1:33" ht="56.25">
      <c r="A467" s="143"/>
      <c r="B467" s="139" t="s">
        <v>697</v>
      </c>
      <c r="C467" s="139"/>
      <c r="D467" s="35"/>
      <c r="E467" s="35"/>
      <c r="F467" s="35"/>
      <c r="G467" s="35"/>
      <c r="H467" s="35"/>
      <c r="I467" s="35"/>
      <c r="J467" s="35"/>
      <c r="K467" s="35"/>
      <c r="L467" s="35"/>
      <c r="M467" s="35"/>
      <c r="N467" s="35"/>
      <c r="O467" s="35"/>
      <c r="P467" s="4"/>
      <c r="Q467" s="4"/>
      <c r="R467" s="213"/>
      <c r="S467" s="213"/>
      <c r="T467" s="213"/>
      <c r="U467" s="213"/>
      <c r="V467" s="213"/>
      <c r="W467" s="213"/>
      <c r="X467" s="213"/>
      <c r="Y467" s="213"/>
      <c r="Z467" s="213"/>
      <c r="AA467" s="213"/>
      <c r="AB467" s="213"/>
      <c r="AC467" s="224"/>
      <c r="AD467" s="12" t="s">
        <v>259</v>
      </c>
      <c r="AE467" s="4">
        <v>0</v>
      </c>
      <c r="AF467">
        <v>1</v>
      </c>
    </row>
    <row r="468" spans="1:33">
      <c r="A468" s="127" t="s">
        <v>36</v>
      </c>
      <c r="B468" s="172" t="s">
        <v>474</v>
      </c>
      <c r="C468" s="172"/>
      <c r="D468" s="35">
        <v>0</v>
      </c>
      <c r="E468" s="35">
        <v>0</v>
      </c>
      <c r="F468" s="35">
        <v>0</v>
      </c>
      <c r="G468" s="35"/>
      <c r="H468" s="35"/>
      <c r="I468" s="35"/>
      <c r="J468" s="35"/>
      <c r="K468" s="35"/>
      <c r="L468" s="35"/>
      <c r="M468" s="35"/>
      <c r="N468" s="35"/>
      <c r="O468" s="35"/>
      <c r="P468" s="4"/>
      <c r="Q468" s="4"/>
      <c r="R468" s="213"/>
      <c r="S468" s="213"/>
      <c r="T468" s="213"/>
      <c r="U468" s="213"/>
      <c r="V468" s="213"/>
      <c r="W468" s="213"/>
      <c r="X468" s="213"/>
      <c r="Y468" s="213"/>
      <c r="Z468" s="213"/>
      <c r="AA468" s="213"/>
      <c r="AB468" s="213"/>
      <c r="AC468" s="224"/>
      <c r="AD468" s="12"/>
      <c r="AE468" s="4"/>
      <c r="AF468">
        <v>4</v>
      </c>
      <c r="AG468">
        <v>0</v>
      </c>
    </row>
    <row r="469" spans="1:33" ht="19.5">
      <c r="A469" s="141" t="s">
        <v>46</v>
      </c>
      <c r="B469" s="163" t="s">
        <v>33</v>
      </c>
      <c r="C469" s="163"/>
      <c r="D469" s="35">
        <v>0</v>
      </c>
      <c r="E469" s="35">
        <v>0</v>
      </c>
      <c r="F469" s="35">
        <v>0</v>
      </c>
      <c r="G469" s="35"/>
      <c r="H469" s="35"/>
      <c r="I469" s="35"/>
      <c r="J469" s="35"/>
      <c r="K469" s="35"/>
      <c r="L469" s="35"/>
      <c r="M469" s="35"/>
      <c r="N469" s="35"/>
      <c r="O469" s="35"/>
      <c r="P469" s="4"/>
      <c r="Q469" s="4"/>
      <c r="R469" s="213"/>
      <c r="S469" s="213"/>
      <c r="T469" s="213"/>
      <c r="U469" s="213"/>
      <c r="V469" s="213"/>
      <c r="W469" s="213"/>
      <c r="X469" s="213"/>
      <c r="Y469" s="213"/>
      <c r="Z469" s="213"/>
      <c r="AA469" s="213"/>
      <c r="AB469" s="213"/>
      <c r="AC469" s="224"/>
      <c r="AD469" s="12"/>
      <c r="AE469" s="4"/>
      <c r="AF469">
        <v>4</v>
      </c>
      <c r="AG469">
        <v>0</v>
      </c>
    </row>
    <row r="470" spans="1:33" ht="56.25">
      <c r="A470" s="143">
        <v>1</v>
      </c>
      <c r="B470" s="158" t="s">
        <v>241</v>
      </c>
      <c r="C470" s="220">
        <f t="shared" ref="C470:C473" si="372">D470+J470</f>
        <v>0</v>
      </c>
      <c r="D470" s="35">
        <v>0</v>
      </c>
      <c r="E470" s="35"/>
      <c r="F470" s="35"/>
      <c r="G470" s="35"/>
      <c r="H470" s="35"/>
      <c r="I470" s="35"/>
      <c r="J470" s="35"/>
      <c r="K470" s="35"/>
      <c r="L470" s="35"/>
      <c r="M470" s="35"/>
      <c r="N470" s="35"/>
      <c r="O470" s="35"/>
      <c r="P470" s="4"/>
      <c r="Q470" s="4"/>
      <c r="R470" s="213"/>
      <c r="S470" s="213"/>
      <c r="T470" s="213"/>
      <c r="U470" s="213"/>
      <c r="V470" s="213"/>
      <c r="W470" s="213"/>
      <c r="X470" s="213"/>
      <c r="Y470" s="213"/>
      <c r="Z470" s="213"/>
      <c r="AA470" s="213"/>
      <c r="AB470" s="213"/>
      <c r="AC470" s="224"/>
      <c r="AD470" s="12" t="s">
        <v>259</v>
      </c>
      <c r="AE470" s="4"/>
      <c r="AF470">
        <v>1</v>
      </c>
    </row>
    <row r="471" spans="1:33" ht="46.5" customHeight="1">
      <c r="A471" s="143">
        <v>2</v>
      </c>
      <c r="B471" s="159" t="s">
        <v>698</v>
      </c>
      <c r="C471" s="220">
        <f t="shared" si="372"/>
        <v>0</v>
      </c>
      <c r="D471" s="35">
        <v>0</v>
      </c>
      <c r="E471" s="35"/>
      <c r="F471" s="35"/>
      <c r="G471" s="35"/>
      <c r="H471" s="35"/>
      <c r="I471" s="35"/>
      <c r="J471" s="35"/>
      <c r="K471" s="35"/>
      <c r="L471" s="35"/>
      <c r="M471" s="35"/>
      <c r="N471" s="35"/>
      <c r="O471" s="35"/>
      <c r="P471" s="4"/>
      <c r="Q471" s="4"/>
      <c r="R471" s="213"/>
      <c r="S471" s="213"/>
      <c r="T471" s="213"/>
      <c r="U471" s="213"/>
      <c r="V471" s="213"/>
      <c r="W471" s="213"/>
      <c r="X471" s="213"/>
      <c r="Y471" s="213"/>
      <c r="Z471" s="213"/>
      <c r="AA471" s="213"/>
      <c r="AB471" s="213"/>
      <c r="AC471" s="224"/>
      <c r="AD471" s="12" t="s">
        <v>264</v>
      </c>
      <c r="AE471" s="4"/>
      <c r="AF471">
        <v>1</v>
      </c>
    </row>
    <row r="472" spans="1:33" ht="50.25" customHeight="1">
      <c r="A472" s="143">
        <v>3</v>
      </c>
      <c r="B472" s="159" t="s">
        <v>699</v>
      </c>
      <c r="C472" s="220">
        <f t="shared" si="372"/>
        <v>0</v>
      </c>
      <c r="D472" s="35">
        <v>0</v>
      </c>
      <c r="E472" s="35"/>
      <c r="F472" s="35"/>
      <c r="G472" s="35"/>
      <c r="H472" s="35"/>
      <c r="I472" s="35"/>
      <c r="J472" s="35"/>
      <c r="K472" s="35"/>
      <c r="L472" s="35"/>
      <c r="M472" s="35"/>
      <c r="N472" s="35"/>
      <c r="O472" s="35"/>
      <c r="P472" s="4"/>
      <c r="Q472" s="4"/>
      <c r="R472" s="213"/>
      <c r="S472" s="213"/>
      <c r="T472" s="213"/>
      <c r="U472" s="213"/>
      <c r="V472" s="213"/>
      <c r="W472" s="213"/>
      <c r="X472" s="213"/>
      <c r="Y472" s="213"/>
      <c r="Z472" s="213"/>
      <c r="AA472" s="213"/>
      <c r="AB472" s="213"/>
      <c r="AC472" s="224"/>
      <c r="AD472" s="12" t="s">
        <v>264</v>
      </c>
      <c r="AE472" s="4"/>
      <c r="AF472">
        <v>1</v>
      </c>
    </row>
    <row r="473" spans="1:33" ht="62.25" customHeight="1">
      <c r="A473" s="143">
        <v>4</v>
      </c>
      <c r="B473" s="159" t="s">
        <v>700</v>
      </c>
      <c r="C473" s="220">
        <f t="shared" si="372"/>
        <v>0</v>
      </c>
      <c r="D473" s="35">
        <v>0</v>
      </c>
      <c r="E473" s="35"/>
      <c r="F473" s="35"/>
      <c r="G473" s="35"/>
      <c r="H473" s="35"/>
      <c r="I473" s="35"/>
      <c r="J473" s="35"/>
      <c r="K473" s="35"/>
      <c r="L473" s="35"/>
      <c r="M473" s="35"/>
      <c r="N473" s="35"/>
      <c r="O473" s="35"/>
      <c r="P473" s="4"/>
      <c r="Q473" s="4"/>
      <c r="R473" s="213"/>
      <c r="S473" s="213"/>
      <c r="T473" s="213"/>
      <c r="U473" s="213"/>
      <c r="V473" s="213"/>
      <c r="W473" s="213"/>
      <c r="X473" s="213"/>
      <c r="Y473" s="213"/>
      <c r="Z473" s="213"/>
      <c r="AA473" s="213"/>
      <c r="AB473" s="213"/>
      <c r="AC473" s="224"/>
      <c r="AD473" s="12" t="s">
        <v>264</v>
      </c>
      <c r="AE473" s="4"/>
      <c r="AF473">
        <v>1</v>
      </c>
    </row>
    <row r="474" spans="1:33">
      <c r="A474" s="130" t="s">
        <v>701</v>
      </c>
      <c r="B474" s="131" t="s">
        <v>244</v>
      </c>
      <c r="C474" s="34">
        <f t="shared" ref="C474" si="373">C475</f>
        <v>101531.5</v>
      </c>
      <c r="D474" s="34">
        <f>D475</f>
        <v>15968.5</v>
      </c>
      <c r="E474" s="34">
        <f t="shared" ref="E474:U474" si="374">E475</f>
        <v>1654</v>
      </c>
      <c r="F474" s="34">
        <f t="shared" si="374"/>
        <v>14314.5</v>
      </c>
      <c r="G474" s="34">
        <f t="shared" si="374"/>
        <v>0</v>
      </c>
      <c r="H474" s="34">
        <f t="shared" si="374"/>
        <v>0</v>
      </c>
      <c r="I474" s="34">
        <f t="shared" si="374"/>
        <v>85563</v>
      </c>
      <c r="J474" s="34">
        <f t="shared" si="374"/>
        <v>85563</v>
      </c>
      <c r="K474" s="34">
        <f t="shared" si="374"/>
        <v>0</v>
      </c>
      <c r="L474" s="34">
        <f t="shared" si="374"/>
        <v>22657</v>
      </c>
      <c r="M474" s="34">
        <f t="shared" si="374"/>
        <v>17053</v>
      </c>
      <c r="N474" s="34">
        <f t="shared" si="374"/>
        <v>45853</v>
      </c>
      <c r="O474" s="34">
        <f t="shared" si="374"/>
        <v>0</v>
      </c>
      <c r="P474" s="34">
        <f t="shared" si="374"/>
        <v>72780</v>
      </c>
      <c r="Q474" s="34">
        <f t="shared" si="374"/>
        <v>4875</v>
      </c>
      <c r="R474" s="34">
        <f t="shared" si="374"/>
        <v>1654</v>
      </c>
      <c r="S474" s="34">
        <f t="shared" si="374"/>
        <v>3221</v>
      </c>
      <c r="T474" s="34">
        <f t="shared" si="374"/>
        <v>0</v>
      </c>
      <c r="U474" s="34">
        <f t="shared" si="374"/>
        <v>0</v>
      </c>
      <c r="V474" s="34">
        <f t="shared" ref="V474:W474" si="375">V475</f>
        <v>67905</v>
      </c>
      <c r="W474" s="34">
        <f t="shared" si="375"/>
        <v>67905</v>
      </c>
      <c r="X474" s="34">
        <f t="shared" ref="X474" si="376">X475</f>
        <v>0</v>
      </c>
      <c r="Y474" s="34">
        <f t="shared" ref="Y474" si="377">Y475</f>
        <v>21884</v>
      </c>
      <c r="Z474" s="34">
        <f t="shared" ref="Z474" si="378">Z475</f>
        <v>13825</v>
      </c>
      <c r="AA474" s="34">
        <f t="shared" ref="AA474" si="379">AA475</f>
        <v>32196</v>
      </c>
      <c r="AB474" s="34"/>
      <c r="AC474" s="224">
        <f t="shared" si="369"/>
        <v>71.682187301477867</v>
      </c>
      <c r="AD474" s="12"/>
      <c r="AE474" s="4"/>
      <c r="AF474">
        <v>3</v>
      </c>
      <c r="AG474">
        <v>3</v>
      </c>
    </row>
    <row r="475" spans="1:33">
      <c r="A475" s="136" t="s">
        <v>38</v>
      </c>
      <c r="B475" s="137" t="s">
        <v>29</v>
      </c>
      <c r="C475" s="34">
        <f t="shared" ref="C475" si="380">C476+C479+C482</f>
        <v>101531.5</v>
      </c>
      <c r="D475" s="34">
        <f>D476+D479+D482</f>
        <v>15968.5</v>
      </c>
      <c r="E475" s="34">
        <f t="shared" ref="E475" si="381">E476+E479+E482</f>
        <v>1654</v>
      </c>
      <c r="F475" s="34">
        <f t="shared" ref="F475:U475" si="382">F476+F479+F482</f>
        <v>14314.5</v>
      </c>
      <c r="G475" s="34">
        <f t="shared" si="382"/>
        <v>0</v>
      </c>
      <c r="H475" s="34">
        <f t="shared" si="382"/>
        <v>0</v>
      </c>
      <c r="I475" s="34">
        <f t="shared" si="382"/>
        <v>85563</v>
      </c>
      <c r="J475" s="34">
        <f t="shared" si="382"/>
        <v>85563</v>
      </c>
      <c r="K475" s="34">
        <f t="shared" si="382"/>
        <v>0</v>
      </c>
      <c r="L475" s="34">
        <f t="shared" si="382"/>
        <v>22657</v>
      </c>
      <c r="M475" s="34">
        <f t="shared" si="382"/>
        <v>17053</v>
      </c>
      <c r="N475" s="34">
        <f t="shared" si="382"/>
        <v>45853</v>
      </c>
      <c r="O475" s="34">
        <f t="shared" si="382"/>
        <v>0</v>
      </c>
      <c r="P475" s="34">
        <f t="shared" si="382"/>
        <v>72780</v>
      </c>
      <c r="Q475" s="34">
        <f t="shared" si="382"/>
        <v>4875</v>
      </c>
      <c r="R475" s="34">
        <f t="shared" si="382"/>
        <v>1654</v>
      </c>
      <c r="S475" s="34">
        <f t="shared" si="382"/>
        <v>3221</v>
      </c>
      <c r="T475" s="34">
        <f t="shared" si="382"/>
        <v>0</v>
      </c>
      <c r="U475" s="34">
        <f t="shared" si="382"/>
        <v>0</v>
      </c>
      <c r="V475" s="34">
        <f t="shared" ref="V475:W475" si="383">V476+V479+V482</f>
        <v>67905</v>
      </c>
      <c r="W475" s="34">
        <f t="shared" si="383"/>
        <v>67905</v>
      </c>
      <c r="X475" s="34">
        <f t="shared" ref="X475" si="384">X476+X479+X482</f>
        <v>0</v>
      </c>
      <c r="Y475" s="34">
        <f t="shared" ref="Y475" si="385">Y476+Y479+Y482</f>
        <v>21884</v>
      </c>
      <c r="Z475" s="34">
        <f t="shared" ref="Z475" si="386">Z476+Z479+Z482</f>
        <v>13825</v>
      </c>
      <c r="AA475" s="34">
        <f t="shared" ref="AA475" si="387">AA476+AA479+AA482</f>
        <v>32196</v>
      </c>
      <c r="AB475" s="34"/>
      <c r="AC475" s="224">
        <f t="shared" si="369"/>
        <v>71.682187301477867</v>
      </c>
      <c r="AD475" s="12"/>
      <c r="AE475" s="4"/>
      <c r="AF475">
        <v>3</v>
      </c>
      <c r="AG475">
        <v>3</v>
      </c>
    </row>
    <row r="476" spans="1:33">
      <c r="A476" s="136" t="s">
        <v>30</v>
      </c>
      <c r="B476" s="128" t="s">
        <v>472</v>
      </c>
      <c r="C476" s="34">
        <f t="shared" ref="C476:C477" si="388">C477</f>
        <v>1548</v>
      </c>
      <c r="D476" s="34">
        <f>D477</f>
        <v>1548</v>
      </c>
      <c r="E476" s="34">
        <f t="shared" ref="E476:X477" si="389">E477</f>
        <v>1548</v>
      </c>
      <c r="F476" s="34">
        <f t="shared" si="389"/>
        <v>0</v>
      </c>
      <c r="G476" s="34">
        <f t="shared" si="389"/>
        <v>0</v>
      </c>
      <c r="H476" s="34">
        <f t="shared" si="389"/>
        <v>0</v>
      </c>
      <c r="I476" s="34">
        <f t="shared" si="389"/>
        <v>0</v>
      </c>
      <c r="J476" s="34">
        <f t="shared" si="389"/>
        <v>0</v>
      </c>
      <c r="K476" s="34">
        <f t="shared" si="389"/>
        <v>0</v>
      </c>
      <c r="L476" s="34">
        <f t="shared" si="389"/>
        <v>0</v>
      </c>
      <c r="M476" s="34">
        <f t="shared" si="389"/>
        <v>0</v>
      </c>
      <c r="N476" s="34">
        <f t="shared" si="389"/>
        <v>0</v>
      </c>
      <c r="O476" s="34">
        <f t="shared" si="389"/>
        <v>0</v>
      </c>
      <c r="P476" s="34">
        <f t="shared" si="389"/>
        <v>1548</v>
      </c>
      <c r="Q476" s="34">
        <f t="shared" si="389"/>
        <v>1548</v>
      </c>
      <c r="R476" s="34">
        <f t="shared" si="389"/>
        <v>1548</v>
      </c>
      <c r="S476" s="34">
        <f t="shared" si="389"/>
        <v>0</v>
      </c>
      <c r="T476" s="34">
        <f t="shared" si="389"/>
        <v>0</v>
      </c>
      <c r="U476" s="34">
        <f t="shared" si="389"/>
        <v>0</v>
      </c>
      <c r="V476" s="34"/>
      <c r="W476" s="34"/>
      <c r="X476" s="34">
        <f t="shared" si="389"/>
        <v>0</v>
      </c>
      <c r="Y476" s="34"/>
      <c r="Z476" s="34"/>
      <c r="AA476" s="34"/>
      <c r="AB476" s="34"/>
      <c r="AC476" s="224">
        <f t="shared" si="369"/>
        <v>100</v>
      </c>
      <c r="AD476" s="12"/>
      <c r="AE476" s="4"/>
      <c r="AF476">
        <v>1</v>
      </c>
      <c r="AG476">
        <v>1</v>
      </c>
    </row>
    <row r="477" spans="1:33" ht="19.5">
      <c r="A477" s="141" t="s">
        <v>46</v>
      </c>
      <c r="B477" s="163" t="s">
        <v>33</v>
      </c>
      <c r="C477" s="38">
        <f t="shared" si="388"/>
        <v>1548</v>
      </c>
      <c r="D477" s="38">
        <f>D478</f>
        <v>1548</v>
      </c>
      <c r="E477" s="38">
        <f t="shared" si="389"/>
        <v>1548</v>
      </c>
      <c r="F477" s="38">
        <f t="shared" si="389"/>
        <v>0</v>
      </c>
      <c r="G477" s="38">
        <f t="shared" si="389"/>
        <v>0</v>
      </c>
      <c r="H477" s="38">
        <f t="shared" si="389"/>
        <v>0</v>
      </c>
      <c r="I477" s="38">
        <f t="shared" si="389"/>
        <v>0</v>
      </c>
      <c r="J477" s="38">
        <f t="shared" si="389"/>
        <v>0</v>
      </c>
      <c r="K477" s="38">
        <f t="shared" si="389"/>
        <v>0</v>
      </c>
      <c r="L477" s="38">
        <f t="shared" si="389"/>
        <v>0</v>
      </c>
      <c r="M477" s="38">
        <f t="shared" si="389"/>
        <v>0</v>
      </c>
      <c r="N477" s="38">
        <f t="shared" si="389"/>
        <v>0</v>
      </c>
      <c r="O477" s="38">
        <f t="shared" si="389"/>
        <v>0</v>
      </c>
      <c r="P477" s="38">
        <f t="shared" si="389"/>
        <v>1548</v>
      </c>
      <c r="Q477" s="38">
        <f t="shared" si="389"/>
        <v>1548</v>
      </c>
      <c r="R477" s="38">
        <f t="shared" si="389"/>
        <v>1548</v>
      </c>
      <c r="S477" s="38">
        <f t="shared" si="389"/>
        <v>0</v>
      </c>
      <c r="T477" s="38">
        <f t="shared" si="389"/>
        <v>0</v>
      </c>
      <c r="U477" s="38">
        <f t="shared" si="389"/>
        <v>0</v>
      </c>
      <c r="V477" s="38"/>
      <c r="W477" s="38"/>
      <c r="X477" s="38">
        <f t="shared" si="389"/>
        <v>0</v>
      </c>
      <c r="Y477" s="38"/>
      <c r="Z477" s="38"/>
      <c r="AA477" s="38"/>
      <c r="AB477" s="38"/>
      <c r="AC477" s="224">
        <f t="shared" si="369"/>
        <v>100</v>
      </c>
      <c r="AD477" s="12"/>
      <c r="AE477" s="4"/>
      <c r="AF477">
        <v>1</v>
      </c>
      <c r="AG477">
        <v>1</v>
      </c>
    </row>
    <row r="478" spans="1:33" ht="56.25">
      <c r="A478" s="143"/>
      <c r="B478" s="139" t="s">
        <v>702</v>
      </c>
      <c r="C478" s="220">
        <f t="shared" ref="C478" si="390">D478+J478</f>
        <v>1548</v>
      </c>
      <c r="D478" s="35">
        <f>SUM(E478:H478)</f>
        <v>1548</v>
      </c>
      <c r="E478" s="35">
        <v>1548</v>
      </c>
      <c r="F478" s="35"/>
      <c r="G478" s="35"/>
      <c r="H478" s="35"/>
      <c r="I478" s="35">
        <f>J478+O478</f>
        <v>0</v>
      </c>
      <c r="J478" s="35"/>
      <c r="K478" s="35"/>
      <c r="L478" s="35"/>
      <c r="M478" s="35"/>
      <c r="N478" s="35"/>
      <c r="O478" s="35"/>
      <c r="P478" s="35">
        <f>Q478+V478</f>
        <v>1548</v>
      </c>
      <c r="Q478" s="35">
        <f>SUM(R478:U478)</f>
        <v>1548</v>
      </c>
      <c r="R478" s="413">
        <v>1548</v>
      </c>
      <c r="S478" s="213"/>
      <c r="T478" s="213"/>
      <c r="U478" s="213"/>
      <c r="V478" s="213"/>
      <c r="W478" s="213"/>
      <c r="X478" s="213"/>
      <c r="Y478" s="213"/>
      <c r="Z478" s="213"/>
      <c r="AA478" s="213"/>
      <c r="AB478" s="213"/>
      <c r="AC478" s="224">
        <f t="shared" si="369"/>
        <v>100</v>
      </c>
      <c r="AD478" s="12" t="s">
        <v>259</v>
      </c>
      <c r="AE478" s="12" t="s">
        <v>709</v>
      </c>
      <c r="AF478">
        <v>1</v>
      </c>
      <c r="AG478">
        <v>1</v>
      </c>
    </row>
    <row r="479" spans="1:33">
      <c r="A479" s="127" t="s">
        <v>34</v>
      </c>
      <c r="B479" s="172" t="s">
        <v>473</v>
      </c>
      <c r="C479" s="34">
        <f t="shared" ref="C479:C480" si="391">C480</f>
        <v>106</v>
      </c>
      <c r="D479" s="34">
        <f>D480</f>
        <v>106</v>
      </c>
      <c r="E479" s="34">
        <f t="shared" ref="E479:X480" si="392">E480</f>
        <v>106</v>
      </c>
      <c r="F479" s="34">
        <f t="shared" si="392"/>
        <v>0</v>
      </c>
      <c r="G479" s="34">
        <f t="shared" si="392"/>
        <v>0</v>
      </c>
      <c r="H479" s="34">
        <f t="shared" si="392"/>
        <v>0</v>
      </c>
      <c r="I479" s="34"/>
      <c r="J479" s="34">
        <f t="shared" si="392"/>
        <v>0</v>
      </c>
      <c r="K479" s="34">
        <f t="shared" si="392"/>
        <v>0</v>
      </c>
      <c r="L479" s="34">
        <f t="shared" si="392"/>
        <v>0</v>
      </c>
      <c r="M479" s="34">
        <f t="shared" si="392"/>
        <v>0</v>
      </c>
      <c r="N479" s="34">
        <f t="shared" si="392"/>
        <v>0</v>
      </c>
      <c r="O479" s="34"/>
      <c r="P479" s="34">
        <f t="shared" si="392"/>
        <v>106</v>
      </c>
      <c r="Q479" s="34">
        <f t="shared" si="392"/>
        <v>106</v>
      </c>
      <c r="R479" s="34">
        <f t="shared" si="392"/>
        <v>106</v>
      </c>
      <c r="S479" s="34">
        <f t="shared" si="392"/>
        <v>0</v>
      </c>
      <c r="T479" s="34">
        <f t="shared" si="392"/>
        <v>0</v>
      </c>
      <c r="U479" s="34">
        <f t="shared" si="392"/>
        <v>0</v>
      </c>
      <c r="V479" s="34"/>
      <c r="W479" s="34"/>
      <c r="X479" s="34">
        <f t="shared" si="392"/>
        <v>0</v>
      </c>
      <c r="Y479" s="34"/>
      <c r="Z479" s="34"/>
      <c r="AA479" s="34"/>
      <c r="AB479" s="34"/>
      <c r="AC479" s="224">
        <f t="shared" si="369"/>
        <v>100</v>
      </c>
      <c r="AD479" s="12"/>
      <c r="AE479" s="12"/>
      <c r="AF479">
        <v>1</v>
      </c>
      <c r="AG479">
        <v>1</v>
      </c>
    </row>
    <row r="480" spans="1:33" ht="19.5">
      <c r="A480" s="141" t="s">
        <v>52</v>
      </c>
      <c r="B480" s="177" t="s">
        <v>32</v>
      </c>
      <c r="C480" s="34">
        <f t="shared" si="391"/>
        <v>106</v>
      </c>
      <c r="D480" s="34">
        <f>D481</f>
        <v>106</v>
      </c>
      <c r="E480" s="34">
        <f t="shared" si="392"/>
        <v>106</v>
      </c>
      <c r="F480" s="34">
        <f t="shared" si="392"/>
        <v>0</v>
      </c>
      <c r="G480" s="34">
        <f t="shared" si="392"/>
        <v>0</v>
      </c>
      <c r="H480" s="34">
        <f t="shared" si="392"/>
        <v>0</v>
      </c>
      <c r="I480" s="34"/>
      <c r="J480" s="34">
        <f t="shared" si="392"/>
        <v>0</v>
      </c>
      <c r="K480" s="34">
        <f t="shared" si="392"/>
        <v>0</v>
      </c>
      <c r="L480" s="34">
        <f t="shared" si="392"/>
        <v>0</v>
      </c>
      <c r="M480" s="34">
        <f t="shared" si="392"/>
        <v>0</v>
      </c>
      <c r="N480" s="34">
        <f t="shared" si="392"/>
        <v>0</v>
      </c>
      <c r="O480" s="34"/>
      <c r="P480" s="34">
        <f t="shared" si="392"/>
        <v>106</v>
      </c>
      <c r="Q480" s="34">
        <f t="shared" si="392"/>
        <v>106</v>
      </c>
      <c r="R480" s="34">
        <f t="shared" si="392"/>
        <v>106</v>
      </c>
      <c r="S480" s="34">
        <f t="shared" si="392"/>
        <v>0</v>
      </c>
      <c r="T480" s="34">
        <f t="shared" si="392"/>
        <v>0</v>
      </c>
      <c r="U480" s="34">
        <f t="shared" si="392"/>
        <v>0</v>
      </c>
      <c r="V480" s="34"/>
      <c r="W480" s="34"/>
      <c r="X480" s="34">
        <f t="shared" si="392"/>
        <v>0</v>
      </c>
      <c r="Y480" s="34"/>
      <c r="Z480" s="34"/>
      <c r="AA480" s="34"/>
      <c r="AB480" s="34"/>
      <c r="AC480" s="224">
        <f t="shared" si="369"/>
        <v>100</v>
      </c>
      <c r="AD480" s="12"/>
      <c r="AE480" s="12"/>
      <c r="AF480">
        <v>1</v>
      </c>
      <c r="AG480">
        <v>1</v>
      </c>
    </row>
    <row r="481" spans="1:33" ht="56.25">
      <c r="A481" s="143"/>
      <c r="B481" s="139" t="s">
        <v>703</v>
      </c>
      <c r="C481" s="220">
        <f t="shared" ref="C481" si="393">D481+J481</f>
        <v>106</v>
      </c>
      <c r="D481" s="35">
        <f>SUM(E481:H481)</f>
        <v>106</v>
      </c>
      <c r="E481" s="35">
        <v>106</v>
      </c>
      <c r="F481" s="35"/>
      <c r="G481" s="35"/>
      <c r="H481" s="35"/>
      <c r="I481" s="35">
        <f>J481+O481</f>
        <v>0</v>
      </c>
      <c r="J481" s="35"/>
      <c r="K481" s="35"/>
      <c r="L481" s="35"/>
      <c r="M481" s="35"/>
      <c r="N481" s="35"/>
      <c r="O481" s="35"/>
      <c r="P481" s="35">
        <f>Q481+V481</f>
        <v>106</v>
      </c>
      <c r="Q481" s="35">
        <f>SUM(R481:U481)</f>
        <v>106</v>
      </c>
      <c r="R481" s="413">
        <v>106</v>
      </c>
      <c r="S481" s="213"/>
      <c r="T481" s="213"/>
      <c r="U481" s="213"/>
      <c r="V481" s="213"/>
      <c r="W481" s="213"/>
      <c r="X481" s="213"/>
      <c r="Y481" s="213"/>
      <c r="Z481" s="213"/>
      <c r="AA481" s="213"/>
      <c r="AB481" s="213"/>
      <c r="AC481" s="224">
        <f t="shared" si="369"/>
        <v>100</v>
      </c>
      <c r="AD481" s="12" t="s">
        <v>259</v>
      </c>
      <c r="AE481" s="12" t="s">
        <v>709</v>
      </c>
      <c r="AF481">
        <v>1</v>
      </c>
      <c r="AG481">
        <v>1</v>
      </c>
    </row>
    <row r="482" spans="1:33">
      <c r="A482" s="127" t="s">
        <v>36</v>
      </c>
      <c r="B482" s="172" t="s">
        <v>474</v>
      </c>
      <c r="C482" s="34">
        <f t="shared" ref="C482" si="394">C483</f>
        <v>99877.5</v>
      </c>
      <c r="D482" s="34">
        <f>D483</f>
        <v>14314.5</v>
      </c>
      <c r="E482" s="34">
        <f t="shared" ref="E482:AA482" si="395">E483</f>
        <v>0</v>
      </c>
      <c r="F482" s="34">
        <f t="shared" si="395"/>
        <v>14314.5</v>
      </c>
      <c r="G482" s="34">
        <f t="shared" si="395"/>
        <v>0</v>
      </c>
      <c r="H482" s="34">
        <f t="shared" si="395"/>
        <v>0</v>
      </c>
      <c r="I482" s="34">
        <f t="shared" si="395"/>
        <v>85563</v>
      </c>
      <c r="J482" s="34">
        <f t="shared" si="395"/>
        <v>85563</v>
      </c>
      <c r="K482" s="34">
        <f t="shared" si="395"/>
        <v>0</v>
      </c>
      <c r="L482" s="34">
        <f t="shared" si="395"/>
        <v>22657</v>
      </c>
      <c r="M482" s="34">
        <f t="shared" si="395"/>
        <v>17053</v>
      </c>
      <c r="N482" s="34">
        <f t="shared" si="395"/>
        <v>45853</v>
      </c>
      <c r="O482" s="34"/>
      <c r="P482" s="34">
        <f t="shared" si="395"/>
        <v>71126</v>
      </c>
      <c r="Q482" s="34">
        <f t="shared" si="395"/>
        <v>3221</v>
      </c>
      <c r="R482" s="34">
        <f t="shared" si="395"/>
        <v>0</v>
      </c>
      <c r="S482" s="34">
        <f t="shared" si="395"/>
        <v>3221</v>
      </c>
      <c r="T482" s="34">
        <f t="shared" si="395"/>
        <v>0</v>
      </c>
      <c r="U482" s="34">
        <f t="shared" si="395"/>
        <v>0</v>
      </c>
      <c r="V482" s="34">
        <f t="shared" si="395"/>
        <v>67905</v>
      </c>
      <c r="W482" s="34">
        <f t="shared" si="395"/>
        <v>67905</v>
      </c>
      <c r="X482" s="34">
        <f t="shared" si="395"/>
        <v>0</v>
      </c>
      <c r="Y482" s="34">
        <f t="shared" si="395"/>
        <v>21884</v>
      </c>
      <c r="Z482" s="34">
        <f t="shared" si="395"/>
        <v>13825</v>
      </c>
      <c r="AA482" s="34">
        <f t="shared" si="395"/>
        <v>32196</v>
      </c>
      <c r="AB482" s="34"/>
      <c r="AC482" s="224">
        <f t="shared" si="369"/>
        <v>71.213236214362595</v>
      </c>
      <c r="AD482" s="12"/>
      <c r="AE482" s="12"/>
      <c r="AF482">
        <v>1</v>
      </c>
      <c r="AG482">
        <v>1</v>
      </c>
    </row>
    <row r="483" spans="1:33" ht="19.5">
      <c r="A483" s="141" t="s">
        <v>46</v>
      </c>
      <c r="B483" s="163" t="s">
        <v>33</v>
      </c>
      <c r="C483" s="38">
        <f>SUM(C484:C486)</f>
        <v>99877.5</v>
      </c>
      <c r="D483" s="38">
        <f t="shared" ref="D483:AA483" si="396">SUM(D484:D486)</f>
        <v>14314.5</v>
      </c>
      <c r="E483" s="38">
        <f t="shared" si="396"/>
        <v>0</v>
      </c>
      <c r="F483" s="38">
        <f t="shared" si="396"/>
        <v>14314.5</v>
      </c>
      <c r="G483" s="38">
        <f t="shared" si="396"/>
        <v>0</v>
      </c>
      <c r="H483" s="38">
        <f t="shared" si="396"/>
        <v>0</v>
      </c>
      <c r="I483" s="38">
        <f t="shared" si="396"/>
        <v>85563</v>
      </c>
      <c r="J483" s="38">
        <f t="shared" si="396"/>
        <v>85563</v>
      </c>
      <c r="K483" s="38">
        <f t="shared" si="396"/>
        <v>0</v>
      </c>
      <c r="L483" s="38">
        <f t="shared" si="396"/>
        <v>22657</v>
      </c>
      <c r="M483" s="38">
        <f t="shared" si="396"/>
        <v>17053</v>
      </c>
      <c r="N483" s="38">
        <f t="shared" si="396"/>
        <v>45853</v>
      </c>
      <c r="O483" s="38">
        <f t="shared" si="396"/>
        <v>0</v>
      </c>
      <c r="P483" s="38">
        <f t="shared" si="396"/>
        <v>71126</v>
      </c>
      <c r="Q483" s="38">
        <f t="shared" si="396"/>
        <v>3221</v>
      </c>
      <c r="R483" s="38">
        <f t="shared" si="396"/>
        <v>0</v>
      </c>
      <c r="S483" s="38">
        <f t="shared" si="396"/>
        <v>3221</v>
      </c>
      <c r="T483" s="38">
        <f t="shared" si="396"/>
        <v>0</v>
      </c>
      <c r="U483" s="38">
        <f t="shared" si="396"/>
        <v>0</v>
      </c>
      <c r="V483" s="38">
        <f t="shared" si="396"/>
        <v>67905</v>
      </c>
      <c r="W483" s="38">
        <f t="shared" ref="W483" si="397">SUM(W484:W486)</f>
        <v>67905</v>
      </c>
      <c r="X483" s="38">
        <f t="shared" si="396"/>
        <v>0</v>
      </c>
      <c r="Y483" s="38">
        <f t="shared" si="396"/>
        <v>21884</v>
      </c>
      <c r="Z483" s="38">
        <f t="shared" si="396"/>
        <v>13825</v>
      </c>
      <c r="AA483" s="38">
        <f t="shared" si="396"/>
        <v>32196</v>
      </c>
      <c r="AB483" s="38"/>
      <c r="AC483" s="224">
        <f t="shared" si="369"/>
        <v>71.213236214362595</v>
      </c>
      <c r="AD483" s="12"/>
      <c r="AE483" s="12"/>
      <c r="AF483">
        <v>1</v>
      </c>
      <c r="AG483">
        <v>1</v>
      </c>
    </row>
    <row r="484" spans="1:33" ht="47.25" customHeight="1">
      <c r="A484" s="143">
        <v>1</v>
      </c>
      <c r="B484" s="28" t="s">
        <v>245</v>
      </c>
      <c r="C484" s="220">
        <f>D484+J484</f>
        <v>29219.200000000001</v>
      </c>
      <c r="D484" s="35">
        <f>SUM(E484:H484)</f>
        <v>6562.2</v>
      </c>
      <c r="E484" s="35"/>
      <c r="F484" s="35">
        <f>5010.2+1552</f>
        <v>6562.2</v>
      </c>
      <c r="G484" s="35"/>
      <c r="H484" s="35"/>
      <c r="I484" s="35">
        <f>J484+O484</f>
        <v>22657</v>
      </c>
      <c r="J484" s="35">
        <f t="shared" ref="J484:J486" si="398">SUM(K484:N484)</f>
        <v>22657</v>
      </c>
      <c r="K484" s="35"/>
      <c r="L484" s="35">
        <v>22657</v>
      </c>
      <c r="M484" s="35"/>
      <c r="N484" s="35"/>
      <c r="O484" s="35"/>
      <c r="P484" s="35">
        <f>Q484+V484</f>
        <v>24769</v>
      </c>
      <c r="Q484" s="35">
        <f>SUM(R484:U484)</f>
        <v>2885</v>
      </c>
      <c r="R484" s="213"/>
      <c r="S484" s="413">
        <v>2885</v>
      </c>
      <c r="T484" s="213"/>
      <c r="U484" s="213"/>
      <c r="V484" s="39">
        <f>SUM(X484:AA484)</f>
        <v>21884</v>
      </c>
      <c r="W484" s="39">
        <f>SUM(X484:AA484)</f>
        <v>21884</v>
      </c>
      <c r="X484" s="213"/>
      <c r="Y484" s="413">
        <v>21884</v>
      </c>
      <c r="Z484" s="39"/>
      <c r="AA484" s="39"/>
      <c r="AB484" s="39"/>
      <c r="AC484" s="225">
        <f t="shared" si="369"/>
        <v>84.769603548351768</v>
      </c>
      <c r="AD484" s="12" t="s">
        <v>283</v>
      </c>
      <c r="AE484" s="12" t="s">
        <v>731</v>
      </c>
      <c r="AF484">
        <v>1</v>
      </c>
      <c r="AG484">
        <v>1</v>
      </c>
    </row>
    <row r="485" spans="1:33" ht="56.25" customHeight="1">
      <c r="A485" s="143">
        <v>2</v>
      </c>
      <c r="B485" s="28" t="s">
        <v>246</v>
      </c>
      <c r="C485" s="220">
        <f t="shared" ref="C485:C486" si="399">D485+J485</f>
        <v>21479.3</v>
      </c>
      <c r="D485" s="35">
        <f>SUM(E485:H485)</f>
        <v>4426.3</v>
      </c>
      <c r="E485" s="35"/>
      <c r="F485" s="35">
        <f>3033.3+1393</f>
        <v>4426.3</v>
      </c>
      <c r="G485" s="35"/>
      <c r="H485" s="35"/>
      <c r="I485" s="35">
        <f>J485+O485</f>
        <v>17053</v>
      </c>
      <c r="J485" s="35">
        <f t="shared" si="398"/>
        <v>17053</v>
      </c>
      <c r="K485" s="35"/>
      <c r="L485" s="35"/>
      <c r="M485" s="417">
        <v>17053</v>
      </c>
      <c r="N485" s="35"/>
      <c r="O485" s="35"/>
      <c r="P485" s="35">
        <f t="shared" ref="P485" si="400">Q485+V485</f>
        <v>14118</v>
      </c>
      <c r="Q485" s="35">
        <f>SUM(R485:U485)</f>
        <v>293</v>
      </c>
      <c r="R485" s="213"/>
      <c r="S485" s="413">
        <v>293</v>
      </c>
      <c r="T485" s="213"/>
      <c r="U485" s="213"/>
      <c r="V485" s="39">
        <f t="shared" ref="V485:V486" si="401">SUM(X485:AA485)</f>
        <v>13825</v>
      </c>
      <c r="W485" s="39">
        <f t="shared" ref="W485:W486" si="402">SUM(X485:AA485)</f>
        <v>13825</v>
      </c>
      <c r="X485" s="213"/>
      <c r="Y485" s="39"/>
      <c r="Z485" s="413">
        <v>13825</v>
      </c>
      <c r="AA485" s="39"/>
      <c r="AB485" s="39"/>
      <c r="AC485" s="225">
        <f t="shared" si="369"/>
        <v>65.728398970171284</v>
      </c>
      <c r="AD485" s="12" t="s">
        <v>283</v>
      </c>
      <c r="AE485" s="12" t="s">
        <v>732</v>
      </c>
    </row>
    <row r="486" spans="1:33" ht="56.25" customHeight="1">
      <c r="A486" s="143">
        <v>3</v>
      </c>
      <c r="B486" s="28" t="s">
        <v>463</v>
      </c>
      <c r="C486" s="220">
        <f t="shared" si="399"/>
        <v>49179</v>
      </c>
      <c r="D486" s="35">
        <f>SUM(E486:H486)</f>
        <v>3326</v>
      </c>
      <c r="E486" s="35"/>
      <c r="F486" s="35">
        <v>3326</v>
      </c>
      <c r="G486" s="35"/>
      <c r="H486" s="35"/>
      <c r="I486" s="35">
        <f>J486+O486</f>
        <v>45853</v>
      </c>
      <c r="J486" s="35">
        <f t="shared" si="398"/>
        <v>45853</v>
      </c>
      <c r="K486" s="35"/>
      <c r="L486" s="35"/>
      <c r="M486" s="35"/>
      <c r="N486" s="417">
        <v>45853</v>
      </c>
      <c r="O486" s="35"/>
      <c r="P486" s="35">
        <f>Q486+V486</f>
        <v>32239</v>
      </c>
      <c r="Q486" s="35">
        <f>SUM(R486:U486)</f>
        <v>43</v>
      </c>
      <c r="R486" s="213"/>
      <c r="S486" s="39">
        <v>43</v>
      </c>
      <c r="T486" s="213"/>
      <c r="U486" s="213"/>
      <c r="V486" s="39">
        <f t="shared" si="401"/>
        <v>32196</v>
      </c>
      <c r="W486" s="39">
        <f t="shared" si="402"/>
        <v>32196</v>
      </c>
      <c r="X486" s="213"/>
      <c r="Y486" s="39"/>
      <c r="Z486" s="39"/>
      <c r="AA486" s="413">
        <v>32196</v>
      </c>
      <c r="AB486" s="39"/>
      <c r="AC486" s="225">
        <f t="shared" si="369"/>
        <v>65.554403302222497</v>
      </c>
      <c r="AD486" s="12" t="s">
        <v>283</v>
      </c>
      <c r="AE486" s="12"/>
    </row>
    <row r="487" spans="1:33">
      <c r="A487" s="136" t="s">
        <v>38</v>
      </c>
      <c r="B487" s="128" t="s">
        <v>247</v>
      </c>
      <c r="C487" s="128"/>
      <c r="D487" s="35">
        <v>0</v>
      </c>
      <c r="E487" s="35">
        <v>0</v>
      </c>
      <c r="F487" s="35">
        <v>0</v>
      </c>
      <c r="G487" s="35"/>
      <c r="H487" s="35"/>
      <c r="I487" s="35"/>
      <c r="J487" s="35"/>
      <c r="K487" s="35"/>
      <c r="L487" s="35"/>
      <c r="M487" s="35"/>
      <c r="N487" s="35"/>
      <c r="O487" s="35"/>
      <c r="P487" s="4"/>
      <c r="Q487" s="4"/>
      <c r="R487" s="213"/>
      <c r="S487" s="213"/>
      <c r="T487" s="213"/>
      <c r="U487" s="213"/>
      <c r="V487" s="213"/>
      <c r="W487" s="213"/>
      <c r="X487" s="213"/>
      <c r="Y487" s="213"/>
      <c r="Z487" s="213"/>
      <c r="AA487" s="213"/>
      <c r="AB487" s="213"/>
      <c r="AC487" s="224"/>
      <c r="AD487" s="12"/>
      <c r="AE487" s="4"/>
    </row>
    <row r="488" spans="1:33">
      <c r="A488" s="143">
        <v>1</v>
      </c>
      <c r="B488" s="129" t="s">
        <v>40</v>
      </c>
      <c r="C488" s="129"/>
      <c r="D488" s="35">
        <v>0</v>
      </c>
      <c r="E488" s="35"/>
      <c r="F488" s="35"/>
      <c r="G488" s="35"/>
      <c r="H488" s="35"/>
      <c r="I488" s="35"/>
      <c r="J488" s="35"/>
      <c r="K488" s="35"/>
      <c r="L488" s="35"/>
      <c r="M488" s="35"/>
      <c r="N488" s="35"/>
      <c r="O488" s="35"/>
      <c r="P488" s="4"/>
      <c r="Q488" s="4"/>
      <c r="R488" s="213"/>
      <c r="S488" s="213"/>
      <c r="T488" s="213"/>
      <c r="U488" s="213"/>
      <c r="V488" s="213"/>
      <c r="W488" s="213"/>
      <c r="X488" s="213"/>
      <c r="Y488" s="213"/>
      <c r="Z488" s="213"/>
      <c r="AA488" s="213"/>
      <c r="AB488" s="213"/>
      <c r="AC488" s="224"/>
      <c r="AD488" s="12" t="s">
        <v>256</v>
      </c>
      <c r="AE488" s="4"/>
    </row>
    <row r="489" spans="1:33" ht="37.5">
      <c r="A489" s="143">
        <v>2</v>
      </c>
      <c r="B489" s="129" t="s">
        <v>42</v>
      </c>
      <c r="C489" s="129"/>
      <c r="D489" s="35">
        <v>0</v>
      </c>
      <c r="E489" s="35"/>
      <c r="F489" s="35"/>
      <c r="G489" s="35"/>
      <c r="H489" s="35"/>
      <c r="I489" s="35"/>
      <c r="J489" s="35"/>
      <c r="K489" s="35"/>
      <c r="L489" s="35"/>
      <c r="M489" s="35"/>
      <c r="N489" s="35"/>
      <c r="O489" s="35"/>
      <c r="P489" s="4"/>
      <c r="Q489" s="4"/>
      <c r="R489" s="213"/>
      <c r="S489" s="213"/>
      <c r="T489" s="213"/>
      <c r="U489" s="213"/>
      <c r="V489" s="213"/>
      <c r="W489" s="213"/>
      <c r="X489" s="213"/>
      <c r="Y489" s="213"/>
      <c r="Z489" s="213"/>
      <c r="AA489" s="213"/>
      <c r="AB489" s="213"/>
      <c r="AC489" s="224"/>
      <c r="AD489" s="12" t="s">
        <v>256</v>
      </c>
      <c r="AE489" s="4"/>
    </row>
    <row r="490" spans="1:33">
      <c r="A490" s="178"/>
      <c r="B490" s="179"/>
      <c r="C490" s="179"/>
      <c r="D490" s="41"/>
      <c r="E490" s="41"/>
      <c r="F490" s="41"/>
      <c r="G490" s="41"/>
      <c r="H490" s="41"/>
      <c r="I490" s="41"/>
      <c r="J490" s="41"/>
      <c r="K490" s="41"/>
      <c r="L490" s="41"/>
      <c r="M490" s="41"/>
      <c r="N490" s="41"/>
      <c r="O490" s="41"/>
      <c r="P490" s="8"/>
      <c r="Q490" s="8"/>
      <c r="R490" s="258"/>
      <c r="S490" s="258"/>
      <c r="T490" s="258"/>
      <c r="U490" s="258"/>
      <c r="V490" s="258"/>
      <c r="W490" s="258"/>
      <c r="X490" s="258"/>
      <c r="Y490" s="258"/>
      <c r="Z490" s="258"/>
      <c r="AA490" s="258"/>
      <c r="AB490" s="258"/>
      <c r="AC490" s="258"/>
      <c r="AD490" s="8"/>
      <c r="AE490" s="8"/>
    </row>
    <row r="494" spans="1:33">
      <c r="F494" s="57"/>
      <c r="M494" s="57"/>
    </row>
  </sheetData>
  <autoFilter ref="A10:AE490" xr:uid="{00000000-0009-0000-0000-00000C000000}"/>
  <mergeCells count="37">
    <mergeCell ref="AF6:AF9"/>
    <mergeCell ref="AG6:AG9"/>
    <mergeCell ref="T5:AE5"/>
    <mergeCell ref="A1:AE1"/>
    <mergeCell ref="A2:AE2"/>
    <mergeCell ref="A3:AE3"/>
    <mergeCell ref="S8:S9"/>
    <mergeCell ref="T8:T9"/>
    <mergeCell ref="U8:U9"/>
    <mergeCell ref="AD6:AD9"/>
    <mergeCell ref="AE6:AE9"/>
    <mergeCell ref="G8:G9"/>
    <mergeCell ref="H8:H9"/>
    <mergeCell ref="A6:A9"/>
    <mergeCell ref="B6:B9"/>
    <mergeCell ref="E8:E9"/>
    <mergeCell ref="C6:C9"/>
    <mergeCell ref="E7:H7"/>
    <mergeCell ref="D7:D9"/>
    <mergeCell ref="F8:F9"/>
    <mergeCell ref="J8:J9"/>
    <mergeCell ref="I7:I9"/>
    <mergeCell ref="D6:O6"/>
    <mergeCell ref="K8:N8"/>
    <mergeCell ref="J7:O7"/>
    <mergeCell ref="O8:O9"/>
    <mergeCell ref="W8:W9"/>
    <mergeCell ref="AB8:AB9"/>
    <mergeCell ref="W7:AB7"/>
    <mergeCell ref="P6:P9"/>
    <mergeCell ref="AC6:AC9"/>
    <mergeCell ref="Q7:Q9"/>
    <mergeCell ref="R7:U7"/>
    <mergeCell ref="V7:V9"/>
    <mergeCell ref="R8:R9"/>
    <mergeCell ref="Q6:AB6"/>
    <mergeCell ref="X8:AA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sheetPr>
  <dimension ref="A1:O41"/>
  <sheetViews>
    <sheetView showZeros="0" zoomScale="60" zoomScaleNormal="60" workbookViewId="0">
      <pane xSplit="2" ySplit="18" topLeftCell="C19" activePane="bottomRight" state="frozen"/>
      <selection pane="topRight" activeCell="C1" sqref="C1"/>
      <selection pane="bottomLeft" activeCell="A19" sqref="A19"/>
      <selection pane="bottomRight" activeCell="H31" sqref="H31"/>
    </sheetView>
  </sheetViews>
  <sheetFormatPr defaultRowHeight="18.75"/>
  <cols>
    <col min="1" max="1" width="5.109375" style="1" customWidth="1"/>
    <col min="2" max="2" width="42.6640625" customWidth="1"/>
    <col min="3" max="3" width="18.44140625" customWidth="1"/>
    <col min="4" max="4" width="12.77734375" customWidth="1"/>
    <col min="5" max="5" width="18.88671875" customWidth="1"/>
    <col min="6" max="6" width="16.44140625" customWidth="1"/>
    <col min="7" max="7" width="12.6640625" customWidth="1"/>
    <col min="8" max="9" width="12.109375" customWidth="1"/>
    <col min="10" max="10" width="24.44140625" customWidth="1"/>
    <col min="11" max="11" width="17.77734375" customWidth="1"/>
  </cols>
  <sheetData>
    <row r="1" spans="1:15" ht="33.75" customHeight="1">
      <c r="A1" s="980" t="s">
        <v>799</v>
      </c>
      <c r="B1" s="980"/>
      <c r="C1" s="980"/>
      <c r="D1" s="980"/>
      <c r="E1" s="980"/>
      <c r="F1" s="980"/>
      <c r="G1" s="980"/>
      <c r="H1" s="980"/>
      <c r="I1" s="980"/>
      <c r="J1" s="980"/>
      <c r="K1" s="980"/>
    </row>
    <row r="2" spans="1:15" ht="69.75" customHeight="1">
      <c r="A2" s="795" t="s">
        <v>755</v>
      </c>
      <c r="B2" s="795"/>
      <c r="C2" s="795"/>
      <c r="D2" s="795"/>
      <c r="E2" s="795"/>
      <c r="F2" s="795"/>
      <c r="G2" s="795"/>
      <c r="H2" s="795"/>
      <c r="I2" s="795"/>
      <c r="J2" s="795"/>
      <c r="K2" s="795"/>
    </row>
    <row r="3" spans="1:15" ht="27">
      <c r="A3" s="943" t="s">
        <v>734</v>
      </c>
      <c r="B3" s="943"/>
      <c r="C3" s="943"/>
      <c r="D3" s="943"/>
      <c r="E3" s="943"/>
      <c r="F3" s="943"/>
      <c r="G3" s="943"/>
      <c r="H3" s="943"/>
      <c r="I3" s="943"/>
      <c r="J3" s="943"/>
      <c r="K3" s="943"/>
    </row>
    <row r="4" spans="1:15" ht="24.75" customHeight="1">
      <c r="A4" s="983" t="s">
        <v>307</v>
      </c>
      <c r="B4" s="983"/>
      <c r="C4" s="983"/>
      <c r="D4" s="983"/>
      <c r="E4" s="983"/>
      <c r="F4" s="983"/>
      <c r="G4" s="983"/>
      <c r="H4" s="983"/>
      <c r="I4" s="983"/>
      <c r="J4" s="983"/>
      <c r="K4" s="983"/>
    </row>
    <row r="5" spans="1:15" ht="24.75" customHeight="1">
      <c r="A5" s="214"/>
      <c r="B5" s="214"/>
      <c r="C5" s="214"/>
      <c r="D5" s="214"/>
      <c r="E5" s="214"/>
      <c r="F5" s="214"/>
      <c r="G5" s="214"/>
      <c r="H5" s="214"/>
      <c r="I5" s="214"/>
      <c r="J5" s="214"/>
      <c r="K5" s="214"/>
    </row>
    <row r="6" spans="1:15" ht="19.5">
      <c r="J6" s="794" t="s">
        <v>733</v>
      </c>
      <c r="K6" s="794"/>
    </row>
    <row r="7" spans="1:15" ht="70.5" customHeight="1">
      <c r="A7" s="790" t="s">
        <v>0</v>
      </c>
      <c r="B7" s="790" t="s">
        <v>1</v>
      </c>
      <c r="C7" s="790" t="s">
        <v>754</v>
      </c>
      <c r="D7" s="790"/>
      <c r="E7" s="790"/>
      <c r="F7" s="790" t="s">
        <v>933</v>
      </c>
      <c r="G7" s="790"/>
      <c r="H7" s="790"/>
      <c r="I7" s="791" t="s">
        <v>932</v>
      </c>
      <c r="J7" s="790" t="s">
        <v>248</v>
      </c>
      <c r="K7" s="790" t="s">
        <v>249</v>
      </c>
      <c r="L7" s="180"/>
      <c r="M7" s="180"/>
      <c r="N7" s="180"/>
      <c r="O7" s="180"/>
    </row>
    <row r="8" spans="1:15" ht="18.75" customHeight="1">
      <c r="A8" s="790"/>
      <c r="B8" s="790"/>
      <c r="C8" s="790" t="s">
        <v>250</v>
      </c>
      <c r="D8" s="790" t="s">
        <v>251</v>
      </c>
      <c r="E8" s="790"/>
      <c r="F8" s="790" t="s">
        <v>250</v>
      </c>
      <c r="G8" s="790" t="s">
        <v>251</v>
      </c>
      <c r="H8" s="790"/>
      <c r="I8" s="792"/>
      <c r="J8" s="790"/>
      <c r="K8" s="790"/>
      <c r="L8" s="180"/>
      <c r="M8" s="180"/>
      <c r="N8" s="180"/>
      <c r="O8" s="180"/>
    </row>
    <row r="9" spans="1:15">
      <c r="A9" s="790"/>
      <c r="B9" s="790"/>
      <c r="C9" s="790"/>
      <c r="D9" s="192" t="s">
        <v>705</v>
      </c>
      <c r="E9" s="192" t="s">
        <v>706</v>
      </c>
      <c r="F9" s="790"/>
      <c r="G9" s="192" t="s">
        <v>705</v>
      </c>
      <c r="H9" s="192" t="s">
        <v>706</v>
      </c>
      <c r="I9" s="793"/>
      <c r="J9" s="790"/>
      <c r="K9" s="790"/>
      <c r="L9" s="180"/>
      <c r="M9" s="180"/>
      <c r="N9" s="180"/>
      <c r="O9" s="180"/>
    </row>
    <row r="10" spans="1:15">
      <c r="A10" s="185">
        <v>1</v>
      </c>
      <c r="B10" s="185">
        <v>2</v>
      </c>
      <c r="C10" s="185">
        <v>3</v>
      </c>
      <c r="D10" s="185">
        <v>4</v>
      </c>
      <c r="E10" s="185">
        <v>5</v>
      </c>
      <c r="F10" s="185">
        <v>6</v>
      </c>
      <c r="G10" s="185">
        <v>7</v>
      </c>
      <c r="H10" s="185">
        <v>8</v>
      </c>
      <c r="I10" s="185"/>
      <c r="J10" s="185">
        <v>36</v>
      </c>
      <c r="K10" s="185">
        <v>37</v>
      </c>
    </row>
    <row r="11" spans="1:15" hidden="1">
      <c r="A11" s="3"/>
      <c r="B11" s="4"/>
      <c r="C11" s="35"/>
      <c r="D11" s="35"/>
      <c r="E11" s="35"/>
      <c r="F11" s="194"/>
      <c r="G11" s="194"/>
      <c r="H11" s="194"/>
      <c r="I11" s="194"/>
      <c r="J11" s="10"/>
      <c r="K11" s="10"/>
    </row>
    <row r="12" spans="1:15" s="180" customFormat="1" hidden="1">
      <c r="A12" s="15"/>
      <c r="B12" s="2" t="s">
        <v>25</v>
      </c>
      <c r="C12" s="34"/>
      <c r="D12" s="34"/>
      <c r="E12" s="34"/>
      <c r="F12" s="34"/>
      <c r="G12" s="34"/>
      <c r="H12" s="34"/>
      <c r="I12" s="34"/>
      <c r="J12" s="87"/>
      <c r="K12" s="87"/>
    </row>
    <row r="13" spans="1:15" s="180" customFormat="1" hidden="1">
      <c r="A13" s="15" t="s">
        <v>26</v>
      </c>
      <c r="B13" s="2" t="s">
        <v>27</v>
      </c>
      <c r="C13" s="34"/>
      <c r="D13" s="34"/>
      <c r="E13" s="34"/>
      <c r="F13" s="34"/>
      <c r="G13" s="34"/>
      <c r="H13" s="34"/>
      <c r="I13" s="34"/>
      <c r="J13" s="87"/>
      <c r="K13" s="87"/>
    </row>
    <row r="14" spans="1:15" s="180" customFormat="1" hidden="1">
      <c r="A14" s="15" t="s">
        <v>8</v>
      </c>
      <c r="B14" s="2" t="s">
        <v>28</v>
      </c>
      <c r="C14" s="34"/>
      <c r="D14" s="34"/>
      <c r="E14" s="34"/>
      <c r="F14" s="34"/>
      <c r="G14" s="34"/>
      <c r="H14" s="34"/>
      <c r="I14" s="34"/>
      <c r="J14" s="87"/>
      <c r="K14" s="87"/>
    </row>
    <row r="15" spans="1:15" s="180" customFormat="1" hidden="1">
      <c r="A15" s="15" t="s">
        <v>21</v>
      </c>
      <c r="B15" s="2" t="s">
        <v>29</v>
      </c>
      <c r="C15" s="34"/>
      <c r="D15" s="34"/>
      <c r="E15" s="34"/>
      <c r="F15" s="34"/>
      <c r="G15" s="34"/>
      <c r="H15" s="34"/>
      <c r="I15" s="34"/>
      <c r="J15" s="87"/>
      <c r="K15" s="87"/>
    </row>
    <row r="16" spans="1:15" s="105" customFormat="1" ht="19.5" hidden="1">
      <c r="A16" s="21" t="s">
        <v>30</v>
      </c>
      <c r="B16" s="56" t="s">
        <v>735</v>
      </c>
      <c r="C16" s="38"/>
      <c r="D16" s="38"/>
      <c r="E16" s="38"/>
      <c r="F16" s="38"/>
      <c r="G16" s="38"/>
      <c r="H16" s="38"/>
      <c r="I16" s="38"/>
      <c r="J16" s="193"/>
      <c r="K16" s="193"/>
    </row>
    <row r="17" spans="1:11" s="105" customFormat="1" ht="39" hidden="1">
      <c r="A17" s="21" t="s">
        <v>34</v>
      </c>
      <c r="B17" s="56" t="s">
        <v>736</v>
      </c>
      <c r="C17" s="38"/>
      <c r="D17" s="38"/>
      <c r="E17" s="38"/>
      <c r="F17" s="38"/>
      <c r="G17" s="38"/>
      <c r="H17" s="38"/>
      <c r="I17" s="38"/>
      <c r="J17" s="193"/>
      <c r="K17" s="193"/>
    </row>
    <row r="18" spans="1:11" s="105" customFormat="1" ht="19.5" hidden="1">
      <c r="A18" s="21" t="s">
        <v>36</v>
      </c>
      <c r="B18" s="56" t="s">
        <v>737</v>
      </c>
      <c r="C18" s="38"/>
      <c r="D18" s="38"/>
      <c r="E18" s="38"/>
      <c r="F18" s="38"/>
      <c r="G18" s="38"/>
      <c r="H18" s="38"/>
      <c r="I18" s="38"/>
      <c r="J18" s="193"/>
      <c r="K18" s="193"/>
    </row>
    <row r="19" spans="1:11" s="180" customFormat="1">
      <c r="A19" s="15"/>
      <c r="B19" s="16" t="s">
        <v>2</v>
      </c>
      <c r="C19" s="34">
        <v>3326</v>
      </c>
      <c r="D19" s="34">
        <v>0</v>
      </c>
      <c r="E19" s="34">
        <v>3326</v>
      </c>
      <c r="F19" s="34">
        <f>F20</f>
        <v>43</v>
      </c>
      <c r="G19" s="34">
        <f t="shared" ref="G19:I19" si="0">G20</f>
        <v>0</v>
      </c>
      <c r="H19" s="34">
        <f t="shared" si="0"/>
        <v>43</v>
      </c>
      <c r="I19" s="34">
        <f t="shared" si="0"/>
        <v>0</v>
      </c>
      <c r="J19" s="87"/>
      <c r="K19" s="87"/>
    </row>
    <row r="20" spans="1:11" s="180" customFormat="1" ht="45.75" customHeight="1">
      <c r="A20" s="15"/>
      <c r="B20" s="2" t="s">
        <v>738</v>
      </c>
      <c r="C20" s="34">
        <v>3326</v>
      </c>
      <c r="D20" s="34">
        <v>0</v>
      </c>
      <c r="E20" s="34">
        <v>3326</v>
      </c>
      <c r="F20" s="34">
        <f>F28+F33</f>
        <v>43</v>
      </c>
      <c r="G20" s="34">
        <f t="shared" ref="G20:I20" si="1">G28+G33</f>
        <v>0</v>
      </c>
      <c r="H20" s="34">
        <f t="shared" si="1"/>
        <v>43</v>
      </c>
      <c r="I20" s="34">
        <f t="shared" si="1"/>
        <v>0</v>
      </c>
      <c r="J20" s="87"/>
      <c r="K20" s="87"/>
    </row>
    <row r="21" spans="1:11" s="180" customFormat="1" ht="50.25" hidden="1" customHeight="1">
      <c r="A21" s="16" t="s">
        <v>8</v>
      </c>
      <c r="B21" s="2" t="s">
        <v>58</v>
      </c>
      <c r="C21" s="34">
        <v>0</v>
      </c>
      <c r="D21" s="34">
        <v>0</v>
      </c>
      <c r="E21" s="34">
        <v>0</v>
      </c>
      <c r="F21" s="34"/>
      <c r="G21" s="34"/>
      <c r="H21" s="34"/>
      <c r="I21" s="34"/>
      <c r="J21" s="87"/>
      <c r="K21" s="87"/>
    </row>
    <row r="22" spans="1:11" ht="45.75" hidden="1" customHeight="1">
      <c r="A22" s="12">
        <v>1</v>
      </c>
      <c r="B22" s="5" t="s">
        <v>495</v>
      </c>
      <c r="C22" s="35">
        <v>0</v>
      </c>
      <c r="D22" s="35"/>
      <c r="E22" s="35">
        <v>0</v>
      </c>
      <c r="F22" s="35"/>
      <c r="G22" s="35"/>
      <c r="H22" s="35"/>
      <c r="I22" s="35"/>
      <c r="J22" s="12" t="s">
        <v>262</v>
      </c>
      <c r="K22" s="4"/>
    </row>
    <row r="23" spans="1:11" ht="37.5" hidden="1">
      <c r="A23" s="12">
        <v>2</v>
      </c>
      <c r="B23" s="5" t="s">
        <v>739</v>
      </c>
      <c r="C23" s="35">
        <v>0</v>
      </c>
      <c r="D23" s="35"/>
      <c r="E23" s="35">
        <v>0</v>
      </c>
      <c r="F23" s="35"/>
      <c r="G23" s="35"/>
      <c r="H23" s="35"/>
      <c r="I23" s="35"/>
      <c r="J23" s="12" t="s">
        <v>713</v>
      </c>
      <c r="K23" s="4"/>
    </row>
    <row r="24" spans="1:11" ht="45.75" hidden="1" customHeight="1">
      <c r="A24" s="12">
        <v>3</v>
      </c>
      <c r="B24" s="5" t="s">
        <v>526</v>
      </c>
      <c r="C24" s="35">
        <v>0</v>
      </c>
      <c r="D24" s="35"/>
      <c r="E24" s="35">
        <v>0</v>
      </c>
      <c r="F24" s="35"/>
      <c r="G24" s="35"/>
      <c r="H24" s="35"/>
      <c r="I24" s="35"/>
      <c r="J24" s="12" t="s">
        <v>264</v>
      </c>
      <c r="K24" s="4"/>
    </row>
    <row r="25" spans="1:11" ht="37.5" hidden="1">
      <c r="A25" s="12">
        <v>4</v>
      </c>
      <c r="B25" s="5" t="s">
        <v>740</v>
      </c>
      <c r="C25" s="35">
        <v>0</v>
      </c>
      <c r="D25" s="35"/>
      <c r="E25" s="35">
        <v>0</v>
      </c>
      <c r="F25" s="35"/>
      <c r="G25" s="35"/>
      <c r="H25" s="35"/>
      <c r="I25" s="35"/>
      <c r="J25" s="12" t="s">
        <v>267</v>
      </c>
      <c r="K25" s="4"/>
    </row>
    <row r="26" spans="1:11" ht="37.5" hidden="1">
      <c r="A26" s="12">
        <v>5</v>
      </c>
      <c r="B26" s="5" t="s">
        <v>741</v>
      </c>
      <c r="C26" s="35">
        <v>0</v>
      </c>
      <c r="D26" s="35"/>
      <c r="E26" s="35">
        <v>0</v>
      </c>
      <c r="F26" s="35"/>
      <c r="G26" s="35"/>
      <c r="H26" s="35"/>
      <c r="I26" s="35"/>
      <c r="J26" s="12" t="s">
        <v>267</v>
      </c>
      <c r="K26" s="4"/>
    </row>
    <row r="27" spans="1:11" ht="37.5" hidden="1">
      <c r="A27" s="12">
        <v>6</v>
      </c>
      <c r="B27" s="5" t="s">
        <v>742</v>
      </c>
      <c r="C27" s="35"/>
      <c r="D27" s="35"/>
      <c r="E27" s="35"/>
      <c r="F27" s="35"/>
      <c r="G27" s="35"/>
      <c r="H27" s="35"/>
      <c r="I27" s="35"/>
      <c r="J27" s="12" t="s">
        <v>268</v>
      </c>
      <c r="K27" s="4"/>
    </row>
    <row r="28" spans="1:11" s="180" customFormat="1" ht="30.75" customHeight="1">
      <c r="A28" s="16" t="s">
        <v>21</v>
      </c>
      <c r="B28" s="2" t="s">
        <v>159</v>
      </c>
      <c r="C28" s="34">
        <v>90</v>
      </c>
      <c r="D28" s="34">
        <v>0</v>
      </c>
      <c r="E28" s="34">
        <v>90</v>
      </c>
      <c r="F28" s="34">
        <f>F31</f>
        <v>43</v>
      </c>
      <c r="G28" s="34">
        <f t="shared" ref="G28:H28" si="2">G31</f>
        <v>0</v>
      </c>
      <c r="H28" s="34">
        <f t="shared" si="2"/>
        <v>43</v>
      </c>
      <c r="I28" s="34"/>
      <c r="J28" s="87"/>
      <c r="K28" s="87"/>
    </row>
    <row r="29" spans="1:11" ht="72" hidden="1" customHeight="1">
      <c r="A29" s="12">
        <v>1</v>
      </c>
      <c r="B29" s="5" t="s">
        <v>743</v>
      </c>
      <c r="C29" s="35">
        <v>0</v>
      </c>
      <c r="D29" s="35"/>
      <c r="E29" s="35">
        <v>0</v>
      </c>
      <c r="F29" s="35"/>
      <c r="G29" s="35"/>
      <c r="H29" s="35"/>
      <c r="I29" s="35"/>
      <c r="J29" s="12" t="s">
        <v>262</v>
      </c>
      <c r="K29" s="4"/>
    </row>
    <row r="30" spans="1:11" ht="37.5" hidden="1">
      <c r="A30" s="12">
        <v>2</v>
      </c>
      <c r="B30" s="5" t="s">
        <v>744</v>
      </c>
      <c r="C30" s="35">
        <v>0</v>
      </c>
      <c r="D30" s="35"/>
      <c r="E30" s="35">
        <v>0</v>
      </c>
      <c r="F30" s="35"/>
      <c r="G30" s="35"/>
      <c r="H30" s="35"/>
      <c r="I30" s="35"/>
      <c r="J30" s="12" t="s">
        <v>264</v>
      </c>
      <c r="K30" s="4"/>
    </row>
    <row r="31" spans="1:11" ht="69" customHeight="1">
      <c r="A31" s="12">
        <v>3</v>
      </c>
      <c r="B31" s="5" t="s">
        <v>745</v>
      </c>
      <c r="C31" s="35">
        <v>90</v>
      </c>
      <c r="D31" s="35"/>
      <c r="E31" s="35">
        <v>90</v>
      </c>
      <c r="F31" s="35">
        <f>G31+H31</f>
        <v>43</v>
      </c>
      <c r="G31" s="35"/>
      <c r="H31" s="412">
        <v>43</v>
      </c>
      <c r="I31" s="35"/>
      <c r="J31" s="12" t="s">
        <v>267</v>
      </c>
      <c r="K31" s="4"/>
    </row>
    <row r="32" spans="1:11" ht="48" hidden="1" customHeight="1">
      <c r="A32" s="12">
        <v>4</v>
      </c>
      <c r="B32" s="5" t="s">
        <v>746</v>
      </c>
      <c r="C32" s="35"/>
      <c r="D32" s="35"/>
      <c r="E32" s="35"/>
      <c r="F32" s="35"/>
      <c r="G32" s="35"/>
      <c r="H32" s="35"/>
      <c r="I32" s="35"/>
      <c r="J32" s="12" t="s">
        <v>268</v>
      </c>
      <c r="K32" s="4"/>
    </row>
    <row r="33" spans="1:11" s="180" customFormat="1" ht="33.75" customHeight="1">
      <c r="A33" s="16" t="s">
        <v>57</v>
      </c>
      <c r="B33" s="2" t="s">
        <v>173</v>
      </c>
      <c r="C33" s="34">
        <v>3236</v>
      </c>
      <c r="D33" s="34">
        <v>0</v>
      </c>
      <c r="E33" s="34">
        <v>3236</v>
      </c>
      <c r="F33" s="34"/>
      <c r="G33" s="34"/>
      <c r="H33" s="34"/>
      <c r="I33" s="34"/>
      <c r="J33" s="87"/>
      <c r="K33" s="87"/>
    </row>
    <row r="34" spans="1:11" ht="55.5" hidden="1" customHeight="1">
      <c r="A34" s="12">
        <v>1</v>
      </c>
      <c r="B34" s="5" t="s">
        <v>747</v>
      </c>
      <c r="C34" s="35">
        <v>0</v>
      </c>
      <c r="D34" s="35"/>
      <c r="E34" s="35">
        <v>0</v>
      </c>
      <c r="F34" s="35"/>
      <c r="G34" s="35"/>
      <c r="H34" s="35"/>
      <c r="I34" s="35"/>
      <c r="J34" s="12" t="s">
        <v>267</v>
      </c>
      <c r="K34" s="4"/>
    </row>
    <row r="35" spans="1:11" ht="37.5" hidden="1">
      <c r="A35" s="12">
        <v>2</v>
      </c>
      <c r="B35" s="5" t="s">
        <v>748</v>
      </c>
      <c r="C35" s="35">
        <v>0</v>
      </c>
      <c r="D35" s="35"/>
      <c r="E35" s="35">
        <v>0</v>
      </c>
      <c r="F35" s="35"/>
      <c r="G35" s="35"/>
      <c r="H35" s="35"/>
      <c r="I35" s="35"/>
      <c r="J35" s="12" t="s">
        <v>267</v>
      </c>
      <c r="K35" s="4"/>
    </row>
    <row r="36" spans="1:11" ht="51.75" hidden="1" customHeight="1">
      <c r="A36" s="12">
        <v>3</v>
      </c>
      <c r="B36" s="5" t="s">
        <v>749</v>
      </c>
      <c r="C36" s="35">
        <v>0</v>
      </c>
      <c r="D36" s="35"/>
      <c r="E36" s="35">
        <v>0</v>
      </c>
      <c r="F36" s="35"/>
      <c r="G36" s="35"/>
      <c r="H36" s="35"/>
      <c r="I36" s="35"/>
      <c r="J36" s="12" t="s">
        <v>267</v>
      </c>
      <c r="K36" s="4"/>
    </row>
    <row r="37" spans="1:11" ht="49.5" customHeight="1">
      <c r="A37" s="12">
        <v>4</v>
      </c>
      <c r="B37" s="5" t="s">
        <v>750</v>
      </c>
      <c r="C37" s="35">
        <v>3236</v>
      </c>
      <c r="D37" s="35"/>
      <c r="E37" s="35">
        <v>3236</v>
      </c>
      <c r="F37" s="35"/>
      <c r="G37" s="35"/>
      <c r="H37" s="35"/>
      <c r="I37" s="35"/>
      <c r="J37" s="12" t="s">
        <v>267</v>
      </c>
      <c r="K37" s="4"/>
    </row>
    <row r="38" spans="1:11" ht="37.5" hidden="1">
      <c r="A38" s="12">
        <v>5</v>
      </c>
      <c r="B38" s="5" t="s">
        <v>751</v>
      </c>
      <c r="C38" s="35">
        <v>0</v>
      </c>
      <c r="D38" s="35">
        <v>0</v>
      </c>
      <c r="E38" s="35">
        <v>0</v>
      </c>
      <c r="F38" s="35"/>
      <c r="G38" s="35"/>
      <c r="H38" s="35"/>
      <c r="I38" s="35"/>
      <c r="J38" s="12" t="s">
        <v>267</v>
      </c>
      <c r="K38" s="4"/>
    </row>
    <row r="39" spans="1:11" ht="45" hidden="1" customHeight="1">
      <c r="A39" s="12">
        <v>6</v>
      </c>
      <c r="B39" s="5" t="s">
        <v>752</v>
      </c>
      <c r="C39" s="35">
        <v>0</v>
      </c>
      <c r="D39" s="35">
        <v>0</v>
      </c>
      <c r="E39" s="35">
        <v>0</v>
      </c>
      <c r="F39" s="35"/>
      <c r="G39" s="35"/>
      <c r="H39" s="35"/>
      <c r="I39" s="35"/>
      <c r="J39" s="12" t="s">
        <v>267</v>
      </c>
      <c r="K39" s="4"/>
    </row>
    <row r="40" spans="1:11" ht="37.5" hidden="1">
      <c r="A40" s="12">
        <v>7</v>
      </c>
      <c r="B40" s="5" t="s">
        <v>753</v>
      </c>
      <c r="C40" s="35">
        <v>0</v>
      </c>
      <c r="D40" s="35">
        <v>0</v>
      </c>
      <c r="E40" s="35">
        <v>0</v>
      </c>
      <c r="F40" s="35"/>
      <c r="G40" s="35"/>
      <c r="H40" s="35"/>
      <c r="I40" s="35"/>
      <c r="J40" s="12" t="s">
        <v>267</v>
      </c>
      <c r="K40" s="4"/>
    </row>
    <row r="41" spans="1:11">
      <c r="A41" s="6"/>
      <c r="B41" s="8"/>
      <c r="C41" s="8"/>
      <c r="D41" s="8"/>
      <c r="E41" s="8"/>
      <c r="F41" s="8"/>
      <c r="G41" s="8"/>
      <c r="H41" s="8"/>
      <c r="I41" s="8"/>
      <c r="J41" s="8"/>
      <c r="K41" s="8"/>
    </row>
  </sheetData>
  <mergeCells count="16">
    <mergeCell ref="J6:K6"/>
    <mergeCell ref="A1:K1"/>
    <mergeCell ref="A2:K2"/>
    <mergeCell ref="A3:K3"/>
    <mergeCell ref="A7:A9"/>
    <mergeCell ref="F7:H7"/>
    <mergeCell ref="F8:F9"/>
    <mergeCell ref="G8:H8"/>
    <mergeCell ref="J7:J9"/>
    <mergeCell ref="K7:K9"/>
    <mergeCell ref="C7:E7"/>
    <mergeCell ref="D8:E8"/>
    <mergeCell ref="C8:C9"/>
    <mergeCell ref="B7:B9"/>
    <mergeCell ref="I7:I9"/>
    <mergeCell ref="A4:K4"/>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sheetPr>
  <dimension ref="A1:M130"/>
  <sheetViews>
    <sheetView showZeros="0" topLeftCell="A6" zoomScale="70" zoomScaleNormal="70" workbookViewId="0">
      <pane xSplit="2" ySplit="4" topLeftCell="D93" activePane="bottomRight" state="frozen"/>
      <selection activeCell="A6" sqref="A6"/>
      <selection pane="topRight" activeCell="C6" sqref="C6"/>
      <selection pane="bottomLeft" activeCell="A10" sqref="A10"/>
      <selection pane="bottomRight" activeCell="E134" sqref="E134"/>
    </sheetView>
  </sheetViews>
  <sheetFormatPr defaultRowHeight="18.75"/>
  <cols>
    <col min="1" max="1" width="5" style="1" customWidth="1"/>
    <col min="2" max="2" width="53.77734375" customWidth="1"/>
    <col min="3" max="3" width="15.5546875" customWidth="1"/>
    <col min="4" max="4" width="13.44140625" customWidth="1"/>
    <col min="5" max="9" width="14" customWidth="1"/>
    <col min="10" max="10" width="24.44140625" style="1" customWidth="1"/>
    <col min="11" max="11" width="19" customWidth="1"/>
  </cols>
  <sheetData>
    <row r="1" spans="1:13" ht="25.5">
      <c r="A1" s="984" t="s">
        <v>800</v>
      </c>
      <c r="B1" s="984"/>
      <c r="C1" s="984"/>
      <c r="D1" s="984"/>
      <c r="E1" s="984"/>
      <c r="F1" s="984"/>
      <c r="G1" s="984"/>
      <c r="H1" s="984"/>
      <c r="I1" s="984"/>
      <c r="J1" s="984"/>
      <c r="K1" s="984"/>
    </row>
    <row r="2" spans="1:13" ht="69" customHeight="1">
      <c r="A2" s="795" t="s">
        <v>806</v>
      </c>
      <c r="B2" s="795"/>
      <c r="C2" s="795"/>
      <c r="D2" s="795"/>
      <c r="E2" s="795"/>
      <c r="F2" s="795"/>
      <c r="G2" s="795"/>
      <c r="H2" s="795"/>
      <c r="I2" s="795"/>
      <c r="J2" s="795"/>
      <c r="K2" s="795"/>
    </row>
    <row r="3" spans="1:13" ht="25.5">
      <c r="A3" s="984" t="s">
        <v>734</v>
      </c>
      <c r="B3" s="984"/>
      <c r="C3" s="984"/>
      <c r="D3" s="984"/>
      <c r="E3" s="984"/>
      <c r="F3" s="984"/>
      <c r="G3" s="984"/>
      <c r="H3" s="984"/>
      <c r="I3" s="984"/>
      <c r="J3" s="984"/>
      <c r="K3" s="984"/>
    </row>
    <row r="4" spans="1:13" ht="26.25">
      <c r="A4" s="983" t="s">
        <v>307</v>
      </c>
      <c r="B4" s="983"/>
      <c r="C4" s="983"/>
      <c r="D4" s="983"/>
      <c r="E4" s="983"/>
      <c r="F4" s="983"/>
      <c r="G4" s="983"/>
      <c r="H4" s="983"/>
      <c r="I4" s="983"/>
      <c r="J4" s="983"/>
      <c r="K4" s="983"/>
    </row>
    <row r="6" spans="1:13" ht="19.5">
      <c r="J6" s="985" t="s">
        <v>733</v>
      </c>
      <c r="K6" s="985"/>
    </row>
    <row r="7" spans="1:13" ht="42" customHeight="1">
      <c r="A7" s="791" t="s">
        <v>0</v>
      </c>
      <c r="B7" s="791" t="s">
        <v>1</v>
      </c>
      <c r="C7" s="822" t="s">
        <v>704</v>
      </c>
      <c r="D7" s="823"/>
      <c r="E7" s="824"/>
      <c r="F7" s="822" t="s">
        <v>773</v>
      </c>
      <c r="G7" s="823"/>
      <c r="H7" s="824"/>
      <c r="I7" s="791" t="s">
        <v>932</v>
      </c>
      <c r="J7" s="791" t="s">
        <v>248</v>
      </c>
      <c r="K7" s="791" t="s">
        <v>249</v>
      </c>
    </row>
    <row r="8" spans="1:13">
      <c r="A8" s="792"/>
      <c r="B8" s="792"/>
      <c r="C8" s="791" t="s">
        <v>250</v>
      </c>
      <c r="D8" s="914" t="s">
        <v>251</v>
      </c>
      <c r="E8" s="920"/>
      <c r="F8" s="791" t="s">
        <v>250</v>
      </c>
      <c r="G8" s="914" t="s">
        <v>251</v>
      </c>
      <c r="H8" s="920"/>
      <c r="I8" s="792"/>
      <c r="J8" s="792"/>
      <c r="K8" s="792"/>
    </row>
    <row r="9" spans="1:13">
      <c r="A9" s="793"/>
      <c r="B9" s="793"/>
      <c r="C9" s="793"/>
      <c r="D9" s="192" t="s">
        <v>705</v>
      </c>
      <c r="E9" s="192" t="s">
        <v>706</v>
      </c>
      <c r="F9" s="793"/>
      <c r="G9" s="192" t="s">
        <v>705</v>
      </c>
      <c r="H9" s="192" t="s">
        <v>706</v>
      </c>
      <c r="I9" s="793"/>
      <c r="J9" s="793"/>
      <c r="K9" s="793"/>
    </row>
    <row r="10" spans="1:13">
      <c r="A10" s="195">
        <v>1</v>
      </c>
      <c r="B10" s="195">
        <v>2</v>
      </c>
      <c r="C10" s="195">
        <v>3</v>
      </c>
      <c r="D10" s="195">
        <v>4</v>
      </c>
      <c r="E10" s="195">
        <v>5</v>
      </c>
      <c r="F10" s="195">
        <v>6</v>
      </c>
      <c r="G10" s="195">
        <v>7</v>
      </c>
      <c r="H10" s="195">
        <v>8</v>
      </c>
      <c r="I10" s="195"/>
      <c r="J10" s="195">
        <v>9</v>
      </c>
      <c r="K10" s="195">
        <v>10</v>
      </c>
    </row>
    <row r="11" spans="1:13" s="180" customFormat="1">
      <c r="A11" s="199"/>
      <c r="B11" s="200" t="s">
        <v>2</v>
      </c>
      <c r="C11" s="201">
        <f>C12</f>
        <v>35759</v>
      </c>
      <c r="D11" s="201">
        <f t="shared" ref="D11:H11" si="0">D12</f>
        <v>1648</v>
      </c>
      <c r="E11" s="201">
        <f t="shared" si="0"/>
        <v>34111</v>
      </c>
      <c r="F11" s="201">
        <f t="shared" si="0"/>
        <v>1500</v>
      </c>
      <c r="G11" s="201">
        <f t="shared" si="0"/>
        <v>1500</v>
      </c>
      <c r="H11" s="201">
        <f t="shared" si="0"/>
        <v>0</v>
      </c>
      <c r="I11" s="202"/>
      <c r="J11" s="199"/>
      <c r="K11" s="203"/>
      <c r="M11" s="180">
        <v>3326</v>
      </c>
    </row>
    <row r="12" spans="1:13" s="180" customFormat="1">
      <c r="A12" s="20"/>
      <c r="B12" s="2" t="s">
        <v>738</v>
      </c>
      <c r="C12" s="34">
        <f>C13+C104+C110+C125</f>
        <v>35759</v>
      </c>
      <c r="D12" s="34">
        <f t="shared" ref="D12:H12" si="1">D13+D104+D110+D125</f>
        <v>1648</v>
      </c>
      <c r="E12" s="34">
        <f t="shared" si="1"/>
        <v>34111</v>
      </c>
      <c r="F12" s="34">
        <f t="shared" si="1"/>
        <v>1500</v>
      </c>
      <c r="G12" s="34">
        <f t="shared" si="1"/>
        <v>1500</v>
      </c>
      <c r="H12" s="34">
        <f t="shared" si="1"/>
        <v>0</v>
      </c>
      <c r="I12" s="44"/>
      <c r="J12" s="15"/>
      <c r="K12" s="87"/>
      <c r="M12" s="219">
        <f>C11+M11</f>
        <v>39085</v>
      </c>
    </row>
    <row r="13" spans="1:13" s="180" customFormat="1" ht="37.5">
      <c r="A13" s="20" t="s">
        <v>8</v>
      </c>
      <c r="B13" s="2" t="s">
        <v>58</v>
      </c>
      <c r="C13" s="34">
        <f>SUM(C14:C103)</f>
        <v>30895</v>
      </c>
      <c r="D13" s="34">
        <f t="shared" ref="D13:H13" si="2">SUM(D14:D103)</f>
        <v>0</v>
      </c>
      <c r="E13" s="34">
        <f t="shared" si="2"/>
        <v>30895</v>
      </c>
      <c r="F13" s="34">
        <f t="shared" si="2"/>
        <v>0</v>
      </c>
      <c r="G13" s="34">
        <f t="shared" si="2"/>
        <v>0</v>
      </c>
      <c r="H13" s="34">
        <f t="shared" si="2"/>
        <v>0</v>
      </c>
      <c r="I13" s="34"/>
      <c r="J13" s="15"/>
      <c r="K13" s="87"/>
    </row>
    <row r="14" spans="1:13" ht="37.5" hidden="1">
      <c r="A14" s="19">
        <v>1</v>
      </c>
      <c r="B14" s="5" t="s">
        <v>485</v>
      </c>
      <c r="C14" s="35">
        <f t="shared" ref="C14:C77" si="3">D14+E14</f>
        <v>0</v>
      </c>
      <c r="D14" s="35"/>
      <c r="E14" s="35"/>
      <c r="F14" s="4"/>
      <c r="G14" s="4"/>
      <c r="H14" s="4"/>
      <c r="I14" s="4"/>
      <c r="J14" s="198" t="s">
        <v>713</v>
      </c>
      <c r="K14" s="4"/>
    </row>
    <row r="15" spans="1:13" ht="37.5" hidden="1">
      <c r="A15" s="19">
        <v>2</v>
      </c>
      <c r="B15" s="5" t="s">
        <v>486</v>
      </c>
      <c r="C15" s="35">
        <f t="shared" si="3"/>
        <v>0</v>
      </c>
      <c r="D15" s="35"/>
      <c r="E15" s="35"/>
      <c r="F15" s="4"/>
      <c r="G15" s="4"/>
      <c r="H15" s="4"/>
      <c r="I15" s="4"/>
      <c r="J15" s="198" t="s">
        <v>713</v>
      </c>
      <c r="K15" s="4"/>
    </row>
    <row r="16" spans="1:13" ht="37.5" hidden="1">
      <c r="A16" s="19">
        <v>3</v>
      </c>
      <c r="B16" s="5" t="s">
        <v>487</v>
      </c>
      <c r="C16" s="35">
        <f t="shared" si="3"/>
        <v>0</v>
      </c>
      <c r="D16" s="35"/>
      <c r="E16" s="35"/>
      <c r="F16" s="4"/>
      <c r="G16" s="4"/>
      <c r="H16" s="4"/>
      <c r="I16" s="4"/>
      <c r="J16" s="198" t="s">
        <v>713</v>
      </c>
      <c r="K16" s="4"/>
    </row>
    <row r="17" spans="1:11" ht="37.5" hidden="1">
      <c r="A17" s="19">
        <v>4</v>
      </c>
      <c r="B17" s="5" t="s">
        <v>488</v>
      </c>
      <c r="C17" s="35">
        <f t="shared" si="3"/>
        <v>0</v>
      </c>
      <c r="D17" s="35"/>
      <c r="E17" s="35"/>
      <c r="F17" s="4"/>
      <c r="G17" s="4"/>
      <c r="H17" s="4"/>
      <c r="I17" s="4"/>
      <c r="J17" s="198" t="s">
        <v>713</v>
      </c>
      <c r="K17" s="4"/>
    </row>
    <row r="18" spans="1:11" ht="37.5" hidden="1">
      <c r="A18" s="19">
        <v>5</v>
      </c>
      <c r="B18" s="5" t="s">
        <v>489</v>
      </c>
      <c r="C18" s="35">
        <f t="shared" si="3"/>
        <v>0</v>
      </c>
      <c r="D18" s="35"/>
      <c r="E18" s="35"/>
      <c r="F18" s="4"/>
      <c r="G18" s="4"/>
      <c r="H18" s="4"/>
      <c r="I18" s="4"/>
      <c r="J18" s="198" t="s">
        <v>713</v>
      </c>
      <c r="K18" s="4"/>
    </row>
    <row r="19" spans="1:11" ht="37.5" hidden="1">
      <c r="A19" s="19">
        <v>6</v>
      </c>
      <c r="B19" s="5" t="s">
        <v>490</v>
      </c>
      <c r="C19" s="35">
        <f t="shared" si="3"/>
        <v>0</v>
      </c>
      <c r="D19" s="35"/>
      <c r="E19" s="35"/>
      <c r="F19" s="4"/>
      <c r="G19" s="4"/>
      <c r="H19" s="4"/>
      <c r="I19" s="4"/>
      <c r="J19" s="198" t="s">
        <v>713</v>
      </c>
      <c r="K19" s="4"/>
    </row>
    <row r="20" spans="1:11" ht="37.5">
      <c r="A20" s="19">
        <v>7</v>
      </c>
      <c r="B20" s="5" t="s">
        <v>491</v>
      </c>
      <c r="C20" s="35">
        <f t="shared" si="3"/>
        <v>540</v>
      </c>
      <c r="D20" s="35"/>
      <c r="E20" s="35">
        <v>540</v>
      </c>
      <c r="F20" s="4"/>
      <c r="G20" s="4"/>
      <c r="H20" s="4"/>
      <c r="I20" s="4"/>
      <c r="J20" s="198" t="s">
        <v>713</v>
      </c>
      <c r="K20" s="4"/>
    </row>
    <row r="21" spans="1:11" ht="37.5">
      <c r="A21" s="19">
        <v>8</v>
      </c>
      <c r="B21" s="5" t="s">
        <v>492</v>
      </c>
      <c r="C21" s="35">
        <f t="shared" si="3"/>
        <v>23</v>
      </c>
      <c r="D21" s="35"/>
      <c r="E21" s="35">
        <v>23</v>
      </c>
      <c r="F21" s="4"/>
      <c r="G21" s="4"/>
      <c r="H21" s="4"/>
      <c r="I21" s="4"/>
      <c r="J21" s="198" t="s">
        <v>713</v>
      </c>
      <c r="K21" s="4"/>
    </row>
    <row r="22" spans="1:11" ht="37.5">
      <c r="A22" s="19">
        <v>9</v>
      </c>
      <c r="B22" s="5" t="s">
        <v>493</v>
      </c>
      <c r="C22" s="35">
        <f t="shared" si="3"/>
        <v>1769</v>
      </c>
      <c r="D22" s="35"/>
      <c r="E22" s="35">
        <v>1769</v>
      </c>
      <c r="F22" s="4"/>
      <c r="G22" s="4"/>
      <c r="H22" s="4"/>
      <c r="I22" s="4"/>
      <c r="J22" s="198" t="s">
        <v>713</v>
      </c>
      <c r="K22" s="4"/>
    </row>
    <row r="23" spans="1:11" ht="37.5" hidden="1">
      <c r="A23" s="19">
        <v>10</v>
      </c>
      <c r="B23" s="5" t="s">
        <v>495</v>
      </c>
      <c r="C23" s="35">
        <f t="shared" si="3"/>
        <v>0</v>
      </c>
      <c r="D23" s="35"/>
      <c r="E23" s="35"/>
      <c r="F23" s="4"/>
      <c r="G23" s="4"/>
      <c r="H23" s="4"/>
      <c r="I23" s="4"/>
      <c r="J23" s="198" t="s">
        <v>262</v>
      </c>
      <c r="K23" s="4"/>
    </row>
    <row r="24" spans="1:11" ht="37.5" hidden="1">
      <c r="A24" s="19">
        <v>11</v>
      </c>
      <c r="B24" s="5" t="s">
        <v>496</v>
      </c>
      <c r="C24" s="35">
        <f t="shared" si="3"/>
        <v>0</v>
      </c>
      <c r="D24" s="35"/>
      <c r="E24" s="35"/>
      <c r="F24" s="4"/>
      <c r="G24" s="4"/>
      <c r="H24" s="4"/>
      <c r="I24" s="4"/>
      <c r="J24" s="198" t="s">
        <v>262</v>
      </c>
      <c r="K24" s="4"/>
    </row>
    <row r="25" spans="1:11" ht="37.5" hidden="1">
      <c r="A25" s="19">
        <v>12</v>
      </c>
      <c r="B25" s="5" t="s">
        <v>497</v>
      </c>
      <c r="C25" s="35">
        <f t="shared" si="3"/>
        <v>0</v>
      </c>
      <c r="D25" s="35"/>
      <c r="E25" s="35"/>
      <c r="F25" s="4"/>
      <c r="G25" s="4"/>
      <c r="H25" s="4"/>
      <c r="I25" s="4"/>
      <c r="J25" s="198" t="s">
        <v>262</v>
      </c>
      <c r="K25" s="4"/>
    </row>
    <row r="26" spans="1:11" ht="37.5" hidden="1">
      <c r="A26" s="19">
        <v>13</v>
      </c>
      <c r="B26" s="5" t="s">
        <v>66</v>
      </c>
      <c r="C26" s="35">
        <f t="shared" si="3"/>
        <v>0</v>
      </c>
      <c r="D26" s="35"/>
      <c r="E26" s="35"/>
      <c r="F26" s="4"/>
      <c r="G26" s="4"/>
      <c r="H26" s="4"/>
      <c r="I26" s="4"/>
      <c r="J26" s="198" t="s">
        <v>262</v>
      </c>
      <c r="K26" s="4"/>
    </row>
    <row r="27" spans="1:11" ht="37.5" hidden="1">
      <c r="A27" s="19">
        <v>14</v>
      </c>
      <c r="B27" s="5" t="s">
        <v>498</v>
      </c>
      <c r="C27" s="35">
        <f t="shared" si="3"/>
        <v>0</v>
      </c>
      <c r="D27" s="35"/>
      <c r="E27" s="35"/>
      <c r="F27" s="4"/>
      <c r="G27" s="4"/>
      <c r="H27" s="4"/>
      <c r="I27" s="4"/>
      <c r="J27" s="198" t="s">
        <v>262</v>
      </c>
      <c r="K27" s="4"/>
    </row>
    <row r="28" spans="1:11" ht="37.5" hidden="1">
      <c r="A28" s="19">
        <v>15</v>
      </c>
      <c r="B28" s="5" t="s">
        <v>499</v>
      </c>
      <c r="C28" s="35">
        <f t="shared" si="3"/>
        <v>0</v>
      </c>
      <c r="D28" s="35"/>
      <c r="E28" s="35"/>
      <c r="F28" s="4"/>
      <c r="G28" s="4"/>
      <c r="H28" s="4"/>
      <c r="I28" s="4"/>
      <c r="J28" s="198" t="s">
        <v>262</v>
      </c>
      <c r="K28" s="4"/>
    </row>
    <row r="29" spans="1:11" ht="37.5" hidden="1">
      <c r="A29" s="19">
        <v>16</v>
      </c>
      <c r="B29" s="5" t="s">
        <v>500</v>
      </c>
      <c r="C29" s="35">
        <f t="shared" si="3"/>
        <v>0</v>
      </c>
      <c r="D29" s="35"/>
      <c r="E29" s="35"/>
      <c r="F29" s="4"/>
      <c r="G29" s="4"/>
      <c r="H29" s="4"/>
      <c r="I29" s="4"/>
      <c r="J29" s="198" t="s">
        <v>262</v>
      </c>
      <c r="K29" s="4"/>
    </row>
    <row r="30" spans="1:11" ht="37.5" hidden="1">
      <c r="A30" s="19">
        <v>17</v>
      </c>
      <c r="B30" s="5" t="s">
        <v>501</v>
      </c>
      <c r="C30" s="35">
        <f t="shared" si="3"/>
        <v>0</v>
      </c>
      <c r="D30" s="35"/>
      <c r="E30" s="35"/>
      <c r="F30" s="4"/>
      <c r="G30" s="4"/>
      <c r="H30" s="4"/>
      <c r="I30" s="4"/>
      <c r="J30" s="198" t="s">
        <v>262</v>
      </c>
      <c r="K30" s="4"/>
    </row>
    <row r="31" spans="1:11" ht="37.5" hidden="1">
      <c r="A31" s="19">
        <v>18</v>
      </c>
      <c r="B31" s="5" t="s">
        <v>502</v>
      </c>
      <c r="C31" s="35">
        <f t="shared" si="3"/>
        <v>0</v>
      </c>
      <c r="D31" s="35"/>
      <c r="E31" s="35"/>
      <c r="F31" s="4"/>
      <c r="G31" s="4"/>
      <c r="H31" s="4"/>
      <c r="I31" s="4"/>
      <c r="J31" s="198" t="s">
        <v>262</v>
      </c>
      <c r="K31" s="4"/>
    </row>
    <row r="32" spans="1:11" ht="37.5" hidden="1">
      <c r="A32" s="19">
        <v>19</v>
      </c>
      <c r="B32" s="5" t="s">
        <v>504</v>
      </c>
      <c r="C32" s="35">
        <f t="shared" si="3"/>
        <v>0</v>
      </c>
      <c r="D32" s="35"/>
      <c r="E32" s="35"/>
      <c r="F32" s="4"/>
      <c r="G32" s="4"/>
      <c r="H32" s="4"/>
      <c r="I32" s="4"/>
      <c r="J32" s="198" t="s">
        <v>262</v>
      </c>
      <c r="K32" s="4"/>
    </row>
    <row r="33" spans="1:11" ht="37.5" hidden="1">
      <c r="A33" s="19">
        <v>20</v>
      </c>
      <c r="B33" s="5" t="s">
        <v>506</v>
      </c>
      <c r="C33" s="35">
        <f t="shared" si="3"/>
        <v>0</v>
      </c>
      <c r="D33" s="35"/>
      <c r="E33" s="35"/>
      <c r="F33" s="4"/>
      <c r="G33" s="4"/>
      <c r="H33" s="4"/>
      <c r="I33" s="4"/>
      <c r="J33" s="198" t="s">
        <v>262</v>
      </c>
      <c r="K33" s="4"/>
    </row>
    <row r="34" spans="1:11" ht="37.5">
      <c r="A34" s="19">
        <v>21</v>
      </c>
      <c r="B34" s="5" t="s">
        <v>508</v>
      </c>
      <c r="C34" s="35">
        <f t="shared" si="3"/>
        <v>2500</v>
      </c>
      <c r="D34" s="35"/>
      <c r="E34" s="35">
        <v>2500</v>
      </c>
      <c r="F34" s="4"/>
      <c r="G34" s="4"/>
      <c r="H34" s="4"/>
      <c r="I34" s="4"/>
      <c r="J34" s="198" t="s">
        <v>262</v>
      </c>
      <c r="K34" s="4"/>
    </row>
    <row r="35" spans="1:11" ht="37.5" hidden="1">
      <c r="A35" s="19">
        <v>22</v>
      </c>
      <c r="B35" s="5" t="s">
        <v>510</v>
      </c>
      <c r="C35" s="35">
        <f t="shared" si="3"/>
        <v>0</v>
      </c>
      <c r="D35" s="35"/>
      <c r="E35" s="35"/>
      <c r="F35" s="4"/>
      <c r="G35" s="4"/>
      <c r="H35" s="4"/>
      <c r="I35" s="4"/>
      <c r="J35" s="198" t="s">
        <v>262</v>
      </c>
      <c r="K35" s="4"/>
    </row>
    <row r="36" spans="1:11" ht="37.5" hidden="1">
      <c r="A36" s="19">
        <v>23</v>
      </c>
      <c r="B36" s="5" t="s">
        <v>512</v>
      </c>
      <c r="C36" s="35">
        <f t="shared" si="3"/>
        <v>0</v>
      </c>
      <c r="D36" s="35"/>
      <c r="E36" s="35">
        <v>0</v>
      </c>
      <c r="F36" s="4"/>
      <c r="G36" s="4"/>
      <c r="H36" s="4"/>
      <c r="I36" s="4"/>
      <c r="J36" s="198" t="s">
        <v>262</v>
      </c>
      <c r="K36" s="4"/>
    </row>
    <row r="37" spans="1:11" ht="37.5" hidden="1">
      <c r="A37" s="19">
        <v>24</v>
      </c>
      <c r="B37" s="5" t="s">
        <v>514</v>
      </c>
      <c r="C37" s="35">
        <f t="shared" si="3"/>
        <v>0</v>
      </c>
      <c r="D37" s="35"/>
      <c r="E37" s="35">
        <v>0</v>
      </c>
      <c r="F37" s="4"/>
      <c r="G37" s="4"/>
      <c r="H37" s="4"/>
      <c r="I37" s="4"/>
      <c r="J37" s="198" t="s">
        <v>262</v>
      </c>
      <c r="K37" s="4"/>
    </row>
    <row r="38" spans="1:11" ht="37.5">
      <c r="A38" s="19">
        <v>25</v>
      </c>
      <c r="B38" s="5" t="s">
        <v>516</v>
      </c>
      <c r="C38" s="35">
        <f t="shared" si="3"/>
        <v>797</v>
      </c>
      <c r="D38" s="35"/>
      <c r="E38" s="35">
        <v>797</v>
      </c>
      <c r="F38" s="4"/>
      <c r="G38" s="4"/>
      <c r="H38" s="4"/>
      <c r="I38" s="4"/>
      <c r="J38" s="198" t="s">
        <v>262</v>
      </c>
      <c r="K38" s="4"/>
    </row>
    <row r="39" spans="1:11" ht="37.5" hidden="1">
      <c r="A39" s="19">
        <v>26</v>
      </c>
      <c r="B39" s="5" t="s">
        <v>518</v>
      </c>
      <c r="C39" s="35">
        <f t="shared" si="3"/>
        <v>0</v>
      </c>
      <c r="D39" s="35"/>
      <c r="E39" s="35">
        <v>0</v>
      </c>
      <c r="F39" s="4"/>
      <c r="G39" s="4"/>
      <c r="H39" s="4"/>
      <c r="I39" s="4"/>
      <c r="J39" s="198" t="s">
        <v>262</v>
      </c>
      <c r="K39" s="4"/>
    </row>
    <row r="40" spans="1:11" ht="37.5">
      <c r="A40" s="19">
        <v>27</v>
      </c>
      <c r="B40" s="5" t="s">
        <v>520</v>
      </c>
      <c r="C40" s="35">
        <f t="shared" si="3"/>
        <v>338</v>
      </c>
      <c r="D40" s="35"/>
      <c r="E40" s="35">
        <v>338</v>
      </c>
      <c r="F40" s="4"/>
      <c r="G40" s="4"/>
      <c r="H40" s="4"/>
      <c r="I40" s="4"/>
      <c r="J40" s="198" t="s">
        <v>265</v>
      </c>
      <c r="K40" s="4"/>
    </row>
    <row r="41" spans="1:11" ht="37.5" hidden="1">
      <c r="A41" s="19">
        <v>28</v>
      </c>
      <c r="B41" s="5" t="s">
        <v>521</v>
      </c>
      <c r="C41" s="35">
        <f t="shared" si="3"/>
        <v>0</v>
      </c>
      <c r="D41" s="35"/>
      <c r="E41" s="35"/>
      <c r="F41" s="4"/>
      <c r="G41" s="4"/>
      <c r="H41" s="4"/>
      <c r="I41" s="4"/>
      <c r="J41" s="198" t="s">
        <v>265</v>
      </c>
      <c r="K41" s="4"/>
    </row>
    <row r="42" spans="1:11" ht="37.5" hidden="1">
      <c r="A42" s="19">
        <v>29</v>
      </c>
      <c r="B42" s="5" t="s">
        <v>522</v>
      </c>
      <c r="C42" s="35">
        <f t="shared" si="3"/>
        <v>0</v>
      </c>
      <c r="D42" s="35"/>
      <c r="E42" s="35"/>
      <c r="F42" s="4"/>
      <c r="G42" s="4"/>
      <c r="H42" s="4"/>
      <c r="I42" s="4"/>
      <c r="J42" s="198" t="s">
        <v>265</v>
      </c>
      <c r="K42" s="4"/>
    </row>
    <row r="43" spans="1:11" ht="37.5" hidden="1">
      <c r="A43" s="19">
        <v>30</v>
      </c>
      <c r="B43" s="5" t="s">
        <v>524</v>
      </c>
      <c r="C43" s="35">
        <f t="shared" si="3"/>
        <v>0</v>
      </c>
      <c r="D43" s="35"/>
      <c r="E43" s="35"/>
      <c r="F43" s="4"/>
      <c r="G43" s="4"/>
      <c r="H43" s="4"/>
      <c r="I43" s="4"/>
      <c r="J43" s="198" t="s">
        <v>264</v>
      </c>
      <c r="K43" s="4"/>
    </row>
    <row r="44" spans="1:11" ht="37.5" hidden="1">
      <c r="A44" s="19">
        <v>31</v>
      </c>
      <c r="B44" s="5" t="s">
        <v>525</v>
      </c>
      <c r="C44" s="35">
        <f t="shared" si="3"/>
        <v>0</v>
      </c>
      <c r="D44" s="35"/>
      <c r="E44" s="35"/>
      <c r="F44" s="4"/>
      <c r="G44" s="4"/>
      <c r="H44" s="4"/>
      <c r="I44" s="4"/>
      <c r="J44" s="198" t="s">
        <v>264</v>
      </c>
      <c r="K44" s="4"/>
    </row>
    <row r="45" spans="1:11" ht="37.5" hidden="1">
      <c r="A45" s="19">
        <v>32</v>
      </c>
      <c r="B45" s="5" t="s">
        <v>526</v>
      </c>
      <c r="C45" s="35">
        <f t="shared" si="3"/>
        <v>0</v>
      </c>
      <c r="D45" s="35"/>
      <c r="E45" s="35"/>
      <c r="F45" s="4"/>
      <c r="G45" s="4"/>
      <c r="H45" s="4"/>
      <c r="I45" s="4"/>
      <c r="J45" s="198" t="s">
        <v>264</v>
      </c>
      <c r="K45" s="4"/>
    </row>
    <row r="46" spans="1:11" ht="37.5" hidden="1">
      <c r="A46" s="19">
        <v>33</v>
      </c>
      <c r="B46" s="5" t="s">
        <v>528</v>
      </c>
      <c r="C46" s="35">
        <f t="shared" si="3"/>
        <v>0</v>
      </c>
      <c r="D46" s="35"/>
      <c r="E46" s="35"/>
      <c r="F46" s="4"/>
      <c r="G46" s="4"/>
      <c r="H46" s="4"/>
      <c r="I46" s="4"/>
      <c r="J46" s="198" t="s">
        <v>261</v>
      </c>
      <c r="K46" s="4"/>
    </row>
    <row r="47" spans="1:11" ht="37.5" hidden="1">
      <c r="A47" s="19">
        <v>34</v>
      </c>
      <c r="B47" s="5" t="s">
        <v>529</v>
      </c>
      <c r="C47" s="35">
        <f t="shared" si="3"/>
        <v>0</v>
      </c>
      <c r="D47" s="35"/>
      <c r="E47" s="35"/>
      <c r="F47" s="4"/>
      <c r="G47" s="4"/>
      <c r="H47" s="4"/>
      <c r="I47" s="4"/>
      <c r="J47" s="198" t="s">
        <v>261</v>
      </c>
      <c r="K47" s="4"/>
    </row>
    <row r="48" spans="1:11" ht="37.5">
      <c r="A48" s="19">
        <v>35</v>
      </c>
      <c r="B48" s="5" t="s">
        <v>531</v>
      </c>
      <c r="C48" s="35">
        <f t="shared" si="3"/>
        <v>751</v>
      </c>
      <c r="D48" s="35"/>
      <c r="E48" s="35">
        <v>751</v>
      </c>
      <c r="F48" s="4"/>
      <c r="G48" s="4"/>
      <c r="H48" s="4"/>
      <c r="I48" s="4"/>
      <c r="J48" s="198" t="s">
        <v>267</v>
      </c>
      <c r="K48" s="4"/>
    </row>
    <row r="49" spans="1:11" ht="37.5">
      <c r="A49" s="19">
        <v>36</v>
      </c>
      <c r="B49" s="5" t="s">
        <v>532</v>
      </c>
      <c r="C49" s="35">
        <f t="shared" si="3"/>
        <v>1429</v>
      </c>
      <c r="D49" s="35"/>
      <c r="E49" s="35">
        <v>1429</v>
      </c>
      <c r="F49" s="4"/>
      <c r="G49" s="4"/>
      <c r="H49" s="4"/>
      <c r="I49" s="4"/>
      <c r="J49" s="198" t="s">
        <v>267</v>
      </c>
      <c r="K49" s="4"/>
    </row>
    <row r="50" spans="1:11" ht="37.5" hidden="1">
      <c r="A50" s="19">
        <v>37</v>
      </c>
      <c r="B50" s="5" t="s">
        <v>533</v>
      </c>
      <c r="C50" s="35">
        <f t="shared" si="3"/>
        <v>0</v>
      </c>
      <c r="D50" s="35"/>
      <c r="E50" s="35">
        <v>0</v>
      </c>
      <c r="F50" s="4"/>
      <c r="G50" s="4"/>
      <c r="H50" s="4"/>
      <c r="I50" s="4"/>
      <c r="J50" s="198" t="s">
        <v>267</v>
      </c>
      <c r="K50" s="4"/>
    </row>
    <row r="51" spans="1:11" ht="37.5" hidden="1">
      <c r="A51" s="19">
        <v>38</v>
      </c>
      <c r="B51" s="5" t="s">
        <v>534</v>
      </c>
      <c r="C51" s="35">
        <f t="shared" si="3"/>
        <v>0</v>
      </c>
      <c r="D51" s="35"/>
      <c r="E51" s="35">
        <v>0</v>
      </c>
      <c r="F51" s="4"/>
      <c r="G51" s="4"/>
      <c r="H51" s="4"/>
      <c r="I51" s="4"/>
      <c r="J51" s="198" t="s">
        <v>267</v>
      </c>
      <c r="K51" s="4"/>
    </row>
    <row r="52" spans="1:11" ht="37.5">
      <c r="A52" s="19">
        <v>39</v>
      </c>
      <c r="B52" s="5" t="s">
        <v>535</v>
      </c>
      <c r="C52" s="35">
        <f t="shared" si="3"/>
        <v>547</v>
      </c>
      <c r="D52" s="35"/>
      <c r="E52" s="35">
        <v>547</v>
      </c>
      <c r="F52" s="4"/>
      <c r="G52" s="4"/>
      <c r="H52" s="4"/>
      <c r="I52" s="4"/>
      <c r="J52" s="198" t="s">
        <v>267</v>
      </c>
      <c r="K52" s="4"/>
    </row>
    <row r="53" spans="1:11" ht="37.5">
      <c r="A53" s="19">
        <v>40</v>
      </c>
      <c r="B53" s="5" t="s">
        <v>536</v>
      </c>
      <c r="C53" s="35">
        <f t="shared" si="3"/>
        <v>1410</v>
      </c>
      <c r="D53" s="35"/>
      <c r="E53" s="35">
        <v>1410</v>
      </c>
      <c r="F53" s="4"/>
      <c r="G53" s="4"/>
      <c r="H53" s="4"/>
      <c r="I53" s="4"/>
      <c r="J53" s="198" t="s">
        <v>267</v>
      </c>
      <c r="K53" s="4"/>
    </row>
    <row r="54" spans="1:11" ht="37.5">
      <c r="A54" s="19">
        <v>41</v>
      </c>
      <c r="B54" s="5" t="s">
        <v>537</v>
      </c>
      <c r="C54" s="35">
        <f t="shared" si="3"/>
        <v>1043</v>
      </c>
      <c r="D54" s="35"/>
      <c r="E54" s="35">
        <v>1043</v>
      </c>
      <c r="F54" s="4"/>
      <c r="G54" s="4"/>
      <c r="H54" s="4"/>
      <c r="I54" s="4"/>
      <c r="J54" s="198" t="s">
        <v>267</v>
      </c>
      <c r="K54" s="4"/>
    </row>
    <row r="55" spans="1:11" ht="37.5" hidden="1">
      <c r="A55" s="19">
        <v>42</v>
      </c>
      <c r="B55" s="5" t="s">
        <v>538</v>
      </c>
      <c r="C55" s="35">
        <f t="shared" si="3"/>
        <v>0</v>
      </c>
      <c r="D55" s="35"/>
      <c r="E55" s="35">
        <v>0</v>
      </c>
      <c r="F55" s="4"/>
      <c r="G55" s="4"/>
      <c r="H55" s="4"/>
      <c r="I55" s="4"/>
      <c r="J55" s="198" t="s">
        <v>267</v>
      </c>
      <c r="K55" s="4"/>
    </row>
    <row r="56" spans="1:11" ht="37.5" hidden="1">
      <c r="A56" s="19">
        <v>43</v>
      </c>
      <c r="B56" s="5" t="s">
        <v>110</v>
      </c>
      <c r="C56" s="35">
        <f t="shared" si="3"/>
        <v>0</v>
      </c>
      <c r="D56" s="35"/>
      <c r="E56" s="35">
        <v>0</v>
      </c>
      <c r="F56" s="4"/>
      <c r="G56" s="4"/>
      <c r="H56" s="4"/>
      <c r="I56" s="4"/>
      <c r="J56" s="198" t="s">
        <v>267</v>
      </c>
      <c r="K56" s="4"/>
    </row>
    <row r="57" spans="1:11" ht="37.5" hidden="1">
      <c r="A57" s="19">
        <v>44</v>
      </c>
      <c r="B57" s="5" t="s">
        <v>539</v>
      </c>
      <c r="C57" s="35">
        <f t="shared" si="3"/>
        <v>0</v>
      </c>
      <c r="D57" s="35"/>
      <c r="E57" s="35">
        <v>0</v>
      </c>
      <c r="F57" s="4"/>
      <c r="G57" s="4"/>
      <c r="H57" s="4"/>
      <c r="I57" s="4"/>
      <c r="J57" s="198" t="s">
        <v>267</v>
      </c>
      <c r="K57" s="4"/>
    </row>
    <row r="58" spans="1:11" ht="37.5">
      <c r="A58" s="19">
        <v>45</v>
      </c>
      <c r="B58" s="5" t="s">
        <v>540</v>
      </c>
      <c r="C58" s="35">
        <f t="shared" si="3"/>
        <v>294</v>
      </c>
      <c r="D58" s="35"/>
      <c r="E58" s="35">
        <v>294</v>
      </c>
      <c r="F58" s="4"/>
      <c r="G58" s="4"/>
      <c r="H58" s="4"/>
      <c r="I58" s="4"/>
      <c r="J58" s="198" t="s">
        <v>267</v>
      </c>
      <c r="K58" s="4"/>
    </row>
    <row r="59" spans="1:11" ht="37.5" hidden="1">
      <c r="A59" s="19">
        <v>46</v>
      </c>
      <c r="B59" s="5" t="s">
        <v>542</v>
      </c>
      <c r="C59" s="35">
        <f t="shared" si="3"/>
        <v>0</v>
      </c>
      <c r="D59" s="35"/>
      <c r="E59" s="35">
        <v>0</v>
      </c>
      <c r="F59" s="4"/>
      <c r="G59" s="4"/>
      <c r="H59" s="4"/>
      <c r="I59" s="4"/>
      <c r="J59" s="198" t="s">
        <v>267</v>
      </c>
      <c r="K59" s="4"/>
    </row>
    <row r="60" spans="1:11" ht="37.5">
      <c r="A60" s="19">
        <v>47</v>
      </c>
      <c r="B60" s="5" t="s">
        <v>543</v>
      </c>
      <c r="C60" s="35">
        <f t="shared" si="3"/>
        <v>287</v>
      </c>
      <c r="D60" s="35"/>
      <c r="E60" s="35">
        <v>287</v>
      </c>
      <c r="F60" s="4"/>
      <c r="G60" s="4"/>
      <c r="H60" s="4"/>
      <c r="I60" s="4"/>
      <c r="J60" s="198" t="s">
        <v>267</v>
      </c>
      <c r="K60" s="4"/>
    </row>
    <row r="61" spans="1:11" ht="37.5" hidden="1">
      <c r="A61" s="19">
        <v>48</v>
      </c>
      <c r="B61" s="5" t="s">
        <v>544</v>
      </c>
      <c r="C61" s="35">
        <f t="shared" si="3"/>
        <v>0</v>
      </c>
      <c r="D61" s="35"/>
      <c r="E61" s="35">
        <v>0</v>
      </c>
      <c r="F61" s="4"/>
      <c r="G61" s="4"/>
      <c r="H61" s="4"/>
      <c r="I61" s="4"/>
      <c r="J61" s="198" t="s">
        <v>267</v>
      </c>
      <c r="K61" s="4"/>
    </row>
    <row r="62" spans="1:11" ht="37.5" hidden="1">
      <c r="A62" s="19">
        <v>49</v>
      </c>
      <c r="B62" s="5" t="s">
        <v>545</v>
      </c>
      <c r="C62" s="35">
        <f t="shared" si="3"/>
        <v>0</v>
      </c>
      <c r="D62" s="35"/>
      <c r="E62" s="35">
        <v>0</v>
      </c>
      <c r="F62" s="4"/>
      <c r="G62" s="4"/>
      <c r="H62" s="4"/>
      <c r="I62" s="4"/>
      <c r="J62" s="198" t="s">
        <v>267</v>
      </c>
      <c r="K62" s="4"/>
    </row>
    <row r="63" spans="1:11" ht="37.5" hidden="1">
      <c r="A63" s="19">
        <v>50</v>
      </c>
      <c r="B63" s="5" t="s">
        <v>546</v>
      </c>
      <c r="C63" s="35">
        <f t="shared" si="3"/>
        <v>0</v>
      </c>
      <c r="D63" s="35"/>
      <c r="E63" s="35">
        <v>0</v>
      </c>
      <c r="F63" s="4"/>
      <c r="G63" s="4"/>
      <c r="H63" s="4"/>
      <c r="I63" s="4"/>
      <c r="J63" s="198" t="s">
        <v>267</v>
      </c>
      <c r="K63" s="4"/>
    </row>
    <row r="64" spans="1:11" ht="37.5" hidden="1">
      <c r="A64" s="19">
        <v>51</v>
      </c>
      <c r="B64" s="5" t="s">
        <v>551</v>
      </c>
      <c r="C64" s="35">
        <f t="shared" si="3"/>
        <v>0</v>
      </c>
      <c r="D64" s="35"/>
      <c r="E64" s="35"/>
      <c r="F64" s="4"/>
      <c r="G64" s="4"/>
      <c r="H64" s="4"/>
      <c r="I64" s="4"/>
      <c r="J64" s="198" t="s">
        <v>268</v>
      </c>
      <c r="K64" s="4"/>
    </row>
    <row r="65" spans="1:11" ht="37.5" hidden="1">
      <c r="A65" s="19">
        <v>52</v>
      </c>
      <c r="B65" s="5" t="s">
        <v>552</v>
      </c>
      <c r="C65" s="35">
        <f t="shared" si="3"/>
        <v>0</v>
      </c>
      <c r="D65" s="35"/>
      <c r="E65" s="35"/>
      <c r="F65" s="4"/>
      <c r="G65" s="4"/>
      <c r="H65" s="4"/>
      <c r="I65" s="4"/>
      <c r="J65" s="198" t="s">
        <v>268</v>
      </c>
      <c r="K65" s="4"/>
    </row>
    <row r="66" spans="1:11" ht="37.5" hidden="1">
      <c r="A66" s="19">
        <v>53</v>
      </c>
      <c r="B66" s="5" t="s">
        <v>554</v>
      </c>
      <c r="C66" s="35">
        <f t="shared" si="3"/>
        <v>0</v>
      </c>
      <c r="D66" s="35"/>
      <c r="E66" s="35"/>
      <c r="F66" s="4"/>
      <c r="G66" s="4"/>
      <c r="H66" s="4"/>
      <c r="I66" s="4"/>
      <c r="J66" s="198" t="s">
        <v>268</v>
      </c>
      <c r="K66" s="4"/>
    </row>
    <row r="67" spans="1:11" ht="37.5" hidden="1">
      <c r="A67" s="19">
        <v>54</v>
      </c>
      <c r="B67" s="5" t="s">
        <v>555</v>
      </c>
      <c r="C67" s="35">
        <f t="shared" si="3"/>
        <v>0</v>
      </c>
      <c r="D67" s="35"/>
      <c r="E67" s="35"/>
      <c r="F67" s="4"/>
      <c r="G67" s="4"/>
      <c r="H67" s="4"/>
      <c r="I67" s="4"/>
      <c r="J67" s="198" t="s">
        <v>268</v>
      </c>
      <c r="K67" s="4"/>
    </row>
    <row r="68" spans="1:11" ht="37.5" hidden="1">
      <c r="A68" s="19">
        <v>55</v>
      </c>
      <c r="B68" s="5" t="s">
        <v>557</v>
      </c>
      <c r="C68" s="35">
        <f t="shared" si="3"/>
        <v>0</v>
      </c>
      <c r="D68" s="35"/>
      <c r="E68" s="35"/>
      <c r="F68" s="4"/>
      <c r="G68" s="4"/>
      <c r="H68" s="4"/>
      <c r="I68" s="4"/>
      <c r="J68" s="198" t="s">
        <v>715</v>
      </c>
      <c r="K68" s="4"/>
    </row>
    <row r="69" spans="1:11" ht="37.5" hidden="1">
      <c r="A69" s="19">
        <v>56</v>
      </c>
      <c r="B69" s="5" t="s">
        <v>558</v>
      </c>
      <c r="C69" s="35">
        <f t="shared" si="3"/>
        <v>0</v>
      </c>
      <c r="D69" s="35"/>
      <c r="E69" s="35"/>
      <c r="F69" s="4"/>
      <c r="G69" s="4"/>
      <c r="H69" s="4"/>
      <c r="I69" s="4"/>
      <c r="J69" s="198" t="s">
        <v>715</v>
      </c>
      <c r="K69" s="4"/>
    </row>
    <row r="70" spans="1:11" ht="37.5" hidden="1">
      <c r="A70" s="19">
        <v>57</v>
      </c>
      <c r="B70" s="5" t="s">
        <v>559</v>
      </c>
      <c r="C70" s="35">
        <f t="shared" si="3"/>
        <v>0</v>
      </c>
      <c r="D70" s="35"/>
      <c r="E70" s="35"/>
      <c r="F70" s="4"/>
      <c r="G70" s="4"/>
      <c r="H70" s="4"/>
      <c r="I70" s="4"/>
      <c r="J70" s="198" t="s">
        <v>715</v>
      </c>
      <c r="K70" s="4"/>
    </row>
    <row r="71" spans="1:11" ht="37.5" hidden="1">
      <c r="A71" s="19">
        <v>58</v>
      </c>
      <c r="B71" s="5" t="s">
        <v>125</v>
      </c>
      <c r="C71" s="35">
        <f t="shared" si="3"/>
        <v>0</v>
      </c>
      <c r="D71" s="35"/>
      <c r="E71" s="35"/>
      <c r="F71" s="4"/>
      <c r="G71" s="4"/>
      <c r="H71" s="4"/>
      <c r="I71" s="4"/>
      <c r="J71" s="198" t="s">
        <v>265</v>
      </c>
      <c r="K71" s="4"/>
    </row>
    <row r="72" spans="1:11" ht="37.5" hidden="1">
      <c r="A72" s="19">
        <v>59</v>
      </c>
      <c r="B72" s="5" t="s">
        <v>126</v>
      </c>
      <c r="C72" s="35">
        <f t="shared" si="3"/>
        <v>0</v>
      </c>
      <c r="D72" s="35"/>
      <c r="E72" s="35"/>
      <c r="F72" s="4"/>
      <c r="G72" s="4"/>
      <c r="H72" s="4"/>
      <c r="I72" s="4"/>
      <c r="J72" s="198" t="s">
        <v>265</v>
      </c>
      <c r="K72" s="4"/>
    </row>
    <row r="73" spans="1:11" ht="37.5" hidden="1">
      <c r="A73" s="19">
        <v>60</v>
      </c>
      <c r="B73" s="5" t="s">
        <v>90</v>
      </c>
      <c r="C73" s="35">
        <f t="shared" si="3"/>
        <v>0</v>
      </c>
      <c r="D73" s="35"/>
      <c r="E73" s="35"/>
      <c r="F73" s="4"/>
      <c r="G73" s="4"/>
      <c r="H73" s="4"/>
      <c r="I73" s="4"/>
      <c r="J73" s="198" t="s">
        <v>710</v>
      </c>
      <c r="K73" s="4"/>
    </row>
    <row r="74" spans="1:11" ht="37.5" hidden="1">
      <c r="A74" s="19">
        <v>61</v>
      </c>
      <c r="B74" s="5" t="s">
        <v>100</v>
      </c>
      <c r="C74" s="35">
        <f t="shared" si="3"/>
        <v>0</v>
      </c>
      <c r="D74" s="35"/>
      <c r="E74" s="35"/>
      <c r="F74" s="4"/>
      <c r="G74" s="4"/>
      <c r="H74" s="4"/>
      <c r="I74" s="4"/>
      <c r="J74" s="198" t="s">
        <v>265</v>
      </c>
      <c r="K74" s="4"/>
    </row>
    <row r="75" spans="1:11" ht="37.5" hidden="1">
      <c r="A75" s="19">
        <v>62</v>
      </c>
      <c r="B75" s="5" t="s">
        <v>96</v>
      </c>
      <c r="C75" s="35">
        <f t="shared" si="3"/>
        <v>0</v>
      </c>
      <c r="D75" s="35"/>
      <c r="E75" s="35"/>
      <c r="F75" s="4"/>
      <c r="G75" s="4"/>
      <c r="H75" s="4"/>
      <c r="I75" s="4"/>
      <c r="J75" s="198" t="s">
        <v>264</v>
      </c>
      <c r="K75" s="4"/>
    </row>
    <row r="76" spans="1:11" ht="37.5" hidden="1">
      <c r="A76" s="19">
        <v>63</v>
      </c>
      <c r="B76" s="5" t="s">
        <v>98</v>
      </c>
      <c r="C76" s="35">
        <f t="shared" si="3"/>
        <v>0</v>
      </c>
      <c r="D76" s="35"/>
      <c r="E76" s="35"/>
      <c r="F76" s="4"/>
      <c r="G76" s="4"/>
      <c r="H76" s="4"/>
      <c r="I76" s="4"/>
      <c r="J76" s="198" t="s">
        <v>261</v>
      </c>
      <c r="K76" s="4"/>
    </row>
    <row r="77" spans="1:11" ht="37.5" hidden="1">
      <c r="A77" s="19">
        <v>64</v>
      </c>
      <c r="B77" s="5" t="s">
        <v>565</v>
      </c>
      <c r="C77" s="35">
        <f t="shared" si="3"/>
        <v>0</v>
      </c>
      <c r="D77" s="35"/>
      <c r="E77" s="35"/>
      <c r="F77" s="4"/>
      <c r="G77" s="4"/>
      <c r="H77" s="4"/>
      <c r="I77" s="4"/>
      <c r="J77" s="198" t="s">
        <v>267</v>
      </c>
      <c r="K77" s="4"/>
    </row>
    <row r="78" spans="1:11" ht="37.5" hidden="1">
      <c r="A78" s="19">
        <v>65</v>
      </c>
      <c r="B78" s="5" t="s">
        <v>62</v>
      </c>
      <c r="C78" s="35">
        <f t="shared" ref="C78:C90" si="4">D78+E78</f>
        <v>0</v>
      </c>
      <c r="D78" s="35"/>
      <c r="E78" s="35"/>
      <c r="F78" s="4"/>
      <c r="G78" s="4"/>
      <c r="H78" s="4"/>
      <c r="I78" s="4"/>
      <c r="J78" s="198" t="s">
        <v>710</v>
      </c>
      <c r="K78" s="4"/>
    </row>
    <row r="79" spans="1:11" ht="37.5">
      <c r="A79" s="19">
        <v>66</v>
      </c>
      <c r="B79" s="5" t="s">
        <v>77</v>
      </c>
      <c r="C79" s="35">
        <f t="shared" si="4"/>
        <v>1067</v>
      </c>
      <c r="D79" s="35"/>
      <c r="E79" s="35">
        <v>1067</v>
      </c>
      <c r="F79" s="4"/>
      <c r="G79" s="4"/>
      <c r="H79" s="4"/>
      <c r="I79" s="4"/>
      <c r="J79" s="198" t="s">
        <v>713</v>
      </c>
      <c r="K79" s="4"/>
    </row>
    <row r="80" spans="1:11" ht="37.5" hidden="1">
      <c r="A80" s="19">
        <v>67</v>
      </c>
      <c r="B80" s="5" t="s">
        <v>78</v>
      </c>
      <c r="C80" s="35">
        <f t="shared" si="4"/>
        <v>0</v>
      </c>
      <c r="D80" s="35"/>
      <c r="E80" s="35">
        <v>0</v>
      </c>
      <c r="F80" s="4"/>
      <c r="G80" s="4"/>
      <c r="H80" s="4"/>
      <c r="I80" s="4"/>
      <c r="J80" s="198" t="s">
        <v>713</v>
      </c>
      <c r="K80" s="4"/>
    </row>
    <row r="81" spans="1:11" ht="37.5" hidden="1">
      <c r="A81" s="19">
        <v>68</v>
      </c>
      <c r="B81" s="5" t="s">
        <v>79</v>
      </c>
      <c r="C81" s="35">
        <f t="shared" si="4"/>
        <v>0</v>
      </c>
      <c r="D81" s="35"/>
      <c r="E81" s="35">
        <v>0</v>
      </c>
      <c r="F81" s="4"/>
      <c r="G81" s="4"/>
      <c r="H81" s="4"/>
      <c r="I81" s="4"/>
      <c r="J81" s="198" t="s">
        <v>713</v>
      </c>
      <c r="K81" s="4"/>
    </row>
    <row r="82" spans="1:11" ht="37.5" hidden="1">
      <c r="A82" s="19">
        <v>69</v>
      </c>
      <c r="B82" s="5" t="s">
        <v>81</v>
      </c>
      <c r="C82" s="35">
        <f t="shared" si="4"/>
        <v>0</v>
      </c>
      <c r="D82" s="35"/>
      <c r="E82" s="35">
        <v>0</v>
      </c>
      <c r="F82" s="4"/>
      <c r="G82" s="4"/>
      <c r="H82" s="4"/>
      <c r="I82" s="4"/>
      <c r="J82" s="198" t="s">
        <v>713</v>
      </c>
      <c r="K82" s="4"/>
    </row>
    <row r="83" spans="1:11" ht="37.5">
      <c r="A83" s="19">
        <v>70</v>
      </c>
      <c r="B83" s="5" t="s">
        <v>576</v>
      </c>
      <c r="C83" s="35">
        <f t="shared" si="4"/>
        <v>3000</v>
      </c>
      <c r="D83" s="35"/>
      <c r="E83" s="35">
        <v>3000</v>
      </c>
      <c r="F83" s="4"/>
      <c r="G83" s="4"/>
      <c r="H83" s="4"/>
      <c r="I83" s="4"/>
      <c r="J83" s="198" t="s">
        <v>713</v>
      </c>
      <c r="K83" s="4"/>
    </row>
    <row r="84" spans="1:11" ht="37.5">
      <c r="A84" s="19">
        <v>71</v>
      </c>
      <c r="B84" s="5" t="s">
        <v>577</v>
      </c>
      <c r="C84" s="35">
        <f t="shared" si="4"/>
        <v>2000</v>
      </c>
      <c r="D84" s="35"/>
      <c r="E84" s="35">
        <v>2000</v>
      </c>
      <c r="F84" s="4"/>
      <c r="G84" s="4"/>
      <c r="H84" s="4"/>
      <c r="I84" s="4"/>
      <c r="J84" s="198" t="s">
        <v>713</v>
      </c>
      <c r="K84" s="4"/>
    </row>
    <row r="85" spans="1:11" ht="37.5" hidden="1">
      <c r="A85" s="19">
        <v>72</v>
      </c>
      <c r="B85" s="5" t="s">
        <v>83</v>
      </c>
      <c r="C85" s="35">
        <f t="shared" si="4"/>
        <v>0</v>
      </c>
      <c r="D85" s="35"/>
      <c r="E85" s="35">
        <v>0</v>
      </c>
      <c r="F85" s="4"/>
      <c r="G85" s="4"/>
      <c r="H85" s="4"/>
      <c r="I85" s="4"/>
      <c r="J85" s="198" t="s">
        <v>713</v>
      </c>
      <c r="K85" s="4"/>
    </row>
    <row r="86" spans="1:11" ht="37.5" hidden="1">
      <c r="A86" s="19">
        <v>73</v>
      </c>
      <c r="B86" s="5" t="s">
        <v>578</v>
      </c>
      <c r="C86" s="35">
        <f t="shared" si="4"/>
        <v>0</v>
      </c>
      <c r="D86" s="35"/>
      <c r="E86" s="35">
        <v>0</v>
      </c>
      <c r="F86" s="4"/>
      <c r="G86" s="4"/>
      <c r="H86" s="4"/>
      <c r="I86" s="4"/>
      <c r="J86" s="198" t="s">
        <v>713</v>
      </c>
      <c r="K86" s="4"/>
    </row>
    <row r="87" spans="1:11" ht="37.5" hidden="1">
      <c r="A87" s="19">
        <v>74</v>
      </c>
      <c r="B87" s="5" t="s">
        <v>85</v>
      </c>
      <c r="C87" s="35">
        <f t="shared" si="4"/>
        <v>0</v>
      </c>
      <c r="D87" s="35"/>
      <c r="E87" s="35">
        <v>0</v>
      </c>
      <c r="F87" s="4"/>
      <c r="G87" s="4"/>
      <c r="H87" s="4"/>
      <c r="I87" s="4"/>
      <c r="J87" s="198" t="s">
        <v>713</v>
      </c>
      <c r="K87" s="4"/>
    </row>
    <row r="88" spans="1:11" ht="37.5">
      <c r="A88" s="19">
        <v>75</v>
      </c>
      <c r="B88" s="5" t="s">
        <v>579</v>
      </c>
      <c r="C88" s="35">
        <f t="shared" si="4"/>
        <v>3000</v>
      </c>
      <c r="D88" s="35"/>
      <c r="E88" s="35">
        <v>3000</v>
      </c>
      <c r="F88" s="4"/>
      <c r="G88" s="4"/>
      <c r="H88" s="4"/>
      <c r="I88" s="4"/>
      <c r="J88" s="198" t="s">
        <v>713</v>
      </c>
      <c r="K88" s="4"/>
    </row>
    <row r="89" spans="1:11" ht="37.5">
      <c r="A89" s="19">
        <v>76</v>
      </c>
      <c r="B89" s="5" t="s">
        <v>86</v>
      </c>
      <c r="C89" s="35">
        <f t="shared" si="4"/>
        <v>1214</v>
      </c>
      <c r="D89" s="35"/>
      <c r="E89" s="35">
        <v>1214</v>
      </c>
      <c r="F89" s="4"/>
      <c r="G89" s="4"/>
      <c r="H89" s="4"/>
      <c r="I89" s="4"/>
      <c r="J89" s="198" t="s">
        <v>713</v>
      </c>
      <c r="K89" s="4"/>
    </row>
    <row r="90" spans="1:11" ht="37.5" hidden="1">
      <c r="A90" s="19">
        <v>77</v>
      </c>
      <c r="B90" s="5" t="s">
        <v>581</v>
      </c>
      <c r="C90" s="35">
        <f t="shared" si="4"/>
        <v>0</v>
      </c>
      <c r="D90" s="35"/>
      <c r="E90" s="35">
        <v>0</v>
      </c>
      <c r="F90" s="4"/>
      <c r="G90" s="4"/>
      <c r="H90" s="4"/>
      <c r="I90" s="4"/>
      <c r="J90" s="198" t="s">
        <v>262</v>
      </c>
      <c r="K90" s="4"/>
    </row>
    <row r="91" spans="1:11" ht="37.5">
      <c r="A91" s="19">
        <v>78</v>
      </c>
      <c r="B91" s="5" t="s">
        <v>122</v>
      </c>
      <c r="C91" s="35">
        <f t="shared" ref="C91:C103" si="5">D91+E91</f>
        <v>1200</v>
      </c>
      <c r="D91" s="35"/>
      <c r="E91" s="35">
        <v>1200</v>
      </c>
      <c r="F91" s="4"/>
      <c r="G91" s="4"/>
      <c r="H91" s="4"/>
      <c r="I91" s="4"/>
      <c r="J91" s="198" t="s">
        <v>262</v>
      </c>
      <c r="K91" s="4"/>
    </row>
    <row r="92" spans="1:11" ht="37.5">
      <c r="A92" s="19">
        <v>79</v>
      </c>
      <c r="B92" s="5" t="s">
        <v>582</v>
      </c>
      <c r="C92" s="35">
        <f t="shared" si="5"/>
        <v>1600</v>
      </c>
      <c r="D92" s="78"/>
      <c r="E92" s="35">
        <v>1600</v>
      </c>
      <c r="F92" s="4"/>
      <c r="G92" s="4"/>
      <c r="H92" s="4"/>
      <c r="I92" s="4"/>
      <c r="J92" s="198" t="s">
        <v>262</v>
      </c>
      <c r="K92" s="4"/>
    </row>
    <row r="93" spans="1:11" ht="37.5">
      <c r="A93" s="19">
        <v>80</v>
      </c>
      <c r="B93" s="5" t="s">
        <v>70</v>
      </c>
      <c r="C93" s="35">
        <f t="shared" si="5"/>
        <v>22</v>
      </c>
      <c r="D93" s="78"/>
      <c r="E93" s="35">
        <v>22</v>
      </c>
      <c r="F93" s="4"/>
      <c r="G93" s="4"/>
      <c r="H93" s="4"/>
      <c r="I93" s="4"/>
      <c r="J93" s="198" t="s">
        <v>262</v>
      </c>
      <c r="K93" s="4"/>
    </row>
    <row r="94" spans="1:11" ht="37.5">
      <c r="A94" s="19">
        <v>81</v>
      </c>
      <c r="B94" s="5" t="s">
        <v>583</v>
      </c>
      <c r="C94" s="35">
        <f t="shared" si="5"/>
        <v>44</v>
      </c>
      <c r="D94" s="78"/>
      <c r="E94" s="35">
        <v>44</v>
      </c>
      <c r="F94" s="4"/>
      <c r="G94" s="4"/>
      <c r="H94" s="4"/>
      <c r="I94" s="4"/>
      <c r="J94" s="198" t="s">
        <v>262</v>
      </c>
      <c r="K94" s="4"/>
    </row>
    <row r="95" spans="1:11" ht="37.5" hidden="1">
      <c r="A95" s="19">
        <v>82</v>
      </c>
      <c r="B95" s="5" t="s">
        <v>584</v>
      </c>
      <c r="C95" s="35">
        <f t="shared" si="5"/>
        <v>0</v>
      </c>
      <c r="D95" s="78"/>
      <c r="E95" s="35">
        <v>0</v>
      </c>
      <c r="F95" s="4"/>
      <c r="G95" s="4"/>
      <c r="H95" s="4"/>
      <c r="I95" s="4"/>
      <c r="J95" s="198" t="s">
        <v>262</v>
      </c>
      <c r="K95" s="4"/>
    </row>
    <row r="96" spans="1:11" ht="37.5" hidden="1">
      <c r="A96" s="19">
        <v>83</v>
      </c>
      <c r="B96" s="5" t="s">
        <v>124</v>
      </c>
      <c r="C96" s="35">
        <f t="shared" si="5"/>
        <v>0</v>
      </c>
      <c r="D96" s="78"/>
      <c r="E96" s="35"/>
      <c r="F96" s="4"/>
      <c r="G96" s="4"/>
      <c r="H96" s="4"/>
      <c r="I96" s="4"/>
      <c r="J96" s="198" t="s">
        <v>265</v>
      </c>
      <c r="K96" s="4"/>
    </row>
    <row r="97" spans="1:11" ht="37.5" hidden="1">
      <c r="A97" s="19">
        <v>84</v>
      </c>
      <c r="B97" s="5" t="s">
        <v>587</v>
      </c>
      <c r="C97" s="35">
        <f t="shared" si="5"/>
        <v>0</v>
      </c>
      <c r="D97" s="78"/>
      <c r="E97" s="35"/>
      <c r="F97" s="4"/>
      <c r="G97" s="4"/>
      <c r="H97" s="4"/>
      <c r="I97" s="4"/>
      <c r="J97" s="198" t="s">
        <v>264</v>
      </c>
      <c r="K97" s="4"/>
    </row>
    <row r="98" spans="1:11" ht="37.5" hidden="1">
      <c r="A98" s="19">
        <v>85</v>
      </c>
      <c r="B98" s="5" t="s">
        <v>588</v>
      </c>
      <c r="C98" s="35">
        <f t="shared" si="5"/>
        <v>0</v>
      </c>
      <c r="D98" s="78"/>
      <c r="E98" s="35"/>
      <c r="F98" s="4"/>
      <c r="G98" s="4"/>
      <c r="H98" s="4"/>
      <c r="I98" s="4"/>
      <c r="J98" s="198" t="s">
        <v>264</v>
      </c>
      <c r="K98" s="4"/>
    </row>
    <row r="99" spans="1:11" ht="37.5" hidden="1">
      <c r="A99" s="19">
        <v>86</v>
      </c>
      <c r="B99" s="5" t="s">
        <v>589</v>
      </c>
      <c r="C99" s="35">
        <f t="shared" si="5"/>
        <v>0</v>
      </c>
      <c r="D99" s="78"/>
      <c r="E99" s="35"/>
      <c r="F99" s="4"/>
      <c r="G99" s="4"/>
      <c r="H99" s="4"/>
      <c r="I99" s="4"/>
      <c r="J99" s="198" t="s">
        <v>264</v>
      </c>
      <c r="K99" s="4"/>
    </row>
    <row r="100" spans="1:11" ht="37.5" hidden="1">
      <c r="A100" s="19">
        <v>87</v>
      </c>
      <c r="B100" s="5" t="s">
        <v>137</v>
      </c>
      <c r="C100" s="35">
        <f t="shared" si="5"/>
        <v>0</v>
      </c>
      <c r="D100" s="78"/>
      <c r="E100" s="35"/>
      <c r="F100" s="4"/>
      <c r="G100" s="4"/>
      <c r="H100" s="4"/>
      <c r="I100" s="4"/>
      <c r="J100" s="198" t="s">
        <v>264</v>
      </c>
      <c r="K100" s="4"/>
    </row>
    <row r="101" spans="1:11" ht="37.5">
      <c r="A101" s="19">
        <v>88</v>
      </c>
      <c r="B101" s="5" t="s">
        <v>108</v>
      </c>
      <c r="C101" s="35">
        <f t="shared" si="5"/>
        <v>1000</v>
      </c>
      <c r="D101" s="78"/>
      <c r="E101" s="35">
        <v>1000</v>
      </c>
      <c r="F101" s="4"/>
      <c r="G101" s="4"/>
      <c r="H101" s="4"/>
      <c r="I101" s="4"/>
      <c r="J101" s="198" t="s">
        <v>267</v>
      </c>
      <c r="K101" s="4"/>
    </row>
    <row r="102" spans="1:11" ht="37.5">
      <c r="A102" s="19">
        <v>89</v>
      </c>
      <c r="B102" s="5" t="s">
        <v>107</v>
      </c>
      <c r="C102" s="35">
        <f t="shared" si="5"/>
        <v>4000</v>
      </c>
      <c r="D102" s="78"/>
      <c r="E102" s="35">
        <v>4000</v>
      </c>
      <c r="F102" s="4"/>
      <c r="G102" s="4"/>
      <c r="H102" s="4"/>
      <c r="I102" s="4"/>
      <c r="J102" s="198" t="s">
        <v>267</v>
      </c>
      <c r="K102" s="4"/>
    </row>
    <row r="103" spans="1:11" ht="37.5">
      <c r="A103" s="19">
        <v>90</v>
      </c>
      <c r="B103" s="5" t="s">
        <v>109</v>
      </c>
      <c r="C103" s="35">
        <f t="shared" si="5"/>
        <v>1020</v>
      </c>
      <c r="D103" s="78"/>
      <c r="E103" s="35">
        <v>1020</v>
      </c>
      <c r="F103" s="4"/>
      <c r="G103" s="4"/>
      <c r="H103" s="4"/>
      <c r="I103" s="4"/>
      <c r="J103" s="198" t="s">
        <v>267</v>
      </c>
      <c r="K103" s="4"/>
    </row>
    <row r="104" spans="1:11" s="180" customFormat="1">
      <c r="A104" s="15" t="s">
        <v>21</v>
      </c>
      <c r="B104" s="197" t="s">
        <v>159</v>
      </c>
      <c r="C104" s="79">
        <f>SUM(C105:C109)</f>
        <v>649</v>
      </c>
      <c r="D104" s="79">
        <f t="shared" ref="D104:H104" si="6">SUM(D105:D109)</f>
        <v>0</v>
      </c>
      <c r="E104" s="79">
        <f t="shared" si="6"/>
        <v>649</v>
      </c>
      <c r="F104" s="79">
        <f t="shared" si="6"/>
        <v>0</v>
      </c>
      <c r="G104" s="79">
        <f t="shared" si="6"/>
        <v>0</v>
      </c>
      <c r="H104" s="79">
        <f t="shared" si="6"/>
        <v>0</v>
      </c>
      <c r="I104" s="79"/>
      <c r="J104" s="196"/>
      <c r="K104" s="87"/>
    </row>
    <row r="105" spans="1:11" ht="37.5">
      <c r="A105" s="19">
        <v>1</v>
      </c>
      <c r="B105" s="5" t="s">
        <v>756</v>
      </c>
      <c r="C105" s="35">
        <f t="shared" ref="C105:C109" si="7">D105+E105</f>
        <v>603</v>
      </c>
      <c r="D105" s="78"/>
      <c r="E105" s="35">
        <v>603</v>
      </c>
      <c r="F105" s="4"/>
      <c r="G105" s="4"/>
      <c r="H105" s="4"/>
      <c r="I105" s="4"/>
      <c r="J105" s="198" t="s">
        <v>713</v>
      </c>
      <c r="K105" s="4"/>
    </row>
    <row r="106" spans="1:11" ht="37.5">
      <c r="A106" s="19">
        <v>2</v>
      </c>
      <c r="B106" s="5" t="s">
        <v>757</v>
      </c>
      <c r="C106" s="35">
        <f t="shared" si="7"/>
        <v>28</v>
      </c>
      <c r="D106" s="78"/>
      <c r="E106" s="35">
        <v>28</v>
      </c>
      <c r="F106" s="4"/>
      <c r="G106" s="4"/>
      <c r="H106" s="4"/>
      <c r="I106" s="4"/>
      <c r="J106" s="198" t="s">
        <v>713</v>
      </c>
      <c r="K106" s="4"/>
    </row>
    <row r="107" spans="1:11" ht="37.5" hidden="1">
      <c r="A107" s="19">
        <v>3</v>
      </c>
      <c r="B107" s="5" t="s">
        <v>758</v>
      </c>
      <c r="C107" s="35">
        <f t="shared" si="7"/>
        <v>0</v>
      </c>
      <c r="D107" s="78"/>
      <c r="E107" s="35"/>
      <c r="F107" s="4"/>
      <c r="G107" s="4"/>
      <c r="H107" s="4"/>
      <c r="I107" s="4"/>
      <c r="J107" s="198" t="s">
        <v>268</v>
      </c>
      <c r="K107" s="4"/>
    </row>
    <row r="108" spans="1:11" ht="37.5">
      <c r="A108" s="19">
        <v>4</v>
      </c>
      <c r="B108" s="5" t="s">
        <v>759</v>
      </c>
      <c r="C108" s="35">
        <f t="shared" si="7"/>
        <v>18</v>
      </c>
      <c r="D108" s="78"/>
      <c r="E108" s="35">
        <v>18</v>
      </c>
      <c r="F108" s="4"/>
      <c r="G108" s="4"/>
      <c r="H108" s="4"/>
      <c r="I108" s="4"/>
      <c r="J108" s="198" t="s">
        <v>262</v>
      </c>
      <c r="K108" s="4"/>
    </row>
    <row r="109" spans="1:11" ht="37.5" hidden="1">
      <c r="A109" s="19">
        <v>5</v>
      </c>
      <c r="B109" s="5" t="s">
        <v>760</v>
      </c>
      <c r="C109" s="35">
        <f t="shared" si="7"/>
        <v>0</v>
      </c>
      <c r="D109" s="78"/>
      <c r="E109" s="35"/>
      <c r="F109" s="4"/>
      <c r="G109" s="4"/>
      <c r="H109" s="4"/>
      <c r="I109" s="4"/>
      <c r="J109" s="198" t="s">
        <v>262</v>
      </c>
      <c r="K109" s="4"/>
    </row>
    <row r="110" spans="1:11" s="180" customFormat="1">
      <c r="A110" s="15" t="s">
        <v>57</v>
      </c>
      <c r="B110" s="197" t="s">
        <v>173</v>
      </c>
      <c r="C110" s="79">
        <f>SUM(C111:C124)</f>
        <v>567</v>
      </c>
      <c r="D110" s="79">
        <f t="shared" ref="D110:H110" si="8">SUM(D111:D124)</f>
        <v>0</v>
      </c>
      <c r="E110" s="79">
        <f t="shared" si="8"/>
        <v>567</v>
      </c>
      <c r="F110" s="79">
        <f t="shared" si="8"/>
        <v>0</v>
      </c>
      <c r="G110" s="79">
        <f t="shared" si="8"/>
        <v>0</v>
      </c>
      <c r="H110" s="79">
        <f t="shared" si="8"/>
        <v>0</v>
      </c>
      <c r="I110" s="79"/>
      <c r="J110" s="198"/>
      <c r="K110" s="87"/>
    </row>
    <row r="111" spans="1:11" ht="37.5">
      <c r="A111" s="19">
        <v>1</v>
      </c>
      <c r="B111" s="5" t="s">
        <v>180</v>
      </c>
      <c r="C111" s="35">
        <f>D111+E111</f>
        <v>10</v>
      </c>
      <c r="D111" s="35"/>
      <c r="E111" s="35">
        <v>10</v>
      </c>
      <c r="F111" s="4"/>
      <c r="G111" s="4"/>
      <c r="H111" s="4"/>
      <c r="I111" s="4"/>
      <c r="J111" s="198" t="s">
        <v>262</v>
      </c>
      <c r="K111" s="4"/>
    </row>
    <row r="112" spans="1:11" ht="37.5">
      <c r="A112" s="19">
        <v>2</v>
      </c>
      <c r="B112" s="5" t="s">
        <v>181</v>
      </c>
      <c r="C112" s="35">
        <f t="shared" ref="C112:C124" si="9">D112+E112</f>
        <v>473</v>
      </c>
      <c r="D112" s="35"/>
      <c r="E112" s="35">
        <v>473</v>
      </c>
      <c r="F112" s="4"/>
      <c r="G112" s="4"/>
      <c r="H112" s="4"/>
      <c r="I112" s="4"/>
      <c r="J112" s="198" t="s">
        <v>267</v>
      </c>
      <c r="K112" s="4"/>
    </row>
    <row r="113" spans="1:11" ht="37.5" hidden="1">
      <c r="A113" s="19">
        <v>3</v>
      </c>
      <c r="B113" s="5" t="s">
        <v>761</v>
      </c>
      <c r="C113" s="35">
        <f t="shared" si="9"/>
        <v>0</v>
      </c>
      <c r="D113" s="35"/>
      <c r="E113" s="35"/>
      <c r="F113" s="4"/>
      <c r="G113" s="4"/>
      <c r="H113" s="4"/>
      <c r="I113" s="4"/>
      <c r="J113" s="198" t="s">
        <v>262</v>
      </c>
      <c r="K113" s="4"/>
    </row>
    <row r="114" spans="1:11" ht="37.5" hidden="1">
      <c r="A114" s="19">
        <v>4</v>
      </c>
      <c r="B114" s="5" t="s">
        <v>762</v>
      </c>
      <c r="C114" s="35">
        <f t="shared" si="9"/>
        <v>0</v>
      </c>
      <c r="D114" s="35"/>
      <c r="E114" s="35"/>
      <c r="F114" s="4"/>
      <c r="G114" s="4"/>
      <c r="H114" s="4"/>
      <c r="I114" s="4"/>
      <c r="J114" s="198" t="s">
        <v>262</v>
      </c>
      <c r="K114" s="4"/>
    </row>
    <row r="115" spans="1:11" ht="37.5" hidden="1">
      <c r="A115" s="19">
        <v>5</v>
      </c>
      <c r="B115" s="5" t="s">
        <v>763</v>
      </c>
      <c r="C115" s="35">
        <f t="shared" si="9"/>
        <v>0</v>
      </c>
      <c r="D115" s="35"/>
      <c r="E115" s="35"/>
      <c r="F115" s="4"/>
      <c r="G115" s="4"/>
      <c r="H115" s="4"/>
      <c r="I115" s="4"/>
      <c r="J115" s="198" t="s">
        <v>262</v>
      </c>
      <c r="K115" s="4"/>
    </row>
    <row r="116" spans="1:11" ht="37.5" hidden="1">
      <c r="A116" s="19">
        <v>6</v>
      </c>
      <c r="B116" s="5" t="s">
        <v>764</v>
      </c>
      <c r="C116" s="35">
        <f t="shared" si="9"/>
        <v>0</v>
      </c>
      <c r="D116" s="35"/>
      <c r="E116" s="35"/>
      <c r="F116" s="4"/>
      <c r="G116" s="4"/>
      <c r="H116" s="4"/>
      <c r="I116" s="4"/>
      <c r="J116" s="198" t="s">
        <v>262</v>
      </c>
      <c r="K116" s="4"/>
    </row>
    <row r="117" spans="1:11" ht="37.5" hidden="1">
      <c r="A117" s="19">
        <v>7</v>
      </c>
      <c r="B117" s="5" t="s">
        <v>765</v>
      </c>
      <c r="C117" s="35">
        <f t="shared" si="9"/>
        <v>0</v>
      </c>
      <c r="D117" s="35"/>
      <c r="E117" s="35"/>
      <c r="F117" s="4"/>
      <c r="G117" s="4"/>
      <c r="H117" s="4"/>
      <c r="I117" s="4"/>
      <c r="J117" s="198" t="s">
        <v>262</v>
      </c>
      <c r="K117" s="4"/>
    </row>
    <row r="118" spans="1:11" ht="37.5" hidden="1">
      <c r="A118" s="19">
        <v>8</v>
      </c>
      <c r="B118" s="5" t="s">
        <v>766</v>
      </c>
      <c r="C118" s="35">
        <f t="shared" si="9"/>
        <v>0</v>
      </c>
      <c r="D118" s="35"/>
      <c r="E118" s="35"/>
      <c r="F118" s="4"/>
      <c r="G118" s="4"/>
      <c r="H118" s="4"/>
      <c r="I118" s="4"/>
      <c r="J118" s="198" t="s">
        <v>265</v>
      </c>
      <c r="K118" s="4"/>
    </row>
    <row r="119" spans="1:11" ht="37.5" hidden="1">
      <c r="A119" s="19">
        <v>9</v>
      </c>
      <c r="B119" s="5" t="s">
        <v>767</v>
      </c>
      <c r="C119" s="35">
        <f t="shared" si="9"/>
        <v>0</v>
      </c>
      <c r="D119" s="35"/>
      <c r="E119" s="35"/>
      <c r="F119" s="4"/>
      <c r="G119" s="4"/>
      <c r="H119" s="4"/>
      <c r="I119" s="4"/>
      <c r="J119" s="198" t="s">
        <v>265</v>
      </c>
      <c r="K119" s="4"/>
    </row>
    <row r="120" spans="1:11" ht="37.5">
      <c r="A120" s="19">
        <v>10</v>
      </c>
      <c r="B120" s="5" t="s">
        <v>768</v>
      </c>
      <c r="C120" s="35">
        <f t="shared" si="9"/>
        <v>84</v>
      </c>
      <c r="D120" s="35"/>
      <c r="E120" s="35">
        <v>84</v>
      </c>
      <c r="F120" s="4"/>
      <c r="G120" s="4"/>
      <c r="H120" s="4"/>
      <c r="I120" s="4"/>
      <c r="J120" s="198" t="s">
        <v>262</v>
      </c>
      <c r="K120" s="4"/>
    </row>
    <row r="121" spans="1:11" ht="37.5" hidden="1">
      <c r="A121" s="19">
        <v>11</v>
      </c>
      <c r="B121" s="5" t="s">
        <v>769</v>
      </c>
      <c r="C121" s="35">
        <f t="shared" si="9"/>
        <v>0</v>
      </c>
      <c r="D121" s="35"/>
      <c r="E121" s="35"/>
      <c r="F121" s="4"/>
      <c r="G121" s="4"/>
      <c r="H121" s="4"/>
      <c r="I121" s="4"/>
      <c r="J121" s="198" t="s">
        <v>713</v>
      </c>
      <c r="K121" s="4"/>
    </row>
    <row r="122" spans="1:11" ht="37.5" hidden="1">
      <c r="A122" s="19">
        <v>12</v>
      </c>
      <c r="B122" s="5" t="s">
        <v>770</v>
      </c>
      <c r="C122" s="35">
        <f t="shared" si="9"/>
        <v>0</v>
      </c>
      <c r="D122" s="78"/>
      <c r="E122" s="78"/>
      <c r="F122" s="4"/>
      <c r="G122" s="4"/>
      <c r="H122" s="4"/>
      <c r="I122" s="4"/>
      <c r="J122" s="198" t="s">
        <v>262</v>
      </c>
      <c r="K122" s="4"/>
    </row>
    <row r="123" spans="1:11" ht="37.5" hidden="1">
      <c r="A123" s="19">
        <v>13</v>
      </c>
      <c r="B123" s="5" t="s">
        <v>771</v>
      </c>
      <c r="C123" s="35">
        <f t="shared" si="9"/>
        <v>0</v>
      </c>
      <c r="D123" s="78"/>
      <c r="E123" s="78"/>
      <c r="F123" s="4"/>
      <c r="G123" s="4"/>
      <c r="H123" s="4"/>
      <c r="I123" s="4"/>
      <c r="J123" s="198" t="s">
        <v>264</v>
      </c>
      <c r="K123" s="4"/>
    </row>
    <row r="124" spans="1:11" ht="37.5" hidden="1">
      <c r="A124" s="19">
        <v>14</v>
      </c>
      <c r="B124" s="5" t="s">
        <v>772</v>
      </c>
      <c r="C124" s="35">
        <f t="shared" si="9"/>
        <v>0</v>
      </c>
      <c r="D124" s="78"/>
      <c r="E124" s="78"/>
      <c r="F124" s="4"/>
      <c r="G124" s="4"/>
      <c r="H124" s="4"/>
      <c r="I124" s="4"/>
      <c r="J124" s="198" t="s">
        <v>268</v>
      </c>
      <c r="K124" s="4"/>
    </row>
    <row r="125" spans="1:11" s="180" customFormat="1">
      <c r="A125" s="15" t="s">
        <v>158</v>
      </c>
      <c r="B125" s="197" t="s">
        <v>196</v>
      </c>
      <c r="C125" s="79">
        <f>SUM(C126:C129)</f>
        <v>3648</v>
      </c>
      <c r="D125" s="79">
        <f t="shared" ref="D125:H125" si="10">SUM(D126:D129)</f>
        <v>1648</v>
      </c>
      <c r="E125" s="79">
        <f t="shared" si="10"/>
        <v>2000</v>
      </c>
      <c r="F125" s="79">
        <f t="shared" si="10"/>
        <v>1500</v>
      </c>
      <c r="G125" s="79">
        <f t="shared" si="10"/>
        <v>1500</v>
      </c>
      <c r="H125" s="79">
        <f t="shared" si="10"/>
        <v>0</v>
      </c>
      <c r="I125" s="79"/>
      <c r="J125" s="198"/>
      <c r="K125" s="87"/>
    </row>
    <row r="126" spans="1:11" ht="37.5">
      <c r="A126" s="19">
        <v>1</v>
      </c>
      <c r="B126" s="5" t="s">
        <v>206</v>
      </c>
      <c r="C126" s="35">
        <f>D126+E126</f>
        <v>2000</v>
      </c>
      <c r="D126" s="35">
        <v>0</v>
      </c>
      <c r="E126" s="35">
        <v>2000</v>
      </c>
      <c r="F126" s="4"/>
      <c r="G126" s="4"/>
      <c r="H126" s="4"/>
      <c r="I126" s="4"/>
      <c r="J126" s="198" t="s">
        <v>262</v>
      </c>
      <c r="K126" s="4"/>
    </row>
    <row r="127" spans="1:11" ht="37.5">
      <c r="A127" s="19">
        <v>2</v>
      </c>
      <c r="B127" s="5" t="s">
        <v>217</v>
      </c>
      <c r="C127" s="35">
        <f t="shared" ref="C127:C129" si="11">D127+E127</f>
        <v>148</v>
      </c>
      <c r="D127" s="35">
        <v>148</v>
      </c>
      <c r="E127" s="35">
        <v>0</v>
      </c>
      <c r="F127" s="4"/>
      <c r="G127" s="4"/>
      <c r="H127" s="4"/>
      <c r="I127" s="4"/>
      <c r="J127" s="198" t="s">
        <v>262</v>
      </c>
      <c r="K127" s="4"/>
    </row>
    <row r="128" spans="1:11" ht="37.5" hidden="1">
      <c r="A128" s="19">
        <v>3</v>
      </c>
      <c r="B128" s="5" t="s">
        <v>668</v>
      </c>
      <c r="C128" s="35">
        <f t="shared" si="11"/>
        <v>0</v>
      </c>
      <c r="D128" s="35"/>
      <c r="E128" s="35"/>
      <c r="F128" s="4"/>
      <c r="G128" s="4"/>
      <c r="H128" s="4"/>
      <c r="I128" s="4"/>
      <c r="J128" s="198" t="s">
        <v>262</v>
      </c>
      <c r="K128" s="4"/>
    </row>
    <row r="129" spans="1:11" ht="37.5">
      <c r="A129" s="19">
        <v>4</v>
      </c>
      <c r="B129" s="5" t="s">
        <v>669</v>
      </c>
      <c r="C129" s="35">
        <f t="shared" si="11"/>
        <v>1500</v>
      </c>
      <c r="D129" s="35">
        <v>1500</v>
      </c>
      <c r="E129" s="35"/>
      <c r="F129" s="35">
        <f>G129+H129</f>
        <v>1500</v>
      </c>
      <c r="G129" s="384">
        <v>1500</v>
      </c>
      <c r="H129" s="4"/>
      <c r="I129" s="4"/>
      <c r="J129" s="198" t="s">
        <v>262</v>
      </c>
      <c r="K129" s="4"/>
    </row>
    <row r="130" spans="1:11">
      <c r="A130" s="6"/>
      <c r="B130" s="8"/>
      <c r="C130" s="8"/>
      <c r="D130" s="8"/>
      <c r="E130" s="8"/>
      <c r="F130" s="8"/>
      <c r="G130" s="8"/>
      <c r="H130" s="8"/>
      <c r="I130" s="8"/>
      <c r="J130" s="6"/>
      <c r="K130" s="8"/>
    </row>
  </sheetData>
  <mergeCells count="16">
    <mergeCell ref="K7:K9"/>
    <mergeCell ref="F7:H7"/>
    <mergeCell ref="F8:F9"/>
    <mergeCell ref="G8:H8"/>
    <mergeCell ref="A1:K1"/>
    <mergeCell ref="A2:K2"/>
    <mergeCell ref="A3:K3"/>
    <mergeCell ref="J6:K6"/>
    <mergeCell ref="I7:I9"/>
    <mergeCell ref="A4:K4"/>
    <mergeCell ref="A7:A9"/>
    <mergeCell ref="B7:B9"/>
    <mergeCell ref="C8:C9"/>
    <mergeCell ref="D8:E8"/>
    <mergeCell ref="C7:E7"/>
    <mergeCell ref="J7:J9"/>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5" tint="0.59999389629810485"/>
  </sheetPr>
  <dimension ref="A1:M25"/>
  <sheetViews>
    <sheetView showZeros="0" zoomScale="70" zoomScaleNormal="70" workbookViewId="0">
      <selection activeCell="H16" sqref="H16"/>
    </sheetView>
  </sheetViews>
  <sheetFormatPr defaultRowHeight="18.75"/>
  <cols>
    <col min="1" max="1" width="4.5546875" style="1" customWidth="1"/>
    <col min="2" max="2" width="30.77734375" customWidth="1"/>
    <col min="3" max="3" width="14.5546875" customWidth="1"/>
    <col min="4" max="4" width="12.88671875" customWidth="1"/>
    <col min="5" max="5" width="13.109375" customWidth="1"/>
    <col min="6" max="6" width="14.5546875" customWidth="1"/>
    <col min="7" max="7" width="13.77734375" customWidth="1"/>
    <col min="8" max="9" width="13.21875" customWidth="1"/>
    <col min="10" max="10" width="19.44140625" customWidth="1"/>
  </cols>
  <sheetData>
    <row r="1" spans="1:11" ht="25.5">
      <c r="A1" s="795" t="s">
        <v>801</v>
      </c>
      <c r="B1" s="795"/>
      <c r="C1" s="795"/>
      <c r="D1" s="795"/>
      <c r="E1" s="795"/>
      <c r="F1" s="795"/>
      <c r="G1" s="795"/>
      <c r="H1" s="795"/>
      <c r="I1" s="795"/>
      <c r="J1" s="795"/>
      <c r="K1" s="795"/>
    </row>
    <row r="2" spans="1:11" ht="74.25" customHeight="1">
      <c r="A2" s="795" t="s">
        <v>807</v>
      </c>
      <c r="B2" s="795"/>
      <c r="C2" s="795"/>
      <c r="D2" s="795"/>
      <c r="E2" s="795"/>
      <c r="F2" s="795"/>
      <c r="G2" s="795"/>
      <c r="H2" s="795"/>
      <c r="I2" s="795"/>
      <c r="J2" s="795"/>
      <c r="K2" s="795"/>
    </row>
    <row r="3" spans="1:11" ht="26.25">
      <c r="A3" s="983" t="s">
        <v>307</v>
      </c>
      <c r="B3" s="983"/>
      <c r="C3" s="983"/>
      <c r="D3" s="983"/>
      <c r="E3" s="983"/>
      <c r="F3" s="983"/>
      <c r="G3" s="983"/>
      <c r="H3" s="983"/>
      <c r="I3" s="983"/>
      <c r="J3" s="983"/>
      <c r="K3" s="983"/>
    </row>
    <row r="4" spans="1:11" ht="26.25">
      <c r="A4" s="214"/>
      <c r="B4" s="214"/>
      <c r="C4" s="214"/>
      <c r="D4" s="214"/>
      <c r="E4" s="214"/>
      <c r="F4" s="214"/>
      <c r="G4" s="214"/>
      <c r="H4" s="214"/>
      <c r="I4" s="214"/>
      <c r="J4" s="214"/>
      <c r="K4" s="214"/>
    </row>
    <row r="5" spans="1:11" ht="19.5">
      <c r="I5" s="794" t="s">
        <v>733</v>
      </c>
      <c r="J5" s="794"/>
      <c r="K5" s="794"/>
    </row>
    <row r="6" spans="1:11" ht="65.25" customHeight="1">
      <c r="A6" s="791" t="s">
        <v>0</v>
      </c>
      <c r="B6" s="791" t="s">
        <v>1</v>
      </c>
      <c r="C6" s="822" t="s">
        <v>754</v>
      </c>
      <c r="D6" s="823"/>
      <c r="E6" s="824"/>
      <c r="F6" s="822" t="s">
        <v>931</v>
      </c>
      <c r="G6" s="823"/>
      <c r="H6" s="824"/>
      <c r="I6" s="791" t="s">
        <v>932</v>
      </c>
      <c r="J6" s="791" t="s">
        <v>248</v>
      </c>
      <c r="K6" s="791" t="s">
        <v>249</v>
      </c>
    </row>
    <row r="7" spans="1:11">
      <c r="A7" s="792"/>
      <c r="B7" s="792"/>
      <c r="C7" s="791" t="s">
        <v>250</v>
      </c>
      <c r="D7" s="914" t="s">
        <v>448</v>
      </c>
      <c r="E7" s="920"/>
      <c r="F7" s="791" t="s">
        <v>250</v>
      </c>
      <c r="G7" s="914" t="s">
        <v>448</v>
      </c>
      <c r="H7" s="920"/>
      <c r="I7" s="792"/>
      <c r="J7" s="792"/>
      <c r="K7" s="792"/>
    </row>
    <row r="8" spans="1:11">
      <c r="A8" s="793"/>
      <c r="B8" s="793"/>
      <c r="C8" s="793"/>
      <c r="D8" s="192" t="s">
        <v>705</v>
      </c>
      <c r="E8" s="192" t="s">
        <v>706</v>
      </c>
      <c r="F8" s="793"/>
      <c r="G8" s="192" t="s">
        <v>705</v>
      </c>
      <c r="H8" s="192" t="s">
        <v>706</v>
      </c>
      <c r="I8" s="793"/>
      <c r="J8" s="793"/>
      <c r="K8" s="793"/>
    </row>
    <row r="9" spans="1:11">
      <c r="A9" s="195">
        <v>1</v>
      </c>
      <c r="B9" s="195">
        <v>2</v>
      </c>
      <c r="C9" s="195">
        <v>3</v>
      </c>
      <c r="D9" s="195">
        <v>4</v>
      </c>
      <c r="E9" s="195">
        <v>5</v>
      </c>
      <c r="F9" s="195">
        <v>6</v>
      </c>
      <c r="G9" s="195">
        <v>7</v>
      </c>
      <c r="H9" s="195">
        <v>8</v>
      </c>
      <c r="I9" s="195"/>
      <c r="J9" s="195">
        <v>9</v>
      </c>
      <c r="K9" s="195">
        <v>10</v>
      </c>
    </row>
    <row r="10" spans="1:11" s="180" customFormat="1">
      <c r="A10" s="15"/>
      <c r="B10" s="16" t="s">
        <v>774</v>
      </c>
      <c r="C10" s="34">
        <f>C11</f>
        <v>1552</v>
      </c>
      <c r="D10" s="34">
        <f t="shared" ref="D10:H10" si="0">D11</f>
        <v>0</v>
      </c>
      <c r="E10" s="34">
        <f t="shared" si="0"/>
        <v>1552</v>
      </c>
      <c r="F10" s="34">
        <f t="shared" si="0"/>
        <v>998</v>
      </c>
      <c r="G10" s="34">
        <f t="shared" si="0"/>
        <v>0</v>
      </c>
      <c r="H10" s="34">
        <f t="shared" si="0"/>
        <v>998</v>
      </c>
      <c r="I10" s="79"/>
      <c r="J10" s="87"/>
      <c r="K10" s="87"/>
    </row>
    <row r="11" spans="1:11" s="180" customFormat="1" ht="56.25">
      <c r="A11" s="16"/>
      <c r="B11" s="2" t="s">
        <v>245</v>
      </c>
      <c r="C11" s="34">
        <f>C12+C14</f>
        <v>1552</v>
      </c>
      <c r="D11" s="34">
        <f t="shared" ref="D11:H11" si="1">D12+D14</f>
        <v>0</v>
      </c>
      <c r="E11" s="34">
        <f t="shared" si="1"/>
        <v>1552</v>
      </c>
      <c r="F11" s="34">
        <f t="shared" si="1"/>
        <v>998</v>
      </c>
      <c r="G11" s="34">
        <f t="shared" si="1"/>
        <v>0</v>
      </c>
      <c r="H11" s="34">
        <f t="shared" si="1"/>
        <v>998</v>
      </c>
      <c r="I11" s="79"/>
      <c r="J11" s="87"/>
      <c r="K11" s="87"/>
    </row>
    <row r="12" spans="1:11" ht="45.75" customHeight="1">
      <c r="A12" s="12">
        <v>1</v>
      </c>
      <c r="B12" s="5" t="s">
        <v>345</v>
      </c>
      <c r="C12" s="35">
        <f>C13</f>
        <v>554</v>
      </c>
      <c r="D12" s="35">
        <f t="shared" ref="D12:H12" si="2">D13</f>
        <v>0</v>
      </c>
      <c r="E12" s="35">
        <f t="shared" si="2"/>
        <v>554</v>
      </c>
      <c r="F12" s="35">
        <f t="shared" si="2"/>
        <v>0</v>
      </c>
      <c r="G12" s="35">
        <f t="shared" si="2"/>
        <v>0</v>
      </c>
      <c r="H12" s="35">
        <f t="shared" si="2"/>
        <v>0</v>
      </c>
      <c r="I12" s="78"/>
      <c r="J12" s="4"/>
      <c r="K12" s="4"/>
    </row>
    <row r="13" spans="1:11" s="74" customFormat="1" ht="67.5" customHeight="1">
      <c r="A13" s="30"/>
      <c r="B13" s="18" t="s">
        <v>346</v>
      </c>
      <c r="C13" s="36">
        <f>D13+E13</f>
        <v>554</v>
      </c>
      <c r="D13" s="36"/>
      <c r="E13" s="36">
        <v>554</v>
      </c>
      <c r="F13" s="83">
        <f>G13+H13</f>
        <v>0</v>
      </c>
      <c r="G13" s="83"/>
      <c r="H13" s="83"/>
      <c r="I13" s="83"/>
      <c r="J13" s="18" t="s">
        <v>277</v>
      </c>
      <c r="K13" s="186"/>
    </row>
    <row r="14" spans="1:11" ht="44.25" customHeight="1">
      <c r="A14" s="12">
        <v>2</v>
      </c>
      <c r="B14" s="5" t="s">
        <v>348</v>
      </c>
      <c r="C14" s="35">
        <f>C15</f>
        <v>998</v>
      </c>
      <c r="D14" s="35">
        <f t="shared" ref="D14:H14" si="3">D15</f>
        <v>0</v>
      </c>
      <c r="E14" s="35">
        <f t="shared" si="3"/>
        <v>998</v>
      </c>
      <c r="F14" s="35">
        <f t="shared" si="3"/>
        <v>998</v>
      </c>
      <c r="G14" s="35">
        <f t="shared" si="3"/>
        <v>0</v>
      </c>
      <c r="H14" s="35">
        <f t="shared" si="3"/>
        <v>998</v>
      </c>
      <c r="I14" s="78"/>
      <c r="J14" s="5"/>
      <c r="K14" s="4"/>
    </row>
    <row r="15" spans="1:11" ht="65.25" customHeight="1">
      <c r="A15" s="12" t="s">
        <v>349</v>
      </c>
      <c r="B15" s="5" t="s">
        <v>775</v>
      </c>
      <c r="C15" s="35">
        <f>C16</f>
        <v>998</v>
      </c>
      <c r="D15" s="35">
        <f t="shared" ref="D15:H15" si="4">D16</f>
        <v>0</v>
      </c>
      <c r="E15" s="35">
        <f t="shared" si="4"/>
        <v>998</v>
      </c>
      <c r="F15" s="35">
        <f t="shared" si="4"/>
        <v>998</v>
      </c>
      <c r="G15" s="35">
        <f t="shared" si="4"/>
        <v>0</v>
      </c>
      <c r="H15" s="35">
        <f t="shared" si="4"/>
        <v>998</v>
      </c>
      <c r="I15" s="78"/>
      <c r="J15" s="5"/>
      <c r="K15" s="4"/>
    </row>
    <row r="16" spans="1:11" s="74" customFormat="1" ht="48.75" customHeight="1">
      <c r="A16" s="30"/>
      <c r="B16" s="18" t="s">
        <v>351</v>
      </c>
      <c r="C16" s="36">
        <f>D16+E16</f>
        <v>998</v>
      </c>
      <c r="D16" s="36"/>
      <c r="E16" s="36">
        <v>998</v>
      </c>
      <c r="F16" s="36">
        <f>G16+H16</f>
        <v>998</v>
      </c>
      <c r="G16" s="83"/>
      <c r="H16" s="415">
        <v>998</v>
      </c>
      <c r="I16" s="83"/>
      <c r="J16" s="30" t="s">
        <v>777</v>
      </c>
      <c r="K16" s="186"/>
    </row>
    <row r="17" spans="1:13" s="74" customFormat="1" ht="56.25" hidden="1">
      <c r="A17" s="30"/>
      <c r="B17" s="18" t="s">
        <v>351</v>
      </c>
      <c r="C17" s="36">
        <v>0</v>
      </c>
      <c r="D17" s="36"/>
      <c r="E17" s="36">
        <v>0</v>
      </c>
      <c r="F17" s="83"/>
      <c r="G17" s="83"/>
      <c r="H17" s="83"/>
      <c r="I17" s="83"/>
      <c r="J17" s="18" t="s">
        <v>778</v>
      </c>
      <c r="K17" s="186"/>
    </row>
    <row r="18" spans="1:13" s="74" customFormat="1" ht="56.25" hidden="1">
      <c r="A18" s="30"/>
      <c r="B18" s="18" t="s">
        <v>351</v>
      </c>
      <c r="C18" s="36">
        <v>0</v>
      </c>
      <c r="D18" s="36"/>
      <c r="E18" s="36">
        <v>0</v>
      </c>
      <c r="F18" s="83"/>
      <c r="G18" s="83"/>
      <c r="H18" s="83"/>
      <c r="I18" s="83"/>
      <c r="J18" s="18" t="s">
        <v>779</v>
      </c>
      <c r="K18" s="186"/>
    </row>
    <row r="19" spans="1:13" ht="42" hidden="1" customHeight="1">
      <c r="A19" s="12" t="s">
        <v>352</v>
      </c>
      <c r="B19" s="5" t="s">
        <v>776</v>
      </c>
      <c r="C19" s="35">
        <v>0</v>
      </c>
      <c r="D19" s="35">
        <v>0</v>
      </c>
      <c r="E19" s="35">
        <v>0</v>
      </c>
      <c r="F19" s="78"/>
      <c r="G19" s="78"/>
      <c r="H19" s="78"/>
      <c r="I19" s="78"/>
      <c r="J19" s="5"/>
      <c r="K19" s="4"/>
    </row>
    <row r="20" spans="1:13" s="74" customFormat="1" ht="123.75" hidden="1" customHeight="1">
      <c r="A20" s="30"/>
      <c r="B20" s="18" t="s">
        <v>354</v>
      </c>
      <c r="C20" s="36">
        <v>0</v>
      </c>
      <c r="D20" s="36"/>
      <c r="E20" s="36">
        <v>0</v>
      </c>
      <c r="F20" s="83"/>
      <c r="G20" s="83"/>
      <c r="H20" s="83"/>
      <c r="I20" s="83"/>
      <c r="J20" s="18" t="s">
        <v>780</v>
      </c>
      <c r="K20" s="186"/>
    </row>
    <row r="21" spans="1:13">
      <c r="A21" s="6"/>
      <c r="B21" s="8"/>
      <c r="C21" s="8"/>
      <c r="D21" s="8"/>
      <c r="E21" s="8"/>
      <c r="F21" s="8"/>
      <c r="G21" s="8"/>
      <c r="H21" s="8"/>
      <c r="I21" s="8"/>
      <c r="J21" s="8"/>
      <c r="K21" s="8"/>
      <c r="M21" s="57"/>
    </row>
    <row r="25" spans="1:13">
      <c r="H25" s="57"/>
    </row>
  </sheetData>
  <mergeCells count="15">
    <mergeCell ref="I6:I8"/>
    <mergeCell ref="I5:K5"/>
    <mergeCell ref="A1:K1"/>
    <mergeCell ref="A2:K2"/>
    <mergeCell ref="A3:K3"/>
    <mergeCell ref="C6:E6"/>
    <mergeCell ref="J6:J8"/>
    <mergeCell ref="K6:K8"/>
    <mergeCell ref="B6:B8"/>
    <mergeCell ref="A6:A8"/>
    <mergeCell ref="C7:C8"/>
    <mergeCell ref="D7:E7"/>
    <mergeCell ref="F6:H6"/>
    <mergeCell ref="F7:F8"/>
    <mergeCell ref="G7:H7"/>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5" tint="0.39997558519241921"/>
  </sheetPr>
  <dimension ref="A1:N28"/>
  <sheetViews>
    <sheetView showZeros="0" zoomScale="70" zoomScaleNormal="70" workbookViewId="0">
      <pane xSplit="2" ySplit="10" topLeftCell="D11" activePane="bottomRight" state="frozen"/>
      <selection pane="topRight" activeCell="C1" sqref="C1"/>
      <selection pane="bottomLeft" activeCell="A10" sqref="A10"/>
      <selection pane="bottomRight" activeCell="H27" sqref="H27:H29"/>
    </sheetView>
  </sheetViews>
  <sheetFormatPr defaultRowHeight="18.75"/>
  <cols>
    <col min="1" max="1" width="5.109375" customWidth="1"/>
    <col min="2" max="2" width="33" customWidth="1"/>
    <col min="3" max="3" width="15.21875" customWidth="1"/>
    <col min="4" max="4" width="10.44140625" customWidth="1"/>
    <col min="5" max="5" width="11.6640625" customWidth="1"/>
    <col min="6" max="6" width="14.77734375" customWidth="1"/>
    <col min="7" max="7" width="15" customWidth="1"/>
    <col min="8" max="8" width="11.5546875" customWidth="1"/>
    <col min="9" max="9" width="12.5546875" customWidth="1"/>
    <col min="10" max="10" width="22.88671875" style="1" customWidth="1"/>
    <col min="11" max="11" width="14.44140625" customWidth="1"/>
  </cols>
  <sheetData>
    <row r="1" spans="1:14" ht="25.5">
      <c r="A1" s="986" t="s">
        <v>802</v>
      </c>
      <c r="B1" s="986"/>
      <c r="C1" s="986"/>
      <c r="D1" s="986"/>
      <c r="E1" s="986"/>
      <c r="F1" s="986"/>
      <c r="G1" s="986"/>
      <c r="H1" s="986"/>
      <c r="I1" s="986"/>
      <c r="J1" s="986"/>
      <c r="K1" s="986"/>
    </row>
    <row r="2" spans="1:14" ht="50.25" customHeight="1">
      <c r="A2" s="795" t="s">
        <v>805</v>
      </c>
      <c r="B2" s="795"/>
      <c r="C2" s="795"/>
      <c r="D2" s="795"/>
      <c r="E2" s="795"/>
      <c r="F2" s="795"/>
      <c r="G2" s="795"/>
      <c r="H2" s="795"/>
      <c r="I2" s="795"/>
      <c r="J2" s="795"/>
      <c r="K2" s="795"/>
    </row>
    <row r="3" spans="1:14" ht="25.5">
      <c r="A3" s="986" t="s">
        <v>734</v>
      </c>
      <c r="B3" s="986"/>
      <c r="C3" s="986"/>
      <c r="D3" s="986"/>
      <c r="E3" s="986"/>
      <c r="F3" s="986"/>
      <c r="G3" s="986"/>
      <c r="H3" s="986"/>
      <c r="I3" s="986"/>
      <c r="J3" s="986"/>
      <c r="K3" s="986"/>
    </row>
    <row r="4" spans="1:14" ht="26.25">
      <c r="A4" s="983" t="s">
        <v>307</v>
      </c>
      <c r="B4" s="983"/>
      <c r="C4" s="983"/>
      <c r="D4" s="983"/>
      <c r="E4" s="983"/>
      <c r="F4" s="983"/>
      <c r="G4" s="983"/>
      <c r="H4" s="983"/>
      <c r="I4" s="983"/>
      <c r="J4" s="983"/>
      <c r="K4" s="983"/>
    </row>
    <row r="6" spans="1:14" ht="19.5">
      <c r="H6" s="794" t="s">
        <v>733</v>
      </c>
      <c r="I6" s="794"/>
      <c r="J6" s="794"/>
      <c r="K6" s="794"/>
    </row>
    <row r="7" spans="1:14" ht="69" customHeight="1">
      <c r="A7" s="791" t="s">
        <v>0</v>
      </c>
      <c r="B7" s="791" t="s">
        <v>1</v>
      </c>
      <c r="C7" s="822" t="s">
        <v>704</v>
      </c>
      <c r="D7" s="823"/>
      <c r="E7" s="824"/>
      <c r="F7" s="822" t="s">
        <v>930</v>
      </c>
      <c r="G7" s="823"/>
      <c r="H7" s="824"/>
      <c r="I7" s="791" t="s">
        <v>932</v>
      </c>
      <c r="J7" s="791" t="s">
        <v>248</v>
      </c>
      <c r="K7" s="791" t="s">
        <v>249</v>
      </c>
    </row>
    <row r="8" spans="1:14">
      <c r="A8" s="792"/>
      <c r="B8" s="792"/>
      <c r="C8" s="791" t="s">
        <v>250</v>
      </c>
      <c r="D8" s="914" t="s">
        <v>448</v>
      </c>
      <c r="E8" s="920"/>
      <c r="F8" s="791" t="s">
        <v>250</v>
      </c>
      <c r="G8" s="914" t="s">
        <v>448</v>
      </c>
      <c r="H8" s="920"/>
      <c r="I8" s="792"/>
      <c r="J8" s="792"/>
      <c r="K8" s="792"/>
    </row>
    <row r="9" spans="1:14">
      <c r="A9" s="793"/>
      <c r="B9" s="793"/>
      <c r="C9" s="793"/>
      <c r="D9" s="192" t="s">
        <v>705</v>
      </c>
      <c r="E9" s="192" t="s">
        <v>706</v>
      </c>
      <c r="F9" s="793"/>
      <c r="G9" s="192" t="s">
        <v>705</v>
      </c>
      <c r="H9" s="192" t="s">
        <v>706</v>
      </c>
      <c r="I9" s="793"/>
      <c r="J9" s="793"/>
      <c r="K9" s="793"/>
    </row>
    <row r="10" spans="1:14">
      <c r="A10" s="195">
        <v>1</v>
      </c>
      <c r="B10" s="195">
        <v>2</v>
      </c>
      <c r="C10" s="195">
        <v>3</v>
      </c>
      <c r="D10" s="195">
        <v>4</v>
      </c>
      <c r="E10" s="195">
        <v>5</v>
      </c>
      <c r="F10" s="195">
        <v>6</v>
      </c>
      <c r="G10" s="195">
        <v>7</v>
      </c>
      <c r="H10" s="195">
        <v>8</v>
      </c>
      <c r="I10" s="195">
        <v>9</v>
      </c>
      <c r="J10" s="195">
        <v>10</v>
      </c>
      <c r="K10" s="195">
        <v>11</v>
      </c>
    </row>
    <row r="11" spans="1:14">
      <c r="A11" s="208"/>
      <c r="B11" s="209" t="s">
        <v>774</v>
      </c>
      <c r="C11" s="210">
        <f>C12</f>
        <v>5010</v>
      </c>
      <c r="D11" s="210">
        <f t="shared" ref="D11:H11" si="0">D12</f>
        <v>0</v>
      </c>
      <c r="E11" s="210">
        <f t="shared" si="0"/>
        <v>5010</v>
      </c>
      <c r="F11" s="210">
        <f t="shared" si="0"/>
        <v>1887</v>
      </c>
      <c r="G11" s="210">
        <f t="shared" si="0"/>
        <v>0</v>
      </c>
      <c r="H11" s="210">
        <f t="shared" si="0"/>
        <v>1887</v>
      </c>
      <c r="I11" s="210"/>
      <c r="J11" s="211"/>
      <c r="K11" s="208"/>
    </row>
    <row r="12" spans="1:14" s="180" customFormat="1" ht="48" customHeight="1">
      <c r="A12" s="16"/>
      <c r="B12" s="2" t="s">
        <v>245</v>
      </c>
      <c r="C12" s="34">
        <f>C13+C16</f>
        <v>5010</v>
      </c>
      <c r="D12" s="34">
        <f t="shared" ref="D12:H12" si="1">D13+D16</f>
        <v>0</v>
      </c>
      <c r="E12" s="34">
        <f t="shared" si="1"/>
        <v>5010</v>
      </c>
      <c r="F12" s="34">
        <f t="shared" si="1"/>
        <v>1887</v>
      </c>
      <c r="G12" s="34">
        <f t="shared" si="1"/>
        <v>0</v>
      </c>
      <c r="H12" s="34">
        <f t="shared" si="1"/>
        <v>1887</v>
      </c>
      <c r="I12" s="34"/>
      <c r="J12" s="15"/>
      <c r="K12" s="87"/>
      <c r="N12" s="180">
        <v>998</v>
      </c>
    </row>
    <row r="13" spans="1:14" ht="48.75" customHeight="1">
      <c r="A13" s="12">
        <v>1</v>
      </c>
      <c r="B13" s="5" t="s">
        <v>345</v>
      </c>
      <c r="C13" s="35">
        <f>SUM(C14:C15)</f>
        <v>3123</v>
      </c>
      <c r="D13" s="35">
        <f t="shared" ref="D13:H13" si="2">SUM(D14:D15)</f>
        <v>0</v>
      </c>
      <c r="E13" s="35">
        <f t="shared" si="2"/>
        <v>3123</v>
      </c>
      <c r="F13" s="35">
        <f t="shared" si="2"/>
        <v>0</v>
      </c>
      <c r="G13" s="35">
        <f t="shared" si="2"/>
        <v>0</v>
      </c>
      <c r="H13" s="35">
        <f t="shared" si="2"/>
        <v>0</v>
      </c>
      <c r="I13" s="35"/>
      <c r="J13" s="3"/>
      <c r="K13" s="4"/>
      <c r="N13" s="57">
        <f>N12+H11</f>
        <v>2885</v>
      </c>
    </row>
    <row r="14" spans="1:14" s="74" customFormat="1" ht="87" customHeight="1">
      <c r="A14" s="30" t="s">
        <v>330</v>
      </c>
      <c r="B14" s="18" t="s">
        <v>346</v>
      </c>
      <c r="C14" s="36">
        <f t="shared" ref="C14" si="3">D14+E14</f>
        <v>234</v>
      </c>
      <c r="D14" s="36"/>
      <c r="E14" s="36">
        <v>234</v>
      </c>
      <c r="F14" s="36"/>
      <c r="G14" s="36"/>
      <c r="H14" s="36"/>
      <c r="I14" s="36"/>
      <c r="J14" s="30" t="s">
        <v>277</v>
      </c>
      <c r="K14" s="186"/>
      <c r="N14" s="74">
        <v>1552</v>
      </c>
    </row>
    <row r="15" spans="1:14" s="74" customFormat="1" ht="102" customHeight="1">
      <c r="A15" s="30" t="s">
        <v>331</v>
      </c>
      <c r="B15" s="18" t="s">
        <v>782</v>
      </c>
      <c r="C15" s="36">
        <f>D15+E15</f>
        <v>2889</v>
      </c>
      <c r="D15" s="36"/>
      <c r="E15" s="36">
        <v>2889</v>
      </c>
      <c r="F15" s="36"/>
      <c r="G15" s="36"/>
      <c r="H15" s="36"/>
      <c r="I15" s="36"/>
      <c r="J15" s="30" t="s">
        <v>277</v>
      </c>
      <c r="K15" s="186"/>
      <c r="N15" s="257">
        <f>E11+N14</f>
        <v>6562</v>
      </c>
    </row>
    <row r="16" spans="1:14" ht="60" customHeight="1">
      <c r="A16" s="12">
        <v>2</v>
      </c>
      <c r="B16" s="5" t="s">
        <v>348</v>
      </c>
      <c r="C16" s="35">
        <f>C17+C21</f>
        <v>1887</v>
      </c>
      <c r="D16" s="35">
        <f t="shared" ref="D16:H16" si="4">D17+D21</f>
        <v>0</v>
      </c>
      <c r="E16" s="35">
        <f t="shared" si="4"/>
        <v>1887</v>
      </c>
      <c r="F16" s="35">
        <f t="shared" si="4"/>
        <v>1887</v>
      </c>
      <c r="G16" s="35">
        <f t="shared" si="4"/>
        <v>0</v>
      </c>
      <c r="H16" s="35">
        <f t="shared" si="4"/>
        <v>1887</v>
      </c>
      <c r="I16" s="35"/>
      <c r="J16" s="12"/>
      <c r="K16" s="4"/>
    </row>
    <row r="17" spans="1:14" ht="74.25" customHeight="1">
      <c r="A17" s="12" t="s">
        <v>349</v>
      </c>
      <c r="B17" s="5" t="s">
        <v>775</v>
      </c>
      <c r="C17" s="35">
        <f>SUM(C18:C20)</f>
        <v>1430</v>
      </c>
      <c r="D17" s="35">
        <f t="shared" ref="D17:H17" si="5">SUM(D18:D20)</f>
        <v>0</v>
      </c>
      <c r="E17" s="35">
        <f t="shared" si="5"/>
        <v>1430</v>
      </c>
      <c r="F17" s="35">
        <f t="shared" si="5"/>
        <v>1430</v>
      </c>
      <c r="G17" s="35">
        <f t="shared" si="5"/>
        <v>0</v>
      </c>
      <c r="H17" s="35">
        <f t="shared" si="5"/>
        <v>1430</v>
      </c>
      <c r="I17" s="35"/>
      <c r="J17" s="12"/>
      <c r="K17" s="4"/>
      <c r="M17" s="57"/>
    </row>
    <row r="18" spans="1:14" s="74" customFormat="1" ht="45" customHeight="1">
      <c r="A18" s="30"/>
      <c r="B18" s="18" t="s">
        <v>351</v>
      </c>
      <c r="C18" s="36">
        <f t="shared" ref="C18:C19" si="6">D18+E18</f>
        <v>820</v>
      </c>
      <c r="D18" s="36"/>
      <c r="E18" s="36">
        <v>820</v>
      </c>
      <c r="F18" s="36">
        <f>G18+H18</f>
        <v>820</v>
      </c>
      <c r="G18" s="36"/>
      <c r="H18" s="415">
        <v>820</v>
      </c>
      <c r="I18" s="36"/>
      <c r="J18" s="30" t="s">
        <v>777</v>
      </c>
      <c r="K18" s="83"/>
    </row>
    <row r="19" spans="1:14" s="74" customFormat="1" ht="48" customHeight="1">
      <c r="A19" s="30"/>
      <c r="B19" s="18" t="s">
        <v>351</v>
      </c>
      <c r="C19" s="36">
        <f t="shared" si="6"/>
        <v>610</v>
      </c>
      <c r="D19" s="36"/>
      <c r="E19" s="36">
        <v>610</v>
      </c>
      <c r="F19" s="36">
        <f t="shared" ref="F19" si="7">G19+H19</f>
        <v>610</v>
      </c>
      <c r="G19" s="36"/>
      <c r="H19" s="415">
        <v>610</v>
      </c>
      <c r="I19" s="36"/>
      <c r="J19" s="30" t="s">
        <v>778</v>
      </c>
      <c r="K19" s="186"/>
      <c r="M19" s="257"/>
      <c r="N19" s="257"/>
    </row>
    <row r="20" spans="1:14" s="74" customFormat="1" ht="37.5" hidden="1">
      <c r="A20" s="30"/>
      <c r="B20" s="18" t="s">
        <v>351</v>
      </c>
      <c r="C20" s="36">
        <f>D20+E20</f>
        <v>0</v>
      </c>
      <c r="D20" s="36"/>
      <c r="E20" s="36">
        <v>0</v>
      </c>
      <c r="F20" s="36"/>
      <c r="G20" s="36"/>
      <c r="H20" s="36"/>
      <c r="I20" s="36"/>
      <c r="J20" s="30" t="s">
        <v>779</v>
      </c>
      <c r="K20" s="186"/>
    </row>
    <row r="21" spans="1:14" ht="37.5">
      <c r="A21" s="12" t="s">
        <v>352</v>
      </c>
      <c r="B21" s="5" t="s">
        <v>776</v>
      </c>
      <c r="C21" s="35">
        <f>C22</f>
        <v>457</v>
      </c>
      <c r="D21" s="35">
        <f t="shared" ref="D21:H21" si="8">D22</f>
        <v>0</v>
      </c>
      <c r="E21" s="35">
        <f t="shared" si="8"/>
        <v>457</v>
      </c>
      <c r="F21" s="35">
        <f t="shared" si="8"/>
        <v>457</v>
      </c>
      <c r="G21" s="35">
        <f t="shared" si="8"/>
        <v>0</v>
      </c>
      <c r="H21" s="35">
        <f t="shared" si="8"/>
        <v>457</v>
      </c>
      <c r="I21" s="35"/>
      <c r="J21" s="12"/>
      <c r="K21" s="4"/>
      <c r="N21" s="57"/>
    </row>
    <row r="22" spans="1:14" s="74" customFormat="1" ht="122.25" customHeight="1">
      <c r="A22" s="30"/>
      <c r="B22" s="18" t="s">
        <v>354</v>
      </c>
      <c r="C22" s="36">
        <f>D22+E22</f>
        <v>457</v>
      </c>
      <c r="D22" s="36"/>
      <c r="E22" s="36">
        <v>457</v>
      </c>
      <c r="F22" s="36">
        <f t="shared" ref="F22" si="9">G22+H22</f>
        <v>457</v>
      </c>
      <c r="G22" s="36"/>
      <c r="H22" s="415">
        <v>457</v>
      </c>
      <c r="I22" s="36"/>
      <c r="J22" s="30" t="s">
        <v>780</v>
      </c>
      <c r="K22" s="186"/>
      <c r="M22" s="257"/>
    </row>
    <row r="23" spans="1:14">
      <c r="A23" s="8"/>
      <c r="B23" s="8"/>
      <c r="C23" s="8"/>
      <c r="D23" s="8"/>
      <c r="E23" s="8"/>
      <c r="F23" s="8"/>
      <c r="G23" s="8"/>
      <c r="H23" s="8"/>
      <c r="I23" s="8"/>
      <c r="J23" s="6"/>
      <c r="K23" s="8"/>
    </row>
    <row r="25" spans="1:14">
      <c r="F25" s="57"/>
      <c r="H25" s="57"/>
    </row>
    <row r="26" spans="1:14">
      <c r="F26" s="57"/>
      <c r="H26" s="57"/>
    </row>
    <row r="27" spans="1:14">
      <c r="F27" s="57"/>
    </row>
    <row r="28" spans="1:14">
      <c r="H28" s="57"/>
    </row>
  </sheetData>
  <mergeCells count="16">
    <mergeCell ref="A7:A9"/>
    <mergeCell ref="H6:K6"/>
    <mergeCell ref="A1:K1"/>
    <mergeCell ref="A2:K2"/>
    <mergeCell ref="A3:K3"/>
    <mergeCell ref="F7:H7"/>
    <mergeCell ref="F8:F9"/>
    <mergeCell ref="G8:H8"/>
    <mergeCell ref="I7:I9"/>
    <mergeCell ref="A4:K4"/>
    <mergeCell ref="D8:E8"/>
    <mergeCell ref="C8:C9"/>
    <mergeCell ref="C7:E7"/>
    <mergeCell ref="J7:J9"/>
    <mergeCell ref="K7:K9"/>
    <mergeCell ref="B7:B9"/>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33"/>
  <sheetViews>
    <sheetView showZeros="0" topLeftCell="A3" zoomScale="70" zoomScaleNormal="70" workbookViewId="0">
      <pane xSplit="2" ySplit="7" topLeftCell="C21" activePane="bottomRight" state="frozen"/>
      <selection activeCell="A3" sqref="A3"/>
      <selection pane="topRight" activeCell="C3" sqref="C3"/>
      <selection pane="bottomLeft" activeCell="A10" sqref="A10"/>
      <selection pane="bottomRight" activeCell="G37" sqref="G37"/>
    </sheetView>
  </sheetViews>
  <sheetFormatPr defaultRowHeight="18.75"/>
  <cols>
    <col min="1" max="1" width="5.33203125" customWidth="1"/>
    <col min="2" max="2" width="46.77734375" customWidth="1"/>
    <col min="3" max="3" width="18.88671875" customWidth="1"/>
    <col min="4" max="4" width="15" customWidth="1"/>
    <col min="5" max="5" width="12.33203125" customWidth="1"/>
    <col min="6" max="6" width="13" customWidth="1"/>
    <col min="7" max="7" width="12.109375" customWidth="1"/>
    <col min="8" max="8" width="14.109375" customWidth="1"/>
    <col min="9" max="9" width="13.77734375" customWidth="1"/>
    <col min="10" max="10" width="23.33203125" style="1" customWidth="1"/>
  </cols>
  <sheetData>
    <row r="1" spans="1:11" ht="25.5">
      <c r="A1" s="795" t="s">
        <v>803</v>
      </c>
      <c r="B1" s="795"/>
      <c r="C1" s="795"/>
      <c r="D1" s="795"/>
      <c r="E1" s="795"/>
      <c r="F1" s="795"/>
      <c r="G1" s="795"/>
      <c r="H1" s="795"/>
      <c r="I1" s="795"/>
      <c r="J1" s="795"/>
      <c r="K1" s="795"/>
    </row>
    <row r="2" spans="1:11" ht="73.5" customHeight="1">
      <c r="A2" s="795" t="s">
        <v>808</v>
      </c>
      <c r="B2" s="795"/>
      <c r="C2" s="795"/>
      <c r="D2" s="795"/>
      <c r="E2" s="795"/>
      <c r="F2" s="795"/>
      <c r="G2" s="795"/>
      <c r="H2" s="795"/>
      <c r="I2" s="795"/>
      <c r="J2" s="795"/>
      <c r="K2" s="795"/>
    </row>
    <row r="3" spans="1:11" ht="26.25">
      <c r="A3" s="983" t="s">
        <v>307</v>
      </c>
      <c r="B3" s="983"/>
      <c r="C3" s="983"/>
      <c r="D3" s="983"/>
      <c r="E3" s="983"/>
      <c r="F3" s="983"/>
      <c r="G3" s="983"/>
      <c r="H3" s="983"/>
      <c r="I3" s="983"/>
      <c r="J3" s="983"/>
      <c r="K3" s="983"/>
    </row>
    <row r="5" spans="1:11" ht="19.5">
      <c r="F5">
        <f>134+195</f>
        <v>329</v>
      </c>
      <c r="H5" s="794" t="s">
        <v>733</v>
      </c>
      <c r="I5" s="794"/>
      <c r="J5" s="794"/>
      <c r="K5" s="794"/>
    </row>
    <row r="6" spans="1:11" ht="61.5" customHeight="1">
      <c r="A6" s="791" t="s">
        <v>0</v>
      </c>
      <c r="B6" s="791" t="s">
        <v>1</v>
      </c>
      <c r="C6" s="822" t="s">
        <v>754</v>
      </c>
      <c r="D6" s="823"/>
      <c r="E6" s="824"/>
      <c r="F6" s="822" t="s">
        <v>933</v>
      </c>
      <c r="G6" s="823"/>
      <c r="H6" s="824"/>
      <c r="I6" s="791" t="s">
        <v>781</v>
      </c>
      <c r="J6" s="791" t="s">
        <v>248</v>
      </c>
      <c r="K6" s="791" t="s">
        <v>249</v>
      </c>
    </row>
    <row r="7" spans="1:11">
      <c r="A7" s="792"/>
      <c r="B7" s="792"/>
      <c r="C7" s="791" t="s">
        <v>250</v>
      </c>
      <c r="D7" s="914" t="s">
        <v>448</v>
      </c>
      <c r="E7" s="920"/>
      <c r="F7" s="791" t="s">
        <v>250</v>
      </c>
      <c r="G7" s="914" t="s">
        <v>448</v>
      </c>
      <c r="H7" s="920"/>
      <c r="I7" s="792"/>
      <c r="J7" s="792"/>
      <c r="K7" s="792"/>
    </row>
    <row r="8" spans="1:11" ht="34.5" customHeight="1">
      <c r="A8" s="793"/>
      <c r="B8" s="793"/>
      <c r="C8" s="793"/>
      <c r="D8" s="212" t="s">
        <v>705</v>
      </c>
      <c r="E8" s="212" t="s">
        <v>706</v>
      </c>
      <c r="F8" s="793"/>
      <c r="G8" s="212" t="s">
        <v>705</v>
      </c>
      <c r="H8" s="212" t="s">
        <v>706</v>
      </c>
      <c r="I8" s="793"/>
      <c r="J8" s="793"/>
      <c r="K8" s="793"/>
    </row>
    <row r="9" spans="1:11">
      <c r="A9" s="195">
        <v>1</v>
      </c>
      <c r="B9" s="195">
        <v>2</v>
      </c>
      <c r="C9" s="195">
        <v>3</v>
      </c>
      <c r="D9" s="195">
        <v>4</v>
      </c>
      <c r="E9" s="195">
        <v>5</v>
      </c>
      <c r="F9" s="195">
        <v>6</v>
      </c>
      <c r="G9" s="195">
        <v>7</v>
      </c>
      <c r="H9" s="195">
        <v>8</v>
      </c>
      <c r="I9" s="195">
        <v>9</v>
      </c>
      <c r="J9" s="195">
        <v>10</v>
      </c>
      <c r="K9" s="195">
        <v>11</v>
      </c>
    </row>
    <row r="10" spans="1:11" s="180" customFormat="1">
      <c r="A10" s="204"/>
      <c r="B10" s="205" t="s">
        <v>774</v>
      </c>
      <c r="C10" s="206">
        <f>C11</f>
        <v>1393</v>
      </c>
      <c r="D10" s="206">
        <f t="shared" ref="D10:H10" si="0">D11</f>
        <v>0</v>
      </c>
      <c r="E10" s="206">
        <f t="shared" si="0"/>
        <v>1393</v>
      </c>
      <c r="F10" s="206">
        <f t="shared" si="0"/>
        <v>134</v>
      </c>
      <c r="G10" s="206">
        <f t="shared" si="0"/>
        <v>0</v>
      </c>
      <c r="H10" s="206">
        <f t="shared" si="0"/>
        <v>159</v>
      </c>
      <c r="I10" s="206"/>
      <c r="J10" s="207"/>
      <c r="K10" s="204"/>
    </row>
    <row r="11" spans="1:11" s="180" customFormat="1" ht="57" customHeight="1">
      <c r="A11" s="87"/>
      <c r="B11" s="2" t="s">
        <v>246</v>
      </c>
      <c r="C11" s="34">
        <f>C12+C18+C24+C29+C31</f>
        <v>1393</v>
      </c>
      <c r="D11" s="34">
        <f t="shared" ref="D11:H11" si="1">D12+D18+D24+D29+D31</f>
        <v>0</v>
      </c>
      <c r="E11" s="34">
        <f t="shared" si="1"/>
        <v>1393</v>
      </c>
      <c r="F11" s="34">
        <f t="shared" si="1"/>
        <v>134</v>
      </c>
      <c r="G11" s="34">
        <f t="shared" si="1"/>
        <v>0</v>
      </c>
      <c r="H11" s="34">
        <f t="shared" si="1"/>
        <v>159</v>
      </c>
      <c r="I11" s="34"/>
      <c r="J11" s="15"/>
      <c r="K11" s="87"/>
    </row>
    <row r="12" spans="1:11" s="180" customFormat="1" ht="49.5" customHeight="1">
      <c r="A12" s="20">
        <v>1</v>
      </c>
      <c r="B12" s="2" t="s">
        <v>358</v>
      </c>
      <c r="C12" s="34">
        <f>SUM(C13:C17)</f>
        <v>420</v>
      </c>
      <c r="D12" s="34">
        <f t="shared" ref="D12:H12" si="2">SUM(D13:D17)</f>
        <v>0</v>
      </c>
      <c r="E12" s="34">
        <f t="shared" si="2"/>
        <v>420</v>
      </c>
      <c r="F12" s="34">
        <f t="shared" si="2"/>
        <v>0</v>
      </c>
      <c r="G12" s="34">
        <f t="shared" si="2"/>
        <v>0</v>
      </c>
      <c r="H12" s="34">
        <f t="shared" si="2"/>
        <v>0</v>
      </c>
      <c r="I12" s="34"/>
      <c r="J12" s="15"/>
      <c r="K12" s="87"/>
    </row>
    <row r="13" spans="1:11" s="74" customFormat="1" ht="48" customHeight="1">
      <c r="A13" s="186"/>
      <c r="B13" s="18" t="s">
        <v>783</v>
      </c>
      <c r="C13" s="36">
        <f t="shared" ref="C13:C17" si="3">D13+E13</f>
        <v>391</v>
      </c>
      <c r="D13" s="36"/>
      <c r="E13" s="36">
        <v>391</v>
      </c>
      <c r="F13" s="36"/>
      <c r="G13" s="36"/>
      <c r="H13" s="36"/>
      <c r="I13" s="36"/>
      <c r="J13" s="30" t="s">
        <v>277</v>
      </c>
      <c r="K13" s="186"/>
    </row>
    <row r="14" spans="1:11" s="74" customFormat="1" ht="50.25" customHeight="1">
      <c r="A14" s="186"/>
      <c r="B14" s="18" t="s">
        <v>784</v>
      </c>
      <c r="C14" s="36">
        <f t="shared" si="3"/>
        <v>29</v>
      </c>
      <c r="D14" s="36"/>
      <c r="E14" s="36">
        <v>29</v>
      </c>
      <c r="F14" s="36"/>
      <c r="G14" s="36"/>
      <c r="H14" s="36"/>
      <c r="I14" s="36"/>
      <c r="J14" s="30" t="s">
        <v>796</v>
      </c>
      <c r="K14" s="186"/>
    </row>
    <row r="15" spans="1:11" s="74" customFormat="1" ht="48" hidden="1" customHeight="1">
      <c r="A15" s="186"/>
      <c r="B15" s="18" t="s">
        <v>785</v>
      </c>
      <c r="C15" s="36">
        <f t="shared" si="3"/>
        <v>0</v>
      </c>
      <c r="D15" s="36"/>
      <c r="E15" s="36"/>
      <c r="F15" s="36"/>
      <c r="G15" s="36"/>
      <c r="H15" s="36"/>
      <c r="I15" s="36"/>
      <c r="J15" s="30" t="s">
        <v>381</v>
      </c>
      <c r="K15" s="186"/>
    </row>
    <row r="16" spans="1:11" s="74" customFormat="1" ht="48" hidden="1" customHeight="1">
      <c r="A16" s="186"/>
      <c r="B16" s="18" t="s">
        <v>786</v>
      </c>
      <c r="C16" s="36">
        <f t="shared" si="3"/>
        <v>0</v>
      </c>
      <c r="D16" s="36"/>
      <c r="E16" s="36"/>
      <c r="F16" s="36"/>
      <c r="G16" s="36"/>
      <c r="H16" s="36"/>
      <c r="I16" s="36"/>
      <c r="J16" s="30" t="s">
        <v>382</v>
      </c>
      <c r="K16" s="186"/>
    </row>
    <row r="17" spans="1:11" s="74" customFormat="1" ht="45" hidden="1" customHeight="1">
      <c r="A17" s="186"/>
      <c r="B17" s="18" t="s">
        <v>787</v>
      </c>
      <c r="C17" s="36">
        <f t="shared" si="3"/>
        <v>0</v>
      </c>
      <c r="D17" s="36"/>
      <c r="E17" s="36"/>
      <c r="F17" s="36"/>
      <c r="G17" s="36"/>
      <c r="H17" s="36"/>
      <c r="I17" s="36"/>
      <c r="J17" s="30" t="s">
        <v>722</v>
      </c>
      <c r="K17" s="186"/>
    </row>
    <row r="18" spans="1:11" s="180" customFormat="1" ht="96.75" customHeight="1">
      <c r="A18" s="20">
        <v>2</v>
      </c>
      <c r="B18" s="2" t="s">
        <v>359</v>
      </c>
      <c r="C18" s="34">
        <f>C19</f>
        <v>778</v>
      </c>
      <c r="D18" s="34">
        <f t="shared" ref="D18:H18" si="4">D19</f>
        <v>0</v>
      </c>
      <c r="E18" s="34">
        <f t="shared" si="4"/>
        <v>778</v>
      </c>
      <c r="F18" s="34">
        <f t="shared" si="4"/>
        <v>0</v>
      </c>
      <c r="G18" s="34">
        <f t="shared" si="4"/>
        <v>0</v>
      </c>
      <c r="H18" s="34">
        <f t="shared" si="4"/>
        <v>0</v>
      </c>
      <c r="I18" s="34"/>
      <c r="J18" s="16"/>
      <c r="K18" s="87"/>
    </row>
    <row r="19" spans="1:11" ht="84.75" customHeight="1">
      <c r="A19" s="4"/>
      <c r="B19" s="5" t="s">
        <v>788</v>
      </c>
      <c r="C19" s="35">
        <f>SUM(C20:C23)</f>
        <v>778</v>
      </c>
      <c r="D19" s="35">
        <f t="shared" ref="D19:H19" si="5">SUM(D20:D23)</f>
        <v>0</v>
      </c>
      <c r="E19" s="35">
        <f t="shared" si="5"/>
        <v>778</v>
      </c>
      <c r="F19" s="35">
        <f t="shared" si="5"/>
        <v>0</v>
      </c>
      <c r="G19" s="35">
        <f t="shared" si="5"/>
        <v>0</v>
      </c>
      <c r="H19" s="35">
        <f t="shared" si="5"/>
        <v>0</v>
      </c>
      <c r="I19" s="35"/>
      <c r="J19" s="12"/>
      <c r="K19" s="4"/>
    </row>
    <row r="20" spans="1:11" s="74" customFormat="1" ht="66" customHeight="1">
      <c r="A20" s="186"/>
      <c r="B20" s="18" t="s">
        <v>789</v>
      </c>
      <c r="C20" s="36">
        <f t="shared" ref="C20:C23" si="6">D20+E20</f>
        <v>66</v>
      </c>
      <c r="D20" s="36"/>
      <c r="E20" s="36">
        <v>66</v>
      </c>
      <c r="F20" s="36"/>
      <c r="G20" s="36"/>
      <c r="H20" s="36"/>
      <c r="I20" s="36"/>
      <c r="J20" s="30" t="s">
        <v>277</v>
      </c>
      <c r="K20" s="186"/>
    </row>
    <row r="21" spans="1:11" s="74" customFormat="1" ht="61.5" customHeight="1">
      <c r="A21" s="186"/>
      <c r="B21" s="18" t="s">
        <v>790</v>
      </c>
      <c r="C21" s="36">
        <f t="shared" si="6"/>
        <v>712</v>
      </c>
      <c r="D21" s="36"/>
      <c r="E21" s="36">
        <v>712</v>
      </c>
      <c r="F21" s="36"/>
      <c r="G21" s="36"/>
      <c r="H21" s="36"/>
      <c r="I21" s="36"/>
      <c r="J21" s="30" t="s">
        <v>796</v>
      </c>
      <c r="K21" s="186"/>
    </row>
    <row r="22" spans="1:11" s="74" customFormat="1" ht="64.5" hidden="1" customHeight="1">
      <c r="A22" s="186"/>
      <c r="B22" s="18" t="s">
        <v>791</v>
      </c>
      <c r="C22" s="36">
        <f t="shared" si="6"/>
        <v>0</v>
      </c>
      <c r="D22" s="36"/>
      <c r="E22" s="36"/>
      <c r="F22" s="36"/>
      <c r="G22" s="36"/>
      <c r="H22" s="36"/>
      <c r="I22" s="36"/>
      <c r="J22" s="30" t="s">
        <v>381</v>
      </c>
      <c r="K22" s="186"/>
    </row>
    <row r="23" spans="1:11" s="74" customFormat="1" ht="64.5" hidden="1" customHeight="1">
      <c r="A23" s="186"/>
      <c r="B23" s="18" t="s">
        <v>792</v>
      </c>
      <c r="C23" s="36">
        <f t="shared" si="6"/>
        <v>0</v>
      </c>
      <c r="D23" s="36"/>
      <c r="E23" s="36"/>
      <c r="F23" s="36"/>
      <c r="G23" s="36"/>
      <c r="H23" s="36"/>
      <c r="I23" s="36"/>
      <c r="J23" s="30" t="s">
        <v>382</v>
      </c>
      <c r="K23" s="186"/>
    </row>
    <row r="24" spans="1:11" s="180" customFormat="1" ht="51.75" hidden="1" customHeight="1">
      <c r="A24" s="20">
        <v>3</v>
      </c>
      <c r="B24" s="2" t="s">
        <v>361</v>
      </c>
      <c r="C24" s="34">
        <f>C25</f>
        <v>0</v>
      </c>
      <c r="D24" s="34">
        <f t="shared" ref="D24:H24" si="7">D25</f>
        <v>0</v>
      </c>
      <c r="E24" s="34">
        <f t="shared" si="7"/>
        <v>0</v>
      </c>
      <c r="F24" s="34">
        <f t="shared" si="7"/>
        <v>0</v>
      </c>
      <c r="G24" s="34">
        <f t="shared" si="7"/>
        <v>0</v>
      </c>
      <c r="H24" s="34">
        <f t="shared" si="7"/>
        <v>0</v>
      </c>
      <c r="I24" s="34"/>
      <c r="J24" s="16"/>
      <c r="K24" s="87"/>
    </row>
    <row r="25" spans="1:11" ht="108.75" hidden="1" customHeight="1">
      <c r="A25" s="4"/>
      <c r="B25" s="5" t="s">
        <v>362</v>
      </c>
      <c r="C25" s="36">
        <f>SUM(C26:C28)</f>
        <v>0</v>
      </c>
      <c r="D25" s="36">
        <f t="shared" ref="D25:H25" si="8">SUM(D26:D28)</f>
        <v>0</v>
      </c>
      <c r="E25" s="36">
        <f t="shared" si="8"/>
        <v>0</v>
      </c>
      <c r="F25" s="36">
        <f t="shared" si="8"/>
        <v>0</v>
      </c>
      <c r="G25" s="36">
        <f t="shared" si="8"/>
        <v>0</v>
      </c>
      <c r="H25" s="36">
        <f t="shared" si="8"/>
        <v>0</v>
      </c>
      <c r="I25" s="35"/>
      <c r="J25" s="12"/>
      <c r="K25" s="4"/>
    </row>
    <row r="26" spans="1:11" s="74" customFormat="1" ht="75.75" hidden="1" customHeight="1">
      <c r="A26" s="186"/>
      <c r="B26" s="18" t="s">
        <v>793</v>
      </c>
      <c r="C26" s="36">
        <f t="shared" ref="C26:C27" si="9">D26+E26</f>
        <v>0</v>
      </c>
      <c r="D26" s="36"/>
      <c r="E26" s="36"/>
      <c r="F26" s="36"/>
      <c r="G26" s="36"/>
      <c r="H26" s="36"/>
      <c r="I26" s="36"/>
      <c r="J26" s="30" t="s">
        <v>383</v>
      </c>
      <c r="K26" s="186"/>
    </row>
    <row r="27" spans="1:11" s="74" customFormat="1" ht="75.75" hidden="1" customHeight="1">
      <c r="A27" s="186"/>
      <c r="B27" s="18" t="s">
        <v>794</v>
      </c>
      <c r="C27" s="36">
        <f t="shared" si="9"/>
        <v>0</v>
      </c>
      <c r="D27" s="36"/>
      <c r="E27" s="36"/>
      <c r="F27" s="36"/>
      <c r="G27" s="36"/>
      <c r="H27" s="36"/>
      <c r="I27" s="36"/>
      <c r="J27" s="30" t="s">
        <v>383</v>
      </c>
      <c r="K27" s="186"/>
    </row>
    <row r="28" spans="1:11" s="74" customFormat="1" ht="75.75" hidden="1" customHeight="1">
      <c r="A28" s="186"/>
      <c r="B28" s="18" t="s">
        <v>795</v>
      </c>
      <c r="C28" s="36">
        <f>D28+E28</f>
        <v>0</v>
      </c>
      <c r="D28" s="36"/>
      <c r="E28" s="36"/>
      <c r="F28" s="36"/>
      <c r="G28" s="36"/>
      <c r="H28" s="36"/>
      <c r="I28" s="36"/>
      <c r="J28" s="30" t="s">
        <v>383</v>
      </c>
      <c r="K28" s="186"/>
    </row>
    <row r="29" spans="1:11" s="180" customFormat="1" ht="64.5" customHeight="1">
      <c r="A29" s="20">
        <v>4</v>
      </c>
      <c r="B29" s="2" t="s">
        <v>363</v>
      </c>
      <c r="C29" s="34">
        <f>C30</f>
        <v>134</v>
      </c>
      <c r="D29" s="34">
        <f t="shared" ref="D29:H29" si="10">D30</f>
        <v>0</v>
      </c>
      <c r="E29" s="34">
        <f t="shared" si="10"/>
        <v>134</v>
      </c>
      <c r="F29" s="34">
        <f t="shared" si="10"/>
        <v>134</v>
      </c>
      <c r="G29" s="34">
        <f t="shared" si="10"/>
        <v>0</v>
      </c>
      <c r="H29" s="34">
        <f t="shared" si="10"/>
        <v>134</v>
      </c>
      <c r="I29" s="34"/>
      <c r="J29" s="16"/>
      <c r="K29" s="87"/>
    </row>
    <row r="30" spans="1:11" s="74" customFormat="1" ht="58.5" customHeight="1">
      <c r="A30" s="186"/>
      <c r="B30" s="18" t="s">
        <v>364</v>
      </c>
      <c r="C30" s="36">
        <f>D30+E30</f>
        <v>134</v>
      </c>
      <c r="D30" s="36"/>
      <c r="E30" s="36">
        <v>134</v>
      </c>
      <c r="F30" s="36">
        <f>G30+H30</f>
        <v>134</v>
      </c>
      <c r="G30" s="36"/>
      <c r="H30" s="415">
        <v>134</v>
      </c>
      <c r="I30" s="36"/>
      <c r="J30" s="30" t="s">
        <v>384</v>
      </c>
      <c r="K30" s="186"/>
    </row>
    <row r="31" spans="1:11" s="180" customFormat="1" ht="85.5" customHeight="1">
      <c r="A31" s="20">
        <v>5</v>
      </c>
      <c r="B31" s="2" t="s">
        <v>365</v>
      </c>
      <c r="C31" s="34">
        <f>C32</f>
        <v>61</v>
      </c>
      <c r="D31" s="34">
        <f t="shared" ref="D31:H31" si="11">D32</f>
        <v>0</v>
      </c>
      <c r="E31" s="34">
        <f t="shared" si="11"/>
        <v>61</v>
      </c>
      <c r="F31" s="34">
        <f t="shared" si="11"/>
        <v>0</v>
      </c>
      <c r="G31" s="34">
        <f t="shared" si="11"/>
        <v>0</v>
      </c>
      <c r="H31" s="34">
        <f t="shared" si="11"/>
        <v>25</v>
      </c>
      <c r="I31" s="34"/>
      <c r="J31" s="16"/>
      <c r="K31" s="87"/>
    </row>
    <row r="32" spans="1:11" s="62" customFormat="1" ht="74.25" customHeight="1">
      <c r="A32" s="213"/>
      <c r="B32" s="28" t="s">
        <v>366</v>
      </c>
      <c r="C32" s="39">
        <f>D32+E32</f>
        <v>61</v>
      </c>
      <c r="D32" s="39"/>
      <c r="E32" s="39">
        <v>61</v>
      </c>
      <c r="F32" s="39"/>
      <c r="G32" s="39"/>
      <c r="H32" s="413">
        <v>25</v>
      </c>
      <c r="I32" s="39"/>
      <c r="J32" s="27" t="s">
        <v>385</v>
      </c>
      <c r="K32" s="213"/>
    </row>
    <row r="33" spans="1:11">
      <c r="A33" s="8"/>
      <c r="B33" s="8"/>
      <c r="C33" s="8"/>
      <c r="D33" s="8"/>
      <c r="E33" s="8"/>
      <c r="F33" s="8"/>
      <c r="G33" s="8"/>
      <c r="H33" s="8"/>
      <c r="I33" s="8"/>
      <c r="J33" s="6"/>
      <c r="K33" s="8"/>
    </row>
  </sheetData>
  <mergeCells count="15">
    <mergeCell ref="H5:K5"/>
    <mergeCell ref="I6:I8"/>
    <mergeCell ref="A1:K1"/>
    <mergeCell ref="A2:K2"/>
    <mergeCell ref="A3:K3"/>
    <mergeCell ref="J6:J8"/>
    <mergeCell ref="K6:K8"/>
    <mergeCell ref="C7:C8"/>
    <mergeCell ref="D7:E7"/>
    <mergeCell ref="A6:A8"/>
    <mergeCell ref="B6:B8"/>
    <mergeCell ref="C6:E6"/>
    <mergeCell ref="F6:H6"/>
    <mergeCell ref="F7:F8"/>
    <mergeCell ref="G7:H7"/>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C00000"/>
  </sheetPr>
  <dimension ref="A1:K33"/>
  <sheetViews>
    <sheetView showZeros="0" topLeftCell="A19" zoomScale="70" zoomScaleNormal="70" workbookViewId="0">
      <selection activeCell="F35" sqref="F35:G35"/>
    </sheetView>
  </sheetViews>
  <sheetFormatPr defaultRowHeight="18.75"/>
  <cols>
    <col min="1" max="1" width="4.5546875" customWidth="1"/>
    <col min="2" max="2" width="45.6640625" customWidth="1"/>
    <col min="3" max="3" width="15.88671875" customWidth="1"/>
    <col min="4" max="4" width="12.88671875" customWidth="1"/>
    <col min="5" max="5" width="12.33203125" customWidth="1"/>
    <col min="6" max="6" width="15.44140625" customWidth="1"/>
    <col min="7" max="7" width="12.88671875" customWidth="1"/>
    <col min="8" max="8" width="12.109375" customWidth="1"/>
    <col min="9" max="9" width="13.21875" customWidth="1"/>
    <col min="10" max="10" width="23.109375" style="1" customWidth="1"/>
    <col min="11" max="11" width="11.77734375" customWidth="1"/>
  </cols>
  <sheetData>
    <row r="1" spans="1:11" ht="27" customHeight="1">
      <c r="A1" s="795" t="s">
        <v>804</v>
      </c>
      <c r="B1" s="795"/>
      <c r="C1" s="795"/>
      <c r="D1" s="795"/>
      <c r="E1" s="795"/>
      <c r="F1" s="795"/>
      <c r="G1" s="795"/>
      <c r="H1" s="795"/>
      <c r="I1" s="795"/>
      <c r="J1" s="795"/>
      <c r="K1" s="795"/>
    </row>
    <row r="2" spans="1:11" ht="80.25" customHeight="1">
      <c r="A2" s="795" t="s">
        <v>809</v>
      </c>
      <c r="B2" s="795"/>
      <c r="C2" s="795"/>
      <c r="D2" s="795"/>
      <c r="E2" s="795"/>
      <c r="F2" s="795"/>
      <c r="G2" s="795"/>
      <c r="H2" s="795"/>
      <c r="I2" s="795"/>
      <c r="J2" s="795"/>
      <c r="K2" s="795"/>
    </row>
    <row r="3" spans="1:11" ht="26.25">
      <c r="A3" s="983" t="s">
        <v>307</v>
      </c>
      <c r="B3" s="983"/>
      <c r="C3" s="983"/>
      <c r="D3" s="983"/>
      <c r="E3" s="983"/>
      <c r="F3" s="983"/>
      <c r="G3" s="983"/>
      <c r="H3" s="983"/>
      <c r="I3" s="983"/>
      <c r="J3" s="983"/>
      <c r="K3" s="983"/>
    </row>
    <row r="5" spans="1:11" ht="19.5">
      <c r="E5">
        <v>1393</v>
      </c>
      <c r="F5" s="57">
        <f>E10+E5</f>
        <v>4426</v>
      </c>
      <c r="H5" s="794" t="s">
        <v>733</v>
      </c>
      <c r="I5" s="794"/>
      <c r="J5" s="794"/>
      <c r="K5" s="794"/>
    </row>
    <row r="6" spans="1:11" ht="65.25" customHeight="1">
      <c r="A6" s="790" t="s">
        <v>0</v>
      </c>
      <c r="B6" s="790" t="s">
        <v>1</v>
      </c>
      <c r="C6" s="822" t="s">
        <v>704</v>
      </c>
      <c r="D6" s="823"/>
      <c r="E6" s="824"/>
      <c r="F6" s="822" t="s">
        <v>934</v>
      </c>
      <c r="G6" s="823"/>
      <c r="H6" s="824"/>
      <c r="I6" s="791" t="s">
        <v>932</v>
      </c>
      <c r="J6" s="790" t="s">
        <v>248</v>
      </c>
      <c r="K6" s="790" t="s">
        <v>249</v>
      </c>
    </row>
    <row r="7" spans="1:11">
      <c r="A7" s="790"/>
      <c r="B7" s="790"/>
      <c r="C7" s="790" t="s">
        <v>250</v>
      </c>
      <c r="D7" s="987" t="s">
        <v>448</v>
      </c>
      <c r="E7" s="987"/>
      <c r="F7" s="790" t="s">
        <v>250</v>
      </c>
      <c r="G7" s="987" t="s">
        <v>448</v>
      </c>
      <c r="H7" s="987"/>
      <c r="I7" s="792"/>
      <c r="J7" s="790"/>
      <c r="K7" s="790"/>
    </row>
    <row r="8" spans="1:11">
      <c r="A8" s="790"/>
      <c r="B8" s="790"/>
      <c r="C8" s="790"/>
      <c r="D8" s="192" t="s">
        <v>705</v>
      </c>
      <c r="E8" s="192" t="s">
        <v>706</v>
      </c>
      <c r="F8" s="790"/>
      <c r="G8" s="192" t="s">
        <v>705</v>
      </c>
      <c r="H8" s="192" t="s">
        <v>706</v>
      </c>
      <c r="I8" s="793"/>
      <c r="J8" s="790"/>
      <c r="K8" s="790"/>
    </row>
    <row r="9" spans="1:11">
      <c r="A9" s="195">
        <v>1</v>
      </c>
      <c r="B9" s="195">
        <v>2</v>
      </c>
      <c r="C9" s="195">
        <v>3</v>
      </c>
      <c r="D9" s="195">
        <v>4</v>
      </c>
      <c r="E9" s="195">
        <v>5</v>
      </c>
      <c r="F9" s="195">
        <v>6</v>
      </c>
      <c r="G9" s="195">
        <v>7</v>
      </c>
      <c r="H9" s="195">
        <v>8</v>
      </c>
      <c r="I9" s="195">
        <v>9</v>
      </c>
      <c r="J9" s="195">
        <v>10</v>
      </c>
      <c r="K9" s="195">
        <v>11</v>
      </c>
    </row>
    <row r="10" spans="1:11" s="180" customFormat="1">
      <c r="A10" s="204"/>
      <c r="B10" s="205" t="s">
        <v>774</v>
      </c>
      <c r="C10" s="206">
        <f>C11</f>
        <v>3033</v>
      </c>
      <c r="D10" s="206">
        <f t="shared" ref="D10:H10" si="0">D11</f>
        <v>0</v>
      </c>
      <c r="E10" s="206">
        <f t="shared" si="0"/>
        <v>3033</v>
      </c>
      <c r="F10" s="206">
        <f t="shared" si="0"/>
        <v>134</v>
      </c>
      <c r="G10" s="206">
        <f t="shared" si="0"/>
        <v>0</v>
      </c>
      <c r="H10" s="206">
        <f t="shared" si="0"/>
        <v>134</v>
      </c>
      <c r="I10" s="204"/>
      <c r="J10" s="207"/>
      <c r="K10" s="204"/>
    </row>
    <row r="11" spans="1:11" s="180" customFormat="1" ht="73.5" customHeight="1">
      <c r="A11" s="87"/>
      <c r="B11" s="2" t="s">
        <v>246</v>
      </c>
      <c r="C11" s="34">
        <f>C12+C18+C23+C28+C30</f>
        <v>3033</v>
      </c>
      <c r="D11" s="34">
        <f t="shared" ref="D11:H11" si="1">D12+D18+D23+D28+D30</f>
        <v>0</v>
      </c>
      <c r="E11" s="34">
        <f t="shared" si="1"/>
        <v>3033</v>
      </c>
      <c r="F11" s="34">
        <f t="shared" si="1"/>
        <v>134</v>
      </c>
      <c r="G11" s="34">
        <f t="shared" si="1"/>
        <v>0</v>
      </c>
      <c r="H11" s="34">
        <f t="shared" si="1"/>
        <v>134</v>
      </c>
      <c r="I11" s="87"/>
      <c r="J11" s="15"/>
      <c r="K11" s="87"/>
    </row>
    <row r="12" spans="1:11" s="180" customFormat="1" ht="48.75" customHeight="1">
      <c r="A12" s="16">
        <v>1</v>
      </c>
      <c r="B12" s="2" t="s">
        <v>358</v>
      </c>
      <c r="C12" s="34">
        <f>SUM(C13:C17)</f>
        <v>477</v>
      </c>
      <c r="D12" s="34">
        <f t="shared" ref="D12:H12" si="2">SUM(D13:D17)</f>
        <v>0</v>
      </c>
      <c r="E12" s="34">
        <f t="shared" si="2"/>
        <v>477</v>
      </c>
      <c r="F12" s="34">
        <f t="shared" si="2"/>
        <v>0</v>
      </c>
      <c r="G12" s="34">
        <f t="shared" si="2"/>
        <v>0</v>
      </c>
      <c r="H12" s="34">
        <f t="shared" si="2"/>
        <v>0</v>
      </c>
      <c r="I12" s="87"/>
      <c r="J12" s="15"/>
      <c r="K12" s="87"/>
    </row>
    <row r="13" spans="1:11" s="74" customFormat="1" ht="49.5" customHeight="1">
      <c r="A13" s="186"/>
      <c r="B13" s="18" t="s">
        <v>783</v>
      </c>
      <c r="C13" s="36">
        <f t="shared" ref="C13:C17" si="3">D13+E13</f>
        <v>415</v>
      </c>
      <c r="D13" s="36"/>
      <c r="E13" s="36">
        <v>415</v>
      </c>
      <c r="F13" s="36"/>
      <c r="G13" s="36"/>
      <c r="H13" s="83"/>
      <c r="I13" s="186"/>
      <c r="J13" s="30" t="s">
        <v>277</v>
      </c>
      <c r="K13" s="186"/>
    </row>
    <row r="14" spans="1:11" s="74" customFormat="1" ht="37.5">
      <c r="A14" s="186"/>
      <c r="B14" s="18" t="s">
        <v>784</v>
      </c>
      <c r="C14" s="36">
        <f t="shared" si="3"/>
        <v>56</v>
      </c>
      <c r="D14" s="36"/>
      <c r="E14" s="36">
        <v>56</v>
      </c>
      <c r="F14" s="36"/>
      <c r="G14" s="36"/>
      <c r="H14" s="83"/>
      <c r="I14" s="186"/>
      <c r="J14" s="30" t="s">
        <v>796</v>
      </c>
      <c r="K14" s="186"/>
    </row>
    <row r="15" spans="1:11" s="74" customFormat="1" ht="53.25" customHeight="1">
      <c r="A15" s="186"/>
      <c r="B15" s="18" t="s">
        <v>785</v>
      </c>
      <c r="C15" s="36">
        <f t="shared" si="3"/>
        <v>4</v>
      </c>
      <c r="D15" s="36"/>
      <c r="E15" s="36">
        <v>4</v>
      </c>
      <c r="F15" s="36"/>
      <c r="G15" s="36"/>
      <c r="H15" s="83"/>
      <c r="I15" s="186"/>
      <c r="J15" s="30" t="s">
        <v>381</v>
      </c>
      <c r="K15" s="186"/>
    </row>
    <row r="16" spans="1:11" s="74" customFormat="1" ht="56.25" hidden="1">
      <c r="A16" s="186"/>
      <c r="B16" s="18" t="s">
        <v>786</v>
      </c>
      <c r="C16" s="36">
        <f t="shared" si="3"/>
        <v>0</v>
      </c>
      <c r="D16" s="36"/>
      <c r="E16" s="36"/>
      <c r="F16" s="36"/>
      <c r="G16" s="36"/>
      <c r="H16" s="83"/>
      <c r="I16" s="186"/>
      <c r="J16" s="30" t="s">
        <v>382</v>
      </c>
      <c r="K16" s="186"/>
    </row>
    <row r="17" spans="1:11" s="74" customFormat="1" ht="37.5">
      <c r="A17" s="186"/>
      <c r="B17" s="18" t="s">
        <v>797</v>
      </c>
      <c r="C17" s="36">
        <f t="shared" si="3"/>
        <v>2</v>
      </c>
      <c r="D17" s="36"/>
      <c r="E17" s="36">
        <v>2</v>
      </c>
      <c r="F17" s="36"/>
      <c r="G17" s="36"/>
      <c r="H17" s="83"/>
      <c r="I17" s="186"/>
      <c r="J17" s="30" t="s">
        <v>722</v>
      </c>
      <c r="K17" s="186"/>
    </row>
    <row r="18" spans="1:11" s="180" customFormat="1" ht="94.5" customHeight="1">
      <c r="A18" s="16">
        <v>2</v>
      </c>
      <c r="B18" s="2" t="s">
        <v>359</v>
      </c>
      <c r="C18" s="34">
        <f>C19</f>
        <v>2308</v>
      </c>
      <c r="D18" s="34">
        <f t="shared" ref="D18:H18" si="4">D19</f>
        <v>0</v>
      </c>
      <c r="E18" s="34">
        <f t="shared" si="4"/>
        <v>2308</v>
      </c>
      <c r="F18" s="34">
        <f t="shared" si="4"/>
        <v>0</v>
      </c>
      <c r="G18" s="34">
        <f t="shared" si="4"/>
        <v>0</v>
      </c>
      <c r="H18" s="34">
        <f t="shared" si="4"/>
        <v>0</v>
      </c>
      <c r="I18" s="87"/>
      <c r="J18" s="16"/>
      <c r="K18" s="87"/>
    </row>
    <row r="19" spans="1:11" ht="82.5" customHeight="1">
      <c r="A19" s="4"/>
      <c r="B19" s="5" t="s">
        <v>788</v>
      </c>
      <c r="C19" s="35">
        <f>SUM(C20:C22)</f>
        <v>2308</v>
      </c>
      <c r="D19" s="35">
        <f t="shared" ref="D19:H19" si="5">SUM(D20:D22)</f>
        <v>0</v>
      </c>
      <c r="E19" s="35">
        <f t="shared" si="5"/>
        <v>2308</v>
      </c>
      <c r="F19" s="35">
        <f t="shared" si="5"/>
        <v>0</v>
      </c>
      <c r="G19" s="35">
        <f t="shared" si="5"/>
        <v>0</v>
      </c>
      <c r="H19" s="35">
        <f t="shared" si="5"/>
        <v>0</v>
      </c>
      <c r="I19" s="4"/>
      <c r="J19" s="12"/>
      <c r="K19" s="4"/>
    </row>
    <row r="20" spans="1:11" s="74" customFormat="1" ht="75.75" customHeight="1">
      <c r="A20" s="186"/>
      <c r="B20" s="18" t="s">
        <v>789</v>
      </c>
      <c r="C20" s="36">
        <f t="shared" ref="C20:C22" si="6">D20+E20</f>
        <v>1156</v>
      </c>
      <c r="D20" s="36"/>
      <c r="E20" s="36">
        <v>1156</v>
      </c>
      <c r="F20" s="36"/>
      <c r="G20" s="36"/>
      <c r="H20" s="83"/>
      <c r="I20" s="186"/>
      <c r="J20" s="30" t="s">
        <v>277</v>
      </c>
      <c r="K20" s="186"/>
    </row>
    <row r="21" spans="1:11" s="74" customFormat="1" ht="67.5" customHeight="1">
      <c r="A21" s="186"/>
      <c r="B21" s="18" t="s">
        <v>790</v>
      </c>
      <c r="C21" s="36">
        <f t="shared" si="6"/>
        <v>1152</v>
      </c>
      <c r="D21" s="36"/>
      <c r="E21" s="36">
        <v>1152</v>
      </c>
      <c r="F21" s="36"/>
      <c r="G21" s="36"/>
      <c r="H21" s="83"/>
      <c r="I21" s="186"/>
      <c r="J21" s="30" t="s">
        <v>796</v>
      </c>
      <c r="K21" s="186"/>
    </row>
    <row r="22" spans="1:11" s="74" customFormat="1" ht="64.5" hidden="1" customHeight="1">
      <c r="A22" s="186"/>
      <c r="B22" s="18" t="s">
        <v>791</v>
      </c>
      <c r="C22" s="36">
        <f t="shared" si="6"/>
        <v>0</v>
      </c>
      <c r="D22" s="36"/>
      <c r="E22" s="36"/>
      <c r="F22" s="36"/>
      <c r="G22" s="36"/>
      <c r="H22" s="83"/>
      <c r="I22" s="186"/>
      <c r="J22" s="30" t="s">
        <v>381</v>
      </c>
      <c r="K22" s="186"/>
    </row>
    <row r="23" spans="1:11" s="180" customFormat="1" ht="54.75" hidden="1" customHeight="1">
      <c r="A23" s="16">
        <v>3</v>
      </c>
      <c r="B23" s="2" t="s">
        <v>361</v>
      </c>
      <c r="C23" s="34">
        <f>C24</f>
        <v>0</v>
      </c>
      <c r="D23" s="34">
        <f t="shared" ref="D23:H23" si="7">D24</f>
        <v>0</v>
      </c>
      <c r="E23" s="34">
        <f t="shared" si="7"/>
        <v>0</v>
      </c>
      <c r="F23" s="34">
        <f t="shared" si="7"/>
        <v>0</v>
      </c>
      <c r="G23" s="34">
        <f t="shared" si="7"/>
        <v>0</v>
      </c>
      <c r="H23" s="34">
        <f t="shared" si="7"/>
        <v>0</v>
      </c>
      <c r="I23" s="87"/>
      <c r="J23" s="16"/>
      <c r="K23" s="87"/>
    </row>
    <row r="24" spans="1:11" ht="103.5" hidden="1" customHeight="1">
      <c r="A24" s="4"/>
      <c r="B24" s="5" t="s">
        <v>362</v>
      </c>
      <c r="C24" s="35">
        <f>SUM(C25:C27)</f>
        <v>0</v>
      </c>
      <c r="D24" s="35">
        <f t="shared" ref="D24:H24" si="8">SUM(D25:D27)</f>
        <v>0</v>
      </c>
      <c r="E24" s="35">
        <f t="shared" si="8"/>
        <v>0</v>
      </c>
      <c r="F24" s="35">
        <f t="shared" si="8"/>
        <v>0</v>
      </c>
      <c r="G24" s="35">
        <f t="shared" si="8"/>
        <v>0</v>
      </c>
      <c r="H24" s="35">
        <f t="shared" si="8"/>
        <v>0</v>
      </c>
      <c r="I24" s="4"/>
      <c r="J24" s="12"/>
      <c r="K24" s="4"/>
    </row>
    <row r="25" spans="1:11" s="74" customFormat="1" ht="66.75" hidden="1" customHeight="1">
      <c r="A25" s="186"/>
      <c r="B25" s="18" t="s">
        <v>793</v>
      </c>
      <c r="C25" s="36">
        <f t="shared" ref="C25:C27" si="9">D25+E25</f>
        <v>0</v>
      </c>
      <c r="D25" s="36"/>
      <c r="E25" s="36"/>
      <c r="F25" s="36"/>
      <c r="G25" s="36"/>
      <c r="H25" s="83"/>
      <c r="I25" s="186"/>
      <c r="J25" s="30" t="s">
        <v>383</v>
      </c>
      <c r="K25" s="186"/>
    </row>
    <row r="26" spans="1:11" s="74" customFormat="1" ht="66.75" hidden="1" customHeight="1">
      <c r="A26" s="186"/>
      <c r="B26" s="18" t="s">
        <v>794</v>
      </c>
      <c r="C26" s="36">
        <f t="shared" si="9"/>
        <v>0</v>
      </c>
      <c r="D26" s="36"/>
      <c r="E26" s="36"/>
      <c r="F26" s="36"/>
      <c r="G26" s="36"/>
      <c r="H26" s="83"/>
      <c r="I26" s="186"/>
      <c r="J26" s="30" t="s">
        <v>383</v>
      </c>
      <c r="K26" s="186"/>
    </row>
    <row r="27" spans="1:11" s="74" customFormat="1" ht="64.5" hidden="1" customHeight="1">
      <c r="A27" s="186"/>
      <c r="B27" s="18" t="s">
        <v>795</v>
      </c>
      <c r="C27" s="36">
        <f t="shared" si="9"/>
        <v>0</v>
      </c>
      <c r="D27" s="36"/>
      <c r="E27" s="36"/>
      <c r="F27" s="36"/>
      <c r="G27" s="36"/>
      <c r="H27" s="83"/>
      <c r="I27" s="186"/>
      <c r="J27" s="30" t="s">
        <v>383</v>
      </c>
      <c r="K27" s="186"/>
    </row>
    <row r="28" spans="1:11" s="180" customFormat="1" ht="66.75" customHeight="1">
      <c r="A28" s="16">
        <v>4</v>
      </c>
      <c r="B28" s="2" t="s">
        <v>363</v>
      </c>
      <c r="C28" s="34">
        <f>C29</f>
        <v>170</v>
      </c>
      <c r="D28" s="34">
        <f t="shared" ref="D28:H28" si="10">D29</f>
        <v>0</v>
      </c>
      <c r="E28" s="34">
        <f t="shared" si="10"/>
        <v>170</v>
      </c>
      <c r="F28" s="34">
        <f t="shared" si="10"/>
        <v>134</v>
      </c>
      <c r="G28" s="34">
        <f t="shared" si="10"/>
        <v>0</v>
      </c>
      <c r="H28" s="34">
        <f t="shared" si="10"/>
        <v>134</v>
      </c>
      <c r="I28" s="87"/>
      <c r="J28" s="16"/>
      <c r="K28" s="87"/>
    </row>
    <row r="29" spans="1:11" s="74" customFormat="1" ht="66.75" customHeight="1">
      <c r="A29" s="186"/>
      <c r="B29" s="18" t="s">
        <v>364</v>
      </c>
      <c r="C29" s="36">
        <f>D29+E29</f>
        <v>170</v>
      </c>
      <c r="D29" s="36"/>
      <c r="E29" s="36">
        <v>170</v>
      </c>
      <c r="F29" s="36">
        <f>G29+H29</f>
        <v>134</v>
      </c>
      <c r="G29" s="36"/>
      <c r="H29" s="415">
        <v>134</v>
      </c>
      <c r="I29" s="186"/>
      <c r="J29" s="30" t="s">
        <v>384</v>
      </c>
      <c r="K29" s="186"/>
    </row>
    <row r="30" spans="1:11" s="180" customFormat="1" ht="90" customHeight="1">
      <c r="A30" s="16">
        <v>5</v>
      </c>
      <c r="B30" s="2" t="s">
        <v>365</v>
      </c>
      <c r="C30" s="34">
        <f>C31</f>
        <v>78</v>
      </c>
      <c r="D30" s="34">
        <f t="shared" ref="D30:H31" si="11">D31</f>
        <v>0</v>
      </c>
      <c r="E30" s="34">
        <f t="shared" si="11"/>
        <v>78</v>
      </c>
      <c r="F30" s="34">
        <f t="shared" si="11"/>
        <v>0</v>
      </c>
      <c r="G30" s="34">
        <f t="shared" si="11"/>
        <v>0</v>
      </c>
      <c r="H30" s="79">
        <f t="shared" si="11"/>
        <v>0</v>
      </c>
      <c r="I30" s="87"/>
      <c r="J30" s="16"/>
      <c r="K30" s="87"/>
    </row>
    <row r="31" spans="1:11" ht="66.75" customHeight="1">
      <c r="A31" s="4"/>
      <c r="B31" s="5" t="s">
        <v>366</v>
      </c>
      <c r="C31" s="35">
        <f>C32</f>
        <v>78</v>
      </c>
      <c r="D31" s="35">
        <f t="shared" si="11"/>
        <v>0</v>
      </c>
      <c r="E31" s="35">
        <f t="shared" si="11"/>
        <v>78</v>
      </c>
      <c r="F31" s="35">
        <f t="shared" si="11"/>
        <v>0</v>
      </c>
      <c r="G31" s="35">
        <f t="shared" si="11"/>
        <v>0</v>
      </c>
      <c r="H31" s="78">
        <f t="shared" si="11"/>
        <v>0</v>
      </c>
      <c r="I31" s="4"/>
      <c r="J31" s="12"/>
      <c r="K31" s="4"/>
    </row>
    <row r="32" spans="1:11" s="74" customFormat="1" ht="89.25" customHeight="1">
      <c r="A32" s="186"/>
      <c r="B32" s="18" t="s">
        <v>798</v>
      </c>
      <c r="C32" s="36">
        <f>D32+E32</f>
        <v>78</v>
      </c>
      <c r="D32" s="36"/>
      <c r="E32" s="36">
        <v>78</v>
      </c>
      <c r="F32" s="36"/>
      <c r="G32" s="36"/>
      <c r="H32" s="83"/>
      <c r="I32" s="186"/>
      <c r="J32" s="30" t="s">
        <v>385</v>
      </c>
      <c r="K32" s="186"/>
    </row>
    <row r="33" spans="1:11">
      <c r="A33" s="8"/>
      <c r="B33" s="8"/>
      <c r="C33" s="8"/>
      <c r="D33" s="8"/>
      <c r="E33" s="8"/>
      <c r="F33" s="8"/>
      <c r="G33" s="8"/>
      <c r="H33" s="8"/>
      <c r="I33" s="8"/>
      <c r="J33" s="6"/>
      <c r="K33" s="8"/>
    </row>
  </sheetData>
  <mergeCells count="15">
    <mergeCell ref="H5:K5"/>
    <mergeCell ref="I6:I8"/>
    <mergeCell ref="A1:K1"/>
    <mergeCell ref="A2:K2"/>
    <mergeCell ref="A3:K3"/>
    <mergeCell ref="C7:C8"/>
    <mergeCell ref="B6:B8"/>
    <mergeCell ref="A6:A8"/>
    <mergeCell ref="D7:E7"/>
    <mergeCell ref="J6:J8"/>
    <mergeCell ref="K6:K8"/>
    <mergeCell ref="C6:E6"/>
    <mergeCell ref="F6:H6"/>
    <mergeCell ref="F7:F8"/>
    <mergeCell ref="G7:H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sheetPr>
  <dimension ref="A1:M118"/>
  <sheetViews>
    <sheetView showZeros="0" tabSelected="1" zoomScale="70" zoomScaleNormal="70" workbookViewId="0">
      <selection activeCell="J112" sqref="J112"/>
    </sheetView>
  </sheetViews>
  <sheetFormatPr defaultRowHeight="18.75"/>
  <cols>
    <col min="1" max="1" width="8.21875" customWidth="1"/>
    <col min="2" max="2" width="38.77734375" customWidth="1"/>
    <col min="3" max="4" width="16.5546875" customWidth="1"/>
    <col min="5" max="7" width="10.44140625" hidden="1" customWidth="1"/>
    <col min="8" max="8" width="17.109375" customWidth="1"/>
    <col min="9" max="9" width="11.5546875" customWidth="1"/>
    <col min="10" max="10" width="12.77734375" style="374" customWidth="1"/>
    <col min="13" max="13" width="9.109375" bestFit="1" customWidth="1"/>
  </cols>
  <sheetData>
    <row r="1" spans="1:12" ht="23.25" customHeight="1">
      <c r="A1" s="804" t="s">
        <v>320</v>
      </c>
      <c r="B1" s="804"/>
      <c r="C1" s="804"/>
      <c r="D1" s="804"/>
      <c r="E1" s="804"/>
      <c r="F1" s="804"/>
      <c r="G1" s="804"/>
      <c r="H1" s="804"/>
      <c r="I1" s="804"/>
      <c r="J1" s="804"/>
    </row>
    <row r="2" spans="1:12" ht="47.25" customHeight="1">
      <c r="A2" s="804" t="s">
        <v>321</v>
      </c>
      <c r="B2" s="804"/>
      <c r="C2" s="804"/>
      <c r="D2" s="804"/>
      <c r="E2" s="804"/>
      <c r="F2" s="804"/>
      <c r="G2" s="804"/>
      <c r="H2" s="804"/>
      <c r="I2" s="804"/>
      <c r="J2" s="804"/>
    </row>
    <row r="3" spans="1:12" ht="21" customHeight="1">
      <c r="A3" s="805" t="s">
        <v>1409</v>
      </c>
      <c r="B3" s="805"/>
      <c r="C3" s="805"/>
      <c r="D3" s="805"/>
      <c r="E3" s="805"/>
      <c r="F3" s="805"/>
      <c r="G3" s="805"/>
      <c r="H3" s="805"/>
      <c r="I3" s="805"/>
      <c r="J3" s="805"/>
    </row>
    <row r="4" spans="1:12" ht="13.5" customHeight="1">
      <c r="A4" s="431"/>
      <c r="B4" s="431"/>
      <c r="C4" s="431"/>
      <c r="D4" s="431"/>
      <c r="E4" s="431"/>
      <c r="F4" s="431"/>
      <c r="G4" s="431"/>
      <c r="H4" s="431"/>
      <c r="I4" s="431"/>
      <c r="J4" s="431"/>
    </row>
    <row r="5" spans="1:12" ht="24" customHeight="1">
      <c r="I5" s="806" t="s">
        <v>308</v>
      </c>
      <c r="J5" s="806"/>
    </row>
    <row r="6" spans="1:12" ht="18.75" customHeight="1">
      <c r="A6" s="791" t="s">
        <v>317</v>
      </c>
      <c r="B6" s="791" t="s">
        <v>318</v>
      </c>
      <c r="C6" s="798" t="s">
        <v>839</v>
      </c>
      <c r="D6" s="799"/>
      <c r="E6" s="791" t="s">
        <v>942</v>
      </c>
      <c r="F6" s="798" t="s">
        <v>941</v>
      </c>
      <c r="G6" s="799"/>
      <c r="H6" s="791" t="s">
        <v>961</v>
      </c>
      <c r="I6" s="798" t="s">
        <v>970</v>
      </c>
      <c r="J6" s="799"/>
    </row>
    <row r="7" spans="1:12" ht="75" customHeight="1">
      <c r="A7" s="792"/>
      <c r="B7" s="792"/>
      <c r="C7" s="800"/>
      <c r="D7" s="801"/>
      <c r="E7" s="792"/>
      <c r="F7" s="800"/>
      <c r="G7" s="801"/>
      <c r="H7" s="792"/>
      <c r="I7" s="800"/>
      <c r="J7" s="801"/>
    </row>
    <row r="8" spans="1:12" ht="8.25" customHeight="1">
      <c r="A8" s="792"/>
      <c r="B8" s="792"/>
      <c r="C8" s="800"/>
      <c r="D8" s="801"/>
      <c r="E8" s="792"/>
      <c r="F8" s="800"/>
      <c r="G8" s="801"/>
      <c r="H8" s="792"/>
      <c r="I8" s="800"/>
      <c r="J8" s="801"/>
    </row>
    <row r="9" spans="1:12" ht="18.75" customHeight="1">
      <c r="A9" s="792"/>
      <c r="B9" s="792"/>
      <c r="C9" s="800"/>
      <c r="D9" s="801"/>
      <c r="E9" s="792"/>
      <c r="F9" s="800"/>
      <c r="G9" s="801"/>
      <c r="H9" s="792"/>
      <c r="I9" s="800"/>
      <c r="J9" s="801"/>
    </row>
    <row r="10" spans="1:12" ht="24" customHeight="1">
      <c r="A10" s="792"/>
      <c r="B10" s="792"/>
      <c r="C10" s="800"/>
      <c r="D10" s="801"/>
      <c r="E10" s="792"/>
      <c r="F10" s="800"/>
      <c r="G10" s="801"/>
      <c r="H10" s="792"/>
      <c r="I10" s="800"/>
      <c r="J10" s="801"/>
    </row>
    <row r="11" spans="1:12" ht="19.5" customHeight="1">
      <c r="A11" s="792"/>
      <c r="B11" s="792"/>
      <c r="C11" s="800"/>
      <c r="D11" s="801"/>
      <c r="E11" s="792"/>
      <c r="F11" s="800"/>
      <c r="G11" s="801"/>
      <c r="H11" s="792"/>
      <c r="I11" s="800"/>
      <c r="J11" s="801"/>
    </row>
    <row r="12" spans="1:12" ht="12.75" customHeight="1">
      <c r="A12" s="792"/>
      <c r="B12" s="792"/>
      <c r="C12" s="802"/>
      <c r="D12" s="803"/>
      <c r="E12" s="792"/>
      <c r="F12" s="802"/>
      <c r="G12" s="803"/>
      <c r="H12" s="792"/>
      <c r="I12" s="802"/>
      <c r="J12" s="803"/>
    </row>
    <row r="13" spans="1:12" ht="39" customHeight="1">
      <c r="A13" s="793"/>
      <c r="B13" s="793"/>
      <c r="C13" s="244" t="s">
        <v>846</v>
      </c>
      <c r="D13" s="244" t="s">
        <v>847</v>
      </c>
      <c r="E13" s="793"/>
      <c r="F13" s="244" t="s">
        <v>846</v>
      </c>
      <c r="G13" s="244" t="s">
        <v>847</v>
      </c>
      <c r="H13" s="793"/>
      <c r="I13" s="244" t="s">
        <v>846</v>
      </c>
      <c r="J13" s="390" t="s">
        <v>847</v>
      </c>
    </row>
    <row r="14" spans="1:12" ht="29.25" customHeight="1">
      <c r="A14" s="59">
        <v>1</v>
      </c>
      <c r="B14" s="59">
        <v>2</v>
      </c>
      <c r="C14" s="59">
        <v>3</v>
      </c>
      <c r="D14" s="59">
        <v>4</v>
      </c>
      <c r="E14" s="59"/>
      <c r="F14" s="59"/>
      <c r="G14" s="59"/>
      <c r="H14" s="59">
        <v>5</v>
      </c>
      <c r="I14" s="59" t="s">
        <v>923</v>
      </c>
      <c r="J14" s="377" t="s">
        <v>924</v>
      </c>
    </row>
    <row r="15" spans="1:12">
      <c r="A15" s="393"/>
      <c r="B15" s="394" t="s">
        <v>411</v>
      </c>
      <c r="C15" s="395">
        <f t="shared" ref="C15:H15" si="0">C16+C45</f>
        <v>8664771.9395154323</v>
      </c>
      <c r="D15" s="395">
        <f t="shared" si="0"/>
        <v>9828848.9395154342</v>
      </c>
      <c r="E15" s="395">
        <f t="shared" si="0"/>
        <v>5812733</v>
      </c>
      <c r="F15" s="395" t="e">
        <f t="shared" si="0"/>
        <v>#DIV/0!</v>
      </c>
      <c r="G15" s="395" t="e">
        <f t="shared" si="0"/>
        <v>#DIV/0!</v>
      </c>
      <c r="H15" s="395">
        <f t="shared" si="0"/>
        <v>8226165</v>
      </c>
      <c r="I15" s="396">
        <f t="shared" ref="I15:I43" si="1">H15/C15*100</f>
        <v>94.938044041122666</v>
      </c>
      <c r="J15" s="397">
        <f>H15/D15*100</f>
        <v>83.694083108022127</v>
      </c>
    </row>
    <row r="16" spans="1:12">
      <c r="A16" s="20" t="s">
        <v>8</v>
      </c>
      <c r="B16" s="44" t="s">
        <v>327</v>
      </c>
      <c r="C16" s="239">
        <f t="shared" ref="C16:H16" si="2">SUM(C17:C43)</f>
        <v>5477038.9395154323</v>
      </c>
      <c r="D16" s="239">
        <f t="shared" si="2"/>
        <v>6609819.9395154333</v>
      </c>
      <c r="E16" s="239">
        <f t="shared" si="2"/>
        <v>4300367</v>
      </c>
      <c r="F16" s="239">
        <f t="shared" si="2"/>
        <v>923.81253463259918</v>
      </c>
      <c r="G16" s="239">
        <f t="shared" si="2"/>
        <v>939.40267083946185</v>
      </c>
      <c r="H16" s="239">
        <f t="shared" si="2"/>
        <v>5872740</v>
      </c>
      <c r="I16" s="111">
        <f t="shared" si="1"/>
        <v>107.22472607652442</v>
      </c>
      <c r="J16" s="378">
        <f t="shared" ref="J16:J81" si="3">H16/D16*100</f>
        <v>88.848713788571544</v>
      </c>
      <c r="L16" s="57"/>
    </row>
    <row r="17" spans="1:13">
      <c r="A17" s="76">
        <v>1</v>
      </c>
      <c r="B17" s="4" t="s">
        <v>386</v>
      </c>
      <c r="C17" s="238">
        <f>'PL2.1-GN TUNG CĐT (keodai)'!C16+'PL2.2-GN TUNG CĐT (KH2024)'!C14</f>
        <v>495</v>
      </c>
      <c r="D17" s="238">
        <f>'PL2.1-GN TUNG CĐT (keodai)'!C16+'PL2.2-GN TUNG CĐT (KH2024)'!D14</f>
        <v>495</v>
      </c>
      <c r="E17" s="238">
        <v>0</v>
      </c>
      <c r="F17" s="358">
        <f t="shared" ref="F17:F80" si="4">E17/C17*100</f>
        <v>0</v>
      </c>
      <c r="G17" s="358">
        <f t="shared" ref="G17:G80" si="5">E17/D17*100</f>
        <v>0</v>
      </c>
      <c r="H17" s="238">
        <f>'PL2.1-GN TUNG CĐT (keodai)'!P16+'PL2.2-GN TUNG CĐT (KH2024)'!Y14</f>
        <v>438</v>
      </c>
      <c r="I17" s="240">
        <f t="shared" si="1"/>
        <v>88.484848484848484</v>
      </c>
      <c r="J17" s="373">
        <f t="shared" si="3"/>
        <v>88.484848484848484</v>
      </c>
      <c r="L17" s="57"/>
      <c r="M17" s="57"/>
    </row>
    <row r="18" spans="1:13">
      <c r="A18" s="76">
        <v>2</v>
      </c>
      <c r="B18" s="4" t="s">
        <v>955</v>
      </c>
      <c r="C18" s="238">
        <f>'PL2.1-GN TUNG CĐT (keodai)'!C17+'PL2.2-GN TUNG CĐT (KH2024)'!C15</f>
        <v>0</v>
      </c>
      <c r="D18" s="238">
        <f>'PL2.1-GN TUNG CĐT (keodai)'!C17+'PL2.2-GN TUNG CĐT (KH2024)'!D15</f>
        <v>96</v>
      </c>
      <c r="E18" s="238"/>
      <c r="F18" s="358"/>
      <c r="G18" s="358"/>
      <c r="H18" s="238">
        <f>'PL2.1-GN TUNG CĐT (keodai)'!P17+'PL2.2-GN TUNG CĐT (KH2024)'!Y15</f>
        <v>96</v>
      </c>
      <c r="I18" s="240"/>
      <c r="J18" s="373">
        <f t="shared" ref="J18" si="6">H18/D18*100</f>
        <v>100</v>
      </c>
    </row>
    <row r="19" spans="1:13">
      <c r="A19" s="76">
        <v>3</v>
      </c>
      <c r="B19" s="4" t="s">
        <v>276</v>
      </c>
      <c r="C19" s="238">
        <f>'PL2.1-GN TUNG CĐT (keodai)'!C18+'PL2.2-GN TUNG CĐT (KH2024)'!C16</f>
        <v>84639</v>
      </c>
      <c r="D19" s="238">
        <f>'PL2.1-GN TUNG CĐT (keodai)'!C18+'PL2.2-GN TUNG CĐT (KH2024)'!D16</f>
        <v>11625</v>
      </c>
      <c r="E19" s="238">
        <v>6696</v>
      </c>
      <c r="F19" s="358">
        <f t="shared" si="4"/>
        <v>7.9112465884521326</v>
      </c>
      <c r="G19" s="358">
        <f t="shared" si="5"/>
        <v>57.599999999999994</v>
      </c>
      <c r="H19" s="238">
        <f>'PL2.1-GN TUNG CĐT (keodai)'!P18+'PL2.2-GN TUNG CĐT (KH2024)'!Y16</f>
        <v>7146</v>
      </c>
      <c r="I19" s="240">
        <f t="shared" si="1"/>
        <v>8.4429163860631622</v>
      </c>
      <c r="J19" s="373">
        <f t="shared" si="3"/>
        <v>61.470967741935489</v>
      </c>
    </row>
    <row r="20" spans="1:13" ht="43.5" customHeight="1">
      <c r="A20" s="76">
        <v>4</v>
      </c>
      <c r="B20" s="28" t="s">
        <v>273</v>
      </c>
      <c r="C20" s="238">
        <f>'PL2.1-GN TUNG CĐT (keodai)'!C19+'PL2.2-GN TUNG CĐT (KH2024)'!C17</f>
        <v>4755</v>
      </c>
      <c r="D20" s="238">
        <f>'PL2.1-GN TUNG CĐT (keodai)'!C19+'PL2.2-GN TUNG CĐT (KH2024)'!D17</f>
        <v>4755</v>
      </c>
      <c r="E20" s="238">
        <v>0</v>
      </c>
      <c r="F20" s="358">
        <f t="shared" si="4"/>
        <v>0</v>
      </c>
      <c r="G20" s="358">
        <f t="shared" si="5"/>
        <v>0</v>
      </c>
      <c r="H20" s="238">
        <f>'PL2.1-GN TUNG CĐT (keodai)'!P19+'PL2.2-GN TUNG CĐT (KH2024)'!Y17</f>
        <v>892</v>
      </c>
      <c r="I20" s="240">
        <f t="shared" si="1"/>
        <v>18.759200841219769</v>
      </c>
      <c r="J20" s="373">
        <f t="shared" si="3"/>
        <v>18.759200841219769</v>
      </c>
    </row>
    <row r="21" spans="1:13">
      <c r="A21" s="76">
        <v>5</v>
      </c>
      <c r="B21" s="4" t="s">
        <v>271</v>
      </c>
      <c r="C21" s="238">
        <f>'PL2.1-GN TUNG CĐT (keodai)'!C20+'PL2.2-GN TUNG CĐT (KH2024)'!C18</f>
        <v>3399890.3786619999</v>
      </c>
      <c r="D21" s="238">
        <f>'PL2.1-GN TUNG CĐT (keodai)'!C20+'PL2.2-GN TUNG CĐT (KH2024)'!D18</f>
        <v>4596222.3786620004</v>
      </c>
      <c r="E21" s="238">
        <v>3568753</v>
      </c>
      <c r="F21" s="358">
        <f t="shared" si="4"/>
        <v>104.96670782086966</v>
      </c>
      <c r="G21" s="358">
        <f t="shared" si="5"/>
        <v>77.645351029314085</v>
      </c>
      <c r="H21" s="238">
        <f>'PL2.1-GN TUNG CĐT (keodai)'!P20+'PL2.2-GN TUNG CĐT (KH2024)'!Y18</f>
        <v>4499500</v>
      </c>
      <c r="I21" s="240">
        <f t="shared" si="1"/>
        <v>132.34250222416708</v>
      </c>
      <c r="J21" s="373">
        <f t="shared" si="3"/>
        <v>97.895611424046081</v>
      </c>
    </row>
    <row r="22" spans="1:13">
      <c r="A22" s="76">
        <v>6</v>
      </c>
      <c r="B22" s="4" t="s">
        <v>259</v>
      </c>
      <c r="C22" s="238">
        <f>'PL2.1-GN TUNG CĐT (keodai)'!C21+'PL2.2-GN TUNG CĐT (KH2024)'!C19</f>
        <v>821407</v>
      </c>
      <c r="D22" s="238">
        <f>'PL2.1-GN TUNG CĐT (keodai)'!C21+'PL2.2-GN TUNG CĐT (KH2024)'!D19</f>
        <v>767605</v>
      </c>
      <c r="E22" s="238">
        <v>252046</v>
      </c>
      <c r="F22" s="358">
        <f t="shared" si="4"/>
        <v>30.684666675594436</v>
      </c>
      <c r="G22" s="358">
        <f t="shared" si="5"/>
        <v>32.835377570495247</v>
      </c>
      <c r="H22" s="238">
        <f>'PL2.1-GN TUNG CĐT (keodai)'!P21+'PL2.2-GN TUNG CĐT (KH2024)'!Y19</f>
        <v>546023</v>
      </c>
      <c r="I22" s="240">
        <f t="shared" si="1"/>
        <v>66.474110885346732</v>
      </c>
      <c r="J22" s="373">
        <f t="shared" si="3"/>
        <v>71.133330293575469</v>
      </c>
      <c r="M22" s="57"/>
    </row>
    <row r="23" spans="1:13">
      <c r="A23" s="76">
        <v>7</v>
      </c>
      <c r="B23" s="4" t="s">
        <v>258</v>
      </c>
      <c r="C23" s="238">
        <f>'PL2.1-GN TUNG CĐT (keodai)'!C22+'PL2.2-GN TUNG CĐT (KH2024)'!C20</f>
        <v>7609</v>
      </c>
      <c r="D23" s="238">
        <f>'PL2.1-GN TUNG CĐT (keodai)'!C22+'PL2.2-GN TUNG CĐT (KH2024)'!D20</f>
        <v>22571</v>
      </c>
      <c r="E23" s="238">
        <v>3449</v>
      </c>
      <c r="F23" s="358">
        <f t="shared" si="4"/>
        <v>45.327901169667498</v>
      </c>
      <c r="G23" s="358">
        <f t="shared" si="5"/>
        <v>15.28066988613708</v>
      </c>
      <c r="H23" s="238">
        <f>'PL2.1-GN TUNG CĐT (keodai)'!P22+'PL2.2-GN TUNG CĐT (KH2024)'!Y20</f>
        <v>5097</v>
      </c>
      <c r="I23" s="240">
        <f t="shared" si="1"/>
        <v>66.986463398606915</v>
      </c>
      <c r="J23" s="373">
        <f t="shared" si="3"/>
        <v>22.582074343183731</v>
      </c>
    </row>
    <row r="24" spans="1:13">
      <c r="A24" s="76">
        <v>8</v>
      </c>
      <c r="B24" s="4" t="s">
        <v>257</v>
      </c>
      <c r="C24" s="238">
        <f>'PL2.1-GN TUNG CĐT (keodai)'!C23+'PL2.2-GN TUNG CĐT (KH2024)'!C21</f>
        <v>94181</v>
      </c>
      <c r="D24" s="238">
        <f>'PL2.1-GN TUNG CĐT (keodai)'!C23+'PL2.2-GN TUNG CĐT (KH2024)'!D21</f>
        <v>99119</v>
      </c>
      <c r="E24" s="238">
        <v>19081</v>
      </c>
      <c r="F24" s="358">
        <f t="shared" si="4"/>
        <v>20.259925037958823</v>
      </c>
      <c r="G24" s="358">
        <f t="shared" si="5"/>
        <v>19.250597766321288</v>
      </c>
      <c r="H24" s="238">
        <f>'PL2.1-GN TUNG CĐT (keodai)'!P23+'PL2.2-GN TUNG CĐT (KH2024)'!Y21</f>
        <v>38770</v>
      </c>
      <c r="I24" s="240">
        <f t="shared" si="1"/>
        <v>41.165415529671591</v>
      </c>
      <c r="J24" s="373">
        <f t="shared" si="3"/>
        <v>39.114599622675769</v>
      </c>
    </row>
    <row r="25" spans="1:13">
      <c r="A25" s="76">
        <v>9</v>
      </c>
      <c r="B25" s="4" t="s">
        <v>260</v>
      </c>
      <c r="C25" s="238">
        <f>'PL2.1-GN TUNG CĐT (keodai)'!C24+'PL2.2-GN TUNG CĐT (KH2024)'!C22</f>
        <v>142000</v>
      </c>
      <c r="D25" s="238">
        <f>'PL2.1-GN TUNG CĐT (keodai)'!C24+'PL2.2-GN TUNG CĐT (KH2024)'!D22</f>
        <v>227909</v>
      </c>
      <c r="E25" s="238">
        <v>103688</v>
      </c>
      <c r="F25" s="358">
        <f t="shared" si="4"/>
        <v>73.019718309859144</v>
      </c>
      <c r="G25" s="358">
        <f t="shared" si="5"/>
        <v>45.495351214739216</v>
      </c>
      <c r="H25" s="238">
        <f>'PL2.1-GN TUNG CĐT (keodai)'!P24+'PL2.2-GN TUNG CĐT (KH2024)'!Y22</f>
        <v>227844</v>
      </c>
      <c r="I25" s="240">
        <f t="shared" si="1"/>
        <v>160.45352112676056</v>
      </c>
      <c r="J25" s="373">
        <f t="shared" si="3"/>
        <v>99.971479845025868</v>
      </c>
    </row>
    <row r="26" spans="1:13">
      <c r="A26" s="76">
        <v>10</v>
      </c>
      <c r="B26" s="4" t="s">
        <v>274</v>
      </c>
      <c r="C26" s="238">
        <f>'PL2.1-GN TUNG CĐT (keodai)'!C25+'PL2.2-GN TUNG CĐT (KH2024)'!C23</f>
        <v>3186</v>
      </c>
      <c r="D26" s="238">
        <f>'PL2.1-GN TUNG CĐT (keodai)'!C25+'PL2.2-GN TUNG CĐT (KH2024)'!D23</f>
        <v>2516</v>
      </c>
      <c r="E26" s="238">
        <v>663</v>
      </c>
      <c r="F26" s="358">
        <f t="shared" si="4"/>
        <v>20.809792843691149</v>
      </c>
      <c r="G26" s="358">
        <f t="shared" si="5"/>
        <v>26.351351351351347</v>
      </c>
      <c r="H26" s="238">
        <f>'PL2.1-GN TUNG CĐT (keodai)'!P25+'PL2.2-GN TUNG CĐT (KH2024)'!Y23</f>
        <v>2211</v>
      </c>
      <c r="I26" s="240">
        <f t="shared" si="1"/>
        <v>69.397363465160083</v>
      </c>
      <c r="J26" s="373">
        <f t="shared" si="3"/>
        <v>87.877583465818759</v>
      </c>
    </row>
    <row r="27" spans="1:13" hidden="1">
      <c r="A27" s="76"/>
      <c r="B27" s="4" t="s">
        <v>281</v>
      </c>
      <c r="C27" s="238">
        <f>'PL2.1-GN TUNG CĐT (keodai)'!C26+'PL2.2-GN TUNG CĐT (KH2024)'!C24</f>
        <v>1303</v>
      </c>
      <c r="D27" s="238">
        <f>'PL2.1-GN TUNG CĐT (keodai)'!C26+'PL2.2-GN TUNG CĐT (KH2024)'!D24</f>
        <v>0</v>
      </c>
      <c r="E27" s="238"/>
      <c r="F27" s="358"/>
      <c r="G27" s="358"/>
      <c r="H27" s="238">
        <f>'PL2.1-GN TUNG CĐT (keodai)'!P26+'PL2.2-GN TUNG CĐT (KH2024)'!Y24</f>
        <v>0</v>
      </c>
      <c r="I27" s="240"/>
      <c r="J27" s="373"/>
    </row>
    <row r="28" spans="1:13">
      <c r="A28" s="450">
        <v>11</v>
      </c>
      <c r="B28" s="491" t="s">
        <v>383</v>
      </c>
      <c r="C28" s="452">
        <f>'PL2.1-GN TUNG CĐT (keodai)'!C27+'PL2.2-GN TUNG CĐT (KH2024)'!C25</f>
        <v>36922.004081632658</v>
      </c>
      <c r="D28" s="452">
        <f>'PL2.1-GN TUNG CĐT (keodai)'!C27+'PL2.2-GN TUNG CĐT (KH2024)'!D25</f>
        <v>16922.004081632658</v>
      </c>
      <c r="E28" s="452">
        <v>12369</v>
      </c>
      <c r="F28" s="466">
        <f t="shared" si="4"/>
        <v>33.500348390224907</v>
      </c>
      <c r="G28" s="466">
        <f t="shared" si="5"/>
        <v>73.094179272923455</v>
      </c>
      <c r="H28" s="452">
        <f>'PL2.1-GN TUNG CĐT (keodai)'!P27+'PL2.2-GN TUNG CĐT (KH2024)'!Y25</f>
        <v>14909</v>
      </c>
      <c r="I28" s="453">
        <f t="shared" si="1"/>
        <v>40.379714944608544</v>
      </c>
      <c r="J28" s="373">
        <f t="shared" si="3"/>
        <v>88.104221746302514</v>
      </c>
    </row>
    <row r="29" spans="1:13">
      <c r="A29" s="76">
        <v>12</v>
      </c>
      <c r="B29" s="4" t="s">
        <v>280</v>
      </c>
      <c r="C29" s="238">
        <f>'PL2.1-GN TUNG CĐT (keodai)'!C28+'PL2.2-GN TUNG CĐT (KH2024)'!C26</f>
        <v>4895</v>
      </c>
      <c r="D29" s="238">
        <f>'PL2.1-GN TUNG CĐT (keodai)'!C28+'PL2.2-GN TUNG CĐT (KH2024)'!D26</f>
        <v>759</v>
      </c>
      <c r="E29" s="238">
        <v>344</v>
      </c>
      <c r="F29" s="358">
        <f t="shared" si="4"/>
        <v>7.027579162410623</v>
      </c>
      <c r="G29" s="358">
        <f t="shared" si="5"/>
        <v>45.322793148880102</v>
      </c>
      <c r="H29" s="238">
        <f>'PL2.1-GN TUNG CĐT (keodai)'!P28+'PL2.2-GN TUNG CĐT (KH2024)'!Y26</f>
        <v>344</v>
      </c>
      <c r="I29" s="240">
        <f t="shared" si="1"/>
        <v>7.027579162410623</v>
      </c>
      <c r="J29" s="373">
        <f t="shared" si="3"/>
        <v>45.322793148880102</v>
      </c>
    </row>
    <row r="30" spans="1:13">
      <c r="A30" s="76">
        <v>13</v>
      </c>
      <c r="B30" s="4" t="s">
        <v>272</v>
      </c>
      <c r="C30" s="238">
        <f>'PL2.1-GN TUNG CĐT (keodai)'!C29+'PL2.2-GN TUNG CĐT (KH2024)'!C27</f>
        <v>95061</v>
      </c>
      <c r="D30" s="238">
        <f>'PL2.1-GN TUNG CĐT (keodai)'!C29+'PL2.2-GN TUNG CĐT (KH2024)'!D27</f>
        <v>121630</v>
      </c>
      <c r="E30" s="238">
        <v>24853</v>
      </c>
      <c r="F30" s="358">
        <f t="shared" si="4"/>
        <v>26.144265261253302</v>
      </c>
      <c r="G30" s="358">
        <f t="shared" si="5"/>
        <v>20.433281262846336</v>
      </c>
      <c r="H30" s="238">
        <f>'PL2.1-GN TUNG CĐT (keodai)'!P29+'PL2.2-GN TUNG CĐT (KH2024)'!Y27</f>
        <v>50664</v>
      </c>
      <c r="I30" s="240">
        <f t="shared" si="1"/>
        <v>53.29630447817717</v>
      </c>
      <c r="J30" s="373">
        <f t="shared" si="3"/>
        <v>41.654197155307074</v>
      </c>
    </row>
    <row r="31" spans="1:13">
      <c r="A31" s="76">
        <v>14</v>
      </c>
      <c r="B31" s="4" t="s">
        <v>256</v>
      </c>
      <c r="C31" s="238">
        <f>'PL2.1-GN TUNG CĐT (keodai)'!C30+'PL2.2-GN TUNG CĐT (KH2024)'!C28</f>
        <v>60663</v>
      </c>
      <c r="D31" s="238">
        <f>'PL2.1-GN TUNG CĐT (keodai)'!C30+'PL2.2-GN TUNG CĐT (KH2024)'!D28</f>
        <v>42270</v>
      </c>
      <c r="E31" s="238">
        <v>26240</v>
      </c>
      <c r="F31" s="358">
        <f t="shared" si="4"/>
        <v>43.255361587788272</v>
      </c>
      <c r="G31" s="358">
        <f t="shared" si="5"/>
        <v>62.077123255263778</v>
      </c>
      <c r="H31" s="238">
        <f>'PL2.1-GN TUNG CĐT (keodai)'!P30+'PL2.2-GN TUNG CĐT (KH2024)'!Y28</f>
        <v>36739</v>
      </c>
      <c r="I31" s="240">
        <f t="shared" si="1"/>
        <v>60.562451576743648</v>
      </c>
      <c r="J31" s="373">
        <f t="shared" si="3"/>
        <v>86.915069789448779</v>
      </c>
    </row>
    <row r="32" spans="1:13">
      <c r="A32" s="76">
        <v>15</v>
      </c>
      <c r="B32" s="4" t="s">
        <v>279</v>
      </c>
      <c r="C32" s="238">
        <f>'PL2.1-GN TUNG CĐT (keodai)'!C31+'PL2.2-GN TUNG CĐT (KH2024)'!C29</f>
        <v>13550</v>
      </c>
      <c r="D32" s="238">
        <f>'PL2.1-GN TUNG CĐT (keodai)'!C31+'PL2.2-GN TUNG CĐT (KH2024)'!D29</f>
        <v>16150</v>
      </c>
      <c r="E32" s="238">
        <v>15844</v>
      </c>
      <c r="F32" s="358">
        <f t="shared" si="4"/>
        <v>116.92988929889299</v>
      </c>
      <c r="G32" s="358">
        <f t="shared" si="5"/>
        <v>98.10526315789474</v>
      </c>
      <c r="H32" s="238">
        <f>'PL2.1-GN TUNG CĐT (keodai)'!P31+'PL2.2-GN TUNG CĐT (KH2024)'!Y29</f>
        <v>16149</v>
      </c>
      <c r="I32" s="240">
        <f t="shared" si="1"/>
        <v>119.18081180811808</v>
      </c>
      <c r="J32" s="373">
        <f t="shared" si="3"/>
        <v>99.993808049535602</v>
      </c>
    </row>
    <row r="33" spans="1:13">
      <c r="A33" s="76">
        <v>16</v>
      </c>
      <c r="B33" s="4" t="s">
        <v>385</v>
      </c>
      <c r="C33" s="238">
        <f>'PL2.1-GN TUNG CĐT (keodai)'!C32+'PL2.2-GN TUNG CĐT (KH2024)'!C30</f>
        <v>2840.2</v>
      </c>
      <c r="D33" s="238">
        <f>'PL2.1-GN TUNG CĐT (keodai)'!C32+'PL2.2-GN TUNG CĐT (KH2024)'!D30</f>
        <v>2840.2</v>
      </c>
      <c r="E33" s="238">
        <v>0</v>
      </c>
      <c r="F33" s="358">
        <f t="shared" si="4"/>
        <v>0</v>
      </c>
      <c r="G33" s="358">
        <f t="shared" si="5"/>
        <v>0</v>
      </c>
      <c r="H33" s="238">
        <f>'PL2.1-GN TUNG CĐT (keodai)'!P32+'PL2.2-GN TUNG CĐT (KH2024)'!Y30</f>
        <v>887</v>
      </c>
      <c r="I33" s="240">
        <f t="shared" si="1"/>
        <v>31.230195056686149</v>
      </c>
      <c r="J33" s="373">
        <f t="shared" si="3"/>
        <v>31.230195056686149</v>
      </c>
    </row>
    <row r="34" spans="1:13">
      <c r="A34" s="450">
        <v>17</v>
      </c>
      <c r="B34" s="491" t="s">
        <v>384</v>
      </c>
      <c r="C34" s="452">
        <f>'PL2.1-GN TUNG CĐT (keodai)'!C33+'PL2.2-GN TUNG CĐT (KH2024)'!C31</f>
        <v>5876.8567717996284</v>
      </c>
      <c r="D34" s="452">
        <f>'PL2.1-GN TUNG CĐT (keodai)'!C33+'PL2.2-GN TUNG CĐT (KH2024)'!D31</f>
        <v>5876.8567717996284</v>
      </c>
      <c r="E34" s="452">
        <v>0</v>
      </c>
      <c r="F34" s="466">
        <f t="shared" si="4"/>
        <v>0</v>
      </c>
      <c r="G34" s="466">
        <f t="shared" si="5"/>
        <v>0</v>
      </c>
      <c r="H34" s="452">
        <f>'PL2.1-GN TUNG CĐT (keodai)'!P33+'PL2.2-GN TUNG CĐT (KH2024)'!Y31</f>
        <v>1828</v>
      </c>
      <c r="I34" s="453">
        <f t="shared" si="1"/>
        <v>31.105062978082831</v>
      </c>
      <c r="J34" s="373">
        <f t="shared" si="3"/>
        <v>31.105062978082831</v>
      </c>
    </row>
    <row r="35" spans="1:13" s="354" customFormat="1">
      <c r="A35" s="76">
        <v>18</v>
      </c>
      <c r="B35" s="213" t="s">
        <v>278</v>
      </c>
      <c r="C35" s="238">
        <f>'PL2.1-GN TUNG CĐT (keodai)'!C34+'PL2.2-GN TUNG CĐT (KH2024)'!C32</f>
        <v>22123</v>
      </c>
      <c r="D35" s="238">
        <f>'PL2.1-GN TUNG CĐT (keodai)'!C34+'PL2.2-GN TUNG CĐT (KH2024)'!D32</f>
        <v>196</v>
      </c>
      <c r="E35" s="238">
        <v>0</v>
      </c>
      <c r="F35" s="358">
        <f t="shared" si="4"/>
        <v>0</v>
      </c>
      <c r="G35" s="358">
        <f t="shared" si="5"/>
        <v>0</v>
      </c>
      <c r="H35" s="238">
        <f>'PL2.1-GN TUNG CĐT (keodai)'!P34+'PL2.2-GN TUNG CĐT (KH2024)'!Y32</f>
        <v>113</v>
      </c>
      <c r="I35" s="240">
        <f t="shared" si="1"/>
        <v>0.51078063553767572</v>
      </c>
      <c r="J35" s="373">
        <f t="shared" si="3"/>
        <v>57.653061224489797</v>
      </c>
    </row>
    <row r="36" spans="1:13">
      <c r="A36" s="76">
        <v>19</v>
      </c>
      <c r="B36" s="4" t="s">
        <v>282</v>
      </c>
      <c r="C36" s="238">
        <f>'PL2.1-GN TUNG CĐT (keodai)'!C35+'PL2.2-GN TUNG CĐT (KH2024)'!C33</f>
        <v>10000</v>
      </c>
      <c r="D36" s="238">
        <f>'PL2.1-GN TUNG CĐT (keodai)'!C35+'PL2.2-GN TUNG CĐT (KH2024)'!D33</f>
        <v>14000</v>
      </c>
      <c r="E36" s="238">
        <v>9309</v>
      </c>
      <c r="F36" s="358">
        <f t="shared" si="4"/>
        <v>93.089999999999989</v>
      </c>
      <c r="G36" s="358">
        <f t="shared" si="5"/>
        <v>66.492857142857147</v>
      </c>
      <c r="H36" s="238">
        <f>'PL2.1-GN TUNG CĐT (keodai)'!P35+'PL2.2-GN TUNG CĐT (KH2024)'!Y33</f>
        <v>11943</v>
      </c>
      <c r="I36" s="240">
        <f t="shared" si="1"/>
        <v>119.42999999999999</v>
      </c>
      <c r="J36" s="373">
        <f t="shared" si="3"/>
        <v>85.307142857142864</v>
      </c>
      <c r="L36" s="57"/>
      <c r="M36" s="57"/>
    </row>
    <row r="37" spans="1:13">
      <c r="A37" s="76">
        <v>20</v>
      </c>
      <c r="B37" s="4" t="s">
        <v>446</v>
      </c>
      <c r="C37" s="238">
        <f>'PL2.1-GN TUNG CĐT (keodai)'!C36+'PL2.2-GN TUNG CĐT (KH2024)'!C34</f>
        <v>5027</v>
      </c>
      <c r="D37" s="238">
        <f>'PL2.1-GN TUNG CĐT (keodai)'!C36+'PL2.2-GN TUNG CĐT (KH2024)'!D34</f>
        <v>5027</v>
      </c>
      <c r="E37" s="238">
        <v>0</v>
      </c>
      <c r="F37" s="358">
        <f t="shared" si="4"/>
        <v>0</v>
      </c>
      <c r="G37" s="358">
        <f t="shared" si="5"/>
        <v>0</v>
      </c>
      <c r="H37" s="238">
        <f>'PL2.1-GN TUNG CĐT (keodai)'!P36+'PL2.2-GN TUNG CĐT (KH2024)'!Y34</f>
        <v>4995</v>
      </c>
      <c r="I37" s="240">
        <f t="shared" si="1"/>
        <v>99.363437437835685</v>
      </c>
      <c r="J37" s="373">
        <f t="shared" si="3"/>
        <v>99.363437437835685</v>
      </c>
    </row>
    <row r="38" spans="1:13">
      <c r="A38" s="76">
        <v>21</v>
      </c>
      <c r="B38" s="4" t="s">
        <v>355</v>
      </c>
      <c r="C38" s="238">
        <f>'PL2.1-GN TUNG CĐT (keodai)'!C37+'PL2.2-GN TUNG CĐT (KH2024)'!C35</f>
        <v>16585</v>
      </c>
      <c r="D38" s="238">
        <f>'PL2.1-GN TUNG CĐT (keodai)'!C37+'PL2.2-GN TUNG CĐT (KH2024)'!D35</f>
        <v>16585</v>
      </c>
      <c r="E38" s="238">
        <v>8493</v>
      </c>
      <c r="F38" s="358">
        <f t="shared" si="4"/>
        <v>51.208923726258668</v>
      </c>
      <c r="G38" s="358">
        <f t="shared" si="5"/>
        <v>51.208923726258668</v>
      </c>
      <c r="H38" s="238">
        <f>'PL2.1-GN TUNG CĐT (keodai)'!P37+'PL2.2-GN TUNG CĐT (KH2024)'!Y35</f>
        <v>13555</v>
      </c>
      <c r="I38" s="240">
        <f t="shared" si="1"/>
        <v>81.730479348809155</v>
      </c>
      <c r="J38" s="373">
        <f t="shared" si="3"/>
        <v>81.730479348809155</v>
      </c>
      <c r="L38" s="57"/>
    </row>
    <row r="39" spans="1:13">
      <c r="A39" s="76">
        <v>22</v>
      </c>
      <c r="B39" s="4" t="s">
        <v>356</v>
      </c>
      <c r="C39" s="238">
        <f>'PL2.1-GN TUNG CĐT (keodai)'!C38+'PL2.2-GN TUNG CĐT (KH2024)'!C36</f>
        <v>3790</v>
      </c>
      <c r="D39" s="238">
        <f>'PL2.1-GN TUNG CĐT (keodai)'!C38+'PL2.2-GN TUNG CĐT (KH2024)'!D36</f>
        <v>3790</v>
      </c>
      <c r="E39" s="238">
        <v>2382</v>
      </c>
      <c r="F39" s="358">
        <f t="shared" si="4"/>
        <v>62.849604221635879</v>
      </c>
      <c r="G39" s="358">
        <f t="shared" si="5"/>
        <v>62.849604221635879</v>
      </c>
      <c r="H39" s="238">
        <f>'PL2.1-GN TUNG CĐT (keodai)'!P38+'PL2.2-GN TUNG CĐT (KH2024)'!Y36</f>
        <v>2382</v>
      </c>
      <c r="I39" s="240">
        <f t="shared" si="1"/>
        <v>62.849604221635879</v>
      </c>
      <c r="J39" s="373">
        <f t="shared" si="3"/>
        <v>62.849604221635879</v>
      </c>
    </row>
    <row r="40" spans="1:13" ht="29.25" customHeight="1">
      <c r="A40" s="76">
        <v>23</v>
      </c>
      <c r="B40" s="28" t="s">
        <v>357</v>
      </c>
      <c r="C40" s="238">
        <f>'PL2.1-GN TUNG CĐT (keodai)'!C39+'PL2.2-GN TUNG CĐT (KH2024)'!C37</f>
        <v>17680</v>
      </c>
      <c r="D40" s="238">
        <f>'PL2.1-GN TUNG CĐT (keodai)'!C39+'PL2.2-GN TUNG CĐT (KH2024)'!D37</f>
        <v>17680</v>
      </c>
      <c r="E40" s="238">
        <v>14223</v>
      </c>
      <c r="F40" s="358">
        <f t="shared" si="4"/>
        <v>80.446832579185525</v>
      </c>
      <c r="G40" s="358">
        <f t="shared" si="5"/>
        <v>80.446832579185525</v>
      </c>
      <c r="H40" s="238">
        <f>'PL2.1-GN TUNG CĐT (keodai)'!P39+'PL2.2-GN TUNG CĐT (KH2024)'!Y37</f>
        <v>16182</v>
      </c>
      <c r="I40" s="240">
        <f t="shared" si="1"/>
        <v>91.527149321266961</v>
      </c>
      <c r="J40" s="373">
        <f t="shared" si="3"/>
        <v>91.527149321266961</v>
      </c>
    </row>
    <row r="41" spans="1:13" hidden="1">
      <c r="A41" s="19"/>
      <c r="B41" s="4" t="s">
        <v>22</v>
      </c>
      <c r="C41" s="238">
        <f>'PL2.1-GN TUNG CĐT (keodai)'!C40+'PL2.2-GN TUNG CĐT (KH2024)'!C38</f>
        <v>434014</v>
      </c>
      <c r="D41" s="238">
        <f>'PL2.1-GN TUNG CĐT (keodai)'!C40+'PL2.2-GN TUNG CĐT (KH2024)'!D38</f>
        <v>434014</v>
      </c>
      <c r="E41" s="238">
        <v>161029</v>
      </c>
      <c r="F41" s="358">
        <f t="shared" si="4"/>
        <v>37.102259374121573</v>
      </c>
      <c r="G41" s="358">
        <f t="shared" si="5"/>
        <v>37.102259374121573</v>
      </c>
      <c r="H41" s="238">
        <f>'PL2.1-GN TUNG CĐT (keodai)'!P40+'PL2.2-GN TUNG CĐT (KH2024)'!Y38</f>
        <v>174598</v>
      </c>
      <c r="I41" s="240">
        <f t="shared" si="1"/>
        <v>40.228656218463001</v>
      </c>
      <c r="J41" s="373">
        <f t="shared" si="3"/>
        <v>40.228656218463001</v>
      </c>
    </row>
    <row r="42" spans="1:13" hidden="1">
      <c r="A42" s="19"/>
      <c r="B42" s="4" t="s">
        <v>283</v>
      </c>
      <c r="C42" s="238">
        <f>'PL2.1-GN TUNG CĐT (keodai)'!C41+'PL2.2-GN TUNG CĐT (KH2024)'!C39</f>
        <v>106346.5</v>
      </c>
      <c r="D42" s="238">
        <f>'PL2.1-GN TUNG CĐT (keodai)'!C41+'PL2.2-GN TUNG CĐT (KH2024)'!D39</f>
        <v>116514.5</v>
      </c>
      <c r="E42" s="238">
        <v>61478</v>
      </c>
      <c r="F42" s="358">
        <f t="shared" si="4"/>
        <v>57.809142755050701</v>
      </c>
      <c r="G42" s="358">
        <f t="shared" si="5"/>
        <v>52.764248226615571</v>
      </c>
      <c r="H42" s="238">
        <f>'PL2.1-GN TUNG CĐT (keodai)'!P41+'PL2.2-GN TUNG CĐT (KH2024)'!Y39</f>
        <v>99212</v>
      </c>
      <c r="I42" s="240">
        <f t="shared" si="1"/>
        <v>93.291269576337726</v>
      </c>
      <c r="J42" s="373">
        <f t="shared" si="3"/>
        <v>85.149916963124767</v>
      </c>
    </row>
    <row r="43" spans="1:13" ht="37.5" hidden="1">
      <c r="A43" s="19"/>
      <c r="B43" s="28" t="s">
        <v>6</v>
      </c>
      <c r="C43" s="238">
        <f>'PL2.1-GN TUNG CĐT (keodai)'!C42+'PL2.2-GN TUNG CĐT (KH2024)'!C40</f>
        <v>82200</v>
      </c>
      <c r="D43" s="238">
        <f>'PL2.1-GN TUNG CĐT (keodai)'!C42+'PL2.2-GN TUNG CĐT (KH2024)'!D40</f>
        <v>62652</v>
      </c>
      <c r="E43" s="238">
        <v>9427</v>
      </c>
      <c r="F43" s="358">
        <f t="shared" si="4"/>
        <v>11.468369829683699</v>
      </c>
      <c r="G43" s="358">
        <f t="shared" si="5"/>
        <v>15.046606652620826</v>
      </c>
      <c r="H43" s="238">
        <f>'PL2.1-GN TUNG CĐT (keodai)'!P42+'PL2.2-GN TUNG CĐT (KH2024)'!Y40</f>
        <v>100223</v>
      </c>
      <c r="I43" s="240">
        <f t="shared" si="1"/>
        <v>121.92579075425792</v>
      </c>
      <c r="J43" s="373">
        <f t="shared" si="3"/>
        <v>159.96775841154314</v>
      </c>
    </row>
    <row r="44" spans="1:13" ht="10.5" customHeight="1">
      <c r="A44" s="45"/>
      <c r="B44" s="45"/>
      <c r="C44" s="45"/>
      <c r="D44" s="35"/>
      <c r="E44" s="35"/>
      <c r="F44" s="357"/>
      <c r="G44" s="357"/>
      <c r="H44" s="45"/>
      <c r="I44" s="45"/>
      <c r="J44" s="379"/>
    </row>
    <row r="45" spans="1:13">
      <c r="A45" s="20" t="s">
        <v>21</v>
      </c>
      <c r="B45" s="44" t="s">
        <v>328</v>
      </c>
      <c r="C45" s="239">
        <f t="shared" ref="C45:H45" si="7">SUM(C46,C47,C53,C59,C67,C75,C81,C86,C92,C100,C106,C112)</f>
        <v>3187733</v>
      </c>
      <c r="D45" s="239">
        <f t="shared" si="7"/>
        <v>3219029</v>
      </c>
      <c r="E45" s="239">
        <f t="shared" si="7"/>
        <v>1512366</v>
      </c>
      <c r="F45" s="239" t="e">
        <f t="shared" si="7"/>
        <v>#DIV/0!</v>
      </c>
      <c r="G45" s="239" t="e">
        <f t="shared" si="7"/>
        <v>#DIV/0!</v>
      </c>
      <c r="H45" s="239">
        <f t="shared" si="7"/>
        <v>2353425</v>
      </c>
      <c r="I45" s="111">
        <f>H45/C45*100</f>
        <v>73.827544527725507</v>
      </c>
      <c r="J45" s="378">
        <f t="shared" si="3"/>
        <v>73.109779377570078</v>
      </c>
      <c r="M45" s="57"/>
    </row>
    <row r="46" spans="1:13" s="180" customFormat="1">
      <c r="A46" s="53">
        <v>1</v>
      </c>
      <c r="B46" s="482" t="s">
        <v>833</v>
      </c>
      <c r="C46" s="395">
        <f>'PL2.1-GN TUNG CĐT (keodai)'!I46</f>
        <v>114795</v>
      </c>
      <c r="D46" s="395">
        <f>'PL2.1-GN TUNG CĐT (keodai)'!I45</f>
        <v>114795</v>
      </c>
      <c r="E46" s="395"/>
      <c r="F46" s="395"/>
      <c r="G46" s="395"/>
      <c r="H46" s="395">
        <f>'PL2.1-GN TUNG CĐT (keodai)'!P46</f>
        <v>40984</v>
      </c>
      <c r="I46" s="483">
        <f>H46/C46*100</f>
        <v>35.701903393004926</v>
      </c>
      <c r="J46" s="397">
        <f t="shared" ref="J46" si="8">H46/D46*100</f>
        <v>35.701903393004926</v>
      </c>
      <c r="M46" s="219"/>
    </row>
    <row r="47" spans="1:13">
      <c r="A47" s="20">
        <v>2</v>
      </c>
      <c r="B47" s="44" t="s">
        <v>329</v>
      </c>
      <c r="C47" s="239">
        <f t="shared" ref="C47:H47" si="9">C48+C49+C52</f>
        <v>285825</v>
      </c>
      <c r="D47" s="239">
        <f t="shared" si="9"/>
        <v>336114</v>
      </c>
      <c r="E47" s="239">
        <f t="shared" si="9"/>
        <v>180642</v>
      </c>
      <c r="F47" s="239">
        <f t="shared" si="9"/>
        <v>1263.5301393598261</v>
      </c>
      <c r="G47" s="239">
        <f t="shared" si="9"/>
        <v>1214.5892182190375</v>
      </c>
      <c r="H47" s="239">
        <f t="shared" si="9"/>
        <v>209503</v>
      </c>
      <c r="I47" s="111">
        <f>H47/C47*100</f>
        <v>73.297647161724839</v>
      </c>
      <c r="J47" s="378">
        <f t="shared" si="3"/>
        <v>62.330935337415283</v>
      </c>
    </row>
    <row r="48" spans="1:13">
      <c r="A48" s="19"/>
      <c r="B48" s="45" t="s">
        <v>335</v>
      </c>
      <c r="C48" s="238">
        <f>'PL2.2-GN TUNG CĐT (KH2024)'!C44</f>
        <v>1379</v>
      </c>
      <c r="D48" s="238">
        <f>'PL2.2-GN TUNG CĐT (KH2024)'!D44</f>
        <v>1379</v>
      </c>
      <c r="E48" s="238">
        <v>15475</v>
      </c>
      <c r="F48" s="358">
        <f t="shared" si="4"/>
        <v>1122.1899927483682</v>
      </c>
      <c r="G48" s="358">
        <f t="shared" si="5"/>
        <v>1122.1899927483682</v>
      </c>
      <c r="H48" s="238">
        <f>'PL2.2-GN TUNG CĐT (KH2024)'!Y44</f>
        <v>1330</v>
      </c>
      <c r="I48" s="240">
        <f>H48/C48*100</f>
        <v>96.44670050761421</v>
      </c>
      <c r="J48" s="373">
        <f t="shared" si="3"/>
        <v>96.44670050761421</v>
      </c>
    </row>
    <row r="49" spans="1:10" ht="44.25" customHeight="1">
      <c r="A49" s="19"/>
      <c r="B49" s="5" t="s">
        <v>336</v>
      </c>
      <c r="C49" s="238">
        <f>'PL2.2-GN TUNG CĐT (KH2024)'!C45</f>
        <v>40421</v>
      </c>
      <c r="D49" s="238">
        <f>'PL2.2-GN TUNG CĐT (KH2024)'!D45</f>
        <v>90710</v>
      </c>
      <c r="E49" s="238">
        <v>35683</v>
      </c>
      <c r="F49" s="358">
        <f t="shared" si="4"/>
        <v>88.278370154127799</v>
      </c>
      <c r="G49" s="358">
        <f t="shared" si="5"/>
        <v>39.337449013339217</v>
      </c>
      <c r="H49" s="238">
        <f>'PL2.2-GN TUNG CĐT (KH2024)'!Y45</f>
        <v>49481</v>
      </c>
      <c r="I49" s="240">
        <f>H49/C49*100</f>
        <v>122.41409168501522</v>
      </c>
      <c r="J49" s="373">
        <f t="shared" si="3"/>
        <v>54.548561349355083</v>
      </c>
    </row>
    <row r="50" spans="1:10" s="74" customFormat="1" ht="24" hidden="1" customHeight="1">
      <c r="A50" s="46"/>
      <c r="B50" s="73" t="s">
        <v>425</v>
      </c>
      <c r="C50" s="238">
        <f>'PL2.2-GN TUNG CĐT (KH2024)'!C46</f>
        <v>0</v>
      </c>
      <c r="D50" s="238">
        <f>'PL2.2-GN TUNG CĐT (KH2024)'!D46</f>
        <v>0</v>
      </c>
      <c r="E50" s="323">
        <v>0</v>
      </c>
      <c r="F50" s="445" t="e">
        <f t="shared" si="4"/>
        <v>#DIV/0!</v>
      </c>
      <c r="G50" s="445" t="e">
        <f t="shared" si="5"/>
        <v>#DIV/0!</v>
      </c>
      <c r="H50" s="238">
        <f>'PL2.2-GN TUNG CĐT (KH2024)'!Y46</f>
        <v>0</v>
      </c>
      <c r="I50" s="113"/>
      <c r="J50" s="380"/>
    </row>
    <row r="51" spans="1:10" s="74" customFormat="1" ht="40.5" hidden="1" customHeight="1">
      <c r="A51" s="46"/>
      <c r="B51" s="73" t="s">
        <v>426</v>
      </c>
      <c r="C51" s="238">
        <f>'PL2.2-GN TUNG CĐT (KH2024)'!C47</f>
        <v>40421</v>
      </c>
      <c r="D51" s="238">
        <f>'PL2.2-GN TUNG CĐT (KH2024)'!D47</f>
        <v>90710</v>
      </c>
      <c r="E51" s="323">
        <v>35683</v>
      </c>
      <c r="F51" s="445">
        <f t="shared" si="4"/>
        <v>88.278370154127799</v>
      </c>
      <c r="G51" s="445">
        <f t="shared" si="5"/>
        <v>39.337449013339217</v>
      </c>
      <c r="H51" s="238">
        <f>'PL2.2-GN TUNG CĐT (KH2024)'!Y47</f>
        <v>49481</v>
      </c>
      <c r="I51" s="113">
        <f t="shared" ref="I51:I88" si="10">H51/C51*100</f>
        <v>122.41409168501522</v>
      </c>
      <c r="J51" s="380">
        <f t="shared" si="3"/>
        <v>54.548561349355083</v>
      </c>
    </row>
    <row r="52" spans="1:10" ht="45.75" customHeight="1">
      <c r="A52" s="19"/>
      <c r="B52" s="5" t="s">
        <v>439</v>
      </c>
      <c r="C52" s="238">
        <f>'PL2.2-GN TUNG CĐT (KH2024)'!C48+6516</f>
        <v>244025</v>
      </c>
      <c r="D52" s="238">
        <f>'PL2.2-GN TUNG CĐT (KH2024)'!D48+6516</f>
        <v>244025</v>
      </c>
      <c r="E52" s="238">
        <v>129484</v>
      </c>
      <c r="F52" s="358">
        <f t="shared" si="4"/>
        <v>53.06177645733019</v>
      </c>
      <c r="G52" s="358">
        <f t="shared" si="5"/>
        <v>53.06177645733019</v>
      </c>
      <c r="H52" s="238">
        <f>'PL2.2-GN TUNG CĐT (KH2024)'!Y48</f>
        <v>158692</v>
      </c>
      <c r="I52" s="240">
        <f t="shared" si="10"/>
        <v>65.031041901444524</v>
      </c>
      <c r="J52" s="373">
        <f t="shared" si="3"/>
        <v>65.031041901444524</v>
      </c>
    </row>
    <row r="53" spans="1:10">
      <c r="A53" s="20">
        <v>3</v>
      </c>
      <c r="B53" s="44" t="s">
        <v>332</v>
      </c>
      <c r="C53" s="239">
        <f>C54+C55+C58</f>
        <v>124327</v>
      </c>
      <c r="D53" s="239">
        <f t="shared" ref="D53:H53" si="11">D54+D55+D58</f>
        <v>103937</v>
      </c>
      <c r="E53" s="239">
        <f t="shared" si="11"/>
        <v>45396</v>
      </c>
      <c r="F53" s="239">
        <f t="shared" si="11"/>
        <v>165.50730067388179</v>
      </c>
      <c r="G53" s="239">
        <f t="shared" si="11"/>
        <v>169.54996968932642</v>
      </c>
      <c r="H53" s="239">
        <f t="shared" si="11"/>
        <v>65783</v>
      </c>
      <c r="I53" s="111">
        <f t="shared" si="10"/>
        <v>52.9112743008357</v>
      </c>
      <c r="J53" s="378">
        <f t="shared" si="3"/>
        <v>63.291224491759436</v>
      </c>
    </row>
    <row r="54" spans="1:10">
      <c r="A54" s="45"/>
      <c r="B54" s="45" t="s">
        <v>335</v>
      </c>
      <c r="C54" s="238">
        <f>'PL2.1-GN TUNG CĐT (keodai)'!C52+'PL2.2-GN TUNG CĐT (KH2024)'!C50</f>
        <v>1379</v>
      </c>
      <c r="D54" s="238">
        <f>'PL2.1-GN TUNG CĐT (keodai)'!C52+'PL2.2-GN TUNG CĐT (KH2024)'!D50</f>
        <v>1379</v>
      </c>
      <c r="E54" s="238">
        <v>7</v>
      </c>
      <c r="F54" s="358">
        <f t="shared" si="4"/>
        <v>0.50761421319796951</v>
      </c>
      <c r="G54" s="358">
        <f t="shared" si="5"/>
        <v>0.50761421319796951</v>
      </c>
      <c r="H54" s="238">
        <f>'PL2.1-GN TUNG CĐT (keodai)'!P52+'PL2.2-GN TUNG CĐT (KH2024)'!Y50</f>
        <v>1378</v>
      </c>
      <c r="I54" s="240">
        <f t="shared" si="10"/>
        <v>99.927483683828868</v>
      </c>
      <c r="J54" s="373">
        <f t="shared" si="3"/>
        <v>99.927483683828868</v>
      </c>
    </row>
    <row r="55" spans="1:10" ht="49.5" customHeight="1">
      <c r="A55" s="45"/>
      <c r="B55" s="5" t="s">
        <v>336</v>
      </c>
      <c r="C55" s="238">
        <f>C56+C57</f>
        <v>57734</v>
      </c>
      <c r="D55" s="238">
        <f t="shared" ref="D55:H55" si="12">D56+D57</f>
        <v>37344</v>
      </c>
      <c r="E55" s="238">
        <f t="shared" si="12"/>
        <v>7344</v>
      </c>
      <c r="F55" s="238">
        <f t="shared" si="12"/>
        <v>106.66098618160264</v>
      </c>
      <c r="G55" s="238">
        <f t="shared" si="12"/>
        <v>110.70365519704727</v>
      </c>
      <c r="H55" s="238">
        <f t="shared" si="12"/>
        <v>7344</v>
      </c>
      <c r="I55" s="240">
        <f t="shared" si="10"/>
        <v>12.720407385596008</v>
      </c>
      <c r="J55" s="373">
        <f t="shared" si="3"/>
        <v>19.665809768637533</v>
      </c>
    </row>
    <row r="56" spans="1:10" s="74" customFormat="1" hidden="1">
      <c r="A56" s="47"/>
      <c r="B56" s="73" t="s">
        <v>427</v>
      </c>
      <c r="C56" s="323">
        <f>'PL2.1-GN TUNG CĐT (keodai)'!C54+'PL2.2-GN TUNG CĐT (KH2024)'!C52</f>
        <v>3748</v>
      </c>
      <c r="D56" s="323">
        <f>'PL2.1-GN TUNG CĐT (keodai)'!C54+'PL2.2-GN TUNG CĐT (KH2024)'!D52</f>
        <v>3748</v>
      </c>
      <c r="E56" s="323">
        <v>3748</v>
      </c>
      <c r="F56" s="445">
        <f t="shared" si="4"/>
        <v>100</v>
      </c>
      <c r="G56" s="445">
        <f t="shared" si="5"/>
        <v>100</v>
      </c>
      <c r="H56" s="323">
        <f>'PL2.1-GN TUNG CĐT (keodai)'!P54+'PL2.2-GN TUNG CĐT (KH2024)'!Y52</f>
        <v>3748</v>
      </c>
      <c r="I56" s="113">
        <f t="shared" si="10"/>
        <v>100</v>
      </c>
      <c r="J56" s="380">
        <f t="shared" si="3"/>
        <v>100</v>
      </c>
    </row>
    <row r="57" spans="1:10" s="74" customFormat="1" hidden="1">
      <c r="A57" s="47"/>
      <c r="B57" s="73" t="s">
        <v>428</v>
      </c>
      <c r="C57" s="323">
        <f>'PL2.1-GN TUNG CĐT (keodai)'!C55+'PL2.2-GN TUNG CĐT (KH2024)'!C53</f>
        <v>53986</v>
      </c>
      <c r="D57" s="323">
        <f>'PL2.1-GN TUNG CĐT (keodai)'!C55+'PL2.2-GN TUNG CĐT (KH2024)'!D53</f>
        <v>33596</v>
      </c>
      <c r="E57" s="323">
        <v>3596</v>
      </c>
      <c r="F57" s="445">
        <f t="shared" si="4"/>
        <v>6.6609861816026381</v>
      </c>
      <c r="G57" s="445">
        <f t="shared" si="5"/>
        <v>10.703655197047269</v>
      </c>
      <c r="H57" s="323">
        <f>'PL2.1-GN TUNG CĐT (keodai)'!P55+'PL2.2-GN TUNG CĐT (KH2024)'!Y53</f>
        <v>3596</v>
      </c>
      <c r="I57" s="113">
        <f t="shared" si="10"/>
        <v>6.6609861816026381</v>
      </c>
      <c r="J57" s="380">
        <f t="shared" si="3"/>
        <v>10.703655197047269</v>
      </c>
    </row>
    <row r="58" spans="1:10" ht="44.25" customHeight="1">
      <c r="A58" s="45"/>
      <c r="B58" s="5" t="s">
        <v>439</v>
      </c>
      <c r="C58" s="238">
        <f>'PL2.1-GN TUNG CĐT (keodai)'!C56+'PL2.2-GN TUNG CĐT (KH2024)'!C54</f>
        <v>65214</v>
      </c>
      <c r="D58" s="238">
        <f>'PL2.1-GN TUNG CĐT (keodai)'!C56+'PL2.2-GN TUNG CĐT (KH2024)'!D54</f>
        <v>65214</v>
      </c>
      <c r="E58" s="238">
        <v>38045</v>
      </c>
      <c r="F58" s="358">
        <f t="shared" si="4"/>
        <v>58.338700279081181</v>
      </c>
      <c r="G58" s="358">
        <f t="shared" si="5"/>
        <v>58.338700279081181</v>
      </c>
      <c r="H58" s="238">
        <f>'PL2.1-GN TUNG CĐT (keodai)'!P56+'PL2.2-GN TUNG CĐT (KH2024)'!Y54</f>
        <v>57061</v>
      </c>
      <c r="I58" s="240">
        <f t="shared" si="10"/>
        <v>87.49808323366149</v>
      </c>
      <c r="J58" s="373">
        <f t="shared" si="3"/>
        <v>87.49808323366149</v>
      </c>
    </row>
    <row r="59" spans="1:10">
      <c r="A59" s="20">
        <v>4</v>
      </c>
      <c r="B59" s="44" t="s">
        <v>333</v>
      </c>
      <c r="C59" s="239">
        <f>C60+C63+C66</f>
        <v>323114</v>
      </c>
      <c r="D59" s="239">
        <f t="shared" ref="D59:H59" si="13">D60+D63+D66</f>
        <v>349398</v>
      </c>
      <c r="E59" s="239">
        <f t="shared" si="13"/>
        <v>111484</v>
      </c>
      <c r="F59" s="239">
        <f t="shared" si="13"/>
        <v>281.54432168301639</v>
      </c>
      <c r="G59" s="239">
        <f t="shared" si="13"/>
        <v>263.2037851446745</v>
      </c>
      <c r="H59" s="239">
        <f t="shared" si="13"/>
        <v>197688</v>
      </c>
      <c r="I59" s="111">
        <f t="shared" si="10"/>
        <v>61.182121480344399</v>
      </c>
      <c r="J59" s="378">
        <f t="shared" si="3"/>
        <v>56.579602630810712</v>
      </c>
    </row>
    <row r="60" spans="1:10">
      <c r="A60" s="19"/>
      <c r="B60" s="45" t="s">
        <v>335</v>
      </c>
      <c r="C60" s="238">
        <f>C61+C62</f>
        <v>184926</v>
      </c>
      <c r="D60" s="238">
        <f t="shared" ref="D60:H60" si="14">D61+D62</f>
        <v>184926</v>
      </c>
      <c r="E60" s="238">
        <f t="shared" si="14"/>
        <v>30028</v>
      </c>
      <c r="F60" s="238">
        <f t="shared" si="14"/>
        <v>163.89935047213581</v>
      </c>
      <c r="G60" s="238">
        <f t="shared" si="14"/>
        <v>163.89935047213581</v>
      </c>
      <c r="H60" s="238">
        <f t="shared" si="14"/>
        <v>65555</v>
      </c>
      <c r="I60" s="240">
        <f t="shared" si="10"/>
        <v>35.449314861079564</v>
      </c>
      <c r="J60" s="373">
        <f t="shared" si="3"/>
        <v>35.449314861079564</v>
      </c>
    </row>
    <row r="61" spans="1:10" s="74" customFormat="1" hidden="1">
      <c r="A61" s="46"/>
      <c r="B61" s="75" t="s">
        <v>429</v>
      </c>
      <c r="C61" s="323">
        <f>'PL2.1-GN TUNG CĐT (keodai)'!C59+'PL2.2-GN TUNG CĐT (KH2024)'!C57</f>
        <v>18321</v>
      </c>
      <c r="D61" s="323">
        <f>'PL2.1-GN TUNG CĐT (keodai)'!C59+'PL2.2-GN TUNG CĐT (KH2024)'!D57</f>
        <v>18321</v>
      </c>
      <c r="E61" s="323">
        <v>30028</v>
      </c>
      <c r="F61" s="445">
        <f t="shared" si="4"/>
        <v>163.89935047213581</v>
      </c>
      <c r="G61" s="445">
        <f t="shared" si="5"/>
        <v>163.89935047213581</v>
      </c>
      <c r="H61" s="323">
        <f>'PL2.1-GN TUNG CĐT (keodai)'!P59+'PL2.2-GN TUNG CĐT (KH2024)'!Y57</f>
        <v>25914</v>
      </c>
      <c r="I61" s="113">
        <f t="shared" si="10"/>
        <v>141.44424430980843</v>
      </c>
      <c r="J61" s="380">
        <f t="shared" si="3"/>
        <v>141.44424430980843</v>
      </c>
    </row>
    <row r="62" spans="1:10" s="74" customFormat="1" hidden="1">
      <c r="A62" s="46"/>
      <c r="B62" s="75" t="s">
        <v>430</v>
      </c>
      <c r="C62" s="323">
        <f>'PL2.1-GN TUNG CĐT (keodai)'!C60+'PL2.2-GN TUNG CĐT (KH2024)'!C58</f>
        <v>166605</v>
      </c>
      <c r="D62" s="323">
        <f>'PL2.1-GN TUNG CĐT (keodai)'!C60+'PL2.2-GN TUNG CĐT (KH2024)'!D58</f>
        <v>166605</v>
      </c>
      <c r="E62" s="323">
        <v>0</v>
      </c>
      <c r="F62" s="445">
        <f t="shared" si="4"/>
        <v>0</v>
      </c>
      <c r="G62" s="445">
        <f t="shared" si="5"/>
        <v>0</v>
      </c>
      <c r="H62" s="323">
        <f>'PL2.1-GN TUNG CĐT (keodai)'!P60+'PL2.2-GN TUNG CĐT (KH2024)'!Y58</f>
        <v>39641</v>
      </c>
      <c r="I62" s="113">
        <f t="shared" si="10"/>
        <v>23.793403559316946</v>
      </c>
      <c r="J62" s="380">
        <f t="shared" si="3"/>
        <v>23.793403559316946</v>
      </c>
    </row>
    <row r="63" spans="1:10" ht="44.25" customHeight="1">
      <c r="A63" s="19"/>
      <c r="B63" s="5" t="s">
        <v>336</v>
      </c>
      <c r="C63" s="238">
        <f>C64+C65</f>
        <v>70502</v>
      </c>
      <c r="D63" s="238">
        <f t="shared" ref="D63:H63" si="15">D64+D65</f>
        <v>96786</v>
      </c>
      <c r="E63" s="238">
        <f t="shared" si="15"/>
        <v>47488</v>
      </c>
      <c r="F63" s="238">
        <f t="shared" si="15"/>
        <v>67.460294911498139</v>
      </c>
      <c r="G63" s="238">
        <f t="shared" si="15"/>
        <v>49.119758373156252</v>
      </c>
      <c r="H63" s="238">
        <f t="shared" si="15"/>
        <v>68599</v>
      </c>
      <c r="I63" s="240">
        <f t="shared" si="10"/>
        <v>97.300785793310823</v>
      </c>
      <c r="J63" s="373">
        <f t="shared" si="3"/>
        <v>70.876986340999721</v>
      </c>
    </row>
    <row r="64" spans="1:10" s="74" customFormat="1" hidden="1">
      <c r="A64" s="46"/>
      <c r="B64" s="75" t="s">
        <v>429</v>
      </c>
      <c r="C64" s="323">
        <f>'PL2.1-GN TUNG CĐT (keodai)'!C62+'PL2.2-GN TUNG CĐT (KH2024)'!C60</f>
        <v>108</v>
      </c>
      <c r="D64" s="323">
        <f>'PL2.1-GN TUNG CĐT (keodai)'!C62+'PL2.2-GN TUNG CĐT (KH2024)'!D60</f>
        <v>108</v>
      </c>
      <c r="E64" s="323">
        <v>0</v>
      </c>
      <c r="F64" s="445">
        <f t="shared" si="4"/>
        <v>0</v>
      </c>
      <c r="G64" s="445">
        <f t="shared" si="5"/>
        <v>0</v>
      </c>
      <c r="H64" s="323">
        <f>'PL2.1-GN TUNG CĐT (keodai)'!P62+'PL2.2-GN TUNG CĐT (KH2024)'!Y60</f>
        <v>0</v>
      </c>
      <c r="I64" s="113">
        <f t="shared" si="10"/>
        <v>0</v>
      </c>
      <c r="J64" s="373">
        <f t="shared" si="3"/>
        <v>0</v>
      </c>
    </row>
    <row r="65" spans="1:10" s="74" customFormat="1" hidden="1">
      <c r="A65" s="46"/>
      <c r="B65" s="75" t="s">
        <v>430</v>
      </c>
      <c r="C65" s="323">
        <f>'PL2.1-GN TUNG CĐT (keodai)'!C63+'PL2.2-GN TUNG CĐT (KH2024)'!C61</f>
        <v>70394</v>
      </c>
      <c r="D65" s="323">
        <f>'PL2.1-GN TUNG CĐT (keodai)'!C63+'PL2.2-GN TUNG CĐT (KH2024)'!D61</f>
        <v>96678</v>
      </c>
      <c r="E65" s="323">
        <v>47488</v>
      </c>
      <c r="F65" s="445">
        <f t="shared" si="4"/>
        <v>67.460294911498139</v>
      </c>
      <c r="G65" s="445">
        <f t="shared" si="5"/>
        <v>49.119758373156252</v>
      </c>
      <c r="H65" s="323">
        <f>'PL2.1-GN TUNG CĐT (keodai)'!P63+'PL2.2-GN TUNG CĐT (KH2024)'!Y61</f>
        <v>68599</v>
      </c>
      <c r="I65" s="113">
        <f t="shared" si="10"/>
        <v>97.450066767054011</v>
      </c>
      <c r="J65" s="373">
        <f t="shared" si="3"/>
        <v>70.956163760110883</v>
      </c>
    </row>
    <row r="66" spans="1:10" ht="44.25" customHeight="1">
      <c r="A66" s="19"/>
      <c r="B66" s="5" t="s">
        <v>337</v>
      </c>
      <c r="C66" s="238">
        <f>'PL2.1-GN TUNG CĐT (keodai)'!C64+'PL2.2-GN TUNG CĐT (KH2024)'!C62</f>
        <v>67686</v>
      </c>
      <c r="D66" s="238">
        <f>'PL2.1-GN TUNG CĐT (keodai)'!C64+'PL2.2-GN TUNG CĐT (KH2024)'!D62</f>
        <v>67686</v>
      </c>
      <c r="E66" s="238">
        <v>33968</v>
      </c>
      <c r="F66" s="358">
        <f t="shared" si="4"/>
        <v>50.184676299382446</v>
      </c>
      <c r="G66" s="358">
        <f t="shared" si="5"/>
        <v>50.184676299382446</v>
      </c>
      <c r="H66" s="238">
        <f>'PL2.1-GN TUNG CĐT (keodai)'!P64+'PL2.2-GN TUNG CĐT (KH2024)'!Y62</f>
        <v>63534</v>
      </c>
      <c r="I66" s="240">
        <f t="shared" si="10"/>
        <v>93.865792039712787</v>
      </c>
      <c r="J66" s="373">
        <f t="shared" si="3"/>
        <v>93.865792039712787</v>
      </c>
    </row>
    <row r="67" spans="1:10">
      <c r="A67" s="20">
        <v>5</v>
      </c>
      <c r="B67" s="44" t="s">
        <v>334</v>
      </c>
      <c r="C67" s="239">
        <f>C68+C71+C74</f>
        <v>627416</v>
      </c>
      <c r="D67" s="239">
        <f t="shared" ref="D67:H67" si="16">D68+D71+D74</f>
        <v>500728</v>
      </c>
      <c r="E67" s="239">
        <f t="shared" si="16"/>
        <v>283685</v>
      </c>
      <c r="F67" s="239">
        <f t="shared" si="16"/>
        <v>164.39908047418851</v>
      </c>
      <c r="G67" s="239">
        <f t="shared" si="16"/>
        <v>210.36317500257326</v>
      </c>
      <c r="H67" s="239">
        <f t="shared" si="16"/>
        <v>428762</v>
      </c>
      <c r="I67" s="111">
        <f t="shared" si="10"/>
        <v>68.337753579762079</v>
      </c>
      <c r="J67" s="378">
        <f t="shared" si="3"/>
        <v>85.627726030899012</v>
      </c>
    </row>
    <row r="68" spans="1:10">
      <c r="A68" s="19"/>
      <c r="B68" s="45" t="s">
        <v>335</v>
      </c>
      <c r="C68" s="238">
        <f>C69+C70</f>
        <v>273781</v>
      </c>
      <c r="D68" s="238">
        <f t="shared" ref="D68:H68" si="17">D69+D70</f>
        <v>164781</v>
      </c>
      <c r="E68" s="238">
        <f t="shared" si="17"/>
        <v>152495</v>
      </c>
      <c r="F68" s="238">
        <f t="shared" si="17"/>
        <v>106.9476344813086</v>
      </c>
      <c r="G68" s="238">
        <f t="shared" si="17"/>
        <v>150.36797774371996</v>
      </c>
      <c r="H68" s="238">
        <f t="shared" si="17"/>
        <v>163350</v>
      </c>
      <c r="I68" s="240">
        <f t="shared" si="10"/>
        <v>59.664476351536443</v>
      </c>
      <c r="J68" s="373">
        <f t="shared" si="3"/>
        <v>99.131574635425196</v>
      </c>
    </row>
    <row r="69" spans="1:10" s="74" customFormat="1" hidden="1">
      <c r="A69" s="46"/>
      <c r="B69" s="75" t="s">
        <v>431</v>
      </c>
      <c r="C69" s="323">
        <f>'PL2.1-GN TUNG CĐT (keodai)'!C67+'PL2.2-GN TUNG CĐT (KH2024)'!C65</f>
        <v>23781</v>
      </c>
      <c r="D69" s="323">
        <f>'PL2.1-GN TUNG CĐT (keodai)'!C67+'PL2.2-GN TUNG CĐT (KH2024)'!D65</f>
        <v>23781</v>
      </c>
      <c r="E69" s="323">
        <v>12076</v>
      </c>
      <c r="F69" s="445">
        <f t="shared" si="4"/>
        <v>50.780034481308611</v>
      </c>
      <c r="G69" s="445">
        <f t="shared" si="5"/>
        <v>50.780034481308611</v>
      </c>
      <c r="H69" s="323">
        <f>'PL2.1-GN TUNG CĐT (keodai)'!P67+'PL2.2-GN TUNG CĐT (KH2024)'!Y65</f>
        <v>22350</v>
      </c>
      <c r="I69" s="113">
        <f t="shared" si="10"/>
        <v>93.982591144190735</v>
      </c>
      <c r="J69" s="380">
        <f t="shared" si="3"/>
        <v>93.982591144190735</v>
      </c>
    </row>
    <row r="70" spans="1:10" s="74" customFormat="1" hidden="1">
      <c r="A70" s="46"/>
      <c r="B70" s="75" t="s">
        <v>432</v>
      </c>
      <c r="C70" s="323">
        <f>'PL2.1-GN TUNG CĐT (keodai)'!C68+'PL2.2-GN TUNG CĐT (KH2024)'!C66</f>
        <v>250000</v>
      </c>
      <c r="D70" s="323">
        <f>'PL2.1-GN TUNG CĐT (keodai)'!C68+'PL2.2-GN TUNG CĐT (KH2024)'!D66</f>
        <v>141000</v>
      </c>
      <c r="E70" s="323">
        <v>140419</v>
      </c>
      <c r="F70" s="445">
        <f t="shared" si="4"/>
        <v>56.167599999999993</v>
      </c>
      <c r="G70" s="445">
        <f t="shared" si="5"/>
        <v>99.587943262411343</v>
      </c>
      <c r="H70" s="323">
        <f>'PL2.1-GN TUNG CĐT (keodai)'!P68+'PL2.2-GN TUNG CĐT (KH2024)'!Y66</f>
        <v>141000</v>
      </c>
      <c r="I70" s="113">
        <f t="shared" si="10"/>
        <v>56.399999999999991</v>
      </c>
      <c r="J70" s="380">
        <f t="shared" si="3"/>
        <v>100</v>
      </c>
    </row>
    <row r="71" spans="1:10" ht="54" customHeight="1">
      <c r="A71" s="19"/>
      <c r="B71" s="5" t="s">
        <v>336</v>
      </c>
      <c r="C71" s="238">
        <f>C72+C73</f>
        <v>301784</v>
      </c>
      <c r="D71" s="238">
        <f t="shared" ref="D71:H71" si="18">D72+D73</f>
        <v>284096</v>
      </c>
      <c r="E71" s="238">
        <f t="shared" si="18"/>
        <v>122516</v>
      </c>
      <c r="F71" s="238">
        <f t="shared" si="18"/>
        <v>40.722742592752631</v>
      </c>
      <c r="G71" s="238">
        <f t="shared" si="18"/>
        <v>43.26649385872598</v>
      </c>
      <c r="H71" s="238">
        <f t="shared" si="18"/>
        <v>244543</v>
      </c>
      <c r="I71" s="240">
        <f t="shared" si="10"/>
        <v>81.032460302733085</v>
      </c>
      <c r="J71" s="373">
        <f t="shared" si="3"/>
        <v>86.077593489524673</v>
      </c>
    </row>
    <row r="72" spans="1:10" s="74" customFormat="1" hidden="1">
      <c r="A72" s="46"/>
      <c r="B72" s="75" t="s">
        <v>431</v>
      </c>
      <c r="C72" s="323">
        <f>'PL2.1-GN TUNG CĐT (keodai)'!C70+'PL2.2-GN TUNG CĐT (KH2024)'!C68</f>
        <v>930</v>
      </c>
      <c r="D72" s="323">
        <f>'PL2.1-GN TUNG CĐT (keodai)'!C70+'PL2.2-GN TUNG CĐT (KH2024)'!D68</f>
        <v>930</v>
      </c>
      <c r="E72" s="323">
        <v>0</v>
      </c>
      <c r="F72" s="445">
        <f t="shared" si="4"/>
        <v>0</v>
      </c>
      <c r="G72" s="445">
        <f t="shared" si="5"/>
        <v>0</v>
      </c>
      <c r="H72" s="323">
        <f>'PL2.1-GN TUNG CĐT (keodai)'!P70+'PL2.2-GN TUNG CĐT (KH2024)'!Y68</f>
        <v>0</v>
      </c>
      <c r="I72" s="113">
        <f t="shared" si="10"/>
        <v>0</v>
      </c>
      <c r="J72" s="380">
        <f t="shared" si="3"/>
        <v>0</v>
      </c>
    </row>
    <row r="73" spans="1:10" s="74" customFormat="1" hidden="1">
      <c r="A73" s="46"/>
      <c r="B73" s="75" t="s">
        <v>432</v>
      </c>
      <c r="C73" s="323">
        <f>'PL2.1-GN TUNG CĐT (keodai)'!C71+'PL2.2-GN TUNG CĐT (KH2024)'!C69</f>
        <v>300854</v>
      </c>
      <c r="D73" s="323">
        <f>'PL2.1-GN TUNG CĐT (keodai)'!C71+'PL2.2-GN TUNG CĐT (KH2024)'!D69</f>
        <v>283166</v>
      </c>
      <c r="E73" s="323">
        <v>122516</v>
      </c>
      <c r="F73" s="445">
        <f t="shared" si="4"/>
        <v>40.722742592752631</v>
      </c>
      <c r="G73" s="445">
        <f t="shared" si="5"/>
        <v>43.26649385872598</v>
      </c>
      <c r="H73" s="323">
        <f>'PL2.1-GN TUNG CĐT (keodai)'!P71+'PL2.2-GN TUNG CĐT (KH2024)'!Y69</f>
        <v>244543</v>
      </c>
      <c r="I73" s="113">
        <f t="shared" si="10"/>
        <v>81.282947875049032</v>
      </c>
      <c r="J73" s="380">
        <f t="shared" si="3"/>
        <v>86.360297493343126</v>
      </c>
    </row>
    <row r="74" spans="1:10" ht="45.75" customHeight="1">
      <c r="A74" s="19"/>
      <c r="B74" s="5" t="s">
        <v>439</v>
      </c>
      <c r="C74" s="238">
        <f>'PL2.1-GN TUNG CĐT (keodai)'!C72+'PL2.2-GN TUNG CĐT (KH2024)'!C70</f>
        <v>51851</v>
      </c>
      <c r="D74" s="238">
        <f>'PL2.1-GN TUNG CĐT (keodai)'!C72+'PL2.2-GN TUNG CĐT (KH2024)'!D70</f>
        <v>51851</v>
      </c>
      <c r="E74" s="238">
        <v>8674</v>
      </c>
      <c r="F74" s="358">
        <f t="shared" si="4"/>
        <v>16.728703400127287</v>
      </c>
      <c r="G74" s="358">
        <f t="shared" si="5"/>
        <v>16.728703400127287</v>
      </c>
      <c r="H74" s="238">
        <f>'PL2.1-GN TUNG CĐT (keodai)'!P72+'PL2.2-GN TUNG CĐT (KH2024)'!Y70</f>
        <v>20869</v>
      </c>
      <c r="I74" s="240">
        <f t="shared" si="10"/>
        <v>40.248018360301636</v>
      </c>
      <c r="J74" s="373">
        <f t="shared" si="3"/>
        <v>40.248018360301636</v>
      </c>
    </row>
    <row r="75" spans="1:10">
      <c r="A75" s="20">
        <v>6</v>
      </c>
      <c r="B75" s="44" t="s">
        <v>14</v>
      </c>
      <c r="C75" s="239">
        <f>C76+C77+C80</f>
        <v>292418</v>
      </c>
      <c r="D75" s="239">
        <f t="shared" ref="D75:H75" si="19">D76+D77+D80</f>
        <v>309888</v>
      </c>
      <c r="E75" s="239">
        <f t="shared" si="19"/>
        <v>94422</v>
      </c>
      <c r="F75" s="239">
        <f t="shared" si="19"/>
        <v>119.01079905425078</v>
      </c>
      <c r="G75" s="239">
        <f t="shared" si="19"/>
        <v>111.84186625363921</v>
      </c>
      <c r="H75" s="239">
        <f t="shared" si="19"/>
        <v>196599</v>
      </c>
      <c r="I75" s="111">
        <f t="shared" si="10"/>
        <v>67.232181329466727</v>
      </c>
      <c r="J75" s="378">
        <f t="shared" si="3"/>
        <v>63.441953221809165</v>
      </c>
    </row>
    <row r="76" spans="1:10">
      <c r="A76" s="19"/>
      <c r="B76" s="45" t="s">
        <v>335</v>
      </c>
      <c r="C76" s="238">
        <f>'PL2.1-GN TUNG CĐT (keodai)'!C74+'PL2.2-GN TUNG CĐT (KH2024)'!C72</f>
        <v>157176</v>
      </c>
      <c r="D76" s="238">
        <f>'PL2.1-GN TUNG CĐT (keodai)'!C74+'PL2.2-GN TUNG CĐT (KH2024)'!D72</f>
        <v>157176</v>
      </c>
      <c r="E76" s="238">
        <v>19928</v>
      </c>
      <c r="F76" s="358">
        <f t="shared" si="4"/>
        <v>12.678780475390644</v>
      </c>
      <c r="G76" s="358">
        <f t="shared" si="5"/>
        <v>12.678780475390644</v>
      </c>
      <c r="H76" s="238">
        <f>'PL2.1-GN TUNG CĐT (keodai)'!P74+'PL2.2-GN TUNG CĐT (KH2024)'!Y72</f>
        <v>58585</v>
      </c>
      <c r="I76" s="240">
        <f t="shared" si="10"/>
        <v>37.273502315875199</v>
      </c>
      <c r="J76" s="373">
        <f t="shared" si="3"/>
        <v>37.273502315875199</v>
      </c>
    </row>
    <row r="77" spans="1:10" ht="42" customHeight="1">
      <c r="A77" s="19"/>
      <c r="B77" s="5" t="s">
        <v>336</v>
      </c>
      <c r="C77" s="238">
        <f>C78+C79</f>
        <v>90430</v>
      </c>
      <c r="D77" s="238">
        <f t="shared" ref="D77:H77" si="20">D78+D79</f>
        <v>107900</v>
      </c>
      <c r="E77" s="238">
        <f t="shared" si="20"/>
        <v>53311</v>
      </c>
      <c r="F77" s="238">
        <f t="shared" si="20"/>
        <v>59.061198262873347</v>
      </c>
      <c r="G77" s="238">
        <f t="shared" si="20"/>
        <v>51.892265462261769</v>
      </c>
      <c r="H77" s="238">
        <f t="shared" si="20"/>
        <v>95086</v>
      </c>
      <c r="I77" s="240">
        <f t="shared" si="10"/>
        <v>105.14873382726971</v>
      </c>
      <c r="J77" s="373">
        <f t="shared" si="3"/>
        <v>88.124189063948094</v>
      </c>
    </row>
    <row r="78" spans="1:10" s="74" customFormat="1" hidden="1">
      <c r="A78" s="46"/>
      <c r="B78" s="75" t="s">
        <v>433</v>
      </c>
      <c r="C78" s="323">
        <f>'PL2.1-GN TUNG CĐT (keodai)'!C76+'PL2.2-GN TUNG CĐT (KH2024)'!C74</f>
        <v>166</v>
      </c>
      <c r="D78" s="323">
        <f>'PL2.1-GN TUNG CĐT (keodai)'!C76+'PL2.2-GN TUNG CĐT (KH2024)'!D74</f>
        <v>5166</v>
      </c>
      <c r="E78" s="323">
        <v>0</v>
      </c>
      <c r="F78" s="445">
        <f t="shared" si="4"/>
        <v>0</v>
      </c>
      <c r="G78" s="445">
        <f t="shared" si="5"/>
        <v>0</v>
      </c>
      <c r="H78" s="323">
        <f>'PL2.1-GN TUNG CĐT (keodai)'!P76+'PL2.2-GN TUNG CĐT (KH2024)'!Y74</f>
        <v>5000</v>
      </c>
      <c r="I78" s="113">
        <f t="shared" si="10"/>
        <v>3012.0481927710844</v>
      </c>
      <c r="J78" s="380">
        <f t="shared" si="3"/>
        <v>96.786682152535803</v>
      </c>
    </row>
    <row r="79" spans="1:10" s="74" customFormat="1" hidden="1">
      <c r="A79" s="46"/>
      <c r="B79" s="75" t="s">
        <v>434</v>
      </c>
      <c r="C79" s="323">
        <f>'PL2.1-GN TUNG CĐT (keodai)'!C77+'PL2.2-GN TUNG CĐT (KH2024)'!C75</f>
        <v>90264</v>
      </c>
      <c r="D79" s="323">
        <f>'PL2.1-GN TUNG CĐT (keodai)'!C77+'PL2.2-GN TUNG CĐT (KH2024)'!D75</f>
        <v>102734</v>
      </c>
      <c r="E79" s="323">
        <v>53311</v>
      </c>
      <c r="F79" s="445">
        <f t="shared" si="4"/>
        <v>59.061198262873347</v>
      </c>
      <c r="G79" s="445">
        <f t="shared" si="5"/>
        <v>51.892265462261769</v>
      </c>
      <c r="H79" s="323">
        <f>'PL2.1-GN TUNG CĐT (keodai)'!P77+'PL2.2-GN TUNG CĐT (KH2024)'!Y75</f>
        <v>90086</v>
      </c>
      <c r="I79" s="113">
        <f t="shared" si="10"/>
        <v>99.802800673579711</v>
      </c>
      <c r="J79" s="380">
        <f t="shared" si="3"/>
        <v>87.688593844296918</v>
      </c>
    </row>
    <row r="80" spans="1:10" ht="45" customHeight="1">
      <c r="A80" s="19"/>
      <c r="B80" s="5" t="s">
        <v>439</v>
      </c>
      <c r="C80" s="238">
        <f>'PL2.1-GN TUNG CĐT (keodai)'!C78+'PL2.2-GN TUNG CĐT (KH2024)'!C76</f>
        <v>44812</v>
      </c>
      <c r="D80" s="238">
        <f>'PL2.1-GN TUNG CĐT (keodai)'!C78+'PL2.2-GN TUNG CĐT (KH2024)'!D76</f>
        <v>44812</v>
      </c>
      <c r="E80" s="238">
        <v>21183</v>
      </c>
      <c r="F80" s="358">
        <f t="shared" si="4"/>
        <v>47.270820315986789</v>
      </c>
      <c r="G80" s="358">
        <f t="shared" si="5"/>
        <v>47.270820315986789</v>
      </c>
      <c r="H80" s="238">
        <f>'PL2.1-GN TUNG CĐT (keodai)'!P78+'PL2.2-GN TUNG CĐT (KH2024)'!Y76</f>
        <v>42928</v>
      </c>
      <c r="I80" s="240">
        <f t="shared" si="10"/>
        <v>95.795768990448977</v>
      </c>
      <c r="J80" s="373">
        <f t="shared" si="3"/>
        <v>95.795768990448977</v>
      </c>
    </row>
    <row r="81" spans="1:10">
      <c r="A81" s="20">
        <v>7</v>
      </c>
      <c r="B81" s="44" t="s">
        <v>15</v>
      </c>
      <c r="C81" s="239">
        <f>C82+C83+C85</f>
        <v>190053</v>
      </c>
      <c r="D81" s="239">
        <f t="shared" ref="D81:H81" si="21">D82+D83+D85</f>
        <v>213619</v>
      </c>
      <c r="E81" s="239">
        <f t="shared" si="21"/>
        <v>144173</v>
      </c>
      <c r="F81" s="239">
        <f t="shared" si="21"/>
        <v>210.16496795072956</v>
      </c>
      <c r="G81" s="239">
        <f t="shared" si="21"/>
        <v>197.57938397250277</v>
      </c>
      <c r="H81" s="239">
        <f t="shared" si="21"/>
        <v>201028</v>
      </c>
      <c r="I81" s="111">
        <f t="shared" si="10"/>
        <v>105.77470495072427</v>
      </c>
      <c r="J81" s="378">
        <f t="shared" si="3"/>
        <v>94.105861370009222</v>
      </c>
    </row>
    <row r="82" spans="1:10">
      <c r="A82" s="19"/>
      <c r="B82" s="45" t="s">
        <v>335</v>
      </c>
      <c r="C82" s="238">
        <f>'PL2.1-GN TUNG CĐT (keodai)'!C80+'PL2.2-GN TUNG CĐT (KH2024)'!C78</f>
        <v>21379</v>
      </c>
      <c r="D82" s="238">
        <f>'PL2.1-GN TUNG CĐT (keodai)'!C80+'PL2.2-GN TUNG CĐT (KH2024)'!D78</f>
        <v>21379</v>
      </c>
      <c r="E82" s="238">
        <v>11629</v>
      </c>
      <c r="F82" s="358">
        <f t="shared" ref="F82:F117" si="22">E82/C82*100</f>
        <v>54.394499274989471</v>
      </c>
      <c r="G82" s="358">
        <f t="shared" ref="G82:G117" si="23">E82/D82*100</f>
        <v>54.394499274989471</v>
      </c>
      <c r="H82" s="238">
        <f>'PL2.1-GN TUNG CĐT (keodai)'!P80+'PL2.2-GN TUNG CĐT (KH2024)'!Y78</f>
        <v>18597</v>
      </c>
      <c r="I82" s="240">
        <f t="shared" si="10"/>
        <v>86.98723045979699</v>
      </c>
      <c r="J82" s="373">
        <f t="shared" ref="J82:J117" si="24">H82/D82*100</f>
        <v>86.98723045979699</v>
      </c>
    </row>
    <row r="83" spans="1:10" ht="43.5" customHeight="1">
      <c r="A83" s="19"/>
      <c r="B83" s="5" t="s">
        <v>336</v>
      </c>
      <c r="C83" s="238">
        <f>C84</f>
        <v>124971</v>
      </c>
      <c r="D83" s="238">
        <f t="shared" ref="D83:H83" si="25">D84</f>
        <v>148537</v>
      </c>
      <c r="E83" s="238">
        <f t="shared" si="25"/>
        <v>99136</v>
      </c>
      <c r="F83" s="238">
        <f t="shared" si="25"/>
        <v>79.327203911307421</v>
      </c>
      <c r="G83" s="238">
        <f t="shared" si="25"/>
        <v>66.741619933080642</v>
      </c>
      <c r="H83" s="238">
        <f t="shared" si="25"/>
        <v>144092</v>
      </c>
      <c r="I83" s="240">
        <f t="shared" si="10"/>
        <v>115.30034968112601</v>
      </c>
      <c r="J83" s="373">
        <f t="shared" si="24"/>
        <v>97.007479617872988</v>
      </c>
    </row>
    <row r="84" spans="1:10" s="74" customFormat="1" hidden="1">
      <c r="A84" s="46"/>
      <c r="B84" s="75" t="s">
        <v>435</v>
      </c>
      <c r="C84" s="323">
        <f>'PL2.1-GN TUNG CĐT (keodai)'!C82+'PL2.2-GN TUNG CĐT (KH2024)'!C80</f>
        <v>124971</v>
      </c>
      <c r="D84" s="323">
        <f>'PL2.1-GN TUNG CĐT (keodai)'!C82+'PL2.2-GN TUNG CĐT (KH2024)'!D80</f>
        <v>148537</v>
      </c>
      <c r="E84" s="323">
        <v>99136</v>
      </c>
      <c r="F84" s="445">
        <f t="shared" si="22"/>
        <v>79.327203911307421</v>
      </c>
      <c r="G84" s="445">
        <f t="shared" si="23"/>
        <v>66.741619933080642</v>
      </c>
      <c r="H84" s="323">
        <f>'PL2.1-GN TUNG CĐT (keodai)'!P82+'PL2.2-GN TUNG CĐT (KH2024)'!Y80</f>
        <v>144092</v>
      </c>
      <c r="I84" s="113">
        <f t="shared" si="10"/>
        <v>115.30034968112601</v>
      </c>
      <c r="J84" s="380">
        <f t="shared" si="24"/>
        <v>97.007479617872988</v>
      </c>
    </row>
    <row r="85" spans="1:10" ht="48" customHeight="1">
      <c r="A85" s="45"/>
      <c r="B85" s="5" t="s">
        <v>439</v>
      </c>
      <c r="C85" s="238">
        <f>'PL2.1-GN TUNG CĐT (keodai)'!C83+'PL2.2-GN TUNG CĐT (KH2024)'!C81</f>
        <v>43703</v>
      </c>
      <c r="D85" s="238">
        <f>'PL2.1-GN TUNG CĐT (keodai)'!C83+'PL2.2-GN TUNG CĐT (KH2024)'!D81</f>
        <v>43703</v>
      </c>
      <c r="E85" s="238">
        <v>33408</v>
      </c>
      <c r="F85" s="358">
        <f t="shared" si="22"/>
        <v>76.443264764432655</v>
      </c>
      <c r="G85" s="358">
        <f t="shared" si="23"/>
        <v>76.443264764432655</v>
      </c>
      <c r="H85" s="238">
        <f>'PL2.1-GN TUNG CĐT (keodai)'!P83+'PL2.2-GN TUNG CĐT (KH2024)'!Y81</f>
        <v>38339</v>
      </c>
      <c r="I85" s="240">
        <f t="shared" si="10"/>
        <v>87.726243049676228</v>
      </c>
      <c r="J85" s="373">
        <f t="shared" si="24"/>
        <v>87.726243049676228</v>
      </c>
    </row>
    <row r="86" spans="1:10">
      <c r="A86" s="20">
        <v>8</v>
      </c>
      <c r="B86" s="44" t="s">
        <v>16</v>
      </c>
      <c r="C86" s="239">
        <f>C87+C88+C91</f>
        <v>275422</v>
      </c>
      <c r="D86" s="239">
        <f t="shared" ref="D86:H86" si="26">D87+D88+D91</f>
        <v>263403</v>
      </c>
      <c r="E86" s="239">
        <f t="shared" si="26"/>
        <v>126994</v>
      </c>
      <c r="F86" s="239" t="e">
        <f t="shared" si="26"/>
        <v>#DIV/0!</v>
      </c>
      <c r="G86" s="239" t="e">
        <f t="shared" si="26"/>
        <v>#DIV/0!</v>
      </c>
      <c r="H86" s="239">
        <f t="shared" si="26"/>
        <v>209819</v>
      </c>
      <c r="I86" s="111">
        <f t="shared" si="10"/>
        <v>76.180915104820969</v>
      </c>
      <c r="J86" s="378">
        <f t="shared" si="24"/>
        <v>79.657027444638061</v>
      </c>
    </row>
    <row r="87" spans="1:10">
      <c r="A87" s="19"/>
      <c r="B87" s="45" t="s">
        <v>335</v>
      </c>
      <c r="C87" s="238">
        <f>'PL2.1-GN TUNG CĐT (keodai)'!C85+'PL2.2-GN TUNG CĐT (KH2024)'!C83</f>
        <v>36551</v>
      </c>
      <c r="D87" s="238">
        <f>'PL2.1-GN TUNG CĐT (keodai)'!C85+'PL2.2-GN TUNG CĐT (KH2024)'!D83</f>
        <v>36551</v>
      </c>
      <c r="E87" s="238">
        <v>30928</v>
      </c>
      <c r="F87" s="358">
        <f t="shared" si="22"/>
        <v>84.616015977675033</v>
      </c>
      <c r="G87" s="358">
        <f t="shared" si="23"/>
        <v>84.616015977675033</v>
      </c>
      <c r="H87" s="238">
        <f>'PL2.1-GN TUNG CĐT (keodai)'!P85+'PL2.2-GN TUNG CĐT (KH2024)'!Y83</f>
        <v>34316</v>
      </c>
      <c r="I87" s="240">
        <f t="shared" si="10"/>
        <v>93.885256217340157</v>
      </c>
      <c r="J87" s="373">
        <f t="shared" si="24"/>
        <v>93.885256217340157</v>
      </c>
    </row>
    <row r="88" spans="1:10" ht="45" customHeight="1">
      <c r="A88" s="19"/>
      <c r="B88" s="5" t="s">
        <v>336</v>
      </c>
      <c r="C88" s="238">
        <f>C89+C90</f>
        <v>193428</v>
      </c>
      <c r="D88" s="238">
        <f t="shared" ref="D88:H88" si="27">D89+D90</f>
        <v>181409</v>
      </c>
      <c r="E88" s="238">
        <f t="shared" si="27"/>
        <v>79795</v>
      </c>
      <c r="F88" s="238" t="e">
        <f t="shared" si="27"/>
        <v>#DIV/0!</v>
      </c>
      <c r="G88" s="238" t="e">
        <f t="shared" si="27"/>
        <v>#DIV/0!</v>
      </c>
      <c r="H88" s="238">
        <f t="shared" si="27"/>
        <v>136695</v>
      </c>
      <c r="I88" s="240">
        <f t="shared" si="10"/>
        <v>70.669706557478747</v>
      </c>
      <c r="J88" s="373">
        <f t="shared" si="24"/>
        <v>75.351829291821247</v>
      </c>
    </row>
    <row r="89" spans="1:10" s="74" customFormat="1" hidden="1">
      <c r="A89" s="46"/>
      <c r="B89" s="75" t="s">
        <v>447</v>
      </c>
      <c r="C89" s="323">
        <f>'PL2.1-GN TUNG CĐT (keodai)'!C87+'PL2.2-GN TUNG CĐT (KH2024)'!C85</f>
        <v>0</v>
      </c>
      <c r="D89" s="323">
        <f>'PL2.1-GN TUNG CĐT (keodai)'!C87+'PL2.2-GN TUNG CĐT (KH2024)'!D85</f>
        <v>0</v>
      </c>
      <c r="E89" s="323">
        <v>0</v>
      </c>
      <c r="F89" s="445" t="e">
        <f t="shared" si="22"/>
        <v>#DIV/0!</v>
      </c>
      <c r="G89" s="445" t="e">
        <f t="shared" si="23"/>
        <v>#DIV/0!</v>
      </c>
      <c r="H89" s="323">
        <f>'PL2.1-GN TUNG CĐT (keodai)'!P87+'PL2.2-GN TUNG CĐT (KH2024)'!Y85</f>
        <v>0</v>
      </c>
      <c r="I89" s="113"/>
      <c r="J89" s="380"/>
    </row>
    <row r="90" spans="1:10" s="74" customFormat="1" ht="37.5" hidden="1">
      <c r="A90" s="46"/>
      <c r="B90" s="73" t="s">
        <v>436</v>
      </c>
      <c r="C90" s="323">
        <f>'PL2.1-GN TUNG CĐT (keodai)'!C88+'PL2.2-GN TUNG CĐT (KH2024)'!C86</f>
        <v>193428</v>
      </c>
      <c r="D90" s="323">
        <f>'PL2.1-GN TUNG CĐT (keodai)'!C88+'PL2.2-GN TUNG CĐT (KH2024)'!D86</f>
        <v>181409</v>
      </c>
      <c r="E90" s="323">
        <v>79795</v>
      </c>
      <c r="F90" s="445">
        <f t="shared" si="22"/>
        <v>41.253076079988418</v>
      </c>
      <c r="G90" s="445">
        <f t="shared" si="23"/>
        <v>43.986241035450277</v>
      </c>
      <c r="H90" s="323">
        <f>'PL2.1-GN TUNG CĐT (keodai)'!P88+'PL2.2-GN TUNG CĐT (KH2024)'!Y86</f>
        <v>136695</v>
      </c>
      <c r="I90" s="113">
        <f t="shared" ref="I90:I102" si="28">H90/C90*100</f>
        <v>70.669706557478747</v>
      </c>
      <c r="J90" s="380">
        <f t="shared" si="24"/>
        <v>75.351829291821247</v>
      </c>
    </row>
    <row r="91" spans="1:10" ht="45" customHeight="1">
      <c r="A91" s="19"/>
      <c r="B91" s="5" t="s">
        <v>439</v>
      </c>
      <c r="C91" s="238">
        <f>'PL2.1-GN TUNG CĐT (keodai)'!C89+'PL2.2-GN TUNG CĐT (KH2024)'!C87</f>
        <v>45443</v>
      </c>
      <c r="D91" s="238">
        <f>'PL2.1-GN TUNG CĐT (keodai)'!C89+'PL2.2-GN TUNG CĐT (KH2024)'!D87</f>
        <v>45443</v>
      </c>
      <c r="E91" s="238">
        <v>16271</v>
      </c>
      <c r="F91" s="358">
        <f t="shared" si="22"/>
        <v>35.80529454481438</v>
      </c>
      <c r="G91" s="358">
        <f t="shared" si="23"/>
        <v>35.80529454481438</v>
      </c>
      <c r="H91" s="238">
        <f>'PL2.1-GN TUNG CĐT (keodai)'!P89+'PL2.2-GN TUNG CĐT (KH2024)'!Y87</f>
        <v>38808</v>
      </c>
      <c r="I91" s="240">
        <f t="shared" si="28"/>
        <v>85.399291420020688</v>
      </c>
      <c r="J91" s="373">
        <f t="shared" si="24"/>
        <v>85.399291420020688</v>
      </c>
    </row>
    <row r="92" spans="1:10">
      <c r="A92" s="20">
        <v>9</v>
      </c>
      <c r="B92" s="44" t="s">
        <v>17</v>
      </c>
      <c r="C92" s="239">
        <f>C93+C96+C99</f>
        <v>305040</v>
      </c>
      <c r="D92" s="239">
        <f t="shared" ref="D92:H92" si="29">D93+D96+D99</f>
        <v>327341</v>
      </c>
      <c r="E92" s="239">
        <f t="shared" si="29"/>
        <v>210128</v>
      </c>
      <c r="F92" s="239">
        <f t="shared" si="29"/>
        <v>259.60427527933774</v>
      </c>
      <c r="G92" s="239" t="e">
        <f t="shared" si="29"/>
        <v>#DIV/0!</v>
      </c>
      <c r="H92" s="239">
        <f t="shared" si="29"/>
        <v>292767</v>
      </c>
      <c r="I92" s="111">
        <f t="shared" si="28"/>
        <v>95.976593233674265</v>
      </c>
      <c r="J92" s="378">
        <f t="shared" si="24"/>
        <v>89.437925588300885</v>
      </c>
    </row>
    <row r="93" spans="1:10">
      <c r="A93" s="19"/>
      <c r="B93" s="45" t="s">
        <v>335</v>
      </c>
      <c r="C93" s="238">
        <f>C94+C95</f>
        <v>162344</v>
      </c>
      <c r="D93" s="238">
        <f t="shared" ref="D93:H93" si="30">D94+D95</f>
        <v>162344</v>
      </c>
      <c r="E93" s="238">
        <f t="shared" si="30"/>
        <v>133186</v>
      </c>
      <c r="F93" s="238">
        <f t="shared" si="30"/>
        <v>147.07174879562831</v>
      </c>
      <c r="G93" s="238">
        <f t="shared" si="30"/>
        <v>147.07174879562831</v>
      </c>
      <c r="H93" s="238">
        <f t="shared" si="30"/>
        <v>160159</v>
      </c>
      <c r="I93" s="240">
        <f t="shared" si="28"/>
        <v>98.654092544227083</v>
      </c>
      <c r="J93" s="373">
        <f t="shared" si="24"/>
        <v>98.654092544227083</v>
      </c>
    </row>
    <row r="94" spans="1:10" s="74" customFormat="1" hidden="1">
      <c r="A94" s="46"/>
      <c r="B94" s="75" t="s">
        <v>437</v>
      </c>
      <c r="C94" s="323">
        <f>'PL2.1-GN TUNG CĐT (keodai)'!C92+'PL2.2-GN TUNG CĐT (KH2024)'!C90</f>
        <v>30344</v>
      </c>
      <c r="D94" s="323">
        <f>'PL2.1-GN TUNG CĐT (keodai)'!C92+'PL2.2-GN TUNG CĐT (KH2024)'!D90</f>
        <v>30344</v>
      </c>
      <c r="E94" s="323">
        <v>18193</v>
      </c>
      <c r="F94" s="445">
        <f t="shared" si="22"/>
        <v>59.955839704719217</v>
      </c>
      <c r="G94" s="445">
        <f t="shared" si="23"/>
        <v>59.955839704719217</v>
      </c>
      <c r="H94" s="323">
        <f>'PL2.1-GN TUNG CĐT (keodai)'!P92+'PL2.2-GN TUNG CĐT (KH2024)'!Y90</f>
        <v>28159</v>
      </c>
      <c r="I94" s="113">
        <f t="shared" si="28"/>
        <v>92.799235433693653</v>
      </c>
      <c r="J94" s="380">
        <f t="shared" si="24"/>
        <v>92.799235433693653</v>
      </c>
    </row>
    <row r="95" spans="1:10" s="74" customFormat="1" hidden="1">
      <c r="A95" s="46"/>
      <c r="B95" s="75" t="s">
        <v>438</v>
      </c>
      <c r="C95" s="323">
        <f>'PL2.1-GN TUNG CĐT (keodai)'!C93+'PL2.2-GN TUNG CĐT (KH2024)'!C91</f>
        <v>132000</v>
      </c>
      <c r="D95" s="323">
        <f>'PL2.1-GN TUNG CĐT (keodai)'!C93+'PL2.2-GN TUNG CĐT (KH2024)'!D91</f>
        <v>132000</v>
      </c>
      <c r="E95" s="323">
        <v>114993</v>
      </c>
      <c r="F95" s="445">
        <f t="shared" si="22"/>
        <v>87.115909090909099</v>
      </c>
      <c r="G95" s="445">
        <f t="shared" si="23"/>
        <v>87.115909090909099</v>
      </c>
      <c r="H95" s="323">
        <f>'PL2.1-GN TUNG CĐT (keodai)'!P93+'PL2.2-GN TUNG CĐT (KH2024)'!Y91</f>
        <v>132000</v>
      </c>
      <c r="I95" s="113">
        <f t="shared" si="28"/>
        <v>100</v>
      </c>
      <c r="J95" s="380">
        <f t="shared" si="24"/>
        <v>100</v>
      </c>
    </row>
    <row r="96" spans="1:10" ht="42" customHeight="1">
      <c r="A96" s="19"/>
      <c r="B96" s="5" t="s">
        <v>336</v>
      </c>
      <c r="C96" s="238">
        <f>C97+C98</f>
        <v>67564</v>
      </c>
      <c r="D96" s="238">
        <f t="shared" ref="D96:H96" si="31">D97+D98</f>
        <v>89865</v>
      </c>
      <c r="E96" s="238">
        <f t="shared" si="31"/>
        <v>55825</v>
      </c>
      <c r="F96" s="238">
        <f t="shared" si="31"/>
        <v>84.425993980914356</v>
      </c>
      <c r="G96" s="238" t="e">
        <f t="shared" si="31"/>
        <v>#DIV/0!</v>
      </c>
      <c r="H96" s="238">
        <f t="shared" si="31"/>
        <v>86318</v>
      </c>
      <c r="I96" s="240">
        <f t="shared" si="28"/>
        <v>127.75738558995914</v>
      </c>
      <c r="J96" s="373">
        <f t="shared" si="24"/>
        <v>96.052968341400984</v>
      </c>
    </row>
    <row r="97" spans="1:10" s="74" customFormat="1" hidden="1">
      <c r="A97" s="46"/>
      <c r="B97" s="75" t="s">
        <v>437</v>
      </c>
      <c r="C97" s="323">
        <f>'PL2.1-GN TUNG CĐT (keodai)'!C95+'PL2.2-GN TUNG CĐT (KH2024)'!C93</f>
        <v>1441</v>
      </c>
      <c r="D97" s="323">
        <f>'PL2.1-GN TUNG CĐT (keodai)'!C95+'PL2.2-GN TUNG CĐT (KH2024)'!D93</f>
        <v>0</v>
      </c>
      <c r="E97" s="323">
        <v>0</v>
      </c>
      <c r="F97" s="445">
        <f t="shared" si="22"/>
        <v>0</v>
      </c>
      <c r="G97" s="445" t="e">
        <f t="shared" si="23"/>
        <v>#DIV/0!</v>
      </c>
      <c r="H97" s="323">
        <f>'PL2.1-GN TUNG CĐT (keodai)'!P95+'PL2.2-GN TUNG CĐT (KH2024)'!Y93</f>
        <v>33</v>
      </c>
      <c r="I97" s="113">
        <f t="shared" si="28"/>
        <v>2.2900763358778624</v>
      </c>
      <c r="J97" s="380"/>
    </row>
    <row r="98" spans="1:10" s="74" customFormat="1" hidden="1">
      <c r="A98" s="46"/>
      <c r="B98" s="75" t="s">
        <v>438</v>
      </c>
      <c r="C98" s="323">
        <f>'PL2.1-GN TUNG CĐT (keodai)'!C96+'PL2.2-GN TUNG CĐT (KH2024)'!C94</f>
        <v>66123</v>
      </c>
      <c r="D98" s="323">
        <f>'PL2.1-GN TUNG CĐT (keodai)'!C96+'PL2.2-GN TUNG CĐT (KH2024)'!D94</f>
        <v>89865</v>
      </c>
      <c r="E98" s="323">
        <v>55825</v>
      </c>
      <c r="F98" s="445">
        <f t="shared" si="22"/>
        <v>84.425993980914356</v>
      </c>
      <c r="G98" s="445">
        <f t="shared" si="23"/>
        <v>62.120959216602678</v>
      </c>
      <c r="H98" s="323">
        <f>'PL2.1-GN TUNG CĐT (keodai)'!P96+'PL2.2-GN TUNG CĐT (KH2024)'!Y94</f>
        <v>86285</v>
      </c>
      <c r="I98" s="113">
        <f t="shared" si="28"/>
        <v>130.49165948308456</v>
      </c>
      <c r="J98" s="380">
        <f t="shared" si="24"/>
        <v>96.016246592110392</v>
      </c>
    </row>
    <row r="99" spans="1:10" ht="49.5" customHeight="1">
      <c r="A99" s="19"/>
      <c r="B99" s="5" t="s">
        <v>439</v>
      </c>
      <c r="C99" s="238">
        <f>'PL2.1-GN TUNG CĐT (keodai)'!C97+'PL2.2-GN TUNG CĐT (KH2024)'!C95</f>
        <v>75132</v>
      </c>
      <c r="D99" s="238">
        <f>'PL2.1-GN TUNG CĐT (keodai)'!C97+'PL2.2-GN TUNG CĐT (KH2024)'!D95</f>
        <v>75132</v>
      </c>
      <c r="E99" s="238">
        <v>21117</v>
      </c>
      <c r="F99" s="358">
        <f t="shared" si="22"/>
        <v>28.10653250279508</v>
      </c>
      <c r="G99" s="358">
        <f t="shared" si="23"/>
        <v>28.10653250279508</v>
      </c>
      <c r="H99" s="238">
        <f>'PL2.1-GN TUNG CĐT (keodai)'!P97+'PL2.2-GN TUNG CĐT (KH2024)'!Y95</f>
        <v>46290</v>
      </c>
      <c r="I99" s="240">
        <f t="shared" si="28"/>
        <v>61.611563647979558</v>
      </c>
      <c r="J99" s="373">
        <f t="shared" si="24"/>
        <v>61.611563647979558</v>
      </c>
    </row>
    <row r="100" spans="1:10">
      <c r="A100" s="20">
        <v>10</v>
      </c>
      <c r="B100" s="44" t="s">
        <v>18</v>
      </c>
      <c r="C100" s="239">
        <f>C101+C102+C105</f>
        <v>235267</v>
      </c>
      <c r="D100" s="239">
        <f t="shared" ref="D100:H100" si="32">D101+D102+D105</f>
        <v>262377</v>
      </c>
      <c r="E100" s="239">
        <f t="shared" si="32"/>
        <v>103616</v>
      </c>
      <c r="F100" s="239" t="e">
        <f t="shared" si="32"/>
        <v>#DIV/0!</v>
      </c>
      <c r="G100" s="239" t="e">
        <f t="shared" si="32"/>
        <v>#DIV/0!</v>
      </c>
      <c r="H100" s="239">
        <f t="shared" si="32"/>
        <v>173066</v>
      </c>
      <c r="I100" s="111">
        <f t="shared" si="28"/>
        <v>73.561527966098097</v>
      </c>
      <c r="J100" s="378">
        <f t="shared" si="24"/>
        <v>65.96081211386668</v>
      </c>
    </row>
    <row r="101" spans="1:10">
      <c r="A101" s="19"/>
      <c r="B101" s="45" t="s">
        <v>335</v>
      </c>
      <c r="C101" s="238">
        <f>'PL2.1-GN TUNG CĐT (keodai)'!C99+'PL2.2-GN TUNG CĐT (KH2024)'!C97</f>
        <v>82552</v>
      </c>
      <c r="D101" s="238">
        <f>'PL2.1-GN TUNG CĐT (keodai)'!C99+'PL2.2-GN TUNG CĐT (KH2024)'!D97</f>
        <v>36552</v>
      </c>
      <c r="E101" s="238">
        <v>28748</v>
      </c>
      <c r="F101" s="358">
        <f t="shared" si="22"/>
        <v>34.824110863455758</v>
      </c>
      <c r="G101" s="358">
        <f t="shared" si="23"/>
        <v>78.64959509739549</v>
      </c>
      <c r="H101" s="238">
        <f>'PL2.1-GN TUNG CĐT (keodai)'!P99+'PL2.2-GN TUNG CĐT (KH2024)'!Y97</f>
        <v>33045</v>
      </c>
      <c r="I101" s="240">
        <f t="shared" si="28"/>
        <v>40.029314856090707</v>
      </c>
      <c r="J101" s="373">
        <f t="shared" si="24"/>
        <v>90.405449770190415</v>
      </c>
    </row>
    <row r="102" spans="1:10" ht="42" customHeight="1">
      <c r="A102" s="19"/>
      <c r="B102" s="5" t="s">
        <v>336</v>
      </c>
      <c r="C102" s="238">
        <f>C103+C104</f>
        <v>89556</v>
      </c>
      <c r="D102" s="238">
        <f t="shared" ref="D102:H102" si="33">D103+D104</f>
        <v>162666</v>
      </c>
      <c r="E102" s="238">
        <f t="shared" si="33"/>
        <v>53186</v>
      </c>
      <c r="F102" s="238" t="e">
        <f t="shared" si="33"/>
        <v>#DIV/0!</v>
      </c>
      <c r="G102" s="238" t="e">
        <f t="shared" si="33"/>
        <v>#DIV/0!</v>
      </c>
      <c r="H102" s="238">
        <f t="shared" si="33"/>
        <v>107373</v>
      </c>
      <c r="I102" s="240">
        <f t="shared" si="28"/>
        <v>119.89481441779446</v>
      </c>
      <c r="J102" s="373">
        <f t="shared" si="24"/>
        <v>66.008262328943971</v>
      </c>
    </row>
    <row r="103" spans="1:10" s="74" customFormat="1" hidden="1">
      <c r="A103" s="46"/>
      <c r="B103" s="75" t="s">
        <v>440</v>
      </c>
      <c r="C103" s="323">
        <f>'PL2.1-GN TUNG CĐT (keodai)'!C101+'PL2.2-GN TUNG CĐT (KH2024)'!C99</f>
        <v>0</v>
      </c>
      <c r="D103" s="323">
        <f>'PL2.1-GN TUNG CĐT (keodai)'!C101+'PL2.2-GN TUNG CĐT (KH2024)'!D99</f>
        <v>0</v>
      </c>
      <c r="E103" s="323">
        <v>0</v>
      </c>
      <c r="F103" s="445" t="e">
        <f t="shared" si="22"/>
        <v>#DIV/0!</v>
      </c>
      <c r="G103" s="445" t="e">
        <f t="shared" si="23"/>
        <v>#DIV/0!</v>
      </c>
      <c r="H103" s="323">
        <f>'PL2.1-GN TUNG CĐT (keodai)'!P101+'PL2.2-GN TUNG CĐT (KH2024)'!Y99</f>
        <v>0</v>
      </c>
      <c r="I103" s="113"/>
      <c r="J103" s="380"/>
    </row>
    <row r="104" spans="1:10" s="74" customFormat="1" hidden="1">
      <c r="A104" s="46"/>
      <c r="B104" s="75" t="s">
        <v>441</v>
      </c>
      <c r="C104" s="323">
        <f>'PL2.1-GN TUNG CĐT (keodai)'!C102+'PL2.2-GN TUNG CĐT (KH2024)'!C100</f>
        <v>89556</v>
      </c>
      <c r="D104" s="323">
        <f>'PL2.1-GN TUNG CĐT (keodai)'!C102+'PL2.2-GN TUNG CĐT (KH2024)'!D100</f>
        <v>162666</v>
      </c>
      <c r="E104" s="323">
        <v>53186</v>
      </c>
      <c r="F104" s="445">
        <f t="shared" si="22"/>
        <v>59.388539014694722</v>
      </c>
      <c r="G104" s="445">
        <f t="shared" si="23"/>
        <v>32.696445477235564</v>
      </c>
      <c r="H104" s="323">
        <f>'PL2.1-GN TUNG CĐT (keodai)'!P102+'PL2.2-GN TUNG CĐT (KH2024)'!Y100</f>
        <v>107373</v>
      </c>
      <c r="I104" s="113">
        <f t="shared" ref="I104:I117" si="34">H104/C104*100</f>
        <v>119.89481441779446</v>
      </c>
      <c r="J104" s="380">
        <f t="shared" si="24"/>
        <v>66.008262328943971</v>
      </c>
    </row>
    <row r="105" spans="1:10" ht="45" customHeight="1">
      <c r="A105" s="19"/>
      <c r="B105" s="5" t="s">
        <v>439</v>
      </c>
      <c r="C105" s="238">
        <f>'PL2.1-GN TUNG CĐT (keodai)'!C103+'PL2.2-GN TUNG CĐT (KH2024)'!C101</f>
        <v>63159</v>
      </c>
      <c r="D105" s="238">
        <f>'PL2.1-GN TUNG CĐT (keodai)'!C103+'PL2.2-GN TUNG CĐT (KH2024)'!D101</f>
        <v>63159</v>
      </c>
      <c r="E105" s="238">
        <v>21682</v>
      </c>
      <c r="F105" s="358">
        <f t="shared" si="22"/>
        <v>34.329232571763328</v>
      </c>
      <c r="G105" s="358">
        <f t="shared" si="23"/>
        <v>34.329232571763328</v>
      </c>
      <c r="H105" s="238">
        <f>'PL2.1-GN TUNG CĐT (keodai)'!P103+'PL2.2-GN TUNG CĐT (KH2024)'!Y101</f>
        <v>32648</v>
      </c>
      <c r="I105" s="240">
        <f t="shared" si="34"/>
        <v>51.691762060830605</v>
      </c>
      <c r="J105" s="373">
        <f t="shared" si="24"/>
        <v>51.691762060830605</v>
      </c>
    </row>
    <row r="106" spans="1:10">
      <c r="A106" s="20">
        <v>11</v>
      </c>
      <c r="B106" s="44" t="s">
        <v>19</v>
      </c>
      <c r="C106" s="239">
        <f>C107+C108+C111</f>
        <v>132228</v>
      </c>
      <c r="D106" s="239">
        <f t="shared" ref="D106:H106" si="35">D107+D108+D111</f>
        <v>122151</v>
      </c>
      <c r="E106" s="239">
        <f t="shared" si="35"/>
        <v>51135</v>
      </c>
      <c r="F106" s="239">
        <f t="shared" si="35"/>
        <v>158.22892459772828</v>
      </c>
      <c r="G106" s="239">
        <f t="shared" si="35"/>
        <v>163.90673770097837</v>
      </c>
      <c r="H106" s="239">
        <f t="shared" si="35"/>
        <v>71092</v>
      </c>
      <c r="I106" s="111">
        <f t="shared" si="34"/>
        <v>53.76470944126811</v>
      </c>
      <c r="J106" s="378">
        <f t="shared" si="24"/>
        <v>58.20009660174702</v>
      </c>
    </row>
    <row r="107" spans="1:10">
      <c r="A107" s="19"/>
      <c r="B107" s="45" t="s">
        <v>335</v>
      </c>
      <c r="C107" s="238">
        <f>'PL2.1-GN TUNG CĐT (keodai)'!C105+'PL2.2-GN TUNG CĐT (KH2024)'!C103</f>
        <v>10556</v>
      </c>
      <c r="D107" s="238">
        <f>'PL2.1-GN TUNG CĐT (keodai)'!C105+'PL2.2-GN TUNG CĐT (KH2024)'!D103</f>
        <v>10556</v>
      </c>
      <c r="E107" s="238">
        <v>9404</v>
      </c>
      <c r="F107" s="358">
        <f t="shared" si="22"/>
        <v>89.086775293671849</v>
      </c>
      <c r="G107" s="358">
        <f t="shared" si="23"/>
        <v>89.086775293671849</v>
      </c>
      <c r="H107" s="238">
        <f>'PL2.1-GN TUNG CĐT (keodai)'!P105+'PL2.2-GN TUNG CĐT (KH2024)'!Y103</f>
        <v>10541</v>
      </c>
      <c r="I107" s="240">
        <f t="shared" si="34"/>
        <v>99.857900719969678</v>
      </c>
      <c r="J107" s="373">
        <f t="shared" si="24"/>
        <v>99.857900719969678</v>
      </c>
    </row>
    <row r="108" spans="1:10" ht="41.25" customHeight="1">
      <c r="A108" s="19"/>
      <c r="B108" s="5" t="s">
        <v>336</v>
      </c>
      <c r="C108" s="238">
        <f>C109+C110</f>
        <v>64942</v>
      </c>
      <c r="D108" s="238">
        <f t="shared" ref="D108:H108" si="36">D109+D110</f>
        <v>54865</v>
      </c>
      <c r="E108" s="238">
        <f t="shared" si="36"/>
        <v>20015</v>
      </c>
      <c r="F108" s="238">
        <f t="shared" si="36"/>
        <v>30.862579411583297</v>
      </c>
      <c r="G108" s="238">
        <f t="shared" si="36"/>
        <v>36.540392514833407</v>
      </c>
      <c r="H108" s="238">
        <f t="shared" si="36"/>
        <v>32410</v>
      </c>
      <c r="I108" s="240">
        <f t="shared" si="34"/>
        <v>49.90607003172061</v>
      </c>
      <c r="J108" s="373">
        <f t="shared" si="24"/>
        <v>59.072268294905669</v>
      </c>
    </row>
    <row r="109" spans="1:10" s="74" customFormat="1" hidden="1">
      <c r="A109" s="46"/>
      <c r="B109" s="75" t="s">
        <v>442</v>
      </c>
      <c r="C109" s="323">
        <f>'PL2.1-GN TUNG CĐT (keodai)'!C107+'PL2.2-GN TUNG CĐT (KH2024)'!C105</f>
        <v>90</v>
      </c>
      <c r="D109" s="323">
        <f>'PL2.1-GN TUNG CĐT (keodai)'!C107+'PL2.2-GN TUNG CĐT (KH2024)'!D105</f>
        <v>90</v>
      </c>
      <c r="E109" s="323">
        <v>0</v>
      </c>
      <c r="F109" s="445">
        <f t="shared" si="22"/>
        <v>0</v>
      </c>
      <c r="G109" s="445">
        <f t="shared" si="23"/>
        <v>0</v>
      </c>
      <c r="H109" s="323">
        <f>'PL2.1-GN TUNG CĐT (keodai)'!P107+'PL2.2-GN TUNG CĐT (KH2024)'!Y105</f>
        <v>0</v>
      </c>
      <c r="I109" s="113">
        <f t="shared" si="34"/>
        <v>0</v>
      </c>
      <c r="J109" s="380">
        <f t="shared" si="24"/>
        <v>0</v>
      </c>
    </row>
    <row r="110" spans="1:10" s="74" customFormat="1" hidden="1">
      <c r="A110" s="46"/>
      <c r="B110" s="75" t="s">
        <v>443</v>
      </c>
      <c r="C110" s="323">
        <f>'PL2.1-GN TUNG CĐT (keodai)'!C108+'PL2.2-GN TUNG CĐT (KH2024)'!C106</f>
        <v>64852</v>
      </c>
      <c r="D110" s="323">
        <f>'PL2.1-GN TUNG CĐT (keodai)'!C108+'PL2.2-GN TUNG CĐT (KH2024)'!D106</f>
        <v>54775</v>
      </c>
      <c r="E110" s="323">
        <v>20015</v>
      </c>
      <c r="F110" s="445">
        <f t="shared" si="22"/>
        <v>30.862579411583297</v>
      </c>
      <c r="G110" s="445">
        <f t="shared" si="23"/>
        <v>36.540392514833407</v>
      </c>
      <c r="H110" s="323">
        <f>'PL2.1-GN TUNG CĐT (keodai)'!P108+'PL2.2-GN TUNG CĐT (KH2024)'!Y106</f>
        <v>32410</v>
      </c>
      <c r="I110" s="113">
        <f t="shared" si="34"/>
        <v>49.975328440140629</v>
      </c>
      <c r="J110" s="380">
        <f t="shared" si="24"/>
        <v>59.169329073482423</v>
      </c>
    </row>
    <row r="111" spans="1:10" ht="44.25" customHeight="1">
      <c r="A111" s="19"/>
      <c r="B111" s="5" t="s">
        <v>439</v>
      </c>
      <c r="C111" s="238">
        <f>'PL2.1-GN TUNG CĐT (keodai)'!C109+'PL2.2-GN TUNG CĐT (KH2024)'!C107</f>
        <v>56730</v>
      </c>
      <c r="D111" s="238">
        <f>'PL2.1-GN TUNG CĐT (keodai)'!C109+'PL2.2-GN TUNG CĐT (KH2024)'!D107</f>
        <v>56730</v>
      </c>
      <c r="E111" s="238">
        <v>21716</v>
      </c>
      <c r="F111" s="358">
        <f t="shared" si="22"/>
        <v>38.27956989247312</v>
      </c>
      <c r="G111" s="358">
        <f t="shared" si="23"/>
        <v>38.27956989247312</v>
      </c>
      <c r="H111" s="238">
        <f>'PL2.1-GN TUNG CĐT (keodai)'!P109+'PL2.2-GN TUNG CĐT (KH2024)'!Y107</f>
        <v>28141</v>
      </c>
      <c r="I111" s="240">
        <f t="shared" si="34"/>
        <v>49.605147188436455</v>
      </c>
      <c r="J111" s="373">
        <f t="shared" si="24"/>
        <v>49.605147188436455</v>
      </c>
    </row>
    <row r="112" spans="1:10">
      <c r="A112" s="20">
        <v>12</v>
      </c>
      <c r="B112" s="44" t="s">
        <v>20</v>
      </c>
      <c r="C112" s="239">
        <f>C113+C114+C117</f>
        <v>281828</v>
      </c>
      <c r="D112" s="239">
        <f t="shared" ref="D112:H112" si="37">D113+D114+D117</f>
        <v>315278</v>
      </c>
      <c r="E112" s="239">
        <f t="shared" si="37"/>
        <v>160691</v>
      </c>
      <c r="F112" s="239">
        <f t="shared" si="37"/>
        <v>232.25397737589859</v>
      </c>
      <c r="G112" s="239">
        <f t="shared" si="37"/>
        <v>207.79365417392847</v>
      </c>
      <c r="H112" s="239">
        <f t="shared" si="37"/>
        <v>266334</v>
      </c>
      <c r="I112" s="111">
        <f t="shared" si="34"/>
        <v>94.502320564315824</v>
      </c>
      <c r="J112" s="378">
        <f t="shared" si="24"/>
        <v>84.475922836353945</v>
      </c>
    </row>
    <row r="113" spans="1:10">
      <c r="A113" s="19"/>
      <c r="B113" s="45" t="s">
        <v>335</v>
      </c>
      <c r="C113" s="238">
        <f>'PL2.1-GN TUNG CĐT (keodai)'!C111+'PL2.2-GN TUNG CĐT (KH2024)'!C109</f>
        <v>88742</v>
      </c>
      <c r="D113" s="238">
        <f>'PL2.1-GN TUNG CĐT (keodai)'!C111+'PL2.2-GN TUNG CĐT (KH2024)'!D109</f>
        <v>88742</v>
      </c>
      <c r="E113" s="238">
        <v>67208</v>
      </c>
      <c r="F113" s="358">
        <f t="shared" si="22"/>
        <v>75.734150684005314</v>
      </c>
      <c r="G113" s="358">
        <f t="shared" si="23"/>
        <v>75.734150684005314</v>
      </c>
      <c r="H113" s="238">
        <f>'PL2.1-GN TUNG CĐT (keodai)'!P111+'PL2.2-GN TUNG CĐT (KH2024)'!Y109</f>
        <v>83398</v>
      </c>
      <c r="I113" s="240">
        <f t="shared" si="34"/>
        <v>93.978048725518917</v>
      </c>
      <c r="J113" s="373">
        <f t="shared" si="24"/>
        <v>93.978048725518917</v>
      </c>
    </row>
    <row r="114" spans="1:10" ht="48.75" customHeight="1">
      <c r="A114" s="19"/>
      <c r="B114" s="5" t="s">
        <v>336</v>
      </c>
      <c r="C114" s="238">
        <f>C115+C116</f>
        <v>131055</v>
      </c>
      <c r="D114" s="238">
        <f t="shared" ref="D114:H114" si="38">D115+D116</f>
        <v>164505</v>
      </c>
      <c r="E114" s="238">
        <f t="shared" si="38"/>
        <v>67966</v>
      </c>
      <c r="F114" s="238">
        <f t="shared" si="38"/>
        <v>115.38394302082558</v>
      </c>
      <c r="G114" s="238">
        <f t="shared" si="38"/>
        <v>90.923619818855485</v>
      </c>
      <c r="H114" s="238">
        <f t="shared" si="38"/>
        <v>137537</v>
      </c>
      <c r="I114" s="240">
        <f t="shared" si="34"/>
        <v>104.94601503185686</v>
      </c>
      <c r="J114" s="373">
        <f t="shared" si="24"/>
        <v>83.606577307680624</v>
      </c>
    </row>
    <row r="115" spans="1:10" s="74" customFormat="1" hidden="1">
      <c r="A115" s="46"/>
      <c r="B115" s="75" t="s">
        <v>444</v>
      </c>
      <c r="C115" s="323">
        <f>'PL2.1-GN TUNG CĐT (keodai)'!C113+'PL2.2-GN TUNG CĐT (KH2024)'!C111</f>
        <v>13406</v>
      </c>
      <c r="D115" s="323">
        <f>'PL2.1-GN TUNG CĐT (keodai)'!C113+'PL2.2-GN TUNG CĐT (KH2024)'!D111</f>
        <v>17192</v>
      </c>
      <c r="E115" s="323">
        <v>8717</v>
      </c>
      <c r="F115" s="445">
        <f t="shared" si="22"/>
        <v>65.023123974339853</v>
      </c>
      <c r="G115" s="445">
        <f t="shared" si="23"/>
        <v>50.703815728245694</v>
      </c>
      <c r="H115" s="323">
        <f>'PL2.1-GN TUNG CĐT (keodai)'!P113+'PL2.2-GN TUNG CĐT (KH2024)'!Y111</f>
        <v>8717</v>
      </c>
      <c r="I115" s="113">
        <f t="shared" si="34"/>
        <v>65.023123974339853</v>
      </c>
      <c r="J115" s="380">
        <f t="shared" si="24"/>
        <v>50.703815728245694</v>
      </c>
    </row>
    <row r="116" spans="1:10" s="74" customFormat="1" hidden="1">
      <c r="A116" s="46"/>
      <c r="B116" s="75" t="s">
        <v>445</v>
      </c>
      <c r="C116" s="323">
        <f>'PL2.1-GN TUNG CĐT (keodai)'!C114+'PL2.2-GN TUNG CĐT (KH2024)'!C112</f>
        <v>117649</v>
      </c>
      <c r="D116" s="323">
        <f>'PL2.1-GN TUNG CĐT (keodai)'!C114+'PL2.2-GN TUNG CĐT (KH2024)'!D112</f>
        <v>147313</v>
      </c>
      <c r="E116" s="323">
        <v>59249</v>
      </c>
      <c r="F116" s="445">
        <f t="shared" si="22"/>
        <v>50.36081904648573</v>
      </c>
      <c r="G116" s="445">
        <f t="shared" si="23"/>
        <v>40.219804090609792</v>
      </c>
      <c r="H116" s="323">
        <f>'PL2.1-GN TUNG CĐT (keodai)'!P114+'PL2.2-GN TUNG CĐT (KH2024)'!Y112</f>
        <v>128820</v>
      </c>
      <c r="I116" s="113">
        <f t="shared" si="34"/>
        <v>109.49519332931006</v>
      </c>
      <c r="J116" s="380">
        <f t="shared" si="24"/>
        <v>87.446457542783051</v>
      </c>
    </row>
    <row r="117" spans="1:10" ht="47.25" customHeight="1">
      <c r="A117" s="19"/>
      <c r="B117" s="81" t="s">
        <v>439</v>
      </c>
      <c r="C117" s="238">
        <f>'PL2.1-GN TUNG CĐT (keodai)'!C115+'PL2.2-GN TUNG CĐT (KH2024)'!C113</f>
        <v>62031</v>
      </c>
      <c r="D117" s="238">
        <f>'PL2.1-GN TUNG CĐT (keodai)'!C115+'PL2.2-GN TUNG CĐT (KH2024)'!D113</f>
        <v>62031</v>
      </c>
      <c r="E117" s="238">
        <v>25517</v>
      </c>
      <c r="F117" s="358">
        <f t="shared" si="22"/>
        <v>41.135883671067688</v>
      </c>
      <c r="G117" s="358">
        <f t="shared" si="23"/>
        <v>41.135883671067688</v>
      </c>
      <c r="H117" s="238">
        <f>'PL2.1-GN TUNG CĐT (keodai)'!P115+'PL2.2-GN TUNG CĐT (KH2024)'!Y113</f>
        <v>45399</v>
      </c>
      <c r="I117" s="240">
        <f t="shared" si="34"/>
        <v>73.187599748512838</v>
      </c>
      <c r="J117" s="373">
        <f t="shared" si="24"/>
        <v>73.187599748512838</v>
      </c>
    </row>
    <row r="118" spans="1:10" ht="11.25" customHeight="1">
      <c r="A118" s="60"/>
      <c r="B118" s="41"/>
      <c r="C118" s="41"/>
      <c r="D118" s="41"/>
      <c r="E118" s="41"/>
      <c r="F118" s="41"/>
      <c r="G118" s="41"/>
      <c r="H118" s="41"/>
      <c r="I118" s="41"/>
      <c r="J118" s="375"/>
    </row>
  </sheetData>
  <mergeCells count="11">
    <mergeCell ref="B6:B13"/>
    <mergeCell ref="A6:A13"/>
    <mergeCell ref="A1:J1"/>
    <mergeCell ref="A2:J2"/>
    <mergeCell ref="A3:J3"/>
    <mergeCell ref="I5:J5"/>
    <mergeCell ref="C6:D12"/>
    <mergeCell ref="I6:J12"/>
    <mergeCell ref="H6:H13"/>
    <mergeCell ref="E6:E13"/>
    <mergeCell ref="F6:G12"/>
  </mergeCells>
  <pageMargins left="0.23622047244094491" right="0.23622047244094491" top="0.74803149606299213" bottom="0.74803149606299213" header="0.31496062992125984" footer="0.31496062992125984"/>
  <pageSetup paperSize="9" scale="65" fitToHeight="0" orientation="portrait" r:id="rId1"/>
  <headerFooter differentFirst="1">
    <oddHeader>&amp;C&amp;P/&amp;N</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6" tint="0.59999389629810485"/>
  </sheetPr>
  <dimension ref="A1:AH325"/>
  <sheetViews>
    <sheetView showZeros="0" topLeftCell="A3" zoomScale="60" zoomScaleNormal="60" workbookViewId="0">
      <selection activeCell="J56" sqref="J56"/>
    </sheetView>
  </sheetViews>
  <sheetFormatPr defaultRowHeight="18.75"/>
  <cols>
    <col min="1" max="1" width="5.33203125" style="1" customWidth="1"/>
    <col min="2" max="2" width="47.77734375" customWidth="1"/>
    <col min="3" max="3" width="13.5546875" customWidth="1"/>
    <col min="4" max="4" width="12.5546875" customWidth="1"/>
    <col min="5" max="5" width="9.77734375" customWidth="1"/>
    <col min="6" max="6" width="10.77734375" customWidth="1"/>
    <col min="7" max="7" width="10.21875" customWidth="1"/>
    <col min="8" max="10" width="11.77734375" customWidth="1"/>
    <col min="11" max="12" width="12.5546875" customWidth="1"/>
    <col min="13" max="13" width="14.77734375" customWidth="1"/>
    <col min="14" max="14" width="12.5546875" customWidth="1"/>
    <col min="15" max="15" width="10.5546875" customWidth="1"/>
    <col min="16" max="16" width="13.88671875" customWidth="1"/>
    <col min="17" max="17" width="10.109375" customWidth="1"/>
    <col min="18" max="21" width="8.88671875" customWidth="1"/>
    <col min="22" max="22" width="9.88671875" customWidth="1"/>
    <col min="23" max="23" width="8.88671875" customWidth="1"/>
    <col min="24" max="24" width="11.109375" customWidth="1"/>
    <col min="25" max="25" width="12.6640625" customWidth="1"/>
    <col min="26" max="26" width="13.33203125" customWidth="1"/>
    <col min="27" max="27" width="10.44140625" customWidth="1"/>
    <col min="28" max="28" width="8.88671875" customWidth="1"/>
    <col min="29" max="29" width="11.6640625" style="1" customWidth="1"/>
    <col min="30" max="30" width="17.33203125" style="1" customWidth="1"/>
    <col min="32" max="32" width="10.109375" bestFit="1" customWidth="1"/>
    <col min="33" max="33" width="12.21875" customWidth="1"/>
  </cols>
  <sheetData>
    <row r="1" spans="1:33" ht="22.5">
      <c r="A1" s="796" t="s">
        <v>305</v>
      </c>
      <c r="B1" s="796"/>
      <c r="C1" s="796"/>
      <c r="D1" s="796"/>
      <c r="E1" s="796"/>
      <c r="F1" s="796"/>
      <c r="G1" s="796"/>
      <c r="H1" s="796"/>
      <c r="I1" s="796"/>
      <c r="J1" s="796"/>
      <c r="K1" s="796"/>
      <c r="L1" s="796"/>
      <c r="M1" s="796"/>
      <c r="N1" s="796"/>
      <c r="O1" s="796"/>
      <c r="P1" s="796"/>
      <c r="Q1" s="796"/>
      <c r="R1" s="796"/>
      <c r="S1" s="796"/>
      <c r="T1" s="796"/>
      <c r="U1" s="796"/>
      <c r="V1" s="796"/>
      <c r="W1" s="796"/>
      <c r="X1" s="796"/>
      <c r="Y1" s="796"/>
      <c r="Z1" s="796"/>
      <c r="AA1" s="796"/>
      <c r="AB1" s="796"/>
      <c r="AC1" s="796"/>
      <c r="AD1" s="796"/>
      <c r="AE1" s="796"/>
    </row>
    <row r="2" spans="1:33" ht="22.5">
      <c r="A2" s="796" t="s">
        <v>306</v>
      </c>
      <c r="B2" s="796"/>
      <c r="C2" s="796"/>
      <c r="D2" s="796"/>
      <c r="E2" s="796"/>
      <c r="F2" s="796"/>
      <c r="G2" s="796"/>
      <c r="H2" s="796"/>
      <c r="I2" s="796"/>
      <c r="J2" s="796"/>
      <c r="K2" s="796"/>
      <c r="L2" s="796"/>
      <c r="M2" s="796"/>
      <c r="N2" s="796"/>
      <c r="O2" s="796"/>
      <c r="P2" s="796"/>
      <c r="Q2" s="796"/>
      <c r="R2" s="796"/>
      <c r="S2" s="796"/>
      <c r="T2" s="796"/>
      <c r="U2" s="796"/>
      <c r="V2" s="796"/>
      <c r="W2" s="796"/>
      <c r="X2" s="796"/>
      <c r="Y2" s="796"/>
      <c r="Z2" s="796"/>
      <c r="AA2" s="796"/>
      <c r="AB2" s="796"/>
      <c r="AC2" s="796"/>
      <c r="AD2" s="796"/>
      <c r="AE2" s="796"/>
    </row>
    <row r="3" spans="1:33" ht="23.25">
      <c r="A3" s="797" t="s">
        <v>307</v>
      </c>
      <c r="B3" s="797"/>
      <c r="C3" s="797"/>
      <c r="D3" s="797"/>
      <c r="E3" s="797"/>
      <c r="F3" s="797"/>
      <c r="G3" s="797"/>
      <c r="H3" s="797"/>
      <c r="I3" s="797"/>
      <c r="J3" s="797"/>
      <c r="K3" s="797"/>
      <c r="L3" s="797"/>
      <c r="M3" s="797"/>
      <c r="N3" s="797"/>
      <c r="O3" s="797"/>
      <c r="P3" s="797"/>
      <c r="Q3" s="797"/>
      <c r="R3" s="797"/>
      <c r="S3" s="797"/>
      <c r="T3" s="797"/>
      <c r="U3" s="797"/>
      <c r="V3" s="797"/>
      <c r="W3" s="797"/>
      <c r="X3" s="797"/>
      <c r="Y3" s="797"/>
      <c r="Z3" s="797"/>
      <c r="AA3" s="797"/>
      <c r="AB3" s="797"/>
      <c r="AC3" s="797"/>
      <c r="AD3" s="797"/>
      <c r="AE3" s="797"/>
    </row>
    <row r="4" spans="1:33">
      <c r="A4" s="947"/>
      <c r="B4" s="947"/>
      <c r="C4" s="947"/>
      <c r="D4" s="947"/>
      <c r="E4" s="947"/>
      <c r="F4" s="947"/>
      <c r="G4" s="947"/>
      <c r="H4" s="947"/>
      <c r="I4" s="947"/>
      <c r="J4" s="947"/>
      <c r="K4" s="947"/>
      <c r="L4" s="947"/>
      <c r="M4" s="947"/>
      <c r="N4" s="947"/>
      <c r="O4" s="947"/>
      <c r="P4" s="947"/>
      <c r="Q4" s="947"/>
      <c r="R4" s="947"/>
      <c r="S4" s="947"/>
      <c r="T4" s="947"/>
      <c r="U4" s="947"/>
      <c r="V4" s="947"/>
      <c r="W4" s="947"/>
      <c r="X4" s="947"/>
      <c r="Y4" s="947"/>
      <c r="Z4" s="947"/>
      <c r="AA4" s="947"/>
      <c r="AB4" s="947"/>
      <c r="AC4" s="947"/>
      <c r="AD4" s="947"/>
      <c r="AE4" s="947"/>
    </row>
    <row r="5" spans="1:33" ht="19.5">
      <c r="AD5" s="794" t="s">
        <v>308</v>
      </c>
      <c r="AE5" s="794"/>
    </row>
    <row r="6" spans="1:33" ht="18.75" customHeight="1">
      <c r="A6" s="791" t="s">
        <v>0</v>
      </c>
      <c r="B6" s="791" t="s">
        <v>1</v>
      </c>
      <c r="C6" s="837" t="s">
        <v>457</v>
      </c>
      <c r="D6" s="914" t="s">
        <v>284</v>
      </c>
      <c r="E6" s="916"/>
      <c r="F6" s="916"/>
      <c r="G6" s="916"/>
      <c r="H6" s="916"/>
      <c r="I6" s="916"/>
      <c r="J6" s="916"/>
      <c r="K6" s="916"/>
      <c r="L6" s="916"/>
      <c r="M6" s="916"/>
      <c r="N6" s="916"/>
      <c r="O6" s="920"/>
      <c r="P6" s="988" t="s">
        <v>464</v>
      </c>
      <c r="Q6" s="914" t="s">
        <v>465</v>
      </c>
      <c r="R6" s="916"/>
      <c r="S6" s="916"/>
      <c r="T6" s="916"/>
      <c r="U6" s="916"/>
      <c r="V6" s="916"/>
      <c r="W6" s="916"/>
      <c r="X6" s="916"/>
      <c r="Y6" s="916"/>
      <c r="Z6" s="916"/>
      <c r="AA6" s="916"/>
      <c r="AB6" s="920"/>
      <c r="AC6" s="791" t="s">
        <v>466</v>
      </c>
      <c r="AD6" s="791" t="s">
        <v>248</v>
      </c>
      <c r="AE6" s="791" t="s">
        <v>249</v>
      </c>
    </row>
    <row r="7" spans="1:33" ht="18.75" customHeight="1">
      <c r="A7" s="792"/>
      <c r="B7" s="792"/>
      <c r="C7" s="838"/>
      <c r="D7" s="914" t="s">
        <v>251</v>
      </c>
      <c r="E7" s="916"/>
      <c r="F7" s="916"/>
      <c r="G7" s="916"/>
      <c r="H7" s="916"/>
      <c r="I7" s="916"/>
      <c r="J7" s="916"/>
      <c r="K7" s="916"/>
      <c r="L7" s="916"/>
      <c r="M7" s="916"/>
      <c r="N7" s="916"/>
      <c r="O7" s="920"/>
      <c r="P7" s="989"/>
      <c r="Q7" s="914" t="s">
        <v>251</v>
      </c>
      <c r="R7" s="916"/>
      <c r="S7" s="916"/>
      <c r="T7" s="916"/>
      <c r="U7" s="916"/>
      <c r="V7" s="916"/>
      <c r="W7" s="916"/>
      <c r="X7" s="916"/>
      <c r="Y7" s="916"/>
      <c r="Z7" s="916"/>
      <c r="AA7" s="916"/>
      <c r="AB7" s="920"/>
      <c r="AC7" s="792"/>
      <c r="AD7" s="792"/>
      <c r="AE7" s="792"/>
    </row>
    <row r="8" spans="1:33" ht="19.5" customHeight="1">
      <c r="A8" s="792"/>
      <c r="B8" s="792"/>
      <c r="C8" s="838"/>
      <c r="D8" s="993" t="s">
        <v>458</v>
      </c>
      <c r="E8" s="914" t="s">
        <v>449</v>
      </c>
      <c r="F8" s="916"/>
      <c r="G8" s="916"/>
      <c r="H8" s="920"/>
      <c r="I8" s="993" t="s">
        <v>459</v>
      </c>
      <c r="J8" s="914" t="s">
        <v>450</v>
      </c>
      <c r="K8" s="916"/>
      <c r="L8" s="916"/>
      <c r="M8" s="916"/>
      <c r="N8" s="916"/>
      <c r="O8" s="920"/>
      <c r="P8" s="989"/>
      <c r="Q8" s="993" t="s">
        <v>250</v>
      </c>
      <c r="R8" s="914" t="s">
        <v>449</v>
      </c>
      <c r="S8" s="916"/>
      <c r="T8" s="916"/>
      <c r="U8" s="920"/>
      <c r="V8" s="993" t="s">
        <v>250</v>
      </c>
      <c r="W8" s="914" t="s">
        <v>450</v>
      </c>
      <c r="X8" s="916"/>
      <c r="Y8" s="916"/>
      <c r="Z8" s="916"/>
      <c r="AA8" s="916"/>
      <c r="AB8" s="920"/>
      <c r="AC8" s="792"/>
      <c r="AD8" s="792"/>
      <c r="AE8" s="792"/>
    </row>
    <row r="9" spans="1:33" ht="19.5" customHeight="1">
      <c r="A9" s="792"/>
      <c r="B9" s="792"/>
      <c r="C9" s="838"/>
      <c r="D9" s="994"/>
      <c r="E9" s="832" t="s">
        <v>251</v>
      </c>
      <c r="F9" s="833"/>
      <c r="G9" s="833"/>
      <c r="H9" s="834"/>
      <c r="I9" s="994"/>
      <c r="J9" s="991" t="s">
        <v>251</v>
      </c>
      <c r="K9" s="992"/>
      <c r="L9" s="992"/>
      <c r="M9" s="992"/>
      <c r="N9" s="992"/>
      <c r="O9" s="935"/>
      <c r="P9" s="989"/>
      <c r="Q9" s="994"/>
      <c r="R9" s="832" t="s">
        <v>251</v>
      </c>
      <c r="S9" s="833"/>
      <c r="T9" s="833"/>
      <c r="U9" s="834"/>
      <c r="V9" s="994"/>
      <c r="W9" s="822" t="s">
        <v>251</v>
      </c>
      <c r="X9" s="823"/>
      <c r="Y9" s="823"/>
      <c r="Z9" s="823"/>
      <c r="AA9" s="823"/>
      <c r="AB9" s="824"/>
      <c r="AC9" s="792"/>
      <c r="AD9" s="792"/>
      <c r="AE9" s="792"/>
    </row>
    <row r="10" spans="1:33" ht="22.5" customHeight="1">
      <c r="A10" s="792"/>
      <c r="B10" s="792"/>
      <c r="C10" s="838"/>
      <c r="D10" s="994"/>
      <c r="E10" s="792" t="s">
        <v>252</v>
      </c>
      <c r="F10" s="792" t="s">
        <v>253</v>
      </c>
      <c r="G10" s="792" t="s">
        <v>254</v>
      </c>
      <c r="H10" s="792" t="s">
        <v>255</v>
      </c>
      <c r="I10" s="994"/>
      <c r="J10" s="791" t="s">
        <v>421</v>
      </c>
      <c r="K10" s="832" t="s">
        <v>251</v>
      </c>
      <c r="L10" s="833"/>
      <c r="M10" s="833"/>
      <c r="N10" s="834"/>
      <c r="O10" s="791" t="s">
        <v>310</v>
      </c>
      <c r="P10" s="989"/>
      <c r="Q10" s="994"/>
      <c r="R10" s="791" t="s">
        <v>252</v>
      </c>
      <c r="S10" s="791" t="s">
        <v>253</v>
      </c>
      <c r="T10" s="791" t="s">
        <v>254</v>
      </c>
      <c r="U10" s="791" t="s">
        <v>255</v>
      </c>
      <c r="V10" s="994"/>
      <c r="W10" s="791" t="s">
        <v>421</v>
      </c>
      <c r="X10" s="950" t="s">
        <v>251</v>
      </c>
      <c r="Y10" s="996"/>
      <c r="Z10" s="996"/>
      <c r="AA10" s="997"/>
      <c r="AB10" s="791" t="s">
        <v>310</v>
      </c>
      <c r="AC10" s="792"/>
      <c r="AD10" s="792"/>
      <c r="AE10" s="792"/>
    </row>
    <row r="11" spans="1:33" ht="120" customHeight="1">
      <c r="A11" s="793"/>
      <c r="B11" s="793"/>
      <c r="C11" s="839"/>
      <c r="D11" s="995"/>
      <c r="E11" s="793"/>
      <c r="F11" s="793"/>
      <c r="G11" s="793"/>
      <c r="H11" s="793"/>
      <c r="I11" s="995"/>
      <c r="J11" s="793"/>
      <c r="K11" s="77" t="s">
        <v>309</v>
      </c>
      <c r="L11" s="77" t="s">
        <v>451</v>
      </c>
      <c r="M11" s="77" t="s">
        <v>456</v>
      </c>
      <c r="N11" s="77" t="s">
        <v>452</v>
      </c>
      <c r="O11" s="793"/>
      <c r="P11" s="990"/>
      <c r="Q11" s="995"/>
      <c r="R11" s="793"/>
      <c r="S11" s="793"/>
      <c r="T11" s="793"/>
      <c r="U11" s="793"/>
      <c r="V11" s="995"/>
      <c r="W11" s="793"/>
      <c r="X11" s="11" t="s">
        <v>309</v>
      </c>
      <c r="Y11" s="11" t="s">
        <v>451</v>
      </c>
      <c r="Z11" s="11" t="s">
        <v>456</v>
      </c>
      <c r="AA11" s="11" t="s">
        <v>452</v>
      </c>
      <c r="AB11" s="793"/>
      <c r="AC11" s="793"/>
      <c r="AD11" s="793"/>
      <c r="AE11" s="793"/>
    </row>
    <row r="12" spans="1:33">
      <c r="A12" s="55">
        <v>1</v>
      </c>
      <c r="B12" s="55">
        <v>2</v>
      </c>
      <c r="C12" s="80" t="s">
        <v>460</v>
      </c>
      <c r="D12" s="55" t="s">
        <v>453</v>
      </c>
      <c r="E12" s="55">
        <v>5</v>
      </c>
      <c r="F12" s="55">
        <v>6</v>
      </c>
      <c r="G12" s="55">
        <v>7</v>
      </c>
      <c r="H12" s="55">
        <v>8</v>
      </c>
      <c r="I12" s="55" t="s">
        <v>454</v>
      </c>
      <c r="J12" s="55" t="s">
        <v>455</v>
      </c>
      <c r="K12" s="55">
        <v>11</v>
      </c>
      <c r="L12" s="55">
        <v>12</v>
      </c>
      <c r="M12" s="55">
        <v>13</v>
      </c>
      <c r="N12" s="55">
        <v>14</v>
      </c>
      <c r="O12" s="55">
        <v>15</v>
      </c>
      <c r="P12" s="55">
        <v>16</v>
      </c>
      <c r="Q12" s="55">
        <v>17</v>
      </c>
      <c r="R12" s="55">
        <v>18</v>
      </c>
      <c r="S12" s="55">
        <v>19</v>
      </c>
      <c r="T12" s="55">
        <v>20</v>
      </c>
      <c r="U12" s="55">
        <v>21</v>
      </c>
      <c r="V12" s="55"/>
      <c r="W12" s="55">
        <v>22</v>
      </c>
      <c r="X12" s="55">
        <v>23</v>
      </c>
      <c r="Y12" s="55">
        <v>24</v>
      </c>
      <c r="Z12" s="55">
        <v>25</v>
      </c>
      <c r="AA12" s="55">
        <v>26</v>
      </c>
      <c r="AB12" s="55">
        <v>27</v>
      </c>
      <c r="AC12" s="55">
        <v>28</v>
      </c>
      <c r="AD12" s="55">
        <v>29</v>
      </c>
      <c r="AE12" s="55">
        <v>30</v>
      </c>
    </row>
    <row r="13" spans="1:33" ht="21" customHeight="1">
      <c r="A13" s="9"/>
      <c r="B13" s="10"/>
      <c r="C13" s="10">
        <v>0</v>
      </c>
      <c r="D13" s="10"/>
      <c r="E13" s="10">
        <v>0</v>
      </c>
      <c r="F13" s="10">
        <v>0</v>
      </c>
      <c r="G13" s="10">
        <v>0</v>
      </c>
      <c r="H13" s="10">
        <v>0</v>
      </c>
      <c r="I13" s="10"/>
      <c r="J13" s="10"/>
      <c r="K13" s="10"/>
      <c r="L13" s="10"/>
      <c r="M13" s="10"/>
      <c r="N13" s="10"/>
      <c r="O13" s="10"/>
      <c r="P13" s="10"/>
      <c r="Q13" s="10"/>
      <c r="R13" s="10"/>
      <c r="S13" s="10"/>
      <c r="T13" s="106"/>
      <c r="U13" s="10"/>
      <c r="V13" s="10"/>
      <c r="W13" s="10"/>
      <c r="X13" s="10"/>
      <c r="Y13" s="10"/>
      <c r="Z13" s="10"/>
      <c r="AA13" s="10"/>
      <c r="AB13" s="10"/>
      <c r="AC13" s="9"/>
      <c r="AD13" s="9"/>
      <c r="AE13" s="10"/>
    </row>
    <row r="14" spans="1:33" hidden="1">
      <c r="A14" s="13"/>
      <c r="B14" s="14" t="s">
        <v>2</v>
      </c>
      <c r="C14" s="33">
        <f>D14+I14</f>
        <v>7124049.0608534319</v>
      </c>
      <c r="D14" s="33">
        <f t="shared" ref="D14:D17" si="0">SUM(E14:H14)</f>
        <v>3811072.6935064932</v>
      </c>
      <c r="E14" s="33">
        <f t="shared" ref="E14:AB14" si="1">E15+E16+E17+E18</f>
        <v>1371569</v>
      </c>
      <c r="F14" s="33">
        <f t="shared" si="1"/>
        <v>1563289.6935064935</v>
      </c>
      <c r="G14" s="33">
        <f t="shared" si="1"/>
        <v>794014</v>
      </c>
      <c r="H14" s="33">
        <f t="shared" si="1"/>
        <v>82200</v>
      </c>
      <c r="I14" s="33">
        <f t="shared" ref="I14:I19" si="2">J14+O14</f>
        <v>3312976.3673469387</v>
      </c>
      <c r="J14" s="33">
        <f t="shared" ref="J14:J19" si="3">SUM(K14:N14)</f>
        <v>3110826.3673469387</v>
      </c>
      <c r="K14" s="33">
        <f t="shared" si="1"/>
        <v>2754044</v>
      </c>
      <c r="L14" s="33">
        <f t="shared" si="1"/>
        <v>95317</v>
      </c>
      <c r="M14" s="33">
        <f t="shared" si="1"/>
        <v>46640.36734693878</v>
      </c>
      <c r="N14" s="33">
        <f t="shared" si="1"/>
        <v>214825</v>
      </c>
      <c r="O14" s="33">
        <f t="shared" si="1"/>
        <v>202150</v>
      </c>
      <c r="P14" s="33">
        <f t="shared" si="1"/>
        <v>1510284</v>
      </c>
      <c r="Q14" s="33">
        <f t="shared" si="1"/>
        <v>715702</v>
      </c>
      <c r="R14" s="33">
        <f t="shared" si="1"/>
        <v>160164</v>
      </c>
      <c r="S14" s="33">
        <f>S15+S16+S17+S18</f>
        <v>345349</v>
      </c>
      <c r="T14" s="33">
        <f t="shared" si="1"/>
        <v>210189</v>
      </c>
      <c r="U14" s="33">
        <f t="shared" si="1"/>
        <v>0</v>
      </c>
      <c r="V14" s="33">
        <f t="shared" si="1"/>
        <v>794582</v>
      </c>
      <c r="W14" s="33">
        <f t="shared" si="1"/>
        <v>794582</v>
      </c>
      <c r="X14" s="33">
        <f t="shared" si="1"/>
        <v>716526</v>
      </c>
      <c r="Y14" s="33">
        <f t="shared" si="1"/>
        <v>33827</v>
      </c>
      <c r="Z14" s="33">
        <f t="shared" si="1"/>
        <v>1305</v>
      </c>
      <c r="AA14" s="33">
        <f t="shared" si="1"/>
        <v>42924</v>
      </c>
      <c r="AB14" s="33">
        <f t="shared" si="1"/>
        <v>0</v>
      </c>
      <c r="AC14" s="88">
        <f>P14/C14*100</f>
        <v>21.199797855112948</v>
      </c>
      <c r="AD14" s="42"/>
      <c r="AE14" s="43"/>
      <c r="AG14" s="57"/>
    </row>
    <row r="15" spans="1:33" hidden="1">
      <c r="A15" s="15" t="s">
        <v>3</v>
      </c>
      <c r="B15" s="2" t="s">
        <v>4</v>
      </c>
      <c r="C15" s="34">
        <f t="shared" ref="C15:C32" si="4">D15+I15</f>
        <v>794014</v>
      </c>
      <c r="D15" s="34">
        <f t="shared" si="0"/>
        <v>794014</v>
      </c>
      <c r="E15" s="34"/>
      <c r="F15" s="34"/>
      <c r="G15" s="34">
        <f>G19+G31</f>
        <v>794014</v>
      </c>
      <c r="H15" s="34"/>
      <c r="I15" s="39">
        <f t="shared" si="2"/>
        <v>0</v>
      </c>
      <c r="J15" s="39">
        <f t="shared" si="3"/>
        <v>0</v>
      </c>
      <c r="K15" s="34"/>
      <c r="L15" s="34"/>
      <c r="M15" s="34"/>
      <c r="N15" s="34"/>
      <c r="O15" s="34"/>
      <c r="P15" s="34">
        <f>Q15+V15</f>
        <v>210189</v>
      </c>
      <c r="Q15" s="34">
        <f>R15+S15+T15+U15</f>
        <v>210189</v>
      </c>
      <c r="R15" s="34"/>
      <c r="S15" s="34"/>
      <c r="T15" s="34">
        <f>T19+T31</f>
        <v>210189</v>
      </c>
      <c r="U15" s="34"/>
      <c r="V15" s="34"/>
      <c r="W15" s="34"/>
      <c r="X15" s="34"/>
      <c r="Y15" s="34"/>
      <c r="Z15" s="34"/>
      <c r="AA15" s="34"/>
      <c r="AB15" s="34"/>
      <c r="AC15" s="89"/>
      <c r="AD15" s="20"/>
      <c r="AE15" s="44"/>
      <c r="AG15" s="57"/>
    </row>
    <row r="16" spans="1:33" hidden="1">
      <c r="A16" s="15" t="s">
        <v>3</v>
      </c>
      <c r="B16" s="2" t="s">
        <v>5</v>
      </c>
      <c r="C16" s="34">
        <f t="shared" si="4"/>
        <v>0</v>
      </c>
      <c r="D16" s="34">
        <f t="shared" si="0"/>
        <v>0</v>
      </c>
      <c r="E16" s="34"/>
      <c r="F16" s="34"/>
      <c r="G16" s="34"/>
      <c r="H16" s="34"/>
      <c r="I16" s="39">
        <f t="shared" si="2"/>
        <v>0</v>
      </c>
      <c r="J16" s="39">
        <f t="shared" si="3"/>
        <v>0</v>
      </c>
      <c r="K16" s="34"/>
      <c r="L16" s="34"/>
      <c r="M16" s="34"/>
      <c r="N16" s="34"/>
      <c r="O16" s="34"/>
      <c r="P16" s="34"/>
      <c r="Q16" s="34"/>
      <c r="R16" s="34"/>
      <c r="S16" s="34"/>
      <c r="T16" s="34"/>
      <c r="U16" s="34"/>
      <c r="V16" s="34"/>
      <c r="W16" s="34"/>
      <c r="X16" s="34"/>
      <c r="Y16" s="34"/>
      <c r="Z16" s="34"/>
      <c r="AA16" s="34"/>
      <c r="AB16" s="34"/>
      <c r="AC16" s="89"/>
      <c r="AD16" s="20"/>
      <c r="AE16" s="44"/>
      <c r="AG16" s="57"/>
    </row>
    <row r="17" spans="1:34" hidden="1">
      <c r="A17" s="15" t="s">
        <v>3</v>
      </c>
      <c r="B17" s="2" t="s">
        <v>6</v>
      </c>
      <c r="C17" s="34">
        <f t="shared" si="4"/>
        <v>82200</v>
      </c>
      <c r="D17" s="34">
        <f t="shared" si="0"/>
        <v>82200</v>
      </c>
      <c r="E17" s="34"/>
      <c r="F17" s="34"/>
      <c r="G17" s="34"/>
      <c r="H17" s="34">
        <v>82200</v>
      </c>
      <c r="I17" s="39">
        <f t="shared" si="2"/>
        <v>0</v>
      </c>
      <c r="J17" s="39">
        <f t="shared" si="3"/>
        <v>0</v>
      </c>
      <c r="K17" s="34"/>
      <c r="L17" s="34"/>
      <c r="M17" s="34"/>
      <c r="N17" s="34"/>
      <c r="O17" s="34"/>
      <c r="P17" s="34"/>
      <c r="Q17" s="34"/>
      <c r="R17" s="34"/>
      <c r="S17" s="34"/>
      <c r="T17" s="34"/>
      <c r="U17" s="34"/>
      <c r="V17" s="34"/>
      <c r="W17" s="34"/>
      <c r="X17" s="34"/>
      <c r="Y17" s="34"/>
      <c r="Z17" s="34"/>
      <c r="AA17" s="34"/>
      <c r="AB17" s="34"/>
      <c r="AC17" s="89"/>
      <c r="AD17" s="20"/>
      <c r="AE17" s="44"/>
      <c r="AG17" s="57"/>
    </row>
    <row r="18" spans="1:34" ht="37.5" hidden="1">
      <c r="A18" s="15" t="s">
        <v>3</v>
      </c>
      <c r="B18" s="2" t="s">
        <v>7</v>
      </c>
      <c r="C18" s="34">
        <f t="shared" si="4"/>
        <v>6247835.0608534319</v>
      </c>
      <c r="D18" s="34">
        <f>SUM(E18:H18)</f>
        <v>2934858.6935064932</v>
      </c>
      <c r="E18" s="34">
        <f t="shared" ref="E18:O18" si="5">E19+E31</f>
        <v>1371569</v>
      </c>
      <c r="F18" s="34">
        <f t="shared" si="5"/>
        <v>1563289.6935064935</v>
      </c>
      <c r="G18" s="34"/>
      <c r="H18" s="34">
        <f t="shared" si="5"/>
        <v>0</v>
      </c>
      <c r="I18" s="34">
        <f t="shared" si="2"/>
        <v>3312976.3673469387</v>
      </c>
      <c r="J18" s="34">
        <f t="shared" si="3"/>
        <v>3110826.3673469387</v>
      </c>
      <c r="K18" s="34">
        <f t="shared" si="5"/>
        <v>2754044</v>
      </c>
      <c r="L18" s="34">
        <f t="shared" si="5"/>
        <v>95317</v>
      </c>
      <c r="M18" s="34">
        <f t="shared" si="5"/>
        <v>46640.36734693878</v>
      </c>
      <c r="N18" s="34">
        <f t="shared" si="5"/>
        <v>214825</v>
      </c>
      <c r="O18" s="34">
        <f t="shared" si="5"/>
        <v>202150</v>
      </c>
      <c r="P18" s="34">
        <f>Q18+V18</f>
        <v>1300095</v>
      </c>
      <c r="Q18" s="34">
        <f>R18+S18+T18+U18</f>
        <v>505513</v>
      </c>
      <c r="R18" s="34">
        <f t="shared" ref="R18:AB18" si="6">R19+R31</f>
        <v>160164</v>
      </c>
      <c r="S18" s="34">
        <f>S19+S31</f>
        <v>345349</v>
      </c>
      <c r="T18" s="34"/>
      <c r="U18" s="34">
        <f t="shared" si="6"/>
        <v>0</v>
      </c>
      <c r="V18" s="34">
        <f t="shared" si="6"/>
        <v>794582</v>
      </c>
      <c r="W18" s="34">
        <f t="shared" si="6"/>
        <v>794582</v>
      </c>
      <c r="X18" s="34">
        <f t="shared" si="6"/>
        <v>716526</v>
      </c>
      <c r="Y18" s="34">
        <f t="shared" si="6"/>
        <v>33827</v>
      </c>
      <c r="Z18" s="34">
        <f t="shared" si="6"/>
        <v>1305</v>
      </c>
      <c r="AA18" s="34">
        <f t="shared" si="6"/>
        <v>42924</v>
      </c>
      <c r="AB18" s="34">
        <f t="shared" si="6"/>
        <v>0</v>
      </c>
      <c r="AC18" s="90">
        <f>P18/C18*100</f>
        <v>20.808727940753474</v>
      </c>
      <c r="AD18" s="20"/>
      <c r="AE18" s="44"/>
      <c r="AF18" s="57"/>
      <c r="AG18" s="57"/>
    </row>
    <row r="19" spans="1:34" ht="37.5" hidden="1">
      <c r="A19" s="16" t="s">
        <v>8</v>
      </c>
      <c r="B19" s="2" t="s">
        <v>9</v>
      </c>
      <c r="C19" s="34">
        <f t="shared" si="4"/>
        <v>782740</v>
      </c>
      <c r="D19" s="34">
        <f>SUM(D20:D30)</f>
        <v>782740</v>
      </c>
      <c r="E19" s="34">
        <f t="shared" ref="E19:AB19" si="7">SUM(E20:E30)</f>
        <v>422740</v>
      </c>
      <c r="F19" s="34">
        <f t="shared" si="7"/>
        <v>0</v>
      </c>
      <c r="G19" s="34">
        <f t="shared" si="7"/>
        <v>360000</v>
      </c>
      <c r="H19" s="34">
        <f t="shared" si="7"/>
        <v>0</v>
      </c>
      <c r="I19" s="39">
        <f t="shared" si="2"/>
        <v>0</v>
      </c>
      <c r="J19" s="39">
        <f t="shared" si="3"/>
        <v>0</v>
      </c>
      <c r="K19" s="34">
        <f t="shared" si="7"/>
        <v>0</v>
      </c>
      <c r="L19" s="34"/>
      <c r="M19" s="34"/>
      <c r="N19" s="34"/>
      <c r="O19" s="34">
        <f t="shared" si="7"/>
        <v>0</v>
      </c>
      <c r="P19" s="34">
        <f t="shared" si="7"/>
        <v>136545</v>
      </c>
      <c r="Q19" s="34">
        <f t="shared" si="7"/>
        <v>136545</v>
      </c>
      <c r="R19" s="34">
        <f t="shared" si="7"/>
        <v>70827</v>
      </c>
      <c r="S19" s="34">
        <f t="shared" si="7"/>
        <v>0</v>
      </c>
      <c r="T19" s="34">
        <f t="shared" si="7"/>
        <v>65718</v>
      </c>
      <c r="U19" s="34">
        <f t="shared" si="7"/>
        <v>0</v>
      </c>
      <c r="V19" s="34">
        <f t="shared" si="7"/>
        <v>0</v>
      </c>
      <c r="W19" s="34">
        <f t="shared" si="7"/>
        <v>0</v>
      </c>
      <c r="X19" s="34">
        <f t="shared" si="7"/>
        <v>0</v>
      </c>
      <c r="Y19" s="34">
        <f t="shared" si="7"/>
        <v>0</v>
      </c>
      <c r="Z19" s="34">
        <f t="shared" si="7"/>
        <v>0</v>
      </c>
      <c r="AA19" s="34">
        <f t="shared" si="7"/>
        <v>0</v>
      </c>
      <c r="AB19" s="34">
        <f t="shared" si="7"/>
        <v>0</v>
      </c>
      <c r="AC19" s="90">
        <f t="shared" ref="AC19:AC32" si="8">P19/C19*100</f>
        <v>17.444489868921991</v>
      </c>
      <c r="AD19" s="20"/>
      <c r="AE19" s="44"/>
      <c r="AG19" s="57"/>
    </row>
    <row r="20" spans="1:34" hidden="1">
      <c r="A20" s="3"/>
      <c r="B20" s="5" t="s">
        <v>10</v>
      </c>
      <c r="C20" s="39">
        <f t="shared" si="4"/>
        <v>237509</v>
      </c>
      <c r="D20" s="35">
        <f>E20+F20+G20+H20</f>
        <v>237509</v>
      </c>
      <c r="E20" s="35">
        <v>87509</v>
      </c>
      <c r="F20" s="35"/>
      <c r="G20" s="35">
        <v>150000</v>
      </c>
      <c r="H20" s="35"/>
      <c r="I20" s="35"/>
      <c r="J20" s="35"/>
      <c r="K20" s="35"/>
      <c r="L20" s="35"/>
      <c r="M20" s="35"/>
      <c r="N20" s="35"/>
      <c r="O20" s="35"/>
      <c r="P20" s="35">
        <f>Q20+V20</f>
        <v>77251</v>
      </c>
      <c r="Q20" s="35">
        <f>R20+S20+T20+U20</f>
        <v>77251</v>
      </c>
      <c r="R20" s="102">
        <v>27460</v>
      </c>
      <c r="S20" s="35"/>
      <c r="T20" s="102">
        <v>49791</v>
      </c>
      <c r="U20" s="35"/>
      <c r="V20" s="35"/>
      <c r="W20" s="35"/>
      <c r="X20" s="35"/>
      <c r="Y20" s="35"/>
      <c r="Z20" s="35"/>
      <c r="AA20" s="35"/>
      <c r="AB20" s="35"/>
      <c r="AC20" s="91">
        <f t="shared" si="8"/>
        <v>32.525504296679287</v>
      </c>
      <c r="AD20" s="19"/>
      <c r="AE20" s="45"/>
      <c r="AG20" s="57"/>
    </row>
    <row r="21" spans="1:34" hidden="1">
      <c r="A21" s="3"/>
      <c r="B21" s="5" t="s">
        <v>11</v>
      </c>
      <c r="C21" s="39">
        <f t="shared" si="4"/>
        <v>65214</v>
      </c>
      <c r="D21" s="35">
        <f t="shared" ref="D21:D30" si="9">E21+F21+G21+H21</f>
        <v>65214</v>
      </c>
      <c r="E21" s="35">
        <v>35214</v>
      </c>
      <c r="F21" s="35"/>
      <c r="G21" s="35">
        <v>30000</v>
      </c>
      <c r="H21" s="35"/>
      <c r="I21" s="35"/>
      <c r="J21" s="35"/>
      <c r="K21" s="35"/>
      <c r="L21" s="35"/>
      <c r="M21" s="35"/>
      <c r="N21" s="35"/>
      <c r="O21" s="35"/>
      <c r="P21" s="35">
        <f t="shared" ref="P21:P30" si="10">Q21+V21</f>
        <v>4635</v>
      </c>
      <c r="Q21" s="35">
        <f t="shared" ref="Q21:Q30" si="11">R21+S21+T21+U21</f>
        <v>4635</v>
      </c>
      <c r="R21" s="102">
        <v>1503</v>
      </c>
      <c r="S21" s="35"/>
      <c r="T21" s="102">
        <v>3132</v>
      </c>
      <c r="U21" s="35"/>
      <c r="V21" s="35"/>
      <c r="W21" s="35"/>
      <c r="X21" s="35"/>
      <c r="Y21" s="35"/>
      <c r="Z21" s="35"/>
      <c r="AA21" s="35"/>
      <c r="AB21" s="35"/>
      <c r="AC21" s="91">
        <f t="shared" si="8"/>
        <v>7.1073695832183272</v>
      </c>
      <c r="AD21" s="19"/>
      <c r="AE21" s="45"/>
    </row>
    <row r="22" spans="1:34" hidden="1">
      <c r="A22" s="3"/>
      <c r="B22" s="5" t="s">
        <v>12</v>
      </c>
      <c r="C22" s="39">
        <f t="shared" si="4"/>
        <v>67482</v>
      </c>
      <c r="D22" s="35">
        <f t="shared" si="9"/>
        <v>67482</v>
      </c>
      <c r="E22" s="35">
        <v>32482</v>
      </c>
      <c r="F22" s="35"/>
      <c r="G22" s="35">
        <v>35000</v>
      </c>
      <c r="H22" s="35"/>
      <c r="I22" s="35"/>
      <c r="J22" s="35"/>
      <c r="K22" s="35"/>
      <c r="L22" s="35"/>
      <c r="M22" s="35"/>
      <c r="N22" s="35"/>
      <c r="O22" s="35"/>
      <c r="P22" s="35">
        <f t="shared" si="10"/>
        <v>14048</v>
      </c>
      <c r="Q22" s="35">
        <f t="shared" si="11"/>
        <v>14048</v>
      </c>
      <c r="R22" s="102">
        <v>10178</v>
      </c>
      <c r="S22" s="35"/>
      <c r="T22" s="102">
        <v>3870</v>
      </c>
      <c r="U22" s="35"/>
      <c r="V22" s="35"/>
      <c r="W22" s="35"/>
      <c r="X22" s="35"/>
      <c r="Y22" s="35"/>
      <c r="Z22" s="35"/>
      <c r="AA22" s="35"/>
      <c r="AB22" s="35"/>
      <c r="AC22" s="91">
        <f t="shared" si="8"/>
        <v>20.817403159361014</v>
      </c>
      <c r="AD22" s="19"/>
      <c r="AE22" s="45"/>
      <c r="AG22" s="57"/>
    </row>
    <row r="23" spans="1:34" hidden="1">
      <c r="A23" s="3"/>
      <c r="B23" s="5" t="s">
        <v>13</v>
      </c>
      <c r="C23" s="39">
        <f t="shared" si="4"/>
        <v>47391</v>
      </c>
      <c r="D23" s="35">
        <f t="shared" si="9"/>
        <v>47391</v>
      </c>
      <c r="E23" s="35">
        <v>32391</v>
      </c>
      <c r="F23" s="35"/>
      <c r="G23" s="35">
        <v>15000</v>
      </c>
      <c r="H23" s="35"/>
      <c r="I23" s="35"/>
      <c r="J23" s="35"/>
      <c r="K23" s="35"/>
      <c r="L23" s="35"/>
      <c r="M23" s="35"/>
      <c r="N23" s="35"/>
      <c r="O23" s="35"/>
      <c r="P23" s="35">
        <f t="shared" si="10"/>
        <v>438</v>
      </c>
      <c r="Q23" s="35">
        <f t="shared" si="11"/>
        <v>438</v>
      </c>
      <c r="R23" s="102">
        <v>438</v>
      </c>
      <c r="S23" s="35"/>
      <c r="T23" s="35"/>
      <c r="U23" s="35"/>
      <c r="V23" s="35"/>
      <c r="W23" s="35"/>
      <c r="X23" s="35"/>
      <c r="Y23" s="35"/>
      <c r="Z23" s="35"/>
      <c r="AA23" s="35"/>
      <c r="AB23" s="35"/>
      <c r="AC23" s="91">
        <f t="shared" si="8"/>
        <v>0.92422611888333217</v>
      </c>
      <c r="AD23" s="19"/>
      <c r="AE23" s="45"/>
      <c r="AG23" s="57"/>
    </row>
    <row r="24" spans="1:34" hidden="1">
      <c r="A24" s="3"/>
      <c r="B24" s="5" t="s">
        <v>14</v>
      </c>
      <c r="C24" s="39">
        <f t="shared" si="4"/>
        <v>44812</v>
      </c>
      <c r="D24" s="35">
        <f t="shared" si="9"/>
        <v>44812</v>
      </c>
      <c r="E24" s="35">
        <v>29812</v>
      </c>
      <c r="F24" s="35"/>
      <c r="G24" s="35">
        <v>15000</v>
      </c>
      <c r="H24" s="35"/>
      <c r="I24" s="35"/>
      <c r="J24" s="35"/>
      <c r="K24" s="35"/>
      <c r="L24" s="35"/>
      <c r="M24" s="35"/>
      <c r="N24" s="35"/>
      <c r="O24" s="35"/>
      <c r="P24" s="35">
        <f t="shared" si="10"/>
        <v>1796</v>
      </c>
      <c r="Q24" s="35">
        <f t="shared" si="11"/>
        <v>1796</v>
      </c>
      <c r="R24" s="102"/>
      <c r="S24" s="35"/>
      <c r="T24" s="102">
        <v>1796</v>
      </c>
      <c r="U24" s="35"/>
      <c r="V24" s="35"/>
      <c r="W24" s="35"/>
      <c r="X24" s="35"/>
      <c r="Y24" s="35"/>
      <c r="Z24" s="35"/>
      <c r="AA24" s="35"/>
      <c r="AB24" s="35"/>
      <c r="AC24" s="91">
        <f t="shared" si="8"/>
        <v>4.0078550388288852</v>
      </c>
      <c r="AD24" s="19"/>
      <c r="AE24" s="45"/>
    </row>
    <row r="25" spans="1:34" hidden="1">
      <c r="A25" s="3"/>
      <c r="B25" s="5" t="s">
        <v>15</v>
      </c>
      <c r="C25" s="39">
        <f t="shared" si="4"/>
        <v>43703</v>
      </c>
      <c r="D25" s="35">
        <f t="shared" si="9"/>
        <v>43703</v>
      </c>
      <c r="E25" s="35">
        <v>33703</v>
      </c>
      <c r="F25" s="35"/>
      <c r="G25" s="35">
        <v>10000</v>
      </c>
      <c r="H25" s="35"/>
      <c r="I25" s="35"/>
      <c r="J25" s="35"/>
      <c r="K25" s="35"/>
      <c r="L25" s="35"/>
      <c r="M25" s="35"/>
      <c r="N25" s="35"/>
      <c r="O25" s="35"/>
      <c r="P25" s="35">
        <f t="shared" si="10"/>
        <v>12591</v>
      </c>
      <c r="Q25" s="35">
        <f t="shared" si="11"/>
        <v>12591</v>
      </c>
      <c r="R25" s="102">
        <v>11091</v>
      </c>
      <c r="S25" s="35"/>
      <c r="T25" s="102">
        <v>1500</v>
      </c>
      <c r="U25" s="35"/>
      <c r="V25" s="35"/>
      <c r="W25" s="35"/>
      <c r="X25" s="35"/>
      <c r="Y25" s="35"/>
      <c r="Z25" s="35"/>
      <c r="AA25" s="35"/>
      <c r="AB25" s="35"/>
      <c r="AC25" s="91">
        <f t="shared" si="8"/>
        <v>28.810379150172754</v>
      </c>
      <c r="AD25" s="19"/>
      <c r="AE25" s="45"/>
      <c r="AG25" s="57"/>
    </row>
    <row r="26" spans="1:34" hidden="1">
      <c r="A26" s="3"/>
      <c r="B26" s="5" t="s">
        <v>16</v>
      </c>
      <c r="C26" s="39">
        <f t="shared" si="4"/>
        <v>39926</v>
      </c>
      <c r="D26" s="35">
        <f t="shared" si="9"/>
        <v>39926</v>
      </c>
      <c r="E26" s="35">
        <v>29926</v>
      </c>
      <c r="F26" s="35"/>
      <c r="G26" s="35">
        <v>10000</v>
      </c>
      <c r="H26" s="35"/>
      <c r="I26" s="35"/>
      <c r="J26" s="35"/>
      <c r="K26" s="35"/>
      <c r="L26" s="35"/>
      <c r="M26" s="35"/>
      <c r="N26" s="35"/>
      <c r="O26" s="35"/>
      <c r="P26" s="35">
        <f t="shared" si="10"/>
        <v>5612</v>
      </c>
      <c r="Q26" s="35">
        <f t="shared" si="11"/>
        <v>5612</v>
      </c>
      <c r="R26" s="102">
        <v>4555</v>
      </c>
      <c r="S26" s="35"/>
      <c r="T26" s="102">
        <v>1057</v>
      </c>
      <c r="U26" s="35"/>
      <c r="V26" s="35"/>
      <c r="W26" s="35"/>
      <c r="X26" s="35"/>
      <c r="Y26" s="35"/>
      <c r="Z26" s="35"/>
      <c r="AA26" s="35"/>
      <c r="AB26" s="35"/>
      <c r="AC26" s="91">
        <f t="shared" si="8"/>
        <v>14.056003606672343</v>
      </c>
      <c r="AD26" s="19"/>
      <c r="AE26" s="45"/>
      <c r="AG26" s="57"/>
    </row>
    <row r="27" spans="1:34" hidden="1">
      <c r="A27" s="3"/>
      <c r="B27" s="5" t="s">
        <v>17</v>
      </c>
      <c r="C27" s="39">
        <f t="shared" si="4"/>
        <v>64729</v>
      </c>
      <c r="D27" s="35">
        <f t="shared" si="9"/>
        <v>64729</v>
      </c>
      <c r="E27" s="35">
        <v>34729</v>
      </c>
      <c r="F27" s="35"/>
      <c r="G27" s="35">
        <v>30000</v>
      </c>
      <c r="H27" s="35"/>
      <c r="I27" s="35"/>
      <c r="J27" s="35"/>
      <c r="K27" s="35"/>
      <c r="L27" s="35"/>
      <c r="M27" s="35"/>
      <c r="N27" s="35"/>
      <c r="O27" s="35"/>
      <c r="P27" s="35">
        <f t="shared" si="10"/>
        <v>6671</v>
      </c>
      <c r="Q27" s="35">
        <f t="shared" si="11"/>
        <v>6671</v>
      </c>
      <c r="R27" s="102">
        <v>4659</v>
      </c>
      <c r="S27" s="35"/>
      <c r="T27" s="102">
        <v>2012</v>
      </c>
      <c r="U27" s="35"/>
      <c r="V27" s="35"/>
      <c r="W27" s="35"/>
      <c r="X27" s="35"/>
      <c r="Y27" s="35"/>
      <c r="Z27" s="35"/>
      <c r="AA27" s="35"/>
      <c r="AB27" s="35"/>
      <c r="AC27" s="91">
        <f t="shared" si="8"/>
        <v>10.306045203849898</v>
      </c>
      <c r="AD27" s="19"/>
      <c r="AE27" s="45"/>
      <c r="AG27" s="57"/>
      <c r="AH27" s="57"/>
    </row>
    <row r="28" spans="1:34" hidden="1">
      <c r="A28" s="3"/>
      <c r="B28" s="5" t="s">
        <v>18</v>
      </c>
      <c r="C28" s="39">
        <f t="shared" si="4"/>
        <v>62424</v>
      </c>
      <c r="D28" s="35">
        <f t="shared" si="9"/>
        <v>62424</v>
      </c>
      <c r="E28" s="35">
        <v>32424</v>
      </c>
      <c r="F28" s="35"/>
      <c r="G28" s="35">
        <v>30000</v>
      </c>
      <c r="H28" s="35"/>
      <c r="I28" s="35"/>
      <c r="J28" s="35"/>
      <c r="K28" s="35"/>
      <c r="L28" s="35"/>
      <c r="M28" s="35"/>
      <c r="N28" s="35"/>
      <c r="O28" s="35"/>
      <c r="P28" s="35">
        <f t="shared" si="10"/>
        <v>7215</v>
      </c>
      <c r="Q28" s="35">
        <f t="shared" si="11"/>
        <v>7215</v>
      </c>
      <c r="R28" s="102">
        <v>5257</v>
      </c>
      <c r="S28" s="35"/>
      <c r="T28" s="102">
        <v>1958</v>
      </c>
      <c r="U28" s="35"/>
      <c r="V28" s="35"/>
      <c r="W28" s="35"/>
      <c r="X28" s="35"/>
      <c r="Y28" s="35"/>
      <c r="Z28" s="35"/>
      <c r="AA28" s="35"/>
      <c r="AB28" s="35"/>
      <c r="AC28" s="91">
        <f t="shared" si="8"/>
        <v>11.558054594386775</v>
      </c>
      <c r="AD28" s="19"/>
      <c r="AE28" s="45"/>
      <c r="AG28" s="57"/>
    </row>
    <row r="29" spans="1:34" hidden="1">
      <c r="A29" s="3"/>
      <c r="B29" s="5" t="s">
        <v>19</v>
      </c>
      <c r="C29" s="39">
        <f t="shared" si="4"/>
        <v>56730</v>
      </c>
      <c r="D29" s="35">
        <f t="shared" si="9"/>
        <v>56730</v>
      </c>
      <c r="E29" s="35">
        <v>36730</v>
      </c>
      <c r="F29" s="35"/>
      <c r="G29" s="35">
        <v>20000</v>
      </c>
      <c r="H29" s="35"/>
      <c r="I29" s="35"/>
      <c r="J29" s="35"/>
      <c r="K29" s="35"/>
      <c r="L29" s="35"/>
      <c r="M29" s="35"/>
      <c r="N29" s="35"/>
      <c r="O29" s="35"/>
      <c r="P29" s="35">
        <f t="shared" si="10"/>
        <v>3787</v>
      </c>
      <c r="Q29" s="35">
        <f t="shared" si="11"/>
        <v>3787</v>
      </c>
      <c r="R29" s="102">
        <v>3323</v>
      </c>
      <c r="S29" s="35"/>
      <c r="T29" s="102">
        <v>464</v>
      </c>
      <c r="U29" s="35"/>
      <c r="V29" s="35"/>
      <c r="W29" s="35"/>
      <c r="X29" s="35"/>
      <c r="Y29" s="35"/>
      <c r="Z29" s="35"/>
      <c r="AA29" s="35"/>
      <c r="AB29" s="35"/>
      <c r="AC29" s="91">
        <f t="shared" si="8"/>
        <v>6.6754803454962097</v>
      </c>
      <c r="AD29" s="19"/>
      <c r="AE29" s="45"/>
      <c r="AG29" s="57"/>
    </row>
    <row r="30" spans="1:34" hidden="1">
      <c r="A30" s="3"/>
      <c r="B30" s="5" t="s">
        <v>20</v>
      </c>
      <c r="C30" s="39">
        <f t="shared" si="4"/>
        <v>52820</v>
      </c>
      <c r="D30" s="35">
        <f t="shared" si="9"/>
        <v>52820</v>
      </c>
      <c r="E30" s="35">
        <v>37820</v>
      </c>
      <c r="F30" s="35"/>
      <c r="G30" s="35">
        <v>15000</v>
      </c>
      <c r="H30" s="35"/>
      <c r="I30" s="35"/>
      <c r="J30" s="35"/>
      <c r="K30" s="35"/>
      <c r="L30" s="35"/>
      <c r="M30" s="35"/>
      <c r="N30" s="35"/>
      <c r="O30" s="35"/>
      <c r="P30" s="35">
        <f t="shared" si="10"/>
        <v>2501</v>
      </c>
      <c r="Q30" s="35">
        <f t="shared" si="11"/>
        <v>2501</v>
      </c>
      <c r="R30" s="102">
        <v>2363</v>
      </c>
      <c r="S30" s="35"/>
      <c r="T30" s="102">
        <v>138</v>
      </c>
      <c r="U30" s="35"/>
      <c r="V30" s="35"/>
      <c r="W30" s="35"/>
      <c r="X30" s="35"/>
      <c r="Y30" s="35"/>
      <c r="Z30" s="35"/>
      <c r="AA30" s="35"/>
      <c r="AB30" s="35"/>
      <c r="AC30" s="91">
        <f t="shared" si="8"/>
        <v>4.7349488829988644</v>
      </c>
      <c r="AD30" s="19"/>
      <c r="AE30" s="45"/>
      <c r="AG30" s="57"/>
    </row>
    <row r="31" spans="1:34" hidden="1">
      <c r="A31" s="16" t="s">
        <v>21</v>
      </c>
      <c r="B31" s="2" t="s">
        <v>22</v>
      </c>
      <c r="C31" s="34">
        <f t="shared" si="4"/>
        <v>6259109.0608534319</v>
      </c>
      <c r="D31" s="34">
        <f>D32</f>
        <v>2946132.6935064932</v>
      </c>
      <c r="E31" s="34">
        <f t="shared" ref="E31:AB31" si="12">E32</f>
        <v>948829</v>
      </c>
      <c r="F31" s="34">
        <f t="shared" si="12"/>
        <v>1563289.6935064935</v>
      </c>
      <c r="G31" s="34">
        <f t="shared" si="12"/>
        <v>434014</v>
      </c>
      <c r="H31" s="34">
        <f t="shared" si="12"/>
        <v>0</v>
      </c>
      <c r="I31" s="34">
        <f t="shared" si="12"/>
        <v>3312976.3673469387</v>
      </c>
      <c r="J31" s="34">
        <f t="shared" si="12"/>
        <v>3110826.3673469387</v>
      </c>
      <c r="K31" s="34">
        <f t="shared" si="12"/>
        <v>2754044</v>
      </c>
      <c r="L31" s="34">
        <f t="shared" si="12"/>
        <v>95317</v>
      </c>
      <c r="M31" s="34">
        <f t="shared" si="12"/>
        <v>46640.36734693878</v>
      </c>
      <c r="N31" s="34">
        <f t="shared" si="12"/>
        <v>214825</v>
      </c>
      <c r="O31" s="34">
        <f t="shared" si="12"/>
        <v>202150</v>
      </c>
      <c r="P31" s="34">
        <f t="shared" si="12"/>
        <v>1373739</v>
      </c>
      <c r="Q31" s="34">
        <f t="shared" si="12"/>
        <v>579157</v>
      </c>
      <c r="R31" s="34">
        <f t="shared" si="12"/>
        <v>89337</v>
      </c>
      <c r="S31" s="34">
        <f t="shared" si="12"/>
        <v>345349</v>
      </c>
      <c r="T31" s="34">
        <f t="shared" si="12"/>
        <v>144471</v>
      </c>
      <c r="U31" s="34">
        <f t="shared" si="12"/>
        <v>0</v>
      </c>
      <c r="V31" s="34">
        <f t="shared" si="12"/>
        <v>794582</v>
      </c>
      <c r="W31" s="34">
        <f t="shared" si="12"/>
        <v>794582</v>
      </c>
      <c r="X31" s="34">
        <f t="shared" si="12"/>
        <v>716526</v>
      </c>
      <c r="Y31" s="34">
        <f t="shared" si="12"/>
        <v>33827</v>
      </c>
      <c r="Z31" s="34">
        <f t="shared" si="12"/>
        <v>1305</v>
      </c>
      <c r="AA31" s="34">
        <f t="shared" si="12"/>
        <v>42924</v>
      </c>
      <c r="AB31" s="34">
        <f t="shared" si="12"/>
        <v>0</v>
      </c>
      <c r="AC31" s="90">
        <f t="shared" si="8"/>
        <v>21.947836132011577</v>
      </c>
      <c r="AD31" s="20">
        <v>0</v>
      </c>
      <c r="AE31" s="44">
        <v>0</v>
      </c>
    </row>
    <row r="32" spans="1:34" hidden="1">
      <c r="A32" s="3"/>
      <c r="B32" s="5" t="s">
        <v>23</v>
      </c>
      <c r="C32" s="39">
        <f t="shared" si="4"/>
        <v>6259109.0608534319</v>
      </c>
      <c r="D32" s="35">
        <f>SUM(E32:H32)</f>
        <v>2946132.6935064932</v>
      </c>
      <c r="E32" s="35">
        <f t="shared" ref="E32:O32" si="13">E34</f>
        <v>948829</v>
      </c>
      <c r="F32" s="35">
        <f t="shared" si="13"/>
        <v>1563289.6935064935</v>
      </c>
      <c r="G32" s="35">
        <v>434014</v>
      </c>
      <c r="H32" s="35">
        <f t="shared" si="13"/>
        <v>0</v>
      </c>
      <c r="I32" s="39">
        <f t="shared" ref="I32" si="14">J32+O32</f>
        <v>3312976.3673469387</v>
      </c>
      <c r="J32" s="39">
        <f t="shared" ref="J32" si="15">SUM(K32:N32)</f>
        <v>3110826.3673469387</v>
      </c>
      <c r="K32" s="35">
        <f t="shared" si="13"/>
        <v>2754044</v>
      </c>
      <c r="L32" s="35">
        <f t="shared" si="13"/>
        <v>95317</v>
      </c>
      <c r="M32" s="35">
        <f t="shared" si="13"/>
        <v>46640.36734693878</v>
      </c>
      <c r="N32" s="35">
        <f t="shared" si="13"/>
        <v>214825</v>
      </c>
      <c r="O32" s="35">
        <f t="shared" si="13"/>
        <v>202150</v>
      </c>
      <c r="P32" s="35">
        <f t="shared" ref="P32" si="16">Q32+V32</f>
        <v>1373739</v>
      </c>
      <c r="Q32" s="35">
        <f t="shared" ref="Q32" si="17">R32+S32+T32+U32</f>
        <v>579157</v>
      </c>
      <c r="R32" s="35">
        <f>R34</f>
        <v>89337</v>
      </c>
      <c r="S32" s="35">
        <f>S34</f>
        <v>345349</v>
      </c>
      <c r="T32" s="102">
        <v>144471</v>
      </c>
      <c r="U32" s="35">
        <f t="shared" ref="U32:AB32" si="18">U34</f>
        <v>0</v>
      </c>
      <c r="V32" s="35">
        <f t="shared" si="18"/>
        <v>794582</v>
      </c>
      <c r="W32" s="35">
        <f t="shared" si="18"/>
        <v>794582</v>
      </c>
      <c r="X32" s="35">
        <f t="shared" si="18"/>
        <v>716526</v>
      </c>
      <c r="Y32" s="35">
        <f t="shared" si="18"/>
        <v>33827</v>
      </c>
      <c r="Z32" s="35">
        <f t="shared" si="18"/>
        <v>1305</v>
      </c>
      <c r="AA32" s="35">
        <f t="shared" si="18"/>
        <v>42924</v>
      </c>
      <c r="AB32" s="35">
        <f t="shared" si="18"/>
        <v>0</v>
      </c>
      <c r="AC32" s="91">
        <f t="shared" si="8"/>
        <v>21.947836132011577</v>
      </c>
      <c r="AD32" s="19"/>
      <c r="AE32" s="45"/>
    </row>
    <row r="33" spans="1:33" hidden="1">
      <c r="A33" s="17"/>
      <c r="B33" s="18" t="s">
        <v>24</v>
      </c>
      <c r="C33" s="36"/>
      <c r="D33" s="36"/>
      <c r="E33" s="36">
        <v>0</v>
      </c>
      <c r="F33" s="36">
        <v>0</v>
      </c>
      <c r="G33" s="36"/>
      <c r="H33" s="36"/>
      <c r="I33" s="36"/>
      <c r="J33" s="36"/>
      <c r="K33" s="36"/>
      <c r="L33" s="36"/>
      <c r="M33" s="36"/>
      <c r="N33" s="36"/>
      <c r="O33" s="36"/>
      <c r="P33" s="36"/>
      <c r="Q33" s="36"/>
      <c r="R33" s="36"/>
      <c r="S33" s="110"/>
      <c r="T33" s="36"/>
      <c r="U33" s="36"/>
      <c r="V33" s="36"/>
      <c r="W33" s="36"/>
      <c r="X33" s="36"/>
      <c r="Y33" s="36"/>
      <c r="Z33" s="36"/>
      <c r="AA33" s="36"/>
      <c r="AB33" s="36"/>
      <c r="AC33" s="92"/>
      <c r="AD33" s="46"/>
      <c r="AE33" s="47"/>
    </row>
    <row r="34" spans="1:33">
      <c r="A34" s="15"/>
      <c r="B34" s="16" t="s">
        <v>25</v>
      </c>
      <c r="C34" s="34">
        <f t="shared" ref="C34:H34" si="19">C35+C45</f>
        <v>5825095.0608534319</v>
      </c>
      <c r="D34" s="34">
        <f t="shared" si="19"/>
        <v>2498568.6935064937</v>
      </c>
      <c r="E34" s="34">
        <f t="shared" si="19"/>
        <v>948829</v>
      </c>
      <c r="F34" s="34">
        <f t="shared" si="19"/>
        <v>1563289.6935064935</v>
      </c>
      <c r="G34" s="34">
        <f t="shared" si="19"/>
        <v>0</v>
      </c>
      <c r="H34" s="34">
        <f t="shared" si="19"/>
        <v>0</v>
      </c>
      <c r="I34" s="34">
        <f t="shared" ref="I34:I48" si="20">J34+O34</f>
        <v>3312976.3673469387</v>
      </c>
      <c r="J34" s="34">
        <f t="shared" ref="J34:J48" si="21">SUM(K34:N34)</f>
        <v>3110826.3673469387</v>
      </c>
      <c r="K34" s="34">
        <f t="shared" ref="K34:AB34" si="22">K35+K45</f>
        <v>2754044</v>
      </c>
      <c r="L34" s="34">
        <f t="shared" si="22"/>
        <v>95317</v>
      </c>
      <c r="M34" s="34">
        <f t="shared" si="22"/>
        <v>46640.36734693878</v>
      </c>
      <c r="N34" s="34">
        <f t="shared" si="22"/>
        <v>214825</v>
      </c>
      <c r="O34" s="34">
        <f t="shared" si="22"/>
        <v>202150</v>
      </c>
      <c r="P34" s="34">
        <f t="shared" si="22"/>
        <v>1229265</v>
      </c>
      <c r="Q34" s="34">
        <f t="shared" si="22"/>
        <v>434683</v>
      </c>
      <c r="R34" s="34">
        <f t="shared" si="22"/>
        <v>89337</v>
      </c>
      <c r="S34" s="34">
        <f t="shared" si="22"/>
        <v>345349</v>
      </c>
      <c r="T34" s="34">
        <f t="shared" si="22"/>
        <v>0</v>
      </c>
      <c r="U34" s="34">
        <f t="shared" si="22"/>
        <v>0</v>
      </c>
      <c r="V34" s="34">
        <f t="shared" si="22"/>
        <v>794582</v>
      </c>
      <c r="W34" s="34">
        <f t="shared" si="22"/>
        <v>794582</v>
      </c>
      <c r="X34" s="34">
        <f t="shared" si="22"/>
        <v>716526</v>
      </c>
      <c r="Y34" s="34">
        <f t="shared" si="22"/>
        <v>33827</v>
      </c>
      <c r="Z34" s="34">
        <f t="shared" si="22"/>
        <v>1305</v>
      </c>
      <c r="AA34" s="34">
        <f t="shared" si="22"/>
        <v>42924</v>
      </c>
      <c r="AB34" s="34">
        <f t="shared" si="22"/>
        <v>0</v>
      </c>
      <c r="AC34" s="89"/>
      <c r="AD34" s="20"/>
      <c r="AE34" s="44"/>
    </row>
    <row r="35" spans="1:33">
      <c r="A35" s="24" t="s">
        <v>26</v>
      </c>
      <c r="B35" s="25" t="s">
        <v>27</v>
      </c>
      <c r="C35" s="37">
        <f>C36+C37</f>
        <v>5764432.0608534319</v>
      </c>
      <c r="D35" s="37">
        <f>D36+D37</f>
        <v>2437905.6935064937</v>
      </c>
      <c r="E35" s="37">
        <f t="shared" ref="E35:AB35" si="23">E36+E37</f>
        <v>902336</v>
      </c>
      <c r="F35" s="37">
        <f t="shared" si="23"/>
        <v>1549119.6935064935</v>
      </c>
      <c r="G35" s="37">
        <f t="shared" si="23"/>
        <v>0</v>
      </c>
      <c r="H35" s="37">
        <f t="shared" si="23"/>
        <v>0</v>
      </c>
      <c r="I35" s="37">
        <f t="shared" si="20"/>
        <v>3312976.3673469387</v>
      </c>
      <c r="J35" s="37">
        <f t="shared" si="21"/>
        <v>3110826.3673469387</v>
      </c>
      <c r="K35" s="37">
        <f t="shared" si="23"/>
        <v>2754044</v>
      </c>
      <c r="L35" s="37">
        <f t="shared" si="23"/>
        <v>95317</v>
      </c>
      <c r="M35" s="37">
        <f t="shared" si="23"/>
        <v>46640.36734693878</v>
      </c>
      <c r="N35" s="37">
        <f t="shared" si="23"/>
        <v>214825</v>
      </c>
      <c r="O35" s="37">
        <f t="shared" si="23"/>
        <v>202150</v>
      </c>
      <c r="P35" s="37">
        <f t="shared" si="23"/>
        <v>1228617</v>
      </c>
      <c r="Q35" s="37">
        <f t="shared" si="23"/>
        <v>434035</v>
      </c>
      <c r="R35" s="37">
        <f t="shared" si="23"/>
        <v>88689</v>
      </c>
      <c r="S35" s="37">
        <f t="shared" si="23"/>
        <v>345349</v>
      </c>
      <c r="T35" s="37">
        <f t="shared" si="23"/>
        <v>0</v>
      </c>
      <c r="U35" s="37">
        <f t="shared" si="23"/>
        <v>0</v>
      </c>
      <c r="V35" s="37">
        <f t="shared" si="23"/>
        <v>794582</v>
      </c>
      <c r="W35" s="37">
        <f t="shared" si="23"/>
        <v>794582</v>
      </c>
      <c r="X35" s="37">
        <f t="shared" si="23"/>
        <v>716526</v>
      </c>
      <c r="Y35" s="37">
        <f t="shared" si="23"/>
        <v>33827</v>
      </c>
      <c r="Z35" s="37">
        <f t="shared" si="23"/>
        <v>1305</v>
      </c>
      <c r="AA35" s="37">
        <f t="shared" si="23"/>
        <v>42924</v>
      </c>
      <c r="AB35" s="37">
        <f t="shared" si="23"/>
        <v>0</v>
      </c>
      <c r="AC35" s="93">
        <f t="shared" ref="AC35:AC92" si="24">P35/C35*100</f>
        <v>21.313756273468883</v>
      </c>
      <c r="AD35" s="48"/>
      <c r="AE35" s="49"/>
      <c r="AF35" s="37">
        <f t="shared" ref="AF35" si="25">AF36+AF37</f>
        <v>120</v>
      </c>
    </row>
    <row r="36" spans="1:33">
      <c r="A36" s="15" t="s">
        <v>8</v>
      </c>
      <c r="B36" s="2" t="s">
        <v>28</v>
      </c>
      <c r="C36" s="58">
        <f t="shared" ref="C36:H36" si="26">C137+C156+C176</f>
        <v>12096</v>
      </c>
      <c r="D36" s="58">
        <f t="shared" si="26"/>
        <v>12096</v>
      </c>
      <c r="E36" s="58">
        <f t="shared" si="26"/>
        <v>0</v>
      </c>
      <c r="F36" s="58">
        <f t="shared" si="26"/>
        <v>12096</v>
      </c>
      <c r="G36" s="58">
        <f t="shared" si="26"/>
        <v>0</v>
      </c>
      <c r="H36" s="58">
        <f t="shared" si="26"/>
        <v>0</v>
      </c>
      <c r="I36" s="39">
        <f t="shared" si="20"/>
        <v>0</v>
      </c>
      <c r="J36" s="39">
        <f t="shared" si="21"/>
        <v>0</v>
      </c>
      <c r="K36" s="58">
        <f t="shared" ref="K36:AB36" si="27">K137+K156+K176</f>
        <v>0</v>
      </c>
      <c r="L36" s="58">
        <f t="shared" si="27"/>
        <v>0</v>
      </c>
      <c r="M36" s="58">
        <f t="shared" si="27"/>
        <v>0</v>
      </c>
      <c r="N36" s="58">
        <f t="shared" si="27"/>
        <v>0</v>
      </c>
      <c r="O36" s="58">
        <f t="shared" si="27"/>
        <v>0</v>
      </c>
      <c r="P36" s="58">
        <f t="shared" si="27"/>
        <v>0</v>
      </c>
      <c r="Q36" s="58">
        <f t="shared" si="27"/>
        <v>0</v>
      </c>
      <c r="R36" s="58">
        <f t="shared" si="27"/>
        <v>0</v>
      </c>
      <c r="S36" s="58">
        <f t="shared" si="27"/>
        <v>0</v>
      </c>
      <c r="T36" s="58">
        <f t="shared" si="27"/>
        <v>0</v>
      </c>
      <c r="U36" s="58">
        <f t="shared" si="27"/>
        <v>0</v>
      </c>
      <c r="V36" s="58">
        <f t="shared" si="27"/>
        <v>0</v>
      </c>
      <c r="W36" s="58">
        <f t="shared" si="27"/>
        <v>0</v>
      </c>
      <c r="X36" s="58">
        <f t="shared" si="27"/>
        <v>0</v>
      </c>
      <c r="Y36" s="58">
        <f t="shared" si="27"/>
        <v>0</v>
      </c>
      <c r="Z36" s="58">
        <f t="shared" si="27"/>
        <v>0</v>
      </c>
      <c r="AA36" s="58">
        <f t="shared" si="27"/>
        <v>0</v>
      </c>
      <c r="AB36" s="58">
        <f t="shared" si="27"/>
        <v>0</v>
      </c>
      <c r="AC36" s="90">
        <f t="shared" si="24"/>
        <v>0</v>
      </c>
      <c r="AD36" s="20">
        <v>0</v>
      </c>
      <c r="AE36" s="44">
        <v>0</v>
      </c>
      <c r="AF36" s="58">
        <f>AF137+AF156+AF176</f>
        <v>4</v>
      </c>
    </row>
    <row r="37" spans="1:33">
      <c r="A37" s="15" t="s">
        <v>21</v>
      </c>
      <c r="B37" s="2" t="s">
        <v>29</v>
      </c>
      <c r="C37" s="34">
        <f t="shared" ref="C37:H37" si="28">C53+C59+C68+C139+C159+C178+C193+C222+C230+C235+C246+C252+C264</f>
        <v>5752336.0608534319</v>
      </c>
      <c r="D37" s="34">
        <f t="shared" si="28"/>
        <v>2425809.6935064937</v>
      </c>
      <c r="E37" s="34">
        <f t="shared" si="28"/>
        <v>902336</v>
      </c>
      <c r="F37" s="34">
        <f t="shared" si="28"/>
        <v>1537023.6935064935</v>
      </c>
      <c r="G37" s="34">
        <f t="shared" si="28"/>
        <v>0</v>
      </c>
      <c r="H37" s="34">
        <f t="shared" si="28"/>
        <v>0</v>
      </c>
      <c r="I37" s="39">
        <f t="shared" si="20"/>
        <v>3312976.3673469387</v>
      </c>
      <c r="J37" s="39">
        <f t="shared" si="21"/>
        <v>3110826.3673469387</v>
      </c>
      <c r="K37" s="34">
        <f t="shared" ref="K37:R37" si="29">K53+K59+K68+K139+K159+K178+K193+K222+K230+K235+K246+K252+K264</f>
        <v>2754044</v>
      </c>
      <c r="L37" s="34">
        <f t="shared" si="29"/>
        <v>95317</v>
      </c>
      <c r="M37" s="34">
        <f t="shared" si="29"/>
        <v>46640.36734693878</v>
      </c>
      <c r="N37" s="34">
        <f t="shared" si="29"/>
        <v>214825</v>
      </c>
      <c r="O37" s="34">
        <f t="shared" si="29"/>
        <v>202150</v>
      </c>
      <c r="P37" s="34">
        <f t="shared" si="29"/>
        <v>1228617</v>
      </c>
      <c r="Q37" s="34">
        <f t="shared" si="29"/>
        <v>434035</v>
      </c>
      <c r="R37" s="34">
        <f t="shared" si="29"/>
        <v>88689</v>
      </c>
      <c r="S37" s="34">
        <f>S53+S59+S68+S139+S159+S178+S193+S222+S230+S235+S246+S252+S264+3</f>
        <v>345349</v>
      </c>
      <c r="T37" s="34">
        <f t="shared" ref="T37:AB37" si="30">T53+T59+T68+T139+T159+T178+T193+T222+T230+T235+T246+T252+T264</f>
        <v>0</v>
      </c>
      <c r="U37" s="34">
        <f t="shared" si="30"/>
        <v>0</v>
      </c>
      <c r="V37" s="34">
        <f t="shared" si="30"/>
        <v>794582</v>
      </c>
      <c r="W37" s="34">
        <f t="shared" si="30"/>
        <v>794582</v>
      </c>
      <c r="X37" s="34">
        <f t="shared" si="30"/>
        <v>716526</v>
      </c>
      <c r="Y37" s="34">
        <f t="shared" si="30"/>
        <v>33827</v>
      </c>
      <c r="Z37" s="34">
        <f t="shared" si="30"/>
        <v>1305</v>
      </c>
      <c r="AA37" s="34">
        <f t="shared" si="30"/>
        <v>42924</v>
      </c>
      <c r="AB37" s="34">
        <f t="shared" si="30"/>
        <v>0</v>
      </c>
      <c r="AC37" s="90">
        <f t="shared" si="24"/>
        <v>21.358574794702086</v>
      </c>
      <c r="AD37" s="20">
        <v>0</v>
      </c>
      <c r="AE37" s="44">
        <v>0</v>
      </c>
      <c r="AF37" s="34">
        <f>AF53+AF59+AF68+AF139+AF159+AF178+AF193+AF222+AF230+AF235+AF246+AF252+AF264</f>
        <v>116</v>
      </c>
    </row>
    <row r="38" spans="1:33">
      <c r="A38" s="20" t="s">
        <v>30</v>
      </c>
      <c r="B38" s="2" t="s">
        <v>31</v>
      </c>
      <c r="C38" s="34">
        <f t="shared" ref="C38:H38" si="31">C54+C60+C69+C140+C160+C179+C194+C223+C236+C247+C253</f>
        <v>2362431</v>
      </c>
      <c r="D38" s="34">
        <f t="shared" si="31"/>
        <v>1450731</v>
      </c>
      <c r="E38" s="34">
        <f t="shared" si="31"/>
        <v>640657</v>
      </c>
      <c r="F38" s="34">
        <f t="shared" si="31"/>
        <v>823624</v>
      </c>
      <c r="G38" s="34">
        <f t="shared" si="31"/>
        <v>0</v>
      </c>
      <c r="H38" s="34">
        <f t="shared" si="31"/>
        <v>0</v>
      </c>
      <c r="I38" s="39">
        <f t="shared" si="20"/>
        <v>898150</v>
      </c>
      <c r="J38" s="39">
        <f t="shared" si="21"/>
        <v>696000</v>
      </c>
      <c r="K38" s="34">
        <f t="shared" ref="K38:AB38" si="32">K54+K60+K69+K140+K160+K179+K194+K223+K236+K247+K253</f>
        <v>696000</v>
      </c>
      <c r="L38" s="34">
        <f t="shared" si="32"/>
        <v>0</v>
      </c>
      <c r="M38" s="34">
        <f t="shared" si="32"/>
        <v>0</v>
      </c>
      <c r="N38" s="34">
        <f t="shared" si="32"/>
        <v>0</v>
      </c>
      <c r="O38" s="34">
        <f t="shared" si="32"/>
        <v>202150</v>
      </c>
      <c r="P38" s="34">
        <f t="shared" si="32"/>
        <v>221628</v>
      </c>
      <c r="Q38" s="34">
        <f t="shared" si="32"/>
        <v>117513</v>
      </c>
      <c r="R38" s="34">
        <f t="shared" si="32"/>
        <v>38388</v>
      </c>
      <c r="S38" s="34">
        <f t="shared" si="32"/>
        <v>79125</v>
      </c>
      <c r="T38" s="34">
        <f t="shared" si="32"/>
        <v>0</v>
      </c>
      <c r="U38" s="34">
        <f t="shared" si="32"/>
        <v>0</v>
      </c>
      <c r="V38" s="34">
        <f t="shared" si="32"/>
        <v>104115</v>
      </c>
      <c r="W38" s="34">
        <f t="shared" si="32"/>
        <v>104115</v>
      </c>
      <c r="X38" s="34">
        <f t="shared" si="32"/>
        <v>104115</v>
      </c>
      <c r="Y38" s="34">
        <f t="shared" si="32"/>
        <v>0</v>
      </c>
      <c r="Z38" s="34">
        <f t="shared" si="32"/>
        <v>0</v>
      </c>
      <c r="AA38" s="34">
        <f t="shared" si="32"/>
        <v>0</v>
      </c>
      <c r="AB38" s="34">
        <f t="shared" si="32"/>
        <v>0</v>
      </c>
      <c r="AC38" s="90">
        <f t="shared" si="24"/>
        <v>9.381353360161631</v>
      </c>
      <c r="AD38" s="20">
        <v>0</v>
      </c>
      <c r="AE38" s="44">
        <v>0</v>
      </c>
      <c r="AF38" s="34">
        <f>AF54+AF60+AF69+AF140+AF160+AF179+AF194+AF223+AF236+AF247+AF253</f>
        <v>59</v>
      </c>
      <c r="AG38" s="57">
        <f>59-AF38</f>
        <v>0</v>
      </c>
    </row>
    <row r="39" spans="1:33">
      <c r="A39" s="17" t="s">
        <v>52</v>
      </c>
      <c r="B39" s="18" t="s">
        <v>32</v>
      </c>
      <c r="C39" s="36">
        <f t="shared" ref="C39:H39" si="33">C61+C70+C141+C161+C180+C195+C224+C237+C254</f>
        <v>2117378</v>
      </c>
      <c r="D39" s="36">
        <f t="shared" si="33"/>
        <v>1219228</v>
      </c>
      <c r="E39" s="36">
        <f t="shared" si="33"/>
        <v>563083</v>
      </c>
      <c r="F39" s="36">
        <f t="shared" si="33"/>
        <v>656145</v>
      </c>
      <c r="G39" s="36">
        <f t="shared" si="33"/>
        <v>0</v>
      </c>
      <c r="H39" s="36">
        <f t="shared" si="33"/>
        <v>0</v>
      </c>
      <c r="I39" s="39">
        <f t="shared" si="20"/>
        <v>898150</v>
      </c>
      <c r="J39" s="39">
        <f t="shared" si="21"/>
        <v>696000</v>
      </c>
      <c r="K39" s="36">
        <f t="shared" ref="K39:AB39" si="34">K61+K70+K141+K161+K180+K195+K224+K237+K254</f>
        <v>696000</v>
      </c>
      <c r="L39" s="36">
        <f t="shared" si="34"/>
        <v>0</v>
      </c>
      <c r="M39" s="36">
        <f t="shared" si="34"/>
        <v>0</v>
      </c>
      <c r="N39" s="36">
        <f t="shared" si="34"/>
        <v>0</v>
      </c>
      <c r="O39" s="36">
        <f t="shared" si="34"/>
        <v>202150</v>
      </c>
      <c r="P39" s="36">
        <f t="shared" si="34"/>
        <v>187850</v>
      </c>
      <c r="Q39" s="36">
        <f t="shared" si="34"/>
        <v>83735</v>
      </c>
      <c r="R39" s="36">
        <f t="shared" si="34"/>
        <v>26239</v>
      </c>
      <c r="S39" s="36">
        <f t="shared" si="34"/>
        <v>57496</v>
      </c>
      <c r="T39" s="36">
        <f t="shared" si="34"/>
        <v>0</v>
      </c>
      <c r="U39" s="36">
        <f t="shared" si="34"/>
        <v>0</v>
      </c>
      <c r="V39" s="36">
        <f t="shared" si="34"/>
        <v>104115</v>
      </c>
      <c r="W39" s="36">
        <f t="shared" si="34"/>
        <v>104115</v>
      </c>
      <c r="X39" s="36">
        <f t="shared" si="34"/>
        <v>104115</v>
      </c>
      <c r="Y39" s="36">
        <f t="shared" si="34"/>
        <v>0</v>
      </c>
      <c r="Z39" s="36">
        <f t="shared" si="34"/>
        <v>0</v>
      </c>
      <c r="AA39" s="36">
        <f t="shared" si="34"/>
        <v>0</v>
      </c>
      <c r="AB39" s="36">
        <f t="shared" si="34"/>
        <v>0</v>
      </c>
      <c r="AC39" s="94">
        <f t="shared" si="24"/>
        <v>8.8718216586740777</v>
      </c>
      <c r="AD39" s="46">
        <v>0</v>
      </c>
      <c r="AE39" s="47">
        <v>0</v>
      </c>
    </row>
    <row r="40" spans="1:33">
      <c r="A40" s="17" t="s">
        <v>46</v>
      </c>
      <c r="B40" s="18" t="s">
        <v>33</v>
      </c>
      <c r="C40" s="36">
        <f t="shared" ref="C40:H40" si="35">C72+C148+C183+C204+C227+C240+C248+C257</f>
        <v>236529</v>
      </c>
      <c r="D40" s="36">
        <f t="shared" si="35"/>
        <v>222979</v>
      </c>
      <c r="E40" s="36">
        <f t="shared" si="35"/>
        <v>69050</v>
      </c>
      <c r="F40" s="36">
        <f t="shared" si="35"/>
        <v>167479</v>
      </c>
      <c r="G40" s="36">
        <f t="shared" si="35"/>
        <v>0</v>
      </c>
      <c r="H40" s="36">
        <f t="shared" si="35"/>
        <v>0</v>
      </c>
      <c r="I40" s="39">
        <f t="shared" si="20"/>
        <v>0</v>
      </c>
      <c r="J40" s="39">
        <f t="shared" si="21"/>
        <v>0</v>
      </c>
      <c r="K40" s="36">
        <f t="shared" ref="K40:AB40" si="36">K72+K148+K183+K204+K227+K240+K248+K257</f>
        <v>0</v>
      </c>
      <c r="L40" s="36">
        <f t="shared" si="36"/>
        <v>0</v>
      </c>
      <c r="M40" s="36">
        <f t="shared" si="36"/>
        <v>0</v>
      </c>
      <c r="N40" s="36">
        <f t="shared" si="36"/>
        <v>0</v>
      </c>
      <c r="O40" s="36">
        <f t="shared" si="36"/>
        <v>0</v>
      </c>
      <c r="P40" s="36">
        <f t="shared" si="36"/>
        <v>32383</v>
      </c>
      <c r="Q40" s="36">
        <f t="shared" si="36"/>
        <v>32383</v>
      </c>
      <c r="R40" s="36">
        <f t="shared" si="36"/>
        <v>10754</v>
      </c>
      <c r="S40" s="36">
        <f t="shared" si="36"/>
        <v>21629</v>
      </c>
      <c r="T40" s="36">
        <f t="shared" si="36"/>
        <v>0</v>
      </c>
      <c r="U40" s="36">
        <f t="shared" si="36"/>
        <v>0</v>
      </c>
      <c r="V40" s="36">
        <f t="shared" si="36"/>
        <v>0</v>
      </c>
      <c r="W40" s="36">
        <f t="shared" si="36"/>
        <v>0</v>
      </c>
      <c r="X40" s="36">
        <f t="shared" si="36"/>
        <v>0</v>
      </c>
      <c r="Y40" s="36">
        <f t="shared" si="36"/>
        <v>0</v>
      </c>
      <c r="Z40" s="36">
        <f t="shared" si="36"/>
        <v>0</v>
      </c>
      <c r="AA40" s="36">
        <f t="shared" si="36"/>
        <v>0</v>
      </c>
      <c r="AB40" s="36">
        <f t="shared" si="36"/>
        <v>0</v>
      </c>
      <c r="AC40" s="94">
        <f t="shared" si="24"/>
        <v>13.690921620604662</v>
      </c>
      <c r="AD40" s="46">
        <v>0</v>
      </c>
      <c r="AE40" s="47">
        <v>0</v>
      </c>
    </row>
    <row r="41" spans="1:33">
      <c r="A41" s="20" t="s">
        <v>34</v>
      </c>
      <c r="B41" s="2" t="s">
        <v>35</v>
      </c>
      <c r="C41" s="34">
        <f t="shared" ref="C41:H41" si="37">C64+C94+C152+C163+C185+C208+C231+C242+C265</f>
        <v>3389905.0608534324</v>
      </c>
      <c r="D41" s="34">
        <f t="shared" si="37"/>
        <v>975078.69350649347</v>
      </c>
      <c r="E41" s="34">
        <f t="shared" si="37"/>
        <v>261679</v>
      </c>
      <c r="F41" s="34">
        <f t="shared" si="37"/>
        <v>713399.69350649347</v>
      </c>
      <c r="G41" s="34">
        <f t="shared" si="37"/>
        <v>0</v>
      </c>
      <c r="H41" s="34">
        <f t="shared" si="37"/>
        <v>0</v>
      </c>
      <c r="I41" s="39">
        <f t="shared" si="20"/>
        <v>2414826.3673469387</v>
      </c>
      <c r="J41" s="39">
        <f t="shared" si="21"/>
        <v>2414826.3673469387</v>
      </c>
      <c r="K41" s="34">
        <f t="shared" ref="K41:AB41" si="38">K64+K94+K152+K163+K185+K208+K231+K242+K265</f>
        <v>2058044</v>
      </c>
      <c r="L41" s="34">
        <f t="shared" si="38"/>
        <v>95317</v>
      </c>
      <c r="M41" s="34">
        <f t="shared" si="38"/>
        <v>46640.36734693878</v>
      </c>
      <c r="N41" s="34">
        <f t="shared" si="38"/>
        <v>214825</v>
      </c>
      <c r="O41" s="34">
        <f t="shared" si="38"/>
        <v>0</v>
      </c>
      <c r="P41" s="34">
        <f t="shared" si="38"/>
        <v>1006989</v>
      </c>
      <c r="Q41" s="34">
        <f t="shared" si="38"/>
        <v>316522</v>
      </c>
      <c r="R41" s="34">
        <f t="shared" si="38"/>
        <v>50301</v>
      </c>
      <c r="S41" s="34">
        <f t="shared" si="38"/>
        <v>266221</v>
      </c>
      <c r="T41" s="34">
        <f t="shared" si="38"/>
        <v>0</v>
      </c>
      <c r="U41" s="34">
        <f t="shared" si="38"/>
        <v>0</v>
      </c>
      <c r="V41" s="34">
        <f t="shared" si="38"/>
        <v>690467</v>
      </c>
      <c r="W41" s="34">
        <f t="shared" si="38"/>
        <v>690467</v>
      </c>
      <c r="X41" s="34">
        <f t="shared" si="38"/>
        <v>612411</v>
      </c>
      <c r="Y41" s="34">
        <f t="shared" si="38"/>
        <v>33827</v>
      </c>
      <c r="Z41" s="34">
        <f t="shared" si="38"/>
        <v>1305</v>
      </c>
      <c r="AA41" s="34">
        <f t="shared" si="38"/>
        <v>42924</v>
      </c>
      <c r="AB41" s="34">
        <f t="shared" si="38"/>
        <v>0</v>
      </c>
      <c r="AC41" s="90">
        <f t="shared" si="24"/>
        <v>29.705522187883442</v>
      </c>
      <c r="AD41" s="20"/>
      <c r="AE41" s="44"/>
      <c r="AF41" s="34">
        <f>AF64+AF94+AF152+AF163+AF185+AF208+AF231+AF242+AF265</f>
        <v>57</v>
      </c>
      <c r="AG41" s="57">
        <f>57-AF41</f>
        <v>0</v>
      </c>
    </row>
    <row r="42" spans="1:33">
      <c r="A42" s="46" t="s">
        <v>209</v>
      </c>
      <c r="B42" s="18" t="s">
        <v>210</v>
      </c>
      <c r="C42" s="36">
        <f>C209</f>
        <v>2222755</v>
      </c>
      <c r="D42" s="36">
        <f>D209</f>
        <v>267755</v>
      </c>
      <c r="E42" s="36">
        <f t="shared" ref="E42:AB42" si="39">E209</f>
        <v>14692</v>
      </c>
      <c r="F42" s="36">
        <f t="shared" si="39"/>
        <v>253063</v>
      </c>
      <c r="G42" s="36">
        <f t="shared" si="39"/>
        <v>0</v>
      </c>
      <c r="H42" s="36">
        <f t="shared" si="39"/>
        <v>0</v>
      </c>
      <c r="I42" s="39">
        <f t="shared" si="20"/>
        <v>1955000</v>
      </c>
      <c r="J42" s="39">
        <f t="shared" si="21"/>
        <v>1955000</v>
      </c>
      <c r="K42" s="36">
        <f t="shared" si="39"/>
        <v>1955000</v>
      </c>
      <c r="L42" s="36">
        <f t="shared" si="39"/>
        <v>0</v>
      </c>
      <c r="M42" s="36">
        <f t="shared" si="39"/>
        <v>0</v>
      </c>
      <c r="N42" s="36">
        <f t="shared" si="39"/>
        <v>0</v>
      </c>
      <c r="O42" s="36">
        <f t="shared" si="39"/>
        <v>0</v>
      </c>
      <c r="P42" s="36">
        <f t="shared" si="39"/>
        <v>804088</v>
      </c>
      <c r="Q42" s="36">
        <f t="shared" si="39"/>
        <v>232443</v>
      </c>
      <c r="R42" s="36">
        <f t="shared" si="39"/>
        <v>0</v>
      </c>
      <c r="S42" s="36">
        <f t="shared" si="39"/>
        <v>232443</v>
      </c>
      <c r="T42" s="36">
        <f t="shared" si="39"/>
        <v>0</v>
      </c>
      <c r="U42" s="36">
        <f t="shared" si="39"/>
        <v>0</v>
      </c>
      <c r="V42" s="36">
        <f t="shared" si="39"/>
        <v>571645</v>
      </c>
      <c r="W42" s="36">
        <f t="shared" si="39"/>
        <v>571645</v>
      </c>
      <c r="X42" s="36">
        <f t="shared" si="39"/>
        <v>571645</v>
      </c>
      <c r="Y42" s="36">
        <f t="shared" si="39"/>
        <v>0</v>
      </c>
      <c r="Z42" s="36">
        <f t="shared" si="39"/>
        <v>0</v>
      </c>
      <c r="AA42" s="36">
        <f t="shared" si="39"/>
        <v>0</v>
      </c>
      <c r="AB42" s="36">
        <f t="shared" si="39"/>
        <v>0</v>
      </c>
      <c r="AC42" s="94">
        <f t="shared" si="24"/>
        <v>36.17528697494776</v>
      </c>
      <c r="AD42" s="46"/>
      <c r="AE42" s="47"/>
      <c r="AG42" s="57"/>
    </row>
    <row r="43" spans="1:33">
      <c r="A43" s="17" t="s">
        <v>52</v>
      </c>
      <c r="B43" s="18" t="s">
        <v>32</v>
      </c>
      <c r="C43" s="36">
        <f t="shared" ref="C43:H43" si="40">C65+C95+C153+C211+C232</f>
        <v>397545</v>
      </c>
      <c r="D43" s="36">
        <f t="shared" si="40"/>
        <v>367545</v>
      </c>
      <c r="E43" s="36">
        <f t="shared" si="40"/>
        <v>160808</v>
      </c>
      <c r="F43" s="36">
        <f t="shared" si="40"/>
        <v>206737</v>
      </c>
      <c r="G43" s="36">
        <f t="shared" si="40"/>
        <v>0</v>
      </c>
      <c r="H43" s="36">
        <f t="shared" si="40"/>
        <v>0</v>
      </c>
      <c r="I43" s="39">
        <f t="shared" si="20"/>
        <v>30000</v>
      </c>
      <c r="J43" s="39">
        <f t="shared" si="21"/>
        <v>30000</v>
      </c>
      <c r="K43" s="36">
        <f t="shared" ref="K43:AB43" si="41">K65+K95+K153+K211+K232</f>
        <v>30000</v>
      </c>
      <c r="L43" s="36">
        <f t="shared" si="41"/>
        <v>0</v>
      </c>
      <c r="M43" s="36">
        <f t="shared" si="41"/>
        <v>0</v>
      </c>
      <c r="N43" s="36">
        <f t="shared" si="41"/>
        <v>0</v>
      </c>
      <c r="O43" s="36">
        <f t="shared" si="41"/>
        <v>0</v>
      </c>
      <c r="P43" s="36">
        <f t="shared" si="41"/>
        <v>102331</v>
      </c>
      <c r="Q43" s="36">
        <f t="shared" si="41"/>
        <v>72331</v>
      </c>
      <c r="R43" s="36">
        <f t="shared" si="41"/>
        <v>45403</v>
      </c>
      <c r="S43" s="36">
        <f t="shared" si="41"/>
        <v>26928</v>
      </c>
      <c r="T43" s="36">
        <f t="shared" si="41"/>
        <v>0</v>
      </c>
      <c r="U43" s="36">
        <f t="shared" si="41"/>
        <v>0</v>
      </c>
      <c r="V43" s="36">
        <f t="shared" si="41"/>
        <v>30000</v>
      </c>
      <c r="W43" s="36">
        <f t="shared" si="41"/>
        <v>30000</v>
      </c>
      <c r="X43" s="36">
        <f t="shared" si="41"/>
        <v>30000</v>
      </c>
      <c r="Y43" s="36">
        <f t="shared" si="41"/>
        <v>0</v>
      </c>
      <c r="Z43" s="36">
        <f t="shared" si="41"/>
        <v>0</v>
      </c>
      <c r="AA43" s="36">
        <f t="shared" si="41"/>
        <v>0</v>
      </c>
      <c r="AB43" s="36">
        <f t="shared" si="41"/>
        <v>0</v>
      </c>
      <c r="AC43" s="94">
        <f t="shared" si="24"/>
        <v>25.740733753411565</v>
      </c>
      <c r="AD43" s="46"/>
      <c r="AE43" s="47"/>
    </row>
    <row r="44" spans="1:33">
      <c r="A44" s="17" t="s">
        <v>46</v>
      </c>
      <c r="B44" s="18" t="s">
        <v>33</v>
      </c>
      <c r="C44" s="36">
        <f t="shared" ref="C44:H44" si="42">C108+C164+C186+C217+C243+C266</f>
        <v>769605.06085343228</v>
      </c>
      <c r="D44" s="36">
        <f t="shared" si="42"/>
        <v>339778.69350649352</v>
      </c>
      <c r="E44" s="36">
        <f t="shared" si="42"/>
        <v>86179</v>
      </c>
      <c r="F44" s="36">
        <f t="shared" si="42"/>
        <v>253599.6935064935</v>
      </c>
      <c r="G44" s="36">
        <f t="shared" si="42"/>
        <v>0</v>
      </c>
      <c r="H44" s="36">
        <f t="shared" si="42"/>
        <v>0</v>
      </c>
      <c r="I44" s="39">
        <f t="shared" si="20"/>
        <v>429826.36734693882</v>
      </c>
      <c r="J44" s="39">
        <f t="shared" si="21"/>
        <v>429826.36734693882</v>
      </c>
      <c r="K44" s="36">
        <f t="shared" ref="K44:AB44" si="43">K108+K164+K186+K217+K243+K266</f>
        <v>73044</v>
      </c>
      <c r="L44" s="36">
        <f t="shared" si="43"/>
        <v>95317</v>
      </c>
      <c r="M44" s="36">
        <f t="shared" si="43"/>
        <v>46640.36734693878</v>
      </c>
      <c r="N44" s="36">
        <f t="shared" si="43"/>
        <v>214825</v>
      </c>
      <c r="O44" s="36">
        <f t="shared" si="43"/>
        <v>0</v>
      </c>
      <c r="P44" s="36">
        <f t="shared" si="43"/>
        <v>100570</v>
      </c>
      <c r="Q44" s="36">
        <f t="shared" si="43"/>
        <v>11748</v>
      </c>
      <c r="R44" s="36">
        <f t="shared" si="43"/>
        <v>4898</v>
      </c>
      <c r="S44" s="36">
        <f t="shared" si="43"/>
        <v>6850</v>
      </c>
      <c r="T44" s="36">
        <f t="shared" si="43"/>
        <v>0</v>
      </c>
      <c r="U44" s="36">
        <f t="shared" si="43"/>
        <v>0</v>
      </c>
      <c r="V44" s="36">
        <f t="shared" si="43"/>
        <v>88822</v>
      </c>
      <c r="W44" s="36">
        <f t="shared" si="43"/>
        <v>88822</v>
      </c>
      <c r="X44" s="36">
        <f t="shared" si="43"/>
        <v>10766</v>
      </c>
      <c r="Y44" s="36">
        <f t="shared" si="43"/>
        <v>33827</v>
      </c>
      <c r="Z44" s="36">
        <f t="shared" si="43"/>
        <v>1305</v>
      </c>
      <c r="AA44" s="36">
        <f t="shared" si="43"/>
        <v>42924</v>
      </c>
      <c r="AB44" s="36">
        <f t="shared" si="43"/>
        <v>0</v>
      </c>
      <c r="AC44" s="94">
        <f t="shared" si="24"/>
        <v>13.067741509973398</v>
      </c>
      <c r="AD44" s="46"/>
      <c r="AE44" s="47"/>
    </row>
    <row r="45" spans="1:33" hidden="1">
      <c r="A45" s="24" t="s">
        <v>38</v>
      </c>
      <c r="B45" s="25" t="s">
        <v>39</v>
      </c>
      <c r="C45" s="37">
        <f>SUM(C46:C48)</f>
        <v>60663</v>
      </c>
      <c r="D45" s="37">
        <f>SUM(D46:D48)</f>
        <v>60663</v>
      </c>
      <c r="E45" s="37">
        <f t="shared" ref="E45:AB45" si="44">SUM(E46:E48)</f>
        <v>46493</v>
      </c>
      <c r="F45" s="37">
        <f t="shared" si="44"/>
        <v>14170</v>
      </c>
      <c r="G45" s="37">
        <f t="shared" si="44"/>
        <v>0</v>
      </c>
      <c r="H45" s="37">
        <f t="shared" si="44"/>
        <v>0</v>
      </c>
      <c r="I45" s="37">
        <f t="shared" si="44"/>
        <v>0</v>
      </c>
      <c r="J45" s="37">
        <f t="shared" si="44"/>
        <v>0</v>
      </c>
      <c r="K45" s="37">
        <f t="shared" si="44"/>
        <v>0</v>
      </c>
      <c r="L45" s="37">
        <f t="shared" si="44"/>
        <v>0</v>
      </c>
      <c r="M45" s="37">
        <f t="shared" si="44"/>
        <v>0</v>
      </c>
      <c r="N45" s="37">
        <f t="shared" si="44"/>
        <v>0</v>
      </c>
      <c r="O45" s="37">
        <f t="shared" si="44"/>
        <v>0</v>
      </c>
      <c r="P45" s="37">
        <f t="shared" si="44"/>
        <v>648</v>
      </c>
      <c r="Q45" s="37">
        <f t="shared" si="44"/>
        <v>648</v>
      </c>
      <c r="R45" s="37">
        <f t="shared" si="44"/>
        <v>648</v>
      </c>
      <c r="S45" s="37">
        <f t="shared" si="44"/>
        <v>0</v>
      </c>
      <c r="T45" s="37">
        <f t="shared" si="44"/>
        <v>0</v>
      </c>
      <c r="U45" s="37">
        <f t="shared" si="44"/>
        <v>0</v>
      </c>
      <c r="V45" s="37">
        <f t="shared" si="44"/>
        <v>0</v>
      </c>
      <c r="W45" s="37">
        <f t="shared" si="44"/>
        <v>0</v>
      </c>
      <c r="X45" s="37">
        <f t="shared" si="44"/>
        <v>0</v>
      </c>
      <c r="Y45" s="37">
        <f t="shared" si="44"/>
        <v>0</v>
      </c>
      <c r="Z45" s="37">
        <f t="shared" si="44"/>
        <v>0</v>
      </c>
      <c r="AA45" s="37">
        <f t="shared" si="44"/>
        <v>0</v>
      </c>
      <c r="AB45" s="37">
        <f t="shared" si="44"/>
        <v>0</v>
      </c>
      <c r="AC45" s="93">
        <f t="shared" si="24"/>
        <v>1.0681964294545274</v>
      </c>
      <c r="AD45" s="48">
        <v>0</v>
      </c>
      <c r="AE45" s="49">
        <v>0</v>
      </c>
    </row>
    <row r="46" spans="1:33" hidden="1">
      <c r="A46" s="12">
        <v>1</v>
      </c>
      <c r="B46" s="5" t="s">
        <v>40</v>
      </c>
      <c r="C46" s="35">
        <f t="shared" ref="C46:O48" si="45">C322</f>
        <v>32100</v>
      </c>
      <c r="D46" s="35">
        <f t="shared" si="45"/>
        <v>32100</v>
      </c>
      <c r="E46" s="35">
        <f t="shared" si="45"/>
        <v>32100</v>
      </c>
      <c r="F46" s="35">
        <f t="shared" si="45"/>
        <v>0</v>
      </c>
      <c r="G46" s="35">
        <f t="shared" si="45"/>
        <v>0</v>
      </c>
      <c r="H46" s="35">
        <f t="shared" si="45"/>
        <v>0</v>
      </c>
      <c r="I46" s="39">
        <f t="shared" si="20"/>
        <v>0</v>
      </c>
      <c r="J46" s="39">
        <f t="shared" si="21"/>
        <v>0</v>
      </c>
      <c r="K46" s="35">
        <f t="shared" si="45"/>
        <v>0</v>
      </c>
      <c r="L46" s="35"/>
      <c r="M46" s="35"/>
      <c r="N46" s="35"/>
      <c r="O46" s="35">
        <f t="shared" si="45"/>
        <v>0</v>
      </c>
      <c r="P46" s="39">
        <f t="shared" ref="P46:P48" si="46">Q46+V46</f>
        <v>648</v>
      </c>
      <c r="Q46" s="39">
        <f t="shared" ref="Q46:Q48" si="47">R46+S46+T46+U46</f>
        <v>648</v>
      </c>
      <c r="R46" s="35">
        <f t="shared" ref="R46:R48" si="48">R322</f>
        <v>648</v>
      </c>
      <c r="S46" s="35"/>
      <c r="T46" s="35"/>
      <c r="U46" s="35"/>
      <c r="V46" s="35"/>
      <c r="W46" s="35"/>
      <c r="X46" s="35"/>
      <c r="Y46" s="35"/>
      <c r="Z46" s="35"/>
      <c r="AA46" s="35"/>
      <c r="AB46" s="35"/>
      <c r="AC46" s="91">
        <f t="shared" si="24"/>
        <v>2.0186915887850465</v>
      </c>
      <c r="AD46" s="19"/>
      <c r="AE46" s="45"/>
    </row>
    <row r="47" spans="1:33" ht="37.5" hidden="1">
      <c r="A47" s="12">
        <v>2</v>
      </c>
      <c r="B47" s="5" t="s">
        <v>41</v>
      </c>
      <c r="C47" s="35">
        <f t="shared" si="45"/>
        <v>14170</v>
      </c>
      <c r="D47" s="35">
        <f t="shared" si="45"/>
        <v>14170</v>
      </c>
      <c r="E47" s="35">
        <f t="shared" si="45"/>
        <v>0</v>
      </c>
      <c r="F47" s="35">
        <f t="shared" si="45"/>
        <v>14170</v>
      </c>
      <c r="G47" s="35">
        <f t="shared" si="45"/>
        <v>0</v>
      </c>
      <c r="H47" s="35">
        <f t="shared" si="45"/>
        <v>0</v>
      </c>
      <c r="I47" s="39">
        <f t="shared" si="20"/>
        <v>0</v>
      </c>
      <c r="J47" s="39">
        <f t="shared" si="21"/>
        <v>0</v>
      </c>
      <c r="K47" s="35">
        <f t="shared" si="45"/>
        <v>0</v>
      </c>
      <c r="L47" s="35"/>
      <c r="M47" s="35"/>
      <c r="N47" s="35"/>
      <c r="O47" s="35">
        <f t="shared" si="45"/>
        <v>0</v>
      </c>
      <c r="P47" s="39">
        <f t="shared" si="46"/>
        <v>0</v>
      </c>
      <c r="Q47" s="39">
        <f t="shared" si="47"/>
        <v>0</v>
      </c>
      <c r="R47" s="35">
        <f t="shared" si="48"/>
        <v>0</v>
      </c>
      <c r="S47" s="35"/>
      <c r="T47" s="35"/>
      <c r="U47" s="35"/>
      <c r="V47" s="35"/>
      <c r="W47" s="35"/>
      <c r="X47" s="35"/>
      <c r="Y47" s="35"/>
      <c r="Z47" s="35"/>
      <c r="AA47" s="35"/>
      <c r="AB47" s="35"/>
      <c r="AC47" s="91">
        <f t="shared" si="24"/>
        <v>0</v>
      </c>
      <c r="AD47" s="19"/>
      <c r="AE47" s="45">
        <v>0</v>
      </c>
    </row>
    <row r="48" spans="1:33" ht="37.5" hidden="1">
      <c r="A48" s="12">
        <v>3</v>
      </c>
      <c r="B48" s="5" t="s">
        <v>42</v>
      </c>
      <c r="C48" s="35">
        <f t="shared" si="45"/>
        <v>14393</v>
      </c>
      <c r="D48" s="35">
        <f t="shared" si="45"/>
        <v>14393</v>
      </c>
      <c r="E48" s="35">
        <f t="shared" si="45"/>
        <v>14393</v>
      </c>
      <c r="F48" s="35">
        <f t="shared" si="45"/>
        <v>0</v>
      </c>
      <c r="G48" s="35">
        <f t="shared" si="45"/>
        <v>0</v>
      </c>
      <c r="H48" s="35">
        <f t="shared" si="45"/>
        <v>0</v>
      </c>
      <c r="I48" s="39">
        <f t="shared" si="20"/>
        <v>0</v>
      </c>
      <c r="J48" s="39">
        <f t="shared" si="21"/>
        <v>0</v>
      </c>
      <c r="K48" s="35">
        <f t="shared" si="45"/>
        <v>0</v>
      </c>
      <c r="L48" s="35"/>
      <c r="M48" s="35"/>
      <c r="N48" s="35"/>
      <c r="O48" s="35">
        <f t="shared" si="45"/>
        <v>0</v>
      </c>
      <c r="P48" s="39">
        <f t="shared" si="46"/>
        <v>0</v>
      </c>
      <c r="Q48" s="39">
        <f t="shared" si="47"/>
        <v>0</v>
      </c>
      <c r="R48" s="35">
        <f t="shared" si="48"/>
        <v>0</v>
      </c>
      <c r="S48" s="35"/>
      <c r="T48" s="35"/>
      <c r="U48" s="35"/>
      <c r="V48" s="35"/>
      <c r="W48" s="35"/>
      <c r="X48" s="35"/>
      <c r="Y48" s="35"/>
      <c r="Z48" s="35"/>
      <c r="AA48" s="35"/>
      <c r="AB48" s="35"/>
      <c r="AC48" s="91">
        <f t="shared" si="24"/>
        <v>0</v>
      </c>
      <c r="AD48" s="19"/>
      <c r="AE48" s="45"/>
    </row>
    <row r="49" spans="1:32" ht="16.5" customHeight="1">
      <c r="A49" s="3"/>
      <c r="B49" s="5"/>
      <c r="C49" s="35"/>
      <c r="D49" s="35"/>
      <c r="E49" s="35"/>
      <c r="F49" s="35"/>
      <c r="G49" s="35"/>
      <c r="H49" s="35"/>
      <c r="I49" s="35"/>
      <c r="J49" s="35"/>
      <c r="K49" s="35"/>
      <c r="L49" s="35"/>
      <c r="M49" s="35"/>
      <c r="N49" s="35"/>
      <c r="O49" s="35"/>
      <c r="P49" s="35"/>
      <c r="Q49" s="35"/>
      <c r="R49" s="35"/>
      <c r="S49" s="35"/>
      <c r="T49" s="35"/>
      <c r="U49" s="35"/>
      <c r="V49" s="35"/>
      <c r="W49" s="35"/>
      <c r="X49" s="35"/>
      <c r="Y49" s="35"/>
      <c r="Z49" s="35"/>
      <c r="AA49" s="35"/>
      <c r="AB49" s="35"/>
      <c r="AC49" s="95"/>
      <c r="AD49" s="19"/>
      <c r="AE49" s="45"/>
    </row>
    <row r="50" spans="1:32" ht="48" customHeight="1">
      <c r="A50" s="15"/>
      <c r="B50" s="16" t="s">
        <v>43</v>
      </c>
      <c r="C50" s="34">
        <f>C51</f>
        <v>5764432.0608534319</v>
      </c>
      <c r="D50" s="34">
        <f t="shared" ref="D50:AB50" si="49">D51</f>
        <v>2437905.6935064937</v>
      </c>
      <c r="E50" s="34">
        <f t="shared" si="49"/>
        <v>902336</v>
      </c>
      <c r="F50" s="34">
        <f t="shared" si="49"/>
        <v>1549119.6935064935</v>
      </c>
      <c r="G50" s="34">
        <f t="shared" si="49"/>
        <v>0</v>
      </c>
      <c r="H50" s="34">
        <f t="shared" si="49"/>
        <v>0</v>
      </c>
      <c r="I50" s="34">
        <f t="shared" si="49"/>
        <v>3312976.3673469387</v>
      </c>
      <c r="J50" s="34">
        <f t="shared" si="49"/>
        <v>3110826.3673469387</v>
      </c>
      <c r="K50" s="34">
        <f t="shared" si="49"/>
        <v>2754044</v>
      </c>
      <c r="L50" s="34">
        <f t="shared" si="49"/>
        <v>95317</v>
      </c>
      <c r="M50" s="34">
        <f t="shared" si="49"/>
        <v>46640.36734693878</v>
      </c>
      <c r="N50" s="34">
        <f t="shared" si="49"/>
        <v>214825</v>
      </c>
      <c r="O50" s="34">
        <f t="shared" si="49"/>
        <v>202150</v>
      </c>
      <c r="P50" s="34">
        <f t="shared" si="49"/>
        <v>1228617</v>
      </c>
      <c r="Q50" s="34">
        <f t="shared" si="49"/>
        <v>434035</v>
      </c>
      <c r="R50" s="34">
        <f>R51</f>
        <v>88689</v>
      </c>
      <c r="S50" s="34">
        <f t="shared" si="49"/>
        <v>345349</v>
      </c>
      <c r="T50" s="34">
        <f t="shared" si="49"/>
        <v>0</v>
      </c>
      <c r="U50" s="34">
        <f t="shared" si="49"/>
        <v>0</v>
      </c>
      <c r="V50" s="34">
        <f t="shared" si="49"/>
        <v>794582</v>
      </c>
      <c r="W50" s="34">
        <f t="shared" si="49"/>
        <v>794582</v>
      </c>
      <c r="X50" s="34">
        <f t="shared" si="49"/>
        <v>716526</v>
      </c>
      <c r="Y50" s="34">
        <f t="shared" si="49"/>
        <v>33827</v>
      </c>
      <c r="Z50" s="34">
        <f t="shared" si="49"/>
        <v>1305</v>
      </c>
      <c r="AA50" s="34">
        <f t="shared" si="49"/>
        <v>42924</v>
      </c>
      <c r="AB50" s="34">
        <f t="shared" si="49"/>
        <v>0</v>
      </c>
      <c r="AC50" s="90">
        <f t="shared" si="24"/>
        <v>21.313756273468883</v>
      </c>
      <c r="AD50" s="20"/>
      <c r="AE50" s="44"/>
      <c r="AF50" s="34">
        <f t="shared" ref="AF50" si="50">AF51</f>
        <v>120</v>
      </c>
    </row>
    <row r="51" spans="1:32" ht="24.75" customHeight="1">
      <c r="A51" s="16" t="s">
        <v>26</v>
      </c>
      <c r="B51" s="2" t="s">
        <v>44</v>
      </c>
      <c r="C51" s="34">
        <f t="shared" ref="C51:R51" si="51">C52+C58+C67+C136+C155+C174+C251+C263</f>
        <v>5764432.0608534319</v>
      </c>
      <c r="D51" s="34">
        <f t="shared" si="51"/>
        <v>2437905.6935064937</v>
      </c>
      <c r="E51" s="34">
        <f t="shared" si="51"/>
        <v>902336</v>
      </c>
      <c r="F51" s="34">
        <f t="shared" si="51"/>
        <v>1549119.6935064935</v>
      </c>
      <c r="G51" s="34">
        <f t="shared" si="51"/>
        <v>0</v>
      </c>
      <c r="H51" s="34">
        <f t="shared" si="51"/>
        <v>0</v>
      </c>
      <c r="I51" s="34">
        <f t="shared" si="51"/>
        <v>3312976.3673469387</v>
      </c>
      <c r="J51" s="34">
        <f t="shared" si="51"/>
        <v>3110826.3673469387</v>
      </c>
      <c r="K51" s="34">
        <f t="shared" si="51"/>
        <v>2754044</v>
      </c>
      <c r="L51" s="34">
        <f t="shared" si="51"/>
        <v>95317</v>
      </c>
      <c r="M51" s="34">
        <f t="shared" si="51"/>
        <v>46640.36734693878</v>
      </c>
      <c r="N51" s="34">
        <f t="shared" si="51"/>
        <v>214825</v>
      </c>
      <c r="O51" s="34">
        <f t="shared" si="51"/>
        <v>202150</v>
      </c>
      <c r="P51" s="34">
        <f t="shared" si="51"/>
        <v>1228617</v>
      </c>
      <c r="Q51" s="34">
        <f t="shared" si="51"/>
        <v>434035</v>
      </c>
      <c r="R51" s="34">
        <f t="shared" si="51"/>
        <v>88689</v>
      </c>
      <c r="S51" s="34">
        <f>S52+S58+S67+S136+S155+S174+S251+S263+3</f>
        <v>345349</v>
      </c>
      <c r="T51" s="34">
        <f t="shared" ref="T51:AB51" si="52">T52+T58+T67+T136+T155+T174+T251+T263</f>
        <v>0</v>
      </c>
      <c r="U51" s="34">
        <f t="shared" si="52"/>
        <v>0</v>
      </c>
      <c r="V51" s="34">
        <f t="shared" si="52"/>
        <v>794582</v>
      </c>
      <c r="W51" s="34">
        <f t="shared" si="52"/>
        <v>794582</v>
      </c>
      <c r="X51" s="34">
        <f t="shared" si="52"/>
        <v>716526</v>
      </c>
      <c r="Y51" s="34">
        <f t="shared" si="52"/>
        <v>33827</v>
      </c>
      <c r="Z51" s="34">
        <f t="shared" si="52"/>
        <v>1305</v>
      </c>
      <c r="AA51" s="34">
        <f t="shared" si="52"/>
        <v>42924</v>
      </c>
      <c r="AB51" s="34">
        <f t="shared" si="52"/>
        <v>0</v>
      </c>
      <c r="AC51" s="90">
        <f t="shared" si="24"/>
        <v>21.313756273468883</v>
      </c>
      <c r="AD51" s="20">
        <v>0</v>
      </c>
      <c r="AE51" s="44">
        <v>0</v>
      </c>
      <c r="AF51" s="34">
        <f>AF52+AF58+AF67+AF136+AF155+AF174+AF251+AF263</f>
        <v>120</v>
      </c>
    </row>
    <row r="52" spans="1:32">
      <c r="A52" s="24" t="s">
        <v>8</v>
      </c>
      <c r="B52" s="25" t="s">
        <v>45</v>
      </c>
      <c r="C52" s="37">
        <f>C53</f>
        <v>8524</v>
      </c>
      <c r="D52" s="37">
        <f t="shared" ref="D52:AB53" si="53">D53</f>
        <v>8524</v>
      </c>
      <c r="E52" s="37">
        <f t="shared" si="53"/>
        <v>8524</v>
      </c>
      <c r="F52" s="37">
        <f t="shared" si="53"/>
        <v>0</v>
      </c>
      <c r="G52" s="37">
        <f t="shared" si="53"/>
        <v>0</v>
      </c>
      <c r="H52" s="37">
        <f t="shared" si="53"/>
        <v>0</v>
      </c>
      <c r="I52" s="37">
        <f t="shared" si="53"/>
        <v>0</v>
      </c>
      <c r="J52" s="37">
        <f t="shared" si="53"/>
        <v>0</v>
      </c>
      <c r="K52" s="37">
        <f t="shared" si="53"/>
        <v>0</v>
      </c>
      <c r="L52" s="37">
        <f t="shared" si="53"/>
        <v>0</v>
      </c>
      <c r="M52" s="37">
        <f t="shared" si="53"/>
        <v>0</v>
      </c>
      <c r="N52" s="37">
        <f t="shared" si="53"/>
        <v>0</v>
      </c>
      <c r="O52" s="37">
        <f t="shared" si="53"/>
        <v>0</v>
      </c>
      <c r="P52" s="37">
        <f t="shared" si="53"/>
        <v>1395</v>
      </c>
      <c r="Q52" s="37">
        <f t="shared" si="53"/>
        <v>1395</v>
      </c>
      <c r="R52" s="37">
        <f t="shared" si="53"/>
        <v>1395</v>
      </c>
      <c r="S52" s="37">
        <f t="shared" si="53"/>
        <v>0</v>
      </c>
      <c r="T52" s="37">
        <f t="shared" si="53"/>
        <v>0</v>
      </c>
      <c r="U52" s="37">
        <f t="shared" si="53"/>
        <v>0</v>
      </c>
      <c r="V52" s="37">
        <f t="shared" si="53"/>
        <v>0</v>
      </c>
      <c r="W52" s="37">
        <f t="shared" si="53"/>
        <v>0</v>
      </c>
      <c r="X52" s="37">
        <f t="shared" si="53"/>
        <v>0</v>
      </c>
      <c r="Y52" s="37">
        <f t="shared" si="53"/>
        <v>0</v>
      </c>
      <c r="Z52" s="37">
        <f t="shared" si="53"/>
        <v>0</v>
      </c>
      <c r="AA52" s="37">
        <f t="shared" si="53"/>
        <v>0</v>
      </c>
      <c r="AB52" s="37">
        <f t="shared" si="53"/>
        <v>0</v>
      </c>
      <c r="AC52" s="93">
        <f t="shared" si="24"/>
        <v>16.365556076959173</v>
      </c>
      <c r="AD52" s="48"/>
      <c r="AE52" s="49"/>
      <c r="AF52" s="37">
        <f t="shared" ref="AF52:AF54" si="54">AF53</f>
        <v>2</v>
      </c>
    </row>
    <row r="53" spans="1:32">
      <c r="A53" s="15" t="s">
        <v>38</v>
      </c>
      <c r="B53" s="2" t="s">
        <v>29</v>
      </c>
      <c r="C53" s="34">
        <f>C54</f>
        <v>8524</v>
      </c>
      <c r="D53" s="34">
        <f t="shared" si="53"/>
        <v>8524</v>
      </c>
      <c r="E53" s="34">
        <f t="shared" si="53"/>
        <v>8524</v>
      </c>
      <c r="F53" s="34">
        <f t="shared" si="53"/>
        <v>0</v>
      </c>
      <c r="G53" s="34">
        <f t="shared" si="53"/>
        <v>0</v>
      </c>
      <c r="H53" s="34">
        <f t="shared" si="53"/>
        <v>0</v>
      </c>
      <c r="I53" s="34">
        <f t="shared" si="53"/>
        <v>0</v>
      </c>
      <c r="J53" s="34">
        <f t="shared" si="53"/>
        <v>0</v>
      </c>
      <c r="K53" s="34">
        <f t="shared" si="53"/>
        <v>0</v>
      </c>
      <c r="L53" s="34">
        <f t="shared" si="53"/>
        <v>0</v>
      </c>
      <c r="M53" s="34">
        <f t="shared" si="53"/>
        <v>0</v>
      </c>
      <c r="N53" s="34">
        <f t="shared" si="53"/>
        <v>0</v>
      </c>
      <c r="O53" s="34">
        <f t="shared" si="53"/>
        <v>0</v>
      </c>
      <c r="P53" s="34">
        <f t="shared" si="53"/>
        <v>1395</v>
      </c>
      <c r="Q53" s="34">
        <f t="shared" si="53"/>
        <v>1395</v>
      </c>
      <c r="R53" s="34">
        <f t="shared" si="53"/>
        <v>1395</v>
      </c>
      <c r="S53" s="34">
        <f t="shared" si="53"/>
        <v>0</v>
      </c>
      <c r="T53" s="34">
        <f t="shared" si="53"/>
        <v>0</v>
      </c>
      <c r="U53" s="34">
        <f t="shared" si="53"/>
        <v>0</v>
      </c>
      <c r="V53" s="34">
        <f t="shared" si="53"/>
        <v>0</v>
      </c>
      <c r="W53" s="34">
        <f t="shared" si="53"/>
        <v>0</v>
      </c>
      <c r="X53" s="34">
        <f t="shared" si="53"/>
        <v>0</v>
      </c>
      <c r="Y53" s="34">
        <f t="shared" si="53"/>
        <v>0</v>
      </c>
      <c r="Z53" s="34">
        <f t="shared" si="53"/>
        <v>0</v>
      </c>
      <c r="AA53" s="34">
        <f t="shared" si="53"/>
        <v>0</v>
      </c>
      <c r="AB53" s="34">
        <f t="shared" si="53"/>
        <v>0</v>
      </c>
      <c r="AC53" s="90">
        <f t="shared" si="24"/>
        <v>16.365556076959173</v>
      </c>
      <c r="AD53" s="20"/>
      <c r="AE53" s="44"/>
      <c r="AF53" s="34">
        <f t="shared" si="54"/>
        <v>2</v>
      </c>
    </row>
    <row r="54" spans="1:32">
      <c r="A54" s="16" t="s">
        <v>30</v>
      </c>
      <c r="B54" s="2" t="s">
        <v>31</v>
      </c>
      <c r="C54" s="34">
        <f>C55</f>
        <v>8524</v>
      </c>
      <c r="D54" s="34">
        <f t="shared" ref="D54:AB54" si="55">D55</f>
        <v>8524</v>
      </c>
      <c r="E54" s="34">
        <f t="shared" si="55"/>
        <v>8524</v>
      </c>
      <c r="F54" s="34">
        <f t="shared" si="55"/>
        <v>0</v>
      </c>
      <c r="G54" s="34">
        <f t="shared" si="55"/>
        <v>0</v>
      </c>
      <c r="H54" s="34">
        <f t="shared" si="55"/>
        <v>0</v>
      </c>
      <c r="I54" s="34">
        <f t="shared" si="55"/>
        <v>0</v>
      </c>
      <c r="J54" s="34">
        <f t="shared" si="55"/>
        <v>0</v>
      </c>
      <c r="K54" s="34">
        <f t="shared" si="55"/>
        <v>0</v>
      </c>
      <c r="L54" s="34">
        <f t="shared" si="55"/>
        <v>0</v>
      </c>
      <c r="M54" s="34">
        <f t="shared" si="55"/>
        <v>0</v>
      </c>
      <c r="N54" s="34">
        <f t="shared" si="55"/>
        <v>0</v>
      </c>
      <c r="O54" s="34">
        <f t="shared" si="55"/>
        <v>0</v>
      </c>
      <c r="P54" s="34">
        <f t="shared" si="55"/>
        <v>1395</v>
      </c>
      <c r="Q54" s="34">
        <f t="shared" si="55"/>
        <v>1395</v>
      </c>
      <c r="R54" s="34">
        <f t="shared" si="55"/>
        <v>1395</v>
      </c>
      <c r="S54" s="34">
        <f t="shared" si="55"/>
        <v>0</v>
      </c>
      <c r="T54" s="34">
        <f t="shared" si="55"/>
        <v>0</v>
      </c>
      <c r="U54" s="34">
        <f t="shared" si="55"/>
        <v>0</v>
      </c>
      <c r="V54" s="34">
        <f t="shared" si="55"/>
        <v>0</v>
      </c>
      <c r="W54" s="34">
        <f t="shared" si="55"/>
        <v>0</v>
      </c>
      <c r="X54" s="34">
        <f t="shared" si="55"/>
        <v>0</v>
      </c>
      <c r="Y54" s="34">
        <f t="shared" si="55"/>
        <v>0</v>
      </c>
      <c r="Z54" s="34">
        <f t="shared" si="55"/>
        <v>0</v>
      </c>
      <c r="AA54" s="34">
        <f t="shared" si="55"/>
        <v>0</v>
      </c>
      <c r="AB54" s="34">
        <f t="shared" si="55"/>
        <v>0</v>
      </c>
      <c r="AC54" s="90">
        <f t="shared" si="24"/>
        <v>16.365556076959173</v>
      </c>
      <c r="AD54" s="20">
        <v>0</v>
      </c>
      <c r="AE54" s="44">
        <v>0</v>
      </c>
      <c r="AF54" s="34">
        <f t="shared" si="54"/>
        <v>2</v>
      </c>
    </row>
    <row r="55" spans="1:32" ht="19.5">
      <c r="A55" s="21" t="s">
        <v>46</v>
      </c>
      <c r="B55" s="56" t="s">
        <v>33</v>
      </c>
      <c r="C55" s="38">
        <f>SUM(C56:C57)</f>
        <v>8524</v>
      </c>
      <c r="D55" s="38">
        <f t="shared" ref="D55:AB55" si="56">SUM(D56:D57)</f>
        <v>8524</v>
      </c>
      <c r="E55" s="38">
        <f t="shared" si="56"/>
        <v>8524</v>
      </c>
      <c r="F55" s="38">
        <f t="shared" si="56"/>
        <v>0</v>
      </c>
      <c r="G55" s="38">
        <f t="shared" si="56"/>
        <v>0</v>
      </c>
      <c r="H55" s="38">
        <f t="shared" si="56"/>
        <v>0</v>
      </c>
      <c r="I55" s="38">
        <f t="shared" si="56"/>
        <v>0</v>
      </c>
      <c r="J55" s="38">
        <f t="shared" si="56"/>
        <v>0</v>
      </c>
      <c r="K55" s="38">
        <f t="shared" si="56"/>
        <v>0</v>
      </c>
      <c r="L55" s="38">
        <f t="shared" si="56"/>
        <v>0</v>
      </c>
      <c r="M55" s="38">
        <f t="shared" si="56"/>
        <v>0</v>
      </c>
      <c r="N55" s="38">
        <f t="shared" si="56"/>
        <v>0</v>
      </c>
      <c r="O55" s="38">
        <f t="shared" si="56"/>
        <v>0</v>
      </c>
      <c r="P55" s="38">
        <f t="shared" si="56"/>
        <v>1395</v>
      </c>
      <c r="Q55" s="38">
        <f t="shared" si="56"/>
        <v>1395</v>
      </c>
      <c r="R55" s="38">
        <f t="shared" si="56"/>
        <v>1395</v>
      </c>
      <c r="S55" s="38">
        <f t="shared" si="56"/>
        <v>0</v>
      </c>
      <c r="T55" s="38">
        <f t="shared" si="56"/>
        <v>0</v>
      </c>
      <c r="U55" s="38">
        <f t="shared" si="56"/>
        <v>0</v>
      </c>
      <c r="V55" s="38">
        <f t="shared" si="56"/>
        <v>0</v>
      </c>
      <c r="W55" s="38">
        <f t="shared" si="56"/>
        <v>0</v>
      </c>
      <c r="X55" s="38">
        <f t="shared" si="56"/>
        <v>0</v>
      </c>
      <c r="Y55" s="38">
        <f t="shared" si="56"/>
        <v>0</v>
      </c>
      <c r="Z55" s="38">
        <f t="shared" si="56"/>
        <v>0</v>
      </c>
      <c r="AA55" s="38">
        <f t="shared" si="56"/>
        <v>0</v>
      </c>
      <c r="AB55" s="38">
        <f t="shared" si="56"/>
        <v>0</v>
      </c>
      <c r="AC55" s="96">
        <f t="shared" si="24"/>
        <v>16.365556076959173</v>
      </c>
      <c r="AD55" s="50"/>
      <c r="AE55" s="51"/>
      <c r="AF55" s="38">
        <f t="shared" ref="AF55" si="57">SUM(AF56:AF57)</f>
        <v>2</v>
      </c>
    </row>
    <row r="56" spans="1:32" ht="21.75" customHeight="1">
      <c r="A56" s="12">
        <v>1</v>
      </c>
      <c r="B56" s="5" t="s">
        <v>47</v>
      </c>
      <c r="C56" s="39">
        <f t="shared" ref="C56:C57" si="58">D56+I56</f>
        <v>4132</v>
      </c>
      <c r="D56" s="39">
        <f t="shared" ref="D56:D57" si="59">SUM(E56:H56)</f>
        <v>4132</v>
      </c>
      <c r="E56" s="35">
        <v>4132</v>
      </c>
      <c r="F56" s="35"/>
      <c r="G56" s="35"/>
      <c r="H56" s="35"/>
      <c r="I56" s="35"/>
      <c r="J56" s="35"/>
      <c r="K56" s="35"/>
      <c r="L56" s="35"/>
      <c r="M56" s="35"/>
      <c r="N56" s="35"/>
      <c r="O56" s="35"/>
      <c r="P56" s="39">
        <f t="shared" ref="P56:P57" si="60">Q56+V56</f>
        <v>1293</v>
      </c>
      <c r="Q56" s="39">
        <f t="shared" ref="Q56:Q57" si="61">R56+S56+T56+U56</f>
        <v>1293</v>
      </c>
      <c r="R56" s="102">
        <v>1293</v>
      </c>
      <c r="S56" s="35"/>
      <c r="T56" s="35"/>
      <c r="U56" s="35"/>
      <c r="V56" s="35"/>
      <c r="W56" s="35"/>
      <c r="X56" s="35"/>
      <c r="Y56" s="35"/>
      <c r="Z56" s="35"/>
      <c r="AA56" s="35"/>
      <c r="AB56" s="35"/>
      <c r="AC56" s="91">
        <f t="shared" si="24"/>
        <v>31.292352371732818</v>
      </c>
      <c r="AD56" s="12" t="s">
        <v>257</v>
      </c>
      <c r="AE56" s="45"/>
      <c r="AF56">
        <v>1</v>
      </c>
    </row>
    <row r="57" spans="1:32" ht="60.75" customHeight="1">
      <c r="A57" s="12">
        <v>2</v>
      </c>
      <c r="B57" s="5" t="s">
        <v>48</v>
      </c>
      <c r="C57" s="39">
        <f t="shared" si="58"/>
        <v>4392</v>
      </c>
      <c r="D57" s="39">
        <f t="shared" si="59"/>
        <v>4392</v>
      </c>
      <c r="E57" s="35">
        <v>4392</v>
      </c>
      <c r="F57" s="35"/>
      <c r="G57" s="35"/>
      <c r="H57" s="35"/>
      <c r="I57" s="35"/>
      <c r="J57" s="35"/>
      <c r="K57" s="35"/>
      <c r="L57" s="35"/>
      <c r="M57" s="35"/>
      <c r="N57" s="35"/>
      <c r="O57" s="35"/>
      <c r="P57" s="39">
        <f t="shared" si="60"/>
        <v>102</v>
      </c>
      <c r="Q57" s="39">
        <f t="shared" si="61"/>
        <v>102</v>
      </c>
      <c r="R57" s="102">
        <v>102</v>
      </c>
      <c r="S57" s="35"/>
      <c r="T57" s="35"/>
      <c r="U57" s="35"/>
      <c r="V57" s="35"/>
      <c r="W57" s="35"/>
      <c r="X57" s="35"/>
      <c r="Y57" s="35"/>
      <c r="Z57" s="35"/>
      <c r="AA57" s="35"/>
      <c r="AB57" s="35"/>
      <c r="AC57" s="91">
        <f t="shared" si="24"/>
        <v>2.3224043715846996</v>
      </c>
      <c r="AD57" s="12" t="s">
        <v>257</v>
      </c>
      <c r="AE57" s="45"/>
      <c r="AF57">
        <v>1</v>
      </c>
    </row>
    <row r="58" spans="1:32">
      <c r="A58" s="26" t="s">
        <v>21</v>
      </c>
      <c r="B58" s="25" t="s">
        <v>51</v>
      </c>
      <c r="C58" s="37">
        <f>C59</f>
        <v>231640</v>
      </c>
      <c r="D58" s="37">
        <f t="shared" ref="D58:AB58" si="62">D59</f>
        <v>231640</v>
      </c>
      <c r="E58" s="37">
        <f t="shared" si="62"/>
        <v>231640</v>
      </c>
      <c r="F58" s="37">
        <f t="shared" si="62"/>
        <v>0</v>
      </c>
      <c r="G58" s="37">
        <f t="shared" si="62"/>
        <v>0</v>
      </c>
      <c r="H58" s="37">
        <f t="shared" si="62"/>
        <v>0</v>
      </c>
      <c r="I58" s="37">
        <f t="shared" si="62"/>
        <v>0</v>
      </c>
      <c r="J58" s="37">
        <f t="shared" si="62"/>
        <v>0</v>
      </c>
      <c r="K58" s="37">
        <f t="shared" si="62"/>
        <v>0</v>
      </c>
      <c r="L58" s="37">
        <f t="shared" si="62"/>
        <v>0</v>
      </c>
      <c r="M58" s="37">
        <f t="shared" si="62"/>
        <v>0</v>
      </c>
      <c r="N58" s="37">
        <f t="shared" si="62"/>
        <v>0</v>
      </c>
      <c r="O58" s="37">
        <f t="shared" si="62"/>
        <v>0</v>
      </c>
      <c r="P58" s="37">
        <f t="shared" si="62"/>
        <v>16753</v>
      </c>
      <c r="Q58" s="37">
        <f t="shared" si="62"/>
        <v>16753</v>
      </c>
      <c r="R58" s="37">
        <f t="shared" si="62"/>
        <v>16753</v>
      </c>
      <c r="S58" s="37">
        <f t="shared" si="62"/>
        <v>0</v>
      </c>
      <c r="T58" s="37">
        <f t="shared" si="62"/>
        <v>0</v>
      </c>
      <c r="U58" s="37">
        <f t="shared" si="62"/>
        <v>0</v>
      </c>
      <c r="V58" s="37">
        <f t="shared" si="62"/>
        <v>0</v>
      </c>
      <c r="W58" s="37">
        <f t="shared" si="62"/>
        <v>0</v>
      </c>
      <c r="X58" s="37">
        <f t="shared" si="62"/>
        <v>0</v>
      </c>
      <c r="Y58" s="37">
        <f t="shared" si="62"/>
        <v>0</v>
      </c>
      <c r="Z58" s="37">
        <f t="shared" si="62"/>
        <v>0</v>
      </c>
      <c r="AA58" s="37">
        <f t="shared" si="62"/>
        <v>0</v>
      </c>
      <c r="AB58" s="37">
        <f t="shared" si="62"/>
        <v>0</v>
      </c>
      <c r="AC58" s="93">
        <f t="shared" si="24"/>
        <v>7.2323432913141081</v>
      </c>
      <c r="AD58" s="48"/>
      <c r="AE58" s="49"/>
      <c r="AF58" s="37">
        <f t="shared" ref="AF58" si="63">AF59</f>
        <v>3</v>
      </c>
    </row>
    <row r="59" spans="1:32">
      <c r="A59" s="15" t="s">
        <v>38</v>
      </c>
      <c r="B59" s="2" t="s">
        <v>29</v>
      </c>
      <c r="C59" s="34">
        <f>C60+C64</f>
        <v>231640</v>
      </c>
      <c r="D59" s="34">
        <f t="shared" ref="D59:AB59" si="64">D60+D64</f>
        <v>231640</v>
      </c>
      <c r="E59" s="34">
        <f t="shared" si="64"/>
        <v>231640</v>
      </c>
      <c r="F59" s="34">
        <f t="shared" si="64"/>
        <v>0</v>
      </c>
      <c r="G59" s="34">
        <f t="shared" si="64"/>
        <v>0</v>
      </c>
      <c r="H59" s="34">
        <f t="shared" si="64"/>
        <v>0</v>
      </c>
      <c r="I59" s="34">
        <f t="shared" si="64"/>
        <v>0</v>
      </c>
      <c r="J59" s="34">
        <f t="shared" si="64"/>
        <v>0</v>
      </c>
      <c r="K59" s="34">
        <f t="shared" si="64"/>
        <v>0</v>
      </c>
      <c r="L59" s="34">
        <f t="shared" si="64"/>
        <v>0</v>
      </c>
      <c r="M59" s="34">
        <f t="shared" si="64"/>
        <v>0</v>
      </c>
      <c r="N59" s="34">
        <f t="shared" si="64"/>
        <v>0</v>
      </c>
      <c r="O59" s="34">
        <f t="shared" si="64"/>
        <v>0</v>
      </c>
      <c r="P59" s="34">
        <f t="shared" si="64"/>
        <v>16753</v>
      </c>
      <c r="Q59" s="34">
        <f t="shared" si="64"/>
        <v>16753</v>
      </c>
      <c r="R59" s="34">
        <f t="shared" si="64"/>
        <v>16753</v>
      </c>
      <c r="S59" s="34">
        <f t="shared" si="64"/>
        <v>0</v>
      </c>
      <c r="T59" s="34">
        <f t="shared" si="64"/>
        <v>0</v>
      </c>
      <c r="U59" s="34">
        <f t="shared" si="64"/>
        <v>0</v>
      </c>
      <c r="V59" s="34">
        <f t="shared" si="64"/>
        <v>0</v>
      </c>
      <c r="W59" s="34">
        <f t="shared" si="64"/>
        <v>0</v>
      </c>
      <c r="X59" s="34">
        <f t="shared" si="64"/>
        <v>0</v>
      </c>
      <c r="Y59" s="34">
        <f t="shared" si="64"/>
        <v>0</v>
      </c>
      <c r="Z59" s="34">
        <f t="shared" si="64"/>
        <v>0</v>
      </c>
      <c r="AA59" s="34">
        <f t="shared" si="64"/>
        <v>0</v>
      </c>
      <c r="AB59" s="34">
        <f t="shared" si="64"/>
        <v>0</v>
      </c>
      <c r="AC59" s="90">
        <f t="shared" si="24"/>
        <v>7.2323432913141081</v>
      </c>
      <c r="AD59" s="20"/>
      <c r="AE59" s="44"/>
      <c r="AF59" s="34">
        <f t="shared" ref="AF59" si="65">AF60+AF64</f>
        <v>3</v>
      </c>
    </row>
    <row r="60" spans="1:32">
      <c r="A60" s="16" t="s">
        <v>30</v>
      </c>
      <c r="B60" s="2" t="s">
        <v>31</v>
      </c>
      <c r="C60" s="34">
        <f>C61</f>
        <v>189640</v>
      </c>
      <c r="D60" s="34">
        <f t="shared" ref="D60:AB60" si="66">D61</f>
        <v>189640</v>
      </c>
      <c r="E60" s="34">
        <f t="shared" si="66"/>
        <v>189640</v>
      </c>
      <c r="F60" s="34">
        <f t="shared" si="66"/>
        <v>0</v>
      </c>
      <c r="G60" s="34">
        <f t="shared" si="66"/>
        <v>0</v>
      </c>
      <c r="H60" s="34">
        <f t="shared" si="66"/>
        <v>0</v>
      </c>
      <c r="I60" s="34">
        <f t="shared" si="66"/>
        <v>0</v>
      </c>
      <c r="J60" s="34">
        <f t="shared" si="66"/>
        <v>0</v>
      </c>
      <c r="K60" s="34">
        <f t="shared" si="66"/>
        <v>0</v>
      </c>
      <c r="L60" s="34">
        <f t="shared" si="66"/>
        <v>0</v>
      </c>
      <c r="M60" s="34">
        <f t="shared" si="66"/>
        <v>0</v>
      </c>
      <c r="N60" s="34">
        <f t="shared" si="66"/>
        <v>0</v>
      </c>
      <c r="O60" s="34">
        <f t="shared" si="66"/>
        <v>0</v>
      </c>
      <c r="P60" s="34">
        <f t="shared" si="66"/>
        <v>16753</v>
      </c>
      <c r="Q60" s="34">
        <f t="shared" si="66"/>
        <v>16753</v>
      </c>
      <c r="R60" s="34">
        <f t="shared" si="66"/>
        <v>16753</v>
      </c>
      <c r="S60" s="34">
        <f t="shared" si="66"/>
        <v>0</v>
      </c>
      <c r="T60" s="34">
        <f t="shared" si="66"/>
        <v>0</v>
      </c>
      <c r="U60" s="34">
        <f t="shared" si="66"/>
        <v>0</v>
      </c>
      <c r="V60" s="34">
        <f t="shared" si="66"/>
        <v>0</v>
      </c>
      <c r="W60" s="34">
        <f t="shared" si="66"/>
        <v>0</v>
      </c>
      <c r="X60" s="34">
        <f t="shared" si="66"/>
        <v>0</v>
      </c>
      <c r="Y60" s="34">
        <f t="shared" si="66"/>
        <v>0</v>
      </c>
      <c r="Z60" s="34">
        <f t="shared" si="66"/>
        <v>0</v>
      </c>
      <c r="AA60" s="34">
        <f t="shared" si="66"/>
        <v>0</v>
      </c>
      <c r="AB60" s="34">
        <f t="shared" si="66"/>
        <v>0</v>
      </c>
      <c r="AC60" s="90">
        <f t="shared" si="24"/>
        <v>8.8341067285382824</v>
      </c>
      <c r="AD60" s="20">
        <v>0</v>
      </c>
      <c r="AE60" s="44">
        <v>0</v>
      </c>
      <c r="AF60" s="34">
        <f t="shared" ref="AF60" si="67">AF61</f>
        <v>2</v>
      </c>
    </row>
    <row r="61" spans="1:32" ht="19.5">
      <c r="A61" s="21" t="s">
        <v>52</v>
      </c>
      <c r="B61" s="56" t="s">
        <v>32</v>
      </c>
      <c r="C61" s="38">
        <f>SUM(C62:C63)</f>
        <v>189640</v>
      </c>
      <c r="D61" s="38">
        <f t="shared" ref="D61:AB61" si="68">SUM(D62:D63)</f>
        <v>189640</v>
      </c>
      <c r="E61" s="38">
        <f t="shared" si="68"/>
        <v>189640</v>
      </c>
      <c r="F61" s="38">
        <f t="shared" si="68"/>
        <v>0</v>
      </c>
      <c r="G61" s="38">
        <f t="shared" si="68"/>
        <v>0</v>
      </c>
      <c r="H61" s="38">
        <f t="shared" si="68"/>
        <v>0</v>
      </c>
      <c r="I61" s="38">
        <f t="shared" si="68"/>
        <v>0</v>
      </c>
      <c r="J61" s="38">
        <f t="shared" si="68"/>
        <v>0</v>
      </c>
      <c r="K61" s="38">
        <f t="shared" si="68"/>
        <v>0</v>
      </c>
      <c r="L61" s="38">
        <f t="shared" si="68"/>
        <v>0</v>
      </c>
      <c r="M61" s="38">
        <f t="shared" si="68"/>
        <v>0</v>
      </c>
      <c r="N61" s="38">
        <f t="shared" si="68"/>
        <v>0</v>
      </c>
      <c r="O61" s="38">
        <f t="shared" si="68"/>
        <v>0</v>
      </c>
      <c r="P61" s="38">
        <f t="shared" si="68"/>
        <v>16753</v>
      </c>
      <c r="Q61" s="38">
        <f t="shared" si="68"/>
        <v>16753</v>
      </c>
      <c r="R61" s="38">
        <f t="shared" si="68"/>
        <v>16753</v>
      </c>
      <c r="S61" s="38">
        <f t="shared" si="68"/>
        <v>0</v>
      </c>
      <c r="T61" s="38">
        <f t="shared" si="68"/>
        <v>0</v>
      </c>
      <c r="U61" s="38">
        <f t="shared" si="68"/>
        <v>0</v>
      </c>
      <c r="V61" s="38">
        <f t="shared" si="68"/>
        <v>0</v>
      </c>
      <c r="W61" s="38">
        <f t="shared" si="68"/>
        <v>0</v>
      </c>
      <c r="X61" s="38">
        <f t="shared" si="68"/>
        <v>0</v>
      </c>
      <c r="Y61" s="38">
        <f t="shared" si="68"/>
        <v>0</v>
      </c>
      <c r="Z61" s="38">
        <f t="shared" si="68"/>
        <v>0</v>
      </c>
      <c r="AA61" s="38">
        <f t="shared" si="68"/>
        <v>0</v>
      </c>
      <c r="AB61" s="38">
        <f t="shared" si="68"/>
        <v>0</v>
      </c>
      <c r="AC61" s="96">
        <f t="shared" si="24"/>
        <v>8.8341067285382824</v>
      </c>
      <c r="AD61" s="50"/>
      <c r="AE61" s="51"/>
      <c r="AF61" s="38">
        <f t="shared" ref="AF61" si="69">SUM(AF62:AF63)</f>
        <v>2</v>
      </c>
    </row>
    <row r="62" spans="1:32" ht="56.25">
      <c r="A62" s="12" t="s">
        <v>49</v>
      </c>
      <c r="B62" s="5" t="s">
        <v>53</v>
      </c>
      <c r="C62" s="39">
        <f t="shared" ref="C62:C63" si="70">D62+I62</f>
        <v>89640</v>
      </c>
      <c r="D62" s="39">
        <f t="shared" ref="D62:D63" si="71">SUM(E62:H62)</f>
        <v>89640</v>
      </c>
      <c r="E62" s="35">
        <v>89640</v>
      </c>
      <c r="F62" s="35"/>
      <c r="G62" s="35"/>
      <c r="H62" s="35"/>
      <c r="I62" s="35"/>
      <c r="J62" s="35"/>
      <c r="K62" s="35"/>
      <c r="L62" s="35"/>
      <c r="M62" s="35"/>
      <c r="N62" s="35"/>
      <c r="O62" s="35"/>
      <c r="P62" s="39">
        <f t="shared" ref="P62:P63" si="72">Q62+V62</f>
        <v>0</v>
      </c>
      <c r="Q62" s="39">
        <f t="shared" ref="Q62:Q63" si="73">R62+S62+T62+U62</f>
        <v>0</v>
      </c>
      <c r="R62" s="35"/>
      <c r="S62" s="35"/>
      <c r="T62" s="35"/>
      <c r="U62" s="35"/>
      <c r="V62" s="35"/>
      <c r="W62" s="35"/>
      <c r="X62" s="35"/>
      <c r="Y62" s="35"/>
      <c r="Z62" s="35"/>
      <c r="AA62" s="35"/>
      <c r="AB62" s="35"/>
      <c r="AC62" s="91">
        <f t="shared" si="24"/>
        <v>0</v>
      </c>
      <c r="AD62" s="12" t="s">
        <v>259</v>
      </c>
      <c r="AE62" s="45"/>
      <c r="AF62">
        <v>1</v>
      </c>
    </row>
    <row r="63" spans="1:32" ht="32.25" customHeight="1">
      <c r="A63" s="12" t="s">
        <v>54</v>
      </c>
      <c r="B63" s="5" t="s">
        <v>55</v>
      </c>
      <c r="C63" s="39">
        <f t="shared" si="70"/>
        <v>100000</v>
      </c>
      <c r="D63" s="39">
        <f t="shared" si="71"/>
        <v>100000</v>
      </c>
      <c r="E63" s="35">
        <v>100000</v>
      </c>
      <c r="F63" s="35"/>
      <c r="G63" s="35"/>
      <c r="H63" s="35"/>
      <c r="I63" s="35"/>
      <c r="J63" s="35"/>
      <c r="K63" s="35"/>
      <c r="L63" s="35"/>
      <c r="M63" s="35"/>
      <c r="N63" s="35"/>
      <c r="O63" s="35"/>
      <c r="P63" s="39">
        <f t="shared" si="72"/>
        <v>16753</v>
      </c>
      <c r="Q63" s="39">
        <f t="shared" si="73"/>
        <v>16753</v>
      </c>
      <c r="R63" s="102">
        <v>16753</v>
      </c>
      <c r="S63" s="35"/>
      <c r="T63" s="35"/>
      <c r="U63" s="35"/>
      <c r="V63" s="35"/>
      <c r="W63" s="35"/>
      <c r="X63" s="35"/>
      <c r="Y63" s="35"/>
      <c r="Z63" s="35"/>
      <c r="AA63" s="35"/>
      <c r="AB63" s="35"/>
      <c r="AC63" s="91">
        <f t="shared" si="24"/>
        <v>16.753</v>
      </c>
      <c r="AD63" s="12" t="s">
        <v>260</v>
      </c>
      <c r="AE63" s="45"/>
      <c r="AF63">
        <v>1</v>
      </c>
    </row>
    <row r="64" spans="1:32">
      <c r="A64" s="16" t="s">
        <v>34</v>
      </c>
      <c r="B64" s="2" t="s">
        <v>35</v>
      </c>
      <c r="C64" s="34">
        <f>C65</f>
        <v>42000</v>
      </c>
      <c r="D64" s="34">
        <f t="shared" ref="D64:S65" si="74">D65</f>
        <v>42000</v>
      </c>
      <c r="E64" s="34">
        <f t="shared" si="74"/>
        <v>42000</v>
      </c>
      <c r="F64" s="34">
        <f t="shared" si="74"/>
        <v>0</v>
      </c>
      <c r="G64" s="34">
        <f t="shared" si="74"/>
        <v>0</v>
      </c>
      <c r="H64" s="34">
        <f t="shared" si="74"/>
        <v>0</v>
      </c>
      <c r="I64" s="34">
        <f t="shared" si="74"/>
        <v>0</v>
      </c>
      <c r="J64" s="34">
        <f t="shared" si="74"/>
        <v>0</v>
      </c>
      <c r="K64" s="34">
        <f t="shared" si="74"/>
        <v>0</v>
      </c>
      <c r="L64" s="34">
        <f t="shared" si="74"/>
        <v>0</v>
      </c>
      <c r="M64" s="34">
        <f t="shared" si="74"/>
        <v>0</v>
      </c>
      <c r="N64" s="34">
        <f t="shared" si="74"/>
        <v>0</v>
      </c>
      <c r="O64" s="34">
        <f t="shared" si="74"/>
        <v>0</v>
      </c>
      <c r="P64" s="34">
        <f t="shared" si="74"/>
        <v>0</v>
      </c>
      <c r="Q64" s="34">
        <f t="shared" si="74"/>
        <v>0</v>
      </c>
      <c r="R64" s="34">
        <f t="shared" si="74"/>
        <v>0</v>
      </c>
      <c r="S64" s="34">
        <f t="shared" si="74"/>
        <v>0</v>
      </c>
      <c r="T64" s="34">
        <f t="shared" ref="T64:AF65" si="75">T65</f>
        <v>0</v>
      </c>
      <c r="U64" s="34">
        <f t="shared" si="75"/>
        <v>0</v>
      </c>
      <c r="V64" s="34">
        <f t="shared" si="75"/>
        <v>0</v>
      </c>
      <c r="W64" s="34">
        <f t="shared" si="75"/>
        <v>0</v>
      </c>
      <c r="X64" s="34">
        <f t="shared" si="75"/>
        <v>0</v>
      </c>
      <c r="Y64" s="34">
        <f t="shared" si="75"/>
        <v>0</v>
      </c>
      <c r="Z64" s="34">
        <f t="shared" si="75"/>
        <v>0</v>
      </c>
      <c r="AA64" s="34">
        <f t="shared" si="75"/>
        <v>0</v>
      </c>
      <c r="AB64" s="34">
        <f t="shared" si="75"/>
        <v>0</v>
      </c>
      <c r="AC64" s="34">
        <f t="shared" si="75"/>
        <v>0</v>
      </c>
      <c r="AD64" s="34"/>
      <c r="AE64" s="34">
        <f t="shared" si="75"/>
        <v>0</v>
      </c>
      <c r="AF64" s="34">
        <f t="shared" si="75"/>
        <v>1</v>
      </c>
    </row>
    <row r="65" spans="1:32" ht="19.5">
      <c r="A65" s="21" t="s">
        <v>52</v>
      </c>
      <c r="B65" s="56" t="s">
        <v>32</v>
      </c>
      <c r="C65" s="38">
        <f>C66</f>
        <v>42000</v>
      </c>
      <c r="D65" s="38">
        <f t="shared" si="74"/>
        <v>42000</v>
      </c>
      <c r="E65" s="38">
        <f t="shared" si="74"/>
        <v>42000</v>
      </c>
      <c r="F65" s="38">
        <f t="shared" si="74"/>
        <v>0</v>
      </c>
      <c r="G65" s="38">
        <f t="shared" si="74"/>
        <v>0</v>
      </c>
      <c r="H65" s="38">
        <f t="shared" si="74"/>
        <v>0</v>
      </c>
      <c r="I65" s="38">
        <f t="shared" si="74"/>
        <v>0</v>
      </c>
      <c r="J65" s="38">
        <f t="shared" si="74"/>
        <v>0</v>
      </c>
      <c r="K65" s="38">
        <f t="shared" si="74"/>
        <v>0</v>
      </c>
      <c r="L65" s="38">
        <f t="shared" si="74"/>
        <v>0</v>
      </c>
      <c r="M65" s="38">
        <f t="shared" si="74"/>
        <v>0</v>
      </c>
      <c r="N65" s="38">
        <f t="shared" si="74"/>
        <v>0</v>
      </c>
      <c r="O65" s="38">
        <f t="shared" si="74"/>
        <v>0</v>
      </c>
      <c r="P65" s="38">
        <f t="shared" si="74"/>
        <v>0</v>
      </c>
      <c r="Q65" s="38">
        <f t="shared" si="74"/>
        <v>0</v>
      </c>
      <c r="R65" s="38">
        <f t="shared" si="74"/>
        <v>0</v>
      </c>
      <c r="S65" s="38">
        <f t="shared" si="74"/>
        <v>0</v>
      </c>
      <c r="T65" s="38">
        <f t="shared" si="75"/>
        <v>0</v>
      </c>
      <c r="U65" s="38">
        <f t="shared" si="75"/>
        <v>0</v>
      </c>
      <c r="V65" s="38">
        <f t="shared" si="75"/>
        <v>0</v>
      </c>
      <c r="W65" s="38">
        <f t="shared" si="75"/>
        <v>0</v>
      </c>
      <c r="X65" s="38">
        <f t="shared" si="75"/>
        <v>0</v>
      </c>
      <c r="Y65" s="38">
        <f t="shared" si="75"/>
        <v>0</v>
      </c>
      <c r="Z65" s="38">
        <f t="shared" si="75"/>
        <v>0</v>
      </c>
      <c r="AA65" s="38">
        <f t="shared" si="75"/>
        <v>0</v>
      </c>
      <c r="AB65" s="38">
        <f t="shared" si="75"/>
        <v>0</v>
      </c>
      <c r="AC65" s="38">
        <f t="shared" si="75"/>
        <v>0</v>
      </c>
      <c r="AD65" s="38"/>
      <c r="AE65" s="38">
        <f t="shared" si="75"/>
        <v>0</v>
      </c>
      <c r="AF65" s="38">
        <f t="shared" si="75"/>
        <v>1</v>
      </c>
    </row>
    <row r="66" spans="1:32" ht="56.25">
      <c r="A66" s="3"/>
      <c r="B66" s="5" t="s">
        <v>56</v>
      </c>
      <c r="C66" s="39">
        <f t="shared" ref="C66" si="76">D66+I66</f>
        <v>42000</v>
      </c>
      <c r="D66" s="39">
        <f t="shared" ref="D66" si="77">SUM(E66:H66)</f>
        <v>42000</v>
      </c>
      <c r="E66" s="35">
        <v>42000</v>
      </c>
      <c r="F66" s="35"/>
      <c r="G66" s="35"/>
      <c r="H66" s="35"/>
      <c r="I66" s="35"/>
      <c r="J66" s="35"/>
      <c r="K66" s="35"/>
      <c r="L66" s="35"/>
      <c r="M66" s="35"/>
      <c r="N66" s="35"/>
      <c r="O66" s="35"/>
      <c r="P66" s="35"/>
      <c r="Q66" s="35"/>
      <c r="R66" s="35"/>
      <c r="S66" s="35"/>
      <c r="T66" s="35"/>
      <c r="U66" s="35"/>
      <c r="V66" s="35"/>
      <c r="W66" s="35"/>
      <c r="X66" s="35"/>
      <c r="Y66" s="35"/>
      <c r="Z66" s="35"/>
      <c r="AA66" s="35"/>
      <c r="AB66" s="35"/>
      <c r="AC66" s="91">
        <f t="shared" si="24"/>
        <v>0</v>
      </c>
      <c r="AD66" s="12" t="s">
        <v>259</v>
      </c>
      <c r="AE66" s="45"/>
      <c r="AF66">
        <v>1</v>
      </c>
    </row>
    <row r="67" spans="1:32" ht="37.5">
      <c r="A67" s="26" t="s">
        <v>57</v>
      </c>
      <c r="B67" s="25" t="s">
        <v>58</v>
      </c>
      <c r="C67" s="37">
        <f>C68</f>
        <v>477605</v>
      </c>
      <c r="D67" s="37">
        <f t="shared" ref="D67:AB67" si="78">D68</f>
        <v>477605</v>
      </c>
      <c r="E67" s="37">
        <f t="shared" si="78"/>
        <v>25000</v>
      </c>
      <c r="F67" s="37">
        <f t="shared" si="78"/>
        <v>452605</v>
      </c>
      <c r="G67" s="37">
        <f t="shared" si="78"/>
        <v>0</v>
      </c>
      <c r="H67" s="37">
        <f t="shared" si="78"/>
        <v>0</v>
      </c>
      <c r="I67" s="37">
        <f t="shared" si="78"/>
        <v>0</v>
      </c>
      <c r="J67" s="37">
        <f t="shared" si="78"/>
        <v>0</v>
      </c>
      <c r="K67" s="37">
        <f t="shared" si="78"/>
        <v>0</v>
      </c>
      <c r="L67" s="37">
        <f t="shared" si="78"/>
        <v>0</v>
      </c>
      <c r="M67" s="37">
        <f t="shared" si="78"/>
        <v>0</v>
      </c>
      <c r="N67" s="37">
        <f t="shared" si="78"/>
        <v>0</v>
      </c>
      <c r="O67" s="37">
        <f t="shared" si="78"/>
        <v>0</v>
      </c>
      <c r="P67" s="37">
        <f t="shared" si="78"/>
        <v>44176</v>
      </c>
      <c r="Q67" s="37">
        <f t="shared" si="78"/>
        <v>44176</v>
      </c>
      <c r="R67" s="37">
        <f t="shared" si="78"/>
        <v>247</v>
      </c>
      <c r="S67" s="37">
        <f t="shared" si="78"/>
        <v>43929</v>
      </c>
      <c r="T67" s="37">
        <f t="shared" si="78"/>
        <v>0</v>
      </c>
      <c r="U67" s="37">
        <f t="shared" si="78"/>
        <v>0</v>
      </c>
      <c r="V67" s="37">
        <f t="shared" si="78"/>
        <v>0</v>
      </c>
      <c r="W67" s="37">
        <f t="shared" si="78"/>
        <v>0</v>
      </c>
      <c r="X67" s="37">
        <f t="shared" si="78"/>
        <v>0</v>
      </c>
      <c r="Y67" s="37">
        <f t="shared" si="78"/>
        <v>0</v>
      </c>
      <c r="Z67" s="37">
        <f t="shared" si="78"/>
        <v>0</v>
      </c>
      <c r="AA67" s="37">
        <f t="shared" si="78"/>
        <v>0</v>
      </c>
      <c r="AB67" s="37">
        <f t="shared" si="78"/>
        <v>0</v>
      </c>
      <c r="AC67" s="93">
        <f t="shared" si="24"/>
        <v>9.2494844065702821</v>
      </c>
      <c r="AD67" s="26"/>
      <c r="AE67" s="49"/>
      <c r="AF67" s="37">
        <f t="shared" ref="AF67" si="79">AF68</f>
        <v>51</v>
      </c>
    </row>
    <row r="68" spans="1:32">
      <c r="A68" s="15" t="s">
        <v>38</v>
      </c>
      <c r="B68" s="2" t="s">
        <v>29</v>
      </c>
      <c r="C68" s="34">
        <f>C69+C94</f>
        <v>477605</v>
      </c>
      <c r="D68" s="34">
        <f t="shared" ref="D68:AC68" si="80">D69+D94</f>
        <v>477605</v>
      </c>
      <c r="E68" s="34">
        <f t="shared" si="80"/>
        <v>25000</v>
      </c>
      <c r="F68" s="34">
        <f t="shared" si="80"/>
        <v>452605</v>
      </c>
      <c r="G68" s="34">
        <f t="shared" si="80"/>
        <v>0</v>
      </c>
      <c r="H68" s="34">
        <f t="shared" si="80"/>
        <v>0</v>
      </c>
      <c r="I68" s="34">
        <f t="shared" si="80"/>
        <v>0</v>
      </c>
      <c r="J68" s="34">
        <f t="shared" si="80"/>
        <v>0</v>
      </c>
      <c r="K68" s="34">
        <f t="shared" si="80"/>
        <v>0</v>
      </c>
      <c r="L68" s="34">
        <f t="shared" si="80"/>
        <v>0</v>
      </c>
      <c r="M68" s="34">
        <f t="shared" si="80"/>
        <v>0</v>
      </c>
      <c r="N68" s="34">
        <f t="shared" si="80"/>
        <v>0</v>
      </c>
      <c r="O68" s="34">
        <f t="shared" si="80"/>
        <v>0</v>
      </c>
      <c r="P68" s="34">
        <f t="shared" si="80"/>
        <v>44176</v>
      </c>
      <c r="Q68" s="34">
        <f t="shared" si="80"/>
        <v>44176</v>
      </c>
      <c r="R68" s="34">
        <f t="shared" si="80"/>
        <v>247</v>
      </c>
      <c r="S68" s="34">
        <f t="shared" si="80"/>
        <v>43929</v>
      </c>
      <c r="T68" s="34">
        <f t="shared" si="80"/>
        <v>0</v>
      </c>
      <c r="U68" s="34">
        <f t="shared" si="80"/>
        <v>0</v>
      </c>
      <c r="V68" s="34">
        <f t="shared" si="80"/>
        <v>0</v>
      </c>
      <c r="W68" s="34">
        <f t="shared" si="80"/>
        <v>0</v>
      </c>
      <c r="X68" s="34">
        <f t="shared" si="80"/>
        <v>0</v>
      </c>
      <c r="Y68" s="34">
        <f t="shared" si="80"/>
        <v>0</v>
      </c>
      <c r="Z68" s="34">
        <f t="shared" si="80"/>
        <v>0</v>
      </c>
      <c r="AA68" s="34">
        <f t="shared" si="80"/>
        <v>0</v>
      </c>
      <c r="AB68" s="34">
        <f t="shared" si="80"/>
        <v>0</v>
      </c>
      <c r="AC68" s="34">
        <f t="shared" si="80"/>
        <v>17.98966737916793</v>
      </c>
      <c r="AD68" s="16"/>
      <c r="AE68" s="44"/>
      <c r="AF68" s="34">
        <f t="shared" ref="AF68" si="81">AF69+AF94</f>
        <v>51</v>
      </c>
    </row>
    <row r="69" spans="1:32" ht="19.5">
      <c r="A69" s="16" t="s">
        <v>30</v>
      </c>
      <c r="B69" s="2" t="s">
        <v>31</v>
      </c>
      <c r="C69" s="34">
        <f>C70+C72</f>
        <v>147101</v>
      </c>
      <c r="D69" s="34">
        <f t="shared" ref="D69:AB69" si="82">D70+D72</f>
        <v>147101</v>
      </c>
      <c r="E69" s="34">
        <f t="shared" si="82"/>
        <v>25000</v>
      </c>
      <c r="F69" s="34">
        <f t="shared" si="82"/>
        <v>122101</v>
      </c>
      <c r="G69" s="34">
        <f t="shared" si="82"/>
        <v>0</v>
      </c>
      <c r="H69" s="34">
        <f t="shared" si="82"/>
        <v>0</v>
      </c>
      <c r="I69" s="34">
        <f t="shared" si="82"/>
        <v>0</v>
      </c>
      <c r="J69" s="34">
        <f t="shared" si="82"/>
        <v>0</v>
      </c>
      <c r="K69" s="34">
        <f t="shared" si="82"/>
        <v>0</v>
      </c>
      <c r="L69" s="34">
        <f t="shared" si="82"/>
        <v>0</v>
      </c>
      <c r="M69" s="34">
        <f t="shared" si="82"/>
        <v>0</v>
      </c>
      <c r="N69" s="34">
        <f t="shared" si="82"/>
        <v>0</v>
      </c>
      <c r="O69" s="34">
        <f t="shared" si="82"/>
        <v>0</v>
      </c>
      <c r="P69" s="34">
        <f t="shared" si="82"/>
        <v>12256</v>
      </c>
      <c r="Q69" s="34">
        <f t="shared" si="82"/>
        <v>12256</v>
      </c>
      <c r="R69" s="34">
        <f t="shared" si="82"/>
        <v>247</v>
      </c>
      <c r="S69" s="34">
        <f t="shared" si="82"/>
        <v>12009</v>
      </c>
      <c r="T69" s="34">
        <f t="shared" si="82"/>
        <v>0</v>
      </c>
      <c r="U69" s="34">
        <f t="shared" si="82"/>
        <v>0</v>
      </c>
      <c r="V69" s="34">
        <f t="shared" si="82"/>
        <v>0</v>
      </c>
      <c r="W69" s="34">
        <f t="shared" si="82"/>
        <v>0</v>
      </c>
      <c r="X69" s="34">
        <f t="shared" si="82"/>
        <v>0</v>
      </c>
      <c r="Y69" s="34">
        <f t="shared" si="82"/>
        <v>0</v>
      </c>
      <c r="Z69" s="34">
        <f t="shared" si="82"/>
        <v>0</v>
      </c>
      <c r="AA69" s="34">
        <f t="shared" si="82"/>
        <v>0</v>
      </c>
      <c r="AB69" s="34">
        <f t="shared" si="82"/>
        <v>0</v>
      </c>
      <c r="AC69" s="96">
        <f t="shared" si="24"/>
        <v>8.3316904711728679</v>
      </c>
      <c r="AD69" s="16"/>
      <c r="AE69" s="44"/>
      <c r="AF69" s="34">
        <f t="shared" ref="AF69" si="83">AF70+AF72</f>
        <v>18</v>
      </c>
    </row>
    <row r="70" spans="1:32" ht="19.5">
      <c r="A70" s="21" t="s">
        <v>52</v>
      </c>
      <c r="B70" s="56" t="s">
        <v>32</v>
      </c>
      <c r="C70" s="38">
        <f>C71</f>
        <v>20000</v>
      </c>
      <c r="D70" s="38">
        <f t="shared" ref="D70:AB70" si="84">D71</f>
        <v>20000</v>
      </c>
      <c r="E70" s="38">
        <f t="shared" si="84"/>
        <v>20000</v>
      </c>
      <c r="F70" s="38">
        <f t="shared" si="84"/>
        <v>0</v>
      </c>
      <c r="G70" s="38">
        <f t="shared" si="84"/>
        <v>0</v>
      </c>
      <c r="H70" s="38">
        <f t="shared" si="84"/>
        <v>0</v>
      </c>
      <c r="I70" s="38">
        <f t="shared" si="84"/>
        <v>0</v>
      </c>
      <c r="J70" s="38">
        <f t="shared" si="84"/>
        <v>0</v>
      </c>
      <c r="K70" s="38">
        <f t="shared" si="84"/>
        <v>0</v>
      </c>
      <c r="L70" s="38">
        <f t="shared" si="84"/>
        <v>0</v>
      </c>
      <c r="M70" s="38">
        <f t="shared" si="84"/>
        <v>0</v>
      </c>
      <c r="N70" s="38">
        <f t="shared" si="84"/>
        <v>0</v>
      </c>
      <c r="O70" s="38">
        <f t="shared" si="84"/>
        <v>0</v>
      </c>
      <c r="P70" s="38">
        <f t="shared" si="84"/>
        <v>0</v>
      </c>
      <c r="Q70" s="38">
        <f t="shared" si="84"/>
        <v>0</v>
      </c>
      <c r="R70" s="38">
        <f t="shared" si="84"/>
        <v>0</v>
      </c>
      <c r="S70" s="38">
        <f t="shared" si="84"/>
        <v>0</v>
      </c>
      <c r="T70" s="38">
        <f t="shared" si="84"/>
        <v>0</v>
      </c>
      <c r="U70" s="38">
        <f t="shared" si="84"/>
        <v>0</v>
      </c>
      <c r="V70" s="38">
        <f t="shared" si="84"/>
        <v>0</v>
      </c>
      <c r="W70" s="38">
        <f t="shared" si="84"/>
        <v>0</v>
      </c>
      <c r="X70" s="38">
        <f t="shared" si="84"/>
        <v>0</v>
      </c>
      <c r="Y70" s="38">
        <f t="shared" si="84"/>
        <v>0</v>
      </c>
      <c r="Z70" s="38">
        <f t="shared" si="84"/>
        <v>0</v>
      </c>
      <c r="AA70" s="38">
        <f t="shared" si="84"/>
        <v>0</v>
      </c>
      <c r="AB70" s="38">
        <f t="shared" si="84"/>
        <v>0</v>
      </c>
      <c r="AC70" s="91">
        <f t="shared" si="24"/>
        <v>0</v>
      </c>
      <c r="AD70" s="31"/>
      <c r="AE70" s="51"/>
      <c r="AF70" s="38">
        <f t="shared" ref="AF70" si="85">AF71</f>
        <v>1</v>
      </c>
    </row>
    <row r="71" spans="1:32" ht="56.25">
      <c r="A71" s="3"/>
      <c r="B71" s="5" t="s">
        <v>59</v>
      </c>
      <c r="C71" s="39">
        <f t="shared" ref="C71" si="86">D71+I71</f>
        <v>20000</v>
      </c>
      <c r="D71" s="39">
        <f t="shared" ref="D71" si="87">SUM(E71:H71)</f>
        <v>20000</v>
      </c>
      <c r="E71" s="35">
        <v>20000</v>
      </c>
      <c r="F71" s="35"/>
      <c r="G71" s="35"/>
      <c r="H71" s="35"/>
      <c r="I71" s="35"/>
      <c r="J71" s="35"/>
      <c r="K71" s="35"/>
      <c r="L71" s="35"/>
      <c r="M71" s="35"/>
      <c r="N71" s="35"/>
      <c r="O71" s="35"/>
      <c r="P71" s="39">
        <f t="shared" ref="P71" si="88">Q71+V71</f>
        <v>0</v>
      </c>
      <c r="Q71" s="39">
        <f>R71+S71+T71+U71</f>
        <v>0</v>
      </c>
      <c r="R71" s="35"/>
      <c r="S71" s="35"/>
      <c r="T71" s="35"/>
      <c r="U71" s="35"/>
      <c r="V71" s="35"/>
      <c r="W71" s="35"/>
      <c r="X71" s="35"/>
      <c r="Y71" s="35"/>
      <c r="Z71" s="35"/>
      <c r="AA71" s="35"/>
      <c r="AB71" s="35"/>
      <c r="AC71" s="91">
        <f t="shared" si="24"/>
        <v>0</v>
      </c>
      <c r="AD71" s="12" t="s">
        <v>259</v>
      </c>
      <c r="AE71" s="45"/>
      <c r="AF71">
        <v>1</v>
      </c>
    </row>
    <row r="72" spans="1:32" ht="19.5">
      <c r="A72" s="21" t="s">
        <v>46</v>
      </c>
      <c r="B72" s="56" t="s">
        <v>33</v>
      </c>
      <c r="C72" s="38">
        <f>SUM(C73:C77)</f>
        <v>127101</v>
      </c>
      <c r="D72" s="38">
        <f t="shared" ref="D72:AB72" si="89">SUM(D73:D77)</f>
        <v>127101</v>
      </c>
      <c r="E72" s="38">
        <f t="shared" si="89"/>
        <v>5000</v>
      </c>
      <c r="F72" s="38">
        <f t="shared" si="89"/>
        <v>122101</v>
      </c>
      <c r="G72" s="38">
        <f t="shared" si="89"/>
        <v>0</v>
      </c>
      <c r="H72" s="38">
        <f t="shared" si="89"/>
        <v>0</v>
      </c>
      <c r="I72" s="38">
        <f t="shared" si="89"/>
        <v>0</v>
      </c>
      <c r="J72" s="38">
        <f t="shared" si="89"/>
        <v>0</v>
      </c>
      <c r="K72" s="38">
        <f t="shared" si="89"/>
        <v>0</v>
      </c>
      <c r="L72" s="38">
        <f t="shared" si="89"/>
        <v>0</v>
      </c>
      <c r="M72" s="38">
        <f t="shared" si="89"/>
        <v>0</v>
      </c>
      <c r="N72" s="38">
        <f t="shared" si="89"/>
        <v>0</v>
      </c>
      <c r="O72" s="38">
        <f t="shared" si="89"/>
        <v>0</v>
      </c>
      <c r="P72" s="38">
        <f t="shared" si="89"/>
        <v>12256</v>
      </c>
      <c r="Q72" s="38">
        <f t="shared" si="89"/>
        <v>12256</v>
      </c>
      <c r="R72" s="38">
        <f t="shared" si="89"/>
        <v>247</v>
      </c>
      <c r="S72" s="38">
        <f t="shared" si="89"/>
        <v>12009</v>
      </c>
      <c r="T72" s="38">
        <f t="shared" si="89"/>
        <v>0</v>
      </c>
      <c r="U72" s="38">
        <f t="shared" si="89"/>
        <v>0</v>
      </c>
      <c r="V72" s="38">
        <f t="shared" si="89"/>
        <v>0</v>
      </c>
      <c r="W72" s="38">
        <f t="shared" si="89"/>
        <v>0</v>
      </c>
      <c r="X72" s="38">
        <f t="shared" si="89"/>
        <v>0</v>
      </c>
      <c r="Y72" s="38">
        <f t="shared" si="89"/>
        <v>0</v>
      </c>
      <c r="Z72" s="38">
        <f t="shared" si="89"/>
        <v>0</v>
      </c>
      <c r="AA72" s="38">
        <f t="shared" si="89"/>
        <v>0</v>
      </c>
      <c r="AB72" s="38">
        <f t="shared" si="89"/>
        <v>0</v>
      </c>
      <c r="AC72" s="96">
        <f t="shared" si="24"/>
        <v>9.6427250769073414</v>
      </c>
      <c r="AD72" s="50"/>
      <c r="AE72" s="51"/>
      <c r="AF72" s="38">
        <f t="shared" ref="AF72" si="90">SUM(AF73:AF77)</f>
        <v>17</v>
      </c>
    </row>
    <row r="73" spans="1:32" ht="56.25">
      <c r="A73" s="12">
        <v>1</v>
      </c>
      <c r="B73" s="5" t="s">
        <v>60</v>
      </c>
      <c r="C73" s="39">
        <f t="shared" ref="C73:C76" si="91">D73+I73</f>
        <v>5000</v>
      </c>
      <c r="D73" s="39">
        <f t="shared" ref="D73:D76" si="92">SUM(E73:H73)</f>
        <v>5000</v>
      </c>
      <c r="E73" s="35">
        <v>5000</v>
      </c>
      <c r="F73" s="35"/>
      <c r="G73" s="35"/>
      <c r="H73" s="35"/>
      <c r="I73" s="35"/>
      <c r="J73" s="35"/>
      <c r="K73" s="35"/>
      <c r="L73" s="35"/>
      <c r="M73" s="35"/>
      <c r="N73" s="35"/>
      <c r="O73" s="35"/>
      <c r="P73" s="39">
        <f t="shared" ref="P73:P76" si="93">Q73+V73</f>
        <v>247</v>
      </c>
      <c r="Q73" s="39">
        <f>R73+S73+T73+U73</f>
        <v>247</v>
      </c>
      <c r="R73" s="104">
        <v>247</v>
      </c>
      <c r="S73" s="39"/>
      <c r="T73" s="39"/>
      <c r="U73" s="35"/>
      <c r="V73" s="35"/>
      <c r="W73" s="35"/>
      <c r="X73" s="35"/>
      <c r="Y73" s="35"/>
      <c r="Z73" s="35"/>
      <c r="AA73" s="35"/>
      <c r="AB73" s="35"/>
      <c r="AC73" s="91">
        <f t="shared" si="24"/>
        <v>4.9399999999999995</v>
      </c>
      <c r="AD73" s="12" t="s">
        <v>259</v>
      </c>
      <c r="AE73" s="45"/>
      <c r="AF73">
        <v>1</v>
      </c>
    </row>
    <row r="74" spans="1:32" ht="56.25">
      <c r="A74" s="12">
        <v>2</v>
      </c>
      <c r="B74" s="5" t="s">
        <v>61</v>
      </c>
      <c r="C74" s="39">
        <f t="shared" si="91"/>
        <v>17058</v>
      </c>
      <c r="D74" s="39">
        <f t="shared" si="92"/>
        <v>17058</v>
      </c>
      <c r="E74" s="35"/>
      <c r="F74" s="35">
        <v>17058</v>
      </c>
      <c r="G74" s="35"/>
      <c r="H74" s="35"/>
      <c r="I74" s="35"/>
      <c r="J74" s="35"/>
      <c r="K74" s="35"/>
      <c r="L74" s="35"/>
      <c r="M74" s="35"/>
      <c r="N74" s="35"/>
      <c r="O74" s="35"/>
      <c r="P74" s="39">
        <f t="shared" si="93"/>
        <v>41</v>
      </c>
      <c r="Q74" s="39">
        <f>R74+S74+T74+U74</f>
        <v>41</v>
      </c>
      <c r="R74" s="39"/>
      <c r="S74" s="108">
        <v>41</v>
      </c>
      <c r="T74" s="39"/>
      <c r="U74" s="35"/>
      <c r="V74" s="35"/>
      <c r="W74" s="35"/>
      <c r="X74" s="35"/>
      <c r="Y74" s="35"/>
      <c r="Z74" s="35"/>
      <c r="AA74" s="35"/>
      <c r="AB74" s="35"/>
      <c r="AC74" s="91">
        <f t="shared" si="24"/>
        <v>0.24035643100011722</v>
      </c>
      <c r="AD74" s="12" t="s">
        <v>259</v>
      </c>
      <c r="AE74" s="45"/>
      <c r="AF74">
        <v>1</v>
      </c>
    </row>
    <row r="75" spans="1:32" ht="56.25">
      <c r="A75" s="12">
        <v>3</v>
      </c>
      <c r="B75" s="5" t="s">
        <v>62</v>
      </c>
      <c r="C75" s="39">
        <f t="shared" si="91"/>
        <v>19711</v>
      </c>
      <c r="D75" s="39">
        <f t="shared" si="92"/>
        <v>19711</v>
      </c>
      <c r="E75" s="35"/>
      <c r="F75" s="35">
        <v>19711</v>
      </c>
      <c r="G75" s="35"/>
      <c r="H75" s="35"/>
      <c r="I75" s="35"/>
      <c r="J75" s="35"/>
      <c r="K75" s="35"/>
      <c r="L75" s="35"/>
      <c r="M75" s="35"/>
      <c r="N75" s="35"/>
      <c r="O75" s="35"/>
      <c r="P75" s="39">
        <f t="shared" si="93"/>
        <v>241</v>
      </c>
      <c r="Q75" s="39">
        <f>R75+S75+T75+U75</f>
        <v>241</v>
      </c>
      <c r="R75" s="39"/>
      <c r="S75" s="108">
        <v>241</v>
      </c>
      <c r="T75" s="39"/>
      <c r="U75" s="35"/>
      <c r="V75" s="35"/>
      <c r="W75" s="35"/>
      <c r="X75" s="35"/>
      <c r="Y75" s="35"/>
      <c r="Z75" s="35"/>
      <c r="AA75" s="35"/>
      <c r="AB75" s="35"/>
      <c r="AC75" s="91">
        <f t="shared" si="24"/>
        <v>1.222667546040282</v>
      </c>
      <c r="AD75" s="12" t="s">
        <v>259</v>
      </c>
      <c r="AE75" s="45"/>
      <c r="AF75">
        <v>1</v>
      </c>
    </row>
    <row r="76" spans="1:32" ht="56.25">
      <c r="A76" s="12">
        <v>4</v>
      </c>
      <c r="B76" s="5" t="s">
        <v>63</v>
      </c>
      <c r="C76" s="39">
        <f t="shared" si="91"/>
        <v>7316</v>
      </c>
      <c r="D76" s="39">
        <f t="shared" si="92"/>
        <v>7316</v>
      </c>
      <c r="E76" s="35"/>
      <c r="F76" s="35">
        <v>7316</v>
      </c>
      <c r="G76" s="35"/>
      <c r="H76" s="35"/>
      <c r="I76" s="35"/>
      <c r="J76" s="35"/>
      <c r="K76" s="35"/>
      <c r="L76" s="35"/>
      <c r="M76" s="35"/>
      <c r="N76" s="35"/>
      <c r="O76" s="35"/>
      <c r="P76" s="36">
        <f t="shared" si="93"/>
        <v>0</v>
      </c>
      <c r="Q76" s="35"/>
      <c r="R76" s="35"/>
      <c r="S76" s="35"/>
      <c r="T76" s="35"/>
      <c r="U76" s="35"/>
      <c r="V76" s="35"/>
      <c r="W76" s="35"/>
      <c r="X76" s="35"/>
      <c r="Y76" s="35"/>
      <c r="Z76" s="35"/>
      <c r="AA76" s="35"/>
      <c r="AB76" s="35"/>
      <c r="AC76" s="91">
        <f t="shared" si="24"/>
        <v>0</v>
      </c>
      <c r="AD76" s="12" t="s">
        <v>261</v>
      </c>
      <c r="AE76" s="45"/>
      <c r="AF76">
        <v>1</v>
      </c>
    </row>
    <row r="77" spans="1:32">
      <c r="A77" s="16">
        <v>5</v>
      </c>
      <c r="B77" s="2" t="s">
        <v>64</v>
      </c>
      <c r="C77" s="34">
        <f>C78+C84+C92</f>
        <v>78016</v>
      </c>
      <c r="D77" s="34">
        <f t="shared" ref="D77:AB77" si="94">D78+D84+D92</f>
        <v>78016</v>
      </c>
      <c r="E77" s="34">
        <f t="shared" si="94"/>
        <v>0</v>
      </c>
      <c r="F77" s="34">
        <f t="shared" si="94"/>
        <v>78016</v>
      </c>
      <c r="G77" s="34">
        <f t="shared" si="94"/>
        <v>0</v>
      </c>
      <c r="H77" s="34">
        <f t="shared" si="94"/>
        <v>0</v>
      </c>
      <c r="I77" s="34">
        <f t="shared" si="94"/>
        <v>0</v>
      </c>
      <c r="J77" s="34">
        <f t="shared" si="94"/>
        <v>0</v>
      </c>
      <c r="K77" s="34">
        <f t="shared" si="94"/>
        <v>0</v>
      </c>
      <c r="L77" s="34">
        <f t="shared" si="94"/>
        <v>0</v>
      </c>
      <c r="M77" s="34">
        <f t="shared" si="94"/>
        <v>0</v>
      </c>
      <c r="N77" s="34">
        <f t="shared" si="94"/>
        <v>0</v>
      </c>
      <c r="O77" s="34">
        <f t="shared" si="94"/>
        <v>0</v>
      </c>
      <c r="P77" s="34">
        <f t="shared" si="94"/>
        <v>11727</v>
      </c>
      <c r="Q77" s="34">
        <f t="shared" si="94"/>
        <v>11727</v>
      </c>
      <c r="R77" s="34">
        <f t="shared" si="94"/>
        <v>0</v>
      </c>
      <c r="S77" s="34">
        <f t="shared" si="94"/>
        <v>11727</v>
      </c>
      <c r="T77" s="34">
        <f t="shared" si="94"/>
        <v>0</v>
      </c>
      <c r="U77" s="34">
        <f t="shared" si="94"/>
        <v>0</v>
      </c>
      <c r="V77" s="34">
        <f t="shared" si="94"/>
        <v>0</v>
      </c>
      <c r="W77" s="34">
        <f t="shared" si="94"/>
        <v>0</v>
      </c>
      <c r="X77" s="34">
        <f t="shared" si="94"/>
        <v>0</v>
      </c>
      <c r="Y77" s="34">
        <f t="shared" si="94"/>
        <v>0</v>
      </c>
      <c r="Z77" s="34">
        <f t="shared" si="94"/>
        <v>0</v>
      </c>
      <c r="AA77" s="34">
        <f t="shared" si="94"/>
        <v>0</v>
      </c>
      <c r="AB77" s="34">
        <f t="shared" si="94"/>
        <v>0</v>
      </c>
      <c r="AC77" s="90">
        <f t="shared" si="24"/>
        <v>15.031531993437245</v>
      </c>
      <c r="AD77" s="16"/>
      <c r="AE77" s="44"/>
      <c r="AF77" s="34">
        <f t="shared" ref="AF77" si="95">AF78+AF84+AF92</f>
        <v>13</v>
      </c>
    </row>
    <row r="78" spans="1:32">
      <c r="A78" s="29" t="s">
        <v>65</v>
      </c>
      <c r="B78" s="28" t="s">
        <v>16</v>
      </c>
      <c r="C78" s="39">
        <f>SUM(C79:C83)</f>
        <v>16458</v>
      </c>
      <c r="D78" s="39">
        <f t="shared" ref="D78:AB78" si="96">SUM(D79:D83)</f>
        <v>16458</v>
      </c>
      <c r="E78" s="39">
        <f t="shared" si="96"/>
        <v>0</v>
      </c>
      <c r="F78" s="39">
        <f t="shared" si="96"/>
        <v>16458</v>
      </c>
      <c r="G78" s="39">
        <f t="shared" si="96"/>
        <v>0</v>
      </c>
      <c r="H78" s="39">
        <f t="shared" si="96"/>
        <v>0</v>
      </c>
      <c r="I78" s="39">
        <f t="shared" si="96"/>
        <v>0</v>
      </c>
      <c r="J78" s="39">
        <f t="shared" si="96"/>
        <v>0</v>
      </c>
      <c r="K78" s="39">
        <f t="shared" si="96"/>
        <v>0</v>
      </c>
      <c r="L78" s="39">
        <f t="shared" si="96"/>
        <v>0</v>
      </c>
      <c r="M78" s="39">
        <f t="shared" si="96"/>
        <v>0</v>
      </c>
      <c r="N78" s="39">
        <f t="shared" si="96"/>
        <v>0</v>
      </c>
      <c r="O78" s="39">
        <f t="shared" si="96"/>
        <v>0</v>
      </c>
      <c r="P78" s="39">
        <f t="shared" si="96"/>
        <v>3053</v>
      </c>
      <c r="Q78" s="39">
        <f t="shared" si="96"/>
        <v>3053</v>
      </c>
      <c r="R78" s="39">
        <f t="shared" si="96"/>
        <v>0</v>
      </c>
      <c r="S78" s="39">
        <f t="shared" si="96"/>
        <v>3053</v>
      </c>
      <c r="T78" s="39">
        <f t="shared" si="96"/>
        <v>0</v>
      </c>
      <c r="U78" s="39">
        <f t="shared" si="96"/>
        <v>0</v>
      </c>
      <c r="V78" s="39">
        <f t="shared" si="96"/>
        <v>0</v>
      </c>
      <c r="W78" s="39">
        <f t="shared" si="96"/>
        <v>0</v>
      </c>
      <c r="X78" s="39">
        <f t="shared" si="96"/>
        <v>0</v>
      </c>
      <c r="Y78" s="39">
        <f t="shared" si="96"/>
        <v>0</v>
      </c>
      <c r="Z78" s="39">
        <f t="shared" si="96"/>
        <v>0</v>
      </c>
      <c r="AA78" s="39">
        <f t="shared" si="96"/>
        <v>0</v>
      </c>
      <c r="AB78" s="39">
        <f t="shared" si="96"/>
        <v>0</v>
      </c>
      <c r="AC78" s="91">
        <f t="shared" si="24"/>
        <v>18.550249118969496</v>
      </c>
      <c r="AD78" s="27"/>
      <c r="AE78" s="52"/>
      <c r="AF78" s="39">
        <f t="shared" ref="AF78" si="97">SUM(AF79:AF83)</f>
        <v>5</v>
      </c>
    </row>
    <row r="79" spans="1:32" ht="56.25">
      <c r="A79" s="30" t="s">
        <v>30</v>
      </c>
      <c r="B79" s="18" t="s">
        <v>66</v>
      </c>
      <c r="C79" s="36">
        <f t="shared" ref="C79:C83" si="98">D79+I79</f>
        <v>9000</v>
      </c>
      <c r="D79" s="36">
        <f t="shared" ref="D79:D83" si="99">SUM(E79:H79)</f>
        <v>9000</v>
      </c>
      <c r="E79" s="36"/>
      <c r="F79" s="36">
        <v>9000</v>
      </c>
      <c r="G79" s="36"/>
      <c r="H79" s="36"/>
      <c r="I79" s="36"/>
      <c r="J79" s="36"/>
      <c r="K79" s="36"/>
      <c r="L79" s="36"/>
      <c r="M79" s="36"/>
      <c r="N79" s="36"/>
      <c r="O79" s="36"/>
      <c r="P79" s="36">
        <f>Q79+V79</f>
        <v>1913</v>
      </c>
      <c r="Q79" s="36">
        <f>R79+S79+T79+U79</f>
        <v>1913</v>
      </c>
      <c r="R79" s="36"/>
      <c r="S79" s="109">
        <v>1913</v>
      </c>
      <c r="T79" s="36"/>
      <c r="U79" s="36"/>
      <c r="V79" s="36"/>
      <c r="W79" s="36"/>
      <c r="X79" s="36"/>
      <c r="Y79" s="36"/>
      <c r="Z79" s="36"/>
      <c r="AA79" s="36"/>
      <c r="AB79" s="36"/>
      <c r="AC79" s="94">
        <f t="shared" si="24"/>
        <v>21.255555555555556</v>
      </c>
      <c r="AD79" s="30" t="s">
        <v>262</v>
      </c>
      <c r="AE79" s="47"/>
      <c r="AF79">
        <v>1</v>
      </c>
    </row>
    <row r="80" spans="1:32" ht="56.25">
      <c r="A80" s="30" t="s">
        <v>67</v>
      </c>
      <c r="B80" s="18" t="s">
        <v>68</v>
      </c>
      <c r="C80" s="36">
        <f t="shared" si="98"/>
        <v>2631</v>
      </c>
      <c r="D80" s="36">
        <f t="shared" si="99"/>
        <v>2631</v>
      </c>
      <c r="E80" s="36"/>
      <c r="F80" s="36">
        <v>2631</v>
      </c>
      <c r="G80" s="36"/>
      <c r="H80" s="36"/>
      <c r="I80" s="36"/>
      <c r="J80" s="36"/>
      <c r="K80" s="36"/>
      <c r="L80" s="36"/>
      <c r="M80" s="36"/>
      <c r="N80" s="36"/>
      <c r="O80" s="36"/>
      <c r="P80" s="36">
        <f t="shared" ref="P80:P91" si="100">Q80+V80</f>
        <v>0</v>
      </c>
      <c r="Q80" s="36"/>
      <c r="R80" s="36"/>
      <c r="S80" s="36"/>
      <c r="T80" s="36"/>
      <c r="U80" s="36"/>
      <c r="V80" s="36"/>
      <c r="W80" s="36"/>
      <c r="X80" s="36"/>
      <c r="Y80" s="36"/>
      <c r="Z80" s="36"/>
      <c r="AA80" s="36"/>
      <c r="AB80" s="36"/>
      <c r="AC80" s="91">
        <f t="shared" si="24"/>
        <v>0</v>
      </c>
      <c r="AD80" s="30" t="s">
        <v>262</v>
      </c>
      <c r="AE80" s="47"/>
      <c r="AF80">
        <v>1</v>
      </c>
    </row>
    <row r="81" spans="1:32" ht="56.25">
      <c r="A81" s="30" t="s">
        <v>69</v>
      </c>
      <c r="B81" s="18" t="s">
        <v>70</v>
      </c>
      <c r="C81" s="36">
        <f t="shared" si="98"/>
        <v>2000</v>
      </c>
      <c r="D81" s="36">
        <f t="shared" si="99"/>
        <v>2000</v>
      </c>
      <c r="E81" s="36"/>
      <c r="F81" s="36">
        <v>2000</v>
      </c>
      <c r="G81" s="36"/>
      <c r="H81" s="36"/>
      <c r="I81" s="36"/>
      <c r="J81" s="36"/>
      <c r="K81" s="36"/>
      <c r="L81" s="36"/>
      <c r="M81" s="36"/>
      <c r="N81" s="36"/>
      <c r="O81" s="36"/>
      <c r="P81" s="36">
        <f t="shared" si="100"/>
        <v>560</v>
      </c>
      <c r="Q81" s="36">
        <f>R81+S81+T81+U81</f>
        <v>560</v>
      </c>
      <c r="R81" s="36"/>
      <c r="S81" s="109">
        <v>560</v>
      </c>
      <c r="T81" s="36"/>
      <c r="U81" s="36"/>
      <c r="V81" s="36"/>
      <c r="W81" s="36"/>
      <c r="X81" s="36"/>
      <c r="Y81" s="36"/>
      <c r="Z81" s="36"/>
      <c r="AA81" s="36"/>
      <c r="AB81" s="36"/>
      <c r="AC81" s="91">
        <f t="shared" si="24"/>
        <v>28.000000000000004</v>
      </c>
      <c r="AD81" s="30" t="s">
        <v>262</v>
      </c>
      <c r="AE81" s="47"/>
      <c r="AF81">
        <v>1</v>
      </c>
    </row>
    <row r="82" spans="1:32" ht="56.25">
      <c r="A82" s="30" t="s">
        <v>71</v>
      </c>
      <c r="B82" s="18" t="s">
        <v>72</v>
      </c>
      <c r="C82" s="36">
        <f t="shared" si="98"/>
        <v>932</v>
      </c>
      <c r="D82" s="36">
        <f t="shared" si="99"/>
        <v>932</v>
      </c>
      <c r="E82" s="36"/>
      <c r="F82" s="36">
        <v>932</v>
      </c>
      <c r="G82" s="36"/>
      <c r="H82" s="36"/>
      <c r="I82" s="36"/>
      <c r="J82" s="36"/>
      <c r="K82" s="36"/>
      <c r="L82" s="36"/>
      <c r="M82" s="36"/>
      <c r="N82" s="36"/>
      <c r="O82" s="36"/>
      <c r="P82" s="36">
        <f t="shared" si="100"/>
        <v>0</v>
      </c>
      <c r="Q82" s="36"/>
      <c r="R82" s="36"/>
      <c r="S82" s="36"/>
      <c r="T82" s="36"/>
      <c r="U82" s="36"/>
      <c r="V82" s="36"/>
      <c r="W82" s="36"/>
      <c r="X82" s="36"/>
      <c r="Y82" s="36"/>
      <c r="Z82" s="36"/>
      <c r="AA82" s="36"/>
      <c r="AB82" s="36"/>
      <c r="AC82" s="91">
        <f t="shared" si="24"/>
        <v>0</v>
      </c>
      <c r="AD82" s="30" t="s">
        <v>262</v>
      </c>
      <c r="AE82" s="47"/>
      <c r="AF82">
        <v>1</v>
      </c>
    </row>
    <row r="83" spans="1:32" ht="56.25">
      <c r="A83" s="30" t="s">
        <v>73</v>
      </c>
      <c r="B83" s="18" t="s">
        <v>74</v>
      </c>
      <c r="C83" s="36">
        <f t="shared" si="98"/>
        <v>1895</v>
      </c>
      <c r="D83" s="36">
        <f t="shared" si="99"/>
        <v>1895</v>
      </c>
      <c r="E83" s="36"/>
      <c r="F83" s="36">
        <v>1895</v>
      </c>
      <c r="G83" s="36"/>
      <c r="H83" s="36"/>
      <c r="I83" s="36"/>
      <c r="J83" s="36"/>
      <c r="K83" s="36"/>
      <c r="L83" s="36"/>
      <c r="M83" s="36"/>
      <c r="N83" s="36"/>
      <c r="O83" s="36"/>
      <c r="P83" s="36">
        <f t="shared" si="100"/>
        <v>580</v>
      </c>
      <c r="Q83" s="36">
        <f>R83+S83+T83+U83</f>
        <v>580</v>
      </c>
      <c r="R83" s="36"/>
      <c r="S83" s="109">
        <v>580</v>
      </c>
      <c r="T83" s="36"/>
      <c r="U83" s="36"/>
      <c r="V83" s="36"/>
      <c r="W83" s="36"/>
      <c r="X83" s="36"/>
      <c r="Y83" s="36"/>
      <c r="Z83" s="36"/>
      <c r="AA83" s="36"/>
      <c r="AB83" s="36"/>
      <c r="AC83" s="91">
        <f t="shared" si="24"/>
        <v>30.606860158311346</v>
      </c>
      <c r="AD83" s="30" t="s">
        <v>262</v>
      </c>
      <c r="AE83" s="47"/>
      <c r="AF83">
        <v>1</v>
      </c>
    </row>
    <row r="84" spans="1:32">
      <c r="A84" s="3" t="s">
        <v>75</v>
      </c>
      <c r="B84" s="5" t="s">
        <v>76</v>
      </c>
      <c r="C84" s="35">
        <f>SUM(C85:C91)</f>
        <v>44558</v>
      </c>
      <c r="D84" s="35">
        <f t="shared" ref="D84:AB84" si="101">SUM(D85:D91)</f>
        <v>44558</v>
      </c>
      <c r="E84" s="35">
        <f t="shared" si="101"/>
        <v>0</v>
      </c>
      <c r="F84" s="35">
        <f t="shared" si="101"/>
        <v>44558</v>
      </c>
      <c r="G84" s="35">
        <f t="shared" si="101"/>
        <v>0</v>
      </c>
      <c r="H84" s="35">
        <f t="shared" si="101"/>
        <v>0</v>
      </c>
      <c r="I84" s="35">
        <f t="shared" si="101"/>
        <v>0</v>
      </c>
      <c r="J84" s="35">
        <f t="shared" si="101"/>
        <v>0</v>
      </c>
      <c r="K84" s="35">
        <f t="shared" si="101"/>
        <v>0</v>
      </c>
      <c r="L84" s="35">
        <f t="shared" si="101"/>
        <v>0</v>
      </c>
      <c r="M84" s="35">
        <f t="shared" si="101"/>
        <v>0</v>
      </c>
      <c r="N84" s="35">
        <f t="shared" si="101"/>
        <v>0</v>
      </c>
      <c r="O84" s="35">
        <f t="shared" si="101"/>
        <v>0</v>
      </c>
      <c r="P84" s="35">
        <f t="shared" si="101"/>
        <v>8674</v>
      </c>
      <c r="Q84" s="35">
        <f t="shared" si="101"/>
        <v>8674</v>
      </c>
      <c r="R84" s="35">
        <f t="shared" si="101"/>
        <v>0</v>
      </c>
      <c r="S84" s="35">
        <f t="shared" si="101"/>
        <v>8674</v>
      </c>
      <c r="T84" s="35">
        <f t="shared" si="101"/>
        <v>0</v>
      </c>
      <c r="U84" s="35">
        <f t="shared" si="101"/>
        <v>0</v>
      </c>
      <c r="V84" s="35">
        <f t="shared" si="101"/>
        <v>0</v>
      </c>
      <c r="W84" s="35">
        <f t="shared" si="101"/>
        <v>0</v>
      </c>
      <c r="X84" s="35">
        <f t="shared" si="101"/>
        <v>0</v>
      </c>
      <c r="Y84" s="35">
        <f t="shared" si="101"/>
        <v>0</v>
      </c>
      <c r="Z84" s="35">
        <f t="shared" si="101"/>
        <v>0</v>
      </c>
      <c r="AA84" s="35">
        <f t="shared" si="101"/>
        <v>0</v>
      </c>
      <c r="AB84" s="35">
        <f t="shared" si="101"/>
        <v>0</v>
      </c>
      <c r="AC84" s="91">
        <f t="shared" si="24"/>
        <v>19.466762422011762</v>
      </c>
      <c r="AD84" s="12"/>
      <c r="AE84" s="45"/>
      <c r="AF84" s="35">
        <f t="shared" ref="AF84" si="102">SUM(AF85:AF91)</f>
        <v>7</v>
      </c>
    </row>
    <row r="85" spans="1:32" ht="56.25">
      <c r="A85" s="30" t="s">
        <v>30</v>
      </c>
      <c r="B85" s="18" t="s">
        <v>77</v>
      </c>
      <c r="C85" s="36">
        <f t="shared" ref="C85:C91" si="103">D85+I85</f>
        <v>2000</v>
      </c>
      <c r="D85" s="36">
        <f t="shared" ref="D85:D91" si="104">SUM(E85:H85)</f>
        <v>2000</v>
      </c>
      <c r="E85" s="36"/>
      <c r="F85" s="36">
        <v>2000</v>
      </c>
      <c r="G85" s="36"/>
      <c r="H85" s="36"/>
      <c r="I85" s="36"/>
      <c r="J85" s="36"/>
      <c r="K85" s="36"/>
      <c r="L85" s="36"/>
      <c r="M85" s="36"/>
      <c r="N85" s="36"/>
      <c r="O85" s="36"/>
      <c r="P85" s="36">
        <f t="shared" si="100"/>
        <v>1206</v>
      </c>
      <c r="Q85" s="36">
        <f>R85+S85+T85+U85</f>
        <v>1206</v>
      </c>
      <c r="R85" s="36"/>
      <c r="S85" s="109">
        <v>1206</v>
      </c>
      <c r="T85" s="36"/>
      <c r="U85" s="36"/>
      <c r="V85" s="36"/>
      <c r="W85" s="36"/>
      <c r="X85" s="36"/>
      <c r="Y85" s="36"/>
      <c r="Z85" s="36"/>
      <c r="AA85" s="36"/>
      <c r="AB85" s="36"/>
      <c r="AC85" s="94">
        <f t="shared" si="24"/>
        <v>60.3</v>
      </c>
      <c r="AD85" s="30" t="s">
        <v>313</v>
      </c>
      <c r="AE85" s="47"/>
      <c r="AF85">
        <v>1</v>
      </c>
    </row>
    <row r="86" spans="1:32" ht="56.25">
      <c r="A86" s="30" t="s">
        <v>34</v>
      </c>
      <c r="B86" s="18" t="s">
        <v>78</v>
      </c>
      <c r="C86" s="36">
        <f t="shared" si="103"/>
        <v>4000</v>
      </c>
      <c r="D86" s="36">
        <f t="shared" si="104"/>
        <v>4000</v>
      </c>
      <c r="E86" s="36"/>
      <c r="F86" s="36">
        <v>4000</v>
      </c>
      <c r="G86" s="36"/>
      <c r="H86" s="36"/>
      <c r="I86" s="36"/>
      <c r="J86" s="36"/>
      <c r="K86" s="36"/>
      <c r="L86" s="36"/>
      <c r="M86" s="36"/>
      <c r="N86" s="36"/>
      <c r="O86" s="36"/>
      <c r="P86" s="36">
        <f t="shared" si="100"/>
        <v>1319</v>
      </c>
      <c r="Q86" s="36">
        <f>R86+S86+T86+U86</f>
        <v>1319</v>
      </c>
      <c r="R86" s="36"/>
      <c r="S86" s="109">
        <v>1319</v>
      </c>
      <c r="T86" s="36"/>
      <c r="U86" s="36"/>
      <c r="V86" s="36"/>
      <c r="W86" s="36"/>
      <c r="X86" s="36"/>
      <c r="Y86" s="36"/>
      <c r="Z86" s="36"/>
      <c r="AA86" s="36"/>
      <c r="AB86" s="36"/>
      <c r="AC86" s="94">
        <f t="shared" si="24"/>
        <v>32.975000000000001</v>
      </c>
      <c r="AD86" s="30" t="s">
        <v>313</v>
      </c>
      <c r="AE86" s="47"/>
      <c r="AF86">
        <v>1</v>
      </c>
    </row>
    <row r="87" spans="1:32" ht="56.25">
      <c r="A87" s="30" t="s">
        <v>36</v>
      </c>
      <c r="B87" s="18" t="s">
        <v>79</v>
      </c>
      <c r="C87" s="36">
        <f t="shared" si="103"/>
        <v>3000</v>
      </c>
      <c r="D87" s="36">
        <f t="shared" si="104"/>
        <v>3000</v>
      </c>
      <c r="E87" s="36"/>
      <c r="F87" s="36">
        <v>3000</v>
      </c>
      <c r="G87" s="36"/>
      <c r="H87" s="36"/>
      <c r="I87" s="36"/>
      <c r="J87" s="36"/>
      <c r="K87" s="36"/>
      <c r="L87" s="36"/>
      <c r="M87" s="36"/>
      <c r="N87" s="36"/>
      <c r="O87" s="36"/>
      <c r="P87" s="36">
        <f t="shared" si="100"/>
        <v>1581</v>
      </c>
      <c r="Q87" s="36">
        <f>R87+S87+T87+U87</f>
        <v>1581</v>
      </c>
      <c r="R87" s="36"/>
      <c r="S87" s="109">
        <v>1581</v>
      </c>
      <c r="T87" s="36"/>
      <c r="U87" s="36"/>
      <c r="V87" s="36"/>
      <c r="W87" s="36"/>
      <c r="X87" s="36"/>
      <c r="Y87" s="36"/>
      <c r="Z87" s="36"/>
      <c r="AA87" s="36"/>
      <c r="AB87" s="36"/>
      <c r="AC87" s="94">
        <f t="shared" si="24"/>
        <v>52.7</v>
      </c>
      <c r="AD87" s="30" t="s">
        <v>313</v>
      </c>
      <c r="AE87" s="47"/>
      <c r="AF87">
        <v>1</v>
      </c>
    </row>
    <row r="88" spans="1:32" ht="56.25">
      <c r="A88" s="30" t="s">
        <v>80</v>
      </c>
      <c r="B88" s="18" t="s">
        <v>81</v>
      </c>
      <c r="C88" s="36">
        <f t="shared" si="103"/>
        <v>2000</v>
      </c>
      <c r="D88" s="36">
        <f t="shared" si="104"/>
        <v>2000</v>
      </c>
      <c r="E88" s="36"/>
      <c r="F88" s="36">
        <v>2000</v>
      </c>
      <c r="G88" s="36"/>
      <c r="H88" s="36"/>
      <c r="I88" s="36"/>
      <c r="J88" s="36"/>
      <c r="K88" s="36"/>
      <c r="L88" s="36"/>
      <c r="M88" s="36"/>
      <c r="N88" s="36"/>
      <c r="O88" s="36"/>
      <c r="P88" s="36">
        <f t="shared" si="100"/>
        <v>663</v>
      </c>
      <c r="Q88" s="36">
        <f>R88+S88+T88+U88</f>
        <v>663</v>
      </c>
      <c r="R88" s="36"/>
      <c r="S88" s="109">
        <v>663</v>
      </c>
      <c r="T88" s="36"/>
      <c r="U88" s="36"/>
      <c r="V88" s="36"/>
      <c r="W88" s="36"/>
      <c r="X88" s="36"/>
      <c r="Y88" s="36"/>
      <c r="Z88" s="36"/>
      <c r="AA88" s="36"/>
      <c r="AB88" s="36"/>
      <c r="AC88" s="94">
        <f t="shared" si="24"/>
        <v>33.15</v>
      </c>
      <c r="AD88" s="30" t="s">
        <v>313</v>
      </c>
      <c r="AE88" s="47"/>
      <c r="AF88">
        <v>1</v>
      </c>
    </row>
    <row r="89" spans="1:32" ht="56.25">
      <c r="A89" s="30" t="s">
        <v>82</v>
      </c>
      <c r="B89" s="18" t="s">
        <v>83</v>
      </c>
      <c r="C89" s="36">
        <f t="shared" si="103"/>
        <v>5000</v>
      </c>
      <c r="D89" s="36">
        <f t="shared" si="104"/>
        <v>5000</v>
      </c>
      <c r="E89" s="36"/>
      <c r="F89" s="36">
        <v>5000</v>
      </c>
      <c r="G89" s="36"/>
      <c r="H89" s="36"/>
      <c r="I89" s="36"/>
      <c r="J89" s="36"/>
      <c r="K89" s="36"/>
      <c r="L89" s="36"/>
      <c r="M89" s="36"/>
      <c r="N89" s="36"/>
      <c r="O89" s="36"/>
      <c r="P89" s="36">
        <f t="shared" si="100"/>
        <v>2297</v>
      </c>
      <c r="Q89" s="35">
        <f>R89+S89+T89+U89</f>
        <v>2297</v>
      </c>
      <c r="R89" s="36"/>
      <c r="S89" s="109">
        <v>2297</v>
      </c>
      <c r="T89" s="36"/>
      <c r="U89" s="36"/>
      <c r="V89" s="36"/>
      <c r="W89" s="36"/>
      <c r="X89" s="36"/>
      <c r="Y89" s="36"/>
      <c r="Z89" s="36"/>
      <c r="AA89" s="36"/>
      <c r="AB89" s="36"/>
      <c r="AC89" s="94">
        <f t="shared" si="24"/>
        <v>45.94</v>
      </c>
      <c r="AD89" s="30" t="s">
        <v>313</v>
      </c>
      <c r="AE89" s="47"/>
      <c r="AF89">
        <v>1</v>
      </c>
    </row>
    <row r="90" spans="1:32" ht="56.25">
      <c r="A90" s="30" t="s">
        <v>84</v>
      </c>
      <c r="B90" s="18" t="s">
        <v>85</v>
      </c>
      <c r="C90" s="36">
        <f t="shared" si="103"/>
        <v>17000</v>
      </c>
      <c r="D90" s="36">
        <f t="shared" si="104"/>
        <v>17000</v>
      </c>
      <c r="E90" s="36"/>
      <c r="F90" s="36">
        <v>17000</v>
      </c>
      <c r="G90" s="36"/>
      <c r="H90" s="36"/>
      <c r="I90" s="36"/>
      <c r="J90" s="36"/>
      <c r="K90" s="36"/>
      <c r="L90" s="36"/>
      <c r="M90" s="36"/>
      <c r="N90" s="36"/>
      <c r="O90" s="36"/>
      <c r="P90" s="36">
        <f t="shared" si="100"/>
        <v>0</v>
      </c>
      <c r="Q90" s="36"/>
      <c r="R90" s="36"/>
      <c r="S90" s="36"/>
      <c r="T90" s="36"/>
      <c r="U90" s="36"/>
      <c r="V90" s="36"/>
      <c r="W90" s="36"/>
      <c r="X90" s="36"/>
      <c r="Y90" s="36"/>
      <c r="Z90" s="36"/>
      <c r="AA90" s="36"/>
      <c r="AB90" s="36"/>
      <c r="AC90" s="94">
        <f t="shared" si="24"/>
        <v>0</v>
      </c>
      <c r="AD90" s="30" t="s">
        <v>313</v>
      </c>
      <c r="AE90" s="47"/>
      <c r="AF90">
        <v>1</v>
      </c>
    </row>
    <row r="91" spans="1:32" ht="56.25">
      <c r="A91" s="30" t="s">
        <v>67</v>
      </c>
      <c r="B91" s="18" t="s">
        <v>86</v>
      </c>
      <c r="C91" s="36">
        <f t="shared" si="103"/>
        <v>11558</v>
      </c>
      <c r="D91" s="36">
        <f t="shared" si="104"/>
        <v>11558</v>
      </c>
      <c r="E91" s="36"/>
      <c r="F91" s="36">
        <v>11558</v>
      </c>
      <c r="G91" s="36"/>
      <c r="H91" s="36"/>
      <c r="I91" s="36"/>
      <c r="J91" s="36"/>
      <c r="K91" s="36"/>
      <c r="L91" s="36"/>
      <c r="M91" s="36"/>
      <c r="N91" s="36"/>
      <c r="O91" s="36"/>
      <c r="P91" s="36">
        <f t="shared" si="100"/>
        <v>1608</v>
      </c>
      <c r="Q91" s="36">
        <f>R91+S91+T91+U91</f>
        <v>1608</v>
      </c>
      <c r="R91" s="36"/>
      <c r="S91" s="109">
        <v>1608</v>
      </c>
      <c r="T91" s="36"/>
      <c r="U91" s="36"/>
      <c r="V91" s="36"/>
      <c r="W91" s="36"/>
      <c r="X91" s="36"/>
      <c r="Y91" s="36"/>
      <c r="Z91" s="36"/>
      <c r="AA91" s="36"/>
      <c r="AB91" s="36"/>
      <c r="AC91" s="94">
        <f t="shared" si="24"/>
        <v>13.912441598892542</v>
      </c>
      <c r="AD91" s="30" t="s">
        <v>313</v>
      </c>
      <c r="AE91" s="47"/>
      <c r="AF91">
        <v>1</v>
      </c>
    </row>
    <row r="92" spans="1:32">
      <c r="A92" s="3" t="s">
        <v>87</v>
      </c>
      <c r="B92" s="5" t="s">
        <v>14</v>
      </c>
      <c r="C92" s="35">
        <f>C93</f>
        <v>17000</v>
      </c>
      <c r="D92" s="35">
        <f t="shared" ref="D92:AB92" si="105">D93</f>
        <v>17000</v>
      </c>
      <c r="E92" s="35">
        <f t="shared" si="105"/>
        <v>0</v>
      </c>
      <c r="F92" s="35">
        <f t="shared" si="105"/>
        <v>17000</v>
      </c>
      <c r="G92" s="35">
        <f t="shared" si="105"/>
        <v>0</v>
      </c>
      <c r="H92" s="35">
        <f t="shared" si="105"/>
        <v>0</v>
      </c>
      <c r="I92" s="35">
        <f t="shared" si="105"/>
        <v>0</v>
      </c>
      <c r="J92" s="35">
        <f t="shared" si="105"/>
        <v>0</v>
      </c>
      <c r="K92" s="35">
        <f t="shared" si="105"/>
        <v>0</v>
      </c>
      <c r="L92" s="35">
        <f t="shared" si="105"/>
        <v>0</v>
      </c>
      <c r="M92" s="35">
        <f t="shared" si="105"/>
        <v>0</v>
      </c>
      <c r="N92" s="35">
        <f t="shared" si="105"/>
        <v>0</v>
      </c>
      <c r="O92" s="35">
        <f t="shared" si="105"/>
        <v>0</v>
      </c>
      <c r="P92" s="35">
        <f t="shared" si="105"/>
        <v>0</v>
      </c>
      <c r="Q92" s="35">
        <f t="shared" si="105"/>
        <v>0</v>
      </c>
      <c r="R92" s="35">
        <f t="shared" si="105"/>
        <v>0</v>
      </c>
      <c r="S92" s="35">
        <f t="shared" si="105"/>
        <v>0</v>
      </c>
      <c r="T92" s="35">
        <f t="shared" si="105"/>
        <v>0</v>
      </c>
      <c r="U92" s="35">
        <f t="shared" si="105"/>
        <v>0</v>
      </c>
      <c r="V92" s="35">
        <f t="shared" si="105"/>
        <v>0</v>
      </c>
      <c r="W92" s="35">
        <f t="shared" si="105"/>
        <v>0</v>
      </c>
      <c r="X92" s="35">
        <f t="shared" si="105"/>
        <v>0</v>
      </c>
      <c r="Y92" s="35">
        <f t="shared" si="105"/>
        <v>0</v>
      </c>
      <c r="Z92" s="35">
        <f t="shared" si="105"/>
        <v>0</v>
      </c>
      <c r="AA92" s="35">
        <f t="shared" si="105"/>
        <v>0</v>
      </c>
      <c r="AB92" s="35">
        <f t="shared" si="105"/>
        <v>0</v>
      </c>
      <c r="AC92" s="91">
        <f t="shared" si="24"/>
        <v>0</v>
      </c>
      <c r="AD92" s="12"/>
      <c r="AE92" s="45"/>
      <c r="AF92" s="35">
        <f t="shared" ref="AF92" si="106">AF93</f>
        <v>1</v>
      </c>
    </row>
    <row r="93" spans="1:32" ht="56.25">
      <c r="A93" s="30" t="s">
        <v>30</v>
      </c>
      <c r="B93" s="18" t="s">
        <v>88</v>
      </c>
      <c r="C93" s="36">
        <f t="shared" ref="C93" si="107">D93+I93</f>
        <v>17000</v>
      </c>
      <c r="D93" s="36">
        <f t="shared" ref="D93" si="108">SUM(E93:H93)</f>
        <v>17000</v>
      </c>
      <c r="E93" s="36"/>
      <c r="F93" s="36">
        <v>17000</v>
      </c>
      <c r="G93" s="36"/>
      <c r="H93" s="36"/>
      <c r="I93" s="36"/>
      <c r="J93" s="36"/>
      <c r="K93" s="36"/>
      <c r="L93" s="36"/>
      <c r="M93" s="36"/>
      <c r="N93" s="36"/>
      <c r="O93" s="36"/>
      <c r="P93" s="36"/>
      <c r="Q93" s="36"/>
      <c r="R93" s="36"/>
      <c r="S93" s="36"/>
      <c r="T93" s="36"/>
      <c r="U93" s="36"/>
      <c r="V93" s="36"/>
      <c r="W93" s="36"/>
      <c r="X93" s="36"/>
      <c r="Y93" s="36"/>
      <c r="Z93" s="36"/>
      <c r="AA93" s="36"/>
      <c r="AB93" s="36"/>
      <c r="AC93" s="91">
        <f t="shared" ref="AC93:AC135" si="109">P93/C93*100</f>
        <v>0</v>
      </c>
      <c r="AD93" s="30" t="s">
        <v>261</v>
      </c>
      <c r="AE93" s="47"/>
      <c r="AF93">
        <v>1</v>
      </c>
    </row>
    <row r="94" spans="1:32">
      <c r="A94" s="16" t="s">
        <v>34</v>
      </c>
      <c r="B94" s="2" t="s">
        <v>35</v>
      </c>
      <c r="C94" s="34">
        <f>C95+C108</f>
        <v>330504</v>
      </c>
      <c r="D94" s="34">
        <f t="shared" ref="D94:AB94" si="110">D95+D108</f>
        <v>330504</v>
      </c>
      <c r="E94" s="34">
        <f t="shared" si="110"/>
        <v>0</v>
      </c>
      <c r="F94" s="34">
        <f t="shared" si="110"/>
        <v>330504</v>
      </c>
      <c r="G94" s="34">
        <f t="shared" si="110"/>
        <v>0</v>
      </c>
      <c r="H94" s="34">
        <f t="shared" si="110"/>
        <v>0</v>
      </c>
      <c r="I94" s="34">
        <f t="shared" si="110"/>
        <v>0</v>
      </c>
      <c r="J94" s="34">
        <f t="shared" si="110"/>
        <v>0</v>
      </c>
      <c r="K94" s="34">
        <f t="shared" si="110"/>
        <v>0</v>
      </c>
      <c r="L94" s="34">
        <f t="shared" si="110"/>
        <v>0</v>
      </c>
      <c r="M94" s="34">
        <f t="shared" si="110"/>
        <v>0</v>
      </c>
      <c r="N94" s="34">
        <f t="shared" si="110"/>
        <v>0</v>
      </c>
      <c r="O94" s="34">
        <f t="shared" si="110"/>
        <v>0</v>
      </c>
      <c r="P94" s="34">
        <f t="shared" si="110"/>
        <v>31920</v>
      </c>
      <c r="Q94" s="34">
        <f t="shared" si="110"/>
        <v>31920</v>
      </c>
      <c r="R94" s="34">
        <f t="shared" si="110"/>
        <v>0</v>
      </c>
      <c r="S94" s="34">
        <f t="shared" si="110"/>
        <v>31920</v>
      </c>
      <c r="T94" s="34">
        <f t="shared" si="110"/>
        <v>0</v>
      </c>
      <c r="U94" s="34">
        <f t="shared" si="110"/>
        <v>0</v>
      </c>
      <c r="V94" s="34">
        <f t="shared" si="110"/>
        <v>0</v>
      </c>
      <c r="W94" s="34">
        <f t="shared" si="110"/>
        <v>0</v>
      </c>
      <c r="X94" s="34">
        <f t="shared" si="110"/>
        <v>0</v>
      </c>
      <c r="Y94" s="34">
        <f t="shared" si="110"/>
        <v>0</v>
      </c>
      <c r="Z94" s="34">
        <f t="shared" si="110"/>
        <v>0</v>
      </c>
      <c r="AA94" s="34">
        <f t="shared" si="110"/>
        <v>0</v>
      </c>
      <c r="AB94" s="34">
        <f t="shared" si="110"/>
        <v>0</v>
      </c>
      <c r="AC94" s="90">
        <f t="shared" si="109"/>
        <v>9.6579769079950619</v>
      </c>
      <c r="AD94" s="16"/>
      <c r="AE94" s="44"/>
      <c r="AF94" s="34">
        <f t="shared" ref="AF94" si="111">AF95+AF108</f>
        <v>33</v>
      </c>
    </row>
    <row r="95" spans="1:32" ht="19.5">
      <c r="A95" s="21" t="s">
        <v>52</v>
      </c>
      <c r="B95" s="56" t="s">
        <v>32</v>
      </c>
      <c r="C95" s="38">
        <f>SUM(C96:C101)</f>
        <v>126737</v>
      </c>
      <c r="D95" s="38">
        <f t="shared" ref="D95:AB95" si="112">SUM(D96:D101)</f>
        <v>126737</v>
      </c>
      <c r="E95" s="38">
        <f t="shared" si="112"/>
        <v>0</v>
      </c>
      <c r="F95" s="38">
        <f t="shared" si="112"/>
        <v>126737</v>
      </c>
      <c r="G95" s="38">
        <f t="shared" si="112"/>
        <v>0</v>
      </c>
      <c r="H95" s="38">
        <f t="shared" si="112"/>
        <v>0</v>
      </c>
      <c r="I95" s="38">
        <f t="shared" si="112"/>
        <v>0</v>
      </c>
      <c r="J95" s="38">
        <f t="shared" si="112"/>
        <v>0</v>
      </c>
      <c r="K95" s="38">
        <f t="shared" si="112"/>
        <v>0</v>
      </c>
      <c r="L95" s="38">
        <f t="shared" si="112"/>
        <v>0</v>
      </c>
      <c r="M95" s="38">
        <f t="shared" si="112"/>
        <v>0</v>
      </c>
      <c r="N95" s="38">
        <f t="shared" si="112"/>
        <v>0</v>
      </c>
      <c r="O95" s="38">
        <f t="shared" si="112"/>
        <v>0</v>
      </c>
      <c r="P95" s="38">
        <f t="shared" si="112"/>
        <v>26700</v>
      </c>
      <c r="Q95" s="38">
        <f t="shared" si="112"/>
        <v>26700</v>
      </c>
      <c r="R95" s="38">
        <f t="shared" si="112"/>
        <v>0</v>
      </c>
      <c r="S95" s="38">
        <f t="shared" si="112"/>
        <v>26700</v>
      </c>
      <c r="T95" s="38">
        <f t="shared" si="112"/>
        <v>0</v>
      </c>
      <c r="U95" s="38">
        <f t="shared" si="112"/>
        <v>0</v>
      </c>
      <c r="V95" s="38">
        <f t="shared" si="112"/>
        <v>0</v>
      </c>
      <c r="W95" s="38">
        <f t="shared" si="112"/>
        <v>0</v>
      </c>
      <c r="X95" s="38">
        <f t="shared" si="112"/>
        <v>0</v>
      </c>
      <c r="Y95" s="38">
        <f t="shared" si="112"/>
        <v>0</v>
      </c>
      <c r="Z95" s="38">
        <f t="shared" si="112"/>
        <v>0</v>
      </c>
      <c r="AA95" s="38">
        <f t="shared" si="112"/>
        <v>0</v>
      </c>
      <c r="AB95" s="38">
        <f t="shared" si="112"/>
        <v>0</v>
      </c>
      <c r="AC95" s="96">
        <f t="shared" si="109"/>
        <v>21.067249500935006</v>
      </c>
      <c r="AD95" s="31"/>
      <c r="AE95" s="51"/>
      <c r="AF95" s="38">
        <f t="shared" ref="AF95" si="113">SUM(AF96:AF101)</f>
        <v>8</v>
      </c>
    </row>
    <row r="96" spans="1:32" ht="56.25">
      <c r="A96" s="12">
        <v>1</v>
      </c>
      <c r="B96" s="5" t="s">
        <v>89</v>
      </c>
      <c r="C96" s="39">
        <f t="shared" ref="C96:C100" si="114">D96+I96</f>
        <v>15442</v>
      </c>
      <c r="D96" s="39">
        <f t="shared" ref="D96:D100" si="115">SUM(E96:H96)</f>
        <v>15442</v>
      </c>
      <c r="E96" s="35"/>
      <c r="F96" s="35">
        <v>15442</v>
      </c>
      <c r="G96" s="35"/>
      <c r="H96" s="35"/>
      <c r="I96" s="35"/>
      <c r="J96" s="35"/>
      <c r="K96" s="35"/>
      <c r="L96" s="35"/>
      <c r="M96" s="35"/>
      <c r="N96" s="35"/>
      <c r="O96" s="35"/>
      <c r="P96" s="39">
        <f t="shared" ref="P96:P99" si="116">Q96+V96</f>
        <v>4</v>
      </c>
      <c r="Q96" s="39">
        <f t="shared" ref="Q96:Q99" si="117">R96+S96+T96+U96</f>
        <v>4</v>
      </c>
      <c r="R96" s="35"/>
      <c r="S96" s="107">
        <v>4</v>
      </c>
      <c r="T96" s="35"/>
      <c r="U96" s="35"/>
      <c r="V96" s="35"/>
      <c r="W96" s="35"/>
      <c r="X96" s="35"/>
      <c r="Y96" s="35"/>
      <c r="Z96" s="35"/>
      <c r="AA96" s="35"/>
      <c r="AB96" s="35"/>
      <c r="AC96" s="91">
        <f t="shared" si="109"/>
        <v>2.5903380391141047E-2</v>
      </c>
      <c r="AD96" s="12" t="s">
        <v>259</v>
      </c>
      <c r="AE96" s="45"/>
      <c r="AF96">
        <v>1</v>
      </c>
    </row>
    <row r="97" spans="1:32" ht="56.25">
      <c r="A97" s="12">
        <v>2</v>
      </c>
      <c r="B97" s="5" t="s">
        <v>90</v>
      </c>
      <c r="C97" s="39">
        <f t="shared" si="114"/>
        <v>20000</v>
      </c>
      <c r="D97" s="39">
        <f t="shared" si="115"/>
        <v>20000</v>
      </c>
      <c r="E97" s="35"/>
      <c r="F97" s="35">
        <v>20000</v>
      </c>
      <c r="G97" s="35"/>
      <c r="H97" s="35"/>
      <c r="I97" s="35"/>
      <c r="J97" s="35"/>
      <c r="K97" s="35"/>
      <c r="L97" s="35"/>
      <c r="M97" s="35"/>
      <c r="N97" s="35"/>
      <c r="O97" s="35"/>
      <c r="P97" s="39">
        <f t="shared" si="116"/>
        <v>324</v>
      </c>
      <c r="Q97" s="39">
        <f t="shared" si="117"/>
        <v>324</v>
      </c>
      <c r="R97" s="35"/>
      <c r="S97" s="107">
        <v>324</v>
      </c>
      <c r="T97" s="35"/>
      <c r="U97" s="35"/>
      <c r="V97" s="35"/>
      <c r="W97" s="35"/>
      <c r="X97" s="35"/>
      <c r="Y97" s="35"/>
      <c r="Z97" s="35"/>
      <c r="AA97" s="35"/>
      <c r="AB97" s="35"/>
      <c r="AC97" s="91">
        <f t="shared" si="109"/>
        <v>1.6199999999999999</v>
      </c>
      <c r="AD97" s="12" t="s">
        <v>259</v>
      </c>
      <c r="AE97" s="45"/>
      <c r="AF97">
        <v>1</v>
      </c>
    </row>
    <row r="98" spans="1:32" ht="43.5" customHeight="1">
      <c r="A98" s="12">
        <v>3</v>
      </c>
      <c r="B98" s="5" t="s">
        <v>91</v>
      </c>
      <c r="C98" s="39">
        <f t="shared" si="114"/>
        <v>10000</v>
      </c>
      <c r="D98" s="39">
        <f t="shared" si="115"/>
        <v>10000</v>
      </c>
      <c r="E98" s="35"/>
      <c r="F98" s="35">
        <v>10000</v>
      </c>
      <c r="G98" s="35"/>
      <c r="H98" s="35"/>
      <c r="I98" s="35"/>
      <c r="J98" s="35"/>
      <c r="K98" s="35"/>
      <c r="L98" s="35"/>
      <c r="M98" s="35"/>
      <c r="N98" s="35"/>
      <c r="O98" s="35"/>
      <c r="P98" s="39">
        <f t="shared" si="116"/>
        <v>9810</v>
      </c>
      <c r="Q98" s="39">
        <f t="shared" si="117"/>
        <v>9810</v>
      </c>
      <c r="R98" s="35"/>
      <c r="S98" s="107">
        <v>9810</v>
      </c>
      <c r="T98" s="35"/>
      <c r="U98" s="35"/>
      <c r="V98" s="35"/>
      <c r="W98" s="35"/>
      <c r="X98" s="35"/>
      <c r="Y98" s="35"/>
      <c r="Z98" s="35"/>
      <c r="AA98" s="35"/>
      <c r="AB98" s="35"/>
      <c r="AC98" s="91">
        <f t="shared" si="109"/>
        <v>98.1</v>
      </c>
      <c r="AD98" s="12" t="s">
        <v>314</v>
      </c>
      <c r="AE98" s="12" t="s">
        <v>263</v>
      </c>
      <c r="AF98">
        <v>1</v>
      </c>
    </row>
    <row r="99" spans="1:32" ht="60.75" customHeight="1">
      <c r="A99" s="12">
        <v>5</v>
      </c>
      <c r="B99" s="5" t="s">
        <v>92</v>
      </c>
      <c r="C99" s="39">
        <f t="shared" si="114"/>
        <v>15000</v>
      </c>
      <c r="D99" s="39">
        <f t="shared" si="115"/>
        <v>15000</v>
      </c>
      <c r="E99" s="35"/>
      <c r="F99" s="35">
        <v>15000</v>
      </c>
      <c r="G99" s="35"/>
      <c r="H99" s="35"/>
      <c r="I99" s="35"/>
      <c r="J99" s="35"/>
      <c r="K99" s="35"/>
      <c r="L99" s="35"/>
      <c r="M99" s="35"/>
      <c r="N99" s="35"/>
      <c r="O99" s="35"/>
      <c r="P99" s="39">
        <f t="shared" si="116"/>
        <v>7943</v>
      </c>
      <c r="Q99" s="39">
        <f t="shared" si="117"/>
        <v>7943</v>
      </c>
      <c r="R99" s="35"/>
      <c r="S99" s="107">
        <v>7943</v>
      </c>
      <c r="T99" s="35"/>
      <c r="U99" s="35"/>
      <c r="V99" s="35"/>
      <c r="W99" s="35"/>
      <c r="X99" s="35"/>
      <c r="Y99" s="35"/>
      <c r="Z99" s="35"/>
      <c r="AA99" s="35"/>
      <c r="AB99" s="35"/>
      <c r="AC99" s="91">
        <f t="shared" si="109"/>
        <v>52.953333333333333</v>
      </c>
      <c r="AD99" s="12" t="s">
        <v>314</v>
      </c>
      <c r="AE99" s="45"/>
      <c r="AF99">
        <v>1</v>
      </c>
    </row>
    <row r="100" spans="1:32" ht="72.75" customHeight="1">
      <c r="A100" s="12">
        <v>6</v>
      </c>
      <c r="B100" s="5" t="s">
        <v>93</v>
      </c>
      <c r="C100" s="39">
        <f t="shared" si="114"/>
        <v>30000</v>
      </c>
      <c r="D100" s="39">
        <f t="shared" si="115"/>
        <v>30000</v>
      </c>
      <c r="E100" s="35"/>
      <c r="F100" s="35">
        <v>30000</v>
      </c>
      <c r="G100" s="35"/>
      <c r="H100" s="35"/>
      <c r="I100" s="35"/>
      <c r="J100" s="35"/>
      <c r="K100" s="35"/>
      <c r="L100" s="35"/>
      <c r="M100" s="35"/>
      <c r="N100" s="35"/>
      <c r="O100" s="35"/>
      <c r="P100" s="35"/>
      <c r="Q100" s="35"/>
      <c r="R100" s="35"/>
      <c r="S100" s="35"/>
      <c r="T100" s="35"/>
      <c r="U100" s="35"/>
      <c r="V100" s="35"/>
      <c r="W100" s="35"/>
      <c r="X100" s="35"/>
      <c r="Y100" s="35"/>
      <c r="Z100" s="35"/>
      <c r="AA100" s="35"/>
      <c r="AB100" s="35"/>
      <c r="AC100" s="91">
        <f t="shared" si="109"/>
        <v>0</v>
      </c>
      <c r="AD100" s="30" t="s">
        <v>383</v>
      </c>
      <c r="AE100" s="45"/>
      <c r="AF100">
        <v>1</v>
      </c>
    </row>
    <row r="101" spans="1:32">
      <c r="A101" s="15">
        <v>7</v>
      </c>
      <c r="B101" s="2" t="s">
        <v>94</v>
      </c>
      <c r="C101" s="34">
        <f>C102+C104+C106</f>
        <v>36295</v>
      </c>
      <c r="D101" s="34">
        <f t="shared" ref="D101:AB101" si="118">D102+D104+D106</f>
        <v>36295</v>
      </c>
      <c r="E101" s="34">
        <f t="shared" si="118"/>
        <v>0</v>
      </c>
      <c r="F101" s="34">
        <f t="shared" si="118"/>
        <v>36295</v>
      </c>
      <c r="G101" s="34">
        <f t="shared" si="118"/>
        <v>0</v>
      </c>
      <c r="H101" s="34">
        <f t="shared" si="118"/>
        <v>0</v>
      </c>
      <c r="I101" s="34">
        <f t="shared" si="118"/>
        <v>0</v>
      </c>
      <c r="J101" s="34">
        <f t="shared" si="118"/>
        <v>0</v>
      </c>
      <c r="K101" s="34">
        <f t="shared" si="118"/>
        <v>0</v>
      </c>
      <c r="L101" s="34">
        <f t="shared" si="118"/>
        <v>0</v>
      </c>
      <c r="M101" s="34">
        <f t="shared" si="118"/>
        <v>0</v>
      </c>
      <c r="N101" s="34">
        <f t="shared" si="118"/>
        <v>0</v>
      </c>
      <c r="O101" s="34">
        <f t="shared" si="118"/>
        <v>0</v>
      </c>
      <c r="P101" s="34">
        <f t="shared" si="118"/>
        <v>8619</v>
      </c>
      <c r="Q101" s="34">
        <f t="shared" si="118"/>
        <v>8619</v>
      </c>
      <c r="R101" s="34">
        <f t="shared" si="118"/>
        <v>0</v>
      </c>
      <c r="S101" s="34">
        <f t="shared" si="118"/>
        <v>8619</v>
      </c>
      <c r="T101" s="34">
        <f t="shared" si="118"/>
        <v>0</v>
      </c>
      <c r="U101" s="34">
        <f t="shared" si="118"/>
        <v>0</v>
      </c>
      <c r="V101" s="34">
        <f t="shared" si="118"/>
        <v>0</v>
      </c>
      <c r="W101" s="34">
        <f t="shared" si="118"/>
        <v>0</v>
      </c>
      <c r="X101" s="34">
        <f t="shared" si="118"/>
        <v>0</v>
      </c>
      <c r="Y101" s="34">
        <f t="shared" si="118"/>
        <v>0</v>
      </c>
      <c r="Z101" s="34">
        <f t="shared" si="118"/>
        <v>0</v>
      </c>
      <c r="AA101" s="34">
        <f t="shared" si="118"/>
        <v>0</v>
      </c>
      <c r="AB101" s="34">
        <f t="shared" si="118"/>
        <v>0</v>
      </c>
      <c r="AC101" s="90">
        <f t="shared" si="109"/>
        <v>23.747072599531617</v>
      </c>
      <c r="AD101" s="16">
        <v>0</v>
      </c>
      <c r="AE101" s="44">
        <v>0</v>
      </c>
      <c r="AF101" s="34">
        <f t="shared" ref="AF101" si="119">AF102+AF104+AF106</f>
        <v>3</v>
      </c>
    </row>
    <row r="102" spans="1:32">
      <c r="A102" s="3" t="s">
        <v>95</v>
      </c>
      <c r="B102" s="5" t="s">
        <v>17</v>
      </c>
      <c r="C102" s="35">
        <f>C103</f>
        <v>12295</v>
      </c>
      <c r="D102" s="35">
        <f t="shared" ref="D102:AB102" si="120">D103</f>
        <v>12295</v>
      </c>
      <c r="E102" s="35">
        <f t="shared" si="120"/>
        <v>0</v>
      </c>
      <c r="F102" s="35">
        <f t="shared" si="120"/>
        <v>12295</v>
      </c>
      <c r="G102" s="35">
        <f t="shared" si="120"/>
        <v>0</v>
      </c>
      <c r="H102" s="35">
        <f t="shared" si="120"/>
        <v>0</v>
      </c>
      <c r="I102" s="35">
        <f t="shared" si="120"/>
        <v>0</v>
      </c>
      <c r="J102" s="35">
        <f t="shared" si="120"/>
        <v>0</v>
      </c>
      <c r="K102" s="35">
        <f t="shared" si="120"/>
        <v>0</v>
      </c>
      <c r="L102" s="35">
        <f t="shared" si="120"/>
        <v>0</v>
      </c>
      <c r="M102" s="35">
        <f t="shared" si="120"/>
        <v>0</v>
      </c>
      <c r="N102" s="35">
        <f t="shared" si="120"/>
        <v>0</v>
      </c>
      <c r="O102" s="35">
        <f t="shared" si="120"/>
        <v>0</v>
      </c>
      <c r="P102" s="35">
        <f t="shared" si="120"/>
        <v>5023</v>
      </c>
      <c r="Q102" s="35">
        <f t="shared" si="120"/>
        <v>5023</v>
      </c>
      <c r="R102" s="35">
        <f t="shared" si="120"/>
        <v>0</v>
      </c>
      <c r="S102" s="35">
        <f t="shared" si="120"/>
        <v>5023</v>
      </c>
      <c r="T102" s="35">
        <f t="shared" si="120"/>
        <v>0</v>
      </c>
      <c r="U102" s="35">
        <f t="shared" si="120"/>
        <v>0</v>
      </c>
      <c r="V102" s="35">
        <f t="shared" si="120"/>
        <v>0</v>
      </c>
      <c r="W102" s="35">
        <f t="shared" si="120"/>
        <v>0</v>
      </c>
      <c r="X102" s="35">
        <f t="shared" si="120"/>
        <v>0</v>
      </c>
      <c r="Y102" s="35">
        <f t="shared" si="120"/>
        <v>0</v>
      </c>
      <c r="Z102" s="35">
        <f t="shared" si="120"/>
        <v>0</v>
      </c>
      <c r="AA102" s="35">
        <f t="shared" si="120"/>
        <v>0</v>
      </c>
      <c r="AB102" s="35">
        <f t="shared" si="120"/>
        <v>0</v>
      </c>
      <c r="AC102" s="91">
        <f t="shared" si="109"/>
        <v>40.854005693371285</v>
      </c>
      <c r="AD102" s="12"/>
      <c r="AE102" s="45"/>
      <c r="AF102" s="35">
        <f t="shared" ref="AF102" si="121">AF103</f>
        <v>1</v>
      </c>
    </row>
    <row r="103" spans="1:32" ht="56.25">
      <c r="A103" s="30"/>
      <c r="B103" s="18" t="s">
        <v>96</v>
      </c>
      <c r="C103" s="36">
        <f t="shared" ref="C103" si="122">D103+I103</f>
        <v>12295</v>
      </c>
      <c r="D103" s="36">
        <f t="shared" ref="D103" si="123">SUM(E103:H103)</f>
        <v>12295</v>
      </c>
      <c r="E103" s="36"/>
      <c r="F103" s="36">
        <v>12295</v>
      </c>
      <c r="G103" s="36"/>
      <c r="H103" s="36"/>
      <c r="I103" s="36"/>
      <c r="J103" s="36"/>
      <c r="K103" s="36"/>
      <c r="L103" s="36"/>
      <c r="M103" s="36"/>
      <c r="N103" s="36"/>
      <c r="O103" s="36"/>
      <c r="P103" s="36">
        <f t="shared" ref="P103" si="124">Q103+V103</f>
        <v>5023</v>
      </c>
      <c r="Q103" s="36">
        <f t="shared" ref="Q103" si="125">R103+S103+T103+U103</f>
        <v>5023</v>
      </c>
      <c r="R103" s="36"/>
      <c r="S103" s="109">
        <v>5023</v>
      </c>
      <c r="T103" s="36"/>
      <c r="U103" s="36"/>
      <c r="V103" s="36"/>
      <c r="W103" s="36"/>
      <c r="X103" s="36"/>
      <c r="Y103" s="36"/>
      <c r="Z103" s="36"/>
      <c r="AA103" s="36"/>
      <c r="AB103" s="36"/>
      <c r="AC103" s="94">
        <f t="shared" si="109"/>
        <v>40.854005693371285</v>
      </c>
      <c r="AD103" s="30" t="s">
        <v>264</v>
      </c>
      <c r="AE103" s="47"/>
      <c r="AF103">
        <v>1</v>
      </c>
    </row>
    <row r="104" spans="1:32">
      <c r="A104" s="3" t="s">
        <v>97</v>
      </c>
      <c r="B104" s="5" t="s">
        <v>14</v>
      </c>
      <c r="C104" s="35">
        <f>C105</f>
        <v>10000</v>
      </c>
      <c r="D104" s="35">
        <f t="shared" ref="D104:AB104" si="126">D105</f>
        <v>10000</v>
      </c>
      <c r="E104" s="35">
        <f t="shared" si="126"/>
        <v>0</v>
      </c>
      <c r="F104" s="35">
        <f t="shared" si="126"/>
        <v>10000</v>
      </c>
      <c r="G104" s="35">
        <f t="shared" si="126"/>
        <v>0</v>
      </c>
      <c r="H104" s="35">
        <f t="shared" si="126"/>
        <v>0</v>
      </c>
      <c r="I104" s="35">
        <f t="shared" si="126"/>
        <v>0</v>
      </c>
      <c r="J104" s="35">
        <f t="shared" si="126"/>
        <v>0</v>
      </c>
      <c r="K104" s="35">
        <f t="shared" si="126"/>
        <v>0</v>
      </c>
      <c r="L104" s="35">
        <f t="shared" si="126"/>
        <v>0</v>
      </c>
      <c r="M104" s="35">
        <f t="shared" si="126"/>
        <v>0</v>
      </c>
      <c r="N104" s="35">
        <f t="shared" si="126"/>
        <v>0</v>
      </c>
      <c r="O104" s="35">
        <f t="shared" si="126"/>
        <v>0</v>
      </c>
      <c r="P104" s="35">
        <f t="shared" si="126"/>
        <v>0</v>
      </c>
      <c r="Q104" s="35">
        <f t="shared" si="126"/>
        <v>0</v>
      </c>
      <c r="R104" s="35">
        <f t="shared" si="126"/>
        <v>0</v>
      </c>
      <c r="S104" s="35">
        <f t="shared" si="126"/>
        <v>0</v>
      </c>
      <c r="T104" s="35">
        <f t="shared" si="126"/>
        <v>0</v>
      </c>
      <c r="U104" s="35">
        <f t="shared" si="126"/>
        <v>0</v>
      </c>
      <c r="V104" s="35">
        <f t="shared" si="126"/>
        <v>0</v>
      </c>
      <c r="W104" s="35">
        <f t="shared" si="126"/>
        <v>0</v>
      </c>
      <c r="X104" s="35">
        <f t="shared" si="126"/>
        <v>0</v>
      </c>
      <c r="Y104" s="35">
        <f t="shared" si="126"/>
        <v>0</v>
      </c>
      <c r="Z104" s="35">
        <f t="shared" si="126"/>
        <v>0</v>
      </c>
      <c r="AA104" s="35">
        <f t="shared" si="126"/>
        <v>0</v>
      </c>
      <c r="AB104" s="35">
        <f t="shared" si="126"/>
        <v>0</v>
      </c>
      <c r="AC104" s="91">
        <f t="shared" si="109"/>
        <v>0</v>
      </c>
      <c r="AD104" s="12"/>
      <c r="AE104" s="45"/>
      <c r="AF104" s="35">
        <f t="shared" ref="AF104" si="127">AF105</f>
        <v>1</v>
      </c>
    </row>
    <row r="105" spans="1:32" ht="56.25">
      <c r="A105" s="17"/>
      <c r="B105" s="18" t="s">
        <v>98</v>
      </c>
      <c r="C105" s="36">
        <f t="shared" ref="C105" si="128">D105+I105</f>
        <v>10000</v>
      </c>
      <c r="D105" s="36">
        <f t="shared" ref="D105" si="129">SUM(E105:H105)</f>
        <v>10000</v>
      </c>
      <c r="E105" s="36"/>
      <c r="F105" s="36">
        <v>10000</v>
      </c>
      <c r="G105" s="36"/>
      <c r="H105" s="36"/>
      <c r="I105" s="36"/>
      <c r="J105" s="36"/>
      <c r="K105" s="36"/>
      <c r="L105" s="36"/>
      <c r="M105" s="36"/>
      <c r="N105" s="36"/>
      <c r="O105" s="36"/>
      <c r="P105" s="36"/>
      <c r="Q105" s="36"/>
      <c r="R105" s="36"/>
      <c r="S105" s="36"/>
      <c r="T105" s="36"/>
      <c r="U105" s="36"/>
      <c r="V105" s="36"/>
      <c r="W105" s="36"/>
      <c r="X105" s="36"/>
      <c r="Y105" s="36"/>
      <c r="Z105" s="36"/>
      <c r="AA105" s="36"/>
      <c r="AB105" s="36"/>
      <c r="AC105" s="91">
        <f t="shared" si="109"/>
        <v>0</v>
      </c>
      <c r="AD105" s="30" t="s">
        <v>261</v>
      </c>
      <c r="AE105" s="47"/>
      <c r="AF105">
        <v>1</v>
      </c>
    </row>
    <row r="106" spans="1:32">
      <c r="A106" s="3" t="s">
        <v>99</v>
      </c>
      <c r="B106" s="5" t="s">
        <v>15</v>
      </c>
      <c r="C106" s="35">
        <f>C107</f>
        <v>14000</v>
      </c>
      <c r="D106" s="35">
        <f t="shared" ref="D106:AB106" si="130">D107</f>
        <v>14000</v>
      </c>
      <c r="E106" s="35">
        <f t="shared" si="130"/>
        <v>0</v>
      </c>
      <c r="F106" s="35">
        <f t="shared" si="130"/>
        <v>14000</v>
      </c>
      <c r="G106" s="35">
        <f t="shared" si="130"/>
        <v>0</v>
      </c>
      <c r="H106" s="35">
        <f t="shared" si="130"/>
        <v>0</v>
      </c>
      <c r="I106" s="35">
        <f t="shared" si="130"/>
        <v>0</v>
      </c>
      <c r="J106" s="35">
        <f t="shared" si="130"/>
        <v>0</v>
      </c>
      <c r="K106" s="35">
        <f t="shared" si="130"/>
        <v>0</v>
      </c>
      <c r="L106" s="35">
        <f t="shared" si="130"/>
        <v>0</v>
      </c>
      <c r="M106" s="35">
        <f t="shared" si="130"/>
        <v>0</v>
      </c>
      <c r="N106" s="35">
        <f t="shared" si="130"/>
        <v>0</v>
      </c>
      <c r="O106" s="35">
        <f t="shared" si="130"/>
        <v>0</v>
      </c>
      <c r="P106" s="35">
        <f t="shared" si="130"/>
        <v>3596</v>
      </c>
      <c r="Q106" s="35">
        <f t="shared" si="130"/>
        <v>3596</v>
      </c>
      <c r="R106" s="35">
        <f t="shared" si="130"/>
        <v>0</v>
      </c>
      <c r="S106" s="35">
        <f t="shared" si="130"/>
        <v>3596</v>
      </c>
      <c r="T106" s="35">
        <f t="shared" si="130"/>
        <v>0</v>
      </c>
      <c r="U106" s="35">
        <f t="shared" si="130"/>
        <v>0</v>
      </c>
      <c r="V106" s="35">
        <f t="shared" si="130"/>
        <v>0</v>
      </c>
      <c r="W106" s="35">
        <f t="shared" si="130"/>
        <v>0</v>
      </c>
      <c r="X106" s="35">
        <f t="shared" si="130"/>
        <v>0</v>
      </c>
      <c r="Y106" s="35">
        <f t="shared" si="130"/>
        <v>0</v>
      </c>
      <c r="Z106" s="35">
        <f t="shared" si="130"/>
        <v>0</v>
      </c>
      <c r="AA106" s="35">
        <f t="shared" si="130"/>
        <v>0</v>
      </c>
      <c r="AB106" s="35">
        <f t="shared" si="130"/>
        <v>0</v>
      </c>
      <c r="AC106" s="91">
        <f t="shared" si="109"/>
        <v>25.685714285714283</v>
      </c>
      <c r="AD106" s="19"/>
      <c r="AE106" s="45"/>
      <c r="AF106" s="35">
        <f t="shared" ref="AF106" si="131">AF107</f>
        <v>1</v>
      </c>
    </row>
    <row r="107" spans="1:32" ht="56.25">
      <c r="A107" s="17"/>
      <c r="B107" s="18" t="s">
        <v>100</v>
      </c>
      <c r="C107" s="36">
        <f t="shared" ref="C107" si="132">D107+I107</f>
        <v>14000</v>
      </c>
      <c r="D107" s="36">
        <f t="shared" ref="D107" si="133">SUM(E107:H107)</f>
        <v>14000</v>
      </c>
      <c r="E107" s="36"/>
      <c r="F107" s="36">
        <v>14000</v>
      </c>
      <c r="G107" s="36"/>
      <c r="H107" s="36"/>
      <c r="I107" s="36"/>
      <c r="J107" s="36"/>
      <c r="K107" s="36"/>
      <c r="L107" s="36"/>
      <c r="M107" s="36"/>
      <c r="N107" s="36"/>
      <c r="O107" s="36"/>
      <c r="P107" s="36">
        <f t="shared" ref="P107" si="134">Q107+V107</f>
        <v>3596</v>
      </c>
      <c r="Q107" s="36">
        <f t="shared" ref="Q107" si="135">R107+S107+T107+U107</f>
        <v>3596</v>
      </c>
      <c r="R107" s="36"/>
      <c r="S107" s="109">
        <v>3596</v>
      </c>
      <c r="T107" s="36"/>
      <c r="U107" s="36"/>
      <c r="V107" s="36"/>
      <c r="W107" s="36"/>
      <c r="X107" s="36"/>
      <c r="Y107" s="36"/>
      <c r="Z107" s="36"/>
      <c r="AA107" s="36"/>
      <c r="AB107" s="36"/>
      <c r="AC107" s="94">
        <f t="shared" si="109"/>
        <v>25.685714285714283</v>
      </c>
      <c r="AD107" s="30" t="s">
        <v>265</v>
      </c>
      <c r="AE107" s="47"/>
      <c r="AF107">
        <v>1</v>
      </c>
    </row>
    <row r="108" spans="1:32" ht="19.5">
      <c r="A108" s="21" t="s">
        <v>46</v>
      </c>
      <c r="B108" s="56" t="s">
        <v>33</v>
      </c>
      <c r="C108" s="38">
        <f>SUM(C109:C126,C129)</f>
        <v>203767</v>
      </c>
      <c r="D108" s="38">
        <f t="shared" ref="D108:AB108" si="136">SUM(D109:D126,D129)</f>
        <v>203767</v>
      </c>
      <c r="E108" s="38">
        <f t="shared" si="136"/>
        <v>0</v>
      </c>
      <c r="F108" s="38">
        <f t="shared" si="136"/>
        <v>203767</v>
      </c>
      <c r="G108" s="38">
        <f t="shared" si="136"/>
        <v>0</v>
      </c>
      <c r="H108" s="38">
        <f t="shared" si="136"/>
        <v>0</v>
      </c>
      <c r="I108" s="38">
        <f t="shared" si="136"/>
        <v>0</v>
      </c>
      <c r="J108" s="38">
        <f t="shared" si="136"/>
        <v>0</v>
      </c>
      <c r="K108" s="38">
        <f t="shared" si="136"/>
        <v>0</v>
      </c>
      <c r="L108" s="38">
        <f t="shared" si="136"/>
        <v>0</v>
      </c>
      <c r="M108" s="38">
        <f t="shared" si="136"/>
        <v>0</v>
      </c>
      <c r="N108" s="38">
        <f t="shared" si="136"/>
        <v>0</v>
      </c>
      <c r="O108" s="38">
        <f t="shared" si="136"/>
        <v>0</v>
      </c>
      <c r="P108" s="38">
        <f t="shared" si="136"/>
        <v>5220</v>
      </c>
      <c r="Q108" s="38">
        <f t="shared" si="136"/>
        <v>5220</v>
      </c>
      <c r="R108" s="38">
        <f t="shared" si="136"/>
        <v>0</v>
      </c>
      <c r="S108" s="38">
        <f t="shared" si="136"/>
        <v>5220</v>
      </c>
      <c r="T108" s="38">
        <f t="shared" si="136"/>
        <v>0</v>
      </c>
      <c r="U108" s="38">
        <f t="shared" si="136"/>
        <v>0</v>
      </c>
      <c r="V108" s="38">
        <f t="shared" si="136"/>
        <v>0</v>
      </c>
      <c r="W108" s="38">
        <f t="shared" si="136"/>
        <v>0</v>
      </c>
      <c r="X108" s="38">
        <f t="shared" si="136"/>
        <v>0</v>
      </c>
      <c r="Y108" s="38">
        <f t="shared" si="136"/>
        <v>0</v>
      </c>
      <c r="Z108" s="38">
        <f t="shared" si="136"/>
        <v>0</v>
      </c>
      <c r="AA108" s="38">
        <f t="shared" si="136"/>
        <v>0</v>
      </c>
      <c r="AB108" s="38">
        <f t="shared" si="136"/>
        <v>0</v>
      </c>
      <c r="AC108" s="96">
        <f t="shared" si="109"/>
        <v>2.5617494491257173</v>
      </c>
      <c r="AD108" s="31"/>
      <c r="AE108" s="51"/>
      <c r="AF108" s="38">
        <f t="shared" ref="AF108" si="137">SUM(AF109:AF126,AF129)</f>
        <v>25</v>
      </c>
    </row>
    <row r="109" spans="1:32" ht="41.25" customHeight="1">
      <c r="A109" s="12">
        <v>1</v>
      </c>
      <c r="B109" s="5" t="s">
        <v>101</v>
      </c>
      <c r="C109" s="39">
        <f t="shared" ref="C109:C125" si="138">D109+I109</f>
        <v>10644</v>
      </c>
      <c r="D109" s="39">
        <f t="shared" ref="D109:D125" si="139">SUM(E109:H109)</f>
        <v>10644</v>
      </c>
      <c r="E109" s="35"/>
      <c r="F109" s="35">
        <v>10644</v>
      </c>
      <c r="G109" s="35"/>
      <c r="H109" s="35"/>
      <c r="I109" s="35"/>
      <c r="J109" s="35"/>
      <c r="K109" s="35"/>
      <c r="L109" s="35"/>
      <c r="M109" s="35"/>
      <c r="N109" s="35"/>
      <c r="O109" s="35"/>
      <c r="P109" s="39">
        <f t="shared" ref="P109:P117" si="140">Q109+V109</f>
        <v>299</v>
      </c>
      <c r="Q109" s="39">
        <f t="shared" ref="Q109:Q117" si="141">R109+S109+T109+U109</f>
        <v>299</v>
      </c>
      <c r="R109" s="35"/>
      <c r="S109" s="107">
        <v>299</v>
      </c>
      <c r="T109" s="35"/>
      <c r="U109" s="35"/>
      <c r="V109" s="35"/>
      <c r="W109" s="35"/>
      <c r="X109" s="35"/>
      <c r="Y109" s="35"/>
      <c r="Z109" s="35"/>
      <c r="AA109" s="35"/>
      <c r="AB109" s="35"/>
      <c r="AC109" s="91">
        <f t="shared" si="109"/>
        <v>2.8090943254415635</v>
      </c>
      <c r="AD109" s="12" t="s">
        <v>266</v>
      </c>
      <c r="AE109" s="45"/>
      <c r="AF109">
        <v>1</v>
      </c>
    </row>
    <row r="110" spans="1:32" ht="48" customHeight="1">
      <c r="A110" s="12">
        <v>2</v>
      </c>
      <c r="B110" s="5" t="s">
        <v>102</v>
      </c>
      <c r="C110" s="39">
        <f t="shared" si="138"/>
        <v>19445</v>
      </c>
      <c r="D110" s="39">
        <f t="shared" si="139"/>
        <v>19445</v>
      </c>
      <c r="E110" s="35"/>
      <c r="F110" s="35">
        <v>19445</v>
      </c>
      <c r="G110" s="35"/>
      <c r="H110" s="35"/>
      <c r="I110" s="35"/>
      <c r="J110" s="35"/>
      <c r="K110" s="35"/>
      <c r="L110" s="35"/>
      <c r="M110" s="35"/>
      <c r="N110" s="35"/>
      <c r="O110" s="35"/>
      <c r="P110" s="39">
        <f t="shared" si="140"/>
        <v>310</v>
      </c>
      <c r="Q110" s="39">
        <f t="shared" si="141"/>
        <v>310</v>
      </c>
      <c r="R110" s="35"/>
      <c r="S110" s="107">
        <v>310</v>
      </c>
      <c r="T110" s="35"/>
      <c r="U110" s="35"/>
      <c r="V110" s="35"/>
      <c r="W110" s="35"/>
      <c r="X110" s="35"/>
      <c r="Y110" s="35"/>
      <c r="Z110" s="35"/>
      <c r="AA110" s="35"/>
      <c r="AB110" s="35"/>
      <c r="AC110" s="91">
        <f t="shared" si="109"/>
        <v>1.5942401645667268</v>
      </c>
      <c r="AD110" s="12" t="s">
        <v>266</v>
      </c>
      <c r="AE110" s="45"/>
      <c r="AF110">
        <v>1</v>
      </c>
    </row>
    <row r="111" spans="1:32" ht="45.75" customHeight="1">
      <c r="A111" s="12">
        <v>3</v>
      </c>
      <c r="B111" s="5" t="s">
        <v>103</v>
      </c>
      <c r="C111" s="39">
        <f t="shared" si="138"/>
        <v>11363</v>
      </c>
      <c r="D111" s="39">
        <f t="shared" si="139"/>
        <v>11363</v>
      </c>
      <c r="E111" s="35"/>
      <c r="F111" s="35">
        <v>11363</v>
      </c>
      <c r="G111" s="35"/>
      <c r="H111" s="35"/>
      <c r="I111" s="35"/>
      <c r="J111" s="35"/>
      <c r="K111" s="35"/>
      <c r="L111" s="35"/>
      <c r="M111" s="35"/>
      <c r="N111" s="35"/>
      <c r="O111" s="35"/>
      <c r="P111" s="39">
        <f t="shared" si="140"/>
        <v>605</v>
      </c>
      <c r="Q111" s="39">
        <f t="shared" si="141"/>
        <v>605</v>
      </c>
      <c r="R111" s="35"/>
      <c r="S111" s="107">
        <v>605</v>
      </c>
      <c r="T111" s="35"/>
      <c r="U111" s="35"/>
      <c r="V111" s="35"/>
      <c r="W111" s="35"/>
      <c r="X111" s="35"/>
      <c r="Y111" s="35"/>
      <c r="Z111" s="35"/>
      <c r="AA111" s="35"/>
      <c r="AB111" s="35"/>
      <c r="AC111" s="91">
        <f t="shared" si="109"/>
        <v>5.3242981606969986</v>
      </c>
      <c r="AD111" s="12" t="s">
        <v>266</v>
      </c>
      <c r="AE111" s="45"/>
      <c r="AF111">
        <v>1</v>
      </c>
    </row>
    <row r="112" spans="1:32" ht="56.25">
      <c r="A112" s="12">
        <v>4</v>
      </c>
      <c r="B112" s="5" t="s">
        <v>104</v>
      </c>
      <c r="C112" s="39">
        <f t="shared" si="138"/>
        <v>5000</v>
      </c>
      <c r="D112" s="39">
        <f t="shared" si="139"/>
        <v>5000</v>
      </c>
      <c r="E112" s="35"/>
      <c r="F112" s="35">
        <v>5000</v>
      </c>
      <c r="G112" s="35"/>
      <c r="H112" s="35"/>
      <c r="I112" s="35"/>
      <c r="J112" s="35"/>
      <c r="K112" s="35"/>
      <c r="L112" s="35"/>
      <c r="M112" s="35"/>
      <c r="N112" s="35"/>
      <c r="O112" s="35"/>
      <c r="P112" s="39">
        <f t="shared" si="140"/>
        <v>0</v>
      </c>
      <c r="Q112" s="39">
        <f t="shared" si="141"/>
        <v>0</v>
      </c>
      <c r="R112" s="35"/>
      <c r="S112" s="35"/>
      <c r="T112" s="35"/>
      <c r="U112" s="35"/>
      <c r="V112" s="35"/>
      <c r="W112" s="35"/>
      <c r="X112" s="35"/>
      <c r="Y112" s="35"/>
      <c r="Z112" s="35"/>
      <c r="AA112" s="35"/>
      <c r="AB112" s="35"/>
      <c r="AC112" s="91">
        <f t="shared" si="109"/>
        <v>0</v>
      </c>
      <c r="AD112" s="12" t="s">
        <v>259</v>
      </c>
      <c r="AE112" s="45"/>
      <c r="AF112">
        <v>1</v>
      </c>
    </row>
    <row r="113" spans="1:32" ht="56.25">
      <c r="A113" s="12">
        <v>5</v>
      </c>
      <c r="B113" s="5" t="s">
        <v>105</v>
      </c>
      <c r="C113" s="39">
        <f t="shared" si="138"/>
        <v>10000</v>
      </c>
      <c r="D113" s="39">
        <f t="shared" si="139"/>
        <v>10000</v>
      </c>
      <c r="E113" s="35"/>
      <c r="F113" s="35">
        <v>10000</v>
      </c>
      <c r="G113" s="35"/>
      <c r="H113" s="35"/>
      <c r="I113" s="35"/>
      <c r="J113" s="35"/>
      <c r="K113" s="35"/>
      <c r="L113" s="35"/>
      <c r="M113" s="35"/>
      <c r="N113" s="35"/>
      <c r="O113" s="35"/>
      <c r="P113" s="39">
        <f t="shared" si="140"/>
        <v>190</v>
      </c>
      <c r="Q113" s="39">
        <f t="shared" si="141"/>
        <v>190</v>
      </c>
      <c r="R113" s="35"/>
      <c r="S113" s="107">
        <v>190</v>
      </c>
      <c r="T113" s="35"/>
      <c r="U113" s="35"/>
      <c r="V113" s="35"/>
      <c r="W113" s="35"/>
      <c r="X113" s="35"/>
      <c r="Y113" s="35"/>
      <c r="Z113" s="35"/>
      <c r="AA113" s="35"/>
      <c r="AB113" s="35"/>
      <c r="AC113" s="91">
        <f t="shared" si="109"/>
        <v>1.9</v>
      </c>
      <c r="AD113" s="12" t="s">
        <v>259</v>
      </c>
      <c r="AE113" s="45"/>
      <c r="AF113">
        <v>1</v>
      </c>
    </row>
    <row r="114" spans="1:32" ht="56.25">
      <c r="A114" s="12">
        <v>6</v>
      </c>
      <c r="B114" s="5" t="s">
        <v>106</v>
      </c>
      <c r="C114" s="39">
        <f t="shared" si="138"/>
        <v>12000</v>
      </c>
      <c r="D114" s="39">
        <f t="shared" si="139"/>
        <v>12000</v>
      </c>
      <c r="E114" s="35"/>
      <c r="F114" s="35">
        <v>12000</v>
      </c>
      <c r="G114" s="35"/>
      <c r="H114" s="35"/>
      <c r="I114" s="35"/>
      <c r="J114" s="35"/>
      <c r="K114" s="35"/>
      <c r="L114" s="35"/>
      <c r="M114" s="35"/>
      <c r="N114" s="35"/>
      <c r="O114" s="35"/>
      <c r="P114" s="39">
        <f t="shared" si="140"/>
        <v>309</v>
      </c>
      <c r="Q114" s="39">
        <f t="shared" si="141"/>
        <v>309</v>
      </c>
      <c r="R114" s="35"/>
      <c r="S114" s="107">
        <v>309</v>
      </c>
      <c r="T114" s="35"/>
      <c r="U114" s="35"/>
      <c r="V114" s="35"/>
      <c r="W114" s="35"/>
      <c r="X114" s="35"/>
      <c r="Y114" s="35"/>
      <c r="Z114" s="35"/>
      <c r="AA114" s="35"/>
      <c r="AB114" s="35"/>
      <c r="AC114" s="91">
        <f t="shared" si="109"/>
        <v>2.5749999999999997</v>
      </c>
      <c r="AD114" s="12" t="s">
        <v>259</v>
      </c>
      <c r="AE114" s="45"/>
      <c r="AF114">
        <v>1</v>
      </c>
    </row>
    <row r="115" spans="1:32" ht="56.25">
      <c r="A115" s="12">
        <v>7</v>
      </c>
      <c r="B115" s="5" t="s">
        <v>107</v>
      </c>
      <c r="C115" s="39">
        <f t="shared" si="138"/>
        <v>5000</v>
      </c>
      <c r="D115" s="39">
        <f t="shared" si="139"/>
        <v>5000</v>
      </c>
      <c r="E115" s="35"/>
      <c r="F115" s="35">
        <v>5000</v>
      </c>
      <c r="G115" s="35"/>
      <c r="H115" s="35"/>
      <c r="I115" s="35"/>
      <c r="J115" s="35"/>
      <c r="K115" s="35"/>
      <c r="L115" s="35"/>
      <c r="M115" s="35"/>
      <c r="N115" s="35"/>
      <c r="O115" s="35"/>
      <c r="P115" s="39">
        <f t="shared" si="140"/>
        <v>0</v>
      </c>
      <c r="Q115" s="39">
        <f t="shared" si="141"/>
        <v>0</v>
      </c>
      <c r="R115" s="35"/>
      <c r="S115" s="35"/>
      <c r="T115" s="35"/>
      <c r="U115" s="35"/>
      <c r="V115" s="35"/>
      <c r="W115" s="35"/>
      <c r="X115" s="35"/>
      <c r="Y115" s="35"/>
      <c r="Z115" s="35"/>
      <c r="AA115" s="35"/>
      <c r="AB115" s="35"/>
      <c r="AC115" s="91">
        <f t="shared" si="109"/>
        <v>0</v>
      </c>
      <c r="AD115" s="12" t="s">
        <v>267</v>
      </c>
      <c r="AE115" s="45"/>
      <c r="AF115">
        <v>1</v>
      </c>
    </row>
    <row r="116" spans="1:32" ht="56.25">
      <c r="A116" s="12">
        <v>8</v>
      </c>
      <c r="B116" s="5" t="s">
        <v>108</v>
      </c>
      <c r="C116" s="39">
        <f t="shared" si="138"/>
        <v>10000</v>
      </c>
      <c r="D116" s="39">
        <f t="shared" si="139"/>
        <v>10000</v>
      </c>
      <c r="E116" s="35"/>
      <c r="F116" s="35">
        <v>10000</v>
      </c>
      <c r="G116" s="35"/>
      <c r="H116" s="35"/>
      <c r="I116" s="35"/>
      <c r="J116" s="35"/>
      <c r="K116" s="35"/>
      <c r="L116" s="35"/>
      <c r="M116" s="35"/>
      <c r="N116" s="35"/>
      <c r="O116" s="35"/>
      <c r="P116" s="39">
        <f t="shared" si="140"/>
        <v>0</v>
      </c>
      <c r="Q116" s="39">
        <f t="shared" si="141"/>
        <v>0</v>
      </c>
      <c r="R116" s="35"/>
      <c r="S116" s="35"/>
      <c r="T116" s="35"/>
      <c r="U116" s="35"/>
      <c r="V116" s="35"/>
      <c r="W116" s="35"/>
      <c r="X116" s="35"/>
      <c r="Y116" s="35"/>
      <c r="Z116" s="35"/>
      <c r="AA116" s="35"/>
      <c r="AB116" s="35"/>
      <c r="AC116" s="91">
        <f t="shared" si="109"/>
        <v>0</v>
      </c>
      <c r="AD116" s="12" t="s">
        <v>267</v>
      </c>
      <c r="AE116" s="45"/>
      <c r="AF116">
        <v>1</v>
      </c>
    </row>
    <row r="117" spans="1:32" ht="56.25">
      <c r="A117" s="12">
        <v>10</v>
      </c>
      <c r="B117" s="5" t="s">
        <v>109</v>
      </c>
      <c r="C117" s="39">
        <f t="shared" si="138"/>
        <v>10000</v>
      </c>
      <c r="D117" s="39">
        <f t="shared" si="139"/>
        <v>10000</v>
      </c>
      <c r="E117" s="35"/>
      <c r="F117" s="35">
        <v>10000</v>
      </c>
      <c r="G117" s="35"/>
      <c r="H117" s="35"/>
      <c r="I117" s="35"/>
      <c r="J117" s="35"/>
      <c r="K117" s="35"/>
      <c r="L117" s="35"/>
      <c r="M117" s="35"/>
      <c r="N117" s="35"/>
      <c r="O117" s="35"/>
      <c r="P117" s="39">
        <f t="shared" si="140"/>
        <v>1521</v>
      </c>
      <c r="Q117" s="39">
        <f t="shared" si="141"/>
        <v>1521</v>
      </c>
      <c r="R117" s="35"/>
      <c r="S117" s="107">
        <v>1521</v>
      </c>
      <c r="T117" s="35"/>
      <c r="U117" s="35"/>
      <c r="V117" s="35"/>
      <c r="W117" s="35"/>
      <c r="X117" s="35"/>
      <c r="Y117" s="35"/>
      <c r="Z117" s="35"/>
      <c r="AA117" s="35"/>
      <c r="AB117" s="35"/>
      <c r="AC117" s="91">
        <f t="shared" si="109"/>
        <v>15.21</v>
      </c>
      <c r="AD117" s="12" t="s">
        <v>267</v>
      </c>
      <c r="AE117" s="45"/>
      <c r="AF117">
        <v>1</v>
      </c>
    </row>
    <row r="118" spans="1:32" ht="56.25">
      <c r="A118" s="12">
        <v>11</v>
      </c>
      <c r="B118" s="5" t="s">
        <v>110</v>
      </c>
      <c r="C118" s="39">
        <f t="shared" si="138"/>
        <v>9263</v>
      </c>
      <c r="D118" s="39">
        <f t="shared" si="139"/>
        <v>9263</v>
      </c>
      <c r="E118" s="35"/>
      <c r="F118" s="35">
        <v>9263</v>
      </c>
      <c r="G118" s="35"/>
      <c r="H118" s="35"/>
      <c r="I118" s="35"/>
      <c r="J118" s="35"/>
      <c r="K118" s="35"/>
      <c r="L118" s="35"/>
      <c r="M118" s="35"/>
      <c r="N118" s="35"/>
      <c r="O118" s="35"/>
      <c r="P118" s="35"/>
      <c r="Q118" s="35"/>
      <c r="R118" s="35"/>
      <c r="S118" s="35"/>
      <c r="T118" s="35"/>
      <c r="U118" s="35"/>
      <c r="V118" s="35"/>
      <c r="W118" s="35"/>
      <c r="X118" s="35"/>
      <c r="Y118" s="35"/>
      <c r="Z118" s="35"/>
      <c r="AA118" s="35"/>
      <c r="AB118" s="35"/>
      <c r="AC118" s="91">
        <f t="shared" si="109"/>
        <v>0</v>
      </c>
      <c r="AD118" s="12" t="s">
        <v>267</v>
      </c>
      <c r="AE118" s="45"/>
      <c r="AF118">
        <v>1</v>
      </c>
    </row>
    <row r="119" spans="1:32" ht="56.25">
      <c r="A119" s="12">
        <v>12</v>
      </c>
      <c r="B119" s="5" t="s">
        <v>111</v>
      </c>
      <c r="C119" s="39">
        <f t="shared" si="138"/>
        <v>6000</v>
      </c>
      <c r="D119" s="39">
        <f t="shared" si="139"/>
        <v>6000</v>
      </c>
      <c r="E119" s="35"/>
      <c r="F119" s="35">
        <v>6000</v>
      </c>
      <c r="G119" s="35"/>
      <c r="H119" s="35"/>
      <c r="I119" s="35"/>
      <c r="J119" s="35"/>
      <c r="K119" s="35"/>
      <c r="L119" s="35"/>
      <c r="M119" s="35"/>
      <c r="N119" s="35"/>
      <c r="O119" s="35"/>
      <c r="P119" s="35"/>
      <c r="Q119" s="35"/>
      <c r="R119" s="35"/>
      <c r="S119" s="35"/>
      <c r="T119" s="35"/>
      <c r="U119" s="35"/>
      <c r="V119" s="35"/>
      <c r="W119" s="35"/>
      <c r="X119" s="35"/>
      <c r="Y119" s="35"/>
      <c r="Z119" s="35"/>
      <c r="AA119" s="35"/>
      <c r="AB119" s="35"/>
      <c r="AC119" s="91">
        <f t="shared" si="109"/>
        <v>0</v>
      </c>
      <c r="AD119" s="12" t="s">
        <v>267</v>
      </c>
      <c r="AE119" s="45"/>
      <c r="AF119">
        <v>1</v>
      </c>
    </row>
    <row r="120" spans="1:32" ht="56.25">
      <c r="A120" s="12">
        <v>13</v>
      </c>
      <c r="B120" s="5" t="s">
        <v>112</v>
      </c>
      <c r="C120" s="39">
        <f t="shared" si="138"/>
        <v>5000</v>
      </c>
      <c r="D120" s="39">
        <f t="shared" si="139"/>
        <v>5000</v>
      </c>
      <c r="E120" s="35"/>
      <c r="F120" s="35">
        <v>5000</v>
      </c>
      <c r="G120" s="35"/>
      <c r="H120" s="35"/>
      <c r="I120" s="35"/>
      <c r="J120" s="35"/>
      <c r="K120" s="35"/>
      <c r="L120" s="35"/>
      <c r="M120" s="35"/>
      <c r="N120" s="35"/>
      <c r="O120" s="35"/>
      <c r="P120" s="35"/>
      <c r="Q120" s="35"/>
      <c r="R120" s="35"/>
      <c r="S120" s="35"/>
      <c r="T120" s="35"/>
      <c r="U120" s="35"/>
      <c r="V120" s="35"/>
      <c r="W120" s="35"/>
      <c r="X120" s="35"/>
      <c r="Y120" s="35"/>
      <c r="Z120" s="35"/>
      <c r="AA120" s="35"/>
      <c r="AB120" s="35"/>
      <c r="AC120" s="91">
        <f t="shared" si="109"/>
        <v>0</v>
      </c>
      <c r="AD120" s="12" t="s">
        <v>267</v>
      </c>
      <c r="AE120" s="45"/>
      <c r="AF120">
        <v>1</v>
      </c>
    </row>
    <row r="121" spans="1:32" ht="56.25">
      <c r="A121" s="12">
        <v>14</v>
      </c>
      <c r="B121" s="5" t="s">
        <v>113</v>
      </c>
      <c r="C121" s="39">
        <f t="shared" si="138"/>
        <v>7000</v>
      </c>
      <c r="D121" s="39">
        <f t="shared" si="139"/>
        <v>7000</v>
      </c>
      <c r="E121" s="35"/>
      <c r="F121" s="35">
        <v>7000</v>
      </c>
      <c r="G121" s="35"/>
      <c r="H121" s="35"/>
      <c r="I121" s="35"/>
      <c r="J121" s="35"/>
      <c r="K121" s="35"/>
      <c r="L121" s="35"/>
      <c r="M121" s="35"/>
      <c r="N121" s="35"/>
      <c r="O121" s="35"/>
      <c r="P121" s="35"/>
      <c r="Q121" s="35"/>
      <c r="R121" s="35"/>
      <c r="S121" s="35"/>
      <c r="T121" s="35"/>
      <c r="U121" s="35"/>
      <c r="V121" s="35"/>
      <c r="W121" s="35"/>
      <c r="X121" s="35"/>
      <c r="Y121" s="35"/>
      <c r="Z121" s="35"/>
      <c r="AA121" s="35"/>
      <c r="AB121" s="35"/>
      <c r="AC121" s="91">
        <f t="shared" si="109"/>
        <v>0</v>
      </c>
      <c r="AD121" s="12" t="s">
        <v>267</v>
      </c>
      <c r="AE121" s="45"/>
      <c r="AF121">
        <v>1</v>
      </c>
    </row>
    <row r="122" spans="1:32" ht="56.25">
      <c r="A122" s="12">
        <v>15</v>
      </c>
      <c r="B122" s="5" t="s">
        <v>114</v>
      </c>
      <c r="C122" s="39">
        <f t="shared" si="138"/>
        <v>5000</v>
      </c>
      <c r="D122" s="39">
        <f t="shared" si="139"/>
        <v>5000</v>
      </c>
      <c r="E122" s="35"/>
      <c r="F122" s="35">
        <v>5000</v>
      </c>
      <c r="G122" s="35"/>
      <c r="H122" s="35"/>
      <c r="I122" s="35"/>
      <c r="J122" s="35"/>
      <c r="K122" s="35"/>
      <c r="L122" s="35"/>
      <c r="M122" s="35"/>
      <c r="N122" s="35"/>
      <c r="O122" s="35"/>
      <c r="P122" s="35"/>
      <c r="Q122" s="35"/>
      <c r="R122" s="35"/>
      <c r="S122" s="35"/>
      <c r="T122" s="35"/>
      <c r="U122" s="35"/>
      <c r="V122" s="35"/>
      <c r="W122" s="35"/>
      <c r="X122" s="35"/>
      <c r="Y122" s="35"/>
      <c r="Z122" s="35"/>
      <c r="AA122" s="35"/>
      <c r="AB122" s="35"/>
      <c r="AC122" s="91">
        <f t="shared" si="109"/>
        <v>0</v>
      </c>
      <c r="AD122" s="12" t="s">
        <v>267</v>
      </c>
      <c r="AE122" s="45"/>
      <c r="AF122">
        <v>1</v>
      </c>
    </row>
    <row r="123" spans="1:32" ht="56.25">
      <c r="A123" s="12">
        <v>16</v>
      </c>
      <c r="B123" s="5" t="s">
        <v>115</v>
      </c>
      <c r="C123" s="39">
        <f t="shared" si="138"/>
        <v>3000</v>
      </c>
      <c r="D123" s="39">
        <f t="shared" si="139"/>
        <v>3000</v>
      </c>
      <c r="E123" s="35"/>
      <c r="F123" s="35">
        <v>3000</v>
      </c>
      <c r="G123" s="35"/>
      <c r="H123" s="35"/>
      <c r="I123" s="35"/>
      <c r="J123" s="35"/>
      <c r="K123" s="35"/>
      <c r="L123" s="35"/>
      <c r="M123" s="35"/>
      <c r="N123" s="35"/>
      <c r="O123" s="35"/>
      <c r="P123" s="35"/>
      <c r="Q123" s="35"/>
      <c r="R123" s="35"/>
      <c r="S123" s="35"/>
      <c r="T123" s="35"/>
      <c r="U123" s="35"/>
      <c r="V123" s="35"/>
      <c r="W123" s="35"/>
      <c r="X123" s="35"/>
      <c r="Y123" s="35"/>
      <c r="Z123" s="35"/>
      <c r="AA123" s="35"/>
      <c r="AB123" s="35"/>
      <c r="AC123" s="91">
        <f t="shared" si="109"/>
        <v>0</v>
      </c>
      <c r="AD123" s="12" t="s">
        <v>267</v>
      </c>
      <c r="AE123" s="45"/>
      <c r="AF123">
        <v>1</v>
      </c>
    </row>
    <row r="124" spans="1:32" ht="56.25">
      <c r="A124" s="12">
        <v>17</v>
      </c>
      <c r="B124" s="5" t="s">
        <v>116</v>
      </c>
      <c r="C124" s="39">
        <f t="shared" si="138"/>
        <v>5000</v>
      </c>
      <c r="D124" s="39">
        <f t="shared" si="139"/>
        <v>5000</v>
      </c>
      <c r="E124" s="35"/>
      <c r="F124" s="35">
        <v>5000</v>
      </c>
      <c r="G124" s="35"/>
      <c r="H124" s="35"/>
      <c r="I124" s="35"/>
      <c r="J124" s="35"/>
      <c r="K124" s="35"/>
      <c r="L124" s="35"/>
      <c r="M124" s="35"/>
      <c r="N124" s="35"/>
      <c r="O124" s="35"/>
      <c r="P124" s="35"/>
      <c r="Q124" s="35"/>
      <c r="R124" s="35"/>
      <c r="S124" s="35"/>
      <c r="T124" s="35"/>
      <c r="U124" s="35"/>
      <c r="V124" s="35"/>
      <c r="W124" s="35"/>
      <c r="X124" s="35"/>
      <c r="Y124" s="35"/>
      <c r="Z124" s="35"/>
      <c r="AA124" s="35"/>
      <c r="AB124" s="35"/>
      <c r="AC124" s="91">
        <f t="shared" si="109"/>
        <v>0</v>
      </c>
      <c r="AD124" s="12" t="s">
        <v>267</v>
      </c>
      <c r="AE124" s="45"/>
      <c r="AF124">
        <v>1</v>
      </c>
    </row>
    <row r="125" spans="1:32" ht="56.25">
      <c r="A125" s="12">
        <v>18</v>
      </c>
      <c r="B125" s="5" t="s">
        <v>117</v>
      </c>
      <c r="C125" s="39">
        <f t="shared" si="138"/>
        <v>3000</v>
      </c>
      <c r="D125" s="39">
        <f t="shared" si="139"/>
        <v>3000</v>
      </c>
      <c r="E125" s="35"/>
      <c r="F125" s="35">
        <v>3000</v>
      </c>
      <c r="G125" s="35"/>
      <c r="H125" s="35"/>
      <c r="I125" s="35"/>
      <c r="J125" s="35"/>
      <c r="K125" s="35"/>
      <c r="L125" s="35"/>
      <c r="M125" s="35"/>
      <c r="N125" s="35"/>
      <c r="O125" s="35"/>
      <c r="P125" s="35"/>
      <c r="Q125" s="35"/>
      <c r="R125" s="35"/>
      <c r="S125" s="35"/>
      <c r="T125" s="35"/>
      <c r="U125" s="35"/>
      <c r="V125" s="35"/>
      <c r="W125" s="35"/>
      <c r="X125" s="35"/>
      <c r="Y125" s="35"/>
      <c r="Z125" s="35"/>
      <c r="AA125" s="35"/>
      <c r="AB125" s="35"/>
      <c r="AC125" s="91">
        <f t="shared" si="109"/>
        <v>0</v>
      </c>
      <c r="AD125" s="12" t="s">
        <v>265</v>
      </c>
      <c r="AE125" s="45"/>
      <c r="AF125">
        <v>1</v>
      </c>
    </row>
    <row r="126" spans="1:32" ht="87.75" customHeight="1">
      <c r="A126" s="16">
        <v>19</v>
      </c>
      <c r="B126" s="2" t="s">
        <v>118</v>
      </c>
      <c r="C126" s="34">
        <f>SUM(C127:C128)</f>
        <v>6800</v>
      </c>
      <c r="D126" s="34">
        <f t="shared" ref="D126:AB126" si="142">SUM(D127:D128)</f>
        <v>6800</v>
      </c>
      <c r="E126" s="34">
        <f t="shared" si="142"/>
        <v>0</v>
      </c>
      <c r="F126" s="34">
        <f t="shared" si="142"/>
        <v>6800</v>
      </c>
      <c r="G126" s="34">
        <f t="shared" si="142"/>
        <v>0</v>
      </c>
      <c r="H126" s="34">
        <f t="shared" si="142"/>
        <v>0</v>
      </c>
      <c r="I126" s="34">
        <f t="shared" si="142"/>
        <v>0</v>
      </c>
      <c r="J126" s="34">
        <f t="shared" si="142"/>
        <v>0</v>
      </c>
      <c r="K126" s="34">
        <f t="shared" si="142"/>
        <v>0</v>
      </c>
      <c r="L126" s="34">
        <f t="shared" si="142"/>
        <v>0</v>
      </c>
      <c r="M126" s="34">
        <f t="shared" si="142"/>
        <v>0</v>
      </c>
      <c r="N126" s="34">
        <f t="shared" si="142"/>
        <v>0</v>
      </c>
      <c r="O126" s="34">
        <f t="shared" si="142"/>
        <v>0</v>
      </c>
      <c r="P126" s="34">
        <f t="shared" si="142"/>
        <v>347</v>
      </c>
      <c r="Q126" s="34">
        <f t="shared" si="142"/>
        <v>347</v>
      </c>
      <c r="R126" s="34">
        <f t="shared" si="142"/>
        <v>0</v>
      </c>
      <c r="S126" s="34">
        <f t="shared" si="142"/>
        <v>347</v>
      </c>
      <c r="T126" s="34">
        <f t="shared" si="142"/>
        <v>0</v>
      </c>
      <c r="U126" s="34">
        <f t="shared" si="142"/>
        <v>0</v>
      </c>
      <c r="V126" s="34">
        <f t="shared" si="142"/>
        <v>0</v>
      </c>
      <c r="W126" s="34">
        <f t="shared" si="142"/>
        <v>0</v>
      </c>
      <c r="X126" s="34">
        <f t="shared" si="142"/>
        <v>0</v>
      </c>
      <c r="Y126" s="34">
        <f t="shared" si="142"/>
        <v>0</v>
      </c>
      <c r="Z126" s="34">
        <f t="shared" si="142"/>
        <v>0</v>
      </c>
      <c r="AA126" s="34">
        <f t="shared" si="142"/>
        <v>0</v>
      </c>
      <c r="AB126" s="34">
        <f t="shared" si="142"/>
        <v>0</v>
      </c>
      <c r="AC126" s="90">
        <f t="shared" si="109"/>
        <v>5.1029411764705888</v>
      </c>
      <c r="AD126" s="20"/>
      <c r="AE126" s="44"/>
      <c r="AF126" s="34">
        <f t="shared" ref="AF126" si="143">SUM(AF127:AF128)</f>
        <v>2</v>
      </c>
    </row>
    <row r="127" spans="1:32" ht="90" customHeight="1">
      <c r="A127" s="17"/>
      <c r="B127" s="18" t="s">
        <v>119</v>
      </c>
      <c r="C127" s="36">
        <f t="shared" ref="C127:C128" si="144">D127+I127</f>
        <v>3800</v>
      </c>
      <c r="D127" s="36">
        <f t="shared" ref="D127:D128" si="145">SUM(E127:H127)</f>
        <v>3800</v>
      </c>
      <c r="E127" s="36"/>
      <c r="F127" s="36">
        <v>3800</v>
      </c>
      <c r="G127" s="36"/>
      <c r="H127" s="36"/>
      <c r="I127" s="36"/>
      <c r="J127" s="36"/>
      <c r="K127" s="36"/>
      <c r="L127" s="36"/>
      <c r="M127" s="36"/>
      <c r="N127" s="36"/>
      <c r="O127" s="36"/>
      <c r="P127" s="36"/>
      <c r="Q127" s="36"/>
      <c r="R127" s="36"/>
      <c r="S127" s="36"/>
      <c r="T127" s="36"/>
      <c r="U127" s="36"/>
      <c r="V127" s="36"/>
      <c r="W127" s="36"/>
      <c r="X127" s="36"/>
      <c r="Y127" s="36"/>
      <c r="Z127" s="36"/>
      <c r="AA127" s="36"/>
      <c r="AB127" s="36"/>
      <c r="AC127" s="91">
        <f t="shared" si="109"/>
        <v>0</v>
      </c>
      <c r="AD127" s="30" t="s">
        <v>262</v>
      </c>
      <c r="AE127" s="47"/>
      <c r="AF127">
        <v>1</v>
      </c>
    </row>
    <row r="128" spans="1:32" ht="84.75" customHeight="1">
      <c r="A128" s="17"/>
      <c r="B128" s="18" t="s">
        <v>120</v>
      </c>
      <c r="C128" s="36">
        <f t="shared" si="144"/>
        <v>3000</v>
      </c>
      <c r="D128" s="36">
        <f t="shared" si="145"/>
        <v>3000</v>
      </c>
      <c r="E128" s="36"/>
      <c r="F128" s="36">
        <v>3000</v>
      </c>
      <c r="G128" s="36"/>
      <c r="H128" s="36"/>
      <c r="I128" s="36"/>
      <c r="J128" s="36"/>
      <c r="K128" s="36"/>
      <c r="L128" s="36"/>
      <c r="M128" s="36"/>
      <c r="N128" s="36"/>
      <c r="O128" s="36"/>
      <c r="P128" s="36">
        <f t="shared" ref="P128" si="146">Q128+V128</f>
        <v>347</v>
      </c>
      <c r="Q128" s="36">
        <f t="shared" ref="Q128" si="147">R128+S128+T128+U128</f>
        <v>347</v>
      </c>
      <c r="R128" s="36"/>
      <c r="S128" s="109">
        <v>347</v>
      </c>
      <c r="T128" s="36"/>
      <c r="U128" s="36"/>
      <c r="V128" s="36"/>
      <c r="W128" s="36"/>
      <c r="X128" s="36"/>
      <c r="Y128" s="36"/>
      <c r="Z128" s="36"/>
      <c r="AA128" s="36"/>
      <c r="AB128" s="36"/>
      <c r="AC128" s="94">
        <f t="shared" si="109"/>
        <v>11.566666666666666</v>
      </c>
      <c r="AD128" s="30" t="s">
        <v>267</v>
      </c>
      <c r="AE128" s="47"/>
      <c r="AF128">
        <v>1</v>
      </c>
    </row>
    <row r="129" spans="1:32">
      <c r="A129" s="15">
        <v>20</v>
      </c>
      <c r="B129" s="2" t="s">
        <v>64</v>
      </c>
      <c r="C129" s="34">
        <f>SUM(C130:C135)</f>
        <v>60252</v>
      </c>
      <c r="D129" s="34">
        <f t="shared" ref="D129:AB129" si="148">SUM(D130:D135)</f>
        <v>60252</v>
      </c>
      <c r="E129" s="34">
        <f t="shared" si="148"/>
        <v>0</v>
      </c>
      <c r="F129" s="34">
        <f t="shared" si="148"/>
        <v>60252</v>
      </c>
      <c r="G129" s="34">
        <f t="shared" si="148"/>
        <v>0</v>
      </c>
      <c r="H129" s="34">
        <f t="shared" si="148"/>
        <v>0</v>
      </c>
      <c r="I129" s="34">
        <f t="shared" si="148"/>
        <v>0</v>
      </c>
      <c r="J129" s="34">
        <f t="shared" si="148"/>
        <v>0</v>
      </c>
      <c r="K129" s="34">
        <f t="shared" si="148"/>
        <v>0</v>
      </c>
      <c r="L129" s="34">
        <f t="shared" si="148"/>
        <v>0</v>
      </c>
      <c r="M129" s="34">
        <f t="shared" si="148"/>
        <v>0</v>
      </c>
      <c r="N129" s="34">
        <f t="shared" si="148"/>
        <v>0</v>
      </c>
      <c r="O129" s="34">
        <f t="shared" si="148"/>
        <v>0</v>
      </c>
      <c r="P129" s="34">
        <f t="shared" si="148"/>
        <v>1639</v>
      </c>
      <c r="Q129" s="34">
        <f t="shared" si="148"/>
        <v>1639</v>
      </c>
      <c r="R129" s="34">
        <f t="shared" si="148"/>
        <v>0</v>
      </c>
      <c r="S129" s="34">
        <f t="shared" si="148"/>
        <v>1639</v>
      </c>
      <c r="T129" s="34">
        <f t="shared" si="148"/>
        <v>0</v>
      </c>
      <c r="U129" s="34">
        <f t="shared" si="148"/>
        <v>0</v>
      </c>
      <c r="V129" s="34">
        <f t="shared" si="148"/>
        <v>0</v>
      </c>
      <c r="W129" s="34">
        <f t="shared" si="148"/>
        <v>0</v>
      </c>
      <c r="X129" s="34">
        <f t="shared" si="148"/>
        <v>0</v>
      </c>
      <c r="Y129" s="34">
        <f t="shared" si="148"/>
        <v>0</v>
      </c>
      <c r="Z129" s="34">
        <f t="shared" si="148"/>
        <v>0</v>
      </c>
      <c r="AA129" s="34">
        <f t="shared" si="148"/>
        <v>0</v>
      </c>
      <c r="AB129" s="34">
        <f t="shared" si="148"/>
        <v>0</v>
      </c>
      <c r="AC129" s="90">
        <f t="shared" si="109"/>
        <v>2.720241651729403</v>
      </c>
      <c r="AD129" s="16"/>
      <c r="AE129" s="44"/>
      <c r="AF129" s="34">
        <f t="shared" ref="AF129" si="149">SUM(AF130:AF135)</f>
        <v>6</v>
      </c>
    </row>
    <row r="130" spans="1:32" ht="56.25">
      <c r="A130" s="30" t="s">
        <v>30</v>
      </c>
      <c r="B130" s="18" t="s">
        <v>121</v>
      </c>
      <c r="C130" s="36">
        <f t="shared" ref="C130:C135" si="150">D130+I130</f>
        <v>10000</v>
      </c>
      <c r="D130" s="36">
        <f t="shared" ref="D130:D135" si="151">SUM(E130:H130)</f>
        <v>10000</v>
      </c>
      <c r="E130" s="36"/>
      <c r="F130" s="36">
        <v>10000</v>
      </c>
      <c r="G130" s="36"/>
      <c r="H130" s="36"/>
      <c r="I130" s="36"/>
      <c r="J130" s="36"/>
      <c r="K130" s="36"/>
      <c r="L130" s="36"/>
      <c r="M130" s="36"/>
      <c r="N130" s="36"/>
      <c r="O130" s="36"/>
      <c r="P130" s="36"/>
      <c r="Q130" s="36"/>
      <c r="R130" s="36"/>
      <c r="S130" s="36"/>
      <c r="T130" s="36"/>
      <c r="U130" s="36"/>
      <c r="V130" s="36"/>
      <c r="W130" s="36"/>
      <c r="X130" s="36"/>
      <c r="Y130" s="36"/>
      <c r="Z130" s="36"/>
      <c r="AA130" s="36"/>
      <c r="AB130" s="36"/>
      <c r="AC130" s="91">
        <f t="shared" si="109"/>
        <v>0</v>
      </c>
      <c r="AD130" s="30" t="s">
        <v>262</v>
      </c>
      <c r="AE130" s="47"/>
      <c r="AF130">
        <v>1</v>
      </c>
    </row>
    <row r="131" spans="1:32" ht="56.25">
      <c r="A131" s="30" t="s">
        <v>34</v>
      </c>
      <c r="B131" s="18" t="s">
        <v>122</v>
      </c>
      <c r="C131" s="36">
        <f t="shared" si="150"/>
        <v>17598</v>
      </c>
      <c r="D131" s="36">
        <f t="shared" si="151"/>
        <v>17598</v>
      </c>
      <c r="E131" s="36"/>
      <c r="F131" s="36">
        <v>17598</v>
      </c>
      <c r="G131" s="36"/>
      <c r="H131" s="36"/>
      <c r="I131" s="36"/>
      <c r="J131" s="36"/>
      <c r="K131" s="36"/>
      <c r="L131" s="36"/>
      <c r="M131" s="36"/>
      <c r="N131" s="36"/>
      <c r="O131" s="36"/>
      <c r="P131" s="36"/>
      <c r="Q131" s="36"/>
      <c r="R131" s="36"/>
      <c r="S131" s="36"/>
      <c r="T131" s="36"/>
      <c r="U131" s="36"/>
      <c r="V131" s="36"/>
      <c r="W131" s="36"/>
      <c r="X131" s="36"/>
      <c r="Y131" s="36"/>
      <c r="Z131" s="36"/>
      <c r="AA131" s="36"/>
      <c r="AB131" s="36"/>
      <c r="AC131" s="91">
        <f t="shared" si="109"/>
        <v>0</v>
      </c>
      <c r="AD131" s="30" t="s">
        <v>262</v>
      </c>
      <c r="AE131" s="47"/>
      <c r="AF131">
        <v>1</v>
      </c>
    </row>
    <row r="132" spans="1:32" ht="56.25">
      <c r="A132" s="30" t="s">
        <v>36</v>
      </c>
      <c r="B132" s="18" t="s">
        <v>123</v>
      </c>
      <c r="C132" s="36">
        <f t="shared" si="150"/>
        <v>18200</v>
      </c>
      <c r="D132" s="36">
        <f t="shared" si="151"/>
        <v>18200</v>
      </c>
      <c r="E132" s="36"/>
      <c r="F132" s="36">
        <v>18200</v>
      </c>
      <c r="G132" s="36"/>
      <c r="H132" s="36"/>
      <c r="I132" s="36"/>
      <c r="J132" s="36"/>
      <c r="K132" s="36"/>
      <c r="L132" s="36"/>
      <c r="M132" s="36"/>
      <c r="N132" s="36"/>
      <c r="O132" s="36"/>
      <c r="P132" s="36"/>
      <c r="Q132" s="36"/>
      <c r="R132" s="36"/>
      <c r="S132" s="36"/>
      <c r="T132" s="36"/>
      <c r="U132" s="36"/>
      <c r="V132" s="36"/>
      <c r="W132" s="36"/>
      <c r="X132" s="36"/>
      <c r="Y132" s="36"/>
      <c r="Z132" s="36"/>
      <c r="AA132" s="36"/>
      <c r="AB132" s="36"/>
      <c r="AC132" s="91">
        <f t="shared" si="109"/>
        <v>0</v>
      </c>
      <c r="AD132" s="30" t="s">
        <v>262</v>
      </c>
      <c r="AE132" s="47"/>
      <c r="AF132">
        <v>1</v>
      </c>
    </row>
    <row r="133" spans="1:32" ht="56.25">
      <c r="A133" s="30" t="s">
        <v>80</v>
      </c>
      <c r="B133" s="18" t="s">
        <v>124</v>
      </c>
      <c r="C133" s="36">
        <f t="shared" si="150"/>
        <v>10000</v>
      </c>
      <c r="D133" s="36">
        <f t="shared" si="151"/>
        <v>10000</v>
      </c>
      <c r="E133" s="36"/>
      <c r="F133" s="36">
        <v>10000</v>
      </c>
      <c r="G133" s="36"/>
      <c r="H133" s="36"/>
      <c r="I133" s="36"/>
      <c r="J133" s="36"/>
      <c r="K133" s="36"/>
      <c r="L133" s="36"/>
      <c r="M133" s="36"/>
      <c r="N133" s="36"/>
      <c r="O133" s="36"/>
      <c r="P133" s="36">
        <f t="shared" ref="P133:P135" si="152">Q133+V133</f>
        <v>173</v>
      </c>
      <c r="Q133" s="36">
        <f t="shared" ref="Q133:Q135" si="153">R133+S133+T133+U133</f>
        <v>173</v>
      </c>
      <c r="R133" s="36"/>
      <c r="S133" s="109">
        <v>173</v>
      </c>
      <c r="T133" s="36"/>
      <c r="U133" s="36"/>
      <c r="V133" s="36"/>
      <c r="W133" s="36"/>
      <c r="X133" s="36"/>
      <c r="Y133" s="36"/>
      <c r="Z133" s="36"/>
      <c r="AA133" s="36"/>
      <c r="AB133" s="36"/>
      <c r="AC133" s="94">
        <f t="shared" si="109"/>
        <v>1.73</v>
      </c>
      <c r="AD133" s="30" t="s">
        <v>265</v>
      </c>
      <c r="AE133" s="47"/>
      <c r="AF133">
        <v>1</v>
      </c>
    </row>
    <row r="134" spans="1:32" ht="56.25">
      <c r="A134" s="30" t="s">
        <v>82</v>
      </c>
      <c r="B134" s="18" t="s">
        <v>125</v>
      </c>
      <c r="C134" s="36">
        <f t="shared" si="150"/>
        <v>1467</v>
      </c>
      <c r="D134" s="36">
        <f t="shared" si="151"/>
        <v>1467</v>
      </c>
      <c r="E134" s="36"/>
      <c r="F134" s="36">
        <v>1467</v>
      </c>
      <c r="G134" s="36"/>
      <c r="H134" s="36"/>
      <c r="I134" s="36"/>
      <c r="J134" s="36"/>
      <c r="K134" s="36"/>
      <c r="L134" s="36"/>
      <c r="M134" s="36"/>
      <c r="N134" s="36"/>
      <c r="O134" s="36"/>
      <c r="P134" s="36">
        <f t="shared" si="152"/>
        <v>724</v>
      </c>
      <c r="Q134" s="36">
        <f t="shared" si="153"/>
        <v>724</v>
      </c>
      <c r="R134" s="36"/>
      <c r="S134" s="109">
        <v>724</v>
      </c>
      <c r="T134" s="36"/>
      <c r="U134" s="36"/>
      <c r="V134" s="36"/>
      <c r="W134" s="36"/>
      <c r="X134" s="36"/>
      <c r="Y134" s="36"/>
      <c r="Z134" s="36"/>
      <c r="AA134" s="36"/>
      <c r="AB134" s="36"/>
      <c r="AC134" s="94">
        <f t="shared" si="109"/>
        <v>49.352419904567149</v>
      </c>
      <c r="AD134" s="30" t="s">
        <v>265</v>
      </c>
      <c r="AE134" s="47"/>
      <c r="AF134">
        <v>1</v>
      </c>
    </row>
    <row r="135" spans="1:32" ht="56.25">
      <c r="A135" s="30" t="s">
        <v>84</v>
      </c>
      <c r="B135" s="18" t="s">
        <v>126</v>
      </c>
      <c r="C135" s="36">
        <f t="shared" si="150"/>
        <v>2987</v>
      </c>
      <c r="D135" s="36">
        <f t="shared" si="151"/>
        <v>2987</v>
      </c>
      <c r="E135" s="36"/>
      <c r="F135" s="36">
        <v>2987</v>
      </c>
      <c r="G135" s="36"/>
      <c r="H135" s="36"/>
      <c r="I135" s="36"/>
      <c r="J135" s="36"/>
      <c r="K135" s="36"/>
      <c r="L135" s="36"/>
      <c r="M135" s="36"/>
      <c r="N135" s="36"/>
      <c r="O135" s="36"/>
      <c r="P135" s="36">
        <f t="shared" si="152"/>
        <v>742</v>
      </c>
      <c r="Q135" s="36">
        <f t="shared" si="153"/>
        <v>742</v>
      </c>
      <c r="R135" s="36"/>
      <c r="S135" s="109">
        <v>742</v>
      </c>
      <c r="T135" s="36"/>
      <c r="U135" s="36"/>
      <c r="V135" s="36"/>
      <c r="W135" s="36"/>
      <c r="X135" s="36"/>
      <c r="Y135" s="36"/>
      <c r="Z135" s="36"/>
      <c r="AA135" s="36"/>
      <c r="AB135" s="36"/>
      <c r="AC135" s="94">
        <f t="shared" si="109"/>
        <v>24.840977569467693</v>
      </c>
      <c r="AD135" s="30" t="s">
        <v>265</v>
      </c>
      <c r="AE135" s="47"/>
      <c r="AF135">
        <v>1</v>
      </c>
    </row>
    <row r="136" spans="1:32">
      <c r="A136" s="24" t="s">
        <v>158</v>
      </c>
      <c r="B136" s="25" t="s">
        <v>159</v>
      </c>
      <c r="C136" s="37">
        <f>C137+C139</f>
        <v>597884</v>
      </c>
      <c r="D136" s="37">
        <f t="shared" ref="D136:AB136" si="154">D137+D139</f>
        <v>395734</v>
      </c>
      <c r="E136" s="37">
        <f t="shared" si="154"/>
        <v>0</v>
      </c>
      <c r="F136" s="37">
        <f t="shared" si="154"/>
        <v>395734</v>
      </c>
      <c r="G136" s="37">
        <f t="shared" si="154"/>
        <v>0</v>
      </c>
      <c r="H136" s="37">
        <f t="shared" si="154"/>
        <v>0</v>
      </c>
      <c r="I136" s="37">
        <f t="shared" si="154"/>
        <v>202150</v>
      </c>
      <c r="J136" s="37">
        <f t="shared" si="154"/>
        <v>0</v>
      </c>
      <c r="K136" s="37">
        <f t="shared" si="154"/>
        <v>0</v>
      </c>
      <c r="L136" s="37">
        <f t="shared" si="154"/>
        <v>0</v>
      </c>
      <c r="M136" s="37">
        <f t="shared" si="154"/>
        <v>0</v>
      </c>
      <c r="N136" s="37">
        <f t="shared" si="154"/>
        <v>0</v>
      </c>
      <c r="O136" s="37">
        <f t="shared" si="154"/>
        <v>202150</v>
      </c>
      <c r="P136" s="37">
        <f t="shared" si="154"/>
        <v>2409</v>
      </c>
      <c r="Q136" s="37">
        <f t="shared" si="154"/>
        <v>2409</v>
      </c>
      <c r="R136" s="37">
        <f t="shared" si="154"/>
        <v>0</v>
      </c>
      <c r="S136" s="37">
        <f t="shared" si="154"/>
        <v>2409</v>
      </c>
      <c r="T136" s="37">
        <f t="shared" si="154"/>
        <v>0</v>
      </c>
      <c r="U136" s="37">
        <f t="shared" si="154"/>
        <v>0</v>
      </c>
      <c r="V136" s="37">
        <f t="shared" si="154"/>
        <v>0</v>
      </c>
      <c r="W136" s="37">
        <f t="shared" si="154"/>
        <v>0</v>
      </c>
      <c r="X136" s="37">
        <f t="shared" si="154"/>
        <v>0</v>
      </c>
      <c r="Y136" s="37">
        <f t="shared" si="154"/>
        <v>0</v>
      </c>
      <c r="Z136" s="37">
        <f t="shared" si="154"/>
        <v>0</v>
      </c>
      <c r="AA136" s="37">
        <f t="shared" si="154"/>
        <v>0</v>
      </c>
      <c r="AB136" s="37">
        <f t="shared" si="154"/>
        <v>0</v>
      </c>
      <c r="AC136" s="93">
        <f t="shared" ref="AC136:AC173" si="155">P136/C136*100</f>
        <v>0.40292096794695959</v>
      </c>
      <c r="AD136" s="26"/>
      <c r="AE136" s="49"/>
      <c r="AF136" s="37">
        <f t="shared" ref="AF136" si="156">AF137+AF139</f>
        <v>10</v>
      </c>
    </row>
    <row r="137" spans="1:32">
      <c r="A137" s="15" t="s">
        <v>26</v>
      </c>
      <c r="B137" s="2" t="s">
        <v>28</v>
      </c>
      <c r="C137" s="34">
        <f>C138</f>
        <v>1296</v>
      </c>
      <c r="D137" s="34">
        <f t="shared" ref="D137:AB137" si="157">D138</f>
        <v>1296</v>
      </c>
      <c r="E137" s="34">
        <f t="shared" si="157"/>
        <v>0</v>
      </c>
      <c r="F137" s="34">
        <f t="shared" si="157"/>
        <v>1296</v>
      </c>
      <c r="G137" s="34">
        <f t="shared" si="157"/>
        <v>0</v>
      </c>
      <c r="H137" s="34">
        <f t="shared" si="157"/>
        <v>0</v>
      </c>
      <c r="I137" s="34">
        <f t="shared" si="157"/>
        <v>0</v>
      </c>
      <c r="J137" s="34">
        <f t="shared" si="157"/>
        <v>0</v>
      </c>
      <c r="K137" s="34">
        <f t="shared" si="157"/>
        <v>0</v>
      </c>
      <c r="L137" s="34">
        <f t="shared" si="157"/>
        <v>0</v>
      </c>
      <c r="M137" s="34">
        <f t="shared" si="157"/>
        <v>0</v>
      </c>
      <c r="N137" s="34">
        <f t="shared" si="157"/>
        <v>0</v>
      </c>
      <c r="O137" s="34">
        <f t="shared" si="157"/>
        <v>0</v>
      </c>
      <c r="P137" s="34">
        <f t="shared" si="157"/>
        <v>0</v>
      </c>
      <c r="Q137" s="34">
        <f t="shared" si="157"/>
        <v>0</v>
      </c>
      <c r="R137" s="34">
        <f t="shared" si="157"/>
        <v>0</v>
      </c>
      <c r="S137" s="34">
        <f t="shared" si="157"/>
        <v>0</v>
      </c>
      <c r="T137" s="34">
        <f t="shared" si="157"/>
        <v>0</v>
      </c>
      <c r="U137" s="34">
        <f t="shared" si="157"/>
        <v>0</v>
      </c>
      <c r="V137" s="34">
        <f t="shared" si="157"/>
        <v>0</v>
      </c>
      <c r="W137" s="34">
        <f t="shared" si="157"/>
        <v>0</v>
      </c>
      <c r="X137" s="34">
        <f t="shared" si="157"/>
        <v>0</v>
      </c>
      <c r="Y137" s="34">
        <f t="shared" si="157"/>
        <v>0</v>
      </c>
      <c r="Z137" s="34">
        <f t="shared" si="157"/>
        <v>0</v>
      </c>
      <c r="AA137" s="34">
        <f t="shared" si="157"/>
        <v>0</v>
      </c>
      <c r="AB137" s="34">
        <f t="shared" si="157"/>
        <v>0</v>
      </c>
      <c r="AC137" s="91">
        <f t="shared" si="155"/>
        <v>0</v>
      </c>
      <c r="AD137" s="16"/>
      <c r="AE137" s="44"/>
      <c r="AF137" s="34">
        <f t="shared" ref="AF137" si="158">AF138</f>
        <v>1</v>
      </c>
    </row>
    <row r="138" spans="1:32" ht="56.25">
      <c r="A138" s="3"/>
      <c r="B138" s="5" t="s">
        <v>160</v>
      </c>
      <c r="C138" s="39">
        <f t="shared" ref="C138" si="159">D138+I138</f>
        <v>1296</v>
      </c>
      <c r="D138" s="39">
        <f t="shared" ref="D138" si="160">SUM(E138:H138)</f>
        <v>1296</v>
      </c>
      <c r="E138" s="35"/>
      <c r="F138" s="35">
        <v>1296</v>
      </c>
      <c r="G138" s="35"/>
      <c r="H138" s="35"/>
      <c r="I138" s="35"/>
      <c r="J138" s="35"/>
      <c r="K138" s="35"/>
      <c r="L138" s="35"/>
      <c r="M138" s="35"/>
      <c r="N138" s="35"/>
      <c r="O138" s="35"/>
      <c r="P138" s="35"/>
      <c r="Q138" s="35"/>
      <c r="R138" s="35"/>
      <c r="S138" s="35"/>
      <c r="T138" s="35"/>
      <c r="U138" s="35"/>
      <c r="V138" s="35"/>
      <c r="W138" s="35"/>
      <c r="X138" s="35"/>
      <c r="Y138" s="35"/>
      <c r="Z138" s="35"/>
      <c r="AA138" s="35"/>
      <c r="AB138" s="35"/>
      <c r="AC138" s="91">
        <f t="shared" si="155"/>
        <v>0</v>
      </c>
      <c r="AD138" s="12" t="s">
        <v>259</v>
      </c>
      <c r="AE138" s="12" t="s">
        <v>269</v>
      </c>
      <c r="AF138">
        <v>1</v>
      </c>
    </row>
    <row r="139" spans="1:32">
      <c r="A139" s="15" t="s">
        <v>38</v>
      </c>
      <c r="B139" s="2" t="s">
        <v>29</v>
      </c>
      <c r="C139" s="34">
        <f>C140+C152</f>
        <v>596588</v>
      </c>
      <c r="D139" s="34">
        <f t="shared" ref="D139:AB139" si="161">D140+D152</f>
        <v>394438</v>
      </c>
      <c r="E139" s="34">
        <f t="shared" si="161"/>
        <v>0</v>
      </c>
      <c r="F139" s="34">
        <f t="shared" si="161"/>
        <v>394438</v>
      </c>
      <c r="G139" s="34">
        <f t="shared" si="161"/>
        <v>0</v>
      </c>
      <c r="H139" s="34">
        <f t="shared" si="161"/>
        <v>0</v>
      </c>
      <c r="I139" s="34">
        <f t="shared" si="161"/>
        <v>202150</v>
      </c>
      <c r="J139" s="34">
        <f t="shared" si="161"/>
        <v>0</v>
      </c>
      <c r="K139" s="34">
        <f t="shared" si="161"/>
        <v>0</v>
      </c>
      <c r="L139" s="34">
        <f t="shared" si="161"/>
        <v>0</v>
      </c>
      <c r="M139" s="34">
        <f t="shared" si="161"/>
        <v>0</v>
      </c>
      <c r="N139" s="34">
        <f t="shared" si="161"/>
        <v>0</v>
      </c>
      <c r="O139" s="34">
        <f t="shared" si="161"/>
        <v>202150</v>
      </c>
      <c r="P139" s="34">
        <f t="shared" si="161"/>
        <v>2409</v>
      </c>
      <c r="Q139" s="34">
        <f t="shared" si="161"/>
        <v>2409</v>
      </c>
      <c r="R139" s="34">
        <f t="shared" si="161"/>
        <v>0</v>
      </c>
      <c r="S139" s="34">
        <f t="shared" si="161"/>
        <v>2409</v>
      </c>
      <c r="T139" s="34">
        <f t="shared" si="161"/>
        <v>0</v>
      </c>
      <c r="U139" s="34">
        <f t="shared" si="161"/>
        <v>0</v>
      </c>
      <c r="V139" s="34">
        <f t="shared" si="161"/>
        <v>0</v>
      </c>
      <c r="W139" s="34">
        <f t="shared" si="161"/>
        <v>0</v>
      </c>
      <c r="X139" s="34">
        <f t="shared" si="161"/>
        <v>0</v>
      </c>
      <c r="Y139" s="34">
        <f t="shared" si="161"/>
        <v>0</v>
      </c>
      <c r="Z139" s="34">
        <f t="shared" si="161"/>
        <v>0</v>
      </c>
      <c r="AA139" s="34">
        <f t="shared" si="161"/>
        <v>0</v>
      </c>
      <c r="AB139" s="34">
        <f t="shared" si="161"/>
        <v>0</v>
      </c>
      <c r="AC139" s="90">
        <f t="shared" si="155"/>
        <v>0.40379625470173724</v>
      </c>
      <c r="AD139" s="16"/>
      <c r="AE139" s="44"/>
      <c r="AF139" s="34">
        <f t="shared" ref="AF139" si="162">AF140+AF152</f>
        <v>9</v>
      </c>
    </row>
    <row r="140" spans="1:32">
      <c r="A140" s="16" t="s">
        <v>30</v>
      </c>
      <c r="B140" s="2" t="s">
        <v>31</v>
      </c>
      <c r="C140" s="34">
        <f>C141+C148</f>
        <v>566588</v>
      </c>
      <c r="D140" s="34">
        <f t="shared" ref="D140:AB140" si="163">D141+D148</f>
        <v>364438</v>
      </c>
      <c r="E140" s="34">
        <f t="shared" si="163"/>
        <v>0</v>
      </c>
      <c r="F140" s="34">
        <f t="shared" si="163"/>
        <v>364438</v>
      </c>
      <c r="G140" s="34">
        <f t="shared" si="163"/>
        <v>0</v>
      </c>
      <c r="H140" s="34">
        <f t="shared" si="163"/>
        <v>0</v>
      </c>
      <c r="I140" s="34">
        <f t="shared" si="163"/>
        <v>202150</v>
      </c>
      <c r="J140" s="34">
        <f t="shared" si="163"/>
        <v>0</v>
      </c>
      <c r="K140" s="34">
        <f t="shared" si="163"/>
        <v>0</v>
      </c>
      <c r="L140" s="34">
        <f t="shared" si="163"/>
        <v>0</v>
      </c>
      <c r="M140" s="34">
        <f t="shared" si="163"/>
        <v>0</v>
      </c>
      <c r="N140" s="34">
        <f t="shared" si="163"/>
        <v>0</v>
      </c>
      <c r="O140" s="34">
        <f t="shared" si="163"/>
        <v>202150</v>
      </c>
      <c r="P140" s="34">
        <f t="shared" si="163"/>
        <v>2181</v>
      </c>
      <c r="Q140" s="34">
        <f t="shared" si="163"/>
        <v>2181</v>
      </c>
      <c r="R140" s="34">
        <f t="shared" si="163"/>
        <v>0</v>
      </c>
      <c r="S140" s="34">
        <f t="shared" si="163"/>
        <v>2181</v>
      </c>
      <c r="T140" s="34">
        <f t="shared" si="163"/>
        <v>0</v>
      </c>
      <c r="U140" s="34">
        <f t="shared" si="163"/>
        <v>0</v>
      </c>
      <c r="V140" s="34">
        <f t="shared" si="163"/>
        <v>0</v>
      </c>
      <c r="W140" s="34">
        <f t="shared" si="163"/>
        <v>0</v>
      </c>
      <c r="X140" s="34">
        <f t="shared" si="163"/>
        <v>0</v>
      </c>
      <c r="Y140" s="34">
        <f t="shared" si="163"/>
        <v>0</v>
      </c>
      <c r="Z140" s="34">
        <f t="shared" si="163"/>
        <v>0</v>
      </c>
      <c r="AA140" s="34">
        <f t="shared" si="163"/>
        <v>0</v>
      </c>
      <c r="AB140" s="34">
        <f t="shared" si="163"/>
        <v>0</v>
      </c>
      <c r="AC140" s="90">
        <f t="shared" si="155"/>
        <v>0.38493579108629195</v>
      </c>
      <c r="AD140" s="16"/>
      <c r="AE140" s="44"/>
      <c r="AF140" s="34">
        <f t="shared" ref="AF140" si="164">AF141+AF148</f>
        <v>8</v>
      </c>
    </row>
    <row r="141" spans="1:32" ht="19.5">
      <c r="A141" s="21" t="s">
        <v>52</v>
      </c>
      <c r="B141" s="56" t="s">
        <v>32</v>
      </c>
      <c r="C141" s="38">
        <f>SUM(C142:C147)</f>
        <v>550854</v>
      </c>
      <c r="D141" s="38">
        <f t="shared" ref="D141:AB141" si="165">SUM(D142:D147)</f>
        <v>348704</v>
      </c>
      <c r="E141" s="38">
        <f t="shared" si="165"/>
        <v>0</v>
      </c>
      <c r="F141" s="38">
        <f t="shared" si="165"/>
        <v>348704</v>
      </c>
      <c r="G141" s="38">
        <f t="shared" si="165"/>
        <v>0</v>
      </c>
      <c r="H141" s="38">
        <f t="shared" si="165"/>
        <v>0</v>
      </c>
      <c r="I141" s="38">
        <f t="shared" si="165"/>
        <v>202150</v>
      </c>
      <c r="J141" s="38">
        <f t="shared" si="165"/>
        <v>0</v>
      </c>
      <c r="K141" s="38">
        <f t="shared" si="165"/>
        <v>0</v>
      </c>
      <c r="L141" s="38">
        <f t="shared" si="165"/>
        <v>0</v>
      </c>
      <c r="M141" s="38">
        <f t="shared" si="165"/>
        <v>0</v>
      </c>
      <c r="N141" s="38">
        <f t="shared" si="165"/>
        <v>0</v>
      </c>
      <c r="O141" s="38">
        <f t="shared" si="165"/>
        <v>202150</v>
      </c>
      <c r="P141" s="38">
        <f t="shared" si="165"/>
        <v>1547</v>
      </c>
      <c r="Q141" s="38">
        <f t="shared" si="165"/>
        <v>1547</v>
      </c>
      <c r="R141" s="38">
        <f t="shared" si="165"/>
        <v>0</v>
      </c>
      <c r="S141" s="38">
        <f t="shared" si="165"/>
        <v>1547</v>
      </c>
      <c r="T141" s="38">
        <f t="shared" si="165"/>
        <v>0</v>
      </c>
      <c r="U141" s="38">
        <f t="shared" si="165"/>
        <v>0</v>
      </c>
      <c r="V141" s="38">
        <f t="shared" si="165"/>
        <v>0</v>
      </c>
      <c r="W141" s="38">
        <f t="shared" si="165"/>
        <v>0</v>
      </c>
      <c r="X141" s="38">
        <f t="shared" si="165"/>
        <v>0</v>
      </c>
      <c r="Y141" s="38">
        <f t="shared" si="165"/>
        <v>0</v>
      </c>
      <c r="Z141" s="38">
        <f t="shared" si="165"/>
        <v>0</v>
      </c>
      <c r="AA141" s="38">
        <f t="shared" si="165"/>
        <v>0</v>
      </c>
      <c r="AB141" s="38">
        <f t="shared" si="165"/>
        <v>0</v>
      </c>
      <c r="AC141" s="96">
        <f t="shared" si="155"/>
        <v>0.28083666452453826</v>
      </c>
      <c r="AD141" s="31"/>
      <c r="AE141" s="51"/>
      <c r="AF141" s="38">
        <f t="shared" ref="AF141" si="166">SUM(AF142:AF147)</f>
        <v>6</v>
      </c>
    </row>
    <row r="142" spans="1:32" ht="56.25">
      <c r="A142" s="12" t="s">
        <v>49</v>
      </c>
      <c r="B142" s="5" t="s">
        <v>161</v>
      </c>
      <c r="C142" s="39">
        <f t="shared" ref="C142:C147" si="167">D142+I142</f>
        <v>16000</v>
      </c>
      <c r="D142" s="39">
        <f t="shared" ref="D142:D147" si="168">SUM(E142:H142)</f>
        <v>16000</v>
      </c>
      <c r="E142" s="35"/>
      <c r="F142" s="35">
        <v>16000</v>
      </c>
      <c r="G142" s="35"/>
      <c r="H142" s="35"/>
      <c r="I142" s="39">
        <f t="shared" ref="I142:I147" si="169">J142+O142</f>
        <v>0</v>
      </c>
      <c r="J142" s="39">
        <f t="shared" ref="J142:J147" si="170">SUM(K142:N142)</f>
        <v>0</v>
      </c>
      <c r="K142" s="35"/>
      <c r="L142" s="35"/>
      <c r="M142" s="35"/>
      <c r="N142" s="35"/>
      <c r="O142" s="35"/>
      <c r="P142" s="35"/>
      <c r="Q142" s="35"/>
      <c r="R142" s="35"/>
      <c r="S142" s="35"/>
      <c r="T142" s="35"/>
      <c r="U142" s="35"/>
      <c r="V142" s="35"/>
      <c r="W142" s="35"/>
      <c r="X142" s="35"/>
      <c r="Y142" s="35"/>
      <c r="Z142" s="35"/>
      <c r="AA142" s="35"/>
      <c r="AB142" s="35"/>
      <c r="AC142" s="91">
        <f t="shared" si="155"/>
        <v>0</v>
      </c>
      <c r="AD142" s="12" t="s">
        <v>259</v>
      </c>
      <c r="AE142" s="45"/>
      <c r="AF142">
        <v>1</v>
      </c>
    </row>
    <row r="143" spans="1:32" ht="56.25">
      <c r="A143" s="12">
        <v>2</v>
      </c>
      <c r="B143" s="5" t="s">
        <v>162</v>
      </c>
      <c r="C143" s="39">
        <f t="shared" si="167"/>
        <v>98167</v>
      </c>
      <c r="D143" s="39">
        <f t="shared" si="168"/>
        <v>98167</v>
      </c>
      <c r="E143" s="35"/>
      <c r="F143" s="35">
        <v>98167</v>
      </c>
      <c r="G143" s="35"/>
      <c r="H143" s="35"/>
      <c r="I143" s="39">
        <f t="shared" si="169"/>
        <v>0</v>
      </c>
      <c r="J143" s="39">
        <f t="shared" si="170"/>
        <v>0</v>
      </c>
      <c r="K143" s="35"/>
      <c r="L143" s="35"/>
      <c r="M143" s="35"/>
      <c r="N143" s="35"/>
      <c r="O143" s="35"/>
      <c r="P143" s="35"/>
      <c r="Q143" s="35"/>
      <c r="R143" s="35"/>
      <c r="S143" s="35"/>
      <c r="T143" s="35"/>
      <c r="U143" s="35"/>
      <c r="V143" s="35"/>
      <c r="W143" s="35"/>
      <c r="X143" s="35"/>
      <c r="Y143" s="35"/>
      <c r="Z143" s="35"/>
      <c r="AA143" s="35"/>
      <c r="AB143" s="35"/>
      <c r="AC143" s="91">
        <f t="shared" si="155"/>
        <v>0</v>
      </c>
      <c r="AD143" s="12" t="s">
        <v>259</v>
      </c>
      <c r="AE143" s="45"/>
      <c r="AF143">
        <v>1</v>
      </c>
    </row>
    <row r="144" spans="1:32" ht="56.25">
      <c r="A144" s="12">
        <v>3</v>
      </c>
      <c r="B144" s="5" t="s">
        <v>163</v>
      </c>
      <c r="C144" s="39">
        <f t="shared" si="167"/>
        <v>235373</v>
      </c>
      <c r="D144" s="39">
        <f t="shared" si="168"/>
        <v>33223</v>
      </c>
      <c r="E144" s="35"/>
      <c r="F144" s="35">
        <v>33223</v>
      </c>
      <c r="G144" s="35"/>
      <c r="H144" s="35"/>
      <c r="I144" s="39">
        <f t="shared" si="169"/>
        <v>202150</v>
      </c>
      <c r="J144" s="39">
        <f t="shared" si="170"/>
        <v>0</v>
      </c>
      <c r="K144" s="35"/>
      <c r="L144" s="35"/>
      <c r="M144" s="35"/>
      <c r="N144" s="35"/>
      <c r="O144" s="35">
        <v>202150</v>
      </c>
      <c r="P144" s="35"/>
      <c r="Q144" s="35"/>
      <c r="R144" s="35"/>
      <c r="S144" s="35"/>
      <c r="T144" s="35"/>
      <c r="U144" s="35"/>
      <c r="V144" s="35"/>
      <c r="W144" s="35"/>
      <c r="X144" s="35"/>
      <c r="Y144" s="35"/>
      <c r="Z144" s="35"/>
      <c r="AA144" s="35"/>
      <c r="AB144" s="35"/>
      <c r="AC144" s="91">
        <f t="shared" si="155"/>
        <v>0</v>
      </c>
      <c r="AD144" s="12" t="s">
        <v>259</v>
      </c>
      <c r="AE144" s="45"/>
      <c r="AF144">
        <v>1</v>
      </c>
    </row>
    <row r="145" spans="1:32" ht="56.25">
      <c r="A145" s="12">
        <v>4</v>
      </c>
      <c r="B145" s="5" t="s">
        <v>164</v>
      </c>
      <c r="C145" s="39">
        <f t="shared" si="167"/>
        <v>110000</v>
      </c>
      <c r="D145" s="39">
        <f t="shared" si="168"/>
        <v>110000</v>
      </c>
      <c r="E145" s="35"/>
      <c r="F145" s="35">
        <v>110000</v>
      </c>
      <c r="G145" s="35"/>
      <c r="H145" s="35"/>
      <c r="I145" s="39">
        <f t="shared" si="169"/>
        <v>0</v>
      </c>
      <c r="J145" s="39">
        <f t="shared" si="170"/>
        <v>0</v>
      </c>
      <c r="K145" s="35"/>
      <c r="L145" s="35"/>
      <c r="M145" s="35"/>
      <c r="N145" s="35"/>
      <c r="O145" s="35"/>
      <c r="P145" s="35">
        <f t="shared" ref="P145" si="171">Q145+V145</f>
        <v>314</v>
      </c>
      <c r="Q145" s="35">
        <f t="shared" ref="Q145" si="172">R145+S145+T145+U145</f>
        <v>314</v>
      </c>
      <c r="R145" s="35"/>
      <c r="S145" s="107">
        <v>314</v>
      </c>
      <c r="T145" s="35"/>
      <c r="U145" s="35"/>
      <c r="V145" s="35"/>
      <c r="W145" s="35"/>
      <c r="X145" s="35"/>
      <c r="Y145" s="35"/>
      <c r="Z145" s="35"/>
      <c r="AA145" s="35"/>
      <c r="AB145" s="35"/>
      <c r="AC145" s="91">
        <f t="shared" si="155"/>
        <v>0.28545454545454546</v>
      </c>
      <c r="AD145" s="12" t="s">
        <v>259</v>
      </c>
      <c r="AE145" s="45"/>
      <c r="AF145">
        <v>1</v>
      </c>
    </row>
    <row r="146" spans="1:32">
      <c r="A146" s="12">
        <v>5</v>
      </c>
      <c r="B146" s="5" t="s">
        <v>165</v>
      </c>
      <c r="C146" s="39">
        <f t="shared" si="167"/>
        <v>85450</v>
      </c>
      <c r="D146" s="39">
        <f t="shared" si="168"/>
        <v>85450</v>
      </c>
      <c r="E146" s="35"/>
      <c r="F146" s="35">
        <v>85450</v>
      </c>
      <c r="G146" s="35"/>
      <c r="H146" s="35"/>
      <c r="I146" s="39">
        <f t="shared" si="169"/>
        <v>0</v>
      </c>
      <c r="J146" s="39">
        <f t="shared" si="170"/>
        <v>0</v>
      </c>
      <c r="K146" s="35"/>
      <c r="L146" s="35"/>
      <c r="M146" s="35"/>
      <c r="N146" s="35"/>
      <c r="O146" s="35"/>
      <c r="P146" s="35"/>
      <c r="Q146" s="35"/>
      <c r="R146" s="35"/>
      <c r="S146" s="35"/>
      <c r="T146" s="35"/>
      <c r="U146" s="35"/>
      <c r="V146" s="35"/>
      <c r="W146" s="35"/>
      <c r="X146" s="35"/>
      <c r="Y146" s="35"/>
      <c r="Z146" s="35"/>
      <c r="AA146" s="35"/>
      <c r="AB146" s="35"/>
      <c r="AC146" s="91">
        <f t="shared" si="155"/>
        <v>0</v>
      </c>
      <c r="AD146" s="12" t="s">
        <v>257</v>
      </c>
      <c r="AE146" s="45"/>
      <c r="AF146">
        <v>1</v>
      </c>
    </row>
    <row r="147" spans="1:32" ht="56.25">
      <c r="A147" s="12">
        <v>6</v>
      </c>
      <c r="B147" s="5" t="s">
        <v>166</v>
      </c>
      <c r="C147" s="39">
        <f t="shared" si="167"/>
        <v>5864</v>
      </c>
      <c r="D147" s="39">
        <f t="shared" si="168"/>
        <v>5864</v>
      </c>
      <c r="E147" s="35"/>
      <c r="F147" s="35">
        <v>5864</v>
      </c>
      <c r="G147" s="35"/>
      <c r="H147" s="35"/>
      <c r="I147" s="39">
        <f t="shared" si="169"/>
        <v>0</v>
      </c>
      <c r="J147" s="39">
        <f t="shared" si="170"/>
        <v>0</v>
      </c>
      <c r="K147" s="35"/>
      <c r="L147" s="35"/>
      <c r="M147" s="35"/>
      <c r="N147" s="35"/>
      <c r="O147" s="35"/>
      <c r="P147" s="35">
        <f t="shared" ref="P147" si="173">Q147+V147</f>
        <v>1233</v>
      </c>
      <c r="Q147" s="35">
        <f t="shared" ref="Q147" si="174">R147+S147+T147+U147</f>
        <v>1233</v>
      </c>
      <c r="R147" s="35"/>
      <c r="S147" s="107">
        <v>1233</v>
      </c>
      <c r="T147" s="35"/>
      <c r="U147" s="35"/>
      <c r="V147" s="35"/>
      <c r="W147" s="35"/>
      <c r="X147" s="35"/>
      <c r="Y147" s="35"/>
      <c r="Z147" s="35"/>
      <c r="AA147" s="35"/>
      <c r="AB147" s="35"/>
      <c r="AC147" s="91">
        <f t="shared" si="155"/>
        <v>21.026603001364254</v>
      </c>
      <c r="AD147" s="12" t="s">
        <v>267</v>
      </c>
      <c r="AE147" s="45"/>
      <c r="AF147">
        <v>1</v>
      </c>
    </row>
    <row r="148" spans="1:32" ht="19.5">
      <c r="A148" s="21" t="s">
        <v>46</v>
      </c>
      <c r="B148" s="56" t="s">
        <v>33</v>
      </c>
      <c r="C148" s="38">
        <f>C149+C150</f>
        <v>15734</v>
      </c>
      <c r="D148" s="38">
        <f t="shared" ref="D148:AB148" si="175">D149+D150</f>
        <v>15734</v>
      </c>
      <c r="E148" s="38">
        <f t="shared" si="175"/>
        <v>0</v>
      </c>
      <c r="F148" s="38">
        <f t="shared" si="175"/>
        <v>15734</v>
      </c>
      <c r="G148" s="38">
        <f t="shared" si="175"/>
        <v>0</v>
      </c>
      <c r="H148" s="38">
        <f t="shared" si="175"/>
        <v>0</v>
      </c>
      <c r="I148" s="38">
        <f t="shared" si="175"/>
        <v>0</v>
      </c>
      <c r="J148" s="38">
        <f t="shared" si="175"/>
        <v>0</v>
      </c>
      <c r="K148" s="38">
        <f t="shared" si="175"/>
        <v>0</v>
      </c>
      <c r="L148" s="38">
        <f t="shared" si="175"/>
        <v>0</v>
      </c>
      <c r="M148" s="38">
        <f t="shared" si="175"/>
        <v>0</v>
      </c>
      <c r="N148" s="38">
        <f t="shared" si="175"/>
        <v>0</v>
      </c>
      <c r="O148" s="38">
        <f t="shared" si="175"/>
        <v>0</v>
      </c>
      <c r="P148" s="38">
        <f t="shared" si="175"/>
        <v>634</v>
      </c>
      <c r="Q148" s="38">
        <f t="shared" si="175"/>
        <v>634</v>
      </c>
      <c r="R148" s="38">
        <f t="shared" si="175"/>
        <v>0</v>
      </c>
      <c r="S148" s="38">
        <f t="shared" si="175"/>
        <v>634</v>
      </c>
      <c r="T148" s="38">
        <f t="shared" si="175"/>
        <v>0</v>
      </c>
      <c r="U148" s="38">
        <f t="shared" si="175"/>
        <v>0</v>
      </c>
      <c r="V148" s="38">
        <f t="shared" si="175"/>
        <v>0</v>
      </c>
      <c r="W148" s="38">
        <f t="shared" si="175"/>
        <v>0</v>
      </c>
      <c r="X148" s="38">
        <f t="shared" si="175"/>
        <v>0</v>
      </c>
      <c r="Y148" s="38">
        <f t="shared" si="175"/>
        <v>0</v>
      </c>
      <c r="Z148" s="38">
        <f t="shared" si="175"/>
        <v>0</v>
      </c>
      <c r="AA148" s="38">
        <f t="shared" si="175"/>
        <v>0</v>
      </c>
      <c r="AB148" s="38">
        <f t="shared" si="175"/>
        <v>0</v>
      </c>
      <c r="AC148" s="90">
        <f t="shared" si="155"/>
        <v>4.0294902758357694</v>
      </c>
      <c r="AD148" s="31"/>
      <c r="AE148" s="51"/>
      <c r="AF148" s="38">
        <f t="shared" ref="AF148" si="176">AF149+AF150</f>
        <v>2</v>
      </c>
    </row>
    <row r="149" spans="1:32" ht="56.25">
      <c r="A149" s="12">
        <v>1</v>
      </c>
      <c r="B149" s="5" t="s">
        <v>167</v>
      </c>
      <c r="C149" s="39">
        <f t="shared" ref="C149" si="177">D149+I149</f>
        <v>14654</v>
      </c>
      <c r="D149" s="39">
        <f t="shared" ref="D149" si="178">SUM(E149:H149)</f>
        <v>14654</v>
      </c>
      <c r="E149" s="35"/>
      <c r="F149" s="35">
        <v>14654</v>
      </c>
      <c r="G149" s="35"/>
      <c r="H149" s="35"/>
      <c r="I149" s="35"/>
      <c r="J149" s="35"/>
      <c r="K149" s="35"/>
      <c r="L149" s="35"/>
      <c r="M149" s="35"/>
      <c r="N149" s="35"/>
      <c r="O149" s="35"/>
      <c r="P149" s="35">
        <f t="shared" ref="P149" si="179">Q149+V149</f>
        <v>394</v>
      </c>
      <c r="Q149" s="35">
        <f t="shared" ref="Q149" si="180">R149+S149+T149+U149</f>
        <v>394</v>
      </c>
      <c r="R149" s="35"/>
      <c r="S149" s="107">
        <v>394</v>
      </c>
      <c r="T149" s="35"/>
      <c r="U149" s="35"/>
      <c r="V149" s="35"/>
      <c r="W149" s="35"/>
      <c r="X149" s="35"/>
      <c r="Y149" s="35"/>
      <c r="Z149" s="35"/>
      <c r="AA149" s="35"/>
      <c r="AB149" s="35"/>
      <c r="AC149" s="91">
        <f t="shared" si="155"/>
        <v>2.688685683089941</v>
      </c>
      <c r="AD149" s="12" t="s">
        <v>259</v>
      </c>
      <c r="AE149" s="45"/>
      <c r="AF149">
        <v>1</v>
      </c>
    </row>
    <row r="150" spans="1:32">
      <c r="A150" s="16">
        <v>2</v>
      </c>
      <c r="B150" s="2" t="s">
        <v>168</v>
      </c>
      <c r="C150" s="34">
        <f>C151</f>
        <v>1080</v>
      </c>
      <c r="D150" s="34">
        <f t="shared" ref="D150:AB150" si="181">D151</f>
        <v>1080</v>
      </c>
      <c r="E150" s="34">
        <f t="shared" si="181"/>
        <v>0</v>
      </c>
      <c r="F150" s="34">
        <f t="shared" si="181"/>
        <v>1080</v>
      </c>
      <c r="G150" s="34">
        <f t="shared" si="181"/>
        <v>0</v>
      </c>
      <c r="H150" s="34">
        <f t="shared" si="181"/>
        <v>0</v>
      </c>
      <c r="I150" s="34">
        <f t="shared" si="181"/>
        <v>0</v>
      </c>
      <c r="J150" s="34">
        <f t="shared" si="181"/>
        <v>0</v>
      </c>
      <c r="K150" s="34">
        <f t="shared" si="181"/>
        <v>0</v>
      </c>
      <c r="L150" s="34">
        <f t="shared" si="181"/>
        <v>0</v>
      </c>
      <c r="M150" s="34">
        <f t="shared" si="181"/>
        <v>0</v>
      </c>
      <c r="N150" s="34">
        <f t="shared" si="181"/>
        <v>0</v>
      </c>
      <c r="O150" s="34">
        <f t="shared" si="181"/>
        <v>0</v>
      </c>
      <c r="P150" s="34">
        <f t="shared" si="181"/>
        <v>240</v>
      </c>
      <c r="Q150" s="34">
        <f t="shared" si="181"/>
        <v>240</v>
      </c>
      <c r="R150" s="34">
        <f t="shared" si="181"/>
        <v>0</v>
      </c>
      <c r="S150" s="34">
        <f t="shared" si="181"/>
        <v>240</v>
      </c>
      <c r="T150" s="34">
        <f t="shared" si="181"/>
        <v>0</v>
      </c>
      <c r="U150" s="34">
        <f t="shared" si="181"/>
        <v>0</v>
      </c>
      <c r="V150" s="34">
        <f t="shared" si="181"/>
        <v>0</v>
      </c>
      <c r="W150" s="34">
        <f t="shared" si="181"/>
        <v>0</v>
      </c>
      <c r="X150" s="34">
        <f t="shared" si="181"/>
        <v>0</v>
      </c>
      <c r="Y150" s="34">
        <f t="shared" si="181"/>
        <v>0</v>
      </c>
      <c r="Z150" s="34">
        <f t="shared" si="181"/>
        <v>0</v>
      </c>
      <c r="AA150" s="34">
        <f t="shared" si="181"/>
        <v>0</v>
      </c>
      <c r="AB150" s="34">
        <f t="shared" si="181"/>
        <v>0</v>
      </c>
      <c r="AC150" s="90">
        <f t="shared" si="155"/>
        <v>22.222222222222221</v>
      </c>
      <c r="AD150" s="16"/>
      <c r="AE150" s="44"/>
      <c r="AF150" s="34">
        <f t="shared" ref="AF150" si="182">AF151</f>
        <v>1</v>
      </c>
    </row>
    <row r="151" spans="1:32" ht="56.25">
      <c r="A151" s="17"/>
      <c r="B151" s="18" t="s">
        <v>169</v>
      </c>
      <c r="C151" s="36">
        <f t="shared" ref="C151" si="183">D151+I151</f>
        <v>1080</v>
      </c>
      <c r="D151" s="36">
        <f t="shared" ref="D151" si="184">SUM(E151:H151)</f>
        <v>1080</v>
      </c>
      <c r="E151" s="36"/>
      <c r="F151" s="36">
        <v>1080</v>
      </c>
      <c r="G151" s="36"/>
      <c r="H151" s="36"/>
      <c r="I151" s="36"/>
      <c r="J151" s="36"/>
      <c r="K151" s="36"/>
      <c r="L151" s="36"/>
      <c r="M151" s="36"/>
      <c r="N151" s="36"/>
      <c r="O151" s="36"/>
      <c r="P151" s="35">
        <f t="shared" ref="P151" si="185">Q151+V151</f>
        <v>240</v>
      </c>
      <c r="Q151" s="35">
        <f t="shared" ref="Q151" si="186">R151+S151+T151+U151</f>
        <v>240</v>
      </c>
      <c r="R151" s="36"/>
      <c r="S151" s="109">
        <v>240</v>
      </c>
      <c r="T151" s="36"/>
      <c r="U151" s="36"/>
      <c r="V151" s="36"/>
      <c r="W151" s="36"/>
      <c r="X151" s="36"/>
      <c r="Y151" s="36"/>
      <c r="Z151" s="36"/>
      <c r="AA151" s="36"/>
      <c r="AB151" s="36"/>
      <c r="AC151" s="91">
        <f t="shared" si="155"/>
        <v>22.222222222222221</v>
      </c>
      <c r="AD151" s="30" t="s">
        <v>262</v>
      </c>
      <c r="AE151" s="47"/>
      <c r="AF151">
        <v>1</v>
      </c>
    </row>
    <row r="152" spans="1:32">
      <c r="A152" s="16" t="s">
        <v>34</v>
      </c>
      <c r="B152" s="2" t="s">
        <v>35</v>
      </c>
      <c r="C152" s="34">
        <f>C153</f>
        <v>30000</v>
      </c>
      <c r="D152" s="34">
        <f t="shared" ref="D152:S153" si="187">D153</f>
        <v>30000</v>
      </c>
      <c r="E152" s="34">
        <f t="shared" si="187"/>
        <v>0</v>
      </c>
      <c r="F152" s="34">
        <f t="shared" si="187"/>
        <v>30000</v>
      </c>
      <c r="G152" s="34">
        <f t="shared" si="187"/>
        <v>0</v>
      </c>
      <c r="H152" s="34">
        <f t="shared" si="187"/>
        <v>0</v>
      </c>
      <c r="I152" s="34">
        <f t="shared" si="187"/>
        <v>0</v>
      </c>
      <c r="J152" s="34">
        <f t="shared" si="187"/>
        <v>0</v>
      </c>
      <c r="K152" s="34">
        <f t="shared" si="187"/>
        <v>0</v>
      </c>
      <c r="L152" s="34">
        <f t="shared" si="187"/>
        <v>0</v>
      </c>
      <c r="M152" s="34">
        <f t="shared" si="187"/>
        <v>0</v>
      </c>
      <c r="N152" s="34">
        <f t="shared" si="187"/>
        <v>0</v>
      </c>
      <c r="O152" s="34">
        <f t="shared" si="187"/>
        <v>0</v>
      </c>
      <c r="P152" s="34">
        <f t="shared" si="187"/>
        <v>228</v>
      </c>
      <c r="Q152" s="34">
        <f t="shared" si="187"/>
        <v>228</v>
      </c>
      <c r="R152" s="34">
        <f t="shared" si="187"/>
        <v>0</v>
      </c>
      <c r="S152" s="34">
        <f t="shared" si="187"/>
        <v>228</v>
      </c>
      <c r="T152" s="34">
        <f t="shared" ref="T152:AB153" si="188">T153</f>
        <v>0</v>
      </c>
      <c r="U152" s="34">
        <f t="shared" si="188"/>
        <v>0</v>
      </c>
      <c r="V152" s="34">
        <f t="shared" si="188"/>
        <v>0</v>
      </c>
      <c r="W152" s="34">
        <f t="shared" si="188"/>
        <v>0</v>
      </c>
      <c r="X152" s="34">
        <f t="shared" si="188"/>
        <v>0</v>
      </c>
      <c r="Y152" s="34">
        <f t="shared" si="188"/>
        <v>0</v>
      </c>
      <c r="Z152" s="34">
        <f t="shared" si="188"/>
        <v>0</v>
      </c>
      <c r="AA152" s="34">
        <f t="shared" si="188"/>
        <v>0</v>
      </c>
      <c r="AB152" s="34">
        <f t="shared" si="188"/>
        <v>0</v>
      </c>
      <c r="AC152" s="91">
        <f t="shared" si="155"/>
        <v>0.76</v>
      </c>
      <c r="AD152" s="20"/>
      <c r="AE152" s="44"/>
      <c r="AF152" s="34">
        <f t="shared" ref="AF152:AF153" si="189">AF153</f>
        <v>1</v>
      </c>
    </row>
    <row r="153" spans="1:32" ht="19.5">
      <c r="A153" s="21" t="s">
        <v>52</v>
      </c>
      <c r="B153" s="56" t="s">
        <v>32</v>
      </c>
      <c r="C153" s="38">
        <f>C154</f>
        <v>30000</v>
      </c>
      <c r="D153" s="38">
        <f t="shared" si="187"/>
        <v>30000</v>
      </c>
      <c r="E153" s="38">
        <f t="shared" si="187"/>
        <v>0</v>
      </c>
      <c r="F153" s="38">
        <f t="shared" si="187"/>
        <v>30000</v>
      </c>
      <c r="G153" s="38">
        <f t="shared" si="187"/>
        <v>0</v>
      </c>
      <c r="H153" s="38">
        <f t="shared" si="187"/>
        <v>0</v>
      </c>
      <c r="I153" s="38">
        <f t="shared" si="187"/>
        <v>0</v>
      </c>
      <c r="J153" s="38">
        <f t="shared" si="187"/>
        <v>0</v>
      </c>
      <c r="K153" s="38">
        <f t="shared" si="187"/>
        <v>0</v>
      </c>
      <c r="L153" s="38">
        <f t="shared" si="187"/>
        <v>0</v>
      </c>
      <c r="M153" s="38">
        <f t="shared" si="187"/>
        <v>0</v>
      </c>
      <c r="N153" s="38">
        <f t="shared" si="187"/>
        <v>0</v>
      </c>
      <c r="O153" s="38">
        <f t="shared" si="187"/>
        <v>0</v>
      </c>
      <c r="P153" s="38">
        <f t="shared" si="187"/>
        <v>228</v>
      </c>
      <c r="Q153" s="38">
        <f t="shared" si="187"/>
        <v>228</v>
      </c>
      <c r="R153" s="38">
        <f t="shared" si="187"/>
        <v>0</v>
      </c>
      <c r="S153" s="38">
        <f t="shared" si="187"/>
        <v>228</v>
      </c>
      <c r="T153" s="38">
        <f t="shared" si="188"/>
        <v>0</v>
      </c>
      <c r="U153" s="38">
        <f t="shared" si="188"/>
        <v>0</v>
      </c>
      <c r="V153" s="38">
        <f t="shared" si="188"/>
        <v>0</v>
      </c>
      <c r="W153" s="38">
        <f t="shared" si="188"/>
        <v>0</v>
      </c>
      <c r="X153" s="38">
        <f t="shared" si="188"/>
        <v>0</v>
      </c>
      <c r="Y153" s="38">
        <f t="shared" si="188"/>
        <v>0</v>
      </c>
      <c r="Z153" s="38">
        <f t="shared" si="188"/>
        <v>0</v>
      </c>
      <c r="AA153" s="38">
        <f t="shared" si="188"/>
        <v>0</v>
      </c>
      <c r="AB153" s="38">
        <f t="shared" si="188"/>
        <v>0</v>
      </c>
      <c r="AC153" s="91">
        <f t="shared" si="155"/>
        <v>0.76</v>
      </c>
      <c r="AD153" s="50"/>
      <c r="AE153" s="51"/>
      <c r="AF153" s="38">
        <f t="shared" si="189"/>
        <v>1</v>
      </c>
    </row>
    <row r="154" spans="1:32" ht="87.75" customHeight="1">
      <c r="A154" s="3"/>
      <c r="B154" s="5" t="s">
        <v>170</v>
      </c>
      <c r="C154" s="39">
        <f t="shared" ref="C154" si="190">D154+I154</f>
        <v>30000</v>
      </c>
      <c r="D154" s="39">
        <f t="shared" ref="D154" si="191">SUM(E154:H154)</f>
        <v>30000</v>
      </c>
      <c r="E154" s="35"/>
      <c r="F154" s="35">
        <v>30000</v>
      </c>
      <c r="G154" s="35"/>
      <c r="H154" s="35"/>
      <c r="I154" s="35"/>
      <c r="J154" s="35"/>
      <c r="K154" s="35"/>
      <c r="L154" s="35"/>
      <c r="M154" s="35"/>
      <c r="N154" s="35"/>
      <c r="O154" s="35"/>
      <c r="P154" s="35">
        <f t="shared" ref="P154" si="192">Q154+V154</f>
        <v>228</v>
      </c>
      <c r="Q154" s="35">
        <f t="shared" ref="Q154" si="193">R154+S154+T154+U154</f>
        <v>228</v>
      </c>
      <c r="R154" s="35"/>
      <c r="S154" s="107">
        <v>228</v>
      </c>
      <c r="T154" s="35"/>
      <c r="U154" s="35"/>
      <c r="V154" s="35"/>
      <c r="W154" s="35"/>
      <c r="X154" s="35"/>
      <c r="Y154" s="35"/>
      <c r="Z154" s="35"/>
      <c r="AA154" s="35"/>
      <c r="AB154" s="35"/>
      <c r="AC154" s="91">
        <f t="shared" si="155"/>
        <v>0.76</v>
      </c>
      <c r="AD154" s="12" t="s">
        <v>259</v>
      </c>
      <c r="AE154" s="12" t="s">
        <v>269</v>
      </c>
      <c r="AF154">
        <v>1</v>
      </c>
    </row>
    <row r="155" spans="1:32">
      <c r="A155" s="24" t="s">
        <v>172</v>
      </c>
      <c r="B155" s="25" t="s">
        <v>173</v>
      </c>
      <c r="C155" s="37">
        <f>C156+C159</f>
        <v>60665</v>
      </c>
      <c r="D155" s="37">
        <f t="shared" ref="D155:AB155" si="194">D156+D159</f>
        <v>60665</v>
      </c>
      <c r="E155" s="37">
        <f t="shared" si="194"/>
        <v>15852</v>
      </c>
      <c r="F155" s="37">
        <f t="shared" si="194"/>
        <v>44813</v>
      </c>
      <c r="G155" s="37">
        <f t="shared" si="194"/>
        <v>0</v>
      </c>
      <c r="H155" s="37">
        <f t="shared" si="194"/>
        <v>0</v>
      </c>
      <c r="I155" s="37">
        <f t="shared" si="194"/>
        <v>0</v>
      </c>
      <c r="J155" s="37">
        <f t="shared" si="194"/>
        <v>0</v>
      </c>
      <c r="K155" s="37">
        <f t="shared" si="194"/>
        <v>0</v>
      </c>
      <c r="L155" s="37">
        <f t="shared" si="194"/>
        <v>0</v>
      </c>
      <c r="M155" s="37">
        <f t="shared" si="194"/>
        <v>0</v>
      </c>
      <c r="N155" s="37">
        <f t="shared" si="194"/>
        <v>0</v>
      </c>
      <c r="O155" s="37">
        <f t="shared" si="194"/>
        <v>0</v>
      </c>
      <c r="P155" s="37">
        <f t="shared" si="194"/>
        <v>2111</v>
      </c>
      <c r="Q155" s="37">
        <f t="shared" si="194"/>
        <v>2111</v>
      </c>
      <c r="R155" s="37">
        <f t="shared" si="194"/>
        <v>0</v>
      </c>
      <c r="S155" s="37">
        <f t="shared" si="194"/>
        <v>2111</v>
      </c>
      <c r="T155" s="37">
        <f t="shared" si="194"/>
        <v>0</v>
      </c>
      <c r="U155" s="37">
        <f t="shared" si="194"/>
        <v>0</v>
      </c>
      <c r="V155" s="37">
        <f t="shared" si="194"/>
        <v>0</v>
      </c>
      <c r="W155" s="37">
        <f t="shared" si="194"/>
        <v>0</v>
      </c>
      <c r="X155" s="37">
        <f t="shared" si="194"/>
        <v>0</v>
      </c>
      <c r="Y155" s="37">
        <f t="shared" si="194"/>
        <v>0</v>
      </c>
      <c r="Z155" s="37">
        <f t="shared" si="194"/>
        <v>0</v>
      </c>
      <c r="AA155" s="37">
        <f t="shared" si="194"/>
        <v>0</v>
      </c>
      <c r="AB155" s="37">
        <f t="shared" si="194"/>
        <v>0</v>
      </c>
      <c r="AC155" s="93">
        <f t="shared" si="155"/>
        <v>3.4797659276353747</v>
      </c>
      <c r="AD155" s="26">
        <v>0</v>
      </c>
      <c r="AE155" s="49">
        <v>0</v>
      </c>
      <c r="AF155" s="37">
        <f t="shared" ref="AF155" si="195">AF156+AF159</f>
        <v>10</v>
      </c>
    </row>
    <row r="156" spans="1:32">
      <c r="A156" s="15" t="s">
        <v>26</v>
      </c>
      <c r="B156" s="2" t="s">
        <v>28</v>
      </c>
      <c r="C156" s="34">
        <f>SUM(C157:C158)</f>
        <v>800</v>
      </c>
      <c r="D156" s="34">
        <f t="shared" ref="D156:AB156" si="196">SUM(D157:D158)</f>
        <v>800</v>
      </c>
      <c r="E156" s="34">
        <f t="shared" si="196"/>
        <v>0</v>
      </c>
      <c r="F156" s="34">
        <f t="shared" si="196"/>
        <v>800</v>
      </c>
      <c r="G156" s="34">
        <f t="shared" si="196"/>
        <v>0</v>
      </c>
      <c r="H156" s="34">
        <f t="shared" si="196"/>
        <v>0</v>
      </c>
      <c r="I156" s="34">
        <f t="shared" si="196"/>
        <v>0</v>
      </c>
      <c r="J156" s="34">
        <f t="shared" si="196"/>
        <v>0</v>
      </c>
      <c r="K156" s="34">
        <f t="shared" si="196"/>
        <v>0</v>
      </c>
      <c r="L156" s="34">
        <f t="shared" si="196"/>
        <v>0</v>
      </c>
      <c r="M156" s="34">
        <f t="shared" si="196"/>
        <v>0</v>
      </c>
      <c r="N156" s="34">
        <f t="shared" si="196"/>
        <v>0</v>
      </c>
      <c r="O156" s="34">
        <f t="shared" si="196"/>
        <v>0</v>
      </c>
      <c r="P156" s="34">
        <f t="shared" si="196"/>
        <v>0</v>
      </c>
      <c r="Q156" s="34">
        <f t="shared" si="196"/>
        <v>0</v>
      </c>
      <c r="R156" s="34">
        <f t="shared" si="196"/>
        <v>0</v>
      </c>
      <c r="S156" s="34">
        <f t="shared" si="196"/>
        <v>0</v>
      </c>
      <c r="T156" s="34">
        <f t="shared" si="196"/>
        <v>0</v>
      </c>
      <c r="U156" s="34">
        <f t="shared" si="196"/>
        <v>0</v>
      </c>
      <c r="V156" s="34">
        <f t="shared" si="196"/>
        <v>0</v>
      </c>
      <c r="W156" s="34">
        <f t="shared" si="196"/>
        <v>0</v>
      </c>
      <c r="X156" s="34">
        <f t="shared" si="196"/>
        <v>0</v>
      </c>
      <c r="Y156" s="34">
        <f t="shared" si="196"/>
        <v>0</v>
      </c>
      <c r="Z156" s="34">
        <f t="shared" si="196"/>
        <v>0</v>
      </c>
      <c r="AA156" s="34">
        <f t="shared" si="196"/>
        <v>0</v>
      </c>
      <c r="AB156" s="34">
        <f t="shared" si="196"/>
        <v>0</v>
      </c>
      <c r="AC156" s="91">
        <f t="shared" si="155"/>
        <v>0</v>
      </c>
      <c r="AD156" s="16"/>
      <c r="AE156" s="44"/>
      <c r="AF156" s="34">
        <f t="shared" ref="AF156" si="197">SUM(AF157:AF158)</f>
        <v>2</v>
      </c>
    </row>
    <row r="157" spans="1:32" ht="56.25">
      <c r="A157" s="12" t="s">
        <v>49</v>
      </c>
      <c r="B157" s="5" t="s">
        <v>174</v>
      </c>
      <c r="C157" s="39">
        <f t="shared" ref="C157:C158" si="198">D157+I157</f>
        <v>400</v>
      </c>
      <c r="D157" s="39">
        <f t="shared" ref="D157:D158" si="199">SUM(E157:H157)</f>
        <v>400</v>
      </c>
      <c r="E157" s="35"/>
      <c r="F157" s="35">
        <v>400</v>
      </c>
      <c r="G157" s="35"/>
      <c r="H157" s="35"/>
      <c r="I157" s="35"/>
      <c r="J157" s="35"/>
      <c r="K157" s="35"/>
      <c r="L157" s="35"/>
      <c r="M157" s="35"/>
      <c r="N157" s="35"/>
      <c r="O157" s="35"/>
      <c r="P157" s="35"/>
      <c r="Q157" s="35"/>
      <c r="R157" s="35"/>
      <c r="S157" s="35"/>
      <c r="T157" s="35"/>
      <c r="U157" s="35"/>
      <c r="V157" s="35"/>
      <c r="W157" s="35"/>
      <c r="X157" s="35"/>
      <c r="Y157" s="35"/>
      <c r="Z157" s="35"/>
      <c r="AA157" s="35"/>
      <c r="AB157" s="35"/>
      <c r="AC157" s="91">
        <f t="shared" si="155"/>
        <v>0</v>
      </c>
      <c r="AD157" s="12" t="s">
        <v>266</v>
      </c>
      <c r="AE157" s="45"/>
      <c r="AF157">
        <v>1</v>
      </c>
    </row>
    <row r="158" spans="1:32" ht="56.25">
      <c r="A158" s="12" t="s">
        <v>54</v>
      </c>
      <c r="B158" s="5" t="s">
        <v>175</v>
      </c>
      <c r="C158" s="39">
        <f t="shared" si="198"/>
        <v>400</v>
      </c>
      <c r="D158" s="39">
        <f t="shared" si="199"/>
        <v>400</v>
      </c>
      <c r="E158" s="35"/>
      <c r="F158" s="35">
        <v>400</v>
      </c>
      <c r="G158" s="35"/>
      <c r="H158" s="35"/>
      <c r="I158" s="35"/>
      <c r="J158" s="35"/>
      <c r="K158" s="35"/>
      <c r="L158" s="35"/>
      <c r="M158" s="35"/>
      <c r="N158" s="35"/>
      <c r="O158" s="35"/>
      <c r="P158" s="35"/>
      <c r="Q158" s="35"/>
      <c r="R158" s="35"/>
      <c r="S158" s="35"/>
      <c r="T158" s="35"/>
      <c r="U158" s="35"/>
      <c r="V158" s="35"/>
      <c r="W158" s="35"/>
      <c r="X158" s="35"/>
      <c r="Y158" s="35"/>
      <c r="Z158" s="35"/>
      <c r="AA158" s="35"/>
      <c r="AB158" s="35"/>
      <c r="AC158" s="91">
        <f t="shared" si="155"/>
        <v>0</v>
      </c>
      <c r="AD158" s="12" t="s">
        <v>315</v>
      </c>
      <c r="AE158" s="45"/>
      <c r="AF158">
        <v>1</v>
      </c>
    </row>
    <row r="159" spans="1:32">
      <c r="A159" s="15" t="s">
        <v>38</v>
      </c>
      <c r="B159" s="2" t="s">
        <v>29</v>
      </c>
      <c r="C159" s="34">
        <f>C160+C163</f>
        <v>59865</v>
      </c>
      <c r="D159" s="34">
        <f t="shared" ref="D159:AB159" si="200">D160+D163</f>
        <v>59865</v>
      </c>
      <c r="E159" s="34">
        <f t="shared" si="200"/>
        <v>15852</v>
      </c>
      <c r="F159" s="34">
        <f t="shared" si="200"/>
        <v>44013</v>
      </c>
      <c r="G159" s="34">
        <f t="shared" si="200"/>
        <v>0</v>
      </c>
      <c r="H159" s="34">
        <f t="shared" si="200"/>
        <v>0</v>
      </c>
      <c r="I159" s="34">
        <f t="shared" si="200"/>
        <v>0</v>
      </c>
      <c r="J159" s="34">
        <f t="shared" si="200"/>
        <v>0</v>
      </c>
      <c r="K159" s="34">
        <f t="shared" si="200"/>
        <v>0</v>
      </c>
      <c r="L159" s="34">
        <f t="shared" si="200"/>
        <v>0</v>
      </c>
      <c r="M159" s="34">
        <f t="shared" si="200"/>
        <v>0</v>
      </c>
      <c r="N159" s="34">
        <f t="shared" si="200"/>
        <v>0</v>
      </c>
      <c r="O159" s="34">
        <f t="shared" si="200"/>
        <v>0</v>
      </c>
      <c r="P159" s="34">
        <f t="shared" si="200"/>
        <v>2111</v>
      </c>
      <c r="Q159" s="34">
        <f t="shared" si="200"/>
        <v>2111</v>
      </c>
      <c r="R159" s="34">
        <f t="shared" si="200"/>
        <v>0</v>
      </c>
      <c r="S159" s="34">
        <f t="shared" si="200"/>
        <v>2111</v>
      </c>
      <c r="T159" s="34">
        <f t="shared" si="200"/>
        <v>0</v>
      </c>
      <c r="U159" s="34">
        <f t="shared" si="200"/>
        <v>0</v>
      </c>
      <c r="V159" s="34">
        <f t="shared" si="200"/>
        <v>0</v>
      </c>
      <c r="W159" s="34">
        <f t="shared" si="200"/>
        <v>0</v>
      </c>
      <c r="X159" s="34">
        <f t="shared" si="200"/>
        <v>0</v>
      </c>
      <c r="Y159" s="34">
        <f t="shared" si="200"/>
        <v>0</v>
      </c>
      <c r="Z159" s="34">
        <f t="shared" si="200"/>
        <v>0</v>
      </c>
      <c r="AA159" s="34">
        <f t="shared" si="200"/>
        <v>0</v>
      </c>
      <c r="AB159" s="34">
        <f t="shared" si="200"/>
        <v>0</v>
      </c>
      <c r="AC159" s="90">
        <f t="shared" si="155"/>
        <v>3.5262674350622234</v>
      </c>
      <c r="AD159" s="16"/>
      <c r="AE159" s="44"/>
      <c r="AF159" s="34">
        <f t="shared" ref="AF159" si="201">AF160+AF163</f>
        <v>8</v>
      </c>
    </row>
    <row r="160" spans="1:32">
      <c r="A160" s="16" t="s">
        <v>30</v>
      </c>
      <c r="B160" s="2" t="s">
        <v>31</v>
      </c>
      <c r="C160" s="34">
        <f>C161</f>
        <v>44228</v>
      </c>
      <c r="D160" s="34">
        <f t="shared" ref="D160:S161" si="202">D161</f>
        <v>44228</v>
      </c>
      <c r="E160" s="34">
        <f t="shared" si="202"/>
        <v>15852</v>
      </c>
      <c r="F160" s="34">
        <f t="shared" si="202"/>
        <v>28376</v>
      </c>
      <c r="G160" s="34">
        <f t="shared" si="202"/>
        <v>0</v>
      </c>
      <c r="H160" s="34">
        <f t="shared" si="202"/>
        <v>0</v>
      </c>
      <c r="I160" s="34">
        <f t="shared" si="202"/>
        <v>0</v>
      </c>
      <c r="J160" s="34">
        <f t="shared" si="202"/>
        <v>0</v>
      </c>
      <c r="K160" s="34">
        <f t="shared" si="202"/>
        <v>0</v>
      </c>
      <c r="L160" s="34">
        <f t="shared" si="202"/>
        <v>0</v>
      </c>
      <c r="M160" s="34">
        <f t="shared" si="202"/>
        <v>0</v>
      </c>
      <c r="N160" s="34">
        <f t="shared" si="202"/>
        <v>0</v>
      </c>
      <c r="O160" s="34">
        <f t="shared" si="202"/>
        <v>0</v>
      </c>
      <c r="P160" s="34">
        <f t="shared" si="202"/>
        <v>796</v>
      </c>
      <c r="Q160" s="34">
        <f t="shared" si="202"/>
        <v>796</v>
      </c>
      <c r="R160" s="34">
        <f t="shared" si="202"/>
        <v>0</v>
      </c>
      <c r="S160" s="34">
        <f t="shared" si="202"/>
        <v>796</v>
      </c>
      <c r="T160" s="34">
        <f t="shared" ref="T160:AB161" si="203">T161</f>
        <v>0</v>
      </c>
      <c r="U160" s="34">
        <f t="shared" si="203"/>
        <v>0</v>
      </c>
      <c r="V160" s="34">
        <f t="shared" si="203"/>
        <v>0</v>
      </c>
      <c r="W160" s="34">
        <f t="shared" si="203"/>
        <v>0</v>
      </c>
      <c r="X160" s="34">
        <f t="shared" si="203"/>
        <v>0</v>
      </c>
      <c r="Y160" s="34">
        <f t="shared" si="203"/>
        <v>0</v>
      </c>
      <c r="Z160" s="34">
        <f t="shared" si="203"/>
        <v>0</v>
      </c>
      <c r="AA160" s="34">
        <f t="shared" si="203"/>
        <v>0</v>
      </c>
      <c r="AB160" s="34">
        <f t="shared" si="203"/>
        <v>0</v>
      </c>
      <c r="AC160" s="90">
        <f t="shared" si="155"/>
        <v>1.7997648548430858</v>
      </c>
      <c r="AD160" s="16"/>
      <c r="AE160" s="44"/>
      <c r="AF160" s="34">
        <f t="shared" ref="AF160:AF161" si="204">AF161</f>
        <v>1</v>
      </c>
    </row>
    <row r="161" spans="1:32" ht="19.5">
      <c r="A161" s="21" t="s">
        <v>52</v>
      </c>
      <c r="B161" s="56" t="s">
        <v>32</v>
      </c>
      <c r="C161" s="38">
        <f>C162</f>
        <v>44228</v>
      </c>
      <c r="D161" s="38">
        <f t="shared" si="202"/>
        <v>44228</v>
      </c>
      <c r="E161" s="38">
        <f t="shared" si="202"/>
        <v>15852</v>
      </c>
      <c r="F161" s="38">
        <f t="shared" si="202"/>
        <v>28376</v>
      </c>
      <c r="G161" s="38">
        <f t="shared" si="202"/>
        <v>0</v>
      </c>
      <c r="H161" s="38">
        <f t="shared" si="202"/>
        <v>0</v>
      </c>
      <c r="I161" s="38">
        <f t="shared" si="202"/>
        <v>0</v>
      </c>
      <c r="J161" s="38">
        <f t="shared" si="202"/>
        <v>0</v>
      </c>
      <c r="K161" s="38">
        <f t="shared" si="202"/>
        <v>0</v>
      </c>
      <c r="L161" s="38">
        <f t="shared" si="202"/>
        <v>0</v>
      </c>
      <c r="M161" s="38">
        <f t="shared" si="202"/>
        <v>0</v>
      </c>
      <c r="N161" s="38">
        <f t="shared" si="202"/>
        <v>0</v>
      </c>
      <c r="O161" s="38">
        <f t="shared" si="202"/>
        <v>0</v>
      </c>
      <c r="P161" s="38">
        <f t="shared" si="202"/>
        <v>796</v>
      </c>
      <c r="Q161" s="38">
        <f t="shared" si="202"/>
        <v>796</v>
      </c>
      <c r="R161" s="38">
        <f t="shared" si="202"/>
        <v>0</v>
      </c>
      <c r="S161" s="38">
        <f t="shared" si="202"/>
        <v>796</v>
      </c>
      <c r="T161" s="38">
        <f t="shared" si="203"/>
        <v>0</v>
      </c>
      <c r="U161" s="38">
        <f t="shared" si="203"/>
        <v>0</v>
      </c>
      <c r="V161" s="38">
        <f t="shared" si="203"/>
        <v>0</v>
      </c>
      <c r="W161" s="38">
        <f t="shared" si="203"/>
        <v>0</v>
      </c>
      <c r="X161" s="38">
        <f t="shared" si="203"/>
        <v>0</v>
      </c>
      <c r="Y161" s="38">
        <f t="shared" si="203"/>
        <v>0</v>
      </c>
      <c r="Z161" s="38">
        <f t="shared" si="203"/>
        <v>0</v>
      </c>
      <c r="AA161" s="38">
        <f t="shared" si="203"/>
        <v>0</v>
      </c>
      <c r="AB161" s="38">
        <f t="shared" si="203"/>
        <v>0</v>
      </c>
      <c r="AC161" s="96">
        <f t="shared" si="155"/>
        <v>1.7997648548430858</v>
      </c>
      <c r="AD161" s="31"/>
      <c r="AE161" s="51"/>
      <c r="AF161" s="38">
        <f t="shared" si="204"/>
        <v>1</v>
      </c>
    </row>
    <row r="162" spans="1:32" ht="56.25">
      <c r="A162" s="3"/>
      <c r="B162" s="5" t="s">
        <v>176</v>
      </c>
      <c r="C162" s="39">
        <f t="shared" ref="C162" si="205">D162+I162</f>
        <v>44228</v>
      </c>
      <c r="D162" s="39">
        <f t="shared" ref="D162" si="206">SUM(E162:H162)</f>
        <v>44228</v>
      </c>
      <c r="E162" s="35">
        <v>15852</v>
      </c>
      <c r="F162" s="35">
        <v>28376</v>
      </c>
      <c r="G162" s="35"/>
      <c r="H162" s="35"/>
      <c r="I162" s="35"/>
      <c r="J162" s="35"/>
      <c r="K162" s="35"/>
      <c r="L162" s="35"/>
      <c r="M162" s="35"/>
      <c r="N162" s="35"/>
      <c r="O162" s="35"/>
      <c r="P162" s="35">
        <f t="shared" ref="P162" si="207">Q162+V162</f>
        <v>796</v>
      </c>
      <c r="Q162" s="35">
        <f t="shared" ref="Q162" si="208">R162+S162+T162+U162</f>
        <v>796</v>
      </c>
      <c r="R162" s="35"/>
      <c r="S162" s="107">
        <v>796</v>
      </c>
      <c r="T162" s="35"/>
      <c r="U162" s="35"/>
      <c r="V162" s="35"/>
      <c r="W162" s="35"/>
      <c r="X162" s="35"/>
      <c r="Y162" s="35"/>
      <c r="Z162" s="35"/>
      <c r="AA162" s="35"/>
      <c r="AB162" s="35"/>
      <c r="AC162" s="91">
        <f t="shared" si="155"/>
        <v>1.7997648548430858</v>
      </c>
      <c r="AD162" s="12" t="s">
        <v>259</v>
      </c>
      <c r="AE162" s="45"/>
      <c r="AF162">
        <v>1</v>
      </c>
    </row>
    <row r="163" spans="1:32">
      <c r="A163" s="16" t="s">
        <v>34</v>
      </c>
      <c r="B163" s="2" t="s">
        <v>35</v>
      </c>
      <c r="C163" s="34">
        <f>C164</f>
        <v>15637</v>
      </c>
      <c r="D163" s="34">
        <f t="shared" ref="D163:AB163" si="209">D164</f>
        <v>15637</v>
      </c>
      <c r="E163" s="34">
        <f t="shared" si="209"/>
        <v>0</v>
      </c>
      <c r="F163" s="34">
        <f t="shared" si="209"/>
        <v>15637</v>
      </c>
      <c r="G163" s="34">
        <f t="shared" si="209"/>
        <v>0</v>
      </c>
      <c r="H163" s="34">
        <f t="shared" si="209"/>
        <v>0</v>
      </c>
      <c r="I163" s="34">
        <f t="shared" si="209"/>
        <v>0</v>
      </c>
      <c r="J163" s="34">
        <f t="shared" si="209"/>
        <v>0</v>
      </c>
      <c r="K163" s="34">
        <f t="shared" si="209"/>
        <v>0</v>
      </c>
      <c r="L163" s="34">
        <f t="shared" si="209"/>
        <v>0</v>
      </c>
      <c r="M163" s="34">
        <f t="shared" si="209"/>
        <v>0</v>
      </c>
      <c r="N163" s="34">
        <f t="shared" si="209"/>
        <v>0</v>
      </c>
      <c r="O163" s="34">
        <f t="shared" si="209"/>
        <v>0</v>
      </c>
      <c r="P163" s="34">
        <f t="shared" si="209"/>
        <v>1315</v>
      </c>
      <c r="Q163" s="34">
        <f t="shared" si="209"/>
        <v>1315</v>
      </c>
      <c r="R163" s="34">
        <f t="shared" si="209"/>
        <v>0</v>
      </c>
      <c r="S163" s="34">
        <f t="shared" si="209"/>
        <v>1315</v>
      </c>
      <c r="T163" s="34">
        <f t="shared" si="209"/>
        <v>0</v>
      </c>
      <c r="U163" s="34">
        <f t="shared" si="209"/>
        <v>0</v>
      </c>
      <c r="V163" s="34">
        <f t="shared" si="209"/>
        <v>0</v>
      </c>
      <c r="W163" s="34">
        <f t="shared" si="209"/>
        <v>0</v>
      </c>
      <c r="X163" s="34">
        <f t="shared" si="209"/>
        <v>0</v>
      </c>
      <c r="Y163" s="34">
        <f t="shared" si="209"/>
        <v>0</v>
      </c>
      <c r="Z163" s="34">
        <f t="shared" si="209"/>
        <v>0</v>
      </c>
      <c r="AA163" s="34">
        <f t="shared" si="209"/>
        <v>0</v>
      </c>
      <c r="AB163" s="34">
        <f t="shared" si="209"/>
        <v>0</v>
      </c>
      <c r="AC163" s="90">
        <f t="shared" si="155"/>
        <v>8.4095414721493906</v>
      </c>
      <c r="AD163" s="20">
        <v>0</v>
      </c>
      <c r="AE163" s="44">
        <v>0</v>
      </c>
      <c r="AF163" s="34">
        <f t="shared" ref="AF163" si="210">AF164</f>
        <v>7</v>
      </c>
    </row>
    <row r="164" spans="1:32" ht="19.5">
      <c r="A164" s="21" t="s">
        <v>46</v>
      </c>
      <c r="B164" s="56" t="s">
        <v>33</v>
      </c>
      <c r="C164" s="38">
        <f>C165+C170+C171+C172</f>
        <v>15637</v>
      </c>
      <c r="D164" s="38">
        <f t="shared" ref="D164:AB164" si="211">D165+D170+D171+D172</f>
        <v>15637</v>
      </c>
      <c r="E164" s="38">
        <f t="shared" si="211"/>
        <v>0</v>
      </c>
      <c r="F164" s="38">
        <f t="shared" si="211"/>
        <v>15637</v>
      </c>
      <c r="G164" s="38">
        <f t="shared" si="211"/>
        <v>0</v>
      </c>
      <c r="H164" s="38">
        <f t="shared" si="211"/>
        <v>0</v>
      </c>
      <c r="I164" s="38">
        <f t="shared" si="211"/>
        <v>0</v>
      </c>
      <c r="J164" s="38">
        <f t="shared" si="211"/>
        <v>0</v>
      </c>
      <c r="K164" s="38">
        <f t="shared" si="211"/>
        <v>0</v>
      </c>
      <c r="L164" s="38">
        <f t="shared" si="211"/>
        <v>0</v>
      </c>
      <c r="M164" s="38">
        <f t="shared" si="211"/>
        <v>0</v>
      </c>
      <c r="N164" s="38">
        <f t="shared" si="211"/>
        <v>0</v>
      </c>
      <c r="O164" s="38">
        <f t="shared" si="211"/>
        <v>0</v>
      </c>
      <c r="P164" s="38">
        <f t="shared" si="211"/>
        <v>1315</v>
      </c>
      <c r="Q164" s="38">
        <f t="shared" si="211"/>
        <v>1315</v>
      </c>
      <c r="R164" s="38">
        <f t="shared" si="211"/>
        <v>0</v>
      </c>
      <c r="S164" s="38">
        <f t="shared" si="211"/>
        <v>1315</v>
      </c>
      <c r="T164" s="38">
        <f t="shared" si="211"/>
        <v>0</v>
      </c>
      <c r="U164" s="38">
        <f t="shared" si="211"/>
        <v>0</v>
      </c>
      <c r="V164" s="38">
        <f t="shared" si="211"/>
        <v>0</v>
      </c>
      <c r="W164" s="38">
        <f t="shared" si="211"/>
        <v>0</v>
      </c>
      <c r="X164" s="38">
        <f t="shared" si="211"/>
        <v>0</v>
      </c>
      <c r="Y164" s="38">
        <f t="shared" si="211"/>
        <v>0</v>
      </c>
      <c r="Z164" s="38">
        <f t="shared" si="211"/>
        <v>0</v>
      </c>
      <c r="AA164" s="38">
        <f t="shared" si="211"/>
        <v>0</v>
      </c>
      <c r="AB164" s="38">
        <f t="shared" si="211"/>
        <v>0</v>
      </c>
      <c r="AC164" s="96">
        <f t="shared" si="155"/>
        <v>8.4095414721493906</v>
      </c>
      <c r="AD164" s="50">
        <v>0</v>
      </c>
      <c r="AE164" s="51">
        <v>0</v>
      </c>
      <c r="AF164" s="38">
        <f t="shared" ref="AF164" si="212">AF165+AF170+AF171+AF172</f>
        <v>7</v>
      </c>
    </row>
    <row r="165" spans="1:32">
      <c r="A165" s="15">
        <v>1</v>
      </c>
      <c r="B165" s="2" t="s">
        <v>177</v>
      </c>
      <c r="C165" s="34">
        <f>SUM(C166:C169)</f>
        <v>8949</v>
      </c>
      <c r="D165" s="34">
        <f t="shared" ref="D165:AB165" si="213">SUM(D166:D169)</f>
        <v>8949</v>
      </c>
      <c r="E165" s="34">
        <f t="shared" si="213"/>
        <v>0</v>
      </c>
      <c r="F165" s="34">
        <f t="shared" si="213"/>
        <v>8949</v>
      </c>
      <c r="G165" s="34">
        <f t="shared" si="213"/>
        <v>0</v>
      </c>
      <c r="H165" s="34">
        <f t="shared" si="213"/>
        <v>0</v>
      </c>
      <c r="I165" s="34">
        <f t="shared" si="213"/>
        <v>0</v>
      </c>
      <c r="J165" s="34">
        <f t="shared" si="213"/>
        <v>0</v>
      </c>
      <c r="K165" s="34">
        <f t="shared" si="213"/>
        <v>0</v>
      </c>
      <c r="L165" s="34">
        <f t="shared" si="213"/>
        <v>0</v>
      </c>
      <c r="M165" s="34">
        <f t="shared" si="213"/>
        <v>0</v>
      </c>
      <c r="N165" s="34">
        <f t="shared" si="213"/>
        <v>0</v>
      </c>
      <c r="O165" s="34">
        <f t="shared" si="213"/>
        <v>0</v>
      </c>
      <c r="P165" s="34">
        <f t="shared" si="213"/>
        <v>1315</v>
      </c>
      <c r="Q165" s="34">
        <f t="shared" si="213"/>
        <v>1315</v>
      </c>
      <c r="R165" s="34">
        <f t="shared" si="213"/>
        <v>0</v>
      </c>
      <c r="S165" s="34">
        <f t="shared" si="213"/>
        <v>1315</v>
      </c>
      <c r="T165" s="34">
        <f t="shared" si="213"/>
        <v>0</v>
      </c>
      <c r="U165" s="34">
        <f t="shared" si="213"/>
        <v>0</v>
      </c>
      <c r="V165" s="34">
        <f t="shared" si="213"/>
        <v>0</v>
      </c>
      <c r="W165" s="34">
        <f t="shared" si="213"/>
        <v>0</v>
      </c>
      <c r="X165" s="34">
        <f t="shared" si="213"/>
        <v>0</v>
      </c>
      <c r="Y165" s="34">
        <f t="shared" si="213"/>
        <v>0</v>
      </c>
      <c r="Z165" s="34">
        <f t="shared" si="213"/>
        <v>0</v>
      </c>
      <c r="AA165" s="34">
        <f t="shared" si="213"/>
        <v>0</v>
      </c>
      <c r="AB165" s="34">
        <f t="shared" si="213"/>
        <v>0</v>
      </c>
      <c r="AC165" s="90">
        <f t="shared" si="155"/>
        <v>14.694379260252541</v>
      </c>
      <c r="AD165" s="20">
        <v>0</v>
      </c>
      <c r="AE165" s="44">
        <v>0</v>
      </c>
      <c r="AF165" s="34">
        <f t="shared" ref="AF165" si="214">SUM(AF166:AF169)</f>
        <v>4</v>
      </c>
    </row>
    <row r="166" spans="1:32" ht="56.25">
      <c r="A166" s="17"/>
      <c r="B166" s="18" t="s">
        <v>178</v>
      </c>
      <c r="C166" s="36">
        <f t="shared" ref="C166:C171" si="215">D166+I166</f>
        <v>2812</v>
      </c>
      <c r="D166" s="36">
        <f t="shared" ref="D166:D171" si="216">SUM(E166:H166)</f>
        <v>2812</v>
      </c>
      <c r="E166" s="36"/>
      <c r="F166" s="36">
        <v>2812</v>
      </c>
      <c r="G166" s="36"/>
      <c r="H166" s="36"/>
      <c r="I166" s="36"/>
      <c r="J166" s="36"/>
      <c r="K166" s="36"/>
      <c r="L166" s="36"/>
      <c r="M166" s="36"/>
      <c r="N166" s="36"/>
      <c r="O166" s="36"/>
      <c r="P166" s="36"/>
      <c r="Q166" s="36"/>
      <c r="R166" s="36"/>
      <c r="S166" s="36"/>
      <c r="T166" s="36"/>
      <c r="U166" s="36"/>
      <c r="V166" s="36"/>
      <c r="W166" s="36"/>
      <c r="X166" s="36"/>
      <c r="Y166" s="36"/>
      <c r="Z166" s="36"/>
      <c r="AA166" s="36"/>
      <c r="AB166" s="36"/>
      <c r="AC166" s="91">
        <f t="shared" si="155"/>
        <v>0</v>
      </c>
      <c r="AD166" s="30" t="s">
        <v>313</v>
      </c>
      <c r="AE166" s="47"/>
      <c r="AF166">
        <v>1</v>
      </c>
    </row>
    <row r="167" spans="1:32" ht="56.25">
      <c r="A167" s="17"/>
      <c r="B167" s="18" t="s">
        <v>179</v>
      </c>
      <c r="C167" s="36">
        <f t="shared" si="215"/>
        <v>1436</v>
      </c>
      <c r="D167" s="36">
        <f t="shared" si="216"/>
        <v>1436</v>
      </c>
      <c r="E167" s="36"/>
      <c r="F167" s="36">
        <v>1436</v>
      </c>
      <c r="G167" s="36"/>
      <c r="H167" s="36"/>
      <c r="I167" s="36"/>
      <c r="J167" s="36"/>
      <c r="K167" s="36"/>
      <c r="L167" s="36"/>
      <c r="M167" s="36"/>
      <c r="N167" s="36"/>
      <c r="O167" s="36"/>
      <c r="P167" s="36">
        <f t="shared" ref="P167:P169" si="217">Q167+V167</f>
        <v>1</v>
      </c>
      <c r="Q167" s="36">
        <f t="shared" ref="Q167:Q169" si="218">R167+S167+T167+U167</f>
        <v>1</v>
      </c>
      <c r="R167" s="36"/>
      <c r="S167" s="109">
        <v>1</v>
      </c>
      <c r="T167" s="36"/>
      <c r="U167" s="36"/>
      <c r="V167" s="36"/>
      <c r="W167" s="36"/>
      <c r="X167" s="36"/>
      <c r="Y167" s="36"/>
      <c r="Z167" s="36"/>
      <c r="AA167" s="36"/>
      <c r="AB167" s="36"/>
      <c r="AC167" s="91">
        <f t="shared" si="155"/>
        <v>6.9637883008356549E-2</v>
      </c>
      <c r="AD167" s="30" t="s">
        <v>264</v>
      </c>
      <c r="AE167" s="47"/>
      <c r="AF167">
        <v>1</v>
      </c>
    </row>
    <row r="168" spans="1:32" ht="56.25">
      <c r="A168" s="17"/>
      <c r="B168" s="18" t="s">
        <v>300</v>
      </c>
      <c r="C168" s="36">
        <f t="shared" si="215"/>
        <v>2989</v>
      </c>
      <c r="D168" s="36">
        <f t="shared" si="216"/>
        <v>2989</v>
      </c>
      <c r="E168" s="36"/>
      <c r="F168" s="36">
        <v>2989</v>
      </c>
      <c r="G168" s="36"/>
      <c r="H168" s="36"/>
      <c r="I168" s="36"/>
      <c r="J168" s="36"/>
      <c r="K168" s="36"/>
      <c r="L168" s="36"/>
      <c r="M168" s="36"/>
      <c r="N168" s="36"/>
      <c r="O168" s="36"/>
      <c r="P168" s="36">
        <f t="shared" si="217"/>
        <v>789</v>
      </c>
      <c r="Q168" s="36">
        <f t="shared" si="218"/>
        <v>789</v>
      </c>
      <c r="R168" s="36"/>
      <c r="S168" s="109">
        <v>789</v>
      </c>
      <c r="T168" s="36"/>
      <c r="U168" s="36"/>
      <c r="V168" s="36"/>
      <c r="W168" s="36"/>
      <c r="X168" s="36"/>
      <c r="Y168" s="36"/>
      <c r="Z168" s="36"/>
      <c r="AA168" s="36"/>
      <c r="AB168" s="36"/>
      <c r="AC168" s="91">
        <f t="shared" si="155"/>
        <v>26.396788223486116</v>
      </c>
      <c r="AD168" s="30" t="s">
        <v>262</v>
      </c>
      <c r="AE168" s="47"/>
      <c r="AF168">
        <v>1</v>
      </c>
    </row>
    <row r="169" spans="1:32" ht="56.25">
      <c r="A169" s="17"/>
      <c r="B169" s="18" t="s">
        <v>301</v>
      </c>
      <c r="C169" s="36">
        <f t="shared" si="215"/>
        <v>1712</v>
      </c>
      <c r="D169" s="36">
        <f t="shared" si="216"/>
        <v>1712</v>
      </c>
      <c r="E169" s="36"/>
      <c r="F169" s="36">
        <v>1712</v>
      </c>
      <c r="G169" s="36"/>
      <c r="H169" s="36"/>
      <c r="I169" s="36"/>
      <c r="J169" s="36"/>
      <c r="K169" s="36"/>
      <c r="L169" s="36"/>
      <c r="M169" s="36"/>
      <c r="N169" s="36"/>
      <c r="O169" s="36"/>
      <c r="P169" s="36">
        <f t="shared" si="217"/>
        <v>525</v>
      </c>
      <c r="Q169" s="36">
        <f t="shared" si="218"/>
        <v>525</v>
      </c>
      <c r="R169" s="36"/>
      <c r="S169" s="109">
        <v>525</v>
      </c>
      <c r="T169" s="36"/>
      <c r="U169" s="36"/>
      <c r="V169" s="36"/>
      <c r="W169" s="36"/>
      <c r="X169" s="36"/>
      <c r="Y169" s="36"/>
      <c r="Z169" s="36"/>
      <c r="AA169" s="36"/>
      <c r="AB169" s="36"/>
      <c r="AC169" s="91">
        <f t="shared" si="155"/>
        <v>30.665887850467289</v>
      </c>
      <c r="AD169" s="30" t="s">
        <v>262</v>
      </c>
      <c r="AE169" s="47"/>
      <c r="AF169">
        <v>1</v>
      </c>
    </row>
    <row r="170" spans="1:32" ht="56.25">
      <c r="A170" s="12">
        <v>2</v>
      </c>
      <c r="B170" s="5" t="s">
        <v>180</v>
      </c>
      <c r="C170" s="39">
        <f t="shared" si="215"/>
        <v>3147</v>
      </c>
      <c r="D170" s="39">
        <f t="shared" si="216"/>
        <v>3147</v>
      </c>
      <c r="E170" s="35"/>
      <c r="F170" s="35">
        <v>3147</v>
      </c>
      <c r="G170" s="35"/>
      <c r="H170" s="35"/>
      <c r="I170" s="35"/>
      <c r="J170" s="35"/>
      <c r="K170" s="35"/>
      <c r="L170" s="35"/>
      <c r="M170" s="35"/>
      <c r="N170" s="35"/>
      <c r="O170" s="35"/>
      <c r="P170" s="35"/>
      <c r="Q170" s="35"/>
      <c r="R170" s="35"/>
      <c r="S170" s="35"/>
      <c r="T170" s="35"/>
      <c r="U170" s="35"/>
      <c r="V170" s="35"/>
      <c r="W170" s="35"/>
      <c r="X170" s="35"/>
      <c r="Y170" s="35"/>
      <c r="Z170" s="35"/>
      <c r="AA170" s="35"/>
      <c r="AB170" s="35"/>
      <c r="AC170" s="91">
        <f t="shared" si="155"/>
        <v>0</v>
      </c>
      <c r="AD170" s="12" t="s">
        <v>262</v>
      </c>
      <c r="AE170" s="45"/>
      <c r="AF170">
        <v>1</v>
      </c>
    </row>
    <row r="171" spans="1:32" ht="56.25">
      <c r="A171" s="12">
        <v>3</v>
      </c>
      <c r="B171" s="5" t="s">
        <v>181</v>
      </c>
      <c r="C171" s="39">
        <f t="shared" si="215"/>
        <v>3175</v>
      </c>
      <c r="D171" s="39">
        <f t="shared" si="216"/>
        <v>3175</v>
      </c>
      <c r="E171" s="35"/>
      <c r="F171" s="35">
        <v>3175</v>
      </c>
      <c r="G171" s="35"/>
      <c r="H171" s="35"/>
      <c r="I171" s="35"/>
      <c r="J171" s="35"/>
      <c r="K171" s="35"/>
      <c r="L171" s="35"/>
      <c r="M171" s="35"/>
      <c r="N171" s="35"/>
      <c r="O171" s="35"/>
      <c r="P171" s="35"/>
      <c r="Q171" s="35"/>
      <c r="R171" s="35"/>
      <c r="S171" s="35"/>
      <c r="T171" s="35"/>
      <c r="U171" s="35"/>
      <c r="V171" s="35"/>
      <c r="W171" s="35"/>
      <c r="X171" s="35"/>
      <c r="Y171" s="35"/>
      <c r="Z171" s="35"/>
      <c r="AA171" s="35"/>
      <c r="AB171" s="35"/>
      <c r="AC171" s="91">
        <f t="shared" si="155"/>
        <v>0</v>
      </c>
      <c r="AD171" s="12" t="s">
        <v>267</v>
      </c>
      <c r="AE171" s="45"/>
      <c r="AF171">
        <v>1</v>
      </c>
    </row>
    <row r="172" spans="1:32" ht="37.5">
      <c r="A172" s="16">
        <v>4</v>
      </c>
      <c r="B172" s="2" t="s">
        <v>182</v>
      </c>
      <c r="C172" s="34">
        <f>C173</f>
        <v>366</v>
      </c>
      <c r="D172" s="34">
        <f t="shared" ref="D172:AB172" si="219">D173</f>
        <v>366</v>
      </c>
      <c r="E172" s="34">
        <f t="shared" si="219"/>
        <v>0</v>
      </c>
      <c r="F172" s="34">
        <f t="shared" si="219"/>
        <v>366</v>
      </c>
      <c r="G172" s="34">
        <f t="shared" si="219"/>
        <v>0</v>
      </c>
      <c r="H172" s="34">
        <f t="shared" si="219"/>
        <v>0</v>
      </c>
      <c r="I172" s="34">
        <f t="shared" si="219"/>
        <v>0</v>
      </c>
      <c r="J172" s="34">
        <f t="shared" si="219"/>
        <v>0</v>
      </c>
      <c r="K172" s="34">
        <f t="shared" si="219"/>
        <v>0</v>
      </c>
      <c r="L172" s="34">
        <f t="shared" si="219"/>
        <v>0</v>
      </c>
      <c r="M172" s="34">
        <f t="shared" si="219"/>
        <v>0</v>
      </c>
      <c r="N172" s="34">
        <f t="shared" si="219"/>
        <v>0</v>
      </c>
      <c r="O172" s="34">
        <f t="shared" si="219"/>
        <v>0</v>
      </c>
      <c r="P172" s="34">
        <f t="shared" si="219"/>
        <v>0</v>
      </c>
      <c r="Q172" s="34">
        <f t="shared" si="219"/>
        <v>0</v>
      </c>
      <c r="R172" s="34">
        <f t="shared" si="219"/>
        <v>0</v>
      </c>
      <c r="S172" s="34">
        <f t="shared" si="219"/>
        <v>0</v>
      </c>
      <c r="T172" s="34">
        <f t="shared" si="219"/>
        <v>0</v>
      </c>
      <c r="U172" s="34">
        <f t="shared" si="219"/>
        <v>0</v>
      </c>
      <c r="V172" s="34">
        <f t="shared" si="219"/>
        <v>0</v>
      </c>
      <c r="W172" s="34">
        <f t="shared" si="219"/>
        <v>0</v>
      </c>
      <c r="X172" s="34">
        <f t="shared" si="219"/>
        <v>0</v>
      </c>
      <c r="Y172" s="34">
        <f t="shared" si="219"/>
        <v>0</v>
      </c>
      <c r="Z172" s="34">
        <f t="shared" si="219"/>
        <v>0</v>
      </c>
      <c r="AA172" s="34">
        <f t="shared" si="219"/>
        <v>0</v>
      </c>
      <c r="AB172" s="34">
        <f t="shared" si="219"/>
        <v>0</v>
      </c>
      <c r="AC172" s="91">
        <f t="shared" si="155"/>
        <v>0</v>
      </c>
      <c r="AD172" s="16"/>
      <c r="AE172" s="44">
        <v>0</v>
      </c>
      <c r="AF172" s="34">
        <f t="shared" ref="AF172" si="220">AF173</f>
        <v>1</v>
      </c>
    </row>
    <row r="173" spans="1:32" ht="56.25">
      <c r="A173" s="17"/>
      <c r="B173" s="18" t="s">
        <v>183</v>
      </c>
      <c r="C173" s="36">
        <f t="shared" ref="C173" si="221">D173+I173</f>
        <v>366</v>
      </c>
      <c r="D173" s="36">
        <f t="shared" ref="D173" si="222">SUM(E173:H173)</f>
        <v>366</v>
      </c>
      <c r="E173" s="36"/>
      <c r="F173" s="36">
        <v>366</v>
      </c>
      <c r="G173" s="36"/>
      <c r="H173" s="36"/>
      <c r="I173" s="36"/>
      <c r="J173" s="36"/>
      <c r="K173" s="36"/>
      <c r="L173" s="36"/>
      <c r="M173" s="36"/>
      <c r="N173" s="36"/>
      <c r="O173" s="36"/>
      <c r="P173" s="36"/>
      <c r="Q173" s="36"/>
      <c r="R173" s="36"/>
      <c r="S173" s="36"/>
      <c r="T173" s="36"/>
      <c r="U173" s="36"/>
      <c r="V173" s="36"/>
      <c r="W173" s="36"/>
      <c r="X173" s="36"/>
      <c r="Y173" s="36"/>
      <c r="Z173" s="36"/>
      <c r="AA173" s="36"/>
      <c r="AB173" s="36"/>
      <c r="AC173" s="91">
        <f t="shared" si="155"/>
        <v>0</v>
      </c>
      <c r="AD173" s="30" t="s">
        <v>262</v>
      </c>
      <c r="AE173" s="47"/>
      <c r="AF173">
        <v>1</v>
      </c>
    </row>
    <row r="174" spans="1:32">
      <c r="A174" s="24" t="s">
        <v>291</v>
      </c>
      <c r="B174" s="25" t="s">
        <v>185</v>
      </c>
      <c r="C174" s="37">
        <f>C175+C192+C221+C229+C234+C245</f>
        <v>3967487</v>
      </c>
      <c r="D174" s="37">
        <f t="shared" ref="D174:AB174" si="223">D175+D192+D221+D229+D234+D245</f>
        <v>1199893</v>
      </c>
      <c r="E174" s="37">
        <f t="shared" si="223"/>
        <v>571671</v>
      </c>
      <c r="F174" s="37">
        <f t="shared" si="223"/>
        <v>641772</v>
      </c>
      <c r="G174" s="37">
        <f t="shared" si="223"/>
        <v>0</v>
      </c>
      <c r="H174" s="37">
        <f t="shared" si="223"/>
        <v>0</v>
      </c>
      <c r="I174" s="37">
        <f t="shared" si="223"/>
        <v>2754044</v>
      </c>
      <c r="J174" s="37">
        <f t="shared" si="223"/>
        <v>2754044</v>
      </c>
      <c r="K174" s="37">
        <f t="shared" si="223"/>
        <v>2754044</v>
      </c>
      <c r="L174" s="37">
        <f t="shared" si="223"/>
        <v>0</v>
      </c>
      <c r="M174" s="37">
        <f t="shared" si="223"/>
        <v>0</v>
      </c>
      <c r="N174" s="37">
        <f t="shared" si="223"/>
        <v>0</v>
      </c>
      <c r="O174" s="37">
        <f t="shared" si="223"/>
        <v>0</v>
      </c>
      <c r="P174" s="37">
        <f t="shared" si="223"/>
        <v>1070871</v>
      </c>
      <c r="Q174" s="37">
        <f t="shared" si="223"/>
        <v>354345</v>
      </c>
      <c r="R174" s="37">
        <f t="shared" si="223"/>
        <v>57763</v>
      </c>
      <c r="S174" s="37">
        <f t="shared" si="223"/>
        <v>296582</v>
      </c>
      <c r="T174" s="37">
        <f t="shared" si="223"/>
        <v>0</v>
      </c>
      <c r="U174" s="37">
        <f t="shared" si="223"/>
        <v>0</v>
      </c>
      <c r="V174" s="37">
        <f t="shared" si="223"/>
        <v>716526</v>
      </c>
      <c r="W174" s="37">
        <f t="shared" si="223"/>
        <v>716526</v>
      </c>
      <c r="X174" s="37">
        <f t="shared" si="223"/>
        <v>716526</v>
      </c>
      <c r="Y174" s="37">
        <f t="shared" si="223"/>
        <v>0</v>
      </c>
      <c r="Z174" s="37">
        <f t="shared" si="223"/>
        <v>0</v>
      </c>
      <c r="AA174" s="37">
        <f t="shared" si="223"/>
        <v>0</v>
      </c>
      <c r="AB174" s="37">
        <f t="shared" si="223"/>
        <v>0</v>
      </c>
      <c r="AC174" s="93">
        <f t="shared" ref="AC174:AC224" si="224">P174/C174*100</f>
        <v>26.991165944589106</v>
      </c>
      <c r="AD174" s="48">
        <v>0</v>
      </c>
      <c r="AE174" s="49">
        <v>0</v>
      </c>
      <c r="AF174" s="37">
        <f t="shared" ref="AF174" si="225">AF175+AF192+AF221+AF229+AF234+AF245</f>
        <v>35</v>
      </c>
    </row>
    <row r="175" spans="1:32" ht="37.5">
      <c r="A175" s="32" t="s">
        <v>292</v>
      </c>
      <c r="B175" s="23" t="s">
        <v>186</v>
      </c>
      <c r="C175" s="40">
        <f>C176+C178</f>
        <v>200217</v>
      </c>
      <c r="D175" s="40">
        <f t="shared" ref="D175:AB175" si="226">D176+D178</f>
        <v>127173</v>
      </c>
      <c r="E175" s="40">
        <f t="shared" si="226"/>
        <v>14650</v>
      </c>
      <c r="F175" s="40">
        <f t="shared" si="226"/>
        <v>112523</v>
      </c>
      <c r="G175" s="40">
        <f t="shared" si="226"/>
        <v>0</v>
      </c>
      <c r="H175" s="40">
        <f t="shared" si="226"/>
        <v>0</v>
      </c>
      <c r="I175" s="40">
        <f t="shared" si="226"/>
        <v>73044</v>
      </c>
      <c r="J175" s="40">
        <f t="shared" si="226"/>
        <v>73044</v>
      </c>
      <c r="K175" s="40">
        <f t="shared" si="226"/>
        <v>73044</v>
      </c>
      <c r="L175" s="40">
        <f t="shared" si="226"/>
        <v>0</v>
      </c>
      <c r="M175" s="40">
        <f t="shared" si="226"/>
        <v>0</v>
      </c>
      <c r="N175" s="40">
        <f t="shared" si="226"/>
        <v>0</v>
      </c>
      <c r="O175" s="40">
        <f t="shared" si="226"/>
        <v>0</v>
      </c>
      <c r="P175" s="40">
        <f t="shared" si="226"/>
        <v>16578</v>
      </c>
      <c r="Q175" s="40">
        <f t="shared" si="226"/>
        <v>5812</v>
      </c>
      <c r="R175" s="40">
        <f t="shared" si="226"/>
        <v>0</v>
      </c>
      <c r="S175" s="40">
        <f t="shared" si="226"/>
        <v>5812</v>
      </c>
      <c r="T175" s="40">
        <f t="shared" si="226"/>
        <v>0</v>
      </c>
      <c r="U175" s="40">
        <f t="shared" si="226"/>
        <v>0</v>
      </c>
      <c r="V175" s="40">
        <f t="shared" si="226"/>
        <v>10766</v>
      </c>
      <c r="W175" s="40">
        <f t="shared" si="226"/>
        <v>10766</v>
      </c>
      <c r="X175" s="40">
        <f t="shared" si="226"/>
        <v>10766</v>
      </c>
      <c r="Y175" s="40">
        <f t="shared" si="226"/>
        <v>0</v>
      </c>
      <c r="Z175" s="40">
        <f t="shared" si="226"/>
        <v>0</v>
      </c>
      <c r="AA175" s="40">
        <f t="shared" si="226"/>
        <v>0</v>
      </c>
      <c r="AB175" s="40">
        <f t="shared" si="226"/>
        <v>0</v>
      </c>
      <c r="AC175" s="97">
        <f t="shared" si="224"/>
        <v>8.2800161824420506</v>
      </c>
      <c r="AD175" s="53"/>
      <c r="AE175" s="54"/>
      <c r="AF175" s="40">
        <f t="shared" ref="AF175" si="227">AF176+AF178</f>
        <v>7</v>
      </c>
    </row>
    <row r="176" spans="1:32">
      <c r="A176" s="15" t="s">
        <v>26</v>
      </c>
      <c r="B176" s="2" t="s">
        <v>28</v>
      </c>
      <c r="C176" s="34">
        <f>C177</f>
        <v>10000</v>
      </c>
      <c r="D176" s="34">
        <f t="shared" ref="D176:AB176" si="228">D177</f>
        <v>10000</v>
      </c>
      <c r="E176" s="34">
        <f t="shared" si="228"/>
        <v>0</v>
      </c>
      <c r="F176" s="34">
        <f t="shared" si="228"/>
        <v>10000</v>
      </c>
      <c r="G176" s="34">
        <f t="shared" si="228"/>
        <v>0</v>
      </c>
      <c r="H176" s="34">
        <f t="shared" si="228"/>
        <v>0</v>
      </c>
      <c r="I176" s="34">
        <f t="shared" si="228"/>
        <v>0</v>
      </c>
      <c r="J176" s="34">
        <f t="shared" si="228"/>
        <v>0</v>
      </c>
      <c r="K176" s="34">
        <f t="shared" si="228"/>
        <v>0</v>
      </c>
      <c r="L176" s="34">
        <f t="shared" si="228"/>
        <v>0</v>
      </c>
      <c r="M176" s="34">
        <f t="shared" si="228"/>
        <v>0</v>
      </c>
      <c r="N176" s="34">
        <f t="shared" si="228"/>
        <v>0</v>
      </c>
      <c r="O176" s="34">
        <f t="shared" si="228"/>
        <v>0</v>
      </c>
      <c r="P176" s="34">
        <f t="shared" si="228"/>
        <v>0</v>
      </c>
      <c r="Q176" s="34">
        <f t="shared" si="228"/>
        <v>0</v>
      </c>
      <c r="R176" s="34">
        <f t="shared" si="228"/>
        <v>0</v>
      </c>
      <c r="S176" s="34">
        <f t="shared" si="228"/>
        <v>0</v>
      </c>
      <c r="T176" s="34">
        <f t="shared" si="228"/>
        <v>0</v>
      </c>
      <c r="U176" s="34">
        <f t="shared" si="228"/>
        <v>0</v>
      </c>
      <c r="V176" s="34">
        <f t="shared" si="228"/>
        <v>0</v>
      </c>
      <c r="W176" s="34">
        <f t="shared" si="228"/>
        <v>0</v>
      </c>
      <c r="X176" s="34">
        <f t="shared" si="228"/>
        <v>0</v>
      </c>
      <c r="Y176" s="34">
        <f t="shared" si="228"/>
        <v>0</v>
      </c>
      <c r="Z176" s="34">
        <f t="shared" si="228"/>
        <v>0</v>
      </c>
      <c r="AA176" s="34">
        <f t="shared" si="228"/>
        <v>0</v>
      </c>
      <c r="AB176" s="34">
        <f t="shared" si="228"/>
        <v>0</v>
      </c>
      <c r="AC176" s="91">
        <f t="shared" si="224"/>
        <v>0</v>
      </c>
      <c r="AD176" s="20"/>
      <c r="AE176" s="44"/>
      <c r="AF176" s="34">
        <f t="shared" ref="AF176" si="229">AF177</f>
        <v>1</v>
      </c>
    </row>
    <row r="177" spans="1:32" ht="63" customHeight="1">
      <c r="A177" s="12"/>
      <c r="B177" s="5" t="s">
        <v>187</v>
      </c>
      <c r="C177" s="39">
        <f t="shared" ref="C177" si="230">D177+I177</f>
        <v>10000</v>
      </c>
      <c r="D177" s="39">
        <f t="shared" ref="D177" si="231">SUM(E177:H177)</f>
        <v>10000</v>
      </c>
      <c r="E177" s="35"/>
      <c r="F177" s="35">
        <v>10000</v>
      </c>
      <c r="G177" s="35"/>
      <c r="H177" s="35"/>
      <c r="I177" s="35"/>
      <c r="J177" s="35"/>
      <c r="K177" s="35"/>
      <c r="L177" s="35"/>
      <c r="M177" s="35"/>
      <c r="N177" s="35"/>
      <c r="O177" s="35"/>
      <c r="P177" s="35"/>
      <c r="Q177" s="35"/>
      <c r="R177" s="35"/>
      <c r="S177" s="35"/>
      <c r="T177" s="35"/>
      <c r="U177" s="35"/>
      <c r="V177" s="35"/>
      <c r="W177" s="35"/>
      <c r="X177" s="35"/>
      <c r="Y177" s="35"/>
      <c r="Z177" s="35"/>
      <c r="AA177" s="35"/>
      <c r="AB177" s="35"/>
      <c r="AC177" s="91">
        <f t="shared" si="224"/>
        <v>0</v>
      </c>
      <c r="AD177" s="12" t="s">
        <v>271</v>
      </c>
      <c r="AE177" s="45"/>
      <c r="AF177">
        <v>1</v>
      </c>
    </row>
    <row r="178" spans="1:32">
      <c r="A178" s="15" t="s">
        <v>38</v>
      </c>
      <c r="B178" s="2" t="s">
        <v>29</v>
      </c>
      <c r="C178" s="34">
        <f>C179+C185</f>
        <v>190217</v>
      </c>
      <c r="D178" s="34">
        <f t="shared" ref="D178:AB178" si="232">D179+D185</f>
        <v>117173</v>
      </c>
      <c r="E178" s="34">
        <f t="shared" si="232"/>
        <v>14650</v>
      </c>
      <c r="F178" s="34">
        <f t="shared" si="232"/>
        <v>102523</v>
      </c>
      <c r="G178" s="34">
        <f t="shared" si="232"/>
        <v>0</v>
      </c>
      <c r="H178" s="34">
        <f t="shared" si="232"/>
        <v>0</v>
      </c>
      <c r="I178" s="34">
        <f t="shared" si="232"/>
        <v>73044</v>
      </c>
      <c r="J178" s="34">
        <f t="shared" si="232"/>
        <v>73044</v>
      </c>
      <c r="K178" s="34">
        <f t="shared" si="232"/>
        <v>73044</v>
      </c>
      <c r="L178" s="34">
        <f t="shared" si="232"/>
        <v>0</v>
      </c>
      <c r="M178" s="34">
        <f t="shared" si="232"/>
        <v>0</v>
      </c>
      <c r="N178" s="34">
        <f t="shared" si="232"/>
        <v>0</v>
      </c>
      <c r="O178" s="34">
        <f t="shared" si="232"/>
        <v>0</v>
      </c>
      <c r="P178" s="34">
        <f t="shared" si="232"/>
        <v>16578</v>
      </c>
      <c r="Q178" s="34">
        <f t="shared" si="232"/>
        <v>5812</v>
      </c>
      <c r="R178" s="34">
        <f t="shared" si="232"/>
        <v>0</v>
      </c>
      <c r="S178" s="34">
        <f t="shared" si="232"/>
        <v>5812</v>
      </c>
      <c r="T178" s="34">
        <f t="shared" si="232"/>
        <v>0</v>
      </c>
      <c r="U178" s="34">
        <f t="shared" si="232"/>
        <v>0</v>
      </c>
      <c r="V178" s="34">
        <f t="shared" si="232"/>
        <v>10766</v>
      </c>
      <c r="W178" s="34">
        <f t="shared" si="232"/>
        <v>10766</v>
      </c>
      <c r="X178" s="34">
        <f t="shared" si="232"/>
        <v>10766</v>
      </c>
      <c r="Y178" s="34">
        <f t="shared" si="232"/>
        <v>0</v>
      </c>
      <c r="Z178" s="34">
        <f t="shared" si="232"/>
        <v>0</v>
      </c>
      <c r="AA178" s="34">
        <f t="shared" si="232"/>
        <v>0</v>
      </c>
      <c r="AB178" s="34">
        <f t="shared" si="232"/>
        <v>0</v>
      </c>
      <c r="AC178" s="90">
        <f t="shared" si="224"/>
        <v>8.7153093572078202</v>
      </c>
      <c r="AD178" s="16"/>
      <c r="AE178" s="44"/>
      <c r="AF178" s="34">
        <f t="shared" ref="AF178" si="233">AF179+AF185</f>
        <v>6</v>
      </c>
    </row>
    <row r="179" spans="1:32">
      <c r="A179" s="16" t="s">
        <v>30</v>
      </c>
      <c r="B179" s="2" t="s">
        <v>31</v>
      </c>
      <c r="C179" s="34">
        <f>C180+C183</f>
        <v>89232</v>
      </c>
      <c r="D179" s="34">
        <f t="shared" ref="D179:AB179" si="234">D180+D183</f>
        <v>89232</v>
      </c>
      <c r="E179" s="34">
        <f t="shared" si="234"/>
        <v>6709</v>
      </c>
      <c r="F179" s="34">
        <f t="shared" si="234"/>
        <v>82523</v>
      </c>
      <c r="G179" s="34">
        <f t="shared" si="234"/>
        <v>0</v>
      </c>
      <c r="H179" s="34">
        <f t="shared" si="234"/>
        <v>0</v>
      </c>
      <c r="I179" s="34">
        <f t="shared" si="234"/>
        <v>0</v>
      </c>
      <c r="J179" s="34">
        <f t="shared" si="234"/>
        <v>0</v>
      </c>
      <c r="K179" s="34">
        <f t="shared" si="234"/>
        <v>0</v>
      </c>
      <c r="L179" s="34">
        <f t="shared" si="234"/>
        <v>0</v>
      </c>
      <c r="M179" s="34">
        <f t="shared" si="234"/>
        <v>0</v>
      </c>
      <c r="N179" s="34">
        <f t="shared" si="234"/>
        <v>0</v>
      </c>
      <c r="O179" s="34">
        <f t="shared" si="234"/>
        <v>0</v>
      </c>
      <c r="P179" s="34">
        <f t="shared" si="234"/>
        <v>5812</v>
      </c>
      <c r="Q179" s="34">
        <f t="shared" si="234"/>
        <v>5812</v>
      </c>
      <c r="R179" s="34">
        <f t="shared" si="234"/>
        <v>0</v>
      </c>
      <c r="S179" s="34">
        <f t="shared" si="234"/>
        <v>5812</v>
      </c>
      <c r="T179" s="34">
        <f t="shared" si="234"/>
        <v>0</v>
      </c>
      <c r="U179" s="34">
        <f t="shared" si="234"/>
        <v>0</v>
      </c>
      <c r="V179" s="34">
        <f t="shared" si="234"/>
        <v>0</v>
      </c>
      <c r="W179" s="34">
        <f t="shared" si="234"/>
        <v>0</v>
      </c>
      <c r="X179" s="34">
        <f t="shared" si="234"/>
        <v>0</v>
      </c>
      <c r="Y179" s="34">
        <f t="shared" si="234"/>
        <v>0</v>
      </c>
      <c r="Z179" s="34">
        <f t="shared" si="234"/>
        <v>0</v>
      </c>
      <c r="AA179" s="34">
        <f t="shared" si="234"/>
        <v>0</v>
      </c>
      <c r="AB179" s="34">
        <f t="shared" si="234"/>
        <v>0</v>
      </c>
      <c r="AC179" s="90">
        <f t="shared" si="224"/>
        <v>6.5133584364353601</v>
      </c>
      <c r="AD179" s="16"/>
      <c r="AE179" s="44"/>
      <c r="AF179" s="34">
        <f t="shared" ref="AF179" si="235">AF180+AF183</f>
        <v>3</v>
      </c>
    </row>
    <row r="180" spans="1:32" ht="19.5">
      <c r="A180" s="21" t="s">
        <v>52</v>
      </c>
      <c r="B180" s="56" t="s">
        <v>32</v>
      </c>
      <c r="C180" s="38">
        <f>SUM(C181:C182)</f>
        <v>82523</v>
      </c>
      <c r="D180" s="38">
        <f t="shared" ref="D180:AB180" si="236">SUM(D181:D182)</f>
        <v>82523</v>
      </c>
      <c r="E180" s="38">
        <f t="shared" si="236"/>
        <v>0</v>
      </c>
      <c r="F180" s="38">
        <f t="shared" si="236"/>
        <v>82523</v>
      </c>
      <c r="G180" s="38">
        <f t="shared" si="236"/>
        <v>0</v>
      </c>
      <c r="H180" s="38">
        <f t="shared" si="236"/>
        <v>0</v>
      </c>
      <c r="I180" s="38">
        <f t="shared" si="236"/>
        <v>0</v>
      </c>
      <c r="J180" s="38">
        <f t="shared" si="236"/>
        <v>0</v>
      </c>
      <c r="K180" s="38">
        <f t="shared" si="236"/>
        <v>0</v>
      </c>
      <c r="L180" s="38">
        <f t="shared" si="236"/>
        <v>0</v>
      </c>
      <c r="M180" s="38">
        <f t="shared" si="236"/>
        <v>0</v>
      </c>
      <c r="N180" s="38">
        <f t="shared" si="236"/>
        <v>0</v>
      </c>
      <c r="O180" s="38">
        <f t="shared" si="236"/>
        <v>0</v>
      </c>
      <c r="P180" s="38">
        <f t="shared" si="236"/>
        <v>5812</v>
      </c>
      <c r="Q180" s="38">
        <f t="shared" si="236"/>
        <v>5812</v>
      </c>
      <c r="R180" s="38">
        <f t="shared" si="236"/>
        <v>0</v>
      </c>
      <c r="S180" s="38">
        <f t="shared" si="236"/>
        <v>5812</v>
      </c>
      <c r="T180" s="38">
        <f t="shared" si="236"/>
        <v>0</v>
      </c>
      <c r="U180" s="38">
        <f t="shared" si="236"/>
        <v>0</v>
      </c>
      <c r="V180" s="38">
        <f t="shared" si="236"/>
        <v>0</v>
      </c>
      <c r="W180" s="38">
        <f t="shared" si="236"/>
        <v>0</v>
      </c>
      <c r="X180" s="38">
        <f t="shared" si="236"/>
        <v>0</v>
      </c>
      <c r="Y180" s="38">
        <f t="shared" si="236"/>
        <v>0</v>
      </c>
      <c r="Z180" s="38">
        <f t="shared" si="236"/>
        <v>0</v>
      </c>
      <c r="AA180" s="38">
        <f t="shared" si="236"/>
        <v>0</v>
      </c>
      <c r="AB180" s="38">
        <f t="shared" si="236"/>
        <v>0</v>
      </c>
      <c r="AC180" s="96">
        <f t="shared" si="224"/>
        <v>7.0428850138749191</v>
      </c>
      <c r="AD180" s="31">
        <v>0</v>
      </c>
      <c r="AE180" s="51">
        <v>0</v>
      </c>
      <c r="AF180" s="38">
        <f t="shared" ref="AF180" si="237">SUM(AF181:AF182)</f>
        <v>2</v>
      </c>
    </row>
    <row r="181" spans="1:32" ht="83.25" customHeight="1">
      <c r="A181" s="12">
        <v>1</v>
      </c>
      <c r="B181" s="5" t="s">
        <v>188</v>
      </c>
      <c r="C181" s="39">
        <f t="shared" ref="C181:C182" si="238">D181+I181</f>
        <v>47523</v>
      </c>
      <c r="D181" s="39">
        <f t="shared" ref="D181:D182" si="239">SUM(E181:H181)</f>
        <v>47523</v>
      </c>
      <c r="E181" s="35"/>
      <c r="F181" s="35">
        <v>47523</v>
      </c>
      <c r="G181" s="35"/>
      <c r="H181" s="35"/>
      <c r="I181" s="35"/>
      <c r="J181" s="35"/>
      <c r="K181" s="35"/>
      <c r="L181" s="35"/>
      <c r="M181" s="35"/>
      <c r="N181" s="35"/>
      <c r="O181" s="35"/>
      <c r="P181" s="35">
        <f t="shared" ref="P181:P182" si="240">Q181+V181</f>
        <v>4506</v>
      </c>
      <c r="Q181" s="35">
        <f t="shared" ref="Q181:Q182" si="241">R181+S181+T181+U181</f>
        <v>4506</v>
      </c>
      <c r="R181" s="35"/>
      <c r="S181" s="107">
        <v>4506</v>
      </c>
      <c r="T181" s="35"/>
      <c r="U181" s="35"/>
      <c r="V181" s="35"/>
      <c r="W181" s="35"/>
      <c r="X181" s="35"/>
      <c r="Y181" s="35"/>
      <c r="Z181" s="35"/>
      <c r="AA181" s="35"/>
      <c r="AB181" s="35"/>
      <c r="AC181" s="91">
        <f t="shared" si="224"/>
        <v>9.4817246385960487</v>
      </c>
      <c r="AD181" s="12" t="s">
        <v>271</v>
      </c>
      <c r="AE181" s="45"/>
      <c r="AF181">
        <v>1</v>
      </c>
    </row>
    <row r="182" spans="1:32" ht="46.5" customHeight="1">
      <c r="A182" s="12">
        <v>2</v>
      </c>
      <c r="B182" s="5" t="s">
        <v>189</v>
      </c>
      <c r="C182" s="39">
        <f t="shared" si="238"/>
        <v>35000</v>
      </c>
      <c r="D182" s="39">
        <f t="shared" si="239"/>
        <v>35000</v>
      </c>
      <c r="E182" s="35"/>
      <c r="F182" s="35">
        <v>35000</v>
      </c>
      <c r="G182" s="35"/>
      <c r="H182" s="35"/>
      <c r="I182" s="35"/>
      <c r="J182" s="35"/>
      <c r="K182" s="35"/>
      <c r="L182" s="35"/>
      <c r="M182" s="35"/>
      <c r="N182" s="35"/>
      <c r="O182" s="35"/>
      <c r="P182" s="35">
        <f t="shared" si="240"/>
        <v>1306</v>
      </c>
      <c r="Q182" s="35">
        <f t="shared" si="241"/>
        <v>1306</v>
      </c>
      <c r="R182" s="35"/>
      <c r="S182" s="107">
        <v>1306</v>
      </c>
      <c r="T182" s="35"/>
      <c r="U182" s="35"/>
      <c r="V182" s="35"/>
      <c r="W182" s="35"/>
      <c r="X182" s="35"/>
      <c r="Y182" s="35"/>
      <c r="Z182" s="35"/>
      <c r="AA182" s="35"/>
      <c r="AB182" s="35"/>
      <c r="AC182" s="91">
        <f t="shared" si="224"/>
        <v>3.7314285714285718</v>
      </c>
      <c r="AD182" s="19" t="s">
        <v>272</v>
      </c>
      <c r="AE182" s="45"/>
      <c r="AF182">
        <v>1</v>
      </c>
    </row>
    <row r="183" spans="1:32" ht="19.5">
      <c r="A183" s="21" t="s">
        <v>46</v>
      </c>
      <c r="B183" s="56" t="s">
        <v>33</v>
      </c>
      <c r="C183" s="38">
        <f>C184</f>
        <v>6709</v>
      </c>
      <c r="D183" s="38">
        <f t="shared" ref="D183:AB183" si="242">D184</f>
        <v>6709</v>
      </c>
      <c r="E183" s="38">
        <f t="shared" si="242"/>
        <v>6709</v>
      </c>
      <c r="F183" s="38">
        <f t="shared" si="242"/>
        <v>0</v>
      </c>
      <c r="G183" s="38">
        <f t="shared" si="242"/>
        <v>0</v>
      </c>
      <c r="H183" s="38">
        <f t="shared" si="242"/>
        <v>0</v>
      </c>
      <c r="I183" s="38">
        <f t="shared" si="242"/>
        <v>0</v>
      </c>
      <c r="J183" s="38">
        <f t="shared" si="242"/>
        <v>0</v>
      </c>
      <c r="K183" s="38">
        <f t="shared" si="242"/>
        <v>0</v>
      </c>
      <c r="L183" s="38">
        <f t="shared" si="242"/>
        <v>0</v>
      </c>
      <c r="M183" s="38">
        <f t="shared" si="242"/>
        <v>0</v>
      </c>
      <c r="N183" s="38">
        <f t="shared" si="242"/>
        <v>0</v>
      </c>
      <c r="O183" s="38">
        <f t="shared" si="242"/>
        <v>0</v>
      </c>
      <c r="P183" s="38">
        <f t="shared" si="242"/>
        <v>0</v>
      </c>
      <c r="Q183" s="38">
        <f t="shared" si="242"/>
        <v>0</v>
      </c>
      <c r="R183" s="38">
        <f t="shared" si="242"/>
        <v>0</v>
      </c>
      <c r="S183" s="38">
        <f t="shared" si="242"/>
        <v>0</v>
      </c>
      <c r="T183" s="38">
        <f t="shared" si="242"/>
        <v>0</v>
      </c>
      <c r="U183" s="38">
        <f t="shared" si="242"/>
        <v>0</v>
      </c>
      <c r="V183" s="38">
        <f t="shared" si="242"/>
        <v>0</v>
      </c>
      <c r="W183" s="38">
        <f t="shared" si="242"/>
        <v>0</v>
      </c>
      <c r="X183" s="38">
        <f t="shared" si="242"/>
        <v>0</v>
      </c>
      <c r="Y183" s="38">
        <f t="shared" si="242"/>
        <v>0</v>
      </c>
      <c r="Z183" s="38">
        <f t="shared" si="242"/>
        <v>0</v>
      </c>
      <c r="AA183" s="38">
        <f t="shared" si="242"/>
        <v>0</v>
      </c>
      <c r="AB183" s="38">
        <f t="shared" si="242"/>
        <v>0</v>
      </c>
      <c r="AC183" s="91">
        <f t="shared" si="224"/>
        <v>0</v>
      </c>
      <c r="AD183" s="50"/>
      <c r="AE183" s="51"/>
      <c r="AF183" s="38">
        <f t="shared" ref="AF183" si="243">AF184</f>
        <v>1</v>
      </c>
    </row>
    <row r="184" spans="1:32" ht="48" customHeight="1">
      <c r="A184" s="3"/>
      <c r="B184" s="5" t="s">
        <v>190</v>
      </c>
      <c r="C184" s="39">
        <f t="shared" ref="C184" si="244">D184+I184</f>
        <v>6709</v>
      </c>
      <c r="D184" s="39">
        <f t="shared" ref="D184" si="245">SUM(E184:H184)</f>
        <v>6709</v>
      </c>
      <c r="E184" s="35">
        <v>6709</v>
      </c>
      <c r="F184" s="35"/>
      <c r="G184" s="35"/>
      <c r="H184" s="35"/>
      <c r="I184" s="35"/>
      <c r="J184" s="35"/>
      <c r="K184" s="35"/>
      <c r="L184" s="35"/>
      <c r="M184" s="35"/>
      <c r="N184" s="35"/>
      <c r="O184" s="35"/>
      <c r="P184" s="35"/>
      <c r="Q184" s="35"/>
      <c r="R184" s="35"/>
      <c r="S184" s="35"/>
      <c r="T184" s="35"/>
      <c r="U184" s="35"/>
      <c r="V184" s="35"/>
      <c r="W184" s="35"/>
      <c r="X184" s="35"/>
      <c r="Y184" s="35"/>
      <c r="Z184" s="35"/>
      <c r="AA184" s="35"/>
      <c r="AB184" s="35"/>
      <c r="AC184" s="91">
        <f t="shared" si="224"/>
        <v>0</v>
      </c>
      <c r="AD184" s="12" t="s">
        <v>271</v>
      </c>
      <c r="AE184" s="45"/>
      <c r="AF184">
        <v>1</v>
      </c>
    </row>
    <row r="185" spans="1:32">
      <c r="A185" s="16" t="s">
        <v>34</v>
      </c>
      <c r="B185" s="2" t="s">
        <v>35</v>
      </c>
      <c r="C185" s="34">
        <f>C186</f>
        <v>100985</v>
      </c>
      <c r="D185" s="34">
        <f t="shared" ref="D185:AB185" si="246">D186</f>
        <v>27941</v>
      </c>
      <c r="E185" s="34">
        <f t="shared" si="246"/>
        <v>7941</v>
      </c>
      <c r="F185" s="34">
        <f t="shared" si="246"/>
        <v>20000</v>
      </c>
      <c r="G185" s="34">
        <f t="shared" si="246"/>
        <v>0</v>
      </c>
      <c r="H185" s="34">
        <f t="shared" si="246"/>
        <v>0</v>
      </c>
      <c r="I185" s="34">
        <f t="shared" si="246"/>
        <v>73044</v>
      </c>
      <c r="J185" s="34">
        <f t="shared" si="246"/>
        <v>73044</v>
      </c>
      <c r="K185" s="34">
        <f t="shared" si="246"/>
        <v>73044</v>
      </c>
      <c r="L185" s="34">
        <f t="shared" si="246"/>
        <v>0</v>
      </c>
      <c r="M185" s="34">
        <f t="shared" si="246"/>
        <v>0</v>
      </c>
      <c r="N185" s="34">
        <f t="shared" si="246"/>
        <v>0</v>
      </c>
      <c r="O185" s="34">
        <f t="shared" si="246"/>
        <v>0</v>
      </c>
      <c r="P185" s="34">
        <f t="shared" si="246"/>
        <v>10766</v>
      </c>
      <c r="Q185" s="34">
        <f t="shared" si="246"/>
        <v>0</v>
      </c>
      <c r="R185" s="34">
        <f t="shared" si="246"/>
        <v>0</v>
      </c>
      <c r="S185" s="34">
        <f t="shared" si="246"/>
        <v>0</v>
      </c>
      <c r="T185" s="34">
        <f t="shared" si="246"/>
        <v>0</v>
      </c>
      <c r="U185" s="34">
        <f t="shared" si="246"/>
        <v>0</v>
      </c>
      <c r="V185" s="34">
        <f t="shared" si="246"/>
        <v>10766</v>
      </c>
      <c r="W185" s="34">
        <f t="shared" si="246"/>
        <v>10766</v>
      </c>
      <c r="X185" s="34">
        <f t="shared" si="246"/>
        <v>10766</v>
      </c>
      <c r="Y185" s="34">
        <f t="shared" si="246"/>
        <v>0</v>
      </c>
      <c r="Z185" s="34">
        <f t="shared" si="246"/>
        <v>0</v>
      </c>
      <c r="AA185" s="34">
        <f t="shared" si="246"/>
        <v>0</v>
      </c>
      <c r="AB185" s="34">
        <f t="shared" si="246"/>
        <v>0</v>
      </c>
      <c r="AC185" s="90">
        <f t="shared" si="224"/>
        <v>10.660989255830074</v>
      </c>
      <c r="AD185" s="16"/>
      <c r="AE185" s="44"/>
      <c r="AF185" s="34">
        <f t="shared" ref="AF185" si="247">AF186</f>
        <v>3</v>
      </c>
    </row>
    <row r="186" spans="1:32" ht="19.5">
      <c r="A186" s="21" t="s">
        <v>46</v>
      </c>
      <c r="B186" s="56" t="s">
        <v>33</v>
      </c>
      <c r="C186" s="38">
        <f>SUM(C187:C191)</f>
        <v>100985</v>
      </c>
      <c r="D186" s="38">
        <f t="shared" ref="D186:AB186" si="248">SUM(D187:D191)</f>
        <v>27941</v>
      </c>
      <c r="E186" s="38">
        <f t="shared" si="248"/>
        <v>7941</v>
      </c>
      <c r="F186" s="38">
        <f t="shared" si="248"/>
        <v>20000</v>
      </c>
      <c r="G186" s="38">
        <f t="shared" si="248"/>
        <v>0</v>
      </c>
      <c r="H186" s="38">
        <f t="shared" si="248"/>
        <v>0</v>
      </c>
      <c r="I186" s="38">
        <f t="shared" si="248"/>
        <v>73044</v>
      </c>
      <c r="J186" s="38">
        <f t="shared" si="248"/>
        <v>73044</v>
      </c>
      <c r="K186" s="38">
        <f t="shared" si="248"/>
        <v>73044</v>
      </c>
      <c r="L186" s="38">
        <f t="shared" si="248"/>
        <v>0</v>
      </c>
      <c r="M186" s="38">
        <f t="shared" si="248"/>
        <v>0</v>
      </c>
      <c r="N186" s="38">
        <f t="shared" si="248"/>
        <v>0</v>
      </c>
      <c r="O186" s="38">
        <f t="shared" si="248"/>
        <v>0</v>
      </c>
      <c r="P186" s="38">
        <f t="shared" si="248"/>
        <v>10766</v>
      </c>
      <c r="Q186" s="38">
        <f t="shared" si="248"/>
        <v>0</v>
      </c>
      <c r="R186" s="38">
        <f t="shared" si="248"/>
        <v>0</v>
      </c>
      <c r="S186" s="38">
        <f t="shared" si="248"/>
        <v>0</v>
      </c>
      <c r="T186" s="38">
        <f t="shared" si="248"/>
        <v>0</v>
      </c>
      <c r="U186" s="38">
        <f t="shared" si="248"/>
        <v>0</v>
      </c>
      <c r="V186" s="38">
        <f t="shared" si="248"/>
        <v>10766</v>
      </c>
      <c r="W186" s="38">
        <f t="shared" si="248"/>
        <v>10766</v>
      </c>
      <c r="X186" s="38">
        <f t="shared" si="248"/>
        <v>10766</v>
      </c>
      <c r="Y186" s="38">
        <f t="shared" si="248"/>
        <v>0</v>
      </c>
      <c r="Z186" s="38">
        <f t="shared" si="248"/>
        <v>0</v>
      </c>
      <c r="AA186" s="38">
        <f t="shared" si="248"/>
        <v>0</v>
      </c>
      <c r="AB186" s="38">
        <f t="shared" si="248"/>
        <v>0</v>
      </c>
      <c r="AC186" s="96">
        <f t="shared" si="224"/>
        <v>10.660989255830074</v>
      </c>
      <c r="AD186" s="31"/>
      <c r="AE186" s="51">
        <v>0</v>
      </c>
      <c r="AF186" s="38">
        <f t="shared" ref="AF186" si="249">SUM(AF187:AF191)</f>
        <v>3</v>
      </c>
    </row>
    <row r="187" spans="1:32" ht="63.75" customHeight="1">
      <c r="A187" s="12">
        <v>1</v>
      </c>
      <c r="B187" s="5" t="s">
        <v>191</v>
      </c>
      <c r="C187" s="39">
        <f t="shared" ref="C187:C191" si="250">D187+I187</f>
        <v>4755</v>
      </c>
      <c r="D187" s="39">
        <f t="shared" ref="D187:D191" si="251">SUM(E187:H187)</f>
        <v>4755</v>
      </c>
      <c r="E187" s="35">
        <v>4755</v>
      </c>
      <c r="F187" s="35"/>
      <c r="G187" s="35"/>
      <c r="H187" s="35"/>
      <c r="I187" s="39">
        <f t="shared" ref="I187:I191" si="252">J187+O187</f>
        <v>0</v>
      </c>
      <c r="J187" s="39">
        <f t="shared" ref="J187:J191" si="253">SUM(K187:N187)</f>
        <v>0</v>
      </c>
      <c r="K187" s="35"/>
      <c r="L187" s="35"/>
      <c r="M187" s="35"/>
      <c r="N187" s="35"/>
      <c r="O187" s="35"/>
      <c r="P187" s="35"/>
      <c r="Q187" s="35"/>
      <c r="R187" s="35"/>
      <c r="S187" s="35"/>
      <c r="T187" s="35"/>
      <c r="U187" s="35"/>
      <c r="V187" s="35"/>
      <c r="W187" s="35"/>
      <c r="X187" s="35"/>
      <c r="Y187" s="35"/>
      <c r="Z187" s="35"/>
      <c r="AA187" s="35"/>
      <c r="AB187" s="35"/>
      <c r="AC187" s="91">
        <f t="shared" si="224"/>
        <v>0</v>
      </c>
      <c r="AD187" s="12" t="s">
        <v>273</v>
      </c>
      <c r="AE187" s="45"/>
      <c r="AF187">
        <v>1</v>
      </c>
    </row>
    <row r="188" spans="1:32" ht="48" customHeight="1">
      <c r="A188" s="12">
        <v>2</v>
      </c>
      <c r="B188" s="5" t="s">
        <v>192</v>
      </c>
      <c r="C188" s="39">
        <f t="shared" si="250"/>
        <v>3186</v>
      </c>
      <c r="D188" s="39">
        <f t="shared" si="251"/>
        <v>3186</v>
      </c>
      <c r="E188" s="35">
        <v>3186</v>
      </c>
      <c r="F188" s="35"/>
      <c r="G188" s="35"/>
      <c r="H188" s="35"/>
      <c r="I188" s="39">
        <f t="shared" si="252"/>
        <v>0</v>
      </c>
      <c r="J188" s="39">
        <f t="shared" si="253"/>
        <v>0</v>
      </c>
      <c r="K188" s="35"/>
      <c r="L188" s="35"/>
      <c r="M188" s="35"/>
      <c r="N188" s="35"/>
      <c r="O188" s="35"/>
      <c r="P188" s="35"/>
      <c r="Q188" s="35"/>
      <c r="R188" s="35"/>
      <c r="S188" s="35"/>
      <c r="T188" s="35"/>
      <c r="U188" s="35"/>
      <c r="V188" s="35"/>
      <c r="W188" s="35"/>
      <c r="X188" s="35"/>
      <c r="Y188" s="35"/>
      <c r="Z188" s="35"/>
      <c r="AA188" s="35"/>
      <c r="AB188" s="35"/>
      <c r="AC188" s="91">
        <f t="shared" si="224"/>
        <v>0</v>
      </c>
      <c r="AD188" s="12" t="s">
        <v>274</v>
      </c>
      <c r="AE188" s="45"/>
      <c r="AF188">
        <v>1</v>
      </c>
    </row>
    <row r="189" spans="1:32" ht="24.75" customHeight="1">
      <c r="A189" s="12" t="s">
        <v>138</v>
      </c>
      <c r="B189" s="5" t="s">
        <v>193</v>
      </c>
      <c r="C189" s="39">
        <f t="shared" si="250"/>
        <v>20000</v>
      </c>
      <c r="D189" s="39">
        <f t="shared" si="251"/>
        <v>20000</v>
      </c>
      <c r="E189" s="35"/>
      <c r="F189" s="35">
        <v>20000</v>
      </c>
      <c r="G189" s="35"/>
      <c r="H189" s="35"/>
      <c r="I189" s="39">
        <f t="shared" si="252"/>
        <v>0</v>
      </c>
      <c r="J189" s="39">
        <f t="shared" si="253"/>
        <v>0</v>
      </c>
      <c r="K189" s="35"/>
      <c r="L189" s="35"/>
      <c r="M189" s="35"/>
      <c r="N189" s="35"/>
      <c r="O189" s="35"/>
      <c r="P189" s="35"/>
      <c r="Q189" s="35"/>
      <c r="R189" s="35"/>
      <c r="S189" s="35"/>
      <c r="T189" s="35"/>
      <c r="U189" s="35"/>
      <c r="V189" s="35"/>
      <c r="W189" s="35"/>
      <c r="X189" s="35"/>
      <c r="Y189" s="35"/>
      <c r="Z189" s="35"/>
      <c r="AA189" s="35"/>
      <c r="AB189" s="35"/>
      <c r="AC189" s="91">
        <f t="shared" si="224"/>
        <v>0</v>
      </c>
      <c r="AD189" s="12" t="s">
        <v>272</v>
      </c>
      <c r="AE189" s="45"/>
      <c r="AF189">
        <v>1</v>
      </c>
    </row>
    <row r="190" spans="1:32" ht="50.25" customHeight="1">
      <c r="A190" s="12">
        <v>4</v>
      </c>
      <c r="B190" s="5" t="s">
        <v>338</v>
      </c>
      <c r="C190" s="39">
        <f t="shared" si="250"/>
        <v>26439</v>
      </c>
      <c r="D190" s="39">
        <f t="shared" si="251"/>
        <v>0</v>
      </c>
      <c r="E190" s="35"/>
      <c r="F190" s="35"/>
      <c r="G190" s="35"/>
      <c r="H190" s="35"/>
      <c r="I190" s="39">
        <f t="shared" si="252"/>
        <v>26439</v>
      </c>
      <c r="J190" s="39">
        <f t="shared" si="253"/>
        <v>26439</v>
      </c>
      <c r="K190" s="35">
        <v>26439</v>
      </c>
      <c r="L190" s="35"/>
      <c r="M190" s="35"/>
      <c r="N190" s="35"/>
      <c r="O190" s="35"/>
      <c r="P190" s="35">
        <f>Q190+V190</f>
        <v>5051</v>
      </c>
      <c r="Q190" s="35">
        <f>R190+S190+T190+U190</f>
        <v>0</v>
      </c>
      <c r="R190" s="35"/>
      <c r="S190" s="35"/>
      <c r="T190" s="35"/>
      <c r="U190" s="35"/>
      <c r="V190" s="35">
        <f t="shared" ref="V190:V191" si="254">W190+AB190</f>
        <v>5051</v>
      </c>
      <c r="W190" s="35">
        <f t="shared" ref="W190:W191" si="255">X190+Y190+Z190+AA190</f>
        <v>5051</v>
      </c>
      <c r="X190" s="102">
        <v>5051</v>
      </c>
      <c r="Y190" s="35"/>
      <c r="Z190" s="35"/>
      <c r="AA190" s="35"/>
      <c r="AB190" s="35"/>
      <c r="AC190" s="91">
        <f t="shared" si="224"/>
        <v>19.104353417300203</v>
      </c>
      <c r="AD190" s="12" t="s">
        <v>271</v>
      </c>
      <c r="AE190" s="45"/>
    </row>
    <row r="191" spans="1:32" ht="47.25" customHeight="1">
      <c r="A191" s="12">
        <v>5</v>
      </c>
      <c r="B191" s="5" t="s">
        <v>339</v>
      </c>
      <c r="C191" s="39">
        <f t="shared" si="250"/>
        <v>46605</v>
      </c>
      <c r="D191" s="39">
        <f t="shared" si="251"/>
        <v>0</v>
      </c>
      <c r="E191" s="35"/>
      <c r="F191" s="35"/>
      <c r="G191" s="35"/>
      <c r="H191" s="35"/>
      <c r="I191" s="39">
        <f t="shared" si="252"/>
        <v>46605</v>
      </c>
      <c r="J191" s="39">
        <f t="shared" si="253"/>
        <v>46605</v>
      </c>
      <c r="K191" s="35">
        <v>46605</v>
      </c>
      <c r="L191" s="35"/>
      <c r="M191" s="35"/>
      <c r="N191" s="35"/>
      <c r="O191" s="35"/>
      <c r="P191" s="35">
        <f t="shared" ref="P191" si="256">Q191+V191</f>
        <v>5715</v>
      </c>
      <c r="Q191" s="35">
        <f>R191+S191+T191+U191</f>
        <v>0</v>
      </c>
      <c r="R191" s="35"/>
      <c r="S191" s="35"/>
      <c r="T191" s="35"/>
      <c r="U191" s="35"/>
      <c r="V191" s="35">
        <f t="shared" si="254"/>
        <v>5715</v>
      </c>
      <c r="W191" s="35">
        <f t="shared" si="255"/>
        <v>5715</v>
      </c>
      <c r="X191" s="102">
        <v>5715</v>
      </c>
      <c r="Y191" s="35"/>
      <c r="Z191" s="35"/>
      <c r="AA191" s="35"/>
      <c r="AB191" s="35"/>
      <c r="AC191" s="91">
        <f t="shared" si="224"/>
        <v>12.262632764724815</v>
      </c>
      <c r="AD191" s="27" t="s">
        <v>313</v>
      </c>
      <c r="AE191" s="45"/>
    </row>
    <row r="192" spans="1:32">
      <c r="A192" s="22" t="s">
        <v>293</v>
      </c>
      <c r="B192" s="23" t="s">
        <v>196</v>
      </c>
      <c r="C192" s="40">
        <f>C193</f>
        <v>3578983</v>
      </c>
      <c r="D192" s="40">
        <f t="shared" ref="D192:AB192" si="257">D193</f>
        <v>947983</v>
      </c>
      <c r="E192" s="40">
        <f t="shared" si="257"/>
        <v>470037</v>
      </c>
      <c r="F192" s="40">
        <f t="shared" si="257"/>
        <v>477946</v>
      </c>
      <c r="G192" s="40">
        <f t="shared" si="257"/>
        <v>0</v>
      </c>
      <c r="H192" s="40">
        <f t="shared" si="257"/>
        <v>0</v>
      </c>
      <c r="I192" s="40">
        <f t="shared" si="257"/>
        <v>2631000</v>
      </c>
      <c r="J192" s="40">
        <f t="shared" si="257"/>
        <v>2631000</v>
      </c>
      <c r="K192" s="40">
        <f t="shared" si="257"/>
        <v>2631000</v>
      </c>
      <c r="L192" s="40">
        <f t="shared" si="257"/>
        <v>0</v>
      </c>
      <c r="M192" s="40">
        <f t="shared" si="257"/>
        <v>0</v>
      </c>
      <c r="N192" s="40">
        <f t="shared" si="257"/>
        <v>0</v>
      </c>
      <c r="O192" s="40">
        <f t="shared" si="257"/>
        <v>0</v>
      </c>
      <c r="P192" s="40">
        <f t="shared" si="257"/>
        <v>1051655</v>
      </c>
      <c r="Q192" s="40">
        <f t="shared" si="257"/>
        <v>345895</v>
      </c>
      <c r="R192" s="40">
        <f t="shared" si="257"/>
        <v>55125</v>
      </c>
      <c r="S192" s="40">
        <f t="shared" si="257"/>
        <v>290770</v>
      </c>
      <c r="T192" s="40">
        <f t="shared" si="257"/>
        <v>0</v>
      </c>
      <c r="U192" s="40">
        <f t="shared" si="257"/>
        <v>0</v>
      </c>
      <c r="V192" s="40">
        <f t="shared" si="257"/>
        <v>705760</v>
      </c>
      <c r="W192" s="40">
        <f t="shared" si="257"/>
        <v>705760</v>
      </c>
      <c r="X192" s="40">
        <f t="shared" si="257"/>
        <v>705760</v>
      </c>
      <c r="Y192" s="40">
        <f t="shared" si="257"/>
        <v>0</v>
      </c>
      <c r="Z192" s="40">
        <f t="shared" si="257"/>
        <v>0</v>
      </c>
      <c r="AA192" s="40">
        <f t="shared" si="257"/>
        <v>0</v>
      </c>
      <c r="AB192" s="40">
        <f t="shared" si="257"/>
        <v>0</v>
      </c>
      <c r="AC192" s="97">
        <f t="shared" si="224"/>
        <v>29.38418539568363</v>
      </c>
      <c r="AD192" s="32"/>
      <c r="AE192" s="54"/>
      <c r="AF192" s="40">
        <f t="shared" ref="AF192" si="258">AF193</f>
        <v>18</v>
      </c>
    </row>
    <row r="193" spans="1:32">
      <c r="A193" s="15" t="s">
        <v>38</v>
      </c>
      <c r="B193" s="2" t="s">
        <v>29</v>
      </c>
      <c r="C193" s="34">
        <f>C194+C208</f>
        <v>3578983</v>
      </c>
      <c r="D193" s="34">
        <f t="shared" ref="D193:AB193" si="259">D194+D208</f>
        <v>947983</v>
      </c>
      <c r="E193" s="34">
        <f t="shared" si="259"/>
        <v>470037</v>
      </c>
      <c r="F193" s="34">
        <f t="shared" si="259"/>
        <v>477946</v>
      </c>
      <c r="G193" s="34">
        <f t="shared" si="259"/>
        <v>0</v>
      </c>
      <c r="H193" s="34">
        <f t="shared" si="259"/>
        <v>0</v>
      </c>
      <c r="I193" s="34">
        <f t="shared" si="259"/>
        <v>2631000</v>
      </c>
      <c r="J193" s="34">
        <f t="shared" si="259"/>
        <v>2631000</v>
      </c>
      <c r="K193" s="34">
        <f t="shared" si="259"/>
        <v>2631000</v>
      </c>
      <c r="L193" s="34">
        <f t="shared" si="259"/>
        <v>0</v>
      </c>
      <c r="M193" s="34">
        <f t="shared" si="259"/>
        <v>0</v>
      </c>
      <c r="N193" s="34">
        <f t="shared" si="259"/>
        <v>0</v>
      </c>
      <c r="O193" s="34">
        <f t="shared" si="259"/>
        <v>0</v>
      </c>
      <c r="P193" s="34">
        <f t="shared" si="259"/>
        <v>1051655</v>
      </c>
      <c r="Q193" s="34">
        <f t="shared" si="259"/>
        <v>345895</v>
      </c>
      <c r="R193" s="34">
        <f t="shared" si="259"/>
        <v>55125</v>
      </c>
      <c r="S193" s="34">
        <f t="shared" si="259"/>
        <v>290770</v>
      </c>
      <c r="T193" s="34">
        <f t="shared" si="259"/>
        <v>0</v>
      </c>
      <c r="U193" s="34">
        <f t="shared" si="259"/>
        <v>0</v>
      </c>
      <c r="V193" s="34">
        <f t="shared" si="259"/>
        <v>705760</v>
      </c>
      <c r="W193" s="34">
        <f t="shared" si="259"/>
        <v>705760</v>
      </c>
      <c r="X193" s="34">
        <f t="shared" si="259"/>
        <v>705760</v>
      </c>
      <c r="Y193" s="34">
        <f t="shared" si="259"/>
        <v>0</v>
      </c>
      <c r="Z193" s="34">
        <f t="shared" si="259"/>
        <v>0</v>
      </c>
      <c r="AA193" s="34">
        <f t="shared" si="259"/>
        <v>0</v>
      </c>
      <c r="AB193" s="34">
        <f t="shared" si="259"/>
        <v>0</v>
      </c>
      <c r="AC193" s="90">
        <f t="shared" si="224"/>
        <v>29.38418539568363</v>
      </c>
      <c r="AD193" s="16"/>
      <c r="AE193" s="44"/>
      <c r="AF193" s="34">
        <f t="shared" ref="AF193" si="260">AF194+AF208</f>
        <v>18</v>
      </c>
    </row>
    <row r="194" spans="1:32">
      <c r="A194" s="16" t="s">
        <v>30</v>
      </c>
      <c r="B194" s="2" t="s">
        <v>31</v>
      </c>
      <c r="C194" s="34">
        <f>C195+C204</f>
        <v>1133318</v>
      </c>
      <c r="D194" s="34">
        <f t="shared" ref="D194:AB194" si="261">D195+D204</f>
        <v>487318</v>
      </c>
      <c r="E194" s="34">
        <f t="shared" si="261"/>
        <v>262435</v>
      </c>
      <c r="F194" s="34">
        <f t="shared" si="261"/>
        <v>224883</v>
      </c>
      <c r="G194" s="34">
        <f t="shared" si="261"/>
        <v>0</v>
      </c>
      <c r="H194" s="34">
        <f t="shared" si="261"/>
        <v>0</v>
      </c>
      <c r="I194" s="34">
        <f t="shared" si="261"/>
        <v>646000</v>
      </c>
      <c r="J194" s="34">
        <f t="shared" si="261"/>
        <v>646000</v>
      </c>
      <c r="K194" s="34">
        <f t="shared" si="261"/>
        <v>646000</v>
      </c>
      <c r="L194" s="34">
        <f t="shared" si="261"/>
        <v>0</v>
      </c>
      <c r="M194" s="34">
        <f t="shared" si="261"/>
        <v>0</v>
      </c>
      <c r="N194" s="34">
        <f t="shared" si="261"/>
        <v>0</v>
      </c>
      <c r="O194" s="34">
        <f t="shared" si="261"/>
        <v>0</v>
      </c>
      <c r="P194" s="34">
        <f t="shared" si="261"/>
        <v>167266</v>
      </c>
      <c r="Q194" s="34">
        <f t="shared" si="261"/>
        <v>63151</v>
      </c>
      <c r="R194" s="34">
        <f t="shared" si="261"/>
        <v>4824</v>
      </c>
      <c r="S194" s="34">
        <f t="shared" si="261"/>
        <v>58327</v>
      </c>
      <c r="T194" s="34">
        <f t="shared" si="261"/>
        <v>0</v>
      </c>
      <c r="U194" s="34">
        <f t="shared" si="261"/>
        <v>0</v>
      </c>
      <c r="V194" s="34">
        <f t="shared" si="261"/>
        <v>104115</v>
      </c>
      <c r="W194" s="34">
        <f t="shared" si="261"/>
        <v>104115</v>
      </c>
      <c r="X194" s="34">
        <f t="shared" si="261"/>
        <v>104115</v>
      </c>
      <c r="Y194" s="34">
        <f t="shared" si="261"/>
        <v>0</v>
      </c>
      <c r="Z194" s="34">
        <f t="shared" si="261"/>
        <v>0</v>
      </c>
      <c r="AA194" s="34">
        <f t="shared" si="261"/>
        <v>0</v>
      </c>
      <c r="AB194" s="34">
        <f t="shared" si="261"/>
        <v>0</v>
      </c>
      <c r="AC194" s="90">
        <f t="shared" si="224"/>
        <v>14.758964385988751</v>
      </c>
      <c r="AD194" s="16"/>
      <c r="AE194" s="44"/>
      <c r="AF194" s="34">
        <f t="shared" ref="AF194" si="262">AF195+AF204</f>
        <v>10</v>
      </c>
    </row>
    <row r="195" spans="1:32" ht="19.5">
      <c r="A195" s="21" t="s">
        <v>52</v>
      </c>
      <c r="B195" s="56" t="s">
        <v>32</v>
      </c>
      <c r="C195" s="38">
        <f>SUM(C196:C203)</f>
        <v>1096402</v>
      </c>
      <c r="D195" s="38">
        <f t="shared" ref="D195:AB195" si="263">SUM(D196:D203)</f>
        <v>450402</v>
      </c>
      <c r="E195" s="38">
        <f t="shared" si="263"/>
        <v>253860</v>
      </c>
      <c r="F195" s="38">
        <f t="shared" si="263"/>
        <v>196542</v>
      </c>
      <c r="G195" s="38">
        <f t="shared" si="263"/>
        <v>0</v>
      </c>
      <c r="H195" s="38">
        <f t="shared" si="263"/>
        <v>0</v>
      </c>
      <c r="I195" s="38">
        <f t="shared" si="263"/>
        <v>646000</v>
      </c>
      <c r="J195" s="38">
        <f t="shared" si="263"/>
        <v>646000</v>
      </c>
      <c r="K195" s="38">
        <f t="shared" si="263"/>
        <v>646000</v>
      </c>
      <c r="L195" s="38">
        <f t="shared" si="263"/>
        <v>0</v>
      </c>
      <c r="M195" s="38">
        <f t="shared" si="263"/>
        <v>0</v>
      </c>
      <c r="N195" s="38">
        <f t="shared" si="263"/>
        <v>0</v>
      </c>
      <c r="O195" s="38">
        <f t="shared" si="263"/>
        <v>0</v>
      </c>
      <c r="P195" s="38">
        <f t="shared" si="263"/>
        <v>154099</v>
      </c>
      <c r="Q195" s="38">
        <f t="shared" si="263"/>
        <v>49984</v>
      </c>
      <c r="R195" s="38">
        <f t="shared" si="263"/>
        <v>643</v>
      </c>
      <c r="S195" s="38">
        <f t="shared" si="263"/>
        <v>49341</v>
      </c>
      <c r="T195" s="38">
        <f t="shared" si="263"/>
        <v>0</v>
      </c>
      <c r="U195" s="38">
        <f t="shared" si="263"/>
        <v>0</v>
      </c>
      <c r="V195" s="38">
        <f t="shared" si="263"/>
        <v>104115</v>
      </c>
      <c r="W195" s="38">
        <f t="shared" si="263"/>
        <v>104115</v>
      </c>
      <c r="X195" s="38">
        <f t="shared" si="263"/>
        <v>104115</v>
      </c>
      <c r="Y195" s="38">
        <f t="shared" si="263"/>
        <v>0</v>
      </c>
      <c r="Z195" s="38">
        <f t="shared" si="263"/>
        <v>0</v>
      </c>
      <c r="AA195" s="38">
        <f t="shared" si="263"/>
        <v>0</v>
      </c>
      <c r="AB195" s="38">
        <f t="shared" si="263"/>
        <v>0</v>
      </c>
      <c r="AC195" s="96">
        <f t="shared" si="224"/>
        <v>14.054972537445206</v>
      </c>
      <c r="AD195" s="31"/>
      <c r="AE195" s="51"/>
      <c r="AF195" s="38">
        <f t="shared" ref="AF195" si="264">SUM(AF196:AF203)</f>
        <v>7</v>
      </c>
    </row>
    <row r="196" spans="1:32" ht="48.75" customHeight="1">
      <c r="A196" s="12" t="s">
        <v>49</v>
      </c>
      <c r="B196" s="5" t="s">
        <v>197</v>
      </c>
      <c r="C196" s="39">
        <f t="shared" ref="C196:C203" si="265">D196+I196</f>
        <v>3613</v>
      </c>
      <c r="D196" s="39">
        <f t="shared" ref="D196:D203" si="266">SUM(E196:H196)</f>
        <v>3613</v>
      </c>
      <c r="E196" s="35">
        <v>0</v>
      </c>
      <c r="F196" s="35">
        <v>3613</v>
      </c>
      <c r="G196" s="35"/>
      <c r="H196" s="35"/>
      <c r="I196" s="39">
        <f t="shared" ref="I196:I204" si="267">J196+O196</f>
        <v>0</v>
      </c>
      <c r="J196" s="39">
        <f t="shared" ref="J196:J204" si="268">SUM(K196:N196)</f>
        <v>0</v>
      </c>
      <c r="K196" s="35"/>
      <c r="L196" s="35"/>
      <c r="M196" s="35"/>
      <c r="N196" s="35"/>
      <c r="O196" s="35"/>
      <c r="P196" s="35">
        <f t="shared" ref="P196:P199" si="269">Q196+V196</f>
        <v>3493</v>
      </c>
      <c r="Q196" s="35">
        <f>R196+S196+T196+U196</f>
        <v>3493</v>
      </c>
      <c r="R196" s="35"/>
      <c r="S196" s="107">
        <v>3493</v>
      </c>
      <c r="T196" s="35"/>
      <c r="U196" s="35"/>
      <c r="V196" s="35"/>
      <c r="W196" s="35"/>
      <c r="X196" s="35"/>
      <c r="Y196" s="35"/>
      <c r="Z196" s="35"/>
      <c r="AA196" s="35"/>
      <c r="AB196" s="35"/>
      <c r="AC196" s="91">
        <f t="shared" si="224"/>
        <v>96.678660393025183</v>
      </c>
      <c r="AD196" s="12" t="s">
        <v>314</v>
      </c>
      <c r="AE196" s="45"/>
      <c r="AF196">
        <v>1</v>
      </c>
    </row>
    <row r="197" spans="1:32" ht="74.25" customHeight="1">
      <c r="A197" s="12" t="s">
        <v>54</v>
      </c>
      <c r="B197" s="5" t="s">
        <v>198</v>
      </c>
      <c r="C197" s="39">
        <f t="shared" si="265"/>
        <v>21000</v>
      </c>
      <c r="D197" s="39">
        <f t="shared" si="266"/>
        <v>21000</v>
      </c>
      <c r="E197" s="35">
        <v>21000</v>
      </c>
      <c r="F197" s="35"/>
      <c r="G197" s="35"/>
      <c r="H197" s="35"/>
      <c r="I197" s="39">
        <f t="shared" si="267"/>
        <v>0</v>
      </c>
      <c r="J197" s="39">
        <f t="shared" si="268"/>
        <v>0</v>
      </c>
      <c r="K197" s="35"/>
      <c r="L197" s="35"/>
      <c r="M197" s="35"/>
      <c r="N197" s="35"/>
      <c r="O197" s="35"/>
      <c r="P197" s="35">
        <f t="shared" si="269"/>
        <v>643</v>
      </c>
      <c r="Q197" s="35">
        <f t="shared" ref="Q197:Q199" si="270">R197+S197+T197+U197</f>
        <v>643</v>
      </c>
      <c r="R197" s="102">
        <v>643</v>
      </c>
      <c r="S197" s="35"/>
      <c r="T197" s="35"/>
      <c r="U197" s="35"/>
      <c r="V197" s="35">
        <f t="shared" ref="V197" si="271">W197+AB197</f>
        <v>0</v>
      </c>
      <c r="W197" s="35">
        <f t="shared" ref="W197" si="272">X197+Y197+Z197+AA197</f>
        <v>0</v>
      </c>
      <c r="X197" s="35"/>
      <c r="Y197" s="35"/>
      <c r="Z197" s="35"/>
      <c r="AA197" s="35"/>
      <c r="AB197" s="35"/>
      <c r="AC197" s="91">
        <f t="shared" si="224"/>
        <v>3.0619047619047617</v>
      </c>
      <c r="AD197" s="12" t="s">
        <v>271</v>
      </c>
      <c r="AE197" s="45"/>
      <c r="AF197">
        <v>1</v>
      </c>
    </row>
    <row r="198" spans="1:32" ht="56.25">
      <c r="A198" s="12" t="s">
        <v>138</v>
      </c>
      <c r="B198" s="5" t="s">
        <v>199</v>
      </c>
      <c r="C198" s="39">
        <f t="shared" si="265"/>
        <v>43000</v>
      </c>
      <c r="D198" s="39">
        <f t="shared" si="266"/>
        <v>43000</v>
      </c>
      <c r="E198" s="35"/>
      <c r="F198" s="35">
        <v>43000</v>
      </c>
      <c r="G198" s="35"/>
      <c r="H198" s="35"/>
      <c r="I198" s="39">
        <f t="shared" si="267"/>
        <v>0</v>
      </c>
      <c r="J198" s="39">
        <f t="shared" si="268"/>
        <v>0</v>
      </c>
      <c r="K198" s="35"/>
      <c r="L198" s="35"/>
      <c r="M198" s="35"/>
      <c r="N198" s="35"/>
      <c r="O198" s="35"/>
      <c r="P198" s="35">
        <f t="shared" si="269"/>
        <v>7018</v>
      </c>
      <c r="Q198" s="35">
        <f t="shared" si="270"/>
        <v>7018</v>
      </c>
      <c r="R198" s="35"/>
      <c r="S198" s="107">
        <v>7018</v>
      </c>
      <c r="T198" s="35"/>
      <c r="U198" s="35"/>
      <c r="V198" s="35"/>
      <c r="W198" s="35"/>
      <c r="X198" s="35"/>
      <c r="Y198" s="35"/>
      <c r="Z198" s="35"/>
      <c r="AA198" s="35"/>
      <c r="AB198" s="35"/>
      <c r="AC198" s="91">
        <f t="shared" si="224"/>
        <v>16.32093023255814</v>
      </c>
      <c r="AD198" s="12" t="s">
        <v>271</v>
      </c>
      <c r="AE198" s="45"/>
      <c r="AF198">
        <v>1</v>
      </c>
    </row>
    <row r="199" spans="1:32" ht="68.25" customHeight="1">
      <c r="A199" s="12" t="s">
        <v>140</v>
      </c>
      <c r="B199" s="5" t="s">
        <v>200</v>
      </c>
      <c r="C199" s="39">
        <f t="shared" si="265"/>
        <v>608112</v>
      </c>
      <c r="D199" s="39">
        <f t="shared" si="266"/>
        <v>258112</v>
      </c>
      <c r="E199" s="35">
        <v>229112</v>
      </c>
      <c r="F199" s="35">
        <v>29000</v>
      </c>
      <c r="G199" s="35"/>
      <c r="H199" s="35"/>
      <c r="I199" s="39">
        <f t="shared" si="267"/>
        <v>350000</v>
      </c>
      <c r="J199" s="39">
        <f t="shared" si="268"/>
        <v>350000</v>
      </c>
      <c r="K199" s="35">
        <v>350000</v>
      </c>
      <c r="L199" s="35"/>
      <c r="M199" s="35"/>
      <c r="N199" s="35"/>
      <c r="O199" s="35"/>
      <c r="P199" s="35">
        <f t="shared" si="269"/>
        <v>46968</v>
      </c>
      <c r="Q199" s="35">
        <f t="shared" si="270"/>
        <v>15023</v>
      </c>
      <c r="R199" s="35"/>
      <c r="S199" s="107">
        <v>15023</v>
      </c>
      <c r="T199" s="35"/>
      <c r="U199" s="35"/>
      <c r="V199" s="35">
        <f t="shared" ref="V199" si="273">W199+AB199</f>
        <v>31945</v>
      </c>
      <c r="W199" s="35">
        <f t="shared" ref="W199" si="274">X199+Y199+Z199+AA199</f>
        <v>31945</v>
      </c>
      <c r="X199" s="102">
        <v>31945</v>
      </c>
      <c r="Y199" s="35"/>
      <c r="Z199" s="35"/>
      <c r="AA199" s="35"/>
      <c r="AB199" s="35"/>
      <c r="AC199" s="91">
        <f t="shared" si="224"/>
        <v>7.7235772357723578</v>
      </c>
      <c r="AD199" s="12" t="s">
        <v>271</v>
      </c>
      <c r="AE199" s="45"/>
      <c r="AF199">
        <v>1</v>
      </c>
    </row>
    <row r="200" spans="1:32" ht="58.5" customHeight="1">
      <c r="A200" s="12" t="s">
        <v>201</v>
      </c>
      <c r="B200" s="5" t="s">
        <v>202</v>
      </c>
      <c r="C200" s="39">
        <f t="shared" si="265"/>
        <v>12309</v>
      </c>
      <c r="D200" s="39">
        <f t="shared" si="266"/>
        <v>12309</v>
      </c>
      <c r="E200" s="35"/>
      <c r="F200" s="35">
        <v>12309</v>
      </c>
      <c r="G200" s="35"/>
      <c r="H200" s="35"/>
      <c r="I200" s="39">
        <f t="shared" si="267"/>
        <v>0</v>
      </c>
      <c r="J200" s="39">
        <f t="shared" si="268"/>
        <v>0</v>
      </c>
      <c r="K200" s="35"/>
      <c r="L200" s="35"/>
      <c r="M200" s="35"/>
      <c r="N200" s="35"/>
      <c r="O200" s="35"/>
      <c r="P200" s="35"/>
      <c r="Q200" s="35"/>
      <c r="R200" s="35"/>
      <c r="S200" s="35"/>
      <c r="T200" s="35"/>
      <c r="U200" s="35"/>
      <c r="V200" s="35"/>
      <c r="W200" s="35"/>
      <c r="X200" s="35"/>
      <c r="Y200" s="35"/>
      <c r="Z200" s="35"/>
      <c r="AA200" s="35"/>
      <c r="AB200" s="35"/>
      <c r="AC200" s="91">
        <f t="shared" si="224"/>
        <v>0</v>
      </c>
      <c r="AD200" s="12" t="s">
        <v>315</v>
      </c>
      <c r="AE200" s="45"/>
      <c r="AF200">
        <v>1</v>
      </c>
    </row>
    <row r="201" spans="1:32" ht="63.75" customHeight="1">
      <c r="A201" s="12" t="s">
        <v>203</v>
      </c>
      <c r="B201" s="5" t="s">
        <v>204</v>
      </c>
      <c r="C201" s="39">
        <f t="shared" si="265"/>
        <v>358620</v>
      </c>
      <c r="D201" s="39">
        <f t="shared" si="266"/>
        <v>108620</v>
      </c>
      <c r="E201" s="35">
        <v>0</v>
      </c>
      <c r="F201" s="35">
        <v>108620</v>
      </c>
      <c r="G201" s="35"/>
      <c r="H201" s="35"/>
      <c r="I201" s="39">
        <f t="shared" si="267"/>
        <v>250000</v>
      </c>
      <c r="J201" s="39">
        <f t="shared" si="268"/>
        <v>250000</v>
      </c>
      <c r="K201" s="35">
        <v>250000</v>
      </c>
      <c r="L201" s="35"/>
      <c r="M201" s="35"/>
      <c r="N201" s="35"/>
      <c r="O201" s="35"/>
      <c r="P201" s="35">
        <f>Q201+V201</f>
        <v>95977</v>
      </c>
      <c r="Q201" s="35">
        <f>R201+S201+T201+U201</f>
        <v>23807</v>
      </c>
      <c r="R201" s="35"/>
      <c r="S201" s="107">
        <v>23807</v>
      </c>
      <c r="T201" s="35"/>
      <c r="U201" s="35"/>
      <c r="V201" s="35">
        <f t="shared" ref="V201" si="275">W201+AB201</f>
        <v>72170</v>
      </c>
      <c r="W201" s="35">
        <f t="shared" ref="W201" si="276">X201+Y201+Z201+AA201</f>
        <v>72170</v>
      </c>
      <c r="X201" s="102">
        <v>72170</v>
      </c>
      <c r="Y201" s="35"/>
      <c r="Z201" s="35"/>
      <c r="AA201" s="35"/>
      <c r="AB201" s="35"/>
      <c r="AC201" s="91">
        <f t="shared" si="224"/>
        <v>26.762868774747645</v>
      </c>
      <c r="AD201" s="12" t="s">
        <v>315</v>
      </c>
      <c r="AE201" s="45"/>
      <c r="AF201">
        <v>1</v>
      </c>
    </row>
    <row r="202" spans="1:32" ht="37.5">
      <c r="A202" s="12" t="s">
        <v>143</v>
      </c>
      <c r="B202" s="5" t="s">
        <v>205</v>
      </c>
      <c r="C202" s="39">
        <f t="shared" si="265"/>
        <v>3748</v>
      </c>
      <c r="D202" s="39">
        <f t="shared" si="266"/>
        <v>3748</v>
      </c>
      <c r="E202" s="35">
        <v>3748</v>
      </c>
      <c r="F202" s="35"/>
      <c r="G202" s="35"/>
      <c r="H202" s="35"/>
      <c r="I202" s="39">
        <f t="shared" si="267"/>
        <v>0</v>
      </c>
      <c r="J202" s="39">
        <f t="shared" si="268"/>
        <v>0</v>
      </c>
      <c r="K202" s="35"/>
      <c r="L202" s="35"/>
      <c r="M202" s="35"/>
      <c r="N202" s="35"/>
      <c r="O202" s="35"/>
      <c r="P202" s="35"/>
      <c r="Q202" s="35"/>
      <c r="R202" s="35"/>
      <c r="S202" s="35"/>
      <c r="T202" s="35"/>
      <c r="U202" s="35"/>
      <c r="V202" s="35"/>
      <c r="W202" s="35"/>
      <c r="X202" s="35"/>
      <c r="Y202" s="35"/>
      <c r="Z202" s="35"/>
      <c r="AA202" s="35"/>
      <c r="AB202" s="35"/>
      <c r="AC202" s="91">
        <f t="shared" si="224"/>
        <v>0</v>
      </c>
      <c r="AD202" s="12" t="s">
        <v>311</v>
      </c>
      <c r="AE202" s="45"/>
      <c r="AF202">
        <v>1</v>
      </c>
    </row>
    <row r="203" spans="1:32" ht="37.5">
      <c r="A203" s="12">
        <v>8</v>
      </c>
      <c r="B203" s="5" t="s">
        <v>340</v>
      </c>
      <c r="C203" s="39">
        <f t="shared" si="265"/>
        <v>46000</v>
      </c>
      <c r="D203" s="39">
        <f t="shared" si="266"/>
        <v>0</v>
      </c>
      <c r="E203" s="35"/>
      <c r="F203" s="35"/>
      <c r="G203" s="35"/>
      <c r="H203" s="35"/>
      <c r="I203" s="39">
        <f t="shared" si="267"/>
        <v>46000</v>
      </c>
      <c r="J203" s="39">
        <f t="shared" si="268"/>
        <v>46000</v>
      </c>
      <c r="K203" s="35">
        <v>46000</v>
      </c>
      <c r="L203" s="35"/>
      <c r="M203" s="35"/>
      <c r="N203" s="35"/>
      <c r="O203" s="35"/>
      <c r="P203" s="35"/>
      <c r="Q203" s="35"/>
      <c r="R203" s="35"/>
      <c r="S203" s="35"/>
      <c r="T203" s="35"/>
      <c r="U203" s="35"/>
      <c r="V203" s="35"/>
      <c r="W203" s="35"/>
      <c r="X203" s="35"/>
      <c r="Y203" s="35"/>
      <c r="Z203" s="35"/>
      <c r="AA203" s="35"/>
      <c r="AB203" s="35"/>
      <c r="AC203" s="91">
        <f t="shared" si="224"/>
        <v>0</v>
      </c>
      <c r="AD203" s="12" t="s">
        <v>341</v>
      </c>
      <c r="AE203" s="45"/>
    </row>
    <row r="204" spans="1:32" ht="19.5">
      <c r="A204" s="21" t="s">
        <v>46</v>
      </c>
      <c r="B204" s="56" t="s">
        <v>33</v>
      </c>
      <c r="C204" s="38">
        <f>SUM(C205:C207)</f>
        <v>36916</v>
      </c>
      <c r="D204" s="38">
        <f t="shared" ref="D204:AB204" si="277">SUM(D205:D207)</f>
        <v>36916</v>
      </c>
      <c r="E204" s="38">
        <f t="shared" si="277"/>
        <v>8575</v>
      </c>
      <c r="F204" s="38">
        <f t="shared" si="277"/>
        <v>28341</v>
      </c>
      <c r="G204" s="38">
        <f t="shared" si="277"/>
        <v>0</v>
      </c>
      <c r="H204" s="38">
        <f t="shared" si="277"/>
        <v>0</v>
      </c>
      <c r="I204" s="39">
        <f t="shared" si="267"/>
        <v>0</v>
      </c>
      <c r="J204" s="39">
        <f t="shared" si="268"/>
        <v>0</v>
      </c>
      <c r="K204" s="38">
        <f t="shared" si="277"/>
        <v>0</v>
      </c>
      <c r="L204" s="38">
        <f t="shared" si="277"/>
        <v>0</v>
      </c>
      <c r="M204" s="38">
        <f t="shared" si="277"/>
        <v>0</v>
      </c>
      <c r="N204" s="38">
        <f t="shared" si="277"/>
        <v>0</v>
      </c>
      <c r="O204" s="38">
        <f t="shared" si="277"/>
        <v>0</v>
      </c>
      <c r="P204" s="38">
        <f t="shared" si="277"/>
        <v>13167</v>
      </c>
      <c r="Q204" s="38">
        <f t="shared" si="277"/>
        <v>13167</v>
      </c>
      <c r="R204" s="38">
        <f t="shared" si="277"/>
        <v>4181</v>
      </c>
      <c r="S204" s="38">
        <f t="shared" si="277"/>
        <v>8986</v>
      </c>
      <c r="T204" s="38">
        <f t="shared" si="277"/>
        <v>0</v>
      </c>
      <c r="U204" s="38">
        <f t="shared" si="277"/>
        <v>0</v>
      </c>
      <c r="V204" s="38">
        <f t="shared" si="277"/>
        <v>0</v>
      </c>
      <c r="W204" s="38">
        <f t="shared" si="277"/>
        <v>0</v>
      </c>
      <c r="X204" s="38">
        <f t="shared" si="277"/>
        <v>0</v>
      </c>
      <c r="Y204" s="38">
        <f t="shared" si="277"/>
        <v>0</v>
      </c>
      <c r="Z204" s="38">
        <f t="shared" si="277"/>
        <v>0</v>
      </c>
      <c r="AA204" s="38">
        <f t="shared" si="277"/>
        <v>0</v>
      </c>
      <c r="AB204" s="38">
        <f t="shared" si="277"/>
        <v>0</v>
      </c>
      <c r="AC204" s="96">
        <f t="shared" si="224"/>
        <v>35.667461263408818</v>
      </c>
      <c r="AD204" s="31"/>
      <c r="AE204" s="51"/>
      <c r="AF204" s="38">
        <f t="shared" ref="AF204" si="278">SUM(AF205:AF207)</f>
        <v>3</v>
      </c>
    </row>
    <row r="205" spans="1:32" ht="56.25">
      <c r="A205" s="12" t="s">
        <v>49</v>
      </c>
      <c r="B205" s="5" t="s">
        <v>206</v>
      </c>
      <c r="C205" s="39">
        <f t="shared" ref="C205:C207" si="279">D205+I205</f>
        <v>5028</v>
      </c>
      <c r="D205" s="39">
        <f t="shared" ref="D205:D207" si="280">SUM(E205:H205)</f>
        <v>5028</v>
      </c>
      <c r="E205" s="35"/>
      <c r="F205" s="35">
        <v>5028</v>
      </c>
      <c r="G205" s="35"/>
      <c r="H205" s="35"/>
      <c r="I205" s="35"/>
      <c r="J205" s="35"/>
      <c r="K205" s="35"/>
      <c r="L205" s="35"/>
      <c r="M205" s="35"/>
      <c r="N205" s="35"/>
      <c r="O205" s="35"/>
      <c r="P205" s="35">
        <f t="shared" ref="P205:P207" si="281">Q205+V205</f>
        <v>5000</v>
      </c>
      <c r="Q205" s="35">
        <f t="shared" ref="Q205:Q207" si="282">R205+S205+T205+U205</f>
        <v>5000</v>
      </c>
      <c r="R205" s="35"/>
      <c r="S205" s="107">
        <v>5000</v>
      </c>
      <c r="T205" s="35"/>
      <c r="U205" s="35"/>
      <c r="V205" s="35"/>
      <c r="W205" s="35"/>
      <c r="X205" s="35"/>
      <c r="Y205" s="35"/>
      <c r="Z205" s="35"/>
      <c r="AA205" s="35"/>
      <c r="AB205" s="35"/>
      <c r="AC205" s="91">
        <f t="shared" si="224"/>
        <v>99.443118536197289</v>
      </c>
      <c r="AD205" s="12" t="s">
        <v>262</v>
      </c>
      <c r="AE205" s="45"/>
      <c r="AF205">
        <v>1</v>
      </c>
    </row>
    <row r="206" spans="1:32" ht="56.25">
      <c r="A206" s="12" t="s">
        <v>54</v>
      </c>
      <c r="B206" s="5" t="s">
        <v>207</v>
      </c>
      <c r="C206" s="39">
        <f t="shared" si="279"/>
        <v>8575</v>
      </c>
      <c r="D206" s="39">
        <f t="shared" si="280"/>
        <v>8575</v>
      </c>
      <c r="E206" s="35">
        <v>8575</v>
      </c>
      <c r="F206" s="35"/>
      <c r="G206" s="35"/>
      <c r="H206" s="35"/>
      <c r="I206" s="35"/>
      <c r="J206" s="35"/>
      <c r="K206" s="35"/>
      <c r="L206" s="35"/>
      <c r="M206" s="35"/>
      <c r="N206" s="35"/>
      <c r="O206" s="35"/>
      <c r="P206" s="35">
        <f t="shared" si="281"/>
        <v>4181</v>
      </c>
      <c r="Q206" s="35">
        <f t="shared" si="282"/>
        <v>4181</v>
      </c>
      <c r="R206" s="102">
        <v>4181</v>
      </c>
      <c r="S206" s="35"/>
      <c r="T206" s="35"/>
      <c r="U206" s="35"/>
      <c r="V206" s="35">
        <f t="shared" ref="V206" si="283">W206+AB206</f>
        <v>0</v>
      </c>
      <c r="W206" s="35">
        <f t="shared" ref="W206" si="284">X206+Y206+Z206+AA206</f>
        <v>0</v>
      </c>
      <c r="X206" s="35"/>
      <c r="Y206" s="35"/>
      <c r="Z206" s="35"/>
      <c r="AA206" s="35"/>
      <c r="AB206" s="35"/>
      <c r="AC206" s="91">
        <f t="shared" si="224"/>
        <v>48.758017492711367</v>
      </c>
      <c r="AD206" s="12" t="s">
        <v>262</v>
      </c>
      <c r="AE206" s="45"/>
      <c r="AF206">
        <v>1</v>
      </c>
    </row>
    <row r="207" spans="1:32" ht="54.75" customHeight="1">
      <c r="A207" s="12" t="s">
        <v>138</v>
      </c>
      <c r="B207" s="5" t="s">
        <v>208</v>
      </c>
      <c r="C207" s="39">
        <f t="shared" si="279"/>
        <v>23313</v>
      </c>
      <c r="D207" s="39">
        <f t="shared" si="280"/>
        <v>23313</v>
      </c>
      <c r="E207" s="35"/>
      <c r="F207" s="35">
        <v>23313</v>
      </c>
      <c r="G207" s="35"/>
      <c r="H207" s="35"/>
      <c r="I207" s="35"/>
      <c r="J207" s="35"/>
      <c r="K207" s="35"/>
      <c r="L207" s="35"/>
      <c r="M207" s="35"/>
      <c r="N207" s="35"/>
      <c r="O207" s="35"/>
      <c r="P207" s="35">
        <f t="shared" si="281"/>
        <v>3986</v>
      </c>
      <c r="Q207" s="35">
        <f t="shared" si="282"/>
        <v>3986</v>
      </c>
      <c r="R207" s="35"/>
      <c r="S207" s="107">
        <v>3986</v>
      </c>
      <c r="T207" s="35"/>
      <c r="U207" s="35"/>
      <c r="V207" s="35"/>
      <c r="W207" s="35"/>
      <c r="X207" s="35"/>
      <c r="Y207" s="35"/>
      <c r="Z207" s="35"/>
      <c r="AA207" s="35"/>
      <c r="AB207" s="35"/>
      <c r="AC207" s="91">
        <f t="shared" si="224"/>
        <v>17.097756616480076</v>
      </c>
      <c r="AD207" s="12" t="s">
        <v>315</v>
      </c>
      <c r="AE207" s="45"/>
      <c r="AF207">
        <v>1</v>
      </c>
    </row>
    <row r="208" spans="1:32">
      <c r="A208" s="16" t="s">
        <v>34</v>
      </c>
      <c r="B208" s="2" t="s">
        <v>35</v>
      </c>
      <c r="C208" s="34">
        <f>C209+C211+C217</f>
        <v>2445665</v>
      </c>
      <c r="D208" s="34">
        <f t="shared" ref="D208:AB208" si="285">D209+D211+D217</f>
        <v>460665</v>
      </c>
      <c r="E208" s="34">
        <f t="shared" si="285"/>
        <v>207602</v>
      </c>
      <c r="F208" s="34">
        <f t="shared" si="285"/>
        <v>253063</v>
      </c>
      <c r="G208" s="34">
        <f t="shared" si="285"/>
        <v>0</v>
      </c>
      <c r="H208" s="34">
        <f t="shared" si="285"/>
        <v>0</v>
      </c>
      <c r="I208" s="34">
        <f t="shared" si="285"/>
        <v>1985000</v>
      </c>
      <c r="J208" s="34">
        <f t="shared" si="285"/>
        <v>1985000</v>
      </c>
      <c r="K208" s="34">
        <f t="shared" si="285"/>
        <v>1985000</v>
      </c>
      <c r="L208" s="34">
        <f t="shared" si="285"/>
        <v>0</v>
      </c>
      <c r="M208" s="34">
        <f t="shared" si="285"/>
        <v>0</v>
      </c>
      <c r="N208" s="34">
        <f t="shared" si="285"/>
        <v>0</v>
      </c>
      <c r="O208" s="34">
        <f t="shared" si="285"/>
        <v>0</v>
      </c>
      <c r="P208" s="34">
        <f t="shared" si="285"/>
        <v>884389</v>
      </c>
      <c r="Q208" s="34">
        <f t="shared" si="285"/>
        <v>282744</v>
      </c>
      <c r="R208" s="34">
        <f t="shared" si="285"/>
        <v>50301</v>
      </c>
      <c r="S208" s="34">
        <f t="shared" si="285"/>
        <v>232443</v>
      </c>
      <c r="T208" s="34">
        <f t="shared" si="285"/>
        <v>0</v>
      </c>
      <c r="U208" s="34">
        <f t="shared" si="285"/>
        <v>0</v>
      </c>
      <c r="V208" s="34">
        <f t="shared" si="285"/>
        <v>601645</v>
      </c>
      <c r="W208" s="34">
        <f t="shared" si="285"/>
        <v>601645</v>
      </c>
      <c r="X208" s="34">
        <f t="shared" si="285"/>
        <v>601645</v>
      </c>
      <c r="Y208" s="34">
        <f t="shared" si="285"/>
        <v>0</v>
      </c>
      <c r="Z208" s="34">
        <f t="shared" si="285"/>
        <v>0</v>
      </c>
      <c r="AA208" s="34">
        <f t="shared" si="285"/>
        <v>0</v>
      </c>
      <c r="AB208" s="34">
        <f t="shared" si="285"/>
        <v>0</v>
      </c>
      <c r="AC208" s="90">
        <f t="shared" si="224"/>
        <v>36.161493908609728</v>
      </c>
      <c r="AD208" s="16">
        <v>0</v>
      </c>
      <c r="AE208" s="44">
        <v>0</v>
      </c>
      <c r="AF208" s="34">
        <f t="shared" ref="AF208" si="286">AF209+AF211+AF217</f>
        <v>8</v>
      </c>
    </row>
    <row r="209" spans="1:32" ht="19.5">
      <c r="A209" s="21" t="s">
        <v>209</v>
      </c>
      <c r="B209" s="56" t="s">
        <v>210</v>
      </c>
      <c r="C209" s="38">
        <f>C210</f>
        <v>2222755</v>
      </c>
      <c r="D209" s="38">
        <f t="shared" ref="D209:AB209" si="287">D210</f>
        <v>267755</v>
      </c>
      <c r="E209" s="38">
        <f t="shared" si="287"/>
        <v>14692</v>
      </c>
      <c r="F209" s="38">
        <f t="shared" si="287"/>
        <v>253063</v>
      </c>
      <c r="G209" s="38">
        <f t="shared" si="287"/>
        <v>0</v>
      </c>
      <c r="H209" s="38">
        <f t="shared" si="287"/>
        <v>0</v>
      </c>
      <c r="I209" s="38">
        <f t="shared" si="287"/>
        <v>1955000</v>
      </c>
      <c r="J209" s="38">
        <f t="shared" si="287"/>
        <v>1955000</v>
      </c>
      <c r="K209" s="38">
        <f t="shared" si="287"/>
        <v>1955000</v>
      </c>
      <c r="L209" s="38">
        <f t="shared" si="287"/>
        <v>0</v>
      </c>
      <c r="M209" s="38">
        <f t="shared" si="287"/>
        <v>0</v>
      </c>
      <c r="N209" s="38">
        <f t="shared" si="287"/>
        <v>0</v>
      </c>
      <c r="O209" s="38">
        <f t="shared" si="287"/>
        <v>0</v>
      </c>
      <c r="P209" s="38">
        <f t="shared" si="287"/>
        <v>804088</v>
      </c>
      <c r="Q209" s="38">
        <f t="shared" si="287"/>
        <v>232443</v>
      </c>
      <c r="R209" s="38">
        <f t="shared" si="287"/>
        <v>0</v>
      </c>
      <c r="S209" s="38">
        <f t="shared" si="287"/>
        <v>232443</v>
      </c>
      <c r="T209" s="38">
        <f t="shared" si="287"/>
        <v>0</v>
      </c>
      <c r="U209" s="38">
        <f t="shared" si="287"/>
        <v>0</v>
      </c>
      <c r="V209" s="38">
        <f t="shared" si="287"/>
        <v>571645</v>
      </c>
      <c r="W209" s="38">
        <f t="shared" si="287"/>
        <v>571645</v>
      </c>
      <c r="X209" s="38">
        <f t="shared" si="287"/>
        <v>571645</v>
      </c>
      <c r="Y209" s="38">
        <f t="shared" si="287"/>
        <v>0</v>
      </c>
      <c r="Z209" s="38">
        <f t="shared" si="287"/>
        <v>0</v>
      </c>
      <c r="AA209" s="38">
        <f t="shared" si="287"/>
        <v>0</v>
      </c>
      <c r="AB209" s="38">
        <f t="shared" si="287"/>
        <v>0</v>
      </c>
      <c r="AC209" s="96">
        <f t="shared" si="224"/>
        <v>36.17528697494776</v>
      </c>
      <c r="AD209" s="31"/>
      <c r="AE209" s="51">
        <v>0</v>
      </c>
      <c r="AF209" s="38">
        <f t="shared" ref="AF209" si="288">AF210</f>
        <v>1</v>
      </c>
    </row>
    <row r="210" spans="1:32" ht="89.25" customHeight="1">
      <c r="A210" s="3"/>
      <c r="B210" s="5" t="s">
        <v>211</v>
      </c>
      <c r="C210" s="39">
        <f t="shared" ref="C210" si="289">D210+I210</f>
        <v>2222755</v>
      </c>
      <c r="D210" s="39">
        <f t="shared" ref="D210" si="290">SUM(E210:H210)</f>
        <v>267755</v>
      </c>
      <c r="E210" s="35">
        <v>14692</v>
      </c>
      <c r="F210" s="35">
        <v>253063</v>
      </c>
      <c r="G210" s="35"/>
      <c r="H210" s="35"/>
      <c r="I210" s="39">
        <f t="shared" ref="I210" si="291">J210+O210</f>
        <v>1955000</v>
      </c>
      <c r="J210" s="39">
        <f t="shared" ref="J210" si="292">SUM(K210:N210)</f>
        <v>1955000</v>
      </c>
      <c r="K210" s="35">
        <v>1955000</v>
      </c>
      <c r="L210" s="35"/>
      <c r="M210" s="35"/>
      <c r="N210" s="35"/>
      <c r="O210" s="35"/>
      <c r="P210" s="35">
        <f>Q210+V210</f>
        <v>804088</v>
      </c>
      <c r="Q210" s="35">
        <f>R210+S210+T210+U210</f>
        <v>232443</v>
      </c>
      <c r="R210" s="35"/>
      <c r="S210" s="107">
        <v>232443</v>
      </c>
      <c r="T210" s="35"/>
      <c r="U210" s="35"/>
      <c r="V210" s="35">
        <f t="shared" ref="V210" si="293">W210+AB210</f>
        <v>571645</v>
      </c>
      <c r="W210" s="35">
        <f t="shared" ref="W210" si="294">X210+Y210+Z210+AA210</f>
        <v>571645</v>
      </c>
      <c r="X210" s="102">
        <v>571645</v>
      </c>
      <c r="Y210" s="35"/>
      <c r="Z210" s="35"/>
      <c r="AA210" s="35"/>
      <c r="AB210" s="35"/>
      <c r="AC210" s="91">
        <f t="shared" si="224"/>
        <v>36.17528697494776</v>
      </c>
      <c r="AD210" s="12" t="s">
        <v>271</v>
      </c>
      <c r="AE210" s="45"/>
      <c r="AF210">
        <v>1</v>
      </c>
    </row>
    <row r="211" spans="1:32" ht="19.5">
      <c r="A211" s="21" t="s">
        <v>52</v>
      </c>
      <c r="B211" s="56" t="s">
        <v>32</v>
      </c>
      <c r="C211" s="38">
        <f>SUM(C212:C216)</f>
        <v>148808</v>
      </c>
      <c r="D211" s="38">
        <f t="shared" ref="D211:AB211" si="295">SUM(D212:D216)</f>
        <v>118808</v>
      </c>
      <c r="E211" s="38">
        <f t="shared" si="295"/>
        <v>118808</v>
      </c>
      <c r="F211" s="38">
        <f t="shared" si="295"/>
        <v>0</v>
      </c>
      <c r="G211" s="38">
        <f t="shared" si="295"/>
        <v>0</v>
      </c>
      <c r="H211" s="38">
        <f t="shared" si="295"/>
        <v>0</v>
      </c>
      <c r="I211" s="38">
        <f t="shared" si="295"/>
        <v>30000</v>
      </c>
      <c r="J211" s="38">
        <f t="shared" si="295"/>
        <v>30000</v>
      </c>
      <c r="K211" s="38">
        <f t="shared" si="295"/>
        <v>30000</v>
      </c>
      <c r="L211" s="38">
        <f t="shared" si="295"/>
        <v>0</v>
      </c>
      <c r="M211" s="38">
        <f t="shared" si="295"/>
        <v>0</v>
      </c>
      <c r="N211" s="38">
        <f t="shared" si="295"/>
        <v>0</v>
      </c>
      <c r="O211" s="38">
        <f t="shared" si="295"/>
        <v>0</v>
      </c>
      <c r="P211" s="38">
        <f t="shared" si="295"/>
        <v>75403</v>
      </c>
      <c r="Q211" s="38">
        <f t="shared" si="295"/>
        <v>45403</v>
      </c>
      <c r="R211" s="38">
        <f t="shared" si="295"/>
        <v>45403</v>
      </c>
      <c r="S211" s="38">
        <f t="shared" si="295"/>
        <v>0</v>
      </c>
      <c r="T211" s="38">
        <f t="shared" si="295"/>
        <v>0</v>
      </c>
      <c r="U211" s="38">
        <f t="shared" si="295"/>
        <v>0</v>
      </c>
      <c r="V211" s="38">
        <f t="shared" si="295"/>
        <v>30000</v>
      </c>
      <c r="W211" s="38">
        <f t="shared" si="295"/>
        <v>30000</v>
      </c>
      <c r="X211" s="38">
        <f t="shared" si="295"/>
        <v>30000</v>
      </c>
      <c r="Y211" s="38">
        <f t="shared" si="295"/>
        <v>0</v>
      </c>
      <c r="Z211" s="38">
        <f t="shared" si="295"/>
        <v>0</v>
      </c>
      <c r="AA211" s="38">
        <f t="shared" si="295"/>
        <v>0</v>
      </c>
      <c r="AB211" s="38">
        <f t="shared" si="295"/>
        <v>0</v>
      </c>
      <c r="AC211" s="96">
        <f t="shared" si="224"/>
        <v>50.67133487446911</v>
      </c>
      <c r="AD211" s="31"/>
      <c r="AE211" s="51"/>
      <c r="AF211" s="38">
        <f t="shared" ref="AF211" si="296">SUM(AF212:AF216)</f>
        <v>4</v>
      </c>
    </row>
    <row r="212" spans="1:32" ht="67.5" customHeight="1">
      <c r="A212" s="12" t="s">
        <v>49</v>
      </c>
      <c r="B212" s="5" t="s">
        <v>212</v>
      </c>
      <c r="C212" s="39">
        <f t="shared" ref="C212:C216" si="297">D212+I212</f>
        <v>62000</v>
      </c>
      <c r="D212" s="39">
        <f t="shared" ref="D212:D216" si="298">SUM(E212:H212)</f>
        <v>62000</v>
      </c>
      <c r="E212" s="35">
        <v>62000</v>
      </c>
      <c r="F212" s="35"/>
      <c r="G212" s="35"/>
      <c r="H212" s="35"/>
      <c r="I212" s="39">
        <f t="shared" ref="I212:I216" si="299">J212+O212</f>
        <v>0</v>
      </c>
      <c r="J212" s="39">
        <f t="shared" ref="J212:J216" si="300">SUM(K212:N212)</f>
        <v>0</v>
      </c>
      <c r="K212" s="35"/>
      <c r="L212" s="35"/>
      <c r="M212" s="35"/>
      <c r="N212" s="35"/>
      <c r="O212" s="35"/>
      <c r="P212" s="35">
        <f t="shared" ref="P212:P216" si="301">Q212+V212</f>
        <v>15965</v>
      </c>
      <c r="Q212" s="35">
        <f t="shared" ref="Q212:Q216" si="302">R212+S212+T212+U212</f>
        <v>15965</v>
      </c>
      <c r="R212" s="102">
        <v>15965</v>
      </c>
      <c r="S212" s="35"/>
      <c r="T212" s="35"/>
      <c r="U212" s="35"/>
      <c r="V212" s="35"/>
      <c r="W212" s="35"/>
      <c r="X212" s="35"/>
      <c r="Y212" s="35"/>
      <c r="Z212" s="35"/>
      <c r="AA212" s="35"/>
      <c r="AB212" s="35"/>
      <c r="AC212" s="91">
        <f t="shared" si="224"/>
        <v>25.75</v>
      </c>
      <c r="AD212" s="12" t="s">
        <v>271</v>
      </c>
      <c r="AE212" s="45"/>
      <c r="AF212">
        <v>1</v>
      </c>
    </row>
    <row r="213" spans="1:32" ht="49.5" customHeight="1">
      <c r="A213" s="12">
        <v>2</v>
      </c>
      <c r="B213" s="5" t="s">
        <v>213</v>
      </c>
      <c r="C213" s="39">
        <f t="shared" si="297"/>
        <v>30000</v>
      </c>
      <c r="D213" s="39">
        <f t="shared" si="298"/>
        <v>30000</v>
      </c>
      <c r="E213" s="35">
        <v>30000</v>
      </c>
      <c r="F213" s="35"/>
      <c r="G213" s="35"/>
      <c r="H213" s="35"/>
      <c r="I213" s="39">
        <f t="shared" si="299"/>
        <v>0</v>
      </c>
      <c r="J213" s="39">
        <f t="shared" si="300"/>
        <v>0</v>
      </c>
      <c r="K213" s="35"/>
      <c r="L213" s="35"/>
      <c r="M213" s="35"/>
      <c r="N213" s="35"/>
      <c r="O213" s="35"/>
      <c r="P213" s="35">
        <f t="shared" si="301"/>
        <v>29438</v>
      </c>
      <c r="Q213" s="35">
        <f t="shared" si="302"/>
        <v>29438</v>
      </c>
      <c r="R213" s="102">
        <v>29438</v>
      </c>
      <c r="S213" s="35"/>
      <c r="T213" s="35"/>
      <c r="U213" s="35"/>
      <c r="V213" s="35"/>
      <c r="W213" s="35"/>
      <c r="X213" s="35"/>
      <c r="Y213" s="35"/>
      <c r="Z213" s="35"/>
      <c r="AA213" s="35"/>
      <c r="AB213" s="35"/>
      <c r="AC213" s="91">
        <f t="shared" si="224"/>
        <v>98.126666666666665</v>
      </c>
      <c r="AD213" s="12" t="s">
        <v>265</v>
      </c>
      <c r="AE213" s="45"/>
      <c r="AF213">
        <v>1</v>
      </c>
    </row>
    <row r="214" spans="1:32" ht="56.25">
      <c r="A214" s="12">
        <v>3</v>
      </c>
      <c r="B214" s="5" t="s">
        <v>214</v>
      </c>
      <c r="C214" s="39">
        <f t="shared" si="297"/>
        <v>15000</v>
      </c>
      <c r="D214" s="39">
        <f t="shared" si="298"/>
        <v>15000</v>
      </c>
      <c r="E214" s="35">
        <v>15000</v>
      </c>
      <c r="F214" s="35"/>
      <c r="G214" s="35"/>
      <c r="H214" s="35"/>
      <c r="I214" s="39">
        <f t="shared" si="299"/>
        <v>0</v>
      </c>
      <c r="J214" s="39">
        <f t="shared" si="300"/>
        <v>0</v>
      </c>
      <c r="K214" s="35"/>
      <c r="L214" s="35"/>
      <c r="M214" s="35"/>
      <c r="N214" s="35"/>
      <c r="O214" s="35"/>
      <c r="P214" s="35">
        <f t="shared" si="301"/>
        <v>0</v>
      </c>
      <c r="Q214" s="35">
        <f t="shared" si="302"/>
        <v>0</v>
      </c>
      <c r="R214" s="35"/>
      <c r="S214" s="35"/>
      <c r="T214" s="35"/>
      <c r="U214" s="35"/>
      <c r="V214" s="35"/>
      <c r="W214" s="35"/>
      <c r="X214" s="35"/>
      <c r="Y214" s="35"/>
      <c r="Z214" s="35"/>
      <c r="AA214" s="35"/>
      <c r="AB214" s="35"/>
      <c r="AC214" s="91">
        <f t="shared" si="224"/>
        <v>0</v>
      </c>
      <c r="AD214" s="12" t="s">
        <v>261</v>
      </c>
      <c r="AE214" s="45"/>
      <c r="AF214">
        <v>1</v>
      </c>
    </row>
    <row r="215" spans="1:32" ht="69.75" customHeight="1">
      <c r="A215" s="12" t="s">
        <v>140</v>
      </c>
      <c r="B215" s="5" t="s">
        <v>215</v>
      </c>
      <c r="C215" s="39">
        <f t="shared" si="297"/>
        <v>11808</v>
      </c>
      <c r="D215" s="39">
        <f t="shared" si="298"/>
        <v>11808</v>
      </c>
      <c r="E215" s="35">
        <v>11808</v>
      </c>
      <c r="F215" s="35"/>
      <c r="G215" s="35"/>
      <c r="H215" s="35"/>
      <c r="I215" s="39">
        <f t="shared" si="299"/>
        <v>0</v>
      </c>
      <c r="J215" s="39">
        <f t="shared" si="300"/>
        <v>0</v>
      </c>
      <c r="K215" s="35"/>
      <c r="L215" s="35"/>
      <c r="M215" s="35"/>
      <c r="N215" s="35"/>
      <c r="O215" s="35"/>
      <c r="P215" s="35">
        <f t="shared" si="301"/>
        <v>0</v>
      </c>
      <c r="Q215" s="35">
        <f t="shared" si="302"/>
        <v>0</v>
      </c>
      <c r="R215" s="35"/>
      <c r="S215" s="35"/>
      <c r="T215" s="35"/>
      <c r="U215" s="35"/>
      <c r="V215" s="35"/>
      <c r="W215" s="35"/>
      <c r="X215" s="35"/>
      <c r="Y215" s="35"/>
      <c r="Z215" s="35"/>
      <c r="AA215" s="35"/>
      <c r="AB215" s="35"/>
      <c r="AC215" s="91">
        <f t="shared" si="224"/>
        <v>0</v>
      </c>
      <c r="AD215" s="12" t="s">
        <v>314</v>
      </c>
      <c r="AE215" s="45"/>
      <c r="AF215">
        <v>1</v>
      </c>
    </row>
    <row r="216" spans="1:32" ht="55.5" customHeight="1">
      <c r="A216" s="12">
        <v>5</v>
      </c>
      <c r="B216" s="5" t="s">
        <v>342</v>
      </c>
      <c r="C216" s="39">
        <f t="shared" si="297"/>
        <v>30000</v>
      </c>
      <c r="D216" s="39">
        <f t="shared" si="298"/>
        <v>0</v>
      </c>
      <c r="E216" s="35"/>
      <c r="F216" s="35"/>
      <c r="G216" s="35"/>
      <c r="H216" s="35"/>
      <c r="I216" s="39">
        <f t="shared" si="299"/>
        <v>30000</v>
      </c>
      <c r="J216" s="39">
        <f t="shared" si="300"/>
        <v>30000</v>
      </c>
      <c r="K216" s="35">
        <v>30000</v>
      </c>
      <c r="L216" s="35"/>
      <c r="M216" s="35"/>
      <c r="N216" s="35"/>
      <c r="O216" s="35"/>
      <c r="P216" s="35">
        <f t="shared" si="301"/>
        <v>30000</v>
      </c>
      <c r="Q216" s="35">
        <f t="shared" si="302"/>
        <v>0</v>
      </c>
      <c r="R216" s="35"/>
      <c r="S216" s="35"/>
      <c r="T216" s="35"/>
      <c r="U216" s="35"/>
      <c r="V216" s="35">
        <f t="shared" ref="V216" si="303">W216+AB216</f>
        <v>30000</v>
      </c>
      <c r="W216" s="35">
        <f t="shared" ref="W216" si="304">X216+Y216+Z216+AA216</f>
        <v>30000</v>
      </c>
      <c r="X216" s="102">
        <v>30000</v>
      </c>
      <c r="Y216" s="35"/>
      <c r="Z216" s="35"/>
      <c r="AA216" s="35"/>
      <c r="AB216" s="35"/>
      <c r="AC216" s="91">
        <f t="shared" si="224"/>
        <v>100</v>
      </c>
      <c r="AD216" s="12" t="s">
        <v>271</v>
      </c>
      <c r="AE216" s="45"/>
    </row>
    <row r="217" spans="1:32" ht="19.5">
      <c r="A217" s="21" t="s">
        <v>46</v>
      </c>
      <c r="B217" s="56" t="s">
        <v>33</v>
      </c>
      <c r="C217" s="38">
        <f>SUM(C218:C220)</f>
        <v>74102</v>
      </c>
      <c r="D217" s="38">
        <f t="shared" ref="D217:AB217" si="305">SUM(D218:D220)</f>
        <v>74102</v>
      </c>
      <c r="E217" s="38">
        <f t="shared" si="305"/>
        <v>74102</v>
      </c>
      <c r="F217" s="38">
        <f t="shared" si="305"/>
        <v>0</v>
      </c>
      <c r="G217" s="38">
        <f t="shared" si="305"/>
        <v>0</v>
      </c>
      <c r="H217" s="38">
        <f t="shared" si="305"/>
        <v>0</v>
      </c>
      <c r="I217" s="38">
        <f t="shared" si="305"/>
        <v>0</v>
      </c>
      <c r="J217" s="38">
        <f t="shared" si="305"/>
        <v>0</v>
      </c>
      <c r="K217" s="38">
        <f t="shared" si="305"/>
        <v>0</v>
      </c>
      <c r="L217" s="38">
        <f t="shared" si="305"/>
        <v>0</v>
      </c>
      <c r="M217" s="38">
        <f t="shared" si="305"/>
        <v>0</v>
      </c>
      <c r="N217" s="38">
        <f t="shared" si="305"/>
        <v>0</v>
      </c>
      <c r="O217" s="38">
        <f t="shared" si="305"/>
        <v>0</v>
      </c>
      <c r="P217" s="38">
        <f t="shared" si="305"/>
        <v>4898</v>
      </c>
      <c r="Q217" s="38">
        <f t="shared" si="305"/>
        <v>4898</v>
      </c>
      <c r="R217" s="38">
        <f t="shared" si="305"/>
        <v>4898</v>
      </c>
      <c r="S217" s="38">
        <f t="shared" si="305"/>
        <v>0</v>
      </c>
      <c r="T217" s="38">
        <f t="shared" si="305"/>
        <v>0</v>
      </c>
      <c r="U217" s="38">
        <f t="shared" si="305"/>
        <v>0</v>
      </c>
      <c r="V217" s="38">
        <f t="shared" si="305"/>
        <v>0</v>
      </c>
      <c r="W217" s="38">
        <f t="shared" si="305"/>
        <v>0</v>
      </c>
      <c r="X217" s="38">
        <f t="shared" si="305"/>
        <v>0</v>
      </c>
      <c r="Y217" s="38">
        <f t="shared" si="305"/>
        <v>0</v>
      </c>
      <c r="Z217" s="38">
        <f t="shared" si="305"/>
        <v>0</v>
      </c>
      <c r="AA217" s="38">
        <f t="shared" si="305"/>
        <v>0</v>
      </c>
      <c r="AB217" s="38">
        <f t="shared" si="305"/>
        <v>0</v>
      </c>
      <c r="AC217" s="96">
        <f t="shared" si="224"/>
        <v>6.6098081023454158</v>
      </c>
      <c r="AD217" s="31"/>
      <c r="AE217" s="51"/>
      <c r="AF217" s="38">
        <f t="shared" ref="AF217" si="306">SUM(AF218:AF220)</f>
        <v>3</v>
      </c>
    </row>
    <row r="218" spans="1:32" ht="42" customHeight="1">
      <c r="A218" s="12" t="s">
        <v>49</v>
      </c>
      <c r="B218" s="5" t="s">
        <v>216</v>
      </c>
      <c r="C218" s="39">
        <f t="shared" ref="C218:C220" si="307">D218+I218</f>
        <v>45184</v>
      </c>
      <c r="D218" s="39">
        <f t="shared" ref="D218:D220" si="308">SUM(E218:H218)</f>
        <v>45184</v>
      </c>
      <c r="E218" s="35">
        <v>45184</v>
      </c>
      <c r="F218" s="35"/>
      <c r="G218" s="35"/>
      <c r="H218" s="35"/>
      <c r="I218" s="39">
        <f t="shared" ref="I218:I220" si="309">J218+O218</f>
        <v>0</v>
      </c>
      <c r="J218" s="39">
        <f t="shared" ref="J218:J220" si="310">SUM(K218:N218)</f>
        <v>0</v>
      </c>
      <c r="K218" s="35"/>
      <c r="L218" s="35"/>
      <c r="M218" s="35"/>
      <c r="N218" s="35"/>
      <c r="O218" s="35"/>
      <c r="P218" s="35">
        <f t="shared" ref="P218:P220" si="311">Q218+V218</f>
        <v>4898</v>
      </c>
      <c r="Q218" s="35">
        <f t="shared" ref="Q218:Q220" si="312">R218+S218+T218+U218</f>
        <v>4898</v>
      </c>
      <c r="R218" s="102">
        <v>4898</v>
      </c>
      <c r="S218" s="35"/>
      <c r="T218" s="35"/>
      <c r="U218" s="35"/>
      <c r="V218" s="35"/>
      <c r="W218" s="35"/>
      <c r="X218" s="35"/>
      <c r="Y218" s="35"/>
      <c r="Z218" s="35"/>
      <c r="AA218" s="35"/>
      <c r="AB218" s="35"/>
      <c r="AC218" s="91">
        <f t="shared" si="224"/>
        <v>10.840120396600566</v>
      </c>
      <c r="AD218" s="12" t="s">
        <v>271</v>
      </c>
      <c r="AE218" s="45"/>
      <c r="AF218">
        <v>1</v>
      </c>
    </row>
    <row r="219" spans="1:32" ht="43.5" customHeight="1">
      <c r="A219" s="12" t="s">
        <v>54</v>
      </c>
      <c r="B219" s="5" t="s">
        <v>217</v>
      </c>
      <c r="C219" s="39">
        <f t="shared" si="307"/>
        <v>17999</v>
      </c>
      <c r="D219" s="39">
        <f t="shared" si="308"/>
        <v>17999</v>
      </c>
      <c r="E219" s="35">
        <v>17999</v>
      </c>
      <c r="F219" s="35"/>
      <c r="G219" s="35"/>
      <c r="H219" s="35"/>
      <c r="I219" s="39">
        <f t="shared" si="309"/>
        <v>0</v>
      </c>
      <c r="J219" s="39">
        <f t="shared" si="310"/>
        <v>0</v>
      </c>
      <c r="K219" s="35"/>
      <c r="L219" s="35"/>
      <c r="M219" s="35"/>
      <c r="N219" s="35"/>
      <c r="O219" s="35"/>
      <c r="P219" s="35">
        <f t="shared" si="311"/>
        <v>0</v>
      </c>
      <c r="Q219" s="35">
        <f t="shared" si="312"/>
        <v>0</v>
      </c>
      <c r="R219" s="35"/>
      <c r="S219" s="35"/>
      <c r="T219" s="35"/>
      <c r="U219" s="35"/>
      <c r="V219" s="35"/>
      <c r="W219" s="35"/>
      <c r="X219" s="35"/>
      <c r="Y219" s="35"/>
      <c r="Z219" s="35"/>
      <c r="AA219" s="35"/>
      <c r="AB219" s="35"/>
      <c r="AC219" s="91">
        <f t="shared" si="224"/>
        <v>0</v>
      </c>
      <c r="AD219" s="12" t="s">
        <v>262</v>
      </c>
      <c r="AE219" s="45"/>
      <c r="AF219">
        <v>1</v>
      </c>
    </row>
    <row r="220" spans="1:32" ht="45" customHeight="1">
      <c r="A220" s="12" t="s">
        <v>138</v>
      </c>
      <c r="B220" s="5" t="s">
        <v>218</v>
      </c>
      <c r="C220" s="39">
        <f t="shared" si="307"/>
        <v>10919</v>
      </c>
      <c r="D220" s="39">
        <f t="shared" si="308"/>
        <v>10919</v>
      </c>
      <c r="E220" s="35">
        <v>10919</v>
      </c>
      <c r="F220" s="35"/>
      <c r="G220" s="35"/>
      <c r="H220" s="35"/>
      <c r="I220" s="39">
        <f t="shared" si="309"/>
        <v>0</v>
      </c>
      <c r="J220" s="39">
        <f t="shared" si="310"/>
        <v>0</v>
      </c>
      <c r="K220" s="35"/>
      <c r="L220" s="35"/>
      <c r="M220" s="35"/>
      <c r="N220" s="35"/>
      <c r="O220" s="35"/>
      <c r="P220" s="35">
        <f t="shared" si="311"/>
        <v>0</v>
      </c>
      <c r="Q220" s="35">
        <f t="shared" si="312"/>
        <v>0</v>
      </c>
      <c r="R220" s="35"/>
      <c r="S220" s="35"/>
      <c r="T220" s="35"/>
      <c r="U220" s="35"/>
      <c r="V220" s="35"/>
      <c r="W220" s="35"/>
      <c r="X220" s="35"/>
      <c r="Y220" s="35"/>
      <c r="Z220" s="35"/>
      <c r="AA220" s="35"/>
      <c r="AB220" s="35"/>
      <c r="AC220" s="91">
        <f t="shared" si="224"/>
        <v>0</v>
      </c>
      <c r="AD220" s="12" t="s">
        <v>261</v>
      </c>
      <c r="AE220" s="45"/>
      <c r="AF220">
        <v>1</v>
      </c>
    </row>
    <row r="221" spans="1:32">
      <c r="A221" s="32" t="s">
        <v>294</v>
      </c>
      <c r="B221" s="23" t="s">
        <v>221</v>
      </c>
      <c r="C221" s="40">
        <f>C222</f>
        <v>88217</v>
      </c>
      <c r="D221" s="40">
        <f t="shared" ref="D221:AB222" si="313">D222</f>
        <v>38217</v>
      </c>
      <c r="E221" s="40">
        <f t="shared" si="313"/>
        <v>38217</v>
      </c>
      <c r="F221" s="40">
        <f t="shared" si="313"/>
        <v>0</v>
      </c>
      <c r="G221" s="40">
        <f t="shared" si="313"/>
        <v>0</v>
      </c>
      <c r="H221" s="40">
        <f t="shared" si="313"/>
        <v>0</v>
      </c>
      <c r="I221" s="40">
        <f t="shared" si="313"/>
        <v>50000</v>
      </c>
      <c r="J221" s="40">
        <f t="shared" si="313"/>
        <v>50000</v>
      </c>
      <c r="K221" s="40">
        <f t="shared" si="313"/>
        <v>50000</v>
      </c>
      <c r="L221" s="40">
        <f t="shared" si="313"/>
        <v>0</v>
      </c>
      <c r="M221" s="40">
        <f t="shared" si="313"/>
        <v>0</v>
      </c>
      <c r="N221" s="40">
        <f t="shared" si="313"/>
        <v>0</v>
      </c>
      <c r="O221" s="40">
        <f t="shared" si="313"/>
        <v>0</v>
      </c>
      <c r="P221" s="40">
        <f t="shared" si="313"/>
        <v>2638</v>
      </c>
      <c r="Q221" s="40">
        <f t="shared" si="313"/>
        <v>2638</v>
      </c>
      <c r="R221" s="40">
        <f t="shared" si="313"/>
        <v>2638</v>
      </c>
      <c r="S221" s="40">
        <f t="shared" si="313"/>
        <v>0</v>
      </c>
      <c r="T221" s="40">
        <f t="shared" si="313"/>
        <v>0</v>
      </c>
      <c r="U221" s="40">
        <f t="shared" si="313"/>
        <v>0</v>
      </c>
      <c r="V221" s="40">
        <f t="shared" si="313"/>
        <v>0</v>
      </c>
      <c r="W221" s="40">
        <f t="shared" si="313"/>
        <v>0</v>
      </c>
      <c r="X221" s="40">
        <f t="shared" si="313"/>
        <v>0</v>
      </c>
      <c r="Y221" s="40">
        <f t="shared" si="313"/>
        <v>0</v>
      </c>
      <c r="Z221" s="40">
        <f t="shared" si="313"/>
        <v>0</v>
      </c>
      <c r="AA221" s="40">
        <f t="shared" si="313"/>
        <v>0</v>
      </c>
      <c r="AB221" s="40">
        <f t="shared" si="313"/>
        <v>0</v>
      </c>
      <c r="AC221" s="97">
        <f t="shared" si="224"/>
        <v>2.9903533332577621</v>
      </c>
      <c r="AD221" s="32"/>
      <c r="AE221" s="54"/>
      <c r="AF221" s="40">
        <f t="shared" ref="AF221:AF222" si="314">AF222</f>
        <v>3</v>
      </c>
    </row>
    <row r="222" spans="1:32">
      <c r="A222" s="15" t="s">
        <v>38</v>
      </c>
      <c r="B222" s="2" t="s">
        <v>29</v>
      </c>
      <c r="C222" s="34">
        <f>C223</f>
        <v>88217</v>
      </c>
      <c r="D222" s="34">
        <f t="shared" si="313"/>
        <v>38217</v>
      </c>
      <c r="E222" s="34">
        <f t="shared" si="313"/>
        <v>38217</v>
      </c>
      <c r="F222" s="34">
        <f t="shared" si="313"/>
        <v>0</v>
      </c>
      <c r="G222" s="34">
        <f t="shared" si="313"/>
        <v>0</v>
      </c>
      <c r="H222" s="34">
        <f t="shared" si="313"/>
        <v>0</v>
      </c>
      <c r="I222" s="34">
        <f t="shared" si="313"/>
        <v>50000</v>
      </c>
      <c r="J222" s="34">
        <f t="shared" si="313"/>
        <v>50000</v>
      </c>
      <c r="K222" s="34">
        <f t="shared" si="313"/>
        <v>50000</v>
      </c>
      <c r="L222" s="34">
        <f t="shared" si="313"/>
        <v>0</v>
      </c>
      <c r="M222" s="34">
        <f t="shared" si="313"/>
        <v>0</v>
      </c>
      <c r="N222" s="34">
        <f t="shared" si="313"/>
        <v>0</v>
      </c>
      <c r="O222" s="34">
        <f t="shared" si="313"/>
        <v>0</v>
      </c>
      <c r="P222" s="34">
        <f t="shared" si="313"/>
        <v>2638</v>
      </c>
      <c r="Q222" s="34">
        <f t="shared" si="313"/>
        <v>2638</v>
      </c>
      <c r="R222" s="34">
        <f t="shared" si="313"/>
        <v>2638</v>
      </c>
      <c r="S222" s="34">
        <f t="shared" si="313"/>
        <v>0</v>
      </c>
      <c r="T222" s="34">
        <f t="shared" si="313"/>
        <v>0</v>
      </c>
      <c r="U222" s="34">
        <f t="shared" si="313"/>
        <v>0</v>
      </c>
      <c r="V222" s="34">
        <f t="shared" si="313"/>
        <v>0</v>
      </c>
      <c r="W222" s="34">
        <f t="shared" si="313"/>
        <v>0</v>
      </c>
      <c r="X222" s="34">
        <f t="shared" si="313"/>
        <v>0</v>
      </c>
      <c r="Y222" s="34">
        <f t="shared" si="313"/>
        <v>0</v>
      </c>
      <c r="Z222" s="34">
        <f t="shared" si="313"/>
        <v>0</v>
      </c>
      <c r="AA222" s="34">
        <f t="shared" si="313"/>
        <v>0</v>
      </c>
      <c r="AB222" s="34">
        <f t="shared" si="313"/>
        <v>0</v>
      </c>
      <c r="AC222" s="90">
        <f t="shared" si="224"/>
        <v>2.9903533332577621</v>
      </c>
      <c r="AD222" s="16"/>
      <c r="AE222" s="44"/>
      <c r="AF222" s="34">
        <f t="shared" si="314"/>
        <v>3</v>
      </c>
    </row>
    <row r="223" spans="1:32">
      <c r="A223" s="16" t="s">
        <v>30</v>
      </c>
      <c r="B223" s="2" t="s">
        <v>31</v>
      </c>
      <c r="C223" s="34">
        <f>C224+C227</f>
        <v>88217</v>
      </c>
      <c r="D223" s="34">
        <f t="shared" ref="D223:AB223" si="315">D224+D227</f>
        <v>38217</v>
      </c>
      <c r="E223" s="34">
        <f t="shared" si="315"/>
        <v>38217</v>
      </c>
      <c r="F223" s="34">
        <f t="shared" si="315"/>
        <v>0</v>
      </c>
      <c r="G223" s="34">
        <f t="shared" si="315"/>
        <v>0</v>
      </c>
      <c r="H223" s="34">
        <f t="shared" si="315"/>
        <v>0</v>
      </c>
      <c r="I223" s="34">
        <f t="shared" si="315"/>
        <v>50000</v>
      </c>
      <c r="J223" s="34">
        <f t="shared" si="315"/>
        <v>50000</v>
      </c>
      <c r="K223" s="34">
        <f t="shared" si="315"/>
        <v>50000</v>
      </c>
      <c r="L223" s="34">
        <f t="shared" si="315"/>
        <v>0</v>
      </c>
      <c r="M223" s="34">
        <f t="shared" si="315"/>
        <v>0</v>
      </c>
      <c r="N223" s="34">
        <f t="shared" si="315"/>
        <v>0</v>
      </c>
      <c r="O223" s="34">
        <f t="shared" si="315"/>
        <v>0</v>
      </c>
      <c r="P223" s="34">
        <f t="shared" si="315"/>
        <v>2638</v>
      </c>
      <c r="Q223" s="34">
        <f t="shared" si="315"/>
        <v>2638</v>
      </c>
      <c r="R223" s="34">
        <f t="shared" si="315"/>
        <v>2638</v>
      </c>
      <c r="S223" s="34">
        <f t="shared" si="315"/>
        <v>0</v>
      </c>
      <c r="T223" s="34">
        <f t="shared" si="315"/>
        <v>0</v>
      </c>
      <c r="U223" s="34">
        <f t="shared" si="315"/>
        <v>0</v>
      </c>
      <c r="V223" s="34">
        <f t="shared" si="315"/>
        <v>0</v>
      </c>
      <c r="W223" s="34">
        <f t="shared" si="315"/>
        <v>0</v>
      </c>
      <c r="X223" s="34">
        <f t="shared" si="315"/>
        <v>0</v>
      </c>
      <c r="Y223" s="34">
        <f t="shared" si="315"/>
        <v>0</v>
      </c>
      <c r="Z223" s="34">
        <f t="shared" si="315"/>
        <v>0</v>
      </c>
      <c r="AA223" s="34">
        <f t="shared" si="315"/>
        <v>0</v>
      </c>
      <c r="AB223" s="34">
        <f t="shared" si="315"/>
        <v>0</v>
      </c>
      <c r="AC223" s="90">
        <f t="shared" si="224"/>
        <v>2.9903533332577621</v>
      </c>
      <c r="AD223" s="16"/>
      <c r="AE223" s="44"/>
      <c r="AF223" s="34">
        <f t="shared" ref="AF223" si="316">AF224+AF227</f>
        <v>3</v>
      </c>
    </row>
    <row r="224" spans="1:32" ht="19.5">
      <c r="A224" s="21" t="s">
        <v>52</v>
      </c>
      <c r="B224" s="56" t="s">
        <v>32</v>
      </c>
      <c r="C224" s="38">
        <f>SUM(C225:C226)</f>
        <v>82650</v>
      </c>
      <c r="D224" s="38">
        <f t="shared" ref="D224:AB224" si="317">SUM(D225:D226)</f>
        <v>32650</v>
      </c>
      <c r="E224" s="38">
        <f t="shared" si="317"/>
        <v>32650</v>
      </c>
      <c r="F224" s="38">
        <f t="shared" si="317"/>
        <v>0</v>
      </c>
      <c r="G224" s="38">
        <f t="shared" si="317"/>
        <v>0</v>
      </c>
      <c r="H224" s="38">
        <f t="shared" si="317"/>
        <v>0</v>
      </c>
      <c r="I224" s="38">
        <f t="shared" si="317"/>
        <v>50000</v>
      </c>
      <c r="J224" s="38">
        <f t="shared" si="317"/>
        <v>50000</v>
      </c>
      <c r="K224" s="38">
        <f t="shared" si="317"/>
        <v>50000</v>
      </c>
      <c r="L224" s="38">
        <f t="shared" si="317"/>
        <v>0</v>
      </c>
      <c r="M224" s="38">
        <f t="shared" si="317"/>
        <v>0</v>
      </c>
      <c r="N224" s="38">
        <f t="shared" si="317"/>
        <v>0</v>
      </c>
      <c r="O224" s="38">
        <f t="shared" si="317"/>
        <v>0</v>
      </c>
      <c r="P224" s="38">
        <f t="shared" si="317"/>
        <v>2113</v>
      </c>
      <c r="Q224" s="38">
        <f t="shared" si="317"/>
        <v>2113</v>
      </c>
      <c r="R224" s="38">
        <f t="shared" si="317"/>
        <v>2113</v>
      </c>
      <c r="S224" s="38">
        <f t="shared" si="317"/>
        <v>0</v>
      </c>
      <c r="T224" s="38">
        <f t="shared" si="317"/>
        <v>0</v>
      </c>
      <c r="U224" s="38">
        <f t="shared" si="317"/>
        <v>0</v>
      </c>
      <c r="V224" s="38">
        <f t="shared" si="317"/>
        <v>0</v>
      </c>
      <c r="W224" s="38">
        <f t="shared" si="317"/>
        <v>0</v>
      </c>
      <c r="X224" s="38">
        <f t="shared" si="317"/>
        <v>0</v>
      </c>
      <c r="Y224" s="38">
        <f t="shared" si="317"/>
        <v>0</v>
      </c>
      <c r="Z224" s="38">
        <f t="shared" si="317"/>
        <v>0</v>
      </c>
      <c r="AA224" s="38">
        <f t="shared" si="317"/>
        <v>0</v>
      </c>
      <c r="AB224" s="38">
        <f t="shared" si="317"/>
        <v>0</v>
      </c>
      <c r="AC224" s="96">
        <f t="shared" si="224"/>
        <v>2.5565638233514818</v>
      </c>
      <c r="AD224" s="31"/>
      <c r="AE224" s="51"/>
      <c r="AF224" s="38">
        <f t="shared" ref="AF224" si="318">SUM(AF225:AF226)</f>
        <v>2</v>
      </c>
    </row>
    <row r="225" spans="1:32" ht="42.75" customHeight="1">
      <c r="A225" s="12" t="s">
        <v>49</v>
      </c>
      <c r="B225" s="5" t="s">
        <v>222</v>
      </c>
      <c r="C225" s="39">
        <f t="shared" ref="C225:C226" si="319">D225+I225</f>
        <v>1441</v>
      </c>
      <c r="D225" s="39">
        <f t="shared" ref="D225:D226" si="320">SUM(E225:H225)</f>
        <v>1441</v>
      </c>
      <c r="E225" s="35">
        <v>1441</v>
      </c>
      <c r="F225" s="35"/>
      <c r="G225" s="35"/>
      <c r="H225" s="35"/>
      <c r="I225" s="39">
        <f t="shared" ref="I225:I226" si="321">J225+O225</f>
        <v>0</v>
      </c>
      <c r="J225" s="39">
        <f t="shared" ref="J225:J226" si="322">SUM(K225:N225)</f>
        <v>0</v>
      </c>
      <c r="K225" s="35"/>
      <c r="L225" s="35"/>
      <c r="M225" s="35"/>
      <c r="N225" s="35"/>
      <c r="O225" s="35"/>
      <c r="P225" s="35"/>
      <c r="Q225" s="35"/>
      <c r="R225" s="35"/>
      <c r="S225" s="35"/>
      <c r="T225" s="35"/>
      <c r="U225" s="35"/>
      <c r="V225" s="35"/>
      <c r="W225" s="35"/>
      <c r="X225" s="35"/>
      <c r="Y225" s="35"/>
      <c r="Z225" s="35"/>
      <c r="AA225" s="35"/>
      <c r="AB225" s="35"/>
      <c r="AC225" s="91">
        <f t="shared" ref="AC225:AC285" si="323">P225/C225*100</f>
        <v>0</v>
      </c>
      <c r="AD225" s="12" t="s">
        <v>275</v>
      </c>
      <c r="AE225" s="45"/>
      <c r="AF225">
        <v>1</v>
      </c>
    </row>
    <row r="226" spans="1:32" ht="43.5" customHeight="1">
      <c r="A226" s="12">
        <v>2</v>
      </c>
      <c r="B226" s="5" t="s">
        <v>223</v>
      </c>
      <c r="C226" s="39">
        <f t="shared" si="319"/>
        <v>81209</v>
      </c>
      <c r="D226" s="39">
        <f t="shared" si="320"/>
        <v>31209</v>
      </c>
      <c r="E226" s="35">
        <v>31209</v>
      </c>
      <c r="F226" s="35"/>
      <c r="G226" s="35"/>
      <c r="H226" s="35"/>
      <c r="I226" s="39">
        <f t="shared" si="321"/>
        <v>50000</v>
      </c>
      <c r="J226" s="39">
        <f t="shared" si="322"/>
        <v>50000</v>
      </c>
      <c r="K226" s="35">
        <v>50000</v>
      </c>
      <c r="L226" s="35"/>
      <c r="M226" s="35"/>
      <c r="N226" s="35"/>
      <c r="O226" s="35"/>
      <c r="P226" s="35">
        <f>Q226+V226</f>
        <v>2113</v>
      </c>
      <c r="Q226" s="35">
        <f>R226+S226+T226+U226</f>
        <v>2113</v>
      </c>
      <c r="R226" s="102">
        <v>2113</v>
      </c>
      <c r="S226" s="35"/>
      <c r="T226" s="35"/>
      <c r="U226" s="35"/>
      <c r="V226" s="35"/>
      <c r="W226" s="35"/>
      <c r="X226" s="35"/>
      <c r="Y226" s="35"/>
      <c r="Z226" s="35"/>
      <c r="AA226" s="35"/>
      <c r="AB226" s="35"/>
      <c r="AC226" s="91">
        <f t="shared" si="323"/>
        <v>2.6019283576943444</v>
      </c>
      <c r="AD226" s="12" t="s">
        <v>276</v>
      </c>
      <c r="AE226" s="45"/>
      <c r="AF226">
        <v>1</v>
      </c>
    </row>
    <row r="227" spans="1:32" s="105" customFormat="1" ht="19.5">
      <c r="A227" s="21" t="s">
        <v>46</v>
      </c>
      <c r="B227" s="56" t="s">
        <v>33</v>
      </c>
      <c r="C227" s="38">
        <f>C228</f>
        <v>5567</v>
      </c>
      <c r="D227" s="38">
        <f t="shared" ref="D227:AB227" si="324">D228</f>
        <v>5567</v>
      </c>
      <c r="E227" s="38">
        <f t="shared" si="324"/>
        <v>5567</v>
      </c>
      <c r="F227" s="38">
        <f t="shared" si="324"/>
        <v>0</v>
      </c>
      <c r="G227" s="38">
        <f t="shared" si="324"/>
        <v>0</v>
      </c>
      <c r="H227" s="38">
        <f t="shared" si="324"/>
        <v>0</v>
      </c>
      <c r="I227" s="38">
        <f t="shared" si="324"/>
        <v>0</v>
      </c>
      <c r="J227" s="38">
        <f t="shared" si="324"/>
        <v>0</v>
      </c>
      <c r="K227" s="38">
        <f t="shared" si="324"/>
        <v>0</v>
      </c>
      <c r="L227" s="38">
        <f t="shared" si="324"/>
        <v>0</v>
      </c>
      <c r="M227" s="38">
        <f t="shared" si="324"/>
        <v>0</v>
      </c>
      <c r="N227" s="38">
        <f t="shared" si="324"/>
        <v>0</v>
      </c>
      <c r="O227" s="38">
        <f t="shared" si="324"/>
        <v>0</v>
      </c>
      <c r="P227" s="38">
        <f t="shared" ref="P227:P228" si="325">Q227+V227</f>
        <v>525</v>
      </c>
      <c r="Q227" s="38">
        <f t="shared" si="324"/>
        <v>525</v>
      </c>
      <c r="R227" s="38">
        <f t="shared" si="324"/>
        <v>525</v>
      </c>
      <c r="S227" s="38">
        <f t="shared" si="324"/>
        <v>0</v>
      </c>
      <c r="T227" s="38">
        <f t="shared" si="324"/>
        <v>0</v>
      </c>
      <c r="U227" s="38">
        <f t="shared" si="324"/>
        <v>0</v>
      </c>
      <c r="V227" s="38">
        <f t="shared" si="324"/>
        <v>0</v>
      </c>
      <c r="W227" s="38">
        <f t="shared" si="324"/>
        <v>0</v>
      </c>
      <c r="X227" s="38">
        <f t="shared" si="324"/>
        <v>0</v>
      </c>
      <c r="Y227" s="38">
        <f t="shared" si="324"/>
        <v>0</v>
      </c>
      <c r="Z227" s="38">
        <f t="shared" si="324"/>
        <v>0</v>
      </c>
      <c r="AA227" s="38">
        <f t="shared" si="324"/>
        <v>0</v>
      </c>
      <c r="AB227" s="38">
        <f t="shared" si="324"/>
        <v>0</v>
      </c>
      <c r="AC227" s="96">
        <f t="shared" si="323"/>
        <v>9.4305730195796666</v>
      </c>
      <c r="AD227" s="31"/>
      <c r="AE227" s="51"/>
      <c r="AF227" s="38">
        <f t="shared" ref="AF227" si="326">AF228</f>
        <v>1</v>
      </c>
    </row>
    <row r="228" spans="1:32" ht="37.5">
      <c r="A228" s="3"/>
      <c r="B228" s="5" t="s">
        <v>224</v>
      </c>
      <c r="C228" s="39">
        <f t="shared" ref="C228" si="327">D228+I228</f>
        <v>5567</v>
      </c>
      <c r="D228" s="39">
        <f t="shared" ref="D228" si="328">SUM(E228:H228)</f>
        <v>5567</v>
      </c>
      <c r="E228" s="35">
        <v>5567</v>
      </c>
      <c r="F228" s="35"/>
      <c r="G228" s="35"/>
      <c r="H228" s="35"/>
      <c r="I228" s="35"/>
      <c r="J228" s="35"/>
      <c r="K228" s="35"/>
      <c r="L228" s="35"/>
      <c r="M228" s="35"/>
      <c r="N228" s="35"/>
      <c r="O228" s="35"/>
      <c r="P228" s="35">
        <f t="shared" si="325"/>
        <v>525</v>
      </c>
      <c r="Q228" s="35">
        <f>R228+S228+T228+U228</f>
        <v>525</v>
      </c>
      <c r="R228" s="102">
        <v>525</v>
      </c>
      <c r="S228" s="35"/>
      <c r="T228" s="35"/>
      <c r="U228" s="35"/>
      <c r="V228" s="35"/>
      <c r="W228" s="35"/>
      <c r="X228" s="35"/>
      <c r="Y228" s="35"/>
      <c r="Z228" s="35"/>
      <c r="AA228" s="35"/>
      <c r="AB228" s="35"/>
      <c r="AC228" s="91">
        <f t="shared" si="323"/>
        <v>9.4305730195796666</v>
      </c>
      <c r="AD228" s="12" t="s">
        <v>277</v>
      </c>
      <c r="AE228" s="45"/>
      <c r="AF228">
        <v>1</v>
      </c>
    </row>
    <row r="229" spans="1:32">
      <c r="A229" s="22" t="s">
        <v>295</v>
      </c>
      <c r="B229" s="23" t="s">
        <v>226</v>
      </c>
      <c r="C229" s="40">
        <f>C230</f>
        <v>50000</v>
      </c>
      <c r="D229" s="40">
        <f t="shared" ref="D229:O232" si="329">D230</f>
        <v>50000</v>
      </c>
      <c r="E229" s="40">
        <f t="shared" si="329"/>
        <v>0</v>
      </c>
      <c r="F229" s="40">
        <f t="shared" si="329"/>
        <v>50000</v>
      </c>
      <c r="G229" s="40">
        <f t="shared" si="329"/>
        <v>0</v>
      </c>
      <c r="H229" s="40">
        <f t="shared" si="329"/>
        <v>0</v>
      </c>
      <c r="I229" s="40">
        <f t="shared" si="329"/>
        <v>0</v>
      </c>
      <c r="J229" s="40">
        <f t="shared" si="329"/>
        <v>0</v>
      </c>
      <c r="K229" s="40">
        <f t="shared" si="329"/>
        <v>0</v>
      </c>
      <c r="L229" s="40">
        <f t="shared" si="329"/>
        <v>0</v>
      </c>
      <c r="M229" s="40">
        <f t="shared" si="329"/>
        <v>0</v>
      </c>
      <c r="N229" s="40">
        <f t="shared" si="329"/>
        <v>0</v>
      </c>
      <c r="O229" s="40">
        <f t="shared" si="329"/>
        <v>0</v>
      </c>
      <c r="P229" s="40"/>
      <c r="Q229" s="40"/>
      <c r="R229" s="40"/>
      <c r="S229" s="40"/>
      <c r="T229" s="40"/>
      <c r="U229" s="40"/>
      <c r="V229" s="40"/>
      <c r="W229" s="40"/>
      <c r="X229" s="40"/>
      <c r="Y229" s="40"/>
      <c r="Z229" s="40"/>
      <c r="AA229" s="40"/>
      <c r="AB229" s="40"/>
      <c r="AC229" s="98">
        <f t="shared" si="323"/>
        <v>0</v>
      </c>
      <c r="AD229" s="32"/>
      <c r="AE229" s="54"/>
      <c r="AF229" s="40">
        <f t="shared" ref="AF229:AF232" si="330">AF230</f>
        <v>1</v>
      </c>
    </row>
    <row r="230" spans="1:32">
      <c r="A230" s="15" t="s">
        <v>38</v>
      </c>
      <c r="B230" s="2" t="s">
        <v>29</v>
      </c>
      <c r="C230" s="34">
        <f>C231</f>
        <v>50000</v>
      </c>
      <c r="D230" s="34">
        <f t="shared" si="329"/>
        <v>50000</v>
      </c>
      <c r="E230" s="34">
        <f t="shared" si="329"/>
        <v>0</v>
      </c>
      <c r="F230" s="34">
        <f t="shared" si="329"/>
        <v>50000</v>
      </c>
      <c r="G230" s="34">
        <f t="shared" si="329"/>
        <v>0</v>
      </c>
      <c r="H230" s="34">
        <f t="shared" si="329"/>
        <v>0</v>
      </c>
      <c r="I230" s="34">
        <f t="shared" si="329"/>
        <v>0</v>
      </c>
      <c r="J230" s="34">
        <f t="shared" si="329"/>
        <v>0</v>
      </c>
      <c r="K230" s="34">
        <f t="shared" si="329"/>
        <v>0</v>
      </c>
      <c r="L230" s="34">
        <f t="shared" si="329"/>
        <v>0</v>
      </c>
      <c r="M230" s="34">
        <f t="shared" si="329"/>
        <v>0</v>
      </c>
      <c r="N230" s="34">
        <f t="shared" si="329"/>
        <v>0</v>
      </c>
      <c r="O230" s="34">
        <f t="shared" si="329"/>
        <v>0</v>
      </c>
      <c r="P230" s="34"/>
      <c r="Q230" s="34"/>
      <c r="R230" s="34"/>
      <c r="S230" s="34"/>
      <c r="T230" s="34"/>
      <c r="U230" s="34"/>
      <c r="V230" s="34"/>
      <c r="W230" s="34"/>
      <c r="X230" s="34"/>
      <c r="Y230" s="34"/>
      <c r="Z230" s="34"/>
      <c r="AA230" s="34"/>
      <c r="AB230" s="34"/>
      <c r="AC230" s="91">
        <f t="shared" si="323"/>
        <v>0</v>
      </c>
      <c r="AD230" s="16"/>
      <c r="AE230" s="44"/>
      <c r="AF230" s="34">
        <f t="shared" si="330"/>
        <v>1</v>
      </c>
    </row>
    <row r="231" spans="1:32">
      <c r="A231" s="16" t="s">
        <v>34</v>
      </c>
      <c r="B231" s="2" t="s">
        <v>35</v>
      </c>
      <c r="C231" s="34">
        <f>C232</f>
        <v>50000</v>
      </c>
      <c r="D231" s="34">
        <f t="shared" si="329"/>
        <v>50000</v>
      </c>
      <c r="E231" s="34">
        <f t="shared" si="329"/>
        <v>0</v>
      </c>
      <c r="F231" s="34">
        <f t="shared" si="329"/>
        <v>50000</v>
      </c>
      <c r="G231" s="34">
        <f t="shared" si="329"/>
        <v>0</v>
      </c>
      <c r="H231" s="34">
        <f t="shared" si="329"/>
        <v>0</v>
      </c>
      <c r="I231" s="34">
        <f t="shared" si="329"/>
        <v>0</v>
      </c>
      <c r="J231" s="34">
        <f t="shared" si="329"/>
        <v>0</v>
      </c>
      <c r="K231" s="34">
        <f t="shared" si="329"/>
        <v>0</v>
      </c>
      <c r="L231" s="34">
        <f t="shared" si="329"/>
        <v>0</v>
      </c>
      <c r="M231" s="34">
        <f t="shared" si="329"/>
        <v>0</v>
      </c>
      <c r="N231" s="34">
        <f t="shared" si="329"/>
        <v>0</v>
      </c>
      <c r="O231" s="34">
        <f t="shared" si="329"/>
        <v>0</v>
      </c>
      <c r="P231" s="34"/>
      <c r="Q231" s="34"/>
      <c r="R231" s="34"/>
      <c r="S231" s="34"/>
      <c r="T231" s="34"/>
      <c r="U231" s="34"/>
      <c r="V231" s="34"/>
      <c r="W231" s="34"/>
      <c r="X231" s="34"/>
      <c r="Y231" s="34"/>
      <c r="Z231" s="34"/>
      <c r="AA231" s="34"/>
      <c r="AB231" s="34"/>
      <c r="AC231" s="91">
        <f t="shared" si="323"/>
        <v>0</v>
      </c>
      <c r="AD231" s="16"/>
      <c r="AE231" s="44"/>
      <c r="AF231" s="34">
        <f t="shared" si="330"/>
        <v>1</v>
      </c>
    </row>
    <row r="232" spans="1:32" ht="19.5">
      <c r="A232" s="21" t="s">
        <v>52</v>
      </c>
      <c r="B232" s="56" t="s">
        <v>32</v>
      </c>
      <c r="C232" s="38">
        <f>C233</f>
        <v>50000</v>
      </c>
      <c r="D232" s="38">
        <f t="shared" si="329"/>
        <v>50000</v>
      </c>
      <c r="E232" s="38">
        <f t="shared" si="329"/>
        <v>0</v>
      </c>
      <c r="F232" s="38">
        <f t="shared" si="329"/>
        <v>50000</v>
      </c>
      <c r="G232" s="38">
        <f t="shared" si="329"/>
        <v>0</v>
      </c>
      <c r="H232" s="38">
        <f t="shared" si="329"/>
        <v>0</v>
      </c>
      <c r="I232" s="38">
        <f t="shared" si="329"/>
        <v>0</v>
      </c>
      <c r="J232" s="38">
        <f t="shared" si="329"/>
        <v>0</v>
      </c>
      <c r="K232" s="38">
        <f t="shared" si="329"/>
        <v>0</v>
      </c>
      <c r="L232" s="38">
        <f t="shared" si="329"/>
        <v>0</v>
      </c>
      <c r="M232" s="38">
        <f t="shared" si="329"/>
        <v>0</v>
      </c>
      <c r="N232" s="38">
        <f t="shared" si="329"/>
        <v>0</v>
      </c>
      <c r="O232" s="38">
        <f t="shared" si="329"/>
        <v>0</v>
      </c>
      <c r="P232" s="38"/>
      <c r="Q232" s="38"/>
      <c r="R232" s="38"/>
      <c r="S232" s="38"/>
      <c r="T232" s="38"/>
      <c r="U232" s="38"/>
      <c r="V232" s="38"/>
      <c r="W232" s="38"/>
      <c r="X232" s="38"/>
      <c r="Y232" s="38"/>
      <c r="Z232" s="38"/>
      <c r="AA232" s="38"/>
      <c r="AB232" s="38"/>
      <c r="AC232" s="91">
        <f t="shared" si="323"/>
        <v>0</v>
      </c>
      <c r="AD232" s="31"/>
      <c r="AE232" s="51"/>
      <c r="AF232" s="38">
        <f t="shared" si="330"/>
        <v>1</v>
      </c>
    </row>
    <row r="233" spans="1:32" ht="44.25" customHeight="1">
      <c r="A233" s="3"/>
      <c r="B233" s="5" t="s">
        <v>227</v>
      </c>
      <c r="C233" s="39">
        <f t="shared" ref="C233" si="331">D233+I233</f>
        <v>50000</v>
      </c>
      <c r="D233" s="39">
        <f t="shared" ref="D233" si="332">SUM(E233:H233)</f>
        <v>50000</v>
      </c>
      <c r="E233" s="35"/>
      <c r="F233" s="35">
        <v>50000</v>
      </c>
      <c r="G233" s="35"/>
      <c r="H233" s="35"/>
      <c r="I233" s="35"/>
      <c r="J233" s="35"/>
      <c r="K233" s="35"/>
      <c r="L233" s="35"/>
      <c r="M233" s="35"/>
      <c r="N233" s="35"/>
      <c r="O233" s="35"/>
      <c r="P233" s="35"/>
      <c r="Q233" s="35"/>
      <c r="R233" s="35"/>
      <c r="S233" s="35"/>
      <c r="T233" s="35"/>
      <c r="U233" s="35"/>
      <c r="V233" s="35"/>
      <c r="W233" s="35"/>
      <c r="X233" s="35"/>
      <c r="Y233" s="35"/>
      <c r="Z233" s="35"/>
      <c r="AA233" s="35"/>
      <c r="AB233" s="35"/>
      <c r="AC233" s="91">
        <f t="shared" si="323"/>
        <v>0</v>
      </c>
      <c r="AD233" s="12" t="s">
        <v>312</v>
      </c>
      <c r="AE233" s="45"/>
      <c r="AF233">
        <v>1</v>
      </c>
    </row>
    <row r="234" spans="1:32">
      <c r="A234" s="22" t="s">
        <v>296</v>
      </c>
      <c r="B234" s="23" t="s">
        <v>228</v>
      </c>
      <c r="C234" s="40">
        <f>C235</f>
        <v>48767</v>
      </c>
      <c r="D234" s="40">
        <f t="shared" ref="D234:AB234" si="333">D235</f>
        <v>35217</v>
      </c>
      <c r="E234" s="40">
        <f t="shared" si="333"/>
        <v>48767</v>
      </c>
      <c r="F234" s="40">
        <f t="shared" si="333"/>
        <v>0</v>
      </c>
      <c r="G234" s="40">
        <f t="shared" si="333"/>
        <v>0</v>
      </c>
      <c r="H234" s="40">
        <f t="shared" si="333"/>
        <v>0</v>
      </c>
      <c r="I234" s="40">
        <f t="shared" si="333"/>
        <v>0</v>
      </c>
      <c r="J234" s="40">
        <f t="shared" si="333"/>
        <v>0</v>
      </c>
      <c r="K234" s="40">
        <f t="shared" si="333"/>
        <v>0</v>
      </c>
      <c r="L234" s="40">
        <f t="shared" si="333"/>
        <v>0</v>
      </c>
      <c r="M234" s="40">
        <f t="shared" si="333"/>
        <v>0</v>
      </c>
      <c r="N234" s="40">
        <f t="shared" si="333"/>
        <v>0</v>
      </c>
      <c r="O234" s="40">
        <f t="shared" si="333"/>
        <v>0</v>
      </c>
      <c r="P234" s="40">
        <f t="shared" si="333"/>
        <v>0</v>
      </c>
      <c r="Q234" s="40">
        <f t="shared" si="333"/>
        <v>0</v>
      </c>
      <c r="R234" s="40">
        <f t="shared" si="333"/>
        <v>0</v>
      </c>
      <c r="S234" s="40">
        <f t="shared" si="333"/>
        <v>0</v>
      </c>
      <c r="T234" s="40">
        <f t="shared" si="333"/>
        <v>0</v>
      </c>
      <c r="U234" s="40">
        <f t="shared" si="333"/>
        <v>0</v>
      </c>
      <c r="V234" s="40">
        <f t="shared" si="333"/>
        <v>0</v>
      </c>
      <c r="W234" s="40">
        <f t="shared" si="333"/>
        <v>0</v>
      </c>
      <c r="X234" s="40">
        <f t="shared" si="333"/>
        <v>0</v>
      </c>
      <c r="Y234" s="40">
        <f t="shared" si="333"/>
        <v>0</v>
      </c>
      <c r="Z234" s="40">
        <f t="shared" si="333"/>
        <v>0</v>
      </c>
      <c r="AA234" s="40">
        <f t="shared" si="333"/>
        <v>0</v>
      </c>
      <c r="AB234" s="40">
        <f t="shared" si="333"/>
        <v>0</v>
      </c>
      <c r="AC234" s="98">
        <f t="shared" si="323"/>
        <v>0</v>
      </c>
      <c r="AD234" s="32"/>
      <c r="AE234" s="54"/>
      <c r="AF234" s="40">
        <f t="shared" ref="AF234" si="334">AF235</f>
        <v>4</v>
      </c>
    </row>
    <row r="235" spans="1:32">
      <c r="A235" s="15" t="s">
        <v>38</v>
      </c>
      <c r="B235" s="2" t="s">
        <v>29</v>
      </c>
      <c r="C235" s="34">
        <f>C236+C242</f>
        <v>48767</v>
      </c>
      <c r="D235" s="34">
        <f t="shared" ref="D235:AB235" si="335">D236+D242</f>
        <v>35217</v>
      </c>
      <c r="E235" s="34">
        <f t="shared" si="335"/>
        <v>48767</v>
      </c>
      <c r="F235" s="34">
        <f t="shared" si="335"/>
        <v>0</v>
      </c>
      <c r="G235" s="34">
        <f t="shared" si="335"/>
        <v>0</v>
      </c>
      <c r="H235" s="34">
        <f t="shared" si="335"/>
        <v>0</v>
      </c>
      <c r="I235" s="34">
        <f t="shared" si="335"/>
        <v>0</v>
      </c>
      <c r="J235" s="34">
        <f t="shared" si="335"/>
        <v>0</v>
      </c>
      <c r="K235" s="34">
        <f t="shared" si="335"/>
        <v>0</v>
      </c>
      <c r="L235" s="34">
        <f t="shared" si="335"/>
        <v>0</v>
      </c>
      <c r="M235" s="34">
        <f t="shared" si="335"/>
        <v>0</v>
      </c>
      <c r="N235" s="34">
        <f t="shared" si="335"/>
        <v>0</v>
      </c>
      <c r="O235" s="34">
        <f t="shared" si="335"/>
        <v>0</v>
      </c>
      <c r="P235" s="34">
        <f t="shared" si="335"/>
        <v>0</v>
      </c>
      <c r="Q235" s="34">
        <f t="shared" si="335"/>
        <v>0</v>
      </c>
      <c r="R235" s="34">
        <f t="shared" si="335"/>
        <v>0</v>
      </c>
      <c r="S235" s="34">
        <f t="shared" si="335"/>
        <v>0</v>
      </c>
      <c r="T235" s="34">
        <f t="shared" si="335"/>
        <v>0</v>
      </c>
      <c r="U235" s="34">
        <f t="shared" si="335"/>
        <v>0</v>
      </c>
      <c r="V235" s="34">
        <f t="shared" si="335"/>
        <v>0</v>
      </c>
      <c r="W235" s="34">
        <f t="shared" si="335"/>
        <v>0</v>
      </c>
      <c r="X235" s="34">
        <f t="shared" si="335"/>
        <v>0</v>
      </c>
      <c r="Y235" s="34">
        <f t="shared" si="335"/>
        <v>0</v>
      </c>
      <c r="Z235" s="34">
        <f t="shared" si="335"/>
        <v>0</v>
      </c>
      <c r="AA235" s="34">
        <f t="shared" si="335"/>
        <v>0</v>
      </c>
      <c r="AB235" s="34">
        <f t="shared" si="335"/>
        <v>0</v>
      </c>
      <c r="AC235" s="91">
        <f t="shared" si="323"/>
        <v>0</v>
      </c>
      <c r="AD235" s="16"/>
      <c r="AE235" s="44"/>
      <c r="AF235" s="34">
        <f t="shared" ref="AF235" si="336">AF236+AF242</f>
        <v>4</v>
      </c>
    </row>
    <row r="236" spans="1:32">
      <c r="A236" s="16" t="s">
        <v>30</v>
      </c>
      <c r="B236" s="2" t="s">
        <v>31</v>
      </c>
      <c r="C236" s="34">
        <f>C237+C240</f>
        <v>44631</v>
      </c>
      <c r="D236" s="34">
        <f t="shared" ref="D236:AB236" si="337">D237+D240</f>
        <v>31081</v>
      </c>
      <c r="E236" s="34">
        <f t="shared" si="337"/>
        <v>44631</v>
      </c>
      <c r="F236" s="34">
        <f t="shared" si="337"/>
        <v>0</v>
      </c>
      <c r="G236" s="34">
        <f t="shared" si="337"/>
        <v>0</v>
      </c>
      <c r="H236" s="34">
        <f t="shared" si="337"/>
        <v>0</v>
      </c>
      <c r="I236" s="34">
        <f t="shared" si="337"/>
        <v>0</v>
      </c>
      <c r="J236" s="34">
        <f t="shared" si="337"/>
        <v>0</v>
      </c>
      <c r="K236" s="34">
        <f t="shared" si="337"/>
        <v>0</v>
      </c>
      <c r="L236" s="34">
        <f t="shared" si="337"/>
        <v>0</v>
      </c>
      <c r="M236" s="34">
        <f t="shared" si="337"/>
        <v>0</v>
      </c>
      <c r="N236" s="34">
        <f t="shared" si="337"/>
        <v>0</v>
      </c>
      <c r="O236" s="34">
        <f t="shared" si="337"/>
        <v>0</v>
      </c>
      <c r="P236" s="34">
        <f t="shared" si="337"/>
        <v>0</v>
      </c>
      <c r="Q236" s="34">
        <f t="shared" si="337"/>
        <v>0</v>
      </c>
      <c r="R236" s="34">
        <f t="shared" si="337"/>
        <v>0</v>
      </c>
      <c r="S236" s="34">
        <f t="shared" si="337"/>
        <v>0</v>
      </c>
      <c r="T236" s="34">
        <f t="shared" si="337"/>
        <v>0</v>
      </c>
      <c r="U236" s="34">
        <f t="shared" si="337"/>
        <v>0</v>
      </c>
      <c r="V236" s="34">
        <f t="shared" si="337"/>
        <v>0</v>
      </c>
      <c r="W236" s="34">
        <f t="shared" si="337"/>
        <v>0</v>
      </c>
      <c r="X236" s="34">
        <f t="shared" si="337"/>
        <v>0</v>
      </c>
      <c r="Y236" s="34">
        <f t="shared" si="337"/>
        <v>0</v>
      </c>
      <c r="Z236" s="34">
        <f t="shared" si="337"/>
        <v>0</v>
      </c>
      <c r="AA236" s="34">
        <f t="shared" si="337"/>
        <v>0</v>
      </c>
      <c r="AB236" s="34">
        <f t="shared" si="337"/>
        <v>0</v>
      </c>
      <c r="AC236" s="91">
        <f t="shared" si="323"/>
        <v>0</v>
      </c>
      <c r="AD236" s="16"/>
      <c r="AE236" s="44"/>
      <c r="AF236" s="34">
        <f t="shared" ref="AF236" si="338">AF237+AF240</f>
        <v>3</v>
      </c>
    </row>
    <row r="237" spans="1:32" ht="19.5">
      <c r="A237" s="21" t="s">
        <v>52</v>
      </c>
      <c r="B237" s="56" t="s">
        <v>32</v>
      </c>
      <c r="C237" s="38">
        <f>SUM(C238:C239)</f>
        <v>31081</v>
      </c>
      <c r="D237" s="38">
        <f t="shared" ref="D237:AB237" si="339">SUM(D238:D239)</f>
        <v>31081</v>
      </c>
      <c r="E237" s="38">
        <f t="shared" si="339"/>
        <v>31081</v>
      </c>
      <c r="F237" s="38">
        <f t="shared" si="339"/>
        <v>0</v>
      </c>
      <c r="G237" s="38">
        <f t="shared" si="339"/>
        <v>0</v>
      </c>
      <c r="H237" s="38">
        <f t="shared" si="339"/>
        <v>0</v>
      </c>
      <c r="I237" s="38">
        <f t="shared" si="339"/>
        <v>0</v>
      </c>
      <c r="J237" s="38">
        <f t="shared" si="339"/>
        <v>0</v>
      </c>
      <c r="K237" s="38">
        <f t="shared" si="339"/>
        <v>0</v>
      </c>
      <c r="L237" s="38">
        <f t="shared" si="339"/>
        <v>0</v>
      </c>
      <c r="M237" s="38">
        <f t="shared" si="339"/>
        <v>0</v>
      </c>
      <c r="N237" s="38">
        <f t="shared" si="339"/>
        <v>0</v>
      </c>
      <c r="O237" s="38">
        <f t="shared" si="339"/>
        <v>0</v>
      </c>
      <c r="P237" s="38">
        <f t="shared" si="339"/>
        <v>0</v>
      </c>
      <c r="Q237" s="38">
        <f t="shared" si="339"/>
        <v>0</v>
      </c>
      <c r="R237" s="38">
        <f t="shared" si="339"/>
        <v>0</v>
      </c>
      <c r="S237" s="38">
        <f t="shared" si="339"/>
        <v>0</v>
      </c>
      <c r="T237" s="38">
        <f t="shared" si="339"/>
        <v>0</v>
      </c>
      <c r="U237" s="38">
        <f t="shared" si="339"/>
        <v>0</v>
      </c>
      <c r="V237" s="38">
        <f t="shared" si="339"/>
        <v>0</v>
      </c>
      <c r="W237" s="38">
        <f t="shared" si="339"/>
        <v>0</v>
      </c>
      <c r="X237" s="38">
        <f t="shared" si="339"/>
        <v>0</v>
      </c>
      <c r="Y237" s="38">
        <f t="shared" si="339"/>
        <v>0</v>
      </c>
      <c r="Z237" s="38">
        <f t="shared" si="339"/>
        <v>0</v>
      </c>
      <c r="AA237" s="38">
        <f t="shared" si="339"/>
        <v>0</v>
      </c>
      <c r="AB237" s="38">
        <f t="shared" si="339"/>
        <v>0</v>
      </c>
      <c r="AC237" s="91">
        <f t="shared" si="323"/>
        <v>0</v>
      </c>
      <c r="AD237" s="31"/>
      <c r="AE237" s="51"/>
      <c r="AF237" s="38">
        <f t="shared" ref="AF237" si="340">SUM(AF238:AF239)</f>
        <v>2</v>
      </c>
    </row>
    <row r="238" spans="1:32" ht="56.25">
      <c r="A238" s="12">
        <v>1</v>
      </c>
      <c r="B238" s="5" t="s">
        <v>229</v>
      </c>
      <c r="C238" s="39">
        <f t="shared" ref="C238:C239" si="341">D238+I238</f>
        <v>8958</v>
      </c>
      <c r="D238" s="39">
        <f t="shared" ref="D238:D239" si="342">SUM(E238:H238)</f>
        <v>8958</v>
      </c>
      <c r="E238" s="35">
        <v>8958</v>
      </c>
      <c r="F238" s="35"/>
      <c r="G238" s="35"/>
      <c r="H238" s="35"/>
      <c r="I238" s="35"/>
      <c r="J238" s="35"/>
      <c r="K238" s="35"/>
      <c r="L238" s="35"/>
      <c r="M238" s="35"/>
      <c r="N238" s="35"/>
      <c r="O238" s="35"/>
      <c r="P238" s="35"/>
      <c r="Q238" s="35"/>
      <c r="R238" s="35"/>
      <c r="S238" s="35"/>
      <c r="T238" s="35"/>
      <c r="U238" s="35"/>
      <c r="V238" s="35"/>
      <c r="W238" s="35"/>
      <c r="X238" s="35"/>
      <c r="Y238" s="35"/>
      <c r="Z238" s="35"/>
      <c r="AA238" s="35"/>
      <c r="AB238" s="35"/>
      <c r="AC238" s="91">
        <f t="shared" si="323"/>
        <v>0</v>
      </c>
      <c r="AD238" s="12" t="s">
        <v>259</v>
      </c>
      <c r="AE238" s="45"/>
      <c r="AF238">
        <v>1</v>
      </c>
    </row>
    <row r="239" spans="1:32" ht="51" customHeight="1">
      <c r="A239" s="12">
        <v>2</v>
      </c>
      <c r="B239" s="5" t="s">
        <v>230</v>
      </c>
      <c r="C239" s="39">
        <f t="shared" si="341"/>
        <v>22123</v>
      </c>
      <c r="D239" s="39">
        <f t="shared" si="342"/>
        <v>22123</v>
      </c>
      <c r="E239" s="35">
        <v>22123</v>
      </c>
      <c r="F239" s="35"/>
      <c r="G239" s="35"/>
      <c r="H239" s="35"/>
      <c r="I239" s="35"/>
      <c r="J239" s="35"/>
      <c r="K239" s="35"/>
      <c r="L239" s="35"/>
      <c r="M239" s="35"/>
      <c r="N239" s="35"/>
      <c r="O239" s="35"/>
      <c r="P239" s="35"/>
      <c r="Q239" s="35"/>
      <c r="R239" s="35"/>
      <c r="S239" s="35"/>
      <c r="T239" s="35"/>
      <c r="U239" s="35"/>
      <c r="V239" s="35"/>
      <c r="W239" s="35"/>
      <c r="X239" s="35"/>
      <c r="Y239" s="35"/>
      <c r="Z239" s="35"/>
      <c r="AA239" s="35"/>
      <c r="AB239" s="35"/>
      <c r="AC239" s="91">
        <f t="shared" si="323"/>
        <v>0</v>
      </c>
      <c r="AD239" s="12" t="s">
        <v>278</v>
      </c>
      <c r="AE239" s="45"/>
      <c r="AF239">
        <v>1</v>
      </c>
    </row>
    <row r="240" spans="1:32" ht="19.5">
      <c r="A240" s="21" t="s">
        <v>46</v>
      </c>
      <c r="B240" s="56" t="s">
        <v>33</v>
      </c>
      <c r="C240" s="38">
        <f>C241</f>
        <v>13550</v>
      </c>
      <c r="D240" s="38"/>
      <c r="E240" s="38">
        <f t="shared" ref="E240:O240" si="343">E241</f>
        <v>13550</v>
      </c>
      <c r="F240" s="38">
        <f t="shared" si="343"/>
        <v>0</v>
      </c>
      <c r="G240" s="38">
        <f t="shared" si="343"/>
        <v>0</v>
      </c>
      <c r="H240" s="38">
        <f t="shared" si="343"/>
        <v>0</v>
      </c>
      <c r="I240" s="38"/>
      <c r="J240" s="38"/>
      <c r="K240" s="38">
        <f t="shared" si="343"/>
        <v>0</v>
      </c>
      <c r="L240" s="38"/>
      <c r="M240" s="38"/>
      <c r="N240" s="38"/>
      <c r="O240" s="38">
        <f t="shared" si="343"/>
        <v>0</v>
      </c>
      <c r="P240" s="38"/>
      <c r="Q240" s="38"/>
      <c r="R240" s="38"/>
      <c r="S240" s="38"/>
      <c r="T240" s="38"/>
      <c r="U240" s="38"/>
      <c r="V240" s="38"/>
      <c r="W240" s="38"/>
      <c r="X240" s="38"/>
      <c r="Y240" s="38"/>
      <c r="Z240" s="38"/>
      <c r="AA240" s="38"/>
      <c r="AB240" s="38"/>
      <c r="AC240" s="91">
        <f t="shared" si="323"/>
        <v>0</v>
      </c>
      <c r="AD240" s="31"/>
      <c r="AE240" s="51"/>
      <c r="AF240" s="38">
        <f t="shared" ref="AF240" si="344">AF241</f>
        <v>1</v>
      </c>
    </row>
    <row r="241" spans="1:33" ht="23.25" customHeight="1">
      <c r="A241" s="3"/>
      <c r="B241" s="5" t="s">
        <v>231</v>
      </c>
      <c r="C241" s="39">
        <f t="shared" ref="C241" si="345">D241+I241</f>
        <v>13550</v>
      </c>
      <c r="D241" s="39">
        <f t="shared" ref="D241" si="346">SUM(E241:H241)</f>
        <v>13550</v>
      </c>
      <c r="E241" s="35">
        <v>13550</v>
      </c>
      <c r="F241" s="35"/>
      <c r="G241" s="35"/>
      <c r="H241" s="35"/>
      <c r="I241" s="35"/>
      <c r="J241" s="35"/>
      <c r="K241" s="35"/>
      <c r="L241" s="35"/>
      <c r="M241" s="35"/>
      <c r="N241" s="35"/>
      <c r="O241" s="35"/>
      <c r="P241" s="35"/>
      <c r="Q241" s="35"/>
      <c r="R241" s="35"/>
      <c r="S241" s="35"/>
      <c r="T241" s="35"/>
      <c r="U241" s="35"/>
      <c r="V241" s="35"/>
      <c r="W241" s="35"/>
      <c r="X241" s="35"/>
      <c r="Y241" s="35"/>
      <c r="Z241" s="35"/>
      <c r="AA241" s="35"/>
      <c r="AB241" s="35"/>
      <c r="AC241" s="91">
        <f t="shared" si="323"/>
        <v>0</v>
      </c>
      <c r="AD241" s="12" t="s">
        <v>279</v>
      </c>
      <c r="AE241" s="45"/>
      <c r="AF241">
        <v>1</v>
      </c>
    </row>
    <row r="242" spans="1:33">
      <c r="A242" s="16" t="s">
        <v>34</v>
      </c>
      <c r="B242" s="2" t="s">
        <v>35</v>
      </c>
      <c r="C242" s="34">
        <f>C243</f>
        <v>4136</v>
      </c>
      <c r="D242" s="34">
        <f t="shared" ref="D242:O243" si="347">D243</f>
        <v>4136</v>
      </c>
      <c r="E242" s="34">
        <f t="shared" si="347"/>
        <v>4136</v>
      </c>
      <c r="F242" s="34">
        <f t="shared" si="347"/>
        <v>0</v>
      </c>
      <c r="G242" s="34">
        <f t="shared" si="347"/>
        <v>0</v>
      </c>
      <c r="H242" s="34">
        <f t="shared" si="347"/>
        <v>0</v>
      </c>
      <c r="I242" s="34">
        <f t="shared" si="347"/>
        <v>0</v>
      </c>
      <c r="J242" s="34">
        <f t="shared" si="347"/>
        <v>0</v>
      </c>
      <c r="K242" s="34">
        <f t="shared" si="347"/>
        <v>0</v>
      </c>
      <c r="L242" s="34">
        <f t="shared" si="347"/>
        <v>0</v>
      </c>
      <c r="M242" s="34">
        <f t="shared" si="347"/>
        <v>0</v>
      </c>
      <c r="N242" s="34">
        <f t="shared" si="347"/>
        <v>0</v>
      </c>
      <c r="O242" s="34">
        <f t="shared" si="347"/>
        <v>0</v>
      </c>
      <c r="P242" s="34"/>
      <c r="Q242" s="34"/>
      <c r="R242" s="34"/>
      <c r="S242" s="34"/>
      <c r="T242" s="34"/>
      <c r="U242" s="34"/>
      <c r="V242" s="34"/>
      <c r="W242" s="34"/>
      <c r="X242" s="34"/>
      <c r="Y242" s="34"/>
      <c r="Z242" s="34"/>
      <c r="AA242" s="34"/>
      <c r="AB242" s="34"/>
      <c r="AC242" s="91">
        <f t="shared" si="323"/>
        <v>0</v>
      </c>
      <c r="AD242" s="16"/>
      <c r="AE242" s="44"/>
      <c r="AF242" s="34">
        <f t="shared" ref="AF242:AF243" si="348">AF243</f>
        <v>1</v>
      </c>
    </row>
    <row r="243" spans="1:33" ht="19.5">
      <c r="A243" s="21" t="s">
        <v>46</v>
      </c>
      <c r="B243" s="56" t="s">
        <v>33</v>
      </c>
      <c r="C243" s="38">
        <f>C244</f>
        <v>4136</v>
      </c>
      <c r="D243" s="38">
        <f t="shared" si="347"/>
        <v>4136</v>
      </c>
      <c r="E243" s="38">
        <f t="shared" si="347"/>
        <v>4136</v>
      </c>
      <c r="F243" s="38">
        <f t="shared" si="347"/>
        <v>0</v>
      </c>
      <c r="G243" s="38">
        <f t="shared" si="347"/>
        <v>0</v>
      </c>
      <c r="H243" s="38">
        <f t="shared" si="347"/>
        <v>0</v>
      </c>
      <c r="I243" s="38">
        <f t="shared" si="347"/>
        <v>0</v>
      </c>
      <c r="J243" s="38">
        <f t="shared" si="347"/>
        <v>0</v>
      </c>
      <c r="K243" s="38">
        <f t="shared" si="347"/>
        <v>0</v>
      </c>
      <c r="L243" s="38">
        <f t="shared" si="347"/>
        <v>0</v>
      </c>
      <c r="M243" s="38">
        <f t="shared" si="347"/>
        <v>0</v>
      </c>
      <c r="N243" s="38">
        <f t="shared" si="347"/>
        <v>0</v>
      </c>
      <c r="O243" s="38">
        <f t="shared" si="347"/>
        <v>0</v>
      </c>
      <c r="P243" s="38"/>
      <c r="Q243" s="38"/>
      <c r="R243" s="38"/>
      <c r="S243" s="38"/>
      <c r="T243" s="38"/>
      <c r="U243" s="38"/>
      <c r="V243" s="38"/>
      <c r="W243" s="38"/>
      <c r="X243" s="38"/>
      <c r="Y243" s="38"/>
      <c r="Z243" s="38"/>
      <c r="AA243" s="38"/>
      <c r="AB243" s="38"/>
      <c r="AC243" s="91">
        <f t="shared" si="323"/>
        <v>0</v>
      </c>
      <c r="AD243" s="31"/>
      <c r="AE243" s="51"/>
      <c r="AF243" s="38">
        <f t="shared" si="348"/>
        <v>1</v>
      </c>
    </row>
    <row r="244" spans="1:33" ht="42" customHeight="1">
      <c r="A244" s="3"/>
      <c r="B244" s="5" t="s">
        <v>232</v>
      </c>
      <c r="C244" s="39">
        <f t="shared" ref="C244" si="349">D244+I244</f>
        <v>4136</v>
      </c>
      <c r="D244" s="39">
        <f t="shared" ref="D244" si="350">SUM(E244:H244)</f>
        <v>4136</v>
      </c>
      <c r="E244" s="35">
        <v>4136</v>
      </c>
      <c r="F244" s="35"/>
      <c r="G244" s="35"/>
      <c r="H244" s="35"/>
      <c r="I244" s="35"/>
      <c r="J244" s="35"/>
      <c r="K244" s="35"/>
      <c r="L244" s="35"/>
      <c r="M244" s="35"/>
      <c r="N244" s="35"/>
      <c r="O244" s="35"/>
      <c r="P244" s="35"/>
      <c r="Q244" s="35"/>
      <c r="R244" s="35"/>
      <c r="S244" s="35"/>
      <c r="T244" s="35"/>
      <c r="U244" s="35"/>
      <c r="V244" s="35"/>
      <c r="W244" s="35"/>
      <c r="X244" s="35"/>
      <c r="Y244" s="35"/>
      <c r="Z244" s="35"/>
      <c r="AA244" s="35"/>
      <c r="AB244" s="35"/>
      <c r="AC244" s="91">
        <f t="shared" si="323"/>
        <v>0</v>
      </c>
      <c r="AD244" s="12" t="s">
        <v>280</v>
      </c>
      <c r="AE244" s="45"/>
      <c r="AF244">
        <v>1</v>
      </c>
    </row>
    <row r="245" spans="1:33">
      <c r="A245" s="22" t="s">
        <v>297</v>
      </c>
      <c r="B245" s="23" t="s">
        <v>233</v>
      </c>
      <c r="C245" s="40">
        <f>C246</f>
        <v>1303</v>
      </c>
      <c r="D245" s="40">
        <f t="shared" ref="D245:S247" si="351">D246</f>
        <v>1303</v>
      </c>
      <c r="E245" s="40">
        <f t="shared" si="351"/>
        <v>0</v>
      </c>
      <c r="F245" s="40">
        <f t="shared" si="351"/>
        <v>1303</v>
      </c>
      <c r="G245" s="40">
        <f t="shared" si="351"/>
        <v>0</v>
      </c>
      <c r="H245" s="40">
        <f t="shared" si="351"/>
        <v>0</v>
      </c>
      <c r="I245" s="40">
        <f t="shared" si="351"/>
        <v>0</v>
      </c>
      <c r="J245" s="40">
        <f t="shared" si="351"/>
        <v>0</v>
      </c>
      <c r="K245" s="40">
        <f t="shared" si="351"/>
        <v>0</v>
      </c>
      <c r="L245" s="40">
        <f t="shared" si="351"/>
        <v>0</v>
      </c>
      <c r="M245" s="40">
        <f t="shared" si="351"/>
        <v>0</v>
      </c>
      <c r="N245" s="40">
        <f t="shared" si="351"/>
        <v>0</v>
      </c>
      <c r="O245" s="40">
        <f t="shared" si="351"/>
        <v>0</v>
      </c>
      <c r="P245" s="40">
        <f t="shared" si="351"/>
        <v>0</v>
      </c>
      <c r="Q245" s="40">
        <f t="shared" si="351"/>
        <v>0</v>
      </c>
      <c r="R245" s="40">
        <f t="shared" si="351"/>
        <v>0</v>
      </c>
      <c r="S245" s="40">
        <f t="shared" si="351"/>
        <v>0</v>
      </c>
      <c r="T245" s="40">
        <f t="shared" ref="T245:AB247" si="352">T246</f>
        <v>0</v>
      </c>
      <c r="U245" s="40">
        <f t="shared" si="352"/>
        <v>0</v>
      </c>
      <c r="V245" s="40">
        <f t="shared" si="352"/>
        <v>0</v>
      </c>
      <c r="W245" s="40">
        <f t="shared" si="352"/>
        <v>0</v>
      </c>
      <c r="X245" s="40">
        <f t="shared" si="352"/>
        <v>0</v>
      </c>
      <c r="Y245" s="40">
        <f t="shared" si="352"/>
        <v>0</v>
      </c>
      <c r="Z245" s="40">
        <f t="shared" si="352"/>
        <v>0</v>
      </c>
      <c r="AA245" s="40">
        <f t="shared" si="352"/>
        <v>0</v>
      </c>
      <c r="AB245" s="40">
        <f t="shared" si="352"/>
        <v>0</v>
      </c>
      <c r="AC245" s="98">
        <f t="shared" si="323"/>
        <v>0</v>
      </c>
      <c r="AD245" s="32"/>
      <c r="AE245" s="54"/>
      <c r="AF245" s="40">
        <f t="shared" ref="AF245:AF247" si="353">AF246</f>
        <v>2</v>
      </c>
    </row>
    <row r="246" spans="1:33">
      <c r="A246" s="15" t="s">
        <v>38</v>
      </c>
      <c r="B246" s="2" t="s">
        <v>29</v>
      </c>
      <c r="C246" s="34">
        <f>C247</f>
        <v>1303</v>
      </c>
      <c r="D246" s="34">
        <f t="shared" si="351"/>
        <v>1303</v>
      </c>
      <c r="E246" s="34">
        <f t="shared" si="351"/>
        <v>0</v>
      </c>
      <c r="F246" s="34">
        <f t="shared" si="351"/>
        <v>1303</v>
      </c>
      <c r="G246" s="34">
        <f t="shared" si="351"/>
        <v>0</v>
      </c>
      <c r="H246" s="34">
        <f t="shared" si="351"/>
        <v>0</v>
      </c>
      <c r="I246" s="34">
        <f t="shared" si="351"/>
        <v>0</v>
      </c>
      <c r="J246" s="34">
        <f t="shared" si="351"/>
        <v>0</v>
      </c>
      <c r="K246" s="34">
        <f t="shared" si="351"/>
        <v>0</v>
      </c>
      <c r="L246" s="34">
        <f t="shared" si="351"/>
        <v>0</v>
      </c>
      <c r="M246" s="34">
        <f t="shared" si="351"/>
        <v>0</v>
      </c>
      <c r="N246" s="34">
        <f t="shared" si="351"/>
        <v>0</v>
      </c>
      <c r="O246" s="34">
        <f t="shared" si="351"/>
        <v>0</v>
      </c>
      <c r="P246" s="34">
        <f t="shared" si="351"/>
        <v>0</v>
      </c>
      <c r="Q246" s="34">
        <f t="shared" si="351"/>
        <v>0</v>
      </c>
      <c r="R246" s="34">
        <f t="shared" si="351"/>
        <v>0</v>
      </c>
      <c r="S246" s="34">
        <f t="shared" si="351"/>
        <v>0</v>
      </c>
      <c r="T246" s="34">
        <f t="shared" si="352"/>
        <v>0</v>
      </c>
      <c r="U246" s="34">
        <f t="shared" si="352"/>
        <v>0</v>
      </c>
      <c r="V246" s="34">
        <f t="shared" si="352"/>
        <v>0</v>
      </c>
      <c r="W246" s="34">
        <f t="shared" si="352"/>
        <v>0</v>
      </c>
      <c r="X246" s="34">
        <f t="shared" si="352"/>
        <v>0</v>
      </c>
      <c r="Y246" s="34">
        <f t="shared" si="352"/>
        <v>0</v>
      </c>
      <c r="Z246" s="34">
        <f t="shared" si="352"/>
        <v>0</v>
      </c>
      <c r="AA246" s="34">
        <f t="shared" si="352"/>
        <v>0</v>
      </c>
      <c r="AB246" s="34">
        <f t="shared" si="352"/>
        <v>0</v>
      </c>
      <c r="AC246" s="91">
        <f t="shared" si="323"/>
        <v>0</v>
      </c>
      <c r="AD246" s="16"/>
      <c r="AE246" s="44"/>
      <c r="AF246" s="34">
        <f t="shared" si="353"/>
        <v>2</v>
      </c>
      <c r="AG246">
        <v>364</v>
      </c>
    </row>
    <row r="247" spans="1:33">
      <c r="A247" s="16" t="s">
        <v>30</v>
      </c>
      <c r="B247" s="2" t="s">
        <v>31</v>
      </c>
      <c r="C247" s="34">
        <f>C248</f>
        <v>1303</v>
      </c>
      <c r="D247" s="34">
        <f t="shared" si="351"/>
        <v>1303</v>
      </c>
      <c r="E247" s="34">
        <f t="shared" si="351"/>
        <v>0</v>
      </c>
      <c r="F247" s="34">
        <f t="shared" si="351"/>
        <v>1303</v>
      </c>
      <c r="G247" s="34">
        <f t="shared" si="351"/>
        <v>0</v>
      </c>
      <c r="H247" s="34">
        <f t="shared" si="351"/>
        <v>0</v>
      </c>
      <c r="I247" s="34">
        <f t="shared" si="351"/>
        <v>0</v>
      </c>
      <c r="J247" s="34">
        <f t="shared" si="351"/>
        <v>0</v>
      </c>
      <c r="K247" s="34">
        <f t="shared" si="351"/>
        <v>0</v>
      </c>
      <c r="L247" s="34">
        <f t="shared" si="351"/>
        <v>0</v>
      </c>
      <c r="M247" s="34">
        <f t="shared" si="351"/>
        <v>0</v>
      </c>
      <c r="N247" s="34">
        <f t="shared" si="351"/>
        <v>0</v>
      </c>
      <c r="O247" s="34">
        <f t="shared" si="351"/>
        <v>0</v>
      </c>
      <c r="P247" s="34">
        <f t="shared" si="351"/>
        <v>0</v>
      </c>
      <c r="Q247" s="34">
        <f t="shared" si="351"/>
        <v>0</v>
      </c>
      <c r="R247" s="34">
        <f t="shared" si="351"/>
        <v>0</v>
      </c>
      <c r="S247" s="34">
        <f t="shared" si="351"/>
        <v>0</v>
      </c>
      <c r="T247" s="34">
        <f t="shared" si="352"/>
        <v>0</v>
      </c>
      <c r="U247" s="34">
        <f t="shared" si="352"/>
        <v>0</v>
      </c>
      <c r="V247" s="34">
        <f t="shared" si="352"/>
        <v>0</v>
      </c>
      <c r="W247" s="34">
        <f t="shared" si="352"/>
        <v>0</v>
      </c>
      <c r="X247" s="34">
        <f t="shared" si="352"/>
        <v>0</v>
      </c>
      <c r="Y247" s="34">
        <f t="shared" si="352"/>
        <v>0</v>
      </c>
      <c r="Z247" s="34">
        <f t="shared" si="352"/>
        <v>0</v>
      </c>
      <c r="AA247" s="34">
        <f t="shared" si="352"/>
        <v>0</v>
      </c>
      <c r="AB247" s="34">
        <f t="shared" si="352"/>
        <v>0</v>
      </c>
      <c r="AC247" s="91">
        <f t="shared" si="323"/>
        <v>0</v>
      </c>
      <c r="AD247" s="16"/>
      <c r="AE247" s="44"/>
      <c r="AF247" s="34">
        <f t="shared" si="353"/>
        <v>2</v>
      </c>
      <c r="AG247" s="57">
        <f>E244+AG246</f>
        <v>4500</v>
      </c>
    </row>
    <row r="248" spans="1:33" ht="19.5">
      <c r="A248" s="21" t="s">
        <v>46</v>
      </c>
      <c r="B248" s="56" t="s">
        <v>33</v>
      </c>
      <c r="C248" s="38">
        <f>SUM(C249:C250)</f>
        <v>1303</v>
      </c>
      <c r="D248" s="38">
        <f t="shared" ref="D248:AB248" si="354">SUM(D249:D250)</f>
        <v>1303</v>
      </c>
      <c r="E248" s="38">
        <f t="shared" si="354"/>
        <v>0</v>
      </c>
      <c r="F248" s="38">
        <f t="shared" si="354"/>
        <v>1303</v>
      </c>
      <c r="G248" s="38">
        <f t="shared" si="354"/>
        <v>0</v>
      </c>
      <c r="H248" s="38">
        <f t="shared" si="354"/>
        <v>0</v>
      </c>
      <c r="I248" s="38">
        <f t="shared" si="354"/>
        <v>0</v>
      </c>
      <c r="J248" s="38">
        <f t="shared" si="354"/>
        <v>0</v>
      </c>
      <c r="K248" s="38">
        <f t="shared" si="354"/>
        <v>0</v>
      </c>
      <c r="L248" s="38">
        <f t="shared" si="354"/>
        <v>0</v>
      </c>
      <c r="M248" s="38">
        <f t="shared" si="354"/>
        <v>0</v>
      </c>
      <c r="N248" s="38">
        <f t="shared" si="354"/>
        <v>0</v>
      </c>
      <c r="O248" s="38">
        <f t="shared" si="354"/>
        <v>0</v>
      </c>
      <c r="P248" s="38">
        <f t="shared" si="354"/>
        <v>0</v>
      </c>
      <c r="Q248" s="38">
        <f t="shared" si="354"/>
        <v>0</v>
      </c>
      <c r="R248" s="38">
        <f t="shared" si="354"/>
        <v>0</v>
      </c>
      <c r="S248" s="38">
        <f t="shared" si="354"/>
        <v>0</v>
      </c>
      <c r="T248" s="38">
        <f t="shared" si="354"/>
        <v>0</v>
      </c>
      <c r="U248" s="38">
        <f t="shared" si="354"/>
        <v>0</v>
      </c>
      <c r="V248" s="38">
        <f t="shared" si="354"/>
        <v>0</v>
      </c>
      <c r="W248" s="38">
        <f t="shared" si="354"/>
        <v>0</v>
      </c>
      <c r="X248" s="38">
        <f t="shared" si="354"/>
        <v>0</v>
      </c>
      <c r="Y248" s="38">
        <f t="shared" si="354"/>
        <v>0</v>
      </c>
      <c r="Z248" s="38">
        <f t="shared" si="354"/>
        <v>0</v>
      </c>
      <c r="AA248" s="38">
        <f t="shared" si="354"/>
        <v>0</v>
      </c>
      <c r="AB248" s="38">
        <f t="shared" si="354"/>
        <v>0</v>
      </c>
      <c r="AC248" s="91">
        <f t="shared" si="323"/>
        <v>0</v>
      </c>
      <c r="AD248" s="31"/>
      <c r="AE248" s="51"/>
      <c r="AF248" s="38">
        <f t="shared" ref="AF248" si="355">SUM(AF249:AF250)</f>
        <v>2</v>
      </c>
      <c r="AG248" s="57">
        <f>AF248-AF244</f>
        <v>1</v>
      </c>
    </row>
    <row r="249" spans="1:33" ht="122.25" customHeight="1">
      <c r="A249" s="12">
        <v>1</v>
      </c>
      <c r="B249" s="5" t="s">
        <v>234</v>
      </c>
      <c r="C249" s="39">
        <f t="shared" ref="C249:C250" si="356">D249+I249</f>
        <v>532</v>
      </c>
      <c r="D249" s="39">
        <f t="shared" ref="D249:D250" si="357">SUM(E249:H249)</f>
        <v>532</v>
      </c>
      <c r="E249" s="35"/>
      <c r="F249" s="35">
        <v>532</v>
      </c>
      <c r="G249" s="35"/>
      <c r="H249" s="35"/>
      <c r="I249" s="35"/>
      <c r="J249" s="35"/>
      <c r="K249" s="35"/>
      <c r="L249" s="35"/>
      <c r="M249" s="35"/>
      <c r="N249" s="35"/>
      <c r="O249" s="35"/>
      <c r="P249" s="35"/>
      <c r="Q249" s="35"/>
      <c r="R249" s="35"/>
      <c r="S249" s="35"/>
      <c r="T249" s="35"/>
      <c r="U249" s="35"/>
      <c r="V249" s="35"/>
      <c r="W249" s="35"/>
      <c r="X249" s="35"/>
      <c r="Y249" s="35"/>
      <c r="Z249" s="35"/>
      <c r="AA249" s="35"/>
      <c r="AB249" s="35"/>
      <c r="AC249" s="91">
        <f t="shared" si="323"/>
        <v>0</v>
      </c>
      <c r="AD249" s="12" t="s">
        <v>281</v>
      </c>
      <c r="AE249" s="45"/>
      <c r="AF249">
        <v>1</v>
      </c>
    </row>
    <row r="250" spans="1:33" ht="84.75" customHeight="1">
      <c r="A250" s="12">
        <v>2</v>
      </c>
      <c r="B250" s="5" t="s">
        <v>235</v>
      </c>
      <c r="C250" s="39">
        <f t="shared" si="356"/>
        <v>771</v>
      </c>
      <c r="D250" s="39">
        <f t="shared" si="357"/>
        <v>771</v>
      </c>
      <c r="E250" s="35"/>
      <c r="F250" s="35">
        <v>771</v>
      </c>
      <c r="G250" s="35"/>
      <c r="H250" s="35"/>
      <c r="I250" s="35"/>
      <c r="J250" s="35"/>
      <c r="K250" s="35"/>
      <c r="L250" s="35"/>
      <c r="M250" s="35"/>
      <c r="N250" s="35"/>
      <c r="O250" s="35"/>
      <c r="P250" s="35"/>
      <c r="Q250" s="35"/>
      <c r="R250" s="35"/>
      <c r="S250" s="35"/>
      <c r="T250" s="35"/>
      <c r="U250" s="35"/>
      <c r="V250" s="35"/>
      <c r="W250" s="35"/>
      <c r="X250" s="35"/>
      <c r="Y250" s="35"/>
      <c r="Z250" s="35"/>
      <c r="AA250" s="35"/>
      <c r="AB250" s="35"/>
      <c r="AC250" s="91">
        <f t="shared" si="323"/>
        <v>0</v>
      </c>
      <c r="AD250" s="12" t="s">
        <v>281</v>
      </c>
      <c r="AE250" s="45"/>
      <c r="AF250">
        <v>1</v>
      </c>
    </row>
    <row r="251" spans="1:33" ht="56.25">
      <c r="A251" s="26" t="s">
        <v>298</v>
      </c>
      <c r="B251" s="25" t="s">
        <v>236</v>
      </c>
      <c r="C251" s="37">
        <f>C252</f>
        <v>49649</v>
      </c>
      <c r="D251" s="37">
        <f t="shared" ref="D251:S252" si="358">D252</f>
        <v>49649</v>
      </c>
      <c r="E251" s="37">
        <f t="shared" si="358"/>
        <v>49649</v>
      </c>
      <c r="F251" s="37">
        <f t="shared" si="358"/>
        <v>0</v>
      </c>
      <c r="G251" s="37">
        <f t="shared" si="358"/>
        <v>0</v>
      </c>
      <c r="H251" s="37">
        <f t="shared" si="358"/>
        <v>0</v>
      </c>
      <c r="I251" s="37">
        <f t="shared" si="358"/>
        <v>0</v>
      </c>
      <c r="J251" s="37">
        <f t="shared" si="358"/>
        <v>0</v>
      </c>
      <c r="K251" s="37">
        <f t="shared" si="358"/>
        <v>0</v>
      </c>
      <c r="L251" s="37">
        <f t="shared" si="358"/>
        <v>0</v>
      </c>
      <c r="M251" s="37">
        <f t="shared" si="358"/>
        <v>0</v>
      </c>
      <c r="N251" s="37">
        <f t="shared" si="358"/>
        <v>0</v>
      </c>
      <c r="O251" s="37">
        <f t="shared" si="358"/>
        <v>0</v>
      </c>
      <c r="P251" s="37">
        <f t="shared" si="358"/>
        <v>12531</v>
      </c>
      <c r="Q251" s="37">
        <f t="shared" si="358"/>
        <v>12531</v>
      </c>
      <c r="R251" s="37">
        <f t="shared" si="358"/>
        <v>12531</v>
      </c>
      <c r="S251" s="37">
        <f t="shared" si="358"/>
        <v>0</v>
      </c>
      <c r="T251" s="37">
        <f t="shared" ref="T251:AB252" si="359">T252</f>
        <v>0</v>
      </c>
      <c r="U251" s="37">
        <f t="shared" si="359"/>
        <v>0</v>
      </c>
      <c r="V251" s="37">
        <f t="shared" si="359"/>
        <v>0</v>
      </c>
      <c r="W251" s="37">
        <f t="shared" si="359"/>
        <v>0</v>
      </c>
      <c r="X251" s="37">
        <f t="shared" si="359"/>
        <v>0</v>
      </c>
      <c r="Y251" s="37">
        <f t="shared" si="359"/>
        <v>0</v>
      </c>
      <c r="Z251" s="37">
        <f t="shared" si="359"/>
        <v>0</v>
      </c>
      <c r="AA251" s="37">
        <f t="shared" si="359"/>
        <v>0</v>
      </c>
      <c r="AB251" s="37">
        <f t="shared" si="359"/>
        <v>0</v>
      </c>
      <c r="AC251" s="93">
        <f t="shared" si="323"/>
        <v>25.239179036838603</v>
      </c>
      <c r="AD251" s="26"/>
      <c r="AE251" s="49"/>
      <c r="AF251" s="37">
        <f t="shared" ref="AF251:AF252" si="360">AF252</f>
        <v>7</v>
      </c>
    </row>
    <row r="252" spans="1:33">
      <c r="A252" s="15" t="s">
        <v>38</v>
      </c>
      <c r="B252" s="2" t="s">
        <v>29</v>
      </c>
      <c r="C252" s="34">
        <f>C253</f>
        <v>49649</v>
      </c>
      <c r="D252" s="34">
        <f t="shared" si="358"/>
        <v>49649</v>
      </c>
      <c r="E252" s="34">
        <f t="shared" si="358"/>
        <v>49649</v>
      </c>
      <c r="F252" s="34">
        <f t="shared" si="358"/>
        <v>0</v>
      </c>
      <c r="G252" s="34">
        <f t="shared" si="358"/>
        <v>0</v>
      </c>
      <c r="H252" s="34">
        <f t="shared" si="358"/>
        <v>0</v>
      </c>
      <c r="I252" s="34">
        <f t="shared" si="358"/>
        <v>0</v>
      </c>
      <c r="J252" s="34">
        <f t="shared" si="358"/>
        <v>0</v>
      </c>
      <c r="K252" s="34">
        <f t="shared" si="358"/>
        <v>0</v>
      </c>
      <c r="L252" s="34">
        <f t="shared" si="358"/>
        <v>0</v>
      </c>
      <c r="M252" s="34">
        <f t="shared" si="358"/>
        <v>0</v>
      </c>
      <c r="N252" s="34">
        <f t="shared" si="358"/>
        <v>0</v>
      </c>
      <c r="O252" s="34">
        <f t="shared" si="358"/>
        <v>0</v>
      </c>
      <c r="P252" s="34">
        <f t="shared" si="358"/>
        <v>12531</v>
      </c>
      <c r="Q252" s="34">
        <f t="shared" si="358"/>
        <v>12531</v>
      </c>
      <c r="R252" s="34">
        <f t="shared" si="358"/>
        <v>12531</v>
      </c>
      <c r="S252" s="34">
        <f t="shared" si="358"/>
        <v>0</v>
      </c>
      <c r="T252" s="34">
        <f t="shared" si="359"/>
        <v>0</v>
      </c>
      <c r="U252" s="34">
        <f t="shared" si="359"/>
        <v>0</v>
      </c>
      <c r="V252" s="34">
        <f t="shared" si="359"/>
        <v>0</v>
      </c>
      <c r="W252" s="34">
        <f t="shared" si="359"/>
        <v>0</v>
      </c>
      <c r="X252" s="34">
        <f t="shared" si="359"/>
        <v>0</v>
      </c>
      <c r="Y252" s="34">
        <f t="shared" si="359"/>
        <v>0</v>
      </c>
      <c r="Z252" s="34">
        <f t="shared" si="359"/>
        <v>0</v>
      </c>
      <c r="AA252" s="34">
        <f t="shared" si="359"/>
        <v>0</v>
      </c>
      <c r="AB252" s="34">
        <f t="shared" si="359"/>
        <v>0</v>
      </c>
      <c r="AC252" s="90">
        <f t="shared" si="323"/>
        <v>25.239179036838603</v>
      </c>
      <c r="AD252" s="16"/>
      <c r="AE252" s="44"/>
      <c r="AF252" s="34">
        <f t="shared" si="360"/>
        <v>7</v>
      </c>
    </row>
    <row r="253" spans="1:33">
      <c r="A253" s="16" t="s">
        <v>30</v>
      </c>
      <c r="B253" s="2" t="s">
        <v>31</v>
      </c>
      <c r="C253" s="34">
        <f>C254+C257</f>
        <v>49649</v>
      </c>
      <c r="D253" s="34">
        <f t="shared" ref="D253:AB253" si="361">D254+D257</f>
        <v>49649</v>
      </c>
      <c r="E253" s="34">
        <f t="shared" si="361"/>
        <v>49649</v>
      </c>
      <c r="F253" s="34">
        <f t="shared" si="361"/>
        <v>0</v>
      </c>
      <c r="G253" s="34">
        <f t="shared" si="361"/>
        <v>0</v>
      </c>
      <c r="H253" s="34">
        <f t="shared" si="361"/>
        <v>0</v>
      </c>
      <c r="I253" s="34">
        <f t="shared" si="361"/>
        <v>0</v>
      </c>
      <c r="J253" s="34">
        <f t="shared" si="361"/>
        <v>0</v>
      </c>
      <c r="K253" s="34">
        <f t="shared" si="361"/>
        <v>0</v>
      </c>
      <c r="L253" s="34">
        <f t="shared" si="361"/>
        <v>0</v>
      </c>
      <c r="M253" s="34">
        <f t="shared" si="361"/>
        <v>0</v>
      </c>
      <c r="N253" s="34">
        <f t="shared" si="361"/>
        <v>0</v>
      </c>
      <c r="O253" s="34">
        <f t="shared" si="361"/>
        <v>0</v>
      </c>
      <c r="P253" s="34">
        <f t="shared" si="361"/>
        <v>12531</v>
      </c>
      <c r="Q253" s="34">
        <f t="shared" si="361"/>
        <v>12531</v>
      </c>
      <c r="R253" s="34">
        <f t="shared" si="361"/>
        <v>12531</v>
      </c>
      <c r="S253" s="34">
        <f t="shared" si="361"/>
        <v>0</v>
      </c>
      <c r="T253" s="34">
        <f t="shared" si="361"/>
        <v>0</v>
      </c>
      <c r="U253" s="34">
        <f t="shared" si="361"/>
        <v>0</v>
      </c>
      <c r="V253" s="34">
        <f t="shared" si="361"/>
        <v>0</v>
      </c>
      <c r="W253" s="34">
        <f t="shared" si="361"/>
        <v>0</v>
      </c>
      <c r="X253" s="34">
        <f t="shared" si="361"/>
        <v>0</v>
      </c>
      <c r="Y253" s="34">
        <f t="shared" si="361"/>
        <v>0</v>
      </c>
      <c r="Z253" s="34">
        <f t="shared" si="361"/>
        <v>0</v>
      </c>
      <c r="AA253" s="34">
        <f t="shared" si="361"/>
        <v>0</v>
      </c>
      <c r="AB253" s="34">
        <f t="shared" si="361"/>
        <v>0</v>
      </c>
      <c r="AC253" s="90">
        <f t="shared" si="323"/>
        <v>25.239179036838603</v>
      </c>
      <c r="AD253" s="16"/>
      <c r="AE253" s="44"/>
      <c r="AF253" s="34">
        <f t="shared" ref="AF253" si="362">AF254+AF257</f>
        <v>7</v>
      </c>
    </row>
    <row r="254" spans="1:33" ht="19.5">
      <c r="A254" s="21" t="s">
        <v>52</v>
      </c>
      <c r="B254" s="56" t="s">
        <v>32</v>
      </c>
      <c r="C254" s="38">
        <f>SUM(C255:C256)</f>
        <v>20000</v>
      </c>
      <c r="D254" s="38">
        <f t="shared" ref="D254:AB254" si="363">SUM(D255:D256)</f>
        <v>20000</v>
      </c>
      <c r="E254" s="38">
        <f t="shared" si="363"/>
        <v>20000</v>
      </c>
      <c r="F254" s="38">
        <f t="shared" si="363"/>
        <v>0</v>
      </c>
      <c r="G254" s="38">
        <f t="shared" si="363"/>
        <v>0</v>
      </c>
      <c r="H254" s="38">
        <f t="shared" si="363"/>
        <v>0</v>
      </c>
      <c r="I254" s="38">
        <f t="shared" si="363"/>
        <v>0</v>
      </c>
      <c r="J254" s="38">
        <f t="shared" si="363"/>
        <v>0</v>
      </c>
      <c r="K254" s="38">
        <f t="shared" si="363"/>
        <v>0</v>
      </c>
      <c r="L254" s="38">
        <f t="shared" si="363"/>
        <v>0</v>
      </c>
      <c r="M254" s="38">
        <f t="shared" si="363"/>
        <v>0</v>
      </c>
      <c r="N254" s="38">
        <f t="shared" si="363"/>
        <v>0</v>
      </c>
      <c r="O254" s="38">
        <f t="shared" si="363"/>
        <v>0</v>
      </c>
      <c r="P254" s="38">
        <f t="shared" si="363"/>
        <v>6730</v>
      </c>
      <c r="Q254" s="38">
        <f t="shared" si="363"/>
        <v>6730</v>
      </c>
      <c r="R254" s="38">
        <f t="shared" si="363"/>
        <v>6730</v>
      </c>
      <c r="S254" s="38">
        <f t="shared" si="363"/>
        <v>0</v>
      </c>
      <c r="T254" s="38">
        <f t="shared" si="363"/>
        <v>0</v>
      </c>
      <c r="U254" s="38">
        <f t="shared" si="363"/>
        <v>0</v>
      </c>
      <c r="V254" s="38">
        <f t="shared" si="363"/>
        <v>0</v>
      </c>
      <c r="W254" s="38">
        <f t="shared" si="363"/>
        <v>0</v>
      </c>
      <c r="X254" s="38">
        <f t="shared" si="363"/>
        <v>0</v>
      </c>
      <c r="Y254" s="38">
        <f t="shared" si="363"/>
        <v>0</v>
      </c>
      <c r="Z254" s="38">
        <f t="shared" si="363"/>
        <v>0</v>
      </c>
      <c r="AA254" s="38">
        <f t="shared" si="363"/>
        <v>0</v>
      </c>
      <c r="AB254" s="38">
        <f t="shared" si="363"/>
        <v>0</v>
      </c>
      <c r="AC254" s="96">
        <f t="shared" si="323"/>
        <v>33.650000000000006</v>
      </c>
      <c r="AD254" s="31"/>
      <c r="AE254" s="51"/>
      <c r="AF254" s="38">
        <f t="shared" ref="AF254" si="364">SUM(AF255:AF256)</f>
        <v>2</v>
      </c>
    </row>
    <row r="255" spans="1:33" ht="56.25">
      <c r="A255" s="12">
        <v>1</v>
      </c>
      <c r="B255" s="5" t="s">
        <v>237</v>
      </c>
      <c r="C255" s="39">
        <f t="shared" ref="C255" si="365">D255+I255</f>
        <v>10000</v>
      </c>
      <c r="D255" s="39">
        <f t="shared" ref="D255:D256" si="366">SUM(E255:H255)</f>
        <v>10000</v>
      </c>
      <c r="E255" s="35">
        <v>10000</v>
      </c>
      <c r="F255" s="35"/>
      <c r="G255" s="35"/>
      <c r="H255" s="35"/>
      <c r="I255" s="35"/>
      <c r="J255" s="35"/>
      <c r="K255" s="35"/>
      <c r="L255" s="35"/>
      <c r="M255" s="35"/>
      <c r="N255" s="35"/>
      <c r="O255" s="35"/>
      <c r="P255" s="35">
        <f t="shared" ref="P255:P256" si="367">Q255+V255</f>
        <v>2489</v>
      </c>
      <c r="Q255" s="35">
        <f>R255+S255+T255+U255</f>
        <v>2489</v>
      </c>
      <c r="R255" s="102">
        <v>2489</v>
      </c>
      <c r="S255" s="35"/>
      <c r="T255" s="35"/>
      <c r="U255" s="35"/>
      <c r="V255" s="35"/>
      <c r="W255" s="35"/>
      <c r="X255" s="35"/>
      <c r="Y255" s="35"/>
      <c r="Z255" s="35"/>
      <c r="AA255" s="35"/>
      <c r="AB255" s="35"/>
      <c r="AC255" s="91">
        <f t="shared" si="323"/>
        <v>24.89</v>
      </c>
      <c r="AD255" s="12" t="s">
        <v>259</v>
      </c>
      <c r="AE255" s="45"/>
      <c r="AF255">
        <v>1</v>
      </c>
      <c r="AG255" s="57">
        <f>R256+R258+R260</f>
        <v>9228</v>
      </c>
    </row>
    <row r="256" spans="1:33">
      <c r="A256" s="12">
        <v>2</v>
      </c>
      <c r="B256" s="5" t="s">
        <v>238</v>
      </c>
      <c r="C256" s="35">
        <f t="shared" ref="C256" si="368">E256+F256+G256+H256+K256+O256</f>
        <v>10000</v>
      </c>
      <c r="D256" s="39">
        <f t="shared" si="366"/>
        <v>10000</v>
      </c>
      <c r="E256" s="35">
        <v>10000</v>
      </c>
      <c r="F256" s="35"/>
      <c r="G256" s="35"/>
      <c r="H256" s="35"/>
      <c r="I256" s="35"/>
      <c r="J256" s="35"/>
      <c r="K256" s="35"/>
      <c r="L256" s="35"/>
      <c r="M256" s="35"/>
      <c r="N256" s="35"/>
      <c r="O256" s="35"/>
      <c r="P256" s="35">
        <f t="shared" si="367"/>
        <v>4241</v>
      </c>
      <c r="Q256" s="35">
        <f>R256+S256+T256+U256</f>
        <v>4241</v>
      </c>
      <c r="R256" s="102">
        <v>4241</v>
      </c>
      <c r="S256" s="35"/>
      <c r="T256" s="35"/>
      <c r="U256" s="35"/>
      <c r="V256" s="35"/>
      <c r="W256" s="35"/>
      <c r="X256" s="35"/>
      <c r="Y256" s="35"/>
      <c r="Z256" s="35"/>
      <c r="AA256" s="35"/>
      <c r="AB256" s="35"/>
      <c r="AC256" s="91">
        <f t="shared" si="323"/>
        <v>42.41</v>
      </c>
      <c r="AD256" s="12" t="s">
        <v>282</v>
      </c>
      <c r="AE256" s="45"/>
      <c r="AF256">
        <v>1</v>
      </c>
    </row>
    <row r="257" spans="1:33" ht="19.5">
      <c r="A257" s="21" t="s">
        <v>46</v>
      </c>
      <c r="B257" s="56" t="s">
        <v>33</v>
      </c>
      <c r="C257" s="38">
        <f>SUM(C258:C262)</f>
        <v>29649</v>
      </c>
      <c r="D257" s="38">
        <f t="shared" ref="D257:AB257" si="369">SUM(D258:D262)</f>
        <v>29649</v>
      </c>
      <c r="E257" s="38">
        <f t="shared" si="369"/>
        <v>29649</v>
      </c>
      <c r="F257" s="38">
        <f t="shared" si="369"/>
        <v>0</v>
      </c>
      <c r="G257" s="38">
        <f t="shared" si="369"/>
        <v>0</v>
      </c>
      <c r="H257" s="38">
        <f t="shared" si="369"/>
        <v>0</v>
      </c>
      <c r="I257" s="38">
        <f t="shared" si="369"/>
        <v>0</v>
      </c>
      <c r="J257" s="38">
        <f t="shared" si="369"/>
        <v>0</v>
      </c>
      <c r="K257" s="38">
        <f t="shared" si="369"/>
        <v>0</v>
      </c>
      <c r="L257" s="38">
        <f t="shared" si="369"/>
        <v>0</v>
      </c>
      <c r="M257" s="38">
        <f t="shared" si="369"/>
        <v>0</v>
      </c>
      <c r="N257" s="38">
        <f t="shared" si="369"/>
        <v>0</v>
      </c>
      <c r="O257" s="38">
        <f t="shared" si="369"/>
        <v>0</v>
      </c>
      <c r="P257" s="38">
        <f t="shared" si="369"/>
        <v>5801</v>
      </c>
      <c r="Q257" s="38">
        <f t="shared" si="369"/>
        <v>5801</v>
      </c>
      <c r="R257" s="38">
        <f t="shared" si="369"/>
        <v>5801</v>
      </c>
      <c r="S257" s="38">
        <f t="shared" si="369"/>
        <v>0</v>
      </c>
      <c r="T257" s="38">
        <f t="shared" si="369"/>
        <v>0</v>
      </c>
      <c r="U257" s="38">
        <f t="shared" si="369"/>
        <v>0</v>
      </c>
      <c r="V257" s="38">
        <f t="shared" si="369"/>
        <v>0</v>
      </c>
      <c r="W257" s="38">
        <f t="shared" si="369"/>
        <v>0</v>
      </c>
      <c r="X257" s="38">
        <f t="shared" si="369"/>
        <v>0</v>
      </c>
      <c r="Y257" s="38">
        <f t="shared" si="369"/>
        <v>0</v>
      </c>
      <c r="Z257" s="38">
        <f t="shared" si="369"/>
        <v>0</v>
      </c>
      <c r="AA257" s="38">
        <f t="shared" si="369"/>
        <v>0</v>
      </c>
      <c r="AB257" s="38">
        <f t="shared" si="369"/>
        <v>0</v>
      </c>
      <c r="AC257" s="96">
        <f t="shared" si="323"/>
        <v>19.565583999460355</v>
      </c>
      <c r="AD257" s="31">
        <v>0</v>
      </c>
      <c r="AE257" s="51">
        <v>0</v>
      </c>
      <c r="AF257" s="38">
        <f t="shared" ref="AF257" si="370">SUM(AF258:AF262)</f>
        <v>5</v>
      </c>
      <c r="AG257">
        <v>2000</v>
      </c>
    </row>
    <row r="258" spans="1:33" ht="56.25">
      <c r="A258" s="12">
        <v>1</v>
      </c>
      <c r="B258" s="5" t="s">
        <v>239</v>
      </c>
      <c r="C258" s="39">
        <f t="shared" ref="C258:C262" si="371">D258+I258</f>
        <v>18713</v>
      </c>
      <c r="D258" s="39">
        <f t="shared" ref="D258:D262" si="372">SUM(E258:H258)</f>
        <v>18713</v>
      </c>
      <c r="E258" s="35">
        <v>18713</v>
      </c>
      <c r="F258" s="35"/>
      <c r="G258" s="35"/>
      <c r="H258" s="35"/>
      <c r="I258" s="39">
        <f t="shared" ref="I258:I262" si="373">J258+O258</f>
        <v>0</v>
      </c>
      <c r="J258" s="39">
        <f t="shared" ref="J258:J262" si="374">SUM(K258:N258)</f>
        <v>0</v>
      </c>
      <c r="K258" s="35"/>
      <c r="L258" s="35"/>
      <c r="M258" s="35"/>
      <c r="N258" s="35"/>
      <c r="O258" s="35"/>
      <c r="P258" s="35">
        <f t="shared" ref="P258:P262" si="375">Q258+V258</f>
        <v>4197</v>
      </c>
      <c r="Q258" s="35">
        <f t="shared" ref="Q258:Q262" si="376">R258+S258+T258+U258</f>
        <v>4197</v>
      </c>
      <c r="R258" s="102">
        <v>4197</v>
      </c>
      <c r="S258" s="35"/>
      <c r="T258" s="35"/>
      <c r="U258" s="35"/>
      <c r="V258" s="35"/>
      <c r="W258" s="35"/>
      <c r="X258" s="35"/>
      <c r="Y258" s="35"/>
      <c r="Z258" s="35"/>
      <c r="AA258" s="35"/>
      <c r="AB258" s="35"/>
      <c r="AC258" s="91">
        <f t="shared" si="323"/>
        <v>22.428258429968469</v>
      </c>
      <c r="AD258" s="12" t="s">
        <v>259</v>
      </c>
      <c r="AE258" s="45"/>
      <c r="AF258">
        <v>1</v>
      </c>
    </row>
    <row r="259" spans="1:33" ht="56.25">
      <c r="A259" s="12" t="s">
        <v>54</v>
      </c>
      <c r="B259" s="5" t="s">
        <v>240</v>
      </c>
      <c r="C259" s="39">
        <f t="shared" si="371"/>
        <v>2000</v>
      </c>
      <c r="D259" s="39">
        <f t="shared" si="372"/>
        <v>2000</v>
      </c>
      <c r="E259" s="35">
        <v>2000</v>
      </c>
      <c r="F259" s="35"/>
      <c r="G259" s="35"/>
      <c r="H259" s="35"/>
      <c r="I259" s="39">
        <f t="shared" si="373"/>
        <v>0</v>
      </c>
      <c r="J259" s="39">
        <f t="shared" si="374"/>
        <v>0</v>
      </c>
      <c r="K259" s="35"/>
      <c r="L259" s="35"/>
      <c r="M259" s="35"/>
      <c r="N259" s="35"/>
      <c r="O259" s="35"/>
      <c r="P259" s="35">
        <f t="shared" si="375"/>
        <v>0</v>
      </c>
      <c r="Q259" s="35">
        <f t="shared" si="376"/>
        <v>0</v>
      </c>
      <c r="R259" s="35"/>
      <c r="S259" s="35"/>
      <c r="T259" s="35"/>
      <c r="U259" s="35"/>
      <c r="V259" s="35"/>
      <c r="W259" s="35"/>
      <c r="X259" s="35"/>
      <c r="Y259" s="35"/>
      <c r="Z259" s="35"/>
      <c r="AA259" s="35"/>
      <c r="AB259" s="35"/>
      <c r="AC259" s="91">
        <f t="shared" si="323"/>
        <v>0</v>
      </c>
      <c r="AD259" s="12" t="s">
        <v>264</v>
      </c>
      <c r="AE259" s="45"/>
      <c r="AF259">
        <v>1</v>
      </c>
    </row>
    <row r="260" spans="1:33" ht="56.25">
      <c r="A260" s="12">
        <v>3</v>
      </c>
      <c r="B260" s="5" t="s">
        <v>241</v>
      </c>
      <c r="C260" s="39">
        <f t="shared" si="371"/>
        <v>2936</v>
      </c>
      <c r="D260" s="39">
        <f t="shared" si="372"/>
        <v>2936</v>
      </c>
      <c r="E260" s="35">
        <v>2936</v>
      </c>
      <c r="F260" s="35"/>
      <c r="G260" s="35"/>
      <c r="H260" s="35"/>
      <c r="I260" s="39">
        <f t="shared" si="373"/>
        <v>0</v>
      </c>
      <c r="J260" s="39">
        <f t="shared" si="374"/>
        <v>0</v>
      </c>
      <c r="K260" s="35"/>
      <c r="L260" s="35"/>
      <c r="M260" s="35"/>
      <c r="N260" s="35"/>
      <c r="O260" s="35"/>
      <c r="P260" s="35">
        <f t="shared" si="375"/>
        <v>790</v>
      </c>
      <c r="Q260" s="35">
        <f t="shared" si="376"/>
        <v>790</v>
      </c>
      <c r="R260" s="102">
        <v>790</v>
      </c>
      <c r="S260" s="35"/>
      <c r="T260" s="35"/>
      <c r="U260" s="35"/>
      <c r="V260" s="35"/>
      <c r="W260" s="35"/>
      <c r="X260" s="35"/>
      <c r="Y260" s="35"/>
      <c r="Z260" s="35"/>
      <c r="AA260" s="35"/>
      <c r="AB260" s="35"/>
      <c r="AC260" s="91">
        <f t="shared" si="323"/>
        <v>26.907356948228884</v>
      </c>
      <c r="AD260" s="12" t="s">
        <v>259</v>
      </c>
      <c r="AE260" s="45"/>
      <c r="AF260">
        <v>1</v>
      </c>
    </row>
    <row r="261" spans="1:33" ht="56.25">
      <c r="A261" s="12">
        <v>4</v>
      </c>
      <c r="B261" s="5" t="s">
        <v>242</v>
      </c>
      <c r="C261" s="39">
        <f t="shared" si="371"/>
        <v>3000</v>
      </c>
      <c r="D261" s="39">
        <f t="shared" si="372"/>
        <v>3000</v>
      </c>
      <c r="E261" s="35">
        <v>3000</v>
      </c>
      <c r="F261" s="35"/>
      <c r="G261" s="35"/>
      <c r="H261" s="35"/>
      <c r="I261" s="39">
        <f t="shared" si="373"/>
        <v>0</v>
      </c>
      <c r="J261" s="39">
        <f t="shared" si="374"/>
        <v>0</v>
      </c>
      <c r="K261" s="35"/>
      <c r="L261" s="35"/>
      <c r="M261" s="35"/>
      <c r="N261" s="35"/>
      <c r="O261" s="35"/>
      <c r="P261" s="35">
        <f t="shared" si="375"/>
        <v>0</v>
      </c>
      <c r="Q261" s="35">
        <f t="shared" si="376"/>
        <v>0</v>
      </c>
      <c r="R261" s="35"/>
      <c r="S261" s="35"/>
      <c r="T261" s="35"/>
      <c r="U261" s="35"/>
      <c r="V261" s="35"/>
      <c r="W261" s="35"/>
      <c r="X261" s="35"/>
      <c r="Y261" s="35"/>
      <c r="Z261" s="35"/>
      <c r="AA261" s="35"/>
      <c r="AB261" s="35"/>
      <c r="AC261" s="91">
        <f t="shared" si="323"/>
        <v>0</v>
      </c>
      <c r="AD261" s="12" t="s">
        <v>264</v>
      </c>
      <c r="AE261" s="45"/>
      <c r="AF261">
        <v>1</v>
      </c>
    </row>
    <row r="262" spans="1:33" ht="56.25">
      <c r="A262" s="12" t="s">
        <v>201</v>
      </c>
      <c r="B262" s="5" t="s">
        <v>243</v>
      </c>
      <c r="C262" s="39">
        <f t="shared" si="371"/>
        <v>3000</v>
      </c>
      <c r="D262" s="39">
        <f t="shared" si="372"/>
        <v>3000</v>
      </c>
      <c r="E262" s="35">
        <v>3000</v>
      </c>
      <c r="F262" s="35"/>
      <c r="G262" s="35"/>
      <c r="H262" s="35"/>
      <c r="I262" s="39">
        <f t="shared" si="373"/>
        <v>0</v>
      </c>
      <c r="J262" s="39">
        <f t="shared" si="374"/>
        <v>0</v>
      </c>
      <c r="K262" s="35"/>
      <c r="L262" s="35"/>
      <c r="M262" s="35"/>
      <c r="N262" s="35"/>
      <c r="O262" s="35"/>
      <c r="P262" s="35">
        <f t="shared" si="375"/>
        <v>814</v>
      </c>
      <c r="Q262" s="35">
        <f t="shared" si="376"/>
        <v>814</v>
      </c>
      <c r="R262" s="102">
        <v>814</v>
      </c>
      <c r="S262" s="35"/>
      <c r="T262" s="35"/>
      <c r="U262" s="35"/>
      <c r="V262" s="35"/>
      <c r="W262" s="35"/>
      <c r="X262" s="35"/>
      <c r="Y262" s="35"/>
      <c r="Z262" s="35"/>
      <c r="AA262" s="35"/>
      <c r="AB262" s="35"/>
      <c r="AC262" s="91">
        <f t="shared" si="323"/>
        <v>27.133333333333333</v>
      </c>
      <c r="AD262" s="12" t="s">
        <v>264</v>
      </c>
      <c r="AE262" s="45"/>
      <c r="AF262">
        <v>1</v>
      </c>
    </row>
    <row r="263" spans="1:33">
      <c r="A263" s="24" t="s">
        <v>299</v>
      </c>
      <c r="B263" s="25" t="s">
        <v>244</v>
      </c>
      <c r="C263" s="37">
        <f>C264</f>
        <v>370978.06085343228</v>
      </c>
      <c r="D263" s="37">
        <f t="shared" ref="D263:S265" si="377">D264</f>
        <v>14195.693506493506</v>
      </c>
      <c r="E263" s="37">
        <f t="shared" si="377"/>
        <v>0</v>
      </c>
      <c r="F263" s="37">
        <f t="shared" si="377"/>
        <v>14195.693506493506</v>
      </c>
      <c r="G263" s="37">
        <f t="shared" si="377"/>
        <v>0</v>
      </c>
      <c r="H263" s="37">
        <f t="shared" si="377"/>
        <v>0</v>
      </c>
      <c r="I263" s="37">
        <f t="shared" si="377"/>
        <v>356782.36734693882</v>
      </c>
      <c r="J263" s="37">
        <f t="shared" si="377"/>
        <v>356782.36734693882</v>
      </c>
      <c r="K263" s="37">
        <f t="shared" si="377"/>
        <v>0</v>
      </c>
      <c r="L263" s="37">
        <f t="shared" si="377"/>
        <v>95317</v>
      </c>
      <c r="M263" s="37">
        <f t="shared" si="377"/>
        <v>46640.36734693878</v>
      </c>
      <c r="N263" s="37">
        <f t="shared" si="377"/>
        <v>214825</v>
      </c>
      <c r="O263" s="37">
        <f t="shared" si="377"/>
        <v>0</v>
      </c>
      <c r="P263" s="37">
        <f t="shared" si="377"/>
        <v>78371</v>
      </c>
      <c r="Q263" s="37">
        <f t="shared" si="377"/>
        <v>315</v>
      </c>
      <c r="R263" s="37">
        <f t="shared" si="377"/>
        <v>0</v>
      </c>
      <c r="S263" s="37">
        <f t="shared" si="377"/>
        <v>315</v>
      </c>
      <c r="T263" s="37">
        <f t="shared" ref="T263:AF265" si="378">T264</f>
        <v>0</v>
      </c>
      <c r="U263" s="37">
        <f t="shared" si="378"/>
        <v>0</v>
      </c>
      <c r="V263" s="37">
        <f t="shared" si="378"/>
        <v>78056</v>
      </c>
      <c r="W263" s="37">
        <f t="shared" si="378"/>
        <v>78056</v>
      </c>
      <c r="X263" s="37">
        <f t="shared" si="378"/>
        <v>0</v>
      </c>
      <c r="Y263" s="37">
        <f t="shared" si="378"/>
        <v>33827</v>
      </c>
      <c r="Z263" s="37">
        <f t="shared" si="378"/>
        <v>1305</v>
      </c>
      <c r="AA263" s="37">
        <f t="shared" si="378"/>
        <v>42924</v>
      </c>
      <c r="AB263" s="37">
        <f t="shared" si="378"/>
        <v>0</v>
      </c>
      <c r="AC263" s="93">
        <f t="shared" si="323"/>
        <v>21.125508020530404</v>
      </c>
      <c r="AD263" s="26"/>
      <c r="AE263" s="49"/>
      <c r="AF263" s="37">
        <f t="shared" si="378"/>
        <v>2</v>
      </c>
    </row>
    <row r="264" spans="1:33">
      <c r="A264" s="15" t="s">
        <v>38</v>
      </c>
      <c r="B264" s="2" t="s">
        <v>29</v>
      </c>
      <c r="C264" s="34">
        <f>C265</f>
        <v>370978.06085343228</v>
      </c>
      <c r="D264" s="34">
        <f t="shared" si="377"/>
        <v>14195.693506493506</v>
      </c>
      <c r="E264" s="34">
        <f t="shared" si="377"/>
        <v>0</v>
      </c>
      <c r="F264" s="34">
        <f t="shared" si="377"/>
        <v>14195.693506493506</v>
      </c>
      <c r="G264" s="34">
        <f t="shared" si="377"/>
        <v>0</v>
      </c>
      <c r="H264" s="34">
        <f t="shared" si="377"/>
        <v>0</v>
      </c>
      <c r="I264" s="34">
        <f t="shared" si="377"/>
        <v>356782.36734693882</v>
      </c>
      <c r="J264" s="34">
        <f t="shared" si="377"/>
        <v>356782.36734693882</v>
      </c>
      <c r="K264" s="34">
        <f t="shared" si="377"/>
        <v>0</v>
      </c>
      <c r="L264" s="34">
        <f t="shared" si="377"/>
        <v>95317</v>
      </c>
      <c r="M264" s="34">
        <f t="shared" si="377"/>
        <v>46640.36734693878</v>
      </c>
      <c r="N264" s="34">
        <f t="shared" si="377"/>
        <v>214825</v>
      </c>
      <c r="O264" s="34">
        <f t="shared" si="377"/>
        <v>0</v>
      </c>
      <c r="P264" s="34">
        <f t="shared" si="377"/>
        <v>78371</v>
      </c>
      <c r="Q264" s="34">
        <f t="shared" si="377"/>
        <v>315</v>
      </c>
      <c r="R264" s="34">
        <f t="shared" si="377"/>
        <v>0</v>
      </c>
      <c r="S264" s="34">
        <f t="shared" si="377"/>
        <v>315</v>
      </c>
      <c r="T264" s="34">
        <f t="shared" si="378"/>
        <v>0</v>
      </c>
      <c r="U264" s="34">
        <f t="shared" si="378"/>
        <v>0</v>
      </c>
      <c r="V264" s="34">
        <f t="shared" si="378"/>
        <v>78056</v>
      </c>
      <c r="W264" s="34">
        <f t="shared" si="378"/>
        <v>78056</v>
      </c>
      <c r="X264" s="34">
        <f t="shared" si="378"/>
        <v>0</v>
      </c>
      <c r="Y264" s="34">
        <f t="shared" si="378"/>
        <v>33827</v>
      </c>
      <c r="Z264" s="34">
        <f t="shared" si="378"/>
        <v>1305</v>
      </c>
      <c r="AA264" s="34">
        <f t="shared" si="378"/>
        <v>42924</v>
      </c>
      <c r="AB264" s="34">
        <f t="shared" si="378"/>
        <v>0</v>
      </c>
      <c r="AC264" s="90">
        <f t="shared" si="323"/>
        <v>21.125508020530404</v>
      </c>
      <c r="AD264" s="16"/>
      <c r="AE264" s="44"/>
      <c r="AF264" s="34">
        <f t="shared" si="378"/>
        <v>2</v>
      </c>
    </row>
    <row r="265" spans="1:33">
      <c r="A265" s="16" t="s">
        <v>34</v>
      </c>
      <c r="B265" s="2" t="s">
        <v>35</v>
      </c>
      <c r="C265" s="34">
        <f>C266</f>
        <v>370978.06085343228</v>
      </c>
      <c r="D265" s="34">
        <f t="shared" si="377"/>
        <v>14195.693506493506</v>
      </c>
      <c r="E265" s="34">
        <f t="shared" si="377"/>
        <v>0</v>
      </c>
      <c r="F265" s="34">
        <f t="shared" si="377"/>
        <v>14195.693506493506</v>
      </c>
      <c r="G265" s="34">
        <f t="shared" si="377"/>
        <v>0</v>
      </c>
      <c r="H265" s="34">
        <f t="shared" si="377"/>
        <v>0</v>
      </c>
      <c r="I265" s="34">
        <f t="shared" si="377"/>
        <v>356782.36734693882</v>
      </c>
      <c r="J265" s="34">
        <f t="shared" si="377"/>
        <v>356782.36734693882</v>
      </c>
      <c r="K265" s="34">
        <f t="shared" si="377"/>
        <v>0</v>
      </c>
      <c r="L265" s="34">
        <f t="shared" si="377"/>
        <v>95317</v>
      </c>
      <c r="M265" s="34">
        <f t="shared" si="377"/>
        <v>46640.36734693878</v>
      </c>
      <c r="N265" s="34">
        <f t="shared" si="377"/>
        <v>214825</v>
      </c>
      <c r="O265" s="34">
        <f t="shared" si="377"/>
        <v>0</v>
      </c>
      <c r="P265" s="34">
        <f t="shared" si="377"/>
        <v>78371</v>
      </c>
      <c r="Q265" s="34">
        <f t="shared" si="377"/>
        <v>315</v>
      </c>
      <c r="R265" s="34">
        <f t="shared" si="377"/>
        <v>0</v>
      </c>
      <c r="S265" s="34">
        <f t="shared" si="377"/>
        <v>315</v>
      </c>
      <c r="T265" s="34">
        <f t="shared" si="378"/>
        <v>0</v>
      </c>
      <c r="U265" s="34">
        <f t="shared" si="378"/>
        <v>0</v>
      </c>
      <c r="V265" s="34">
        <f t="shared" si="378"/>
        <v>78056</v>
      </c>
      <c r="W265" s="34">
        <f t="shared" si="378"/>
        <v>78056</v>
      </c>
      <c r="X265" s="34">
        <f t="shared" si="378"/>
        <v>0</v>
      </c>
      <c r="Y265" s="34">
        <f t="shared" si="378"/>
        <v>33827</v>
      </c>
      <c r="Z265" s="34">
        <f t="shared" si="378"/>
        <v>1305</v>
      </c>
      <c r="AA265" s="34">
        <f t="shared" si="378"/>
        <v>42924</v>
      </c>
      <c r="AB265" s="34">
        <f t="shared" si="378"/>
        <v>0</v>
      </c>
      <c r="AC265" s="90">
        <f t="shared" si="323"/>
        <v>21.125508020530404</v>
      </c>
      <c r="AD265" s="16"/>
      <c r="AE265" s="44"/>
      <c r="AF265" s="34">
        <f t="shared" si="378"/>
        <v>2</v>
      </c>
    </row>
    <row r="266" spans="1:33" ht="19.5">
      <c r="A266" s="21" t="s">
        <v>46</v>
      </c>
      <c r="B266" s="56" t="s">
        <v>33</v>
      </c>
      <c r="C266" s="38">
        <f>SUM(C267,C278,C302)</f>
        <v>370978.06085343228</v>
      </c>
      <c r="D266" s="38">
        <f t="shared" ref="D266:AB266" si="379">SUM(D267,D278,D302)</f>
        <v>14195.693506493506</v>
      </c>
      <c r="E266" s="38">
        <f t="shared" si="379"/>
        <v>0</v>
      </c>
      <c r="F266" s="38">
        <f t="shared" si="379"/>
        <v>14195.693506493506</v>
      </c>
      <c r="G266" s="38">
        <f t="shared" si="379"/>
        <v>0</v>
      </c>
      <c r="H266" s="38">
        <f t="shared" si="379"/>
        <v>0</v>
      </c>
      <c r="I266" s="38">
        <f t="shared" si="379"/>
        <v>356782.36734693882</v>
      </c>
      <c r="J266" s="38">
        <f t="shared" si="379"/>
        <v>356782.36734693882</v>
      </c>
      <c r="K266" s="38">
        <f t="shared" si="379"/>
        <v>0</v>
      </c>
      <c r="L266" s="38">
        <f t="shared" si="379"/>
        <v>95317</v>
      </c>
      <c r="M266" s="38">
        <f t="shared" si="379"/>
        <v>46640.36734693878</v>
      </c>
      <c r="N266" s="38">
        <f t="shared" si="379"/>
        <v>214825</v>
      </c>
      <c r="O266" s="38">
        <f t="shared" si="379"/>
        <v>0</v>
      </c>
      <c r="P266" s="38">
        <f t="shared" si="379"/>
        <v>78371</v>
      </c>
      <c r="Q266" s="38">
        <f t="shared" si="379"/>
        <v>315</v>
      </c>
      <c r="R266" s="38">
        <f t="shared" si="379"/>
        <v>0</v>
      </c>
      <c r="S266" s="38">
        <f t="shared" si="379"/>
        <v>315</v>
      </c>
      <c r="T266" s="38">
        <f t="shared" si="379"/>
        <v>0</v>
      </c>
      <c r="U266" s="38">
        <f t="shared" si="379"/>
        <v>0</v>
      </c>
      <c r="V266" s="38">
        <f t="shared" si="379"/>
        <v>78056</v>
      </c>
      <c r="W266" s="38">
        <f t="shared" si="379"/>
        <v>78056</v>
      </c>
      <c r="X266" s="38">
        <f t="shared" si="379"/>
        <v>0</v>
      </c>
      <c r="Y266" s="38">
        <f t="shared" si="379"/>
        <v>33827</v>
      </c>
      <c r="Z266" s="38">
        <f t="shared" si="379"/>
        <v>1305</v>
      </c>
      <c r="AA266" s="38">
        <f t="shared" si="379"/>
        <v>42924</v>
      </c>
      <c r="AB266" s="38">
        <f t="shared" si="379"/>
        <v>0</v>
      </c>
      <c r="AC266" s="96">
        <f t="shared" si="323"/>
        <v>21.125508020530404</v>
      </c>
      <c r="AD266" s="31"/>
      <c r="AE266" s="51"/>
      <c r="AF266" s="38">
        <f t="shared" ref="AF266" si="380">SUM(AF267,AF278,AF302)</f>
        <v>2</v>
      </c>
    </row>
    <row r="267" spans="1:33" ht="44.25" customHeight="1">
      <c r="A267" s="64" t="s">
        <v>8</v>
      </c>
      <c r="B267" s="65" t="s">
        <v>245</v>
      </c>
      <c r="C267" s="66">
        <f>C268+C271</f>
        <v>104849</v>
      </c>
      <c r="D267" s="66">
        <f t="shared" ref="D267:AB267" si="381">D268+D271</f>
        <v>9532</v>
      </c>
      <c r="E267" s="66">
        <f t="shared" si="381"/>
        <v>0</v>
      </c>
      <c r="F267" s="66">
        <f t="shared" si="381"/>
        <v>9532</v>
      </c>
      <c r="G267" s="66">
        <f t="shared" si="381"/>
        <v>0</v>
      </c>
      <c r="H267" s="66">
        <f t="shared" si="381"/>
        <v>0</v>
      </c>
      <c r="I267" s="66">
        <f t="shared" si="381"/>
        <v>95317</v>
      </c>
      <c r="J267" s="66">
        <f t="shared" si="381"/>
        <v>95317</v>
      </c>
      <c r="K267" s="66">
        <f t="shared" si="381"/>
        <v>0</v>
      </c>
      <c r="L267" s="66">
        <f t="shared" si="381"/>
        <v>95317</v>
      </c>
      <c r="M267" s="66">
        <f t="shared" si="381"/>
        <v>0</v>
      </c>
      <c r="N267" s="66">
        <f t="shared" si="381"/>
        <v>0</v>
      </c>
      <c r="O267" s="66">
        <f t="shared" si="381"/>
        <v>0</v>
      </c>
      <c r="P267" s="66">
        <f t="shared" si="381"/>
        <v>33827</v>
      </c>
      <c r="Q267" s="66">
        <f t="shared" si="381"/>
        <v>0</v>
      </c>
      <c r="R267" s="66">
        <f t="shared" si="381"/>
        <v>0</v>
      </c>
      <c r="S267" s="66">
        <f t="shared" si="381"/>
        <v>0</v>
      </c>
      <c r="T267" s="66">
        <f t="shared" si="381"/>
        <v>0</v>
      </c>
      <c r="U267" s="66">
        <f t="shared" si="381"/>
        <v>0</v>
      </c>
      <c r="V267" s="66">
        <f t="shared" si="381"/>
        <v>33827</v>
      </c>
      <c r="W267" s="66">
        <f t="shared" si="381"/>
        <v>33827</v>
      </c>
      <c r="X267" s="66">
        <f t="shared" si="381"/>
        <v>0</v>
      </c>
      <c r="Y267" s="66">
        <f t="shared" si="381"/>
        <v>33827</v>
      </c>
      <c r="Z267" s="66">
        <f t="shared" si="381"/>
        <v>0</v>
      </c>
      <c r="AA267" s="66">
        <f t="shared" si="381"/>
        <v>0</v>
      </c>
      <c r="AB267" s="66">
        <f t="shared" si="381"/>
        <v>0</v>
      </c>
      <c r="AC267" s="99">
        <f t="shared" si="323"/>
        <v>32.262587149138284</v>
      </c>
      <c r="AD267" s="64"/>
      <c r="AE267" s="67"/>
      <c r="AF267" s="66">
        <v>1</v>
      </c>
    </row>
    <row r="268" spans="1:33" ht="44.25" customHeight="1">
      <c r="A268" s="16">
        <v>1</v>
      </c>
      <c r="B268" s="2" t="s">
        <v>345</v>
      </c>
      <c r="C268" s="34">
        <f>C269+C270</f>
        <v>61767</v>
      </c>
      <c r="D268" s="34">
        <f t="shared" ref="D268:AB268" si="382">D269+D270</f>
        <v>5615</v>
      </c>
      <c r="E268" s="34">
        <f t="shared" si="382"/>
        <v>0</v>
      </c>
      <c r="F268" s="34">
        <f t="shared" si="382"/>
        <v>5615</v>
      </c>
      <c r="G268" s="34">
        <f t="shared" si="382"/>
        <v>0</v>
      </c>
      <c r="H268" s="34">
        <f t="shared" si="382"/>
        <v>0</v>
      </c>
      <c r="I268" s="34">
        <f t="shared" si="382"/>
        <v>56152</v>
      </c>
      <c r="J268" s="34">
        <f t="shared" si="382"/>
        <v>56152</v>
      </c>
      <c r="K268" s="34">
        <f t="shared" si="382"/>
        <v>0</v>
      </c>
      <c r="L268" s="34">
        <f t="shared" si="382"/>
        <v>56152</v>
      </c>
      <c r="M268" s="34">
        <f t="shared" si="382"/>
        <v>0</v>
      </c>
      <c r="N268" s="34">
        <f t="shared" si="382"/>
        <v>0</v>
      </c>
      <c r="O268" s="34">
        <f t="shared" si="382"/>
        <v>0</v>
      </c>
      <c r="P268" s="34">
        <f t="shared" si="382"/>
        <v>32284</v>
      </c>
      <c r="Q268" s="34">
        <f t="shared" si="382"/>
        <v>0</v>
      </c>
      <c r="R268" s="34">
        <f t="shared" si="382"/>
        <v>0</v>
      </c>
      <c r="S268" s="34">
        <f t="shared" si="382"/>
        <v>0</v>
      </c>
      <c r="T268" s="34">
        <f t="shared" si="382"/>
        <v>0</v>
      </c>
      <c r="U268" s="34">
        <f t="shared" si="382"/>
        <v>0</v>
      </c>
      <c r="V268" s="34">
        <f t="shared" si="382"/>
        <v>32284</v>
      </c>
      <c r="W268" s="34">
        <f t="shared" si="382"/>
        <v>32284</v>
      </c>
      <c r="X268" s="34">
        <f t="shared" si="382"/>
        <v>0</v>
      </c>
      <c r="Y268" s="34">
        <f t="shared" si="382"/>
        <v>32284</v>
      </c>
      <c r="Z268" s="34">
        <f t="shared" si="382"/>
        <v>0</v>
      </c>
      <c r="AA268" s="34">
        <f t="shared" si="382"/>
        <v>0</v>
      </c>
      <c r="AB268" s="34">
        <f t="shared" si="382"/>
        <v>0</v>
      </c>
      <c r="AC268" s="91">
        <f t="shared" si="323"/>
        <v>52.26739197306005</v>
      </c>
      <c r="AD268" s="16"/>
      <c r="AE268" s="44"/>
      <c r="AF268" s="34"/>
    </row>
    <row r="269" spans="1:33" ht="51.75" customHeight="1">
      <c r="A269" s="27" t="s">
        <v>330</v>
      </c>
      <c r="B269" s="28" t="s">
        <v>346</v>
      </c>
      <c r="C269" s="39">
        <f t="shared" ref="C269:C270" si="383">D269+I269</f>
        <v>50767</v>
      </c>
      <c r="D269" s="39">
        <f t="shared" ref="D269:D270" si="384">SUM(E269:H269)</f>
        <v>4615</v>
      </c>
      <c r="E269" s="39"/>
      <c r="F269" s="39">
        <v>4615</v>
      </c>
      <c r="G269" s="39"/>
      <c r="H269" s="39"/>
      <c r="I269" s="39">
        <f t="shared" ref="I269:I270" si="385">J269+O269</f>
        <v>46152</v>
      </c>
      <c r="J269" s="39">
        <f t="shared" ref="J269:J270" si="386">SUM(K269:N269)</f>
        <v>46152</v>
      </c>
      <c r="K269" s="39"/>
      <c r="L269" s="39">
        <v>46152</v>
      </c>
      <c r="M269" s="39"/>
      <c r="N269" s="39"/>
      <c r="O269" s="39"/>
      <c r="P269" s="35">
        <f t="shared" ref="P269:P270" si="387">Q269+V269</f>
        <v>32284</v>
      </c>
      <c r="Q269" s="35">
        <f t="shared" ref="Q269:Q270" si="388">R269+S269+T269+U269</f>
        <v>0</v>
      </c>
      <c r="R269" s="39"/>
      <c r="S269" s="39"/>
      <c r="T269" s="39"/>
      <c r="U269" s="39"/>
      <c r="V269" s="35">
        <f t="shared" ref="V269:V270" si="389">W269+AB269</f>
        <v>32284</v>
      </c>
      <c r="W269" s="35">
        <f t="shared" ref="W269:W270" si="390">X269+Y269+Z269+AA269</f>
        <v>32284</v>
      </c>
      <c r="X269" s="39"/>
      <c r="Y269" s="104">
        <v>32284</v>
      </c>
      <c r="Z269" s="39"/>
      <c r="AA269" s="39"/>
      <c r="AB269" s="39"/>
      <c r="AC269" s="91">
        <f t="shared" si="323"/>
        <v>63.592491185218748</v>
      </c>
      <c r="AD269" s="27" t="s">
        <v>277</v>
      </c>
      <c r="AE269" s="52"/>
    </row>
    <row r="270" spans="1:33" ht="88.5" customHeight="1">
      <c r="A270" s="27" t="s">
        <v>331</v>
      </c>
      <c r="B270" s="28" t="s">
        <v>347</v>
      </c>
      <c r="C270" s="39">
        <f t="shared" si="383"/>
        <v>11000</v>
      </c>
      <c r="D270" s="39">
        <f t="shared" si="384"/>
        <v>1000</v>
      </c>
      <c r="E270" s="39"/>
      <c r="F270" s="39">
        <v>1000</v>
      </c>
      <c r="G270" s="39"/>
      <c r="H270" s="39"/>
      <c r="I270" s="39">
        <f t="shared" si="385"/>
        <v>10000</v>
      </c>
      <c r="J270" s="39">
        <f t="shared" si="386"/>
        <v>10000</v>
      </c>
      <c r="K270" s="39"/>
      <c r="L270" s="39">
        <v>10000</v>
      </c>
      <c r="M270" s="39"/>
      <c r="N270" s="39"/>
      <c r="O270" s="39"/>
      <c r="P270" s="35">
        <f t="shared" si="387"/>
        <v>0</v>
      </c>
      <c r="Q270" s="35">
        <f t="shared" si="388"/>
        <v>0</v>
      </c>
      <c r="R270" s="39"/>
      <c r="S270" s="39"/>
      <c r="T270" s="39"/>
      <c r="U270" s="39"/>
      <c r="V270" s="35">
        <f t="shared" si="389"/>
        <v>0</v>
      </c>
      <c r="W270" s="35">
        <f t="shared" si="390"/>
        <v>0</v>
      </c>
      <c r="X270" s="39"/>
      <c r="Y270" s="39"/>
      <c r="Z270" s="39"/>
      <c r="AA270" s="39"/>
      <c r="AB270" s="39"/>
      <c r="AC270" s="91">
        <f t="shared" si="323"/>
        <v>0</v>
      </c>
      <c r="AD270" s="27" t="s">
        <v>277</v>
      </c>
      <c r="AE270" s="52"/>
    </row>
    <row r="271" spans="1:33" ht="44.25" customHeight="1">
      <c r="A271" s="16">
        <v>2</v>
      </c>
      <c r="B271" s="2" t="s">
        <v>348</v>
      </c>
      <c r="C271" s="34">
        <f>C272+C276</f>
        <v>43082</v>
      </c>
      <c r="D271" s="34">
        <f t="shared" ref="D271:AB271" si="391">D272+D276</f>
        <v>3917</v>
      </c>
      <c r="E271" s="34">
        <f t="shared" si="391"/>
        <v>0</v>
      </c>
      <c r="F271" s="34">
        <f t="shared" si="391"/>
        <v>3917</v>
      </c>
      <c r="G271" s="34">
        <f t="shared" si="391"/>
        <v>0</v>
      </c>
      <c r="H271" s="34">
        <f t="shared" si="391"/>
        <v>0</v>
      </c>
      <c r="I271" s="34">
        <f t="shared" si="391"/>
        <v>39165</v>
      </c>
      <c r="J271" s="34">
        <f t="shared" si="391"/>
        <v>39165</v>
      </c>
      <c r="K271" s="34">
        <f t="shared" si="391"/>
        <v>0</v>
      </c>
      <c r="L271" s="34">
        <f t="shared" si="391"/>
        <v>39165</v>
      </c>
      <c r="M271" s="34">
        <f t="shared" si="391"/>
        <v>0</v>
      </c>
      <c r="N271" s="34">
        <f t="shared" si="391"/>
        <v>0</v>
      </c>
      <c r="O271" s="34">
        <f t="shared" si="391"/>
        <v>0</v>
      </c>
      <c r="P271" s="34">
        <f t="shared" si="391"/>
        <v>1543</v>
      </c>
      <c r="Q271" s="34">
        <f t="shared" si="391"/>
        <v>0</v>
      </c>
      <c r="R271" s="34">
        <f t="shared" si="391"/>
        <v>0</v>
      </c>
      <c r="S271" s="34">
        <f t="shared" si="391"/>
        <v>0</v>
      </c>
      <c r="T271" s="34">
        <f t="shared" si="391"/>
        <v>0</v>
      </c>
      <c r="U271" s="34">
        <f t="shared" si="391"/>
        <v>0</v>
      </c>
      <c r="V271" s="34">
        <f t="shared" si="391"/>
        <v>1543</v>
      </c>
      <c r="W271" s="34">
        <f t="shared" si="391"/>
        <v>1543</v>
      </c>
      <c r="X271" s="34">
        <f t="shared" si="391"/>
        <v>0</v>
      </c>
      <c r="Y271" s="34">
        <f t="shared" si="391"/>
        <v>1543</v>
      </c>
      <c r="Z271" s="34">
        <f t="shared" si="391"/>
        <v>0</v>
      </c>
      <c r="AA271" s="34">
        <f t="shared" si="391"/>
        <v>0</v>
      </c>
      <c r="AB271" s="34">
        <f t="shared" si="391"/>
        <v>0</v>
      </c>
      <c r="AC271" s="91">
        <f t="shared" si="323"/>
        <v>3.5815421753864722</v>
      </c>
      <c r="AD271" s="16"/>
      <c r="AE271" s="44"/>
      <c r="AF271" s="34"/>
    </row>
    <row r="272" spans="1:33" ht="44.25" customHeight="1">
      <c r="A272" s="27" t="s">
        <v>349</v>
      </c>
      <c r="B272" s="28" t="s">
        <v>350</v>
      </c>
      <c r="C272" s="39">
        <f>C273+C274+C275</f>
        <v>38055</v>
      </c>
      <c r="D272" s="39">
        <f t="shared" ref="D272:AB272" si="392">D273+D274+D275</f>
        <v>3460</v>
      </c>
      <c r="E272" s="39">
        <f t="shared" si="392"/>
        <v>0</v>
      </c>
      <c r="F272" s="39">
        <f t="shared" si="392"/>
        <v>3460</v>
      </c>
      <c r="G272" s="39">
        <f t="shared" si="392"/>
        <v>0</v>
      </c>
      <c r="H272" s="39">
        <f t="shared" si="392"/>
        <v>0</v>
      </c>
      <c r="I272" s="39">
        <f t="shared" si="392"/>
        <v>34595</v>
      </c>
      <c r="J272" s="39">
        <f t="shared" si="392"/>
        <v>34595</v>
      </c>
      <c r="K272" s="39">
        <f t="shared" si="392"/>
        <v>0</v>
      </c>
      <c r="L272" s="39">
        <f t="shared" si="392"/>
        <v>34595</v>
      </c>
      <c r="M272" s="39">
        <f t="shared" si="392"/>
        <v>0</v>
      </c>
      <c r="N272" s="39">
        <f t="shared" si="392"/>
        <v>0</v>
      </c>
      <c r="O272" s="39">
        <f t="shared" si="392"/>
        <v>0</v>
      </c>
      <c r="P272" s="39">
        <f t="shared" si="392"/>
        <v>1543</v>
      </c>
      <c r="Q272" s="39">
        <f t="shared" si="392"/>
        <v>0</v>
      </c>
      <c r="R272" s="39">
        <f t="shared" si="392"/>
        <v>0</v>
      </c>
      <c r="S272" s="39">
        <f t="shared" si="392"/>
        <v>0</v>
      </c>
      <c r="T272" s="39">
        <f t="shared" si="392"/>
        <v>0</v>
      </c>
      <c r="U272" s="39">
        <f t="shared" si="392"/>
        <v>0</v>
      </c>
      <c r="V272" s="39">
        <f t="shared" si="392"/>
        <v>1543</v>
      </c>
      <c r="W272" s="39">
        <f t="shared" si="392"/>
        <v>1543</v>
      </c>
      <c r="X272" s="39">
        <f t="shared" si="392"/>
        <v>0</v>
      </c>
      <c r="Y272" s="39">
        <f t="shared" si="392"/>
        <v>1543</v>
      </c>
      <c r="Z272" s="39">
        <f t="shared" si="392"/>
        <v>0</v>
      </c>
      <c r="AA272" s="39">
        <f t="shared" si="392"/>
        <v>0</v>
      </c>
      <c r="AB272" s="39">
        <f t="shared" si="392"/>
        <v>0</v>
      </c>
      <c r="AC272" s="91">
        <f t="shared" si="323"/>
        <v>4.0546577322296677</v>
      </c>
      <c r="AD272" s="27"/>
      <c r="AE272" s="52"/>
      <c r="AF272" s="39"/>
    </row>
    <row r="273" spans="1:32" ht="44.25" customHeight="1">
      <c r="A273" s="30"/>
      <c r="B273" s="18" t="s">
        <v>351</v>
      </c>
      <c r="C273" s="36">
        <f t="shared" ref="C273:C275" si="393">D273+I273</f>
        <v>16585</v>
      </c>
      <c r="D273" s="36">
        <f t="shared" ref="D273:D275" si="394">SUM(E273:H273)</f>
        <v>1507</v>
      </c>
      <c r="E273" s="36"/>
      <c r="F273" s="36">
        <v>1507</v>
      </c>
      <c r="G273" s="36"/>
      <c r="H273" s="36"/>
      <c r="I273" s="36">
        <f t="shared" ref="I273:I275" si="395">J273+O273</f>
        <v>15078</v>
      </c>
      <c r="J273" s="36">
        <f t="shared" ref="J273:J275" si="396">SUM(K273:N273)</f>
        <v>15078</v>
      </c>
      <c r="K273" s="36"/>
      <c r="L273" s="36">
        <v>15078</v>
      </c>
      <c r="M273" s="36"/>
      <c r="N273" s="36"/>
      <c r="O273" s="36"/>
      <c r="P273" s="36">
        <f t="shared" ref="P273:P275" si="397">Q273+V273</f>
        <v>1170</v>
      </c>
      <c r="Q273" s="36">
        <f t="shared" ref="Q273:Q275" si="398">R273+S273+T273+U273</f>
        <v>0</v>
      </c>
      <c r="R273" s="36"/>
      <c r="S273" s="36"/>
      <c r="T273" s="36"/>
      <c r="U273" s="36"/>
      <c r="V273" s="36">
        <f t="shared" ref="V273:V275" si="399">W273+AB273</f>
        <v>1170</v>
      </c>
      <c r="W273" s="36">
        <f t="shared" ref="W273:W275" si="400">X273+Y273+Z273+AA273</f>
        <v>1170</v>
      </c>
      <c r="X273" s="36"/>
      <c r="Y273" s="103">
        <v>1170</v>
      </c>
      <c r="Z273" s="36"/>
      <c r="AA273" s="36"/>
      <c r="AB273" s="36"/>
      <c r="AC273" s="91">
        <f t="shared" si="323"/>
        <v>7.0545673801627977</v>
      </c>
      <c r="AD273" s="30" t="s">
        <v>355</v>
      </c>
      <c r="AE273" s="47"/>
    </row>
    <row r="274" spans="1:32" ht="44.25" customHeight="1">
      <c r="A274" s="30"/>
      <c r="B274" s="18" t="s">
        <v>351</v>
      </c>
      <c r="C274" s="36">
        <f t="shared" si="393"/>
        <v>3790</v>
      </c>
      <c r="D274" s="36">
        <f t="shared" si="394"/>
        <v>345</v>
      </c>
      <c r="E274" s="36"/>
      <c r="F274" s="36">
        <v>345</v>
      </c>
      <c r="G274" s="36"/>
      <c r="H274" s="36"/>
      <c r="I274" s="36">
        <f t="shared" si="395"/>
        <v>3445</v>
      </c>
      <c r="J274" s="36">
        <f t="shared" si="396"/>
        <v>3445</v>
      </c>
      <c r="K274" s="36"/>
      <c r="L274" s="36">
        <v>3445</v>
      </c>
      <c r="M274" s="36"/>
      <c r="N274" s="36"/>
      <c r="O274" s="36"/>
      <c r="P274" s="36">
        <f t="shared" si="397"/>
        <v>0</v>
      </c>
      <c r="Q274" s="36">
        <f t="shared" si="398"/>
        <v>0</v>
      </c>
      <c r="R274" s="36"/>
      <c r="S274" s="36"/>
      <c r="T274" s="36"/>
      <c r="U274" s="36"/>
      <c r="V274" s="36">
        <f t="shared" si="399"/>
        <v>0</v>
      </c>
      <c r="W274" s="36">
        <f t="shared" si="400"/>
        <v>0</v>
      </c>
      <c r="X274" s="36"/>
      <c r="Y274" s="36"/>
      <c r="Z274" s="36"/>
      <c r="AA274" s="36"/>
      <c r="AB274" s="36"/>
      <c r="AC274" s="91">
        <f t="shared" si="323"/>
        <v>0</v>
      </c>
      <c r="AD274" s="30" t="s">
        <v>356</v>
      </c>
      <c r="AE274" s="47"/>
    </row>
    <row r="275" spans="1:32" ht="58.5" customHeight="1">
      <c r="A275" s="30"/>
      <c r="B275" s="18" t="s">
        <v>351</v>
      </c>
      <c r="C275" s="36">
        <f t="shared" si="393"/>
        <v>17680</v>
      </c>
      <c r="D275" s="36">
        <f t="shared" si="394"/>
        <v>1608</v>
      </c>
      <c r="E275" s="36"/>
      <c r="F275" s="36">
        <v>1608</v>
      </c>
      <c r="G275" s="36"/>
      <c r="H275" s="36"/>
      <c r="I275" s="36">
        <f t="shared" si="395"/>
        <v>16072</v>
      </c>
      <c r="J275" s="36">
        <f t="shared" si="396"/>
        <v>16072</v>
      </c>
      <c r="K275" s="36"/>
      <c r="L275" s="36">
        <v>16072</v>
      </c>
      <c r="M275" s="36"/>
      <c r="N275" s="36"/>
      <c r="O275" s="36"/>
      <c r="P275" s="36">
        <f t="shared" si="397"/>
        <v>373</v>
      </c>
      <c r="Q275" s="36">
        <f t="shared" si="398"/>
        <v>0</v>
      </c>
      <c r="R275" s="36"/>
      <c r="S275" s="36"/>
      <c r="T275" s="36"/>
      <c r="U275" s="36"/>
      <c r="V275" s="36">
        <f t="shared" si="399"/>
        <v>373</v>
      </c>
      <c r="W275" s="36">
        <f t="shared" si="400"/>
        <v>373</v>
      </c>
      <c r="X275" s="36"/>
      <c r="Y275" s="103">
        <v>373</v>
      </c>
      <c r="Z275" s="36"/>
      <c r="AA275" s="36"/>
      <c r="AB275" s="36"/>
      <c r="AC275" s="91">
        <f t="shared" si="323"/>
        <v>2.1097285067873304</v>
      </c>
      <c r="AD275" s="30" t="s">
        <v>357</v>
      </c>
      <c r="AE275" s="47"/>
    </row>
    <row r="276" spans="1:32" ht="44.25" customHeight="1">
      <c r="A276" s="27" t="s">
        <v>352</v>
      </c>
      <c r="B276" s="28" t="s">
        <v>353</v>
      </c>
      <c r="C276" s="39">
        <f>C277</f>
        <v>5027</v>
      </c>
      <c r="D276" s="39">
        <f t="shared" ref="D276:AB276" si="401">D277</f>
        <v>457</v>
      </c>
      <c r="E276" s="39">
        <f t="shared" si="401"/>
        <v>0</v>
      </c>
      <c r="F276" s="39">
        <f t="shared" si="401"/>
        <v>457</v>
      </c>
      <c r="G276" s="39">
        <f t="shared" si="401"/>
        <v>0</v>
      </c>
      <c r="H276" s="39">
        <f t="shared" si="401"/>
        <v>0</v>
      </c>
      <c r="I276" s="39">
        <f t="shared" si="401"/>
        <v>4570</v>
      </c>
      <c r="J276" s="39">
        <f t="shared" si="401"/>
        <v>4570</v>
      </c>
      <c r="K276" s="39">
        <f t="shared" si="401"/>
        <v>0</v>
      </c>
      <c r="L276" s="39">
        <f t="shared" si="401"/>
        <v>4570</v>
      </c>
      <c r="M276" s="39">
        <f t="shared" si="401"/>
        <v>0</v>
      </c>
      <c r="N276" s="39">
        <f t="shared" si="401"/>
        <v>0</v>
      </c>
      <c r="O276" s="39">
        <f t="shared" si="401"/>
        <v>0</v>
      </c>
      <c r="P276" s="39">
        <f t="shared" si="401"/>
        <v>0</v>
      </c>
      <c r="Q276" s="39">
        <f t="shared" si="401"/>
        <v>0</v>
      </c>
      <c r="R276" s="39">
        <f t="shared" si="401"/>
        <v>0</v>
      </c>
      <c r="S276" s="39">
        <f t="shared" si="401"/>
        <v>0</v>
      </c>
      <c r="T276" s="39">
        <f t="shared" si="401"/>
        <v>0</v>
      </c>
      <c r="U276" s="39">
        <f t="shared" si="401"/>
        <v>0</v>
      </c>
      <c r="V276" s="39">
        <f t="shared" si="401"/>
        <v>0</v>
      </c>
      <c r="W276" s="39">
        <f t="shared" si="401"/>
        <v>0</v>
      </c>
      <c r="X276" s="39">
        <f t="shared" si="401"/>
        <v>0</v>
      </c>
      <c r="Y276" s="39">
        <f t="shared" si="401"/>
        <v>0</v>
      </c>
      <c r="Z276" s="39">
        <f t="shared" si="401"/>
        <v>0</v>
      </c>
      <c r="AA276" s="39">
        <f t="shared" si="401"/>
        <v>0</v>
      </c>
      <c r="AB276" s="39">
        <f t="shared" si="401"/>
        <v>0</v>
      </c>
      <c r="AC276" s="91">
        <f t="shared" si="323"/>
        <v>0</v>
      </c>
      <c r="AD276" s="27"/>
      <c r="AE276" s="52"/>
      <c r="AF276" s="39"/>
    </row>
    <row r="277" spans="1:32" ht="86.25" customHeight="1">
      <c r="A277" s="30"/>
      <c r="B277" s="18" t="s">
        <v>354</v>
      </c>
      <c r="C277" s="36">
        <f t="shared" ref="C277" si="402">D277+I277</f>
        <v>5027</v>
      </c>
      <c r="D277" s="36">
        <f t="shared" ref="D277" si="403">SUM(E277:H277)</f>
        <v>457</v>
      </c>
      <c r="E277" s="36"/>
      <c r="F277" s="36">
        <v>457</v>
      </c>
      <c r="G277" s="36"/>
      <c r="H277" s="36"/>
      <c r="I277" s="36">
        <f t="shared" ref="I277" si="404">J277+O277</f>
        <v>4570</v>
      </c>
      <c r="J277" s="36">
        <f t="shared" ref="J277" si="405">SUM(K277:N277)</f>
        <v>4570</v>
      </c>
      <c r="K277" s="36"/>
      <c r="L277" s="36">
        <v>4570</v>
      </c>
      <c r="M277" s="36"/>
      <c r="N277" s="36"/>
      <c r="O277" s="36"/>
      <c r="P277" s="36">
        <f t="shared" ref="P277" si="406">Q277+V277</f>
        <v>0</v>
      </c>
      <c r="Q277" s="36">
        <f t="shared" ref="Q277" si="407">R277+S277+T277+U277</f>
        <v>0</v>
      </c>
      <c r="R277" s="36"/>
      <c r="S277" s="36"/>
      <c r="T277" s="36"/>
      <c r="U277" s="36"/>
      <c r="V277" s="35">
        <f t="shared" ref="V277" si="408">W277+AB277</f>
        <v>0</v>
      </c>
      <c r="W277" s="35">
        <f t="shared" ref="W277" si="409">X277+Y277+Z277+AA277</f>
        <v>0</v>
      </c>
      <c r="X277" s="36"/>
      <c r="Y277" s="36"/>
      <c r="Z277" s="36"/>
      <c r="AA277" s="36"/>
      <c r="AB277" s="36"/>
      <c r="AC277" s="91">
        <f t="shared" si="323"/>
        <v>0</v>
      </c>
      <c r="AD277" s="30" t="s">
        <v>446</v>
      </c>
      <c r="AE277" s="47"/>
    </row>
    <row r="278" spans="1:32" ht="63" customHeight="1">
      <c r="A278" s="64" t="s">
        <v>21</v>
      </c>
      <c r="B278" s="65" t="s">
        <v>246</v>
      </c>
      <c r="C278" s="66">
        <f>C279+C285+C291+C296+C298</f>
        <v>51304.060853432282</v>
      </c>
      <c r="D278" s="66">
        <f t="shared" ref="D278:AB278" si="410">D279+D285+D291+D296+D298</f>
        <v>4663.6935064935069</v>
      </c>
      <c r="E278" s="66">
        <f t="shared" si="410"/>
        <v>0</v>
      </c>
      <c r="F278" s="66">
        <f t="shared" si="410"/>
        <v>4663.6935064935069</v>
      </c>
      <c r="G278" s="66">
        <f t="shared" si="410"/>
        <v>0</v>
      </c>
      <c r="H278" s="66">
        <f t="shared" si="410"/>
        <v>0</v>
      </c>
      <c r="I278" s="66">
        <f t="shared" si="410"/>
        <v>46640.36734693878</v>
      </c>
      <c r="J278" s="66">
        <f t="shared" si="410"/>
        <v>46640.36734693878</v>
      </c>
      <c r="K278" s="66">
        <f t="shared" si="410"/>
        <v>0</v>
      </c>
      <c r="L278" s="66">
        <f t="shared" si="410"/>
        <v>0</v>
      </c>
      <c r="M278" s="66">
        <f t="shared" si="410"/>
        <v>46640.36734693878</v>
      </c>
      <c r="N278" s="66">
        <f t="shared" si="410"/>
        <v>0</v>
      </c>
      <c r="O278" s="66">
        <f t="shared" si="410"/>
        <v>0</v>
      </c>
      <c r="P278" s="66">
        <f t="shared" si="410"/>
        <v>1620</v>
      </c>
      <c r="Q278" s="66">
        <f t="shared" si="410"/>
        <v>315</v>
      </c>
      <c r="R278" s="66">
        <f t="shared" si="410"/>
        <v>0</v>
      </c>
      <c r="S278" s="66">
        <f t="shared" si="410"/>
        <v>315</v>
      </c>
      <c r="T278" s="66">
        <f t="shared" si="410"/>
        <v>0</v>
      </c>
      <c r="U278" s="66">
        <f t="shared" si="410"/>
        <v>0</v>
      </c>
      <c r="V278" s="66">
        <f t="shared" si="410"/>
        <v>1305</v>
      </c>
      <c r="W278" s="66">
        <f t="shared" si="410"/>
        <v>1305</v>
      </c>
      <c r="X278" s="66">
        <f t="shared" si="410"/>
        <v>0</v>
      </c>
      <c r="Y278" s="66">
        <f t="shared" si="410"/>
        <v>0</v>
      </c>
      <c r="Z278" s="66">
        <f t="shared" si="410"/>
        <v>1305</v>
      </c>
      <c r="AA278" s="66">
        <f t="shared" si="410"/>
        <v>0</v>
      </c>
      <c r="AB278" s="66">
        <f t="shared" si="410"/>
        <v>0</v>
      </c>
      <c r="AC278" s="100">
        <f t="shared" si="323"/>
        <v>3.1576447810400192</v>
      </c>
      <c r="AD278" s="64"/>
      <c r="AE278" s="67"/>
      <c r="AF278" s="66">
        <v>1</v>
      </c>
    </row>
    <row r="279" spans="1:32" ht="63" customHeight="1">
      <c r="A279" s="16">
        <v>1</v>
      </c>
      <c r="B279" s="2" t="s">
        <v>358</v>
      </c>
      <c r="C279" s="34">
        <f t="shared" ref="C279" si="411">SUM(C280:C284)</f>
        <v>13993</v>
      </c>
      <c r="D279" s="34">
        <f t="shared" ref="D279:AB279" si="412">SUM(D280:D284)</f>
        <v>1272</v>
      </c>
      <c r="E279" s="34">
        <f t="shared" si="412"/>
        <v>0</v>
      </c>
      <c r="F279" s="34">
        <f t="shared" si="412"/>
        <v>1272</v>
      </c>
      <c r="G279" s="34">
        <f t="shared" si="412"/>
        <v>0</v>
      </c>
      <c r="H279" s="34">
        <f t="shared" si="412"/>
        <v>0</v>
      </c>
      <c r="I279" s="34">
        <f t="shared" si="412"/>
        <v>12721</v>
      </c>
      <c r="J279" s="34">
        <f t="shared" si="412"/>
        <v>12721</v>
      </c>
      <c r="K279" s="34">
        <f t="shared" si="412"/>
        <v>0</v>
      </c>
      <c r="L279" s="34">
        <f t="shared" si="412"/>
        <v>0</v>
      </c>
      <c r="M279" s="34">
        <f t="shared" si="412"/>
        <v>12721</v>
      </c>
      <c r="N279" s="34">
        <f t="shared" si="412"/>
        <v>0</v>
      </c>
      <c r="O279" s="34">
        <f t="shared" si="412"/>
        <v>0</v>
      </c>
      <c r="P279" s="34">
        <f t="shared" si="412"/>
        <v>0</v>
      </c>
      <c r="Q279" s="34">
        <f t="shared" si="412"/>
        <v>0</v>
      </c>
      <c r="R279" s="34">
        <f t="shared" si="412"/>
        <v>0</v>
      </c>
      <c r="S279" s="34">
        <f t="shared" si="412"/>
        <v>0</v>
      </c>
      <c r="T279" s="34">
        <f t="shared" si="412"/>
        <v>0</v>
      </c>
      <c r="U279" s="34">
        <f t="shared" si="412"/>
        <v>0</v>
      </c>
      <c r="V279" s="34">
        <f t="shared" si="412"/>
        <v>0</v>
      </c>
      <c r="W279" s="34">
        <f t="shared" si="412"/>
        <v>0</v>
      </c>
      <c r="X279" s="34">
        <f t="shared" si="412"/>
        <v>0</v>
      </c>
      <c r="Y279" s="34">
        <f t="shared" si="412"/>
        <v>0</v>
      </c>
      <c r="Z279" s="34">
        <f t="shared" si="412"/>
        <v>0</v>
      </c>
      <c r="AA279" s="34">
        <f t="shared" si="412"/>
        <v>0</v>
      </c>
      <c r="AB279" s="34">
        <f t="shared" si="412"/>
        <v>0</v>
      </c>
      <c r="AC279" s="91">
        <f t="shared" si="323"/>
        <v>0</v>
      </c>
      <c r="AD279" s="16"/>
      <c r="AE279" s="44"/>
      <c r="AF279" s="34"/>
    </row>
    <row r="280" spans="1:32" ht="63" customHeight="1">
      <c r="A280" s="12"/>
      <c r="B280" s="18" t="s">
        <v>367</v>
      </c>
      <c r="C280" s="36">
        <f t="shared" ref="C280:C284" si="413">D280+I280</f>
        <v>7052</v>
      </c>
      <c r="D280" s="36">
        <f t="shared" ref="D280:D284" si="414">SUM(E280:H280)</f>
        <v>641</v>
      </c>
      <c r="E280" s="36"/>
      <c r="F280" s="36">
        <v>641</v>
      </c>
      <c r="G280" s="36"/>
      <c r="H280" s="36"/>
      <c r="I280" s="36">
        <f t="shared" ref="I280:I284" si="415">J280+O280</f>
        <v>6411</v>
      </c>
      <c r="J280" s="36">
        <f t="shared" ref="J280:J284" si="416">SUM(K280:N280)</f>
        <v>6411</v>
      </c>
      <c r="K280" s="36"/>
      <c r="L280" s="36"/>
      <c r="M280" s="36">
        <v>6411</v>
      </c>
      <c r="N280" s="36"/>
      <c r="O280" s="36"/>
      <c r="P280" s="36">
        <f t="shared" ref="P280:P284" si="417">Q280+V280</f>
        <v>0</v>
      </c>
      <c r="Q280" s="36">
        <f t="shared" ref="Q280:Q284" si="418">R280+S280+T280+U280</f>
        <v>0</v>
      </c>
      <c r="R280" s="36"/>
      <c r="S280" s="36"/>
      <c r="T280" s="36"/>
      <c r="U280" s="36"/>
      <c r="V280" s="36">
        <f t="shared" ref="V280:V284" si="419">W280+AB280</f>
        <v>0</v>
      </c>
      <c r="W280" s="36">
        <f t="shared" ref="W280:W284" si="420">X280+Y280+Z280+AA280</f>
        <v>0</v>
      </c>
      <c r="X280" s="36"/>
      <c r="Y280" s="36"/>
      <c r="Z280" s="36"/>
      <c r="AA280" s="36"/>
      <c r="AB280" s="36"/>
      <c r="AC280" s="91">
        <f t="shared" si="323"/>
        <v>0</v>
      </c>
      <c r="AD280" s="30" t="s">
        <v>277</v>
      </c>
      <c r="AE280" s="47"/>
    </row>
    <row r="281" spans="1:32" ht="63" customHeight="1">
      <c r="A281" s="12"/>
      <c r="B281" s="18" t="s">
        <v>368</v>
      </c>
      <c r="C281" s="36">
        <f t="shared" si="413"/>
        <v>2937</v>
      </c>
      <c r="D281" s="36">
        <f t="shared" si="414"/>
        <v>267</v>
      </c>
      <c r="E281" s="36"/>
      <c r="F281" s="36">
        <v>267</v>
      </c>
      <c r="G281" s="36"/>
      <c r="H281" s="36"/>
      <c r="I281" s="36">
        <f t="shared" si="415"/>
        <v>2670</v>
      </c>
      <c r="J281" s="36">
        <f t="shared" si="416"/>
        <v>2670</v>
      </c>
      <c r="K281" s="36"/>
      <c r="L281" s="36"/>
      <c r="M281" s="36">
        <v>2670</v>
      </c>
      <c r="N281" s="36"/>
      <c r="O281" s="36"/>
      <c r="P281" s="36">
        <f t="shared" si="417"/>
        <v>0</v>
      </c>
      <c r="Q281" s="36">
        <f t="shared" si="418"/>
        <v>0</v>
      </c>
      <c r="R281" s="36"/>
      <c r="S281" s="36"/>
      <c r="T281" s="36"/>
      <c r="U281" s="36"/>
      <c r="V281" s="36">
        <f t="shared" si="419"/>
        <v>0</v>
      </c>
      <c r="W281" s="36">
        <f t="shared" si="420"/>
        <v>0</v>
      </c>
      <c r="X281" s="36"/>
      <c r="Y281" s="36"/>
      <c r="Z281" s="36"/>
      <c r="AA281" s="36"/>
      <c r="AB281" s="36"/>
      <c r="AC281" s="91">
        <f t="shared" si="323"/>
        <v>0</v>
      </c>
      <c r="AD281" s="30" t="s">
        <v>399</v>
      </c>
      <c r="AE281" s="47"/>
    </row>
    <row r="282" spans="1:32" ht="63" customHeight="1">
      <c r="A282" s="12"/>
      <c r="B282" s="18" t="s">
        <v>369</v>
      </c>
      <c r="C282" s="36">
        <f t="shared" si="413"/>
        <v>1825</v>
      </c>
      <c r="D282" s="36">
        <f t="shared" si="414"/>
        <v>166</v>
      </c>
      <c r="E282" s="36"/>
      <c r="F282" s="36">
        <v>166</v>
      </c>
      <c r="G282" s="36"/>
      <c r="H282" s="36"/>
      <c r="I282" s="36">
        <f t="shared" si="415"/>
        <v>1659</v>
      </c>
      <c r="J282" s="36">
        <f t="shared" si="416"/>
        <v>1659</v>
      </c>
      <c r="K282" s="36"/>
      <c r="L282" s="36"/>
      <c r="M282" s="36">
        <v>1659</v>
      </c>
      <c r="N282" s="36"/>
      <c r="O282" s="36"/>
      <c r="P282" s="36">
        <f t="shared" si="417"/>
        <v>0</v>
      </c>
      <c r="Q282" s="36">
        <f t="shared" si="418"/>
        <v>0</v>
      </c>
      <c r="R282" s="36"/>
      <c r="S282" s="36"/>
      <c r="T282" s="36"/>
      <c r="U282" s="36"/>
      <c r="V282" s="36">
        <f t="shared" si="419"/>
        <v>0</v>
      </c>
      <c r="W282" s="36">
        <f t="shared" si="420"/>
        <v>0</v>
      </c>
      <c r="X282" s="36"/>
      <c r="Y282" s="36"/>
      <c r="Z282" s="36"/>
      <c r="AA282" s="36"/>
      <c r="AB282" s="36"/>
      <c r="AC282" s="91">
        <f t="shared" si="323"/>
        <v>0</v>
      </c>
      <c r="AD282" s="30" t="s">
        <v>381</v>
      </c>
      <c r="AE282" s="47"/>
    </row>
    <row r="283" spans="1:32" ht="63" customHeight="1">
      <c r="A283" s="12"/>
      <c r="B283" s="18" t="s">
        <v>370</v>
      </c>
      <c r="C283" s="36">
        <f t="shared" si="413"/>
        <v>991</v>
      </c>
      <c r="D283" s="36">
        <f t="shared" si="414"/>
        <v>90</v>
      </c>
      <c r="E283" s="36"/>
      <c r="F283" s="36">
        <v>90</v>
      </c>
      <c r="G283" s="36"/>
      <c r="H283" s="36"/>
      <c r="I283" s="36">
        <f t="shared" si="415"/>
        <v>901</v>
      </c>
      <c r="J283" s="36">
        <f t="shared" si="416"/>
        <v>901</v>
      </c>
      <c r="K283" s="36"/>
      <c r="L283" s="36"/>
      <c r="M283" s="36">
        <v>901</v>
      </c>
      <c r="N283" s="36"/>
      <c r="O283" s="36"/>
      <c r="P283" s="36">
        <f t="shared" si="417"/>
        <v>0</v>
      </c>
      <c r="Q283" s="36">
        <f t="shared" si="418"/>
        <v>0</v>
      </c>
      <c r="R283" s="36"/>
      <c r="S283" s="36"/>
      <c r="T283" s="36"/>
      <c r="U283" s="36"/>
      <c r="V283" s="36">
        <f t="shared" si="419"/>
        <v>0</v>
      </c>
      <c r="W283" s="36">
        <f t="shared" si="420"/>
        <v>0</v>
      </c>
      <c r="X283" s="36"/>
      <c r="Y283" s="36"/>
      <c r="Z283" s="36"/>
      <c r="AA283" s="36"/>
      <c r="AB283" s="36"/>
      <c r="AC283" s="91">
        <f t="shared" si="323"/>
        <v>0</v>
      </c>
      <c r="AD283" s="30" t="s">
        <v>382</v>
      </c>
      <c r="AE283" s="47"/>
    </row>
    <row r="284" spans="1:32" ht="63" customHeight="1">
      <c r="A284" s="12"/>
      <c r="B284" s="18" t="s">
        <v>371</v>
      </c>
      <c r="C284" s="36">
        <f t="shared" si="413"/>
        <v>1188</v>
      </c>
      <c r="D284" s="36">
        <f t="shared" si="414"/>
        <v>108</v>
      </c>
      <c r="E284" s="36"/>
      <c r="F284" s="36">
        <v>108</v>
      </c>
      <c r="G284" s="36"/>
      <c r="H284" s="36"/>
      <c r="I284" s="36">
        <f t="shared" si="415"/>
        <v>1080</v>
      </c>
      <c r="J284" s="36">
        <f t="shared" si="416"/>
        <v>1080</v>
      </c>
      <c r="K284" s="36"/>
      <c r="L284" s="36"/>
      <c r="M284" s="36">
        <v>1080</v>
      </c>
      <c r="N284" s="36"/>
      <c r="O284" s="36"/>
      <c r="P284" s="36">
        <f t="shared" si="417"/>
        <v>0</v>
      </c>
      <c r="Q284" s="36">
        <f t="shared" si="418"/>
        <v>0</v>
      </c>
      <c r="R284" s="36"/>
      <c r="S284" s="36"/>
      <c r="T284" s="36"/>
      <c r="U284" s="36"/>
      <c r="V284" s="36">
        <f t="shared" si="419"/>
        <v>0</v>
      </c>
      <c r="W284" s="36">
        <f t="shared" si="420"/>
        <v>0</v>
      </c>
      <c r="X284" s="36"/>
      <c r="Y284" s="36"/>
      <c r="Z284" s="36"/>
      <c r="AA284" s="36"/>
      <c r="AB284" s="36"/>
      <c r="AC284" s="91">
        <f t="shared" si="323"/>
        <v>0</v>
      </c>
      <c r="AD284" s="30" t="s">
        <v>398</v>
      </c>
      <c r="AE284" s="47"/>
    </row>
    <row r="285" spans="1:32" ht="84.75" customHeight="1">
      <c r="A285" s="16">
        <v>2</v>
      </c>
      <c r="B285" s="2" t="s">
        <v>359</v>
      </c>
      <c r="C285" s="34">
        <f>C286</f>
        <v>24708</v>
      </c>
      <c r="D285" s="34">
        <f t="shared" ref="D285:AB285" si="421">D286</f>
        <v>2246</v>
      </c>
      <c r="E285" s="34">
        <f t="shared" si="421"/>
        <v>0</v>
      </c>
      <c r="F285" s="34">
        <f t="shared" si="421"/>
        <v>2246</v>
      </c>
      <c r="G285" s="34">
        <f t="shared" si="421"/>
        <v>0</v>
      </c>
      <c r="H285" s="34">
        <f t="shared" si="421"/>
        <v>0</v>
      </c>
      <c r="I285" s="34">
        <f t="shared" si="421"/>
        <v>22462</v>
      </c>
      <c r="J285" s="34">
        <f t="shared" si="421"/>
        <v>22462</v>
      </c>
      <c r="K285" s="34">
        <f t="shared" si="421"/>
        <v>0</v>
      </c>
      <c r="L285" s="34">
        <f t="shared" si="421"/>
        <v>0</v>
      </c>
      <c r="M285" s="34">
        <f t="shared" si="421"/>
        <v>22462</v>
      </c>
      <c r="N285" s="34">
        <f t="shared" si="421"/>
        <v>0</v>
      </c>
      <c r="O285" s="34">
        <f t="shared" si="421"/>
        <v>0</v>
      </c>
      <c r="P285" s="34">
        <f t="shared" si="421"/>
        <v>762</v>
      </c>
      <c r="Q285" s="34">
        <f t="shared" si="421"/>
        <v>0</v>
      </c>
      <c r="R285" s="34">
        <f t="shared" si="421"/>
        <v>0</v>
      </c>
      <c r="S285" s="34">
        <f t="shared" si="421"/>
        <v>0</v>
      </c>
      <c r="T285" s="34">
        <f t="shared" si="421"/>
        <v>0</v>
      </c>
      <c r="U285" s="34">
        <f t="shared" si="421"/>
        <v>0</v>
      </c>
      <c r="V285" s="34">
        <f t="shared" si="421"/>
        <v>762</v>
      </c>
      <c r="W285" s="34">
        <f t="shared" si="421"/>
        <v>762</v>
      </c>
      <c r="X285" s="34">
        <f t="shared" si="421"/>
        <v>0</v>
      </c>
      <c r="Y285" s="34">
        <f t="shared" si="421"/>
        <v>0</v>
      </c>
      <c r="Z285" s="34">
        <f t="shared" si="421"/>
        <v>762</v>
      </c>
      <c r="AA285" s="34">
        <f t="shared" si="421"/>
        <v>0</v>
      </c>
      <c r="AB285" s="34">
        <f t="shared" si="421"/>
        <v>0</v>
      </c>
      <c r="AC285" s="91">
        <f t="shared" si="323"/>
        <v>3.0840213695968917</v>
      </c>
      <c r="AD285" s="16"/>
      <c r="AE285" s="44"/>
      <c r="AF285" s="34"/>
    </row>
    <row r="286" spans="1:32" ht="63" customHeight="1">
      <c r="A286" s="12"/>
      <c r="B286" s="5" t="s">
        <v>360</v>
      </c>
      <c r="C286" s="35">
        <f t="shared" ref="C286:AB286" si="422">SUM(C287:C290)</f>
        <v>24708</v>
      </c>
      <c r="D286" s="35">
        <f t="shared" si="422"/>
        <v>2246</v>
      </c>
      <c r="E286" s="35">
        <f t="shared" si="422"/>
        <v>0</v>
      </c>
      <c r="F286" s="35">
        <f t="shared" si="422"/>
        <v>2246</v>
      </c>
      <c r="G286" s="35">
        <f t="shared" si="422"/>
        <v>0</v>
      </c>
      <c r="H286" s="35">
        <f t="shared" si="422"/>
        <v>0</v>
      </c>
      <c r="I286" s="35">
        <f t="shared" si="422"/>
        <v>22462</v>
      </c>
      <c r="J286" s="35">
        <f t="shared" si="422"/>
        <v>22462</v>
      </c>
      <c r="K286" s="35">
        <f t="shared" si="422"/>
        <v>0</v>
      </c>
      <c r="L286" s="35">
        <f t="shared" si="422"/>
        <v>0</v>
      </c>
      <c r="M286" s="35">
        <f t="shared" si="422"/>
        <v>22462</v>
      </c>
      <c r="N286" s="35">
        <f t="shared" si="422"/>
        <v>0</v>
      </c>
      <c r="O286" s="35">
        <f t="shared" si="422"/>
        <v>0</v>
      </c>
      <c r="P286" s="35">
        <f t="shared" si="422"/>
        <v>762</v>
      </c>
      <c r="Q286" s="35">
        <f t="shared" si="422"/>
        <v>0</v>
      </c>
      <c r="R286" s="35">
        <f t="shared" si="422"/>
        <v>0</v>
      </c>
      <c r="S286" s="35">
        <f t="shared" si="422"/>
        <v>0</v>
      </c>
      <c r="T286" s="35">
        <f t="shared" si="422"/>
        <v>0</v>
      </c>
      <c r="U286" s="35">
        <f t="shared" si="422"/>
        <v>0</v>
      </c>
      <c r="V286" s="35">
        <f t="shared" si="422"/>
        <v>762</v>
      </c>
      <c r="W286" s="35">
        <f t="shared" si="422"/>
        <v>762</v>
      </c>
      <c r="X286" s="35">
        <f t="shared" si="422"/>
        <v>0</v>
      </c>
      <c r="Y286" s="35">
        <f t="shared" si="422"/>
        <v>0</v>
      </c>
      <c r="Z286" s="35">
        <f t="shared" si="422"/>
        <v>762</v>
      </c>
      <c r="AA286" s="35">
        <f t="shared" si="422"/>
        <v>0</v>
      </c>
      <c r="AB286" s="35">
        <f t="shared" si="422"/>
        <v>0</v>
      </c>
      <c r="AC286" s="91">
        <f t="shared" ref="AC286:AC324" si="423">P286/C286*100</f>
        <v>3.0840213695968917</v>
      </c>
      <c r="AD286" s="12"/>
      <c r="AE286" s="45"/>
      <c r="AF286" s="35"/>
    </row>
    <row r="287" spans="1:32" ht="63" customHeight="1">
      <c r="A287" s="12"/>
      <c r="B287" s="18" t="s">
        <v>372</v>
      </c>
      <c r="C287" s="36">
        <f t="shared" ref="C287:C290" si="424">D287+I287</f>
        <v>17417</v>
      </c>
      <c r="D287" s="36">
        <f t="shared" ref="D287:D290" si="425">SUM(E287:H287)</f>
        <v>1583</v>
      </c>
      <c r="E287" s="36"/>
      <c r="F287" s="36">
        <v>1583</v>
      </c>
      <c r="G287" s="36"/>
      <c r="H287" s="36"/>
      <c r="I287" s="36">
        <f t="shared" ref="I287:I290" si="426">J287+O287</f>
        <v>15834</v>
      </c>
      <c r="J287" s="36">
        <f t="shared" ref="J287:J290" si="427">SUM(K287:N287)</f>
        <v>15834</v>
      </c>
      <c r="K287" s="36"/>
      <c r="L287" s="36"/>
      <c r="M287" s="36">
        <v>15834</v>
      </c>
      <c r="N287" s="36"/>
      <c r="O287" s="36"/>
      <c r="P287" s="36">
        <f t="shared" ref="P287:P290" si="428">Q287+V287</f>
        <v>0</v>
      </c>
      <c r="Q287" s="36">
        <f t="shared" ref="Q287:Q290" si="429">R287+S287+T287+U287</f>
        <v>0</v>
      </c>
      <c r="R287" s="36"/>
      <c r="S287" s="36"/>
      <c r="T287" s="36"/>
      <c r="U287" s="36"/>
      <c r="V287" s="36">
        <f t="shared" ref="V287:V290" si="430">W287+AB287</f>
        <v>0</v>
      </c>
      <c r="W287" s="36">
        <f t="shared" ref="W287:W290" si="431">X287+Y287+Z287+AA287</f>
        <v>0</v>
      </c>
      <c r="X287" s="36"/>
      <c r="Y287" s="36"/>
      <c r="Z287" s="36"/>
      <c r="AA287" s="36"/>
      <c r="AB287" s="36"/>
      <c r="AC287" s="91">
        <f t="shared" si="423"/>
        <v>0</v>
      </c>
      <c r="AD287" s="30" t="s">
        <v>277</v>
      </c>
      <c r="AE287" s="47"/>
    </row>
    <row r="288" spans="1:32" ht="63" customHeight="1">
      <c r="A288" s="12"/>
      <c r="B288" s="18" t="s">
        <v>373</v>
      </c>
      <c r="C288" s="36">
        <f t="shared" si="424"/>
        <v>7291</v>
      </c>
      <c r="D288" s="36">
        <f t="shared" si="425"/>
        <v>663</v>
      </c>
      <c r="E288" s="36"/>
      <c r="F288" s="36">
        <v>663</v>
      </c>
      <c r="G288" s="36"/>
      <c r="H288" s="36"/>
      <c r="I288" s="36">
        <f t="shared" si="426"/>
        <v>6628</v>
      </c>
      <c r="J288" s="36">
        <f t="shared" si="427"/>
        <v>6628</v>
      </c>
      <c r="K288" s="36"/>
      <c r="L288" s="36"/>
      <c r="M288" s="36">
        <v>6628</v>
      </c>
      <c r="N288" s="36"/>
      <c r="O288" s="36"/>
      <c r="P288" s="36">
        <f t="shared" si="428"/>
        <v>762</v>
      </c>
      <c r="Q288" s="36">
        <f t="shared" si="429"/>
        <v>0</v>
      </c>
      <c r="R288" s="36"/>
      <c r="S288" s="36"/>
      <c r="T288" s="36"/>
      <c r="U288" s="36"/>
      <c r="V288" s="36">
        <f t="shared" si="430"/>
        <v>762</v>
      </c>
      <c r="W288" s="36">
        <f t="shared" si="431"/>
        <v>762</v>
      </c>
      <c r="X288" s="36"/>
      <c r="Y288" s="36"/>
      <c r="Z288" s="36">
        <v>762</v>
      </c>
      <c r="AA288" s="36"/>
      <c r="AB288" s="36"/>
      <c r="AC288" s="91">
        <f t="shared" si="423"/>
        <v>10.451241256343437</v>
      </c>
      <c r="AD288" s="30" t="s">
        <v>399</v>
      </c>
      <c r="AE288" s="47"/>
    </row>
    <row r="289" spans="1:32" ht="63" customHeight="1">
      <c r="A289" s="12"/>
      <c r="B289" s="18" t="s">
        <v>374</v>
      </c>
      <c r="C289" s="36">
        <f t="shared" si="424"/>
        <v>0</v>
      </c>
      <c r="D289" s="36">
        <f t="shared" si="425"/>
        <v>0</v>
      </c>
      <c r="E289" s="36"/>
      <c r="F289" s="36"/>
      <c r="G289" s="36"/>
      <c r="H289" s="36"/>
      <c r="I289" s="36">
        <f t="shared" si="426"/>
        <v>0</v>
      </c>
      <c r="J289" s="36">
        <f t="shared" si="427"/>
        <v>0</v>
      </c>
      <c r="K289" s="36"/>
      <c r="L289" s="36"/>
      <c r="M289" s="36"/>
      <c r="N289" s="36"/>
      <c r="O289" s="36"/>
      <c r="P289" s="36">
        <f t="shared" si="428"/>
        <v>0</v>
      </c>
      <c r="Q289" s="36">
        <f t="shared" si="429"/>
        <v>0</v>
      </c>
      <c r="R289" s="36"/>
      <c r="S289" s="36"/>
      <c r="T289" s="36"/>
      <c r="U289" s="36"/>
      <c r="V289" s="36">
        <f t="shared" si="430"/>
        <v>0</v>
      </c>
      <c r="W289" s="36">
        <f t="shared" si="431"/>
        <v>0</v>
      </c>
      <c r="X289" s="36"/>
      <c r="Y289" s="36"/>
      <c r="Z289" s="36"/>
      <c r="AA289" s="36"/>
      <c r="AB289" s="36"/>
      <c r="AC289" s="91"/>
      <c r="AD289" s="30" t="s">
        <v>381</v>
      </c>
      <c r="AE289" s="47"/>
    </row>
    <row r="290" spans="1:32" ht="63" customHeight="1">
      <c r="A290" s="12"/>
      <c r="B290" s="18" t="s">
        <v>375</v>
      </c>
      <c r="C290" s="36">
        <f t="shared" si="424"/>
        <v>0</v>
      </c>
      <c r="D290" s="36">
        <f t="shared" si="425"/>
        <v>0</v>
      </c>
      <c r="E290" s="36"/>
      <c r="F290" s="36"/>
      <c r="G290" s="36"/>
      <c r="H290" s="36"/>
      <c r="I290" s="36">
        <f t="shared" si="426"/>
        <v>0</v>
      </c>
      <c r="J290" s="36">
        <f t="shared" si="427"/>
        <v>0</v>
      </c>
      <c r="K290" s="36"/>
      <c r="L290" s="36"/>
      <c r="M290" s="36"/>
      <c r="N290" s="36"/>
      <c r="O290" s="36"/>
      <c r="P290" s="36">
        <f t="shared" si="428"/>
        <v>0</v>
      </c>
      <c r="Q290" s="36">
        <f t="shared" si="429"/>
        <v>0</v>
      </c>
      <c r="R290" s="36"/>
      <c r="S290" s="36"/>
      <c r="T290" s="36"/>
      <c r="U290" s="36"/>
      <c r="V290" s="36">
        <f t="shared" si="430"/>
        <v>0</v>
      </c>
      <c r="W290" s="36">
        <f t="shared" si="431"/>
        <v>0</v>
      </c>
      <c r="X290" s="36"/>
      <c r="Y290" s="36"/>
      <c r="Z290" s="36"/>
      <c r="AA290" s="36"/>
      <c r="AB290" s="36"/>
      <c r="AC290" s="91"/>
      <c r="AD290" s="30" t="s">
        <v>382</v>
      </c>
      <c r="AE290" s="47"/>
    </row>
    <row r="291" spans="1:32" ht="63" customHeight="1">
      <c r="A291" s="16">
        <v>3</v>
      </c>
      <c r="B291" s="2" t="s">
        <v>361</v>
      </c>
      <c r="C291" s="34">
        <f>C292</f>
        <v>6739.0040816326582</v>
      </c>
      <c r="D291" s="34">
        <f t="shared" ref="D291:AB291" si="432">D292</f>
        <v>612.636734693878</v>
      </c>
      <c r="E291" s="34">
        <f t="shared" si="432"/>
        <v>0</v>
      </c>
      <c r="F291" s="34">
        <f t="shared" si="432"/>
        <v>612.636734693878</v>
      </c>
      <c r="G291" s="34">
        <f t="shared" si="432"/>
        <v>0</v>
      </c>
      <c r="H291" s="34">
        <f t="shared" si="432"/>
        <v>0</v>
      </c>
      <c r="I291" s="34">
        <f t="shared" si="432"/>
        <v>6126.3673469387795</v>
      </c>
      <c r="J291" s="34">
        <f t="shared" si="432"/>
        <v>6126.3673469387795</v>
      </c>
      <c r="K291" s="34">
        <f t="shared" si="432"/>
        <v>0</v>
      </c>
      <c r="L291" s="34">
        <f t="shared" si="432"/>
        <v>0</v>
      </c>
      <c r="M291" s="34">
        <f t="shared" si="432"/>
        <v>6126.3673469387795</v>
      </c>
      <c r="N291" s="34">
        <f t="shared" si="432"/>
        <v>0</v>
      </c>
      <c r="O291" s="34">
        <f t="shared" si="432"/>
        <v>0</v>
      </c>
      <c r="P291" s="34">
        <f t="shared" si="432"/>
        <v>858</v>
      </c>
      <c r="Q291" s="34">
        <f t="shared" si="432"/>
        <v>315</v>
      </c>
      <c r="R291" s="34">
        <f t="shared" si="432"/>
        <v>0</v>
      </c>
      <c r="S291" s="34">
        <f t="shared" si="432"/>
        <v>315</v>
      </c>
      <c r="T291" s="34">
        <f t="shared" si="432"/>
        <v>0</v>
      </c>
      <c r="U291" s="34">
        <f t="shared" si="432"/>
        <v>0</v>
      </c>
      <c r="V291" s="34">
        <f t="shared" si="432"/>
        <v>543</v>
      </c>
      <c r="W291" s="34">
        <f t="shared" si="432"/>
        <v>543</v>
      </c>
      <c r="X291" s="34">
        <f t="shared" si="432"/>
        <v>0</v>
      </c>
      <c r="Y291" s="34">
        <f t="shared" si="432"/>
        <v>0</v>
      </c>
      <c r="Z291" s="34">
        <f t="shared" si="432"/>
        <v>543</v>
      </c>
      <c r="AA291" s="34">
        <f t="shared" si="432"/>
        <v>0</v>
      </c>
      <c r="AB291" s="34">
        <f t="shared" si="432"/>
        <v>0</v>
      </c>
      <c r="AC291" s="90">
        <f t="shared" si="423"/>
        <v>12.731851614966411</v>
      </c>
      <c r="AD291" s="16"/>
      <c r="AE291" s="44"/>
      <c r="AF291" s="34">
        <f t="shared" ref="AF291" si="433">AF292</f>
        <v>0</v>
      </c>
    </row>
    <row r="292" spans="1:32" ht="108.75" customHeight="1">
      <c r="A292" s="12"/>
      <c r="B292" s="5" t="s">
        <v>362</v>
      </c>
      <c r="C292" s="35">
        <f>C293+C294+C295</f>
        <v>6739.0040816326582</v>
      </c>
      <c r="D292" s="35">
        <f t="shared" ref="D292:AB292" si="434">D293+D294+D295</f>
        <v>612.636734693878</v>
      </c>
      <c r="E292" s="35">
        <f t="shared" si="434"/>
        <v>0</v>
      </c>
      <c r="F292" s="35">
        <f t="shared" si="434"/>
        <v>612.636734693878</v>
      </c>
      <c r="G292" s="35">
        <f t="shared" si="434"/>
        <v>0</v>
      </c>
      <c r="H292" s="35">
        <f t="shared" si="434"/>
        <v>0</v>
      </c>
      <c r="I292" s="35">
        <f t="shared" si="434"/>
        <v>6126.3673469387795</v>
      </c>
      <c r="J292" s="35">
        <f t="shared" si="434"/>
        <v>6126.3673469387795</v>
      </c>
      <c r="K292" s="35">
        <f t="shared" si="434"/>
        <v>0</v>
      </c>
      <c r="L292" s="35">
        <f t="shared" si="434"/>
        <v>0</v>
      </c>
      <c r="M292" s="35">
        <f t="shared" si="434"/>
        <v>6126.3673469387795</v>
      </c>
      <c r="N292" s="35">
        <f t="shared" si="434"/>
        <v>0</v>
      </c>
      <c r="O292" s="35">
        <f t="shared" si="434"/>
        <v>0</v>
      </c>
      <c r="P292" s="35">
        <f t="shared" si="434"/>
        <v>858</v>
      </c>
      <c r="Q292" s="35">
        <f t="shared" si="434"/>
        <v>315</v>
      </c>
      <c r="R292" s="35">
        <f t="shared" si="434"/>
        <v>0</v>
      </c>
      <c r="S292" s="35">
        <f t="shared" si="434"/>
        <v>315</v>
      </c>
      <c r="T292" s="35">
        <f t="shared" si="434"/>
        <v>0</v>
      </c>
      <c r="U292" s="35">
        <f t="shared" si="434"/>
        <v>0</v>
      </c>
      <c r="V292" s="35">
        <f t="shared" si="434"/>
        <v>543</v>
      </c>
      <c r="W292" s="35">
        <f t="shared" si="434"/>
        <v>543</v>
      </c>
      <c r="X292" s="35">
        <f t="shared" si="434"/>
        <v>0</v>
      </c>
      <c r="Y292" s="35">
        <f t="shared" si="434"/>
        <v>0</v>
      </c>
      <c r="Z292" s="35">
        <f t="shared" si="434"/>
        <v>543</v>
      </c>
      <c r="AA292" s="35">
        <f t="shared" si="434"/>
        <v>0</v>
      </c>
      <c r="AB292" s="35">
        <f t="shared" si="434"/>
        <v>0</v>
      </c>
      <c r="AC292" s="91">
        <f t="shared" si="423"/>
        <v>12.731851614966411</v>
      </c>
      <c r="AD292" s="12"/>
      <c r="AE292" s="45"/>
      <c r="AF292" s="35">
        <f t="shared" ref="AF292" si="435">AF293+AF294+AF295</f>
        <v>0</v>
      </c>
    </row>
    <row r="293" spans="1:32" ht="63" customHeight="1">
      <c r="A293" s="12"/>
      <c r="B293" s="18" t="s">
        <v>376</v>
      </c>
      <c r="C293" s="36">
        <f t="shared" ref="C293:C295" si="436">D293+I293</f>
        <v>3265.0884353741499</v>
      </c>
      <c r="D293" s="36">
        <f t="shared" ref="D293:D295" si="437">SUM(E293:H293)</f>
        <v>296.82622139764999</v>
      </c>
      <c r="E293" s="36"/>
      <c r="F293" s="36">
        <v>296.82622139764999</v>
      </c>
      <c r="G293" s="36"/>
      <c r="H293" s="36"/>
      <c r="I293" s="36">
        <f t="shared" ref="I293:I295" si="438">J293+O293</f>
        <v>2968.2622139764999</v>
      </c>
      <c r="J293" s="36">
        <f t="shared" ref="J293:J295" si="439">SUM(K293:N293)</f>
        <v>2968.2622139764999</v>
      </c>
      <c r="K293" s="36"/>
      <c r="L293" s="36"/>
      <c r="M293" s="36">
        <v>2968.2622139764999</v>
      </c>
      <c r="N293" s="36"/>
      <c r="O293" s="36"/>
      <c r="P293" s="36">
        <f t="shared" ref="P293:P295" si="440">Q293+V293</f>
        <v>0</v>
      </c>
      <c r="Q293" s="36">
        <f t="shared" ref="Q293:Q295" si="441">R293+S293+T293+U293</f>
        <v>0</v>
      </c>
      <c r="R293" s="36"/>
      <c r="S293" s="36"/>
      <c r="T293" s="36"/>
      <c r="U293" s="36"/>
      <c r="V293" s="36">
        <f t="shared" ref="V293:V295" si="442">W293+AB293</f>
        <v>0</v>
      </c>
      <c r="W293" s="36">
        <f t="shared" ref="W293:W295" si="443">X293+Y293+Z293+AA293</f>
        <v>0</v>
      </c>
      <c r="X293" s="36"/>
      <c r="Y293" s="36"/>
      <c r="Z293" s="36"/>
      <c r="AA293" s="36"/>
      <c r="AB293" s="36"/>
      <c r="AC293" s="91">
        <f t="shared" si="423"/>
        <v>0</v>
      </c>
      <c r="AD293" s="30" t="s">
        <v>383</v>
      </c>
      <c r="AE293" s="47"/>
    </row>
    <row r="294" spans="1:32" ht="63" customHeight="1">
      <c r="A294" s="12"/>
      <c r="B294" s="18" t="s">
        <v>377</v>
      </c>
      <c r="C294" s="36">
        <f t="shared" si="436"/>
        <v>1785.9918367346991</v>
      </c>
      <c r="D294" s="36">
        <f t="shared" si="437"/>
        <v>162.362894248609</v>
      </c>
      <c r="E294" s="36"/>
      <c r="F294" s="36">
        <v>162.362894248609</v>
      </c>
      <c r="G294" s="36"/>
      <c r="H294" s="36"/>
      <c r="I294" s="36">
        <f t="shared" si="438"/>
        <v>1623.62894248609</v>
      </c>
      <c r="J294" s="36">
        <f t="shared" si="439"/>
        <v>1623.62894248609</v>
      </c>
      <c r="K294" s="36"/>
      <c r="L294" s="36"/>
      <c r="M294" s="36">
        <v>1623.62894248609</v>
      </c>
      <c r="N294" s="36"/>
      <c r="O294" s="36"/>
      <c r="P294" s="36">
        <f t="shared" si="440"/>
        <v>593</v>
      </c>
      <c r="Q294" s="36">
        <f t="shared" si="441"/>
        <v>162</v>
      </c>
      <c r="R294" s="36"/>
      <c r="S294" s="109">
        <v>162</v>
      </c>
      <c r="T294" s="36"/>
      <c r="U294" s="36"/>
      <c r="V294" s="36">
        <f t="shared" si="442"/>
        <v>431</v>
      </c>
      <c r="W294" s="36">
        <f t="shared" si="443"/>
        <v>431</v>
      </c>
      <c r="X294" s="36"/>
      <c r="Y294" s="36"/>
      <c r="Z294" s="36">
        <v>431</v>
      </c>
      <c r="AA294" s="36"/>
      <c r="AB294" s="36"/>
      <c r="AC294" s="91">
        <f t="shared" si="423"/>
        <v>33.202839330115452</v>
      </c>
      <c r="AD294" s="30" t="s">
        <v>383</v>
      </c>
      <c r="AE294" s="47"/>
    </row>
    <row r="295" spans="1:32" ht="63" customHeight="1">
      <c r="A295" s="12"/>
      <c r="B295" s="18" t="s">
        <v>378</v>
      </c>
      <c r="C295" s="36">
        <f t="shared" si="436"/>
        <v>1687.9238095238088</v>
      </c>
      <c r="D295" s="36">
        <f t="shared" si="437"/>
        <v>153.44761904761901</v>
      </c>
      <c r="E295" s="36"/>
      <c r="F295" s="36">
        <v>153.44761904761901</v>
      </c>
      <c r="G295" s="36"/>
      <c r="H295" s="36"/>
      <c r="I295" s="36">
        <f t="shared" si="438"/>
        <v>1534.4761904761899</v>
      </c>
      <c r="J295" s="36">
        <f t="shared" si="439"/>
        <v>1534.4761904761899</v>
      </c>
      <c r="K295" s="36"/>
      <c r="L295" s="36"/>
      <c r="M295" s="36">
        <v>1534.4761904761899</v>
      </c>
      <c r="N295" s="36"/>
      <c r="O295" s="36"/>
      <c r="P295" s="36">
        <f t="shared" si="440"/>
        <v>265</v>
      </c>
      <c r="Q295" s="36">
        <f t="shared" si="441"/>
        <v>153</v>
      </c>
      <c r="R295" s="36"/>
      <c r="S295" s="109">
        <v>153</v>
      </c>
      <c r="T295" s="36"/>
      <c r="U295" s="36"/>
      <c r="V295" s="36">
        <f t="shared" si="442"/>
        <v>112</v>
      </c>
      <c r="W295" s="36">
        <f t="shared" si="443"/>
        <v>112</v>
      </c>
      <c r="X295" s="36"/>
      <c r="Y295" s="36"/>
      <c r="Z295" s="36">
        <v>112</v>
      </c>
      <c r="AA295" s="36"/>
      <c r="AB295" s="36"/>
      <c r="AC295" s="91">
        <f t="shared" si="423"/>
        <v>15.699760765550247</v>
      </c>
      <c r="AD295" s="30" t="s">
        <v>383</v>
      </c>
      <c r="AE295" s="47"/>
    </row>
    <row r="296" spans="1:32" ht="63" customHeight="1">
      <c r="A296" s="16">
        <v>4</v>
      </c>
      <c r="B296" s="2" t="s">
        <v>363</v>
      </c>
      <c r="C296" s="34">
        <f>C297</f>
        <v>2528.8567717996289</v>
      </c>
      <c r="D296" s="34">
        <f t="shared" ref="D296:AB296" si="444">D297</f>
        <v>229.856771799629</v>
      </c>
      <c r="E296" s="34">
        <f t="shared" si="444"/>
        <v>0</v>
      </c>
      <c r="F296" s="34">
        <f t="shared" si="444"/>
        <v>229.856771799629</v>
      </c>
      <c r="G296" s="34">
        <f t="shared" si="444"/>
        <v>0</v>
      </c>
      <c r="H296" s="34">
        <f t="shared" si="444"/>
        <v>0</v>
      </c>
      <c r="I296" s="34">
        <f t="shared" si="444"/>
        <v>2299</v>
      </c>
      <c r="J296" s="34">
        <f t="shared" si="444"/>
        <v>2299</v>
      </c>
      <c r="K296" s="34">
        <f t="shared" si="444"/>
        <v>0</v>
      </c>
      <c r="L296" s="34">
        <f t="shared" si="444"/>
        <v>0</v>
      </c>
      <c r="M296" s="34">
        <f t="shared" si="444"/>
        <v>2299</v>
      </c>
      <c r="N296" s="34">
        <f t="shared" si="444"/>
        <v>0</v>
      </c>
      <c r="O296" s="34">
        <f t="shared" si="444"/>
        <v>0</v>
      </c>
      <c r="P296" s="34">
        <f t="shared" si="444"/>
        <v>0</v>
      </c>
      <c r="Q296" s="34">
        <f t="shared" si="444"/>
        <v>0</v>
      </c>
      <c r="R296" s="34">
        <f t="shared" si="444"/>
        <v>0</v>
      </c>
      <c r="S296" s="34">
        <f t="shared" si="444"/>
        <v>0</v>
      </c>
      <c r="T296" s="34">
        <f t="shared" si="444"/>
        <v>0</v>
      </c>
      <c r="U296" s="34">
        <f t="shared" si="444"/>
        <v>0</v>
      </c>
      <c r="V296" s="34">
        <f t="shared" si="444"/>
        <v>0</v>
      </c>
      <c r="W296" s="34">
        <f t="shared" si="444"/>
        <v>0</v>
      </c>
      <c r="X296" s="34">
        <f t="shared" si="444"/>
        <v>0</v>
      </c>
      <c r="Y296" s="34">
        <f t="shared" si="444"/>
        <v>0</v>
      </c>
      <c r="Z296" s="34">
        <f t="shared" si="444"/>
        <v>0</v>
      </c>
      <c r="AA296" s="34">
        <f t="shared" si="444"/>
        <v>0</v>
      </c>
      <c r="AB296" s="34">
        <f t="shared" si="444"/>
        <v>0</v>
      </c>
      <c r="AC296" s="91">
        <f t="shared" si="423"/>
        <v>0</v>
      </c>
      <c r="AD296" s="16"/>
      <c r="AE296" s="44"/>
      <c r="AF296" s="34"/>
    </row>
    <row r="297" spans="1:32" ht="63" customHeight="1">
      <c r="A297" s="12"/>
      <c r="B297" s="5" t="s">
        <v>364</v>
      </c>
      <c r="C297" s="39">
        <f t="shared" ref="C297" si="445">D297+I297</f>
        <v>2528.8567717996289</v>
      </c>
      <c r="D297" s="39">
        <f t="shared" ref="D297" si="446">SUM(E297:H297)</f>
        <v>229.856771799629</v>
      </c>
      <c r="E297" s="35"/>
      <c r="F297" s="35">
        <v>229.856771799629</v>
      </c>
      <c r="G297" s="35"/>
      <c r="H297" s="35"/>
      <c r="I297" s="39">
        <f t="shared" ref="I297" si="447">J297+O297</f>
        <v>2299</v>
      </c>
      <c r="J297" s="39">
        <f t="shared" ref="J297" si="448">SUM(K297:N297)</f>
        <v>2299</v>
      </c>
      <c r="K297" s="35"/>
      <c r="L297" s="35"/>
      <c r="M297" s="35">
        <v>2299</v>
      </c>
      <c r="N297" s="35"/>
      <c r="O297" s="35"/>
      <c r="P297" s="36">
        <f t="shared" ref="P297" si="449">Q297+V297</f>
        <v>0</v>
      </c>
      <c r="Q297" s="36">
        <f t="shared" ref="Q297" si="450">R297+S297+T297+U297</f>
        <v>0</v>
      </c>
      <c r="R297" s="35"/>
      <c r="S297" s="35"/>
      <c r="T297" s="35"/>
      <c r="U297" s="35"/>
      <c r="V297" s="35"/>
      <c r="W297" s="35"/>
      <c r="X297" s="35"/>
      <c r="Y297" s="35"/>
      <c r="Z297" s="35"/>
      <c r="AA297" s="35"/>
      <c r="AB297" s="35"/>
      <c r="AC297" s="91">
        <f t="shared" si="423"/>
        <v>0</v>
      </c>
      <c r="AD297" s="12" t="s">
        <v>384</v>
      </c>
      <c r="AE297" s="45"/>
    </row>
    <row r="298" spans="1:32" ht="81" customHeight="1">
      <c r="A298" s="16">
        <v>5</v>
      </c>
      <c r="B298" s="2" t="s">
        <v>365</v>
      </c>
      <c r="C298" s="34">
        <f>C299</f>
        <v>3335.2</v>
      </c>
      <c r="D298" s="34">
        <f t="shared" ref="D298:AB298" si="451">D299</f>
        <v>303.2</v>
      </c>
      <c r="E298" s="34">
        <f t="shared" si="451"/>
        <v>0</v>
      </c>
      <c r="F298" s="34">
        <f t="shared" si="451"/>
        <v>303.2</v>
      </c>
      <c r="G298" s="34">
        <f t="shared" si="451"/>
        <v>0</v>
      </c>
      <c r="H298" s="34">
        <f t="shared" si="451"/>
        <v>0</v>
      </c>
      <c r="I298" s="34">
        <f t="shared" si="451"/>
        <v>3032</v>
      </c>
      <c r="J298" s="34">
        <f t="shared" si="451"/>
        <v>3032</v>
      </c>
      <c r="K298" s="34">
        <f t="shared" si="451"/>
        <v>0</v>
      </c>
      <c r="L298" s="34">
        <f t="shared" si="451"/>
        <v>0</v>
      </c>
      <c r="M298" s="34">
        <f t="shared" si="451"/>
        <v>3032</v>
      </c>
      <c r="N298" s="34">
        <f t="shared" si="451"/>
        <v>0</v>
      </c>
      <c r="O298" s="34">
        <f t="shared" si="451"/>
        <v>0</v>
      </c>
      <c r="P298" s="34">
        <f t="shared" si="451"/>
        <v>0</v>
      </c>
      <c r="Q298" s="34">
        <f t="shared" si="451"/>
        <v>0</v>
      </c>
      <c r="R298" s="34">
        <f t="shared" si="451"/>
        <v>0</v>
      </c>
      <c r="S298" s="34">
        <f t="shared" si="451"/>
        <v>0</v>
      </c>
      <c r="T298" s="34">
        <f t="shared" si="451"/>
        <v>0</v>
      </c>
      <c r="U298" s="34">
        <f t="shared" si="451"/>
        <v>0</v>
      </c>
      <c r="V298" s="34">
        <f t="shared" si="451"/>
        <v>0</v>
      </c>
      <c r="W298" s="34">
        <f t="shared" si="451"/>
        <v>0</v>
      </c>
      <c r="X298" s="34">
        <f t="shared" si="451"/>
        <v>0</v>
      </c>
      <c r="Y298" s="34">
        <f t="shared" si="451"/>
        <v>0</v>
      </c>
      <c r="Z298" s="34">
        <f t="shared" si="451"/>
        <v>0</v>
      </c>
      <c r="AA298" s="34">
        <f t="shared" si="451"/>
        <v>0</v>
      </c>
      <c r="AB298" s="34">
        <f t="shared" si="451"/>
        <v>0</v>
      </c>
      <c r="AC298" s="91">
        <f t="shared" si="423"/>
        <v>0</v>
      </c>
      <c r="AD298" s="16"/>
      <c r="AE298" s="44"/>
      <c r="AF298" s="34"/>
    </row>
    <row r="299" spans="1:32" ht="63" customHeight="1">
      <c r="A299" s="12"/>
      <c r="B299" s="5" t="s">
        <v>366</v>
      </c>
      <c r="C299" s="35">
        <f>C300+C301</f>
        <v>3335.2</v>
      </c>
      <c r="D299" s="35">
        <f t="shared" ref="D299:AB299" si="452">D300+D301</f>
        <v>303.2</v>
      </c>
      <c r="E299" s="35">
        <f t="shared" si="452"/>
        <v>0</v>
      </c>
      <c r="F299" s="35">
        <f t="shared" si="452"/>
        <v>303.2</v>
      </c>
      <c r="G299" s="35">
        <f t="shared" si="452"/>
        <v>0</v>
      </c>
      <c r="H299" s="35">
        <f t="shared" si="452"/>
        <v>0</v>
      </c>
      <c r="I299" s="35">
        <f t="shared" si="452"/>
        <v>3032</v>
      </c>
      <c r="J299" s="35">
        <f t="shared" si="452"/>
        <v>3032</v>
      </c>
      <c r="K299" s="35">
        <f t="shared" si="452"/>
        <v>0</v>
      </c>
      <c r="L299" s="35">
        <f t="shared" si="452"/>
        <v>0</v>
      </c>
      <c r="M299" s="35">
        <f t="shared" si="452"/>
        <v>3032</v>
      </c>
      <c r="N299" s="35">
        <f t="shared" si="452"/>
        <v>0</v>
      </c>
      <c r="O299" s="35">
        <f t="shared" si="452"/>
        <v>0</v>
      </c>
      <c r="P299" s="35">
        <f t="shared" si="452"/>
        <v>0</v>
      </c>
      <c r="Q299" s="35">
        <f t="shared" si="452"/>
        <v>0</v>
      </c>
      <c r="R299" s="35">
        <f t="shared" si="452"/>
        <v>0</v>
      </c>
      <c r="S299" s="35">
        <f t="shared" si="452"/>
        <v>0</v>
      </c>
      <c r="T299" s="35">
        <f t="shared" si="452"/>
        <v>0</v>
      </c>
      <c r="U299" s="35">
        <f t="shared" si="452"/>
        <v>0</v>
      </c>
      <c r="V299" s="35">
        <f t="shared" si="452"/>
        <v>0</v>
      </c>
      <c r="W299" s="35">
        <f t="shared" si="452"/>
        <v>0</v>
      </c>
      <c r="X299" s="35">
        <f t="shared" si="452"/>
        <v>0</v>
      </c>
      <c r="Y299" s="35">
        <f t="shared" si="452"/>
        <v>0</v>
      </c>
      <c r="Z299" s="35">
        <f t="shared" si="452"/>
        <v>0</v>
      </c>
      <c r="AA299" s="35">
        <f t="shared" si="452"/>
        <v>0</v>
      </c>
      <c r="AB299" s="35">
        <f t="shared" si="452"/>
        <v>0</v>
      </c>
      <c r="AC299" s="91">
        <f t="shared" si="423"/>
        <v>0</v>
      </c>
      <c r="AD299" s="12"/>
      <c r="AE299" s="45"/>
      <c r="AF299" s="35"/>
    </row>
    <row r="300" spans="1:32" ht="90" customHeight="1">
      <c r="A300" s="30"/>
      <c r="B300" s="18" t="s">
        <v>379</v>
      </c>
      <c r="C300" s="36">
        <f t="shared" ref="C300:C301" si="453">D300+I300</f>
        <v>2840.2</v>
      </c>
      <c r="D300" s="36">
        <f t="shared" ref="D300:D301" si="454">SUM(E300:H300)</f>
        <v>258.2</v>
      </c>
      <c r="E300" s="36"/>
      <c r="F300" s="36">
        <v>258.2</v>
      </c>
      <c r="G300" s="36"/>
      <c r="H300" s="36"/>
      <c r="I300" s="36">
        <f t="shared" ref="I300:I301" si="455">J300+O300</f>
        <v>2582</v>
      </c>
      <c r="J300" s="36">
        <f t="shared" ref="J300:J301" si="456">SUM(K300:N300)</f>
        <v>2582</v>
      </c>
      <c r="K300" s="36"/>
      <c r="L300" s="36"/>
      <c r="M300" s="36">
        <v>2582</v>
      </c>
      <c r="N300" s="36"/>
      <c r="O300" s="36"/>
      <c r="P300" s="36">
        <f t="shared" ref="P300:P301" si="457">Q300+V300</f>
        <v>0</v>
      </c>
      <c r="Q300" s="36">
        <f t="shared" ref="Q300:Q301" si="458">R300+S300+T300+U300</f>
        <v>0</v>
      </c>
      <c r="R300" s="36"/>
      <c r="S300" s="36"/>
      <c r="T300" s="36"/>
      <c r="U300" s="36"/>
      <c r="V300" s="36">
        <f t="shared" ref="V300:V301" si="459">W300+AB300</f>
        <v>0</v>
      </c>
      <c r="W300" s="36">
        <f t="shared" ref="W300:W301" si="460">X300+Y300+Z300+AA300</f>
        <v>0</v>
      </c>
      <c r="X300" s="36"/>
      <c r="Y300" s="36"/>
      <c r="Z300" s="36"/>
      <c r="AA300" s="36"/>
      <c r="AB300" s="36"/>
      <c r="AC300" s="91">
        <f t="shared" si="423"/>
        <v>0</v>
      </c>
      <c r="AD300" s="30" t="s">
        <v>385</v>
      </c>
      <c r="AE300" s="47"/>
    </row>
    <row r="301" spans="1:32" ht="63" customHeight="1">
      <c r="A301" s="30"/>
      <c r="B301" s="18" t="s">
        <v>380</v>
      </c>
      <c r="C301" s="36">
        <f t="shared" si="453"/>
        <v>495</v>
      </c>
      <c r="D301" s="36">
        <f t="shared" si="454"/>
        <v>45</v>
      </c>
      <c r="E301" s="36"/>
      <c r="F301" s="36">
        <v>45</v>
      </c>
      <c r="G301" s="36"/>
      <c r="H301" s="36"/>
      <c r="I301" s="36">
        <f t="shared" si="455"/>
        <v>450</v>
      </c>
      <c r="J301" s="36">
        <f t="shared" si="456"/>
        <v>450</v>
      </c>
      <c r="K301" s="36"/>
      <c r="L301" s="36"/>
      <c r="M301" s="36">
        <v>450</v>
      </c>
      <c r="N301" s="36"/>
      <c r="O301" s="36"/>
      <c r="P301" s="36">
        <f t="shared" si="457"/>
        <v>0</v>
      </c>
      <c r="Q301" s="36">
        <f t="shared" si="458"/>
        <v>0</v>
      </c>
      <c r="R301" s="36"/>
      <c r="S301" s="36"/>
      <c r="T301" s="36"/>
      <c r="U301" s="36"/>
      <c r="V301" s="36">
        <f t="shared" si="459"/>
        <v>0</v>
      </c>
      <c r="W301" s="36">
        <f t="shared" si="460"/>
        <v>0</v>
      </c>
      <c r="X301" s="36"/>
      <c r="Y301" s="36"/>
      <c r="Z301" s="36"/>
      <c r="AA301" s="36"/>
      <c r="AB301" s="36"/>
      <c r="AC301" s="91">
        <f t="shared" si="423"/>
        <v>0</v>
      </c>
      <c r="AD301" s="30" t="s">
        <v>386</v>
      </c>
      <c r="AE301" s="47"/>
    </row>
    <row r="302" spans="1:32" ht="56.25" customHeight="1">
      <c r="A302" s="64" t="s">
        <v>57</v>
      </c>
      <c r="B302" s="65" t="s">
        <v>387</v>
      </c>
      <c r="C302" s="66">
        <f>C303+C319</f>
        <v>214825</v>
      </c>
      <c r="D302" s="66">
        <f t="shared" ref="D302:AB302" si="461">D303+D319</f>
        <v>0</v>
      </c>
      <c r="E302" s="66">
        <f t="shared" si="461"/>
        <v>0</v>
      </c>
      <c r="F302" s="66">
        <f t="shared" si="461"/>
        <v>0</v>
      </c>
      <c r="G302" s="66">
        <f t="shared" si="461"/>
        <v>0</v>
      </c>
      <c r="H302" s="66">
        <f t="shared" si="461"/>
        <v>0</v>
      </c>
      <c r="I302" s="66">
        <f t="shared" si="461"/>
        <v>214825</v>
      </c>
      <c r="J302" s="66">
        <f t="shared" si="461"/>
        <v>214825</v>
      </c>
      <c r="K302" s="66">
        <f t="shared" si="461"/>
        <v>0</v>
      </c>
      <c r="L302" s="66">
        <f t="shared" si="461"/>
        <v>0</v>
      </c>
      <c r="M302" s="66">
        <f t="shared" si="461"/>
        <v>0</v>
      </c>
      <c r="N302" s="66">
        <f t="shared" si="461"/>
        <v>214825</v>
      </c>
      <c r="O302" s="66">
        <f t="shared" si="461"/>
        <v>0</v>
      </c>
      <c r="P302" s="66">
        <f t="shared" si="461"/>
        <v>42924</v>
      </c>
      <c r="Q302" s="66">
        <f t="shared" si="461"/>
        <v>0</v>
      </c>
      <c r="R302" s="66">
        <f t="shared" si="461"/>
        <v>0</v>
      </c>
      <c r="S302" s="66">
        <f t="shared" si="461"/>
        <v>0</v>
      </c>
      <c r="T302" s="66">
        <f t="shared" si="461"/>
        <v>0</v>
      </c>
      <c r="U302" s="66">
        <f t="shared" si="461"/>
        <v>0</v>
      </c>
      <c r="V302" s="66">
        <f t="shared" si="461"/>
        <v>42924</v>
      </c>
      <c r="W302" s="66">
        <f t="shared" si="461"/>
        <v>42924</v>
      </c>
      <c r="X302" s="66">
        <f t="shared" si="461"/>
        <v>0</v>
      </c>
      <c r="Y302" s="66">
        <f t="shared" si="461"/>
        <v>0</v>
      </c>
      <c r="Z302" s="66">
        <f t="shared" si="461"/>
        <v>0</v>
      </c>
      <c r="AA302" s="66">
        <f t="shared" si="461"/>
        <v>42924</v>
      </c>
      <c r="AB302" s="66">
        <f t="shared" si="461"/>
        <v>0</v>
      </c>
      <c r="AC302" s="99">
        <f t="shared" si="423"/>
        <v>19.980914698010007</v>
      </c>
      <c r="AD302" s="64"/>
      <c r="AE302" s="67"/>
      <c r="AF302" s="66"/>
    </row>
    <row r="303" spans="1:32" s="62" customFormat="1" ht="45.75" customHeight="1">
      <c r="A303" s="16"/>
      <c r="B303" s="2" t="s">
        <v>400</v>
      </c>
      <c r="C303" s="34">
        <f>C304+C307</f>
        <v>204825</v>
      </c>
      <c r="D303" s="34">
        <f t="shared" ref="D303:AB303" si="462">D304+D307</f>
        <v>0</v>
      </c>
      <c r="E303" s="34">
        <f t="shared" si="462"/>
        <v>0</v>
      </c>
      <c r="F303" s="34">
        <f t="shared" si="462"/>
        <v>0</v>
      </c>
      <c r="G303" s="34">
        <f t="shared" si="462"/>
        <v>0</v>
      </c>
      <c r="H303" s="34">
        <f t="shared" si="462"/>
        <v>0</v>
      </c>
      <c r="I303" s="34">
        <f t="shared" si="462"/>
        <v>204825</v>
      </c>
      <c r="J303" s="34">
        <f t="shared" si="462"/>
        <v>204825</v>
      </c>
      <c r="K303" s="34">
        <f t="shared" si="462"/>
        <v>0</v>
      </c>
      <c r="L303" s="34">
        <f t="shared" si="462"/>
        <v>0</v>
      </c>
      <c r="M303" s="34">
        <f t="shared" si="462"/>
        <v>0</v>
      </c>
      <c r="N303" s="34">
        <f t="shared" si="462"/>
        <v>204825</v>
      </c>
      <c r="O303" s="34">
        <f t="shared" si="462"/>
        <v>0</v>
      </c>
      <c r="P303" s="34">
        <f t="shared" si="462"/>
        <v>42924</v>
      </c>
      <c r="Q303" s="34">
        <f t="shared" si="462"/>
        <v>0</v>
      </c>
      <c r="R303" s="34">
        <f t="shared" si="462"/>
        <v>0</v>
      </c>
      <c r="S303" s="34">
        <f t="shared" si="462"/>
        <v>0</v>
      </c>
      <c r="T303" s="34">
        <f t="shared" si="462"/>
        <v>0</v>
      </c>
      <c r="U303" s="34">
        <f t="shared" si="462"/>
        <v>0</v>
      </c>
      <c r="V303" s="34">
        <f t="shared" si="462"/>
        <v>42924</v>
      </c>
      <c r="W303" s="34">
        <f t="shared" si="462"/>
        <v>42924</v>
      </c>
      <c r="X303" s="34">
        <f t="shared" si="462"/>
        <v>0</v>
      </c>
      <c r="Y303" s="34">
        <f t="shared" si="462"/>
        <v>0</v>
      </c>
      <c r="Z303" s="34">
        <f t="shared" si="462"/>
        <v>0</v>
      </c>
      <c r="AA303" s="34">
        <f t="shared" si="462"/>
        <v>42924</v>
      </c>
      <c r="AB303" s="34">
        <f t="shared" si="462"/>
        <v>0</v>
      </c>
      <c r="AC303" s="91">
        <f t="shared" si="423"/>
        <v>20.956426217502745</v>
      </c>
      <c r="AD303" s="16"/>
      <c r="AE303" s="44"/>
      <c r="AF303" s="34"/>
    </row>
    <row r="304" spans="1:32" s="62" customFormat="1" ht="41.25" customHeight="1">
      <c r="A304" s="16">
        <v>1</v>
      </c>
      <c r="B304" s="2" t="s">
        <v>388</v>
      </c>
      <c r="C304" s="34">
        <f>C305+C306</f>
        <v>27586</v>
      </c>
      <c r="D304" s="34">
        <f t="shared" ref="D304:AB304" si="463">D305+D306</f>
        <v>0</v>
      </c>
      <c r="E304" s="34">
        <f t="shared" si="463"/>
        <v>0</v>
      </c>
      <c r="F304" s="34">
        <f t="shared" si="463"/>
        <v>0</v>
      </c>
      <c r="G304" s="34">
        <f t="shared" si="463"/>
        <v>0</v>
      </c>
      <c r="H304" s="34">
        <f t="shared" si="463"/>
        <v>0</v>
      </c>
      <c r="I304" s="34">
        <f t="shared" si="463"/>
        <v>27586</v>
      </c>
      <c r="J304" s="34">
        <f t="shared" si="463"/>
        <v>27586</v>
      </c>
      <c r="K304" s="34">
        <f t="shared" si="463"/>
        <v>0</v>
      </c>
      <c r="L304" s="34">
        <f t="shared" si="463"/>
        <v>0</v>
      </c>
      <c r="M304" s="34">
        <f t="shared" si="463"/>
        <v>0</v>
      </c>
      <c r="N304" s="34">
        <f t="shared" si="463"/>
        <v>27586</v>
      </c>
      <c r="O304" s="34">
        <f t="shared" si="463"/>
        <v>0</v>
      </c>
      <c r="P304" s="34">
        <f t="shared" si="463"/>
        <v>5934</v>
      </c>
      <c r="Q304" s="34">
        <f t="shared" si="463"/>
        <v>0</v>
      </c>
      <c r="R304" s="34">
        <f t="shared" si="463"/>
        <v>0</v>
      </c>
      <c r="S304" s="34">
        <f t="shared" si="463"/>
        <v>0</v>
      </c>
      <c r="T304" s="34">
        <f t="shared" si="463"/>
        <v>0</v>
      </c>
      <c r="U304" s="34">
        <f t="shared" si="463"/>
        <v>0</v>
      </c>
      <c r="V304" s="34">
        <f t="shared" si="463"/>
        <v>5934</v>
      </c>
      <c r="W304" s="34">
        <f t="shared" si="463"/>
        <v>5934</v>
      </c>
      <c r="X304" s="34">
        <f t="shared" si="463"/>
        <v>0</v>
      </c>
      <c r="Y304" s="34">
        <f t="shared" si="463"/>
        <v>0</v>
      </c>
      <c r="Z304" s="34">
        <f t="shared" si="463"/>
        <v>0</v>
      </c>
      <c r="AA304" s="34">
        <f t="shared" si="463"/>
        <v>5934</v>
      </c>
      <c r="AB304" s="34">
        <f t="shared" si="463"/>
        <v>0</v>
      </c>
      <c r="AC304" s="91">
        <f t="shared" si="423"/>
        <v>21.51091133183499</v>
      </c>
      <c r="AD304" s="16"/>
      <c r="AE304" s="44"/>
      <c r="AF304" s="34"/>
    </row>
    <row r="305" spans="1:32" s="62" customFormat="1" ht="37.5">
      <c r="A305" s="63" t="s">
        <v>330</v>
      </c>
      <c r="B305" s="18" t="s">
        <v>389</v>
      </c>
      <c r="C305" s="36">
        <f t="shared" ref="C305:C306" si="464">D305+I305</f>
        <v>13793</v>
      </c>
      <c r="D305" s="36">
        <f t="shared" ref="D305:D306" si="465">SUM(E305:H305)</f>
        <v>0</v>
      </c>
      <c r="E305" s="36"/>
      <c r="F305" s="36"/>
      <c r="G305" s="36"/>
      <c r="H305" s="36"/>
      <c r="I305" s="36">
        <f t="shared" ref="I305:I306" si="466">J305+O305</f>
        <v>13793</v>
      </c>
      <c r="J305" s="36">
        <f t="shared" ref="J305:J306" si="467">SUM(K305:N305)</f>
        <v>13793</v>
      </c>
      <c r="K305" s="36"/>
      <c r="L305" s="36"/>
      <c r="M305" s="36"/>
      <c r="N305" s="36">
        <v>13793</v>
      </c>
      <c r="O305" s="36"/>
      <c r="P305" s="36">
        <f t="shared" ref="P305:P306" si="468">Q305+V305</f>
        <v>0</v>
      </c>
      <c r="Q305" s="36">
        <f t="shared" ref="Q305:Q306" si="469">R305+S305+T305+U305</f>
        <v>0</v>
      </c>
      <c r="R305" s="36"/>
      <c r="S305" s="36"/>
      <c r="T305" s="36"/>
      <c r="U305" s="36"/>
      <c r="V305" s="36">
        <f t="shared" ref="V305:V306" si="470">W305+AB305</f>
        <v>0</v>
      </c>
      <c r="W305" s="36">
        <f t="shared" ref="W305:W306" si="471">X305+Y305+Z305+AA305</f>
        <v>0</v>
      </c>
      <c r="X305" s="36"/>
      <c r="Y305" s="36"/>
      <c r="Z305" s="36"/>
      <c r="AA305" s="36"/>
      <c r="AB305" s="36"/>
      <c r="AC305" s="91">
        <f t="shared" si="423"/>
        <v>0</v>
      </c>
      <c r="AD305" s="30" t="s">
        <v>395</v>
      </c>
      <c r="AE305" s="47"/>
      <c r="AF305"/>
    </row>
    <row r="306" spans="1:32" s="62" customFormat="1" ht="37.5">
      <c r="A306" s="63" t="s">
        <v>331</v>
      </c>
      <c r="B306" s="18" t="s">
        <v>390</v>
      </c>
      <c r="C306" s="36">
        <f t="shared" si="464"/>
        <v>13793</v>
      </c>
      <c r="D306" s="36">
        <f t="shared" si="465"/>
        <v>0</v>
      </c>
      <c r="E306" s="36"/>
      <c r="F306" s="36"/>
      <c r="G306" s="36"/>
      <c r="H306" s="36"/>
      <c r="I306" s="36">
        <f t="shared" si="466"/>
        <v>13793</v>
      </c>
      <c r="J306" s="36">
        <f t="shared" si="467"/>
        <v>13793</v>
      </c>
      <c r="K306" s="36"/>
      <c r="L306" s="36"/>
      <c r="M306" s="36"/>
      <c r="N306" s="36">
        <v>13793</v>
      </c>
      <c r="O306" s="36"/>
      <c r="P306" s="36">
        <f t="shared" si="468"/>
        <v>5934</v>
      </c>
      <c r="Q306" s="36">
        <f t="shared" si="469"/>
        <v>0</v>
      </c>
      <c r="R306" s="36"/>
      <c r="S306" s="36"/>
      <c r="T306" s="36"/>
      <c r="U306" s="36"/>
      <c r="V306" s="36">
        <f t="shared" si="470"/>
        <v>5934</v>
      </c>
      <c r="W306" s="36">
        <f t="shared" si="471"/>
        <v>5934</v>
      </c>
      <c r="X306" s="36"/>
      <c r="Y306" s="36"/>
      <c r="Z306" s="36"/>
      <c r="AA306" s="103">
        <v>5934</v>
      </c>
      <c r="AB306" s="36"/>
      <c r="AC306" s="91">
        <f t="shared" si="423"/>
        <v>43.02182266366998</v>
      </c>
      <c r="AD306" s="30" t="s">
        <v>341</v>
      </c>
      <c r="AE306" s="47"/>
      <c r="AF306"/>
    </row>
    <row r="307" spans="1:32" s="62" customFormat="1" ht="48" customHeight="1">
      <c r="A307" s="16">
        <v>2</v>
      </c>
      <c r="B307" s="2" t="s">
        <v>391</v>
      </c>
      <c r="C307" s="34">
        <f>SUM(C308:C318)</f>
        <v>177239</v>
      </c>
      <c r="D307" s="34">
        <f t="shared" ref="D307:AB307" si="472">SUM(D308:D318)</f>
        <v>0</v>
      </c>
      <c r="E307" s="34">
        <f t="shared" si="472"/>
        <v>0</v>
      </c>
      <c r="F307" s="34">
        <f t="shared" si="472"/>
        <v>0</v>
      </c>
      <c r="G307" s="34">
        <f t="shared" si="472"/>
        <v>0</v>
      </c>
      <c r="H307" s="34">
        <f t="shared" si="472"/>
        <v>0</v>
      </c>
      <c r="I307" s="34">
        <f t="shared" si="472"/>
        <v>177239</v>
      </c>
      <c r="J307" s="34">
        <f t="shared" si="472"/>
        <v>177239</v>
      </c>
      <c r="K307" s="34">
        <f t="shared" si="472"/>
        <v>0</v>
      </c>
      <c r="L307" s="34">
        <f t="shared" si="472"/>
        <v>0</v>
      </c>
      <c r="M307" s="34">
        <f t="shared" si="472"/>
        <v>0</v>
      </c>
      <c r="N307" s="34">
        <f t="shared" si="472"/>
        <v>177239</v>
      </c>
      <c r="O307" s="34">
        <f t="shared" si="472"/>
        <v>0</v>
      </c>
      <c r="P307" s="34">
        <f t="shared" si="472"/>
        <v>36990</v>
      </c>
      <c r="Q307" s="34">
        <f t="shared" si="472"/>
        <v>0</v>
      </c>
      <c r="R307" s="34">
        <f t="shared" si="472"/>
        <v>0</v>
      </c>
      <c r="S307" s="34">
        <f t="shared" si="472"/>
        <v>0</v>
      </c>
      <c r="T307" s="34">
        <f t="shared" si="472"/>
        <v>0</v>
      </c>
      <c r="U307" s="34">
        <f t="shared" si="472"/>
        <v>0</v>
      </c>
      <c r="V307" s="34">
        <f t="shared" si="472"/>
        <v>36990</v>
      </c>
      <c r="W307" s="34">
        <f t="shared" si="472"/>
        <v>36990</v>
      </c>
      <c r="X307" s="34">
        <f t="shared" si="472"/>
        <v>0</v>
      </c>
      <c r="Y307" s="34">
        <f t="shared" si="472"/>
        <v>0</v>
      </c>
      <c r="Z307" s="34">
        <f t="shared" si="472"/>
        <v>0</v>
      </c>
      <c r="AA307" s="34">
        <f t="shared" si="472"/>
        <v>36990</v>
      </c>
      <c r="AB307" s="34">
        <f t="shared" si="472"/>
        <v>0</v>
      </c>
      <c r="AC307" s="91">
        <f t="shared" si="423"/>
        <v>20.87012452112684</v>
      </c>
      <c r="AD307" s="16"/>
      <c r="AE307" s="44"/>
      <c r="AF307" s="34"/>
    </row>
    <row r="308" spans="1:32" s="62" customFormat="1" ht="37.5">
      <c r="A308" s="63" t="s">
        <v>349</v>
      </c>
      <c r="B308" s="18" t="s">
        <v>392</v>
      </c>
      <c r="C308" s="36">
        <f t="shared" ref="C308:C319" si="473">D308+I308</f>
        <v>1379</v>
      </c>
      <c r="D308" s="36">
        <f t="shared" ref="D308:D319" si="474">SUM(E308:H308)</f>
        <v>0</v>
      </c>
      <c r="E308" s="36"/>
      <c r="F308" s="36">
        <v>0</v>
      </c>
      <c r="G308" s="36"/>
      <c r="H308" s="36"/>
      <c r="I308" s="36">
        <f t="shared" ref="I308:I318" si="475">J308+O308</f>
        <v>1379</v>
      </c>
      <c r="J308" s="36">
        <f t="shared" ref="J308:J318" si="476">SUM(K308:N308)</f>
        <v>1379</v>
      </c>
      <c r="K308" s="36"/>
      <c r="L308" s="36"/>
      <c r="M308" s="36"/>
      <c r="N308" s="36">
        <v>1379</v>
      </c>
      <c r="O308" s="36"/>
      <c r="P308" s="36">
        <f t="shared" ref="P308:P319" si="477">Q308+V308</f>
        <v>1323</v>
      </c>
      <c r="Q308" s="36">
        <f t="shared" ref="Q308:Q319" si="478">R308+S308+T308+U308</f>
        <v>0</v>
      </c>
      <c r="R308" s="36"/>
      <c r="S308" s="36"/>
      <c r="T308" s="36"/>
      <c r="U308" s="36"/>
      <c r="V308" s="36">
        <f t="shared" ref="V308:V318" si="479">W308+AB308</f>
        <v>1323</v>
      </c>
      <c r="W308" s="36">
        <f t="shared" ref="W308:W318" si="480">X308+Y308+Z308+AA308</f>
        <v>1323</v>
      </c>
      <c r="X308" s="36"/>
      <c r="Y308" s="36"/>
      <c r="Z308" s="36"/>
      <c r="AA308" s="103">
        <v>1323</v>
      </c>
      <c r="AB308" s="36"/>
      <c r="AC308" s="91">
        <f t="shared" si="423"/>
        <v>95.939086294416242</v>
      </c>
      <c r="AD308" s="30" t="s">
        <v>397</v>
      </c>
      <c r="AE308" s="47"/>
      <c r="AF308"/>
    </row>
    <row r="309" spans="1:32" s="62" customFormat="1" ht="37.5">
      <c r="A309" s="63" t="s">
        <v>352</v>
      </c>
      <c r="B309" s="18" t="s">
        <v>393</v>
      </c>
      <c r="C309" s="36">
        <f t="shared" si="473"/>
        <v>1379</v>
      </c>
      <c r="D309" s="36">
        <f t="shared" si="474"/>
        <v>0</v>
      </c>
      <c r="E309" s="36"/>
      <c r="F309" s="36">
        <v>0</v>
      </c>
      <c r="G309" s="36"/>
      <c r="H309" s="36"/>
      <c r="I309" s="36">
        <f t="shared" si="475"/>
        <v>1379</v>
      </c>
      <c r="J309" s="36">
        <f t="shared" si="476"/>
        <v>1379</v>
      </c>
      <c r="K309" s="36"/>
      <c r="L309" s="36"/>
      <c r="M309" s="36"/>
      <c r="N309" s="36">
        <v>1379</v>
      </c>
      <c r="O309" s="36"/>
      <c r="P309" s="36">
        <f t="shared" si="477"/>
        <v>0</v>
      </c>
      <c r="Q309" s="36">
        <f t="shared" si="478"/>
        <v>0</v>
      </c>
      <c r="R309" s="36"/>
      <c r="S309" s="36"/>
      <c r="T309" s="36"/>
      <c r="U309" s="36"/>
      <c r="V309" s="36">
        <f t="shared" si="479"/>
        <v>0</v>
      </c>
      <c r="W309" s="36">
        <f t="shared" si="480"/>
        <v>0</v>
      </c>
      <c r="X309" s="36"/>
      <c r="Y309" s="36"/>
      <c r="Z309" s="36"/>
      <c r="AA309" s="36"/>
      <c r="AB309" s="36"/>
      <c r="AC309" s="91">
        <f t="shared" si="423"/>
        <v>0</v>
      </c>
      <c r="AD309" s="30" t="s">
        <v>311</v>
      </c>
      <c r="AE309" s="47"/>
      <c r="AF309"/>
    </row>
    <row r="310" spans="1:32" s="62" customFormat="1" ht="37.5">
      <c r="A310" s="63" t="s">
        <v>402</v>
      </c>
      <c r="B310" s="18" t="s">
        <v>76</v>
      </c>
      <c r="C310" s="36">
        <f t="shared" si="473"/>
        <v>17241</v>
      </c>
      <c r="D310" s="36">
        <f t="shared" si="474"/>
        <v>0</v>
      </c>
      <c r="E310" s="36"/>
      <c r="F310" s="36"/>
      <c r="G310" s="36"/>
      <c r="H310" s="36"/>
      <c r="I310" s="36">
        <f t="shared" si="475"/>
        <v>17241</v>
      </c>
      <c r="J310" s="36">
        <f t="shared" si="476"/>
        <v>17241</v>
      </c>
      <c r="K310" s="36"/>
      <c r="L310" s="36"/>
      <c r="M310" s="36"/>
      <c r="N310" s="36">
        <v>17241</v>
      </c>
      <c r="O310" s="36"/>
      <c r="P310" s="36">
        <f t="shared" si="477"/>
        <v>0</v>
      </c>
      <c r="Q310" s="36">
        <f t="shared" si="478"/>
        <v>0</v>
      </c>
      <c r="R310" s="36"/>
      <c r="S310" s="36"/>
      <c r="T310" s="36"/>
      <c r="U310" s="36"/>
      <c r="V310" s="36">
        <f t="shared" si="479"/>
        <v>0</v>
      </c>
      <c r="W310" s="36">
        <f t="shared" si="480"/>
        <v>0</v>
      </c>
      <c r="X310" s="36"/>
      <c r="Y310" s="36"/>
      <c r="Z310" s="36"/>
      <c r="AA310" s="36"/>
      <c r="AB310" s="36"/>
      <c r="AC310" s="91">
        <f t="shared" si="423"/>
        <v>0</v>
      </c>
      <c r="AD310" s="30" t="s">
        <v>398</v>
      </c>
      <c r="AE310" s="47"/>
      <c r="AF310"/>
    </row>
    <row r="311" spans="1:32" s="62" customFormat="1" ht="37.5">
      <c r="A311" s="63" t="s">
        <v>403</v>
      </c>
      <c r="B311" s="18" t="s">
        <v>394</v>
      </c>
      <c r="C311" s="36">
        <f t="shared" si="473"/>
        <v>14483</v>
      </c>
      <c r="D311" s="36">
        <f t="shared" si="474"/>
        <v>0</v>
      </c>
      <c r="E311" s="36"/>
      <c r="F311" s="36"/>
      <c r="G311" s="36"/>
      <c r="H311" s="36"/>
      <c r="I311" s="36">
        <f t="shared" si="475"/>
        <v>14483</v>
      </c>
      <c r="J311" s="36">
        <f t="shared" si="476"/>
        <v>14483</v>
      </c>
      <c r="K311" s="36"/>
      <c r="L311" s="36"/>
      <c r="M311" s="36"/>
      <c r="N311" s="36">
        <v>14483</v>
      </c>
      <c r="O311" s="36"/>
      <c r="P311" s="36">
        <f t="shared" si="477"/>
        <v>4745</v>
      </c>
      <c r="Q311" s="36">
        <f t="shared" si="478"/>
        <v>0</v>
      </c>
      <c r="R311" s="36"/>
      <c r="S311" s="36"/>
      <c r="T311" s="36"/>
      <c r="U311" s="36"/>
      <c r="V311" s="36">
        <f t="shared" si="479"/>
        <v>4745</v>
      </c>
      <c r="W311" s="36">
        <f t="shared" si="480"/>
        <v>4745</v>
      </c>
      <c r="X311" s="36"/>
      <c r="Y311" s="36"/>
      <c r="Z311" s="36"/>
      <c r="AA311" s="103">
        <v>4745</v>
      </c>
      <c r="AB311" s="36"/>
      <c r="AC311" s="91">
        <f t="shared" si="423"/>
        <v>32.762549195608642</v>
      </c>
      <c r="AD311" s="30" t="s">
        <v>399</v>
      </c>
      <c r="AE311" s="47"/>
      <c r="AF311"/>
    </row>
    <row r="312" spans="1:32" s="62" customFormat="1" ht="37.5">
      <c r="A312" s="63" t="s">
        <v>404</v>
      </c>
      <c r="B312" s="18" t="s">
        <v>19</v>
      </c>
      <c r="C312" s="36">
        <f t="shared" si="473"/>
        <v>9655</v>
      </c>
      <c r="D312" s="36">
        <f t="shared" si="474"/>
        <v>0</v>
      </c>
      <c r="E312" s="36"/>
      <c r="F312" s="36"/>
      <c r="G312" s="36"/>
      <c r="H312" s="36"/>
      <c r="I312" s="36">
        <f t="shared" si="475"/>
        <v>9655</v>
      </c>
      <c r="J312" s="36">
        <f t="shared" si="476"/>
        <v>9655</v>
      </c>
      <c r="K312" s="36"/>
      <c r="L312" s="36"/>
      <c r="M312" s="36"/>
      <c r="N312" s="36">
        <v>9655</v>
      </c>
      <c r="O312" s="36"/>
      <c r="P312" s="36">
        <f t="shared" si="477"/>
        <v>1554</v>
      </c>
      <c r="Q312" s="36">
        <f t="shared" si="478"/>
        <v>0</v>
      </c>
      <c r="R312" s="36"/>
      <c r="S312" s="36"/>
      <c r="T312" s="36"/>
      <c r="U312" s="36"/>
      <c r="V312" s="36">
        <f t="shared" si="479"/>
        <v>1554</v>
      </c>
      <c r="W312" s="36">
        <f t="shared" si="480"/>
        <v>1554</v>
      </c>
      <c r="X312" s="36"/>
      <c r="Y312" s="36"/>
      <c r="Z312" s="36"/>
      <c r="AA312" s="103">
        <v>1554</v>
      </c>
      <c r="AB312" s="36"/>
      <c r="AC312" s="91">
        <f t="shared" si="423"/>
        <v>16.095287415846713</v>
      </c>
      <c r="AD312" s="30" t="s">
        <v>382</v>
      </c>
      <c r="AE312" s="47"/>
      <c r="AF312"/>
    </row>
    <row r="313" spans="1:32" s="62" customFormat="1" ht="37.5">
      <c r="A313" s="63" t="s">
        <v>405</v>
      </c>
      <c r="B313" s="18" t="s">
        <v>15</v>
      </c>
      <c r="C313" s="36">
        <f t="shared" si="473"/>
        <v>21379</v>
      </c>
      <c r="D313" s="36">
        <f t="shared" si="474"/>
        <v>0</v>
      </c>
      <c r="E313" s="36"/>
      <c r="F313" s="36"/>
      <c r="G313" s="36"/>
      <c r="H313" s="36"/>
      <c r="I313" s="36">
        <f t="shared" si="475"/>
        <v>21379</v>
      </c>
      <c r="J313" s="36">
        <f t="shared" si="476"/>
        <v>21379</v>
      </c>
      <c r="K313" s="36"/>
      <c r="L313" s="36"/>
      <c r="M313" s="36"/>
      <c r="N313" s="36">
        <v>21379</v>
      </c>
      <c r="O313" s="36"/>
      <c r="P313" s="36">
        <f t="shared" si="477"/>
        <v>1069</v>
      </c>
      <c r="Q313" s="36">
        <f t="shared" si="478"/>
        <v>0</v>
      </c>
      <c r="R313" s="36"/>
      <c r="S313" s="36"/>
      <c r="T313" s="36"/>
      <c r="U313" s="36"/>
      <c r="V313" s="36">
        <f t="shared" si="479"/>
        <v>1069</v>
      </c>
      <c r="W313" s="36">
        <f t="shared" si="480"/>
        <v>1069</v>
      </c>
      <c r="X313" s="36"/>
      <c r="Y313" s="36"/>
      <c r="Z313" s="36"/>
      <c r="AA313" s="103">
        <v>1069</v>
      </c>
      <c r="AB313" s="36"/>
      <c r="AC313" s="91">
        <f t="shared" si="423"/>
        <v>5.0002338743626922</v>
      </c>
      <c r="AD313" s="30" t="s">
        <v>396</v>
      </c>
      <c r="AE313" s="47"/>
      <c r="AF313"/>
    </row>
    <row r="314" spans="1:32" s="62" customFormat="1" ht="37.5">
      <c r="A314" s="63" t="s">
        <v>406</v>
      </c>
      <c r="B314" s="18" t="s">
        <v>18</v>
      </c>
      <c r="C314" s="36">
        <f t="shared" si="473"/>
        <v>22759</v>
      </c>
      <c r="D314" s="36">
        <f t="shared" si="474"/>
        <v>0</v>
      </c>
      <c r="E314" s="36"/>
      <c r="F314" s="36"/>
      <c r="G314" s="36"/>
      <c r="H314" s="36"/>
      <c r="I314" s="36">
        <f t="shared" si="475"/>
        <v>22759</v>
      </c>
      <c r="J314" s="36">
        <f t="shared" si="476"/>
        <v>22759</v>
      </c>
      <c r="K314" s="36"/>
      <c r="L314" s="36"/>
      <c r="M314" s="36"/>
      <c r="N314" s="36">
        <v>22759</v>
      </c>
      <c r="O314" s="36"/>
      <c r="P314" s="36">
        <f t="shared" si="477"/>
        <v>0</v>
      </c>
      <c r="Q314" s="36">
        <f t="shared" si="478"/>
        <v>0</v>
      </c>
      <c r="R314" s="36"/>
      <c r="S314" s="36"/>
      <c r="T314" s="36"/>
      <c r="U314" s="36"/>
      <c r="V314" s="36">
        <f t="shared" si="479"/>
        <v>0</v>
      </c>
      <c r="W314" s="36">
        <f t="shared" si="480"/>
        <v>0</v>
      </c>
      <c r="X314" s="36"/>
      <c r="Y314" s="36"/>
      <c r="Z314" s="36"/>
      <c r="AA314" s="36"/>
      <c r="AB314" s="36"/>
      <c r="AC314" s="91">
        <f t="shared" si="423"/>
        <v>0</v>
      </c>
      <c r="AD314" s="30" t="s">
        <v>341</v>
      </c>
      <c r="AE314" s="47"/>
      <c r="AF314"/>
    </row>
    <row r="315" spans="1:32" s="62" customFormat="1" ht="37.5">
      <c r="A315" s="63" t="s">
        <v>407</v>
      </c>
      <c r="B315" s="18" t="s">
        <v>16</v>
      </c>
      <c r="C315" s="36">
        <f t="shared" si="473"/>
        <v>22758</v>
      </c>
      <c r="D315" s="36">
        <f t="shared" si="474"/>
        <v>0</v>
      </c>
      <c r="E315" s="36"/>
      <c r="F315" s="36"/>
      <c r="G315" s="36"/>
      <c r="H315" s="36"/>
      <c r="I315" s="36">
        <f t="shared" si="475"/>
        <v>22758</v>
      </c>
      <c r="J315" s="36">
        <f t="shared" si="476"/>
        <v>22758</v>
      </c>
      <c r="K315" s="36"/>
      <c r="L315" s="36"/>
      <c r="M315" s="36"/>
      <c r="N315" s="36">
        <v>22758</v>
      </c>
      <c r="O315" s="36"/>
      <c r="P315" s="36">
        <f t="shared" si="477"/>
        <v>6729</v>
      </c>
      <c r="Q315" s="36">
        <f t="shared" si="478"/>
        <v>0</v>
      </c>
      <c r="R315" s="36"/>
      <c r="S315" s="36"/>
      <c r="T315" s="36"/>
      <c r="U315" s="36"/>
      <c r="V315" s="36">
        <f t="shared" si="479"/>
        <v>6729</v>
      </c>
      <c r="W315" s="36">
        <f t="shared" si="480"/>
        <v>6729</v>
      </c>
      <c r="X315" s="36"/>
      <c r="Y315" s="36"/>
      <c r="Z315" s="36"/>
      <c r="AA315" s="103">
        <v>6729</v>
      </c>
      <c r="AB315" s="36"/>
      <c r="AC315" s="91">
        <f t="shared" si="423"/>
        <v>29.567624571579227</v>
      </c>
      <c r="AD315" s="30" t="s">
        <v>395</v>
      </c>
      <c r="AE315" s="47"/>
      <c r="AF315"/>
    </row>
    <row r="316" spans="1:32" s="62" customFormat="1" ht="37.5">
      <c r="A316" s="63" t="s">
        <v>408</v>
      </c>
      <c r="B316" s="18" t="s">
        <v>17</v>
      </c>
      <c r="C316" s="36">
        <f t="shared" si="473"/>
        <v>30344</v>
      </c>
      <c r="D316" s="36">
        <f t="shared" si="474"/>
        <v>0</v>
      </c>
      <c r="E316" s="36"/>
      <c r="F316" s="36"/>
      <c r="G316" s="36"/>
      <c r="H316" s="36"/>
      <c r="I316" s="36">
        <f t="shared" si="475"/>
        <v>30344</v>
      </c>
      <c r="J316" s="36">
        <f t="shared" si="476"/>
        <v>30344</v>
      </c>
      <c r="K316" s="36"/>
      <c r="L316" s="36"/>
      <c r="M316" s="36"/>
      <c r="N316" s="36">
        <v>30344</v>
      </c>
      <c r="O316" s="36"/>
      <c r="P316" s="36">
        <f t="shared" si="477"/>
        <v>5709</v>
      </c>
      <c r="Q316" s="36">
        <f t="shared" si="478"/>
        <v>0</v>
      </c>
      <c r="R316" s="36"/>
      <c r="S316" s="36"/>
      <c r="T316" s="36"/>
      <c r="U316" s="36"/>
      <c r="V316" s="36">
        <f t="shared" si="479"/>
        <v>5709</v>
      </c>
      <c r="W316" s="36">
        <f t="shared" si="480"/>
        <v>5709</v>
      </c>
      <c r="X316" s="36"/>
      <c r="Y316" s="36"/>
      <c r="Z316" s="36"/>
      <c r="AA316" s="103">
        <v>5709</v>
      </c>
      <c r="AB316" s="36"/>
      <c r="AC316" s="91">
        <f t="shared" si="423"/>
        <v>18.814263116266808</v>
      </c>
      <c r="AD316" s="30" t="s">
        <v>275</v>
      </c>
      <c r="AE316" s="47"/>
      <c r="AF316"/>
    </row>
    <row r="317" spans="1:32" s="62" customFormat="1" ht="37.5">
      <c r="A317" s="63" t="s">
        <v>409</v>
      </c>
      <c r="B317" s="18" t="s">
        <v>20</v>
      </c>
      <c r="C317" s="36">
        <f t="shared" si="473"/>
        <v>10345</v>
      </c>
      <c r="D317" s="36">
        <f t="shared" si="474"/>
        <v>0</v>
      </c>
      <c r="E317" s="36"/>
      <c r="F317" s="36"/>
      <c r="G317" s="36"/>
      <c r="H317" s="36"/>
      <c r="I317" s="36">
        <f t="shared" si="475"/>
        <v>10345</v>
      </c>
      <c r="J317" s="36">
        <f t="shared" si="476"/>
        <v>10345</v>
      </c>
      <c r="K317" s="36"/>
      <c r="L317" s="36"/>
      <c r="M317" s="36"/>
      <c r="N317" s="36">
        <v>10345</v>
      </c>
      <c r="O317" s="36"/>
      <c r="P317" s="36">
        <f t="shared" si="477"/>
        <v>6325</v>
      </c>
      <c r="Q317" s="36">
        <f t="shared" si="478"/>
        <v>0</v>
      </c>
      <c r="R317" s="36"/>
      <c r="S317" s="36"/>
      <c r="T317" s="36"/>
      <c r="U317" s="36"/>
      <c r="V317" s="36">
        <f t="shared" si="479"/>
        <v>6325</v>
      </c>
      <c r="W317" s="36">
        <f t="shared" si="480"/>
        <v>6325</v>
      </c>
      <c r="X317" s="36"/>
      <c r="Y317" s="36"/>
      <c r="Z317" s="36"/>
      <c r="AA317" s="103">
        <v>6325</v>
      </c>
      <c r="AB317" s="36"/>
      <c r="AC317" s="91">
        <f t="shared" si="423"/>
        <v>61.140647655872407</v>
      </c>
      <c r="AD317" s="30" t="s">
        <v>277</v>
      </c>
      <c r="AE317" s="47"/>
      <c r="AF317"/>
    </row>
    <row r="318" spans="1:32" s="62" customFormat="1" ht="37.5">
      <c r="A318" s="30" t="s">
        <v>410</v>
      </c>
      <c r="B318" s="18" t="s">
        <v>14</v>
      </c>
      <c r="C318" s="36">
        <f t="shared" si="473"/>
        <v>25517</v>
      </c>
      <c r="D318" s="36">
        <f t="shared" si="474"/>
        <v>0</v>
      </c>
      <c r="E318" s="36"/>
      <c r="F318" s="36"/>
      <c r="G318" s="36"/>
      <c r="H318" s="36"/>
      <c r="I318" s="36">
        <f t="shared" si="475"/>
        <v>25517</v>
      </c>
      <c r="J318" s="36">
        <f t="shared" si="476"/>
        <v>25517</v>
      </c>
      <c r="K318" s="36"/>
      <c r="L318" s="36"/>
      <c r="M318" s="36"/>
      <c r="N318" s="36">
        <v>25517</v>
      </c>
      <c r="O318" s="36"/>
      <c r="P318" s="36">
        <f t="shared" si="477"/>
        <v>9536</v>
      </c>
      <c r="Q318" s="36">
        <f t="shared" si="478"/>
        <v>0</v>
      </c>
      <c r="R318" s="36"/>
      <c r="S318" s="36"/>
      <c r="T318" s="36"/>
      <c r="U318" s="36"/>
      <c r="V318" s="36">
        <f t="shared" si="479"/>
        <v>9536</v>
      </c>
      <c r="W318" s="36">
        <f t="shared" si="480"/>
        <v>9536</v>
      </c>
      <c r="X318" s="36"/>
      <c r="Y318" s="36"/>
      <c r="Z318" s="36"/>
      <c r="AA318" s="103">
        <v>9536</v>
      </c>
      <c r="AB318" s="36"/>
      <c r="AC318" s="91">
        <f t="shared" si="423"/>
        <v>37.371164321824665</v>
      </c>
      <c r="AD318" s="30" t="s">
        <v>381</v>
      </c>
      <c r="AE318" s="47"/>
      <c r="AF318"/>
    </row>
    <row r="319" spans="1:32" s="62" customFormat="1" ht="37.5">
      <c r="A319" s="16"/>
      <c r="B319" s="2" t="s">
        <v>401</v>
      </c>
      <c r="C319" s="34">
        <f t="shared" si="473"/>
        <v>10000</v>
      </c>
      <c r="D319" s="36">
        <f t="shared" si="474"/>
        <v>0</v>
      </c>
      <c r="E319" s="34"/>
      <c r="F319" s="34"/>
      <c r="G319" s="34"/>
      <c r="H319" s="34"/>
      <c r="I319" s="34">
        <f>J319+O319</f>
        <v>10000</v>
      </c>
      <c r="J319" s="34">
        <f>SUM(K319:N319)</f>
        <v>10000</v>
      </c>
      <c r="K319" s="34"/>
      <c r="L319" s="34"/>
      <c r="M319" s="34"/>
      <c r="N319" s="34">
        <v>10000</v>
      </c>
      <c r="O319" s="34"/>
      <c r="P319" s="34">
        <f t="shared" si="477"/>
        <v>0</v>
      </c>
      <c r="Q319" s="34">
        <f t="shared" si="478"/>
        <v>0</v>
      </c>
      <c r="R319" s="34"/>
      <c r="S319" s="34"/>
      <c r="T319" s="34"/>
      <c r="U319" s="34"/>
      <c r="V319" s="34"/>
      <c r="W319" s="34"/>
      <c r="X319" s="34"/>
      <c r="Y319" s="34"/>
      <c r="Z319" s="34"/>
      <c r="AA319" s="34"/>
      <c r="AB319" s="34"/>
      <c r="AC319" s="91">
        <f t="shared" si="423"/>
        <v>0</v>
      </c>
      <c r="AD319" s="16" t="s">
        <v>283</v>
      </c>
      <c r="AE319" s="44"/>
      <c r="AF319"/>
    </row>
    <row r="320" spans="1:32" s="62" customFormat="1" ht="11.25" customHeight="1">
      <c r="A320" s="16"/>
      <c r="B320" s="2"/>
      <c r="C320" s="34"/>
      <c r="D320" s="34"/>
      <c r="E320" s="34"/>
      <c r="F320" s="34"/>
      <c r="G320" s="34"/>
      <c r="H320" s="34"/>
      <c r="I320" s="34"/>
      <c r="J320" s="34"/>
      <c r="K320" s="34"/>
      <c r="L320" s="34"/>
      <c r="M320" s="34"/>
      <c r="N320" s="34"/>
      <c r="O320" s="34"/>
      <c r="P320" s="34"/>
      <c r="Q320" s="34"/>
      <c r="R320" s="34"/>
      <c r="S320" s="34"/>
      <c r="T320" s="34"/>
      <c r="U320" s="34"/>
      <c r="V320" s="34"/>
      <c r="W320" s="34"/>
      <c r="X320" s="34"/>
      <c r="Y320" s="34"/>
      <c r="Z320" s="34"/>
      <c r="AA320" s="34"/>
      <c r="AB320" s="34"/>
      <c r="AC320" s="91"/>
      <c r="AD320" s="16"/>
      <c r="AE320" s="44"/>
    </row>
    <row r="321" spans="1:32">
      <c r="A321" s="26" t="s">
        <v>38</v>
      </c>
      <c r="B321" s="25" t="s">
        <v>247</v>
      </c>
      <c r="C321" s="37">
        <f>SUM(C322:C324)</f>
        <v>60663</v>
      </c>
      <c r="D321" s="37">
        <f>SUM(D322:D324)</f>
        <v>60663</v>
      </c>
      <c r="E321" s="37">
        <f t="shared" ref="E321:AB321" si="481">SUM(E322:E324)</f>
        <v>46493</v>
      </c>
      <c r="F321" s="37">
        <f t="shared" si="481"/>
        <v>14170</v>
      </c>
      <c r="G321" s="37">
        <f t="shared" si="481"/>
        <v>0</v>
      </c>
      <c r="H321" s="37">
        <f t="shared" si="481"/>
        <v>0</v>
      </c>
      <c r="I321" s="37"/>
      <c r="J321" s="37"/>
      <c r="K321" s="37">
        <f t="shared" si="481"/>
        <v>0</v>
      </c>
      <c r="L321" s="37"/>
      <c r="M321" s="37"/>
      <c r="N321" s="37"/>
      <c r="O321" s="37">
        <f t="shared" si="481"/>
        <v>0</v>
      </c>
      <c r="P321" s="37">
        <f t="shared" si="481"/>
        <v>648</v>
      </c>
      <c r="Q321" s="37">
        <f t="shared" si="481"/>
        <v>648</v>
      </c>
      <c r="R321" s="37">
        <f t="shared" si="481"/>
        <v>648</v>
      </c>
      <c r="S321" s="37">
        <f t="shared" si="481"/>
        <v>0</v>
      </c>
      <c r="T321" s="37">
        <f t="shared" si="481"/>
        <v>0</v>
      </c>
      <c r="U321" s="37">
        <f t="shared" si="481"/>
        <v>0</v>
      </c>
      <c r="V321" s="37">
        <f t="shared" si="481"/>
        <v>0</v>
      </c>
      <c r="W321" s="37">
        <f t="shared" si="481"/>
        <v>0</v>
      </c>
      <c r="X321" s="37">
        <f t="shared" si="481"/>
        <v>0</v>
      </c>
      <c r="Y321" s="37">
        <f t="shared" si="481"/>
        <v>0</v>
      </c>
      <c r="Z321" s="37">
        <f t="shared" si="481"/>
        <v>0</v>
      </c>
      <c r="AA321" s="37">
        <f t="shared" si="481"/>
        <v>0</v>
      </c>
      <c r="AB321" s="37">
        <f t="shared" si="481"/>
        <v>0</v>
      </c>
      <c r="AC321" s="101">
        <f t="shared" si="423"/>
        <v>1.0681964294545274</v>
      </c>
      <c r="AD321" s="26">
        <v>0</v>
      </c>
      <c r="AE321" s="49">
        <v>0</v>
      </c>
      <c r="AF321" s="37">
        <v>1</v>
      </c>
    </row>
    <row r="322" spans="1:32" ht="25.5" customHeight="1">
      <c r="A322" s="12">
        <v>1</v>
      </c>
      <c r="B322" s="5" t="s">
        <v>40</v>
      </c>
      <c r="C322" s="35">
        <f t="shared" ref="C322:C323" si="482">D322+I322</f>
        <v>32100</v>
      </c>
      <c r="D322" s="35">
        <f t="shared" ref="D322:D323" si="483">SUM(E322:H322)</f>
        <v>32100</v>
      </c>
      <c r="E322" s="35">
        <v>32100</v>
      </c>
      <c r="F322" s="35"/>
      <c r="G322" s="35"/>
      <c r="H322" s="35"/>
      <c r="I322" s="35"/>
      <c r="J322" s="35"/>
      <c r="K322" s="35"/>
      <c r="L322" s="35"/>
      <c r="M322" s="35"/>
      <c r="N322" s="35"/>
      <c r="O322" s="35"/>
      <c r="P322" s="39">
        <f t="shared" ref="P322:P324" si="484">Q322+V322</f>
        <v>648</v>
      </c>
      <c r="Q322" s="39">
        <f t="shared" ref="Q322:Q324" si="485">R322+S322+T322+U322</f>
        <v>648</v>
      </c>
      <c r="R322" s="102">
        <v>648</v>
      </c>
      <c r="S322" s="35"/>
      <c r="T322" s="35"/>
      <c r="U322" s="35"/>
      <c r="V322" s="35"/>
      <c r="W322" s="35"/>
      <c r="X322" s="35"/>
      <c r="Y322" s="35"/>
      <c r="Z322" s="35"/>
      <c r="AA322" s="35"/>
      <c r="AB322" s="35"/>
      <c r="AC322" s="91">
        <f t="shared" si="423"/>
        <v>2.0186915887850465</v>
      </c>
      <c r="AD322" s="12" t="s">
        <v>256</v>
      </c>
      <c r="AE322" s="45"/>
    </row>
    <row r="323" spans="1:32" ht="45.75" customHeight="1">
      <c r="A323" s="12">
        <v>2</v>
      </c>
      <c r="B323" s="5" t="s">
        <v>41</v>
      </c>
      <c r="C323" s="35">
        <f t="shared" si="482"/>
        <v>14170</v>
      </c>
      <c r="D323" s="35">
        <f t="shared" si="483"/>
        <v>14170</v>
      </c>
      <c r="E323" s="35"/>
      <c r="F323" s="35">
        <v>14170</v>
      </c>
      <c r="G323" s="35"/>
      <c r="H323" s="35"/>
      <c r="I323" s="35"/>
      <c r="J323" s="35"/>
      <c r="K323" s="35"/>
      <c r="L323" s="35"/>
      <c r="M323" s="35"/>
      <c r="N323" s="35"/>
      <c r="O323" s="35"/>
      <c r="P323" s="39">
        <f t="shared" si="484"/>
        <v>0</v>
      </c>
      <c r="Q323" s="39">
        <f t="shared" si="485"/>
        <v>0</v>
      </c>
      <c r="R323" s="35"/>
      <c r="S323" s="35"/>
      <c r="T323" s="35"/>
      <c r="U323" s="35"/>
      <c r="V323" s="35"/>
      <c r="W323" s="35"/>
      <c r="X323" s="35"/>
      <c r="Y323" s="35"/>
      <c r="Z323" s="35"/>
      <c r="AA323" s="35"/>
      <c r="AB323" s="35"/>
      <c r="AC323" s="91">
        <f t="shared" si="423"/>
        <v>0</v>
      </c>
      <c r="AD323" s="12" t="s">
        <v>256</v>
      </c>
      <c r="AE323" s="45"/>
    </row>
    <row r="324" spans="1:32" ht="49.5" customHeight="1">
      <c r="A324" s="12">
        <v>3</v>
      </c>
      <c r="B324" s="5" t="s">
        <v>42</v>
      </c>
      <c r="C324" s="35">
        <f>D324+I324</f>
        <v>14393</v>
      </c>
      <c r="D324" s="35">
        <f>SUM(E324:H324)</f>
        <v>14393</v>
      </c>
      <c r="E324" s="35">
        <v>14393</v>
      </c>
      <c r="F324" s="35"/>
      <c r="G324" s="35"/>
      <c r="H324" s="35"/>
      <c r="I324" s="35"/>
      <c r="J324" s="35"/>
      <c r="K324" s="35"/>
      <c r="L324" s="35"/>
      <c r="M324" s="35"/>
      <c r="N324" s="35"/>
      <c r="O324" s="35"/>
      <c r="P324" s="39">
        <f t="shared" si="484"/>
        <v>0</v>
      </c>
      <c r="Q324" s="39">
        <f t="shared" si="485"/>
        <v>0</v>
      </c>
      <c r="R324" s="35"/>
      <c r="S324" s="35"/>
      <c r="T324" s="35"/>
      <c r="U324" s="35"/>
      <c r="V324" s="35"/>
      <c r="W324" s="35"/>
      <c r="X324" s="35"/>
      <c r="Y324" s="35"/>
      <c r="Z324" s="35"/>
      <c r="AA324" s="35"/>
      <c r="AB324" s="35"/>
      <c r="AC324" s="91">
        <f t="shared" si="423"/>
        <v>0</v>
      </c>
      <c r="AD324" s="12" t="s">
        <v>256</v>
      </c>
      <c r="AE324" s="45"/>
    </row>
    <row r="325" spans="1:32" ht="10.5" customHeight="1">
      <c r="A325" s="6"/>
      <c r="B325" s="7"/>
      <c r="C325" s="41"/>
      <c r="D325" s="41"/>
      <c r="E325" s="41"/>
      <c r="F325" s="41"/>
      <c r="G325" s="41"/>
      <c r="H325" s="41"/>
      <c r="I325" s="41"/>
      <c r="J325" s="41"/>
      <c r="K325" s="41"/>
      <c r="L325" s="41"/>
      <c r="M325" s="41"/>
      <c r="N325" s="41"/>
      <c r="O325" s="41"/>
      <c r="P325" s="41"/>
      <c r="Q325" s="41"/>
      <c r="R325" s="41"/>
      <c r="S325" s="41"/>
      <c r="T325" s="41"/>
      <c r="U325" s="41"/>
      <c r="V325" s="41"/>
      <c r="W325" s="41"/>
      <c r="X325" s="41"/>
      <c r="Y325" s="41"/>
      <c r="Z325" s="41"/>
      <c r="AA325" s="41"/>
      <c r="AB325" s="41"/>
      <c r="AC325" s="60"/>
      <c r="AD325" s="6"/>
      <c r="AE325" s="8"/>
    </row>
  </sheetData>
  <autoFilter ref="A12:AE325" xr:uid="{00000000-0009-0000-0000-000013000000}"/>
  <mergeCells count="42">
    <mergeCell ref="R10:R11"/>
    <mergeCell ref="Q8:Q11"/>
    <mergeCell ref="R8:U8"/>
    <mergeCell ref="V8:V11"/>
    <mergeCell ref="W8:AB8"/>
    <mergeCell ref="R9:U9"/>
    <mergeCell ref="W9:AB9"/>
    <mergeCell ref="S10:S11"/>
    <mergeCell ref="T10:T11"/>
    <mergeCell ref="U10:U11"/>
    <mergeCell ref="W10:W11"/>
    <mergeCell ref="X10:AA10"/>
    <mergeCell ref="Q6:AB6"/>
    <mergeCell ref="AC6:AC11"/>
    <mergeCell ref="AD6:AD11"/>
    <mergeCell ref="AE6:AE11"/>
    <mergeCell ref="D7:O7"/>
    <mergeCell ref="Q7:AB7"/>
    <mergeCell ref="D8:D11"/>
    <mergeCell ref="E8:H8"/>
    <mergeCell ref="I8:I11"/>
    <mergeCell ref="J8:O8"/>
    <mergeCell ref="AB10:AB11"/>
    <mergeCell ref="G10:G11"/>
    <mergeCell ref="H10:H11"/>
    <mergeCell ref="J10:J11"/>
    <mergeCell ref="K10:N10"/>
    <mergeCell ref="O10:O11"/>
    <mergeCell ref="A1:AE1"/>
    <mergeCell ref="A2:AE2"/>
    <mergeCell ref="A3:AE3"/>
    <mergeCell ref="A4:AE4"/>
    <mergeCell ref="AD5:AE5"/>
    <mergeCell ref="A6:A11"/>
    <mergeCell ref="B6:B11"/>
    <mergeCell ref="C6:C11"/>
    <mergeCell ref="D6:O6"/>
    <mergeCell ref="P6:P11"/>
    <mergeCell ref="F10:F11"/>
    <mergeCell ref="E9:H9"/>
    <mergeCell ref="J9:O9"/>
    <mergeCell ref="E10:E11"/>
  </mergeCells>
  <pageMargins left="0.23622047244094491" right="0.23622047244094491" top="0.74803149606299213" bottom="0.74803149606299213" header="0.31496062992125984" footer="0.31496062992125984"/>
  <pageSetup paperSize="9" scale="29" orientation="landscape"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6" tint="0.59999389629810485"/>
  </sheetPr>
  <dimension ref="A1:AF104"/>
  <sheetViews>
    <sheetView showZeros="0" topLeftCell="C1" zoomScale="60" zoomScaleNormal="60" workbookViewId="0">
      <selection activeCell="AD18" sqref="AD18"/>
    </sheetView>
  </sheetViews>
  <sheetFormatPr defaultRowHeight="18.75"/>
  <cols>
    <col min="1" max="1" width="5.33203125" style="1" customWidth="1"/>
    <col min="2" max="2" width="47.77734375" customWidth="1"/>
    <col min="3" max="3" width="13.5546875" customWidth="1"/>
    <col min="4" max="4" width="12.5546875" customWidth="1"/>
    <col min="5" max="5" width="9.77734375" customWidth="1"/>
    <col min="6" max="6" width="10.77734375" customWidth="1"/>
    <col min="7" max="7" width="10.21875" customWidth="1"/>
    <col min="8" max="10" width="11.77734375" customWidth="1"/>
    <col min="11" max="12" width="12.5546875" customWidth="1"/>
    <col min="13" max="13" width="13.6640625" customWidth="1"/>
    <col min="14" max="14" width="12.5546875" customWidth="1"/>
    <col min="15" max="15" width="10.5546875" customWidth="1"/>
    <col min="16" max="16" width="13.88671875" customWidth="1"/>
    <col min="17" max="17" width="10.109375" customWidth="1"/>
    <col min="18" max="21" width="8.88671875" customWidth="1"/>
    <col min="22" max="22" width="9.88671875" customWidth="1"/>
    <col min="23" max="23" width="8.88671875" customWidth="1"/>
    <col min="24" max="24" width="11.109375" customWidth="1"/>
    <col min="25" max="25" width="12.6640625" customWidth="1"/>
    <col min="26" max="26" width="13.6640625" customWidth="1"/>
    <col min="27" max="27" width="10.44140625" customWidth="1"/>
    <col min="28" max="28" width="8.88671875" customWidth="1"/>
    <col min="29" max="29" width="11.6640625" style="1" customWidth="1"/>
    <col min="30" max="30" width="18.21875" style="1" customWidth="1"/>
    <col min="32" max="32" width="10.109375" bestFit="1" customWidth="1"/>
    <col min="33" max="33" width="12.21875" customWidth="1"/>
  </cols>
  <sheetData>
    <row r="1" spans="1:31" ht="22.5">
      <c r="A1" s="796" t="s">
        <v>305</v>
      </c>
      <c r="B1" s="796"/>
      <c r="C1" s="796"/>
      <c r="D1" s="796"/>
      <c r="E1" s="796"/>
      <c r="F1" s="796"/>
      <c r="G1" s="796"/>
      <c r="H1" s="796"/>
      <c r="I1" s="796"/>
      <c r="J1" s="796"/>
      <c r="K1" s="796"/>
      <c r="L1" s="796"/>
      <c r="M1" s="796"/>
      <c r="N1" s="796"/>
      <c r="O1" s="796"/>
      <c r="P1" s="796"/>
      <c r="Q1" s="796"/>
      <c r="R1" s="796"/>
      <c r="S1" s="796"/>
      <c r="T1" s="796"/>
      <c r="U1" s="796"/>
      <c r="V1" s="796"/>
      <c r="W1" s="796"/>
      <c r="X1" s="796"/>
      <c r="Y1" s="796"/>
      <c r="Z1" s="796"/>
      <c r="AA1" s="796"/>
      <c r="AB1" s="796"/>
      <c r="AC1" s="796"/>
      <c r="AD1" s="796"/>
      <c r="AE1" s="796"/>
    </row>
    <row r="2" spans="1:31" ht="22.5">
      <c r="A2" s="796" t="s">
        <v>306</v>
      </c>
      <c r="B2" s="796"/>
      <c r="C2" s="796"/>
      <c r="D2" s="796"/>
      <c r="E2" s="796"/>
      <c r="F2" s="796"/>
      <c r="G2" s="796"/>
      <c r="H2" s="796"/>
      <c r="I2" s="796"/>
      <c r="J2" s="796"/>
      <c r="K2" s="796"/>
      <c r="L2" s="796"/>
      <c r="M2" s="796"/>
      <c r="N2" s="796"/>
      <c r="O2" s="796"/>
      <c r="P2" s="796"/>
      <c r="Q2" s="796"/>
      <c r="R2" s="796"/>
      <c r="S2" s="796"/>
      <c r="T2" s="796"/>
      <c r="U2" s="796"/>
      <c r="V2" s="796"/>
      <c r="W2" s="796"/>
      <c r="X2" s="796"/>
      <c r="Y2" s="796"/>
      <c r="Z2" s="796"/>
      <c r="AA2" s="796"/>
      <c r="AB2" s="796"/>
      <c r="AC2" s="796"/>
      <c r="AD2" s="796"/>
      <c r="AE2" s="796"/>
    </row>
    <row r="3" spans="1:31" ht="23.25">
      <c r="A3" s="797" t="s">
        <v>307</v>
      </c>
      <c r="B3" s="797"/>
      <c r="C3" s="797"/>
      <c r="D3" s="797"/>
      <c r="E3" s="797"/>
      <c r="F3" s="797"/>
      <c r="G3" s="797"/>
      <c r="H3" s="797"/>
      <c r="I3" s="797"/>
      <c r="J3" s="797"/>
      <c r="K3" s="797"/>
      <c r="L3" s="797"/>
      <c r="M3" s="797"/>
      <c r="N3" s="797"/>
      <c r="O3" s="797"/>
      <c r="P3" s="797"/>
      <c r="Q3" s="797"/>
      <c r="R3" s="797"/>
      <c r="S3" s="797"/>
      <c r="T3" s="797"/>
      <c r="U3" s="797"/>
      <c r="V3" s="797"/>
      <c r="W3" s="797"/>
      <c r="X3" s="797"/>
      <c r="Y3" s="797"/>
      <c r="Z3" s="797"/>
      <c r="AA3" s="797"/>
      <c r="AB3" s="797"/>
      <c r="AC3" s="797"/>
      <c r="AD3" s="797"/>
      <c r="AE3" s="797"/>
    </row>
    <row r="4" spans="1:31">
      <c r="A4" s="947"/>
      <c r="B4" s="947"/>
      <c r="C4" s="947"/>
      <c r="D4" s="947"/>
      <c r="E4" s="947"/>
      <c r="F4" s="947"/>
      <c r="G4" s="947"/>
      <c r="H4" s="947"/>
      <c r="I4" s="947"/>
      <c r="J4" s="947"/>
      <c r="K4" s="947"/>
      <c r="L4" s="947"/>
      <c r="M4" s="947"/>
      <c r="N4" s="947"/>
      <c r="O4" s="947"/>
      <c r="P4" s="947"/>
      <c r="Q4" s="947"/>
      <c r="R4" s="947"/>
      <c r="S4" s="947"/>
      <c r="T4" s="947"/>
      <c r="U4" s="947"/>
      <c r="V4" s="947"/>
      <c r="W4" s="947"/>
      <c r="X4" s="947"/>
      <c r="Y4" s="947"/>
      <c r="Z4" s="947"/>
      <c r="AA4" s="947"/>
      <c r="AB4" s="947"/>
      <c r="AC4" s="947"/>
      <c r="AD4" s="947"/>
      <c r="AE4" s="947"/>
    </row>
    <row r="5" spans="1:31" ht="19.5">
      <c r="AD5" s="794" t="s">
        <v>308</v>
      </c>
      <c r="AE5" s="794"/>
    </row>
    <row r="6" spans="1:31" ht="18.75" customHeight="1">
      <c r="A6" s="791" t="s">
        <v>0</v>
      </c>
      <c r="B6" s="791" t="s">
        <v>1</v>
      </c>
      <c r="C6" s="837" t="s">
        <v>457</v>
      </c>
      <c r="D6" s="914" t="s">
        <v>284</v>
      </c>
      <c r="E6" s="916"/>
      <c r="F6" s="916"/>
      <c r="G6" s="916"/>
      <c r="H6" s="916"/>
      <c r="I6" s="916"/>
      <c r="J6" s="916"/>
      <c r="K6" s="916"/>
      <c r="L6" s="916"/>
      <c r="M6" s="916"/>
      <c r="N6" s="916"/>
      <c r="O6" s="920"/>
      <c r="P6" s="988" t="s">
        <v>464</v>
      </c>
      <c r="Q6" s="914" t="s">
        <v>465</v>
      </c>
      <c r="R6" s="916"/>
      <c r="S6" s="916"/>
      <c r="T6" s="916"/>
      <c r="U6" s="916"/>
      <c r="V6" s="916"/>
      <c r="W6" s="916"/>
      <c r="X6" s="916"/>
      <c r="Y6" s="916"/>
      <c r="Z6" s="916"/>
      <c r="AA6" s="916"/>
      <c r="AB6" s="920"/>
      <c r="AC6" s="791" t="s">
        <v>466</v>
      </c>
      <c r="AD6" s="791" t="s">
        <v>248</v>
      </c>
      <c r="AE6" s="791" t="s">
        <v>249</v>
      </c>
    </row>
    <row r="7" spans="1:31" ht="18.75" customHeight="1">
      <c r="A7" s="792"/>
      <c r="B7" s="792"/>
      <c r="C7" s="838"/>
      <c r="D7" s="914" t="s">
        <v>251</v>
      </c>
      <c r="E7" s="916"/>
      <c r="F7" s="916"/>
      <c r="G7" s="916"/>
      <c r="H7" s="916"/>
      <c r="I7" s="916"/>
      <c r="J7" s="916"/>
      <c r="K7" s="916"/>
      <c r="L7" s="916"/>
      <c r="M7" s="916"/>
      <c r="N7" s="916"/>
      <c r="O7" s="920"/>
      <c r="P7" s="989"/>
      <c r="Q7" s="914" t="s">
        <v>251</v>
      </c>
      <c r="R7" s="916"/>
      <c r="S7" s="916"/>
      <c r="T7" s="916"/>
      <c r="U7" s="916"/>
      <c r="V7" s="916"/>
      <c r="W7" s="916"/>
      <c r="X7" s="916"/>
      <c r="Y7" s="916"/>
      <c r="Z7" s="916"/>
      <c r="AA7" s="916"/>
      <c r="AB7" s="920"/>
      <c r="AC7" s="792"/>
      <c r="AD7" s="792"/>
      <c r="AE7" s="792"/>
    </row>
    <row r="8" spans="1:31" ht="19.5" customHeight="1">
      <c r="A8" s="792"/>
      <c r="B8" s="792"/>
      <c r="C8" s="838"/>
      <c r="D8" s="993" t="s">
        <v>458</v>
      </c>
      <c r="E8" s="914" t="s">
        <v>449</v>
      </c>
      <c r="F8" s="916"/>
      <c r="G8" s="916"/>
      <c r="H8" s="920"/>
      <c r="I8" s="993" t="s">
        <v>459</v>
      </c>
      <c r="J8" s="914" t="s">
        <v>450</v>
      </c>
      <c r="K8" s="916"/>
      <c r="L8" s="916"/>
      <c r="M8" s="916"/>
      <c r="N8" s="916"/>
      <c r="O8" s="920"/>
      <c r="P8" s="989"/>
      <c r="Q8" s="993" t="s">
        <v>250</v>
      </c>
      <c r="R8" s="914" t="s">
        <v>449</v>
      </c>
      <c r="S8" s="916"/>
      <c r="T8" s="916"/>
      <c r="U8" s="920"/>
      <c r="V8" s="993" t="s">
        <v>250</v>
      </c>
      <c r="W8" s="914" t="s">
        <v>450</v>
      </c>
      <c r="X8" s="916"/>
      <c r="Y8" s="916"/>
      <c r="Z8" s="916"/>
      <c r="AA8" s="916"/>
      <c r="AB8" s="920"/>
      <c r="AC8" s="792"/>
      <c r="AD8" s="792"/>
      <c r="AE8" s="792"/>
    </row>
    <row r="9" spans="1:31" ht="19.5" customHeight="1">
      <c r="A9" s="792"/>
      <c r="B9" s="792"/>
      <c r="C9" s="838"/>
      <c r="D9" s="994"/>
      <c r="E9" s="832" t="s">
        <v>251</v>
      </c>
      <c r="F9" s="833"/>
      <c r="G9" s="833"/>
      <c r="H9" s="834"/>
      <c r="I9" s="994"/>
      <c r="J9" s="991" t="s">
        <v>251</v>
      </c>
      <c r="K9" s="992"/>
      <c r="L9" s="992"/>
      <c r="M9" s="992"/>
      <c r="N9" s="992"/>
      <c r="O9" s="935"/>
      <c r="P9" s="989"/>
      <c r="Q9" s="994"/>
      <c r="R9" s="832" t="s">
        <v>251</v>
      </c>
      <c r="S9" s="833"/>
      <c r="T9" s="833"/>
      <c r="U9" s="834"/>
      <c r="V9" s="994"/>
      <c r="W9" s="822" t="s">
        <v>251</v>
      </c>
      <c r="X9" s="823"/>
      <c r="Y9" s="823"/>
      <c r="Z9" s="823"/>
      <c r="AA9" s="823"/>
      <c r="AB9" s="824"/>
      <c r="AC9" s="792"/>
      <c r="AD9" s="792"/>
      <c r="AE9" s="792"/>
    </row>
    <row r="10" spans="1:31" ht="22.5" customHeight="1">
      <c r="A10" s="792"/>
      <c r="B10" s="792"/>
      <c r="C10" s="838"/>
      <c r="D10" s="994"/>
      <c r="E10" s="792" t="s">
        <v>252</v>
      </c>
      <c r="F10" s="792" t="s">
        <v>253</v>
      </c>
      <c r="G10" s="792" t="s">
        <v>254</v>
      </c>
      <c r="H10" s="792" t="s">
        <v>255</v>
      </c>
      <c r="I10" s="994"/>
      <c r="J10" s="791" t="s">
        <v>421</v>
      </c>
      <c r="K10" s="832" t="s">
        <v>251</v>
      </c>
      <c r="L10" s="833"/>
      <c r="M10" s="833"/>
      <c r="N10" s="834"/>
      <c r="O10" s="791" t="s">
        <v>310</v>
      </c>
      <c r="P10" s="989"/>
      <c r="Q10" s="994"/>
      <c r="R10" s="791" t="s">
        <v>252</v>
      </c>
      <c r="S10" s="791" t="s">
        <v>253</v>
      </c>
      <c r="T10" s="791" t="s">
        <v>254</v>
      </c>
      <c r="U10" s="791" t="s">
        <v>255</v>
      </c>
      <c r="V10" s="994"/>
      <c r="W10" s="791" t="s">
        <v>421</v>
      </c>
      <c r="X10" s="950" t="s">
        <v>251</v>
      </c>
      <c r="Y10" s="996"/>
      <c r="Z10" s="996"/>
      <c r="AA10" s="997"/>
      <c r="AB10" s="791" t="s">
        <v>310</v>
      </c>
      <c r="AC10" s="792"/>
      <c r="AD10" s="792"/>
      <c r="AE10" s="792"/>
    </row>
    <row r="11" spans="1:31" ht="107.25" customHeight="1">
      <c r="A11" s="793"/>
      <c r="B11" s="793"/>
      <c r="C11" s="839"/>
      <c r="D11" s="995"/>
      <c r="E11" s="793"/>
      <c r="F11" s="793"/>
      <c r="G11" s="793"/>
      <c r="H11" s="793"/>
      <c r="I11" s="995"/>
      <c r="J11" s="793"/>
      <c r="K11" s="77" t="s">
        <v>309</v>
      </c>
      <c r="L11" s="77" t="s">
        <v>451</v>
      </c>
      <c r="M11" s="77" t="s">
        <v>456</v>
      </c>
      <c r="N11" s="77" t="s">
        <v>452</v>
      </c>
      <c r="O11" s="793"/>
      <c r="P11" s="990"/>
      <c r="Q11" s="995"/>
      <c r="R11" s="793"/>
      <c r="S11" s="793"/>
      <c r="T11" s="793"/>
      <c r="U11" s="793"/>
      <c r="V11" s="995"/>
      <c r="W11" s="793"/>
      <c r="X11" s="11" t="s">
        <v>309</v>
      </c>
      <c r="Y11" s="11" t="s">
        <v>451</v>
      </c>
      <c r="Z11" s="11" t="s">
        <v>456</v>
      </c>
      <c r="AA11" s="11" t="s">
        <v>452</v>
      </c>
      <c r="AB11" s="793"/>
      <c r="AC11" s="793"/>
      <c r="AD11" s="793"/>
      <c r="AE11" s="793"/>
    </row>
    <row r="12" spans="1:31">
      <c r="A12" s="55">
        <v>1</v>
      </c>
      <c r="B12" s="55">
        <v>2</v>
      </c>
      <c r="C12" s="80" t="s">
        <v>460</v>
      </c>
      <c r="D12" s="55" t="s">
        <v>453</v>
      </c>
      <c r="E12" s="55">
        <v>5</v>
      </c>
      <c r="F12" s="55">
        <v>6</v>
      </c>
      <c r="G12" s="55">
        <v>7</v>
      </c>
      <c r="H12" s="55">
        <v>8</v>
      </c>
      <c r="I12" s="55" t="s">
        <v>454</v>
      </c>
      <c r="J12" s="55" t="s">
        <v>455</v>
      </c>
      <c r="K12" s="55">
        <v>11</v>
      </c>
      <c r="L12" s="55">
        <v>12</v>
      </c>
      <c r="M12" s="55">
        <v>13</v>
      </c>
      <c r="N12" s="55">
        <v>14</v>
      </c>
      <c r="O12" s="55">
        <v>15</v>
      </c>
      <c r="P12" s="55">
        <v>16</v>
      </c>
      <c r="Q12" s="55">
        <v>17</v>
      </c>
      <c r="R12" s="55">
        <v>18</v>
      </c>
      <c r="S12" s="55">
        <v>19</v>
      </c>
      <c r="T12" s="55">
        <v>20</v>
      </c>
      <c r="U12" s="55">
        <v>21</v>
      </c>
      <c r="V12" s="55"/>
      <c r="W12" s="55">
        <v>22</v>
      </c>
      <c r="X12" s="55">
        <v>23</v>
      </c>
      <c r="Y12" s="55">
        <v>24</v>
      </c>
      <c r="Z12" s="55">
        <v>25</v>
      </c>
      <c r="AA12" s="55">
        <v>26</v>
      </c>
      <c r="AB12" s="55">
        <v>27</v>
      </c>
      <c r="AC12" s="55">
        <v>28</v>
      </c>
      <c r="AD12" s="55">
        <v>29</v>
      </c>
      <c r="AE12" s="55">
        <v>30</v>
      </c>
    </row>
    <row r="13" spans="1:31" ht="21" customHeight="1">
      <c r="A13" s="9"/>
      <c r="B13" s="10"/>
      <c r="C13" s="10">
        <v>0</v>
      </c>
      <c r="D13" s="10"/>
      <c r="E13" s="10">
        <v>0</v>
      </c>
      <c r="F13" s="10">
        <v>0</v>
      </c>
      <c r="G13" s="10">
        <v>0</v>
      </c>
      <c r="H13" s="10">
        <v>0</v>
      </c>
      <c r="I13" s="10"/>
      <c r="J13" s="10"/>
      <c r="K13" s="10"/>
      <c r="L13" s="10"/>
      <c r="M13" s="10"/>
      <c r="N13" s="10"/>
      <c r="O13" s="10"/>
      <c r="P13" s="10"/>
      <c r="Q13" s="10"/>
      <c r="R13" s="106"/>
      <c r="S13" s="10"/>
      <c r="T13" s="106"/>
      <c r="U13" s="10"/>
      <c r="V13" s="10"/>
      <c r="W13" s="10"/>
      <c r="X13" s="10"/>
      <c r="Y13" s="10"/>
      <c r="Z13" s="10"/>
      <c r="AA13" s="10"/>
      <c r="AB13" s="10"/>
      <c r="AC13" s="9"/>
      <c r="AD13" s="9"/>
      <c r="AE13" s="10"/>
    </row>
    <row r="14" spans="1:31">
      <c r="A14" s="15"/>
      <c r="B14" s="16" t="s">
        <v>25</v>
      </c>
      <c r="C14" s="34">
        <f>C15</f>
        <v>905189</v>
      </c>
      <c r="D14" s="34">
        <f t="shared" ref="D14:AB15" si="0">D15</f>
        <v>531873</v>
      </c>
      <c r="E14" s="34">
        <f t="shared" si="0"/>
        <v>10105</v>
      </c>
      <c r="F14" s="34">
        <f t="shared" si="0"/>
        <v>521768</v>
      </c>
      <c r="G14" s="34">
        <f t="shared" si="0"/>
        <v>0</v>
      </c>
      <c r="H14" s="34">
        <f t="shared" si="0"/>
        <v>0</v>
      </c>
      <c r="I14" s="34">
        <f t="shared" si="0"/>
        <v>373316</v>
      </c>
      <c r="J14" s="34">
        <f t="shared" si="0"/>
        <v>373316</v>
      </c>
      <c r="K14" s="34">
        <f t="shared" si="0"/>
        <v>373316</v>
      </c>
      <c r="L14" s="34">
        <f t="shared" si="0"/>
        <v>0</v>
      </c>
      <c r="M14" s="34">
        <f t="shared" si="0"/>
        <v>0</v>
      </c>
      <c r="N14" s="34">
        <f t="shared" si="0"/>
        <v>0</v>
      </c>
      <c r="O14" s="34">
        <f t="shared" si="0"/>
        <v>0</v>
      </c>
      <c r="P14" s="34">
        <f t="shared" si="0"/>
        <v>49363</v>
      </c>
      <c r="Q14" s="34">
        <f t="shared" si="0"/>
        <v>47569</v>
      </c>
      <c r="R14" s="34">
        <f t="shared" si="0"/>
        <v>253</v>
      </c>
      <c r="S14" s="34">
        <f t="shared" si="0"/>
        <v>46022</v>
      </c>
      <c r="T14" s="34">
        <f t="shared" si="0"/>
        <v>0</v>
      </c>
      <c r="U14" s="34">
        <f t="shared" si="0"/>
        <v>0</v>
      </c>
      <c r="V14" s="34">
        <f t="shared" si="0"/>
        <v>1794</v>
      </c>
      <c r="W14" s="34">
        <f t="shared" si="0"/>
        <v>1794</v>
      </c>
      <c r="X14" s="34">
        <f t="shared" si="0"/>
        <v>1794</v>
      </c>
      <c r="Y14" s="34">
        <f t="shared" si="0"/>
        <v>0</v>
      </c>
      <c r="Z14" s="34">
        <f t="shared" si="0"/>
        <v>0</v>
      </c>
      <c r="AA14" s="34">
        <f t="shared" si="0"/>
        <v>0</v>
      </c>
      <c r="AB14" s="34">
        <f t="shared" si="0"/>
        <v>0</v>
      </c>
      <c r="AC14" s="89"/>
      <c r="AD14" s="20"/>
      <c r="AE14" s="44"/>
    </row>
    <row r="15" spans="1:31">
      <c r="A15" s="24" t="s">
        <v>26</v>
      </c>
      <c r="B15" s="25" t="s">
        <v>27</v>
      </c>
      <c r="C15" s="37">
        <f>C16</f>
        <v>905189</v>
      </c>
      <c r="D15" s="37">
        <f t="shared" si="0"/>
        <v>531873</v>
      </c>
      <c r="E15" s="37">
        <f t="shared" si="0"/>
        <v>10105</v>
      </c>
      <c r="F15" s="37">
        <f t="shared" si="0"/>
        <v>521768</v>
      </c>
      <c r="G15" s="37">
        <f t="shared" si="0"/>
        <v>0</v>
      </c>
      <c r="H15" s="37">
        <f t="shared" si="0"/>
        <v>0</v>
      </c>
      <c r="I15" s="37">
        <f t="shared" si="0"/>
        <v>373316</v>
      </c>
      <c r="J15" s="37">
        <f t="shared" si="0"/>
        <v>373316</v>
      </c>
      <c r="K15" s="37">
        <f t="shared" si="0"/>
        <v>373316</v>
      </c>
      <c r="L15" s="37">
        <f t="shared" si="0"/>
        <v>0</v>
      </c>
      <c r="M15" s="37">
        <f t="shared" si="0"/>
        <v>0</v>
      </c>
      <c r="N15" s="37">
        <f t="shared" si="0"/>
        <v>0</v>
      </c>
      <c r="O15" s="37">
        <f t="shared" si="0"/>
        <v>0</v>
      </c>
      <c r="P15" s="37">
        <f t="shared" si="0"/>
        <v>49363</v>
      </c>
      <c r="Q15" s="37">
        <f t="shared" si="0"/>
        <v>47569</v>
      </c>
      <c r="R15" s="37">
        <f t="shared" si="0"/>
        <v>253</v>
      </c>
      <c r="S15" s="37">
        <f t="shared" si="0"/>
        <v>46022</v>
      </c>
      <c r="T15" s="37">
        <f t="shared" si="0"/>
        <v>0</v>
      </c>
      <c r="U15" s="37">
        <f t="shared" si="0"/>
        <v>0</v>
      </c>
      <c r="V15" s="37">
        <f t="shared" si="0"/>
        <v>1794</v>
      </c>
      <c r="W15" s="37">
        <f t="shared" si="0"/>
        <v>1794</v>
      </c>
      <c r="X15" s="37">
        <f t="shared" si="0"/>
        <v>1794</v>
      </c>
      <c r="Y15" s="37">
        <f t="shared" si="0"/>
        <v>0</v>
      </c>
      <c r="Z15" s="37">
        <f t="shared" si="0"/>
        <v>0</v>
      </c>
      <c r="AA15" s="37">
        <f t="shared" si="0"/>
        <v>0</v>
      </c>
      <c r="AB15" s="37">
        <f t="shared" si="0"/>
        <v>0</v>
      </c>
      <c r="AC15" s="93">
        <f t="shared" ref="AC15:AC29" si="1">P15/C15*100</f>
        <v>5.4533362645812096</v>
      </c>
      <c r="AD15" s="48"/>
      <c r="AE15" s="49"/>
    </row>
    <row r="16" spans="1:31">
      <c r="A16" s="15" t="s">
        <v>21</v>
      </c>
      <c r="B16" s="2" t="s">
        <v>29</v>
      </c>
      <c r="C16" s="34">
        <f>C24+C29+C68+C73+C83+C90+C100</f>
        <v>905189</v>
      </c>
      <c r="D16" s="34">
        <f t="shared" ref="D16:AB16" si="2">D24+D29+D68+D73+D83+D90+D100</f>
        <v>531873</v>
      </c>
      <c r="E16" s="34">
        <f t="shared" si="2"/>
        <v>10105</v>
      </c>
      <c r="F16" s="34">
        <f t="shared" si="2"/>
        <v>521768</v>
      </c>
      <c r="G16" s="34">
        <f t="shared" si="2"/>
        <v>0</v>
      </c>
      <c r="H16" s="34">
        <f t="shared" si="2"/>
        <v>0</v>
      </c>
      <c r="I16" s="34">
        <f t="shared" si="2"/>
        <v>373316</v>
      </c>
      <c r="J16" s="34">
        <f t="shared" si="2"/>
        <v>373316</v>
      </c>
      <c r="K16" s="34">
        <f t="shared" si="2"/>
        <v>373316</v>
      </c>
      <c r="L16" s="34">
        <f t="shared" si="2"/>
        <v>0</v>
      </c>
      <c r="M16" s="34">
        <f t="shared" si="2"/>
        <v>0</v>
      </c>
      <c r="N16" s="34">
        <f t="shared" si="2"/>
        <v>0</v>
      </c>
      <c r="O16" s="34">
        <f t="shared" si="2"/>
        <v>0</v>
      </c>
      <c r="P16" s="34">
        <f>P24+P29+P68+P73+P83+P90+P100+1294</f>
        <v>49363</v>
      </c>
      <c r="Q16" s="34">
        <f>Q24+Q29+Q68+Q73+Q83+Q90+Q100+1294</f>
        <v>47569</v>
      </c>
      <c r="R16" s="34">
        <f t="shared" si="2"/>
        <v>253</v>
      </c>
      <c r="S16" s="34">
        <f>S24+S29+S68+S73+S83+S90+S100</f>
        <v>46022</v>
      </c>
      <c r="T16" s="34">
        <f t="shared" si="2"/>
        <v>0</v>
      </c>
      <c r="U16" s="34">
        <f t="shared" si="2"/>
        <v>0</v>
      </c>
      <c r="V16" s="34">
        <f t="shared" si="2"/>
        <v>1794</v>
      </c>
      <c r="W16" s="34">
        <f t="shared" si="2"/>
        <v>1794</v>
      </c>
      <c r="X16" s="34">
        <f t="shared" si="2"/>
        <v>1794</v>
      </c>
      <c r="Y16" s="34">
        <f t="shared" si="2"/>
        <v>0</v>
      </c>
      <c r="Z16" s="34">
        <f t="shared" si="2"/>
        <v>0</v>
      </c>
      <c r="AA16" s="34">
        <f t="shared" si="2"/>
        <v>0</v>
      </c>
      <c r="AB16" s="34">
        <f t="shared" si="2"/>
        <v>0</v>
      </c>
      <c r="AC16" s="90">
        <f t="shared" si="1"/>
        <v>5.4533362645812096</v>
      </c>
      <c r="AD16" s="20">
        <v>0</v>
      </c>
      <c r="AE16" s="44">
        <v>0</v>
      </c>
    </row>
    <row r="17" spans="1:32">
      <c r="A17" s="20" t="s">
        <v>36</v>
      </c>
      <c r="B17" s="2" t="s">
        <v>37</v>
      </c>
      <c r="C17" s="34">
        <f>C25+C30+C69+C74+C84+C91+C101</f>
        <v>905189</v>
      </c>
      <c r="D17" s="34">
        <f>D25+D30+D69+D74+D84+D91+D101</f>
        <v>531873</v>
      </c>
      <c r="E17" s="34">
        <f>E25+E30+E69+E74+E84+E91+E101</f>
        <v>10105</v>
      </c>
      <c r="F17" s="34">
        <f>F25+F30+F69+F74+F84+F91+F101</f>
        <v>521768</v>
      </c>
      <c r="G17" s="34">
        <f>G25+G30+G69+G74+G84+G91+G101</f>
        <v>0</v>
      </c>
      <c r="H17" s="34">
        <f>H25+H30+H69+H74+H84+H91+H101</f>
        <v>0</v>
      </c>
      <c r="I17" s="39">
        <f t="shared" ref="I17:I19" si="3">J17+O17</f>
        <v>373316</v>
      </c>
      <c r="J17" s="39">
        <f t="shared" ref="J17:J19" si="4">SUM(K17:N17)</f>
        <v>373316</v>
      </c>
      <c r="K17" s="34">
        <f t="shared" ref="K17:P17" si="5">K25+K30+K69+K74+K84+K91+K101</f>
        <v>373316</v>
      </c>
      <c r="L17" s="34">
        <f t="shared" si="5"/>
        <v>0</v>
      </c>
      <c r="M17" s="34">
        <f t="shared" si="5"/>
        <v>0</v>
      </c>
      <c r="N17" s="34">
        <f t="shared" si="5"/>
        <v>0</v>
      </c>
      <c r="O17" s="34">
        <f t="shared" si="5"/>
        <v>0</v>
      </c>
      <c r="P17" s="34">
        <f t="shared" si="5"/>
        <v>48069</v>
      </c>
      <c r="Q17" s="34">
        <f>Q25+Q30+Q69+Q74+Q84+Q91+Q101+1294</f>
        <v>47569</v>
      </c>
      <c r="R17" s="34">
        <f>R25+R30+R69+R74+R84+R91+R101</f>
        <v>253</v>
      </c>
      <c r="S17" s="34">
        <f>S25+S30+S69+S74+S84+S91+S101</f>
        <v>46022</v>
      </c>
      <c r="T17" s="34">
        <f t="shared" ref="T17:AB17" si="6">T25+T30+T69+T74+T84+T91+T101</f>
        <v>0</v>
      </c>
      <c r="U17" s="34">
        <f t="shared" si="6"/>
        <v>0</v>
      </c>
      <c r="V17" s="34">
        <f t="shared" si="6"/>
        <v>1794</v>
      </c>
      <c r="W17" s="34">
        <f t="shared" si="6"/>
        <v>1794</v>
      </c>
      <c r="X17" s="34">
        <f t="shared" si="6"/>
        <v>1794</v>
      </c>
      <c r="Y17" s="34">
        <f t="shared" si="6"/>
        <v>0</v>
      </c>
      <c r="Z17" s="34">
        <f t="shared" si="6"/>
        <v>0</v>
      </c>
      <c r="AA17" s="34">
        <f t="shared" si="6"/>
        <v>0</v>
      </c>
      <c r="AB17" s="34">
        <f t="shared" si="6"/>
        <v>0</v>
      </c>
      <c r="AC17" s="90">
        <f t="shared" si="1"/>
        <v>5.3103826935590241</v>
      </c>
      <c r="AD17" s="20"/>
      <c r="AE17" s="44"/>
    </row>
    <row r="18" spans="1:32">
      <c r="A18" s="17" t="s">
        <v>52</v>
      </c>
      <c r="B18" s="18" t="s">
        <v>32</v>
      </c>
      <c r="C18" s="36">
        <f t="shared" ref="C18:H18" si="7">C31+C92</f>
        <v>702923</v>
      </c>
      <c r="D18" s="36">
        <f t="shared" si="7"/>
        <v>329607</v>
      </c>
      <c r="E18" s="36">
        <f t="shared" si="7"/>
        <v>0</v>
      </c>
      <c r="F18" s="36">
        <f t="shared" si="7"/>
        <v>329607</v>
      </c>
      <c r="G18" s="36">
        <f t="shared" si="7"/>
        <v>0</v>
      </c>
      <c r="H18" s="36">
        <f t="shared" si="7"/>
        <v>0</v>
      </c>
      <c r="I18" s="39">
        <f t="shared" si="3"/>
        <v>373316</v>
      </c>
      <c r="J18" s="39">
        <f t="shared" si="4"/>
        <v>373316</v>
      </c>
      <c r="K18" s="36">
        <f t="shared" ref="K18:AB18" si="8">K31+K92</f>
        <v>373316</v>
      </c>
      <c r="L18" s="36">
        <f t="shared" si="8"/>
        <v>0</v>
      </c>
      <c r="M18" s="36">
        <f t="shared" si="8"/>
        <v>0</v>
      </c>
      <c r="N18" s="36">
        <f t="shared" si="8"/>
        <v>0</v>
      </c>
      <c r="O18" s="36">
        <f t="shared" si="8"/>
        <v>0</v>
      </c>
      <c r="P18" s="36">
        <f t="shared" si="8"/>
        <v>10066</v>
      </c>
      <c r="Q18" s="36">
        <f t="shared" si="8"/>
        <v>8272</v>
      </c>
      <c r="R18" s="36">
        <f t="shared" si="8"/>
        <v>0</v>
      </c>
      <c r="S18" s="36">
        <f t="shared" si="8"/>
        <v>8272</v>
      </c>
      <c r="T18" s="36">
        <f t="shared" si="8"/>
        <v>0</v>
      </c>
      <c r="U18" s="36">
        <f t="shared" si="8"/>
        <v>0</v>
      </c>
      <c r="V18" s="36">
        <f t="shared" si="8"/>
        <v>1794</v>
      </c>
      <c r="W18" s="36">
        <f t="shared" si="8"/>
        <v>1794</v>
      </c>
      <c r="X18" s="36">
        <f t="shared" si="8"/>
        <v>1794</v>
      </c>
      <c r="Y18" s="36">
        <f t="shared" si="8"/>
        <v>0</v>
      </c>
      <c r="Z18" s="36">
        <f t="shared" si="8"/>
        <v>0</v>
      </c>
      <c r="AA18" s="36">
        <f t="shared" si="8"/>
        <v>0</v>
      </c>
      <c r="AB18" s="36">
        <f t="shared" si="8"/>
        <v>0</v>
      </c>
      <c r="AC18" s="94">
        <f t="shared" si="1"/>
        <v>1.4320202924075609</v>
      </c>
      <c r="AD18" s="46"/>
      <c r="AE18" s="47"/>
    </row>
    <row r="19" spans="1:32">
      <c r="A19" s="17" t="s">
        <v>46</v>
      </c>
      <c r="B19" s="18" t="s">
        <v>33</v>
      </c>
      <c r="C19" s="36">
        <f t="shared" ref="C19:H19" si="9">C26+C46+C70+C75+C85+C96+C102</f>
        <v>202266</v>
      </c>
      <c r="D19" s="36">
        <f t="shared" si="9"/>
        <v>202266</v>
      </c>
      <c r="E19" s="36">
        <f t="shared" si="9"/>
        <v>10105</v>
      </c>
      <c r="F19" s="36">
        <f t="shared" si="9"/>
        <v>192161</v>
      </c>
      <c r="G19" s="36">
        <f t="shared" si="9"/>
        <v>0</v>
      </c>
      <c r="H19" s="36">
        <f t="shared" si="9"/>
        <v>0</v>
      </c>
      <c r="I19" s="39">
        <f t="shared" si="3"/>
        <v>0</v>
      </c>
      <c r="J19" s="39">
        <f t="shared" si="4"/>
        <v>0</v>
      </c>
      <c r="K19" s="36">
        <f>K26+K46+K70+K75+K85+K96+K102</f>
        <v>0</v>
      </c>
      <c r="L19" s="36"/>
      <c r="M19" s="36"/>
      <c r="N19" s="36"/>
      <c r="O19" s="36">
        <f>O26+O46+O70+O75+O85+O96+O102</f>
        <v>0</v>
      </c>
      <c r="P19" s="36">
        <f>P26+P46+P70+P75+P85+P96+P102</f>
        <v>38003</v>
      </c>
      <c r="Q19" s="36">
        <f>Q26+Q46+Q70+Q75+Q85+Q96+Q102+1294</f>
        <v>39297</v>
      </c>
      <c r="R19" s="36">
        <f t="shared" ref="R19:AB19" si="10">R26+R46+R70+R75+R85+R96+R102</f>
        <v>253</v>
      </c>
      <c r="S19" s="36">
        <f t="shared" si="10"/>
        <v>37750</v>
      </c>
      <c r="T19" s="36">
        <f t="shared" si="10"/>
        <v>0</v>
      </c>
      <c r="U19" s="36">
        <f t="shared" si="10"/>
        <v>0</v>
      </c>
      <c r="V19" s="36">
        <f t="shared" si="10"/>
        <v>0</v>
      </c>
      <c r="W19" s="36">
        <f t="shared" si="10"/>
        <v>0</v>
      </c>
      <c r="X19" s="36">
        <f t="shared" si="10"/>
        <v>0</v>
      </c>
      <c r="Y19" s="36">
        <f t="shared" si="10"/>
        <v>0</v>
      </c>
      <c r="Z19" s="36">
        <f t="shared" si="10"/>
        <v>0</v>
      </c>
      <c r="AA19" s="36">
        <f t="shared" si="10"/>
        <v>0</v>
      </c>
      <c r="AB19" s="36">
        <f t="shared" si="10"/>
        <v>0</v>
      </c>
      <c r="AC19" s="92"/>
      <c r="AD19" s="46"/>
      <c r="AE19" s="47"/>
    </row>
    <row r="20" spans="1:32" ht="16.5" customHeight="1">
      <c r="A20" s="3"/>
      <c r="B20" s="5"/>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95"/>
      <c r="AD20" s="19"/>
      <c r="AE20" s="45"/>
    </row>
    <row r="21" spans="1:32" ht="48" customHeight="1">
      <c r="A21" s="15"/>
      <c r="B21" s="16" t="s">
        <v>43</v>
      </c>
      <c r="C21" s="34">
        <f>C22</f>
        <v>905189</v>
      </c>
      <c r="D21" s="34">
        <f t="shared" ref="D21:AB21" si="11">D22</f>
        <v>531873</v>
      </c>
      <c r="E21" s="34">
        <f t="shared" si="11"/>
        <v>10105</v>
      </c>
      <c r="F21" s="34">
        <f t="shared" si="11"/>
        <v>521768</v>
      </c>
      <c r="G21" s="34">
        <f t="shared" si="11"/>
        <v>0</v>
      </c>
      <c r="H21" s="34">
        <f t="shared" si="11"/>
        <v>0</v>
      </c>
      <c r="I21" s="34">
        <f t="shared" si="11"/>
        <v>373316</v>
      </c>
      <c r="J21" s="34">
        <f t="shared" si="11"/>
        <v>373316</v>
      </c>
      <c r="K21" s="34">
        <f t="shared" si="11"/>
        <v>373316</v>
      </c>
      <c r="L21" s="34">
        <f t="shared" si="11"/>
        <v>0</v>
      </c>
      <c r="M21" s="34">
        <f t="shared" si="11"/>
        <v>0</v>
      </c>
      <c r="N21" s="34">
        <f t="shared" si="11"/>
        <v>0</v>
      </c>
      <c r="O21" s="34">
        <f t="shared" si="11"/>
        <v>0</v>
      </c>
      <c r="P21" s="34">
        <f t="shared" si="11"/>
        <v>49363</v>
      </c>
      <c r="Q21" s="34">
        <f t="shared" si="11"/>
        <v>47569</v>
      </c>
      <c r="R21" s="34">
        <f>R22</f>
        <v>253</v>
      </c>
      <c r="S21" s="34">
        <f t="shared" si="11"/>
        <v>47316</v>
      </c>
      <c r="T21" s="34">
        <f t="shared" si="11"/>
        <v>0</v>
      </c>
      <c r="U21" s="34">
        <f t="shared" si="11"/>
        <v>0</v>
      </c>
      <c r="V21" s="34">
        <f t="shared" si="11"/>
        <v>1794</v>
      </c>
      <c r="W21" s="34">
        <f t="shared" si="11"/>
        <v>1794</v>
      </c>
      <c r="X21" s="34">
        <f t="shared" si="11"/>
        <v>1794</v>
      </c>
      <c r="Y21" s="34">
        <f t="shared" si="11"/>
        <v>0</v>
      </c>
      <c r="Z21" s="34">
        <f t="shared" si="11"/>
        <v>0</v>
      </c>
      <c r="AA21" s="34">
        <f t="shared" si="11"/>
        <v>0</v>
      </c>
      <c r="AB21" s="34">
        <f t="shared" si="11"/>
        <v>0</v>
      </c>
      <c r="AC21" s="90">
        <f t="shared" si="1"/>
        <v>5.4533362645812096</v>
      </c>
      <c r="AD21" s="20"/>
      <c r="AE21" s="44"/>
      <c r="AF21" s="34">
        <f t="shared" ref="AF21" si="12">AF22</f>
        <v>40</v>
      </c>
    </row>
    <row r="22" spans="1:32" ht="24.75" customHeight="1">
      <c r="A22" s="16" t="s">
        <v>26</v>
      </c>
      <c r="B22" s="2" t="s">
        <v>44</v>
      </c>
      <c r="C22" s="34">
        <f>C23+C28+C67+C72+C81</f>
        <v>905189</v>
      </c>
      <c r="D22" s="34">
        <f t="shared" ref="D22:AB22" si="13">D23+D28+D67+D72+D81</f>
        <v>531873</v>
      </c>
      <c r="E22" s="34">
        <f t="shared" si="13"/>
        <v>10105</v>
      </c>
      <c r="F22" s="34">
        <f t="shared" si="13"/>
        <v>521768</v>
      </c>
      <c r="G22" s="34">
        <f t="shared" si="13"/>
        <v>0</v>
      </c>
      <c r="H22" s="34">
        <f t="shared" si="13"/>
        <v>0</v>
      </c>
      <c r="I22" s="34">
        <f t="shared" si="13"/>
        <v>373316</v>
      </c>
      <c r="J22" s="34">
        <f t="shared" si="13"/>
        <v>373316</v>
      </c>
      <c r="K22" s="34">
        <f t="shared" si="13"/>
        <v>373316</v>
      </c>
      <c r="L22" s="34">
        <f t="shared" si="13"/>
        <v>0</v>
      </c>
      <c r="M22" s="34">
        <f t="shared" si="13"/>
        <v>0</v>
      </c>
      <c r="N22" s="34">
        <f t="shared" si="13"/>
        <v>0</v>
      </c>
      <c r="O22" s="34">
        <f t="shared" si="13"/>
        <v>0</v>
      </c>
      <c r="P22" s="34">
        <f>P23+P28+P67+P72+P81+1294</f>
        <v>49363</v>
      </c>
      <c r="Q22" s="34">
        <f>Q23+Q28+Q67+Q72+Q81+1294</f>
        <v>47569</v>
      </c>
      <c r="R22" s="34">
        <f t="shared" si="13"/>
        <v>253</v>
      </c>
      <c r="S22" s="34">
        <f>S23+S28+S67+S72+S81+1294</f>
        <v>47316</v>
      </c>
      <c r="T22" s="34">
        <f t="shared" si="13"/>
        <v>0</v>
      </c>
      <c r="U22" s="34">
        <f t="shared" si="13"/>
        <v>0</v>
      </c>
      <c r="V22" s="34">
        <f t="shared" si="13"/>
        <v>1794</v>
      </c>
      <c r="W22" s="34">
        <f t="shared" si="13"/>
        <v>1794</v>
      </c>
      <c r="X22" s="34">
        <f t="shared" si="13"/>
        <v>1794</v>
      </c>
      <c r="Y22" s="34">
        <f t="shared" si="13"/>
        <v>0</v>
      </c>
      <c r="Z22" s="34">
        <f t="shared" si="13"/>
        <v>0</v>
      </c>
      <c r="AA22" s="34">
        <f t="shared" si="13"/>
        <v>0</v>
      </c>
      <c r="AB22" s="34">
        <f t="shared" si="13"/>
        <v>0</v>
      </c>
      <c r="AC22" s="90">
        <f t="shared" si="1"/>
        <v>5.4533362645812096</v>
      </c>
      <c r="AD22" s="20">
        <v>0</v>
      </c>
      <c r="AE22" s="44">
        <v>0</v>
      </c>
      <c r="AF22" s="34">
        <f t="shared" ref="AF22" si="14">AF23+AF28+AF67+AF72+AF81</f>
        <v>40</v>
      </c>
    </row>
    <row r="23" spans="1:32">
      <c r="A23" s="24" t="s">
        <v>8</v>
      </c>
      <c r="B23" s="25" t="s">
        <v>45</v>
      </c>
      <c r="C23" s="37">
        <f>C24</f>
        <v>6050</v>
      </c>
      <c r="D23" s="37">
        <f t="shared" ref="D23:AB24" si="15">D24</f>
        <v>6050</v>
      </c>
      <c r="E23" s="37">
        <f t="shared" si="15"/>
        <v>6050</v>
      </c>
      <c r="F23" s="37">
        <f t="shared" si="15"/>
        <v>0</v>
      </c>
      <c r="G23" s="37">
        <f t="shared" si="15"/>
        <v>0</v>
      </c>
      <c r="H23" s="37">
        <f t="shared" si="15"/>
        <v>0</v>
      </c>
      <c r="I23" s="37">
        <f t="shared" si="15"/>
        <v>0</v>
      </c>
      <c r="J23" s="37">
        <f t="shared" si="15"/>
        <v>0</v>
      </c>
      <c r="K23" s="37">
        <f t="shared" si="15"/>
        <v>0</v>
      </c>
      <c r="L23" s="37">
        <f t="shared" si="15"/>
        <v>0</v>
      </c>
      <c r="M23" s="37">
        <f t="shared" si="15"/>
        <v>0</v>
      </c>
      <c r="N23" s="37">
        <f t="shared" si="15"/>
        <v>0</v>
      </c>
      <c r="O23" s="37">
        <f t="shared" si="15"/>
        <v>0</v>
      </c>
      <c r="P23" s="37">
        <f t="shared" si="15"/>
        <v>253</v>
      </c>
      <c r="Q23" s="37">
        <f t="shared" si="15"/>
        <v>253</v>
      </c>
      <c r="R23" s="37">
        <f t="shared" si="15"/>
        <v>253</v>
      </c>
      <c r="S23" s="37">
        <f t="shared" si="15"/>
        <v>0</v>
      </c>
      <c r="T23" s="37">
        <f t="shared" si="15"/>
        <v>0</v>
      </c>
      <c r="U23" s="37">
        <f t="shared" si="15"/>
        <v>0</v>
      </c>
      <c r="V23" s="37">
        <f t="shared" si="15"/>
        <v>0</v>
      </c>
      <c r="W23" s="37">
        <f t="shared" si="15"/>
        <v>0</v>
      </c>
      <c r="X23" s="37">
        <f t="shared" si="15"/>
        <v>0</v>
      </c>
      <c r="Y23" s="37">
        <f t="shared" si="15"/>
        <v>0</v>
      </c>
      <c r="Z23" s="37">
        <f t="shared" si="15"/>
        <v>0</v>
      </c>
      <c r="AA23" s="37">
        <f t="shared" si="15"/>
        <v>0</v>
      </c>
      <c r="AB23" s="37">
        <f t="shared" si="15"/>
        <v>0</v>
      </c>
      <c r="AC23" s="93">
        <f t="shared" si="1"/>
        <v>4.1818181818181817</v>
      </c>
      <c r="AD23" s="48"/>
      <c r="AE23" s="49"/>
      <c r="AF23" s="37">
        <f t="shared" ref="AF23:AF26" si="16">AF24</f>
        <v>1</v>
      </c>
    </row>
    <row r="24" spans="1:32">
      <c r="A24" s="15" t="s">
        <v>38</v>
      </c>
      <c r="B24" s="2" t="s">
        <v>29</v>
      </c>
      <c r="C24" s="34">
        <f>C25</f>
        <v>6050</v>
      </c>
      <c r="D24" s="34">
        <f t="shared" si="15"/>
        <v>6050</v>
      </c>
      <c r="E24" s="34">
        <f t="shared" si="15"/>
        <v>6050</v>
      </c>
      <c r="F24" s="34">
        <f t="shared" si="15"/>
        <v>0</v>
      </c>
      <c r="G24" s="34">
        <f t="shared" si="15"/>
        <v>0</v>
      </c>
      <c r="H24" s="34">
        <f t="shared" si="15"/>
        <v>0</v>
      </c>
      <c r="I24" s="34">
        <f t="shared" si="15"/>
        <v>0</v>
      </c>
      <c r="J24" s="34">
        <f t="shared" si="15"/>
        <v>0</v>
      </c>
      <c r="K24" s="34">
        <f t="shared" si="15"/>
        <v>0</v>
      </c>
      <c r="L24" s="34">
        <f t="shared" si="15"/>
        <v>0</v>
      </c>
      <c r="M24" s="34">
        <f t="shared" si="15"/>
        <v>0</v>
      </c>
      <c r="N24" s="34">
        <f t="shared" si="15"/>
        <v>0</v>
      </c>
      <c r="O24" s="34">
        <f t="shared" si="15"/>
        <v>0</v>
      </c>
      <c r="P24" s="34">
        <f t="shared" si="15"/>
        <v>253</v>
      </c>
      <c r="Q24" s="34">
        <f t="shared" si="15"/>
        <v>253</v>
      </c>
      <c r="R24" s="34">
        <f t="shared" si="15"/>
        <v>253</v>
      </c>
      <c r="S24" s="34">
        <f t="shared" si="15"/>
        <v>0</v>
      </c>
      <c r="T24" s="34">
        <f t="shared" si="15"/>
        <v>0</v>
      </c>
      <c r="U24" s="34">
        <f t="shared" si="15"/>
        <v>0</v>
      </c>
      <c r="V24" s="34">
        <f t="shared" si="15"/>
        <v>0</v>
      </c>
      <c r="W24" s="34">
        <f t="shared" si="15"/>
        <v>0</v>
      </c>
      <c r="X24" s="34">
        <f t="shared" si="15"/>
        <v>0</v>
      </c>
      <c r="Y24" s="34">
        <f t="shared" si="15"/>
        <v>0</v>
      </c>
      <c r="Z24" s="34">
        <f t="shared" si="15"/>
        <v>0</v>
      </c>
      <c r="AA24" s="34">
        <f t="shared" si="15"/>
        <v>0</v>
      </c>
      <c r="AB24" s="34">
        <f t="shared" si="15"/>
        <v>0</v>
      </c>
      <c r="AC24" s="90">
        <f t="shared" si="1"/>
        <v>4.1818181818181817</v>
      </c>
      <c r="AD24" s="20"/>
      <c r="AE24" s="44"/>
      <c r="AF24" s="34">
        <f t="shared" si="16"/>
        <v>1</v>
      </c>
    </row>
    <row r="25" spans="1:32">
      <c r="A25" s="15" t="s">
        <v>36</v>
      </c>
      <c r="B25" s="2" t="s">
        <v>37</v>
      </c>
      <c r="C25" s="34">
        <f>C26</f>
        <v>6050</v>
      </c>
      <c r="D25" s="34">
        <f t="shared" ref="D25:S26" si="17">D26</f>
        <v>6050</v>
      </c>
      <c r="E25" s="34">
        <f t="shared" si="17"/>
        <v>6050</v>
      </c>
      <c r="F25" s="34">
        <f t="shared" si="17"/>
        <v>0</v>
      </c>
      <c r="G25" s="34">
        <f t="shared" si="17"/>
        <v>0</v>
      </c>
      <c r="H25" s="34">
        <f t="shared" si="17"/>
        <v>0</v>
      </c>
      <c r="I25" s="34">
        <f t="shared" si="17"/>
        <v>0</v>
      </c>
      <c r="J25" s="34">
        <f t="shared" si="17"/>
        <v>0</v>
      </c>
      <c r="K25" s="34">
        <f t="shared" si="17"/>
        <v>0</v>
      </c>
      <c r="L25" s="34">
        <f t="shared" si="17"/>
        <v>0</v>
      </c>
      <c r="M25" s="34">
        <f t="shared" si="17"/>
        <v>0</v>
      </c>
      <c r="N25" s="34">
        <f t="shared" si="17"/>
        <v>0</v>
      </c>
      <c r="O25" s="34">
        <f t="shared" si="17"/>
        <v>0</v>
      </c>
      <c r="P25" s="34">
        <f t="shared" si="17"/>
        <v>253</v>
      </c>
      <c r="Q25" s="34">
        <f t="shared" si="17"/>
        <v>253</v>
      </c>
      <c r="R25" s="34">
        <f t="shared" si="17"/>
        <v>253</v>
      </c>
      <c r="S25" s="34">
        <f t="shared" si="17"/>
        <v>0</v>
      </c>
      <c r="T25" s="34">
        <f t="shared" ref="T25:AB26" si="18">T26</f>
        <v>0</v>
      </c>
      <c r="U25" s="34">
        <f t="shared" si="18"/>
        <v>0</v>
      </c>
      <c r="V25" s="34">
        <f t="shared" si="18"/>
        <v>0</v>
      </c>
      <c r="W25" s="34">
        <f t="shared" si="18"/>
        <v>0</v>
      </c>
      <c r="X25" s="34">
        <f t="shared" si="18"/>
        <v>0</v>
      </c>
      <c r="Y25" s="34">
        <f t="shared" si="18"/>
        <v>0</v>
      </c>
      <c r="Z25" s="34">
        <f t="shared" si="18"/>
        <v>0</v>
      </c>
      <c r="AA25" s="34">
        <f t="shared" si="18"/>
        <v>0</v>
      </c>
      <c r="AB25" s="34">
        <f t="shared" si="18"/>
        <v>0</v>
      </c>
      <c r="AC25" s="91">
        <f t="shared" si="1"/>
        <v>4.1818181818181817</v>
      </c>
      <c r="AD25" s="16"/>
      <c r="AE25" s="44"/>
      <c r="AF25" s="34">
        <f t="shared" si="16"/>
        <v>1</v>
      </c>
    </row>
    <row r="26" spans="1:32" ht="19.5">
      <c r="A26" s="21" t="s">
        <v>46</v>
      </c>
      <c r="B26" s="56" t="s">
        <v>33</v>
      </c>
      <c r="C26" s="38">
        <f>C27</f>
        <v>6050</v>
      </c>
      <c r="D26" s="38">
        <f t="shared" si="17"/>
        <v>6050</v>
      </c>
      <c r="E26" s="38">
        <f t="shared" si="17"/>
        <v>6050</v>
      </c>
      <c r="F26" s="38">
        <f t="shared" si="17"/>
        <v>0</v>
      </c>
      <c r="G26" s="38">
        <f t="shared" si="17"/>
        <v>0</v>
      </c>
      <c r="H26" s="38">
        <f t="shared" si="17"/>
        <v>0</v>
      </c>
      <c r="I26" s="38">
        <f t="shared" si="17"/>
        <v>0</v>
      </c>
      <c r="J26" s="38">
        <f t="shared" si="17"/>
        <v>0</v>
      </c>
      <c r="K26" s="38">
        <f t="shared" si="17"/>
        <v>0</v>
      </c>
      <c r="L26" s="38">
        <f t="shared" si="17"/>
        <v>0</v>
      </c>
      <c r="M26" s="38">
        <f t="shared" si="17"/>
        <v>0</v>
      </c>
      <c r="N26" s="38">
        <f t="shared" si="17"/>
        <v>0</v>
      </c>
      <c r="O26" s="38">
        <f t="shared" si="17"/>
        <v>0</v>
      </c>
      <c r="P26" s="38">
        <f t="shared" si="17"/>
        <v>253</v>
      </c>
      <c r="Q26" s="38">
        <f t="shared" si="17"/>
        <v>253</v>
      </c>
      <c r="R26" s="38">
        <f t="shared" si="17"/>
        <v>253</v>
      </c>
      <c r="S26" s="38">
        <f t="shared" si="17"/>
        <v>0</v>
      </c>
      <c r="T26" s="38">
        <f t="shared" si="18"/>
        <v>0</v>
      </c>
      <c r="U26" s="38">
        <f t="shared" si="18"/>
        <v>0</v>
      </c>
      <c r="V26" s="38">
        <f t="shared" si="18"/>
        <v>0</v>
      </c>
      <c r="W26" s="38">
        <f t="shared" si="18"/>
        <v>0</v>
      </c>
      <c r="X26" s="38">
        <f t="shared" si="18"/>
        <v>0</v>
      </c>
      <c r="Y26" s="38">
        <f t="shared" si="18"/>
        <v>0</v>
      </c>
      <c r="Z26" s="38">
        <f t="shared" si="18"/>
        <v>0</v>
      </c>
      <c r="AA26" s="38">
        <f t="shared" si="18"/>
        <v>0</v>
      </c>
      <c r="AB26" s="38">
        <f t="shared" si="18"/>
        <v>0</v>
      </c>
      <c r="AC26" s="91">
        <f t="shared" si="1"/>
        <v>4.1818181818181817</v>
      </c>
      <c r="AD26" s="31"/>
      <c r="AE26" s="51"/>
      <c r="AF26" s="38">
        <f t="shared" si="16"/>
        <v>1</v>
      </c>
    </row>
    <row r="27" spans="1:32" ht="47.25" customHeight="1">
      <c r="A27" s="12"/>
      <c r="B27" s="5" t="s">
        <v>50</v>
      </c>
      <c r="C27" s="39">
        <f t="shared" ref="C27" si="19">D27+I27</f>
        <v>6050</v>
      </c>
      <c r="D27" s="39">
        <f t="shared" ref="D27" si="20">SUM(E27:H27)</f>
        <v>6050</v>
      </c>
      <c r="E27" s="35">
        <v>6050</v>
      </c>
      <c r="F27" s="35"/>
      <c r="G27" s="35"/>
      <c r="H27" s="35"/>
      <c r="I27" s="35"/>
      <c r="J27" s="35"/>
      <c r="K27" s="35"/>
      <c r="L27" s="35"/>
      <c r="M27" s="35"/>
      <c r="N27" s="35"/>
      <c r="O27" s="35"/>
      <c r="P27" s="39">
        <f t="shared" ref="P27" si="21">Q27+V27</f>
        <v>253</v>
      </c>
      <c r="Q27" s="39">
        <f t="shared" ref="Q27" si="22">R27+S27+T27+U27</f>
        <v>253</v>
      </c>
      <c r="R27" s="102">
        <v>253</v>
      </c>
      <c r="S27" s="35"/>
      <c r="T27" s="35"/>
      <c r="U27" s="35"/>
      <c r="V27" s="35"/>
      <c r="W27" s="35"/>
      <c r="X27" s="35"/>
      <c r="Y27" s="35"/>
      <c r="Z27" s="35"/>
      <c r="AA27" s="35"/>
      <c r="AB27" s="35"/>
      <c r="AC27" s="91">
        <f t="shared" si="1"/>
        <v>4.1818181818181817</v>
      </c>
      <c r="AD27" s="12" t="s">
        <v>258</v>
      </c>
      <c r="AE27" s="45"/>
      <c r="AF27">
        <v>1</v>
      </c>
    </row>
    <row r="28" spans="1:32" ht="37.5">
      <c r="A28" s="26" t="s">
        <v>57</v>
      </c>
      <c r="B28" s="25" t="s">
        <v>58</v>
      </c>
      <c r="C28" s="37">
        <f>C29</f>
        <v>444864</v>
      </c>
      <c r="D28" s="37">
        <f t="shared" ref="D28:AB29" si="23">D29</f>
        <v>444864</v>
      </c>
      <c r="E28" s="37">
        <f t="shared" si="23"/>
        <v>0</v>
      </c>
      <c r="F28" s="37">
        <f t="shared" si="23"/>
        <v>444864</v>
      </c>
      <c r="G28" s="37">
        <f t="shared" si="23"/>
        <v>0</v>
      </c>
      <c r="H28" s="37">
        <f t="shared" si="23"/>
        <v>0</v>
      </c>
      <c r="I28" s="37">
        <f t="shared" si="23"/>
        <v>0</v>
      </c>
      <c r="J28" s="37">
        <f t="shared" si="23"/>
        <v>0</v>
      </c>
      <c r="K28" s="37">
        <f t="shared" si="23"/>
        <v>0</v>
      </c>
      <c r="L28" s="37">
        <f t="shared" si="23"/>
        <v>0</v>
      </c>
      <c r="M28" s="37">
        <f t="shared" si="23"/>
        <v>0</v>
      </c>
      <c r="N28" s="37">
        <f t="shared" si="23"/>
        <v>0</v>
      </c>
      <c r="O28" s="37">
        <f t="shared" si="23"/>
        <v>0</v>
      </c>
      <c r="P28" s="37">
        <f t="shared" si="23"/>
        <v>26119</v>
      </c>
      <c r="Q28" s="37">
        <f t="shared" si="23"/>
        <v>26119</v>
      </c>
      <c r="R28" s="37">
        <f t="shared" si="23"/>
        <v>0</v>
      </c>
      <c r="S28" s="37">
        <f t="shared" si="23"/>
        <v>26119</v>
      </c>
      <c r="T28" s="37">
        <f t="shared" si="23"/>
        <v>0</v>
      </c>
      <c r="U28" s="37">
        <f t="shared" si="23"/>
        <v>0</v>
      </c>
      <c r="V28" s="37">
        <f t="shared" si="23"/>
        <v>0</v>
      </c>
      <c r="W28" s="37">
        <f t="shared" si="23"/>
        <v>0</v>
      </c>
      <c r="X28" s="37">
        <f t="shared" si="23"/>
        <v>0</v>
      </c>
      <c r="Y28" s="37">
        <f t="shared" si="23"/>
        <v>0</v>
      </c>
      <c r="Z28" s="37">
        <f t="shared" si="23"/>
        <v>0</v>
      </c>
      <c r="AA28" s="37">
        <f t="shared" si="23"/>
        <v>0</v>
      </c>
      <c r="AB28" s="37">
        <f t="shared" si="23"/>
        <v>0</v>
      </c>
      <c r="AC28" s="93">
        <f t="shared" si="1"/>
        <v>5.8712325564666958</v>
      </c>
      <c r="AD28" s="26"/>
      <c r="AE28" s="49"/>
      <c r="AF28" s="37">
        <f t="shared" ref="AF28:AF29" si="24">AF29</f>
        <v>30</v>
      </c>
    </row>
    <row r="29" spans="1:32">
      <c r="A29" s="15" t="s">
        <v>38</v>
      </c>
      <c r="B29" s="2" t="s">
        <v>29</v>
      </c>
      <c r="C29" s="34">
        <f>C30</f>
        <v>444864</v>
      </c>
      <c r="D29" s="34">
        <f t="shared" si="23"/>
        <v>444864</v>
      </c>
      <c r="E29" s="34">
        <f t="shared" si="23"/>
        <v>0</v>
      </c>
      <c r="F29" s="34">
        <f t="shared" si="23"/>
        <v>444864</v>
      </c>
      <c r="G29" s="34">
        <f t="shared" si="23"/>
        <v>0</v>
      </c>
      <c r="H29" s="34">
        <f t="shared" si="23"/>
        <v>0</v>
      </c>
      <c r="I29" s="34">
        <f t="shared" si="23"/>
        <v>0</v>
      </c>
      <c r="J29" s="34">
        <f t="shared" si="23"/>
        <v>0</v>
      </c>
      <c r="K29" s="34">
        <f t="shared" si="23"/>
        <v>0</v>
      </c>
      <c r="L29" s="34">
        <f t="shared" si="23"/>
        <v>0</v>
      </c>
      <c r="M29" s="34">
        <f t="shared" si="23"/>
        <v>0</v>
      </c>
      <c r="N29" s="34">
        <f t="shared" si="23"/>
        <v>0</v>
      </c>
      <c r="O29" s="34">
        <f t="shared" si="23"/>
        <v>0</v>
      </c>
      <c r="P29" s="34">
        <f t="shared" si="23"/>
        <v>26119</v>
      </c>
      <c r="Q29" s="34">
        <f t="shared" si="23"/>
        <v>26119</v>
      </c>
      <c r="R29" s="34">
        <f t="shared" si="23"/>
        <v>0</v>
      </c>
      <c r="S29" s="34">
        <f t="shared" si="23"/>
        <v>26119</v>
      </c>
      <c r="T29" s="34">
        <f t="shared" si="23"/>
        <v>0</v>
      </c>
      <c r="U29" s="34">
        <f t="shared" si="23"/>
        <v>0</v>
      </c>
      <c r="V29" s="34">
        <f t="shared" si="23"/>
        <v>0</v>
      </c>
      <c r="W29" s="34">
        <f t="shared" si="23"/>
        <v>0</v>
      </c>
      <c r="X29" s="34">
        <f t="shared" si="23"/>
        <v>0</v>
      </c>
      <c r="Y29" s="34">
        <f t="shared" si="23"/>
        <v>0</v>
      </c>
      <c r="Z29" s="34">
        <f t="shared" si="23"/>
        <v>0</v>
      </c>
      <c r="AA29" s="34">
        <f t="shared" si="23"/>
        <v>0</v>
      </c>
      <c r="AB29" s="34">
        <f t="shared" si="23"/>
        <v>0</v>
      </c>
      <c r="AC29" s="90">
        <f t="shared" si="1"/>
        <v>5.8712325564666958</v>
      </c>
      <c r="AD29" s="16"/>
      <c r="AE29" s="44"/>
      <c r="AF29" s="34">
        <f t="shared" si="24"/>
        <v>30</v>
      </c>
    </row>
    <row r="30" spans="1:32">
      <c r="A30" s="16" t="s">
        <v>36</v>
      </c>
      <c r="B30" s="2" t="s">
        <v>37</v>
      </c>
      <c r="C30" s="34">
        <f>C31+C46</f>
        <v>444864</v>
      </c>
      <c r="D30" s="34">
        <f t="shared" ref="D30:AB30" si="25">D31+D46</f>
        <v>444864</v>
      </c>
      <c r="E30" s="34">
        <f t="shared" si="25"/>
        <v>0</v>
      </c>
      <c r="F30" s="34">
        <f t="shared" si="25"/>
        <v>444864</v>
      </c>
      <c r="G30" s="34">
        <f t="shared" si="25"/>
        <v>0</v>
      </c>
      <c r="H30" s="34">
        <f t="shared" si="25"/>
        <v>0</v>
      </c>
      <c r="I30" s="34">
        <f t="shared" si="25"/>
        <v>0</v>
      </c>
      <c r="J30" s="34">
        <f t="shared" si="25"/>
        <v>0</v>
      </c>
      <c r="K30" s="34">
        <f t="shared" si="25"/>
        <v>0</v>
      </c>
      <c r="L30" s="34">
        <f t="shared" si="25"/>
        <v>0</v>
      </c>
      <c r="M30" s="34">
        <f t="shared" si="25"/>
        <v>0</v>
      </c>
      <c r="N30" s="34">
        <f t="shared" si="25"/>
        <v>0</v>
      </c>
      <c r="O30" s="34">
        <f t="shared" si="25"/>
        <v>0</v>
      </c>
      <c r="P30" s="34">
        <f t="shared" si="25"/>
        <v>26119</v>
      </c>
      <c r="Q30" s="34">
        <f t="shared" si="25"/>
        <v>26119</v>
      </c>
      <c r="R30" s="34">
        <f t="shared" si="25"/>
        <v>0</v>
      </c>
      <c r="S30" s="34">
        <f t="shared" si="25"/>
        <v>26119</v>
      </c>
      <c r="T30" s="34">
        <f t="shared" si="25"/>
        <v>0</v>
      </c>
      <c r="U30" s="34">
        <f t="shared" si="25"/>
        <v>0</v>
      </c>
      <c r="V30" s="34">
        <f t="shared" si="25"/>
        <v>0</v>
      </c>
      <c r="W30" s="34">
        <f t="shared" si="25"/>
        <v>0</v>
      </c>
      <c r="X30" s="34">
        <f t="shared" si="25"/>
        <v>0</v>
      </c>
      <c r="Y30" s="34">
        <f t="shared" si="25"/>
        <v>0</v>
      </c>
      <c r="Z30" s="34">
        <f t="shared" si="25"/>
        <v>0</v>
      </c>
      <c r="AA30" s="34">
        <f t="shared" si="25"/>
        <v>0</v>
      </c>
      <c r="AB30" s="34">
        <f t="shared" si="25"/>
        <v>0</v>
      </c>
      <c r="AC30" s="90">
        <f t="shared" ref="AC30:AC50" si="26">P30/C30*100</f>
        <v>5.8712325564666958</v>
      </c>
      <c r="AD30" s="16"/>
      <c r="AE30" s="44"/>
      <c r="AF30" s="34">
        <f t="shared" ref="AF30" si="27">AF31+AF46</f>
        <v>30</v>
      </c>
    </row>
    <row r="31" spans="1:32" ht="19.5">
      <c r="A31" s="21" t="s">
        <v>52</v>
      </c>
      <c r="B31" s="56" t="s">
        <v>32</v>
      </c>
      <c r="C31" s="38">
        <f>C32+C33+C41</f>
        <v>299607</v>
      </c>
      <c r="D31" s="38">
        <f t="shared" ref="D31:AB31" si="28">D32+D33+D41</f>
        <v>299607</v>
      </c>
      <c r="E31" s="38">
        <f t="shared" si="28"/>
        <v>0</v>
      </c>
      <c r="F31" s="38">
        <f t="shared" si="28"/>
        <v>299607</v>
      </c>
      <c r="G31" s="38">
        <f t="shared" si="28"/>
        <v>0</v>
      </c>
      <c r="H31" s="38">
        <f t="shared" si="28"/>
        <v>0</v>
      </c>
      <c r="I31" s="38">
        <f t="shared" si="28"/>
        <v>0</v>
      </c>
      <c r="J31" s="38">
        <f t="shared" si="28"/>
        <v>0</v>
      </c>
      <c r="K31" s="38">
        <f t="shared" si="28"/>
        <v>0</v>
      </c>
      <c r="L31" s="38">
        <f t="shared" si="28"/>
        <v>0</v>
      </c>
      <c r="M31" s="38">
        <f t="shared" si="28"/>
        <v>0</v>
      </c>
      <c r="N31" s="38">
        <f t="shared" si="28"/>
        <v>0</v>
      </c>
      <c r="O31" s="38">
        <f t="shared" si="28"/>
        <v>0</v>
      </c>
      <c r="P31" s="38">
        <f t="shared" si="28"/>
        <v>8272</v>
      </c>
      <c r="Q31" s="38">
        <f t="shared" si="28"/>
        <v>8272</v>
      </c>
      <c r="R31" s="38">
        <f t="shared" si="28"/>
        <v>0</v>
      </c>
      <c r="S31" s="38">
        <f t="shared" si="28"/>
        <v>8272</v>
      </c>
      <c r="T31" s="38">
        <f t="shared" si="28"/>
        <v>0</v>
      </c>
      <c r="U31" s="38">
        <f t="shared" si="28"/>
        <v>0</v>
      </c>
      <c r="V31" s="38">
        <f t="shared" si="28"/>
        <v>0</v>
      </c>
      <c r="W31" s="38">
        <f t="shared" si="28"/>
        <v>0</v>
      </c>
      <c r="X31" s="38">
        <f t="shared" si="28"/>
        <v>0</v>
      </c>
      <c r="Y31" s="38">
        <f t="shared" si="28"/>
        <v>0</v>
      </c>
      <c r="Z31" s="38">
        <f t="shared" si="28"/>
        <v>0</v>
      </c>
      <c r="AA31" s="38">
        <f t="shared" si="28"/>
        <v>0</v>
      </c>
      <c r="AB31" s="38">
        <f t="shared" si="28"/>
        <v>0</v>
      </c>
      <c r="AC31" s="90">
        <f t="shared" si="26"/>
        <v>2.7609501780666004</v>
      </c>
      <c r="AD31" s="31"/>
      <c r="AE31" s="51"/>
      <c r="AF31" s="38">
        <f t="shared" ref="AF31" si="29">AF32+AF33+AF41</f>
        <v>12</v>
      </c>
    </row>
    <row r="32" spans="1:32" ht="37.5">
      <c r="A32" s="12">
        <v>1</v>
      </c>
      <c r="B32" s="5" t="s">
        <v>127</v>
      </c>
      <c r="C32" s="39">
        <f t="shared" ref="C32" si="30">D32+I32</f>
        <v>9000</v>
      </c>
      <c r="D32" s="39">
        <f t="shared" ref="D32" si="31">SUM(E32:H32)</f>
        <v>9000</v>
      </c>
      <c r="E32" s="35"/>
      <c r="F32" s="35">
        <v>9000</v>
      </c>
      <c r="G32" s="35"/>
      <c r="H32" s="35"/>
      <c r="I32" s="35"/>
      <c r="J32" s="35"/>
      <c r="K32" s="35"/>
      <c r="L32" s="35"/>
      <c r="M32" s="35"/>
      <c r="N32" s="35"/>
      <c r="O32" s="35"/>
      <c r="P32" s="35"/>
      <c r="Q32" s="35"/>
      <c r="R32" s="35"/>
      <c r="S32" s="35"/>
      <c r="T32" s="35"/>
      <c r="U32" s="35"/>
      <c r="V32" s="35"/>
      <c r="W32" s="35"/>
      <c r="X32" s="35"/>
      <c r="Y32" s="35"/>
      <c r="Z32" s="35"/>
      <c r="AA32" s="35"/>
      <c r="AB32" s="35"/>
      <c r="AC32" s="91">
        <f t="shared" si="26"/>
        <v>0</v>
      </c>
      <c r="AD32" s="12" t="s">
        <v>315</v>
      </c>
      <c r="AE32" s="45"/>
      <c r="AF32">
        <v>1</v>
      </c>
    </row>
    <row r="33" spans="1:32" ht="70.5" customHeight="1">
      <c r="A33" s="16">
        <v>2</v>
      </c>
      <c r="B33" s="2" t="s">
        <v>118</v>
      </c>
      <c r="C33" s="34">
        <f>SUM(C34:C40)</f>
        <v>54780</v>
      </c>
      <c r="D33" s="34">
        <f t="shared" ref="D33:AB33" si="32">SUM(D34:D40)</f>
        <v>54780</v>
      </c>
      <c r="E33" s="34">
        <f t="shared" si="32"/>
        <v>0</v>
      </c>
      <c r="F33" s="34">
        <f t="shared" si="32"/>
        <v>54780</v>
      </c>
      <c r="G33" s="34">
        <f t="shared" si="32"/>
        <v>0</v>
      </c>
      <c r="H33" s="34">
        <f t="shared" si="32"/>
        <v>0</v>
      </c>
      <c r="I33" s="34">
        <f t="shared" si="32"/>
        <v>0</v>
      </c>
      <c r="J33" s="34">
        <f t="shared" si="32"/>
        <v>0</v>
      </c>
      <c r="K33" s="34">
        <f t="shared" si="32"/>
        <v>0</v>
      </c>
      <c r="L33" s="34">
        <f t="shared" si="32"/>
        <v>0</v>
      </c>
      <c r="M33" s="34">
        <f t="shared" si="32"/>
        <v>0</v>
      </c>
      <c r="N33" s="34">
        <f t="shared" si="32"/>
        <v>0</v>
      </c>
      <c r="O33" s="34">
        <f t="shared" si="32"/>
        <v>0</v>
      </c>
      <c r="P33" s="34">
        <f t="shared" si="32"/>
        <v>5992</v>
      </c>
      <c r="Q33" s="34">
        <f t="shared" si="32"/>
        <v>5992</v>
      </c>
      <c r="R33" s="34">
        <f t="shared" si="32"/>
        <v>0</v>
      </c>
      <c r="S33" s="34">
        <f t="shared" si="32"/>
        <v>5992</v>
      </c>
      <c r="T33" s="34">
        <f t="shared" si="32"/>
        <v>0</v>
      </c>
      <c r="U33" s="34">
        <f t="shared" si="32"/>
        <v>0</v>
      </c>
      <c r="V33" s="34">
        <f t="shared" si="32"/>
        <v>0</v>
      </c>
      <c r="W33" s="34">
        <f t="shared" si="32"/>
        <v>0</v>
      </c>
      <c r="X33" s="34">
        <f t="shared" si="32"/>
        <v>0</v>
      </c>
      <c r="Y33" s="34">
        <f t="shared" si="32"/>
        <v>0</v>
      </c>
      <c r="Z33" s="34">
        <f t="shared" si="32"/>
        <v>0</v>
      </c>
      <c r="AA33" s="34">
        <f t="shared" si="32"/>
        <v>0</v>
      </c>
      <c r="AB33" s="34">
        <f t="shared" si="32"/>
        <v>0</v>
      </c>
      <c r="AC33" s="90">
        <f t="shared" si="26"/>
        <v>10.938298649142023</v>
      </c>
      <c r="AD33" s="16"/>
      <c r="AE33" s="44"/>
      <c r="AF33" s="34">
        <f t="shared" ref="AF33" si="33">SUM(AF34:AF40)</f>
        <v>7</v>
      </c>
    </row>
    <row r="34" spans="1:32" ht="63" customHeight="1">
      <c r="A34" s="17"/>
      <c r="B34" s="18" t="s">
        <v>304</v>
      </c>
      <c r="C34" s="36">
        <f t="shared" ref="C34:C40" si="34">D34+I34</f>
        <v>5000</v>
      </c>
      <c r="D34" s="36">
        <f t="shared" ref="D34:D40" si="35">SUM(E34:H34)</f>
        <v>5000</v>
      </c>
      <c r="E34" s="36"/>
      <c r="F34" s="36">
        <v>5000</v>
      </c>
      <c r="G34" s="36"/>
      <c r="H34" s="36"/>
      <c r="I34" s="36"/>
      <c r="J34" s="36"/>
      <c r="K34" s="36"/>
      <c r="L34" s="36"/>
      <c r="M34" s="36"/>
      <c r="N34" s="36"/>
      <c r="O34" s="36"/>
      <c r="P34" s="36">
        <f t="shared" ref="P34:P40" si="36">Q34+V34</f>
        <v>1216</v>
      </c>
      <c r="Q34" s="36">
        <f t="shared" ref="Q34:Q40" si="37">R34+S34+T34+U34</f>
        <v>1216</v>
      </c>
      <c r="R34" s="36"/>
      <c r="S34" s="109">
        <v>1216</v>
      </c>
      <c r="T34" s="36"/>
      <c r="U34" s="36"/>
      <c r="V34" s="36"/>
      <c r="W34" s="36"/>
      <c r="X34" s="36"/>
      <c r="Y34" s="36"/>
      <c r="Z34" s="36"/>
      <c r="AA34" s="36"/>
      <c r="AB34" s="36"/>
      <c r="AC34" s="91">
        <f t="shared" si="26"/>
        <v>24.32</v>
      </c>
      <c r="AD34" s="30" t="s">
        <v>261</v>
      </c>
      <c r="AE34" s="47"/>
      <c r="AF34">
        <v>1</v>
      </c>
    </row>
    <row r="35" spans="1:32" ht="56.25">
      <c r="A35" s="17"/>
      <c r="B35" s="18" t="s">
        <v>128</v>
      </c>
      <c r="C35" s="36">
        <f t="shared" si="34"/>
        <v>3000</v>
      </c>
      <c r="D35" s="36">
        <f t="shared" si="35"/>
        <v>3000</v>
      </c>
      <c r="E35" s="36"/>
      <c r="F35" s="36">
        <v>3000</v>
      </c>
      <c r="G35" s="36"/>
      <c r="H35" s="36"/>
      <c r="I35" s="36"/>
      <c r="J35" s="36"/>
      <c r="K35" s="36"/>
      <c r="L35" s="36"/>
      <c r="M35" s="36"/>
      <c r="N35" s="36"/>
      <c r="O35" s="36"/>
      <c r="P35" s="36">
        <f t="shared" si="36"/>
        <v>0</v>
      </c>
      <c r="Q35" s="36">
        <f t="shared" si="37"/>
        <v>0</v>
      </c>
      <c r="R35" s="36"/>
      <c r="S35" s="36"/>
      <c r="T35" s="36"/>
      <c r="U35" s="36"/>
      <c r="V35" s="36"/>
      <c r="W35" s="36"/>
      <c r="X35" s="36"/>
      <c r="Y35" s="36"/>
      <c r="Z35" s="36"/>
      <c r="AA35" s="36"/>
      <c r="AB35" s="36"/>
      <c r="AC35" s="91">
        <f t="shared" si="26"/>
        <v>0</v>
      </c>
      <c r="AD35" s="30" t="s">
        <v>266</v>
      </c>
      <c r="AE35" s="47"/>
      <c r="AF35">
        <v>1</v>
      </c>
    </row>
    <row r="36" spans="1:32" ht="56.25">
      <c r="A36" s="17"/>
      <c r="B36" s="18" t="s">
        <v>129</v>
      </c>
      <c r="C36" s="36">
        <f t="shared" si="34"/>
        <v>9780</v>
      </c>
      <c r="D36" s="36">
        <f t="shared" si="35"/>
        <v>9780</v>
      </c>
      <c r="E36" s="36"/>
      <c r="F36" s="36">
        <v>9780</v>
      </c>
      <c r="G36" s="36"/>
      <c r="H36" s="36"/>
      <c r="I36" s="36"/>
      <c r="J36" s="36"/>
      <c r="K36" s="36"/>
      <c r="L36" s="36"/>
      <c r="M36" s="36"/>
      <c r="N36" s="36"/>
      <c r="O36" s="36"/>
      <c r="P36" s="36">
        <f t="shared" si="36"/>
        <v>0</v>
      </c>
      <c r="Q36" s="36">
        <f t="shared" si="37"/>
        <v>0</v>
      </c>
      <c r="R36" s="36"/>
      <c r="S36" s="36"/>
      <c r="T36" s="36"/>
      <c r="U36" s="36"/>
      <c r="V36" s="36"/>
      <c r="W36" s="36"/>
      <c r="X36" s="36"/>
      <c r="Y36" s="36"/>
      <c r="Z36" s="36"/>
      <c r="AA36" s="36"/>
      <c r="AB36" s="36"/>
      <c r="AC36" s="91">
        <f t="shared" si="26"/>
        <v>0</v>
      </c>
      <c r="AD36" s="30" t="s">
        <v>313</v>
      </c>
      <c r="AE36" s="47"/>
      <c r="AF36">
        <v>1</v>
      </c>
    </row>
    <row r="37" spans="1:32" ht="56.25">
      <c r="A37" s="17"/>
      <c r="B37" s="18" t="s">
        <v>130</v>
      </c>
      <c r="C37" s="36">
        <f t="shared" si="34"/>
        <v>16000</v>
      </c>
      <c r="D37" s="36">
        <f t="shared" si="35"/>
        <v>16000</v>
      </c>
      <c r="E37" s="36"/>
      <c r="F37" s="36">
        <v>16000</v>
      </c>
      <c r="G37" s="36"/>
      <c r="H37" s="36"/>
      <c r="I37" s="36"/>
      <c r="J37" s="36"/>
      <c r="K37" s="36"/>
      <c r="L37" s="36"/>
      <c r="M37" s="36"/>
      <c r="N37" s="36"/>
      <c r="O37" s="36"/>
      <c r="P37" s="36">
        <f t="shared" si="36"/>
        <v>646</v>
      </c>
      <c r="Q37" s="36">
        <f t="shared" si="37"/>
        <v>646</v>
      </c>
      <c r="R37" s="36"/>
      <c r="S37" s="109">
        <v>646</v>
      </c>
      <c r="T37" s="36"/>
      <c r="U37" s="36"/>
      <c r="V37" s="36"/>
      <c r="W37" s="36"/>
      <c r="X37" s="36"/>
      <c r="Y37" s="36"/>
      <c r="Z37" s="36"/>
      <c r="AA37" s="36"/>
      <c r="AB37" s="36"/>
      <c r="AC37" s="94">
        <f t="shared" si="26"/>
        <v>4.0375000000000005</v>
      </c>
      <c r="AD37" s="30" t="s">
        <v>315</v>
      </c>
      <c r="AE37" s="47"/>
      <c r="AF37">
        <v>1</v>
      </c>
    </row>
    <row r="38" spans="1:32" ht="56.25">
      <c r="A38" s="17"/>
      <c r="B38" s="18" t="s">
        <v>316</v>
      </c>
      <c r="C38" s="36">
        <f t="shared" si="34"/>
        <v>10000</v>
      </c>
      <c r="D38" s="36">
        <f t="shared" si="35"/>
        <v>10000</v>
      </c>
      <c r="E38" s="36"/>
      <c r="F38" s="36">
        <v>10000</v>
      </c>
      <c r="G38" s="36"/>
      <c r="H38" s="36"/>
      <c r="I38" s="36"/>
      <c r="J38" s="36"/>
      <c r="K38" s="36"/>
      <c r="L38" s="36"/>
      <c r="M38" s="36"/>
      <c r="N38" s="36"/>
      <c r="O38" s="36"/>
      <c r="P38" s="36">
        <f t="shared" si="36"/>
        <v>3830</v>
      </c>
      <c r="Q38" s="36">
        <f t="shared" si="37"/>
        <v>3830</v>
      </c>
      <c r="R38" s="36"/>
      <c r="S38" s="109">
        <v>3830</v>
      </c>
      <c r="T38" s="36"/>
      <c r="U38" s="36"/>
      <c r="V38" s="36"/>
      <c r="W38" s="36"/>
      <c r="X38" s="36"/>
      <c r="Y38" s="36"/>
      <c r="Z38" s="36"/>
      <c r="AA38" s="36"/>
      <c r="AB38" s="36"/>
      <c r="AC38" s="94">
        <f t="shared" si="26"/>
        <v>38.299999999999997</v>
      </c>
      <c r="AD38" s="30" t="s">
        <v>261</v>
      </c>
      <c r="AE38" s="47"/>
      <c r="AF38">
        <v>1</v>
      </c>
    </row>
    <row r="39" spans="1:32" ht="56.25">
      <c r="A39" s="17"/>
      <c r="B39" s="18" t="s">
        <v>131</v>
      </c>
      <c r="C39" s="36">
        <f t="shared" si="34"/>
        <v>5000</v>
      </c>
      <c r="D39" s="36">
        <f t="shared" si="35"/>
        <v>5000</v>
      </c>
      <c r="E39" s="36"/>
      <c r="F39" s="36">
        <v>5000</v>
      </c>
      <c r="G39" s="36"/>
      <c r="H39" s="36"/>
      <c r="I39" s="36"/>
      <c r="J39" s="36"/>
      <c r="K39" s="36"/>
      <c r="L39" s="36"/>
      <c r="M39" s="36"/>
      <c r="N39" s="36"/>
      <c r="O39" s="36"/>
      <c r="P39" s="36">
        <f t="shared" si="36"/>
        <v>0</v>
      </c>
      <c r="Q39" s="36">
        <f t="shared" si="37"/>
        <v>0</v>
      </c>
      <c r="R39" s="36"/>
      <c r="S39" s="103"/>
      <c r="T39" s="36"/>
      <c r="U39" s="36"/>
      <c r="V39" s="36"/>
      <c r="W39" s="36"/>
      <c r="X39" s="36"/>
      <c r="Y39" s="36"/>
      <c r="Z39" s="36"/>
      <c r="AA39" s="36"/>
      <c r="AB39" s="36"/>
      <c r="AC39" s="94">
        <f t="shared" si="26"/>
        <v>0</v>
      </c>
      <c r="AD39" s="30" t="s">
        <v>264</v>
      </c>
      <c r="AE39" s="47"/>
      <c r="AF39">
        <v>1</v>
      </c>
    </row>
    <row r="40" spans="1:32" ht="69.75" customHeight="1">
      <c r="A40" s="17"/>
      <c r="B40" s="18" t="s">
        <v>303</v>
      </c>
      <c r="C40" s="36">
        <f t="shared" si="34"/>
        <v>6000</v>
      </c>
      <c r="D40" s="36">
        <f t="shared" si="35"/>
        <v>6000</v>
      </c>
      <c r="E40" s="36"/>
      <c r="F40" s="36">
        <v>6000</v>
      </c>
      <c r="G40" s="36"/>
      <c r="H40" s="36"/>
      <c r="I40" s="36"/>
      <c r="J40" s="36"/>
      <c r="K40" s="36"/>
      <c r="L40" s="36"/>
      <c r="M40" s="36"/>
      <c r="N40" s="36"/>
      <c r="O40" s="36"/>
      <c r="P40" s="36">
        <f t="shared" si="36"/>
        <v>300</v>
      </c>
      <c r="Q40" s="36">
        <f t="shared" si="37"/>
        <v>300</v>
      </c>
      <c r="R40" s="36"/>
      <c r="S40" s="109">
        <v>300</v>
      </c>
      <c r="T40" s="36"/>
      <c r="U40" s="36"/>
      <c r="V40" s="36"/>
      <c r="W40" s="36"/>
      <c r="X40" s="36"/>
      <c r="Y40" s="36"/>
      <c r="Z40" s="36"/>
      <c r="AA40" s="36"/>
      <c r="AB40" s="36"/>
      <c r="AC40" s="94">
        <f t="shared" si="26"/>
        <v>5</v>
      </c>
      <c r="AD40" s="30" t="s">
        <v>265</v>
      </c>
      <c r="AE40" s="47"/>
      <c r="AF40">
        <v>1</v>
      </c>
    </row>
    <row r="41" spans="1:32" ht="56.25">
      <c r="A41" s="16">
        <v>3</v>
      </c>
      <c r="B41" s="2" t="s">
        <v>132</v>
      </c>
      <c r="C41" s="34">
        <f>SUM(C42:C45)</f>
        <v>235827</v>
      </c>
      <c r="D41" s="34">
        <f t="shared" ref="D41:AB41" si="38">SUM(D42:D45)</f>
        <v>235827</v>
      </c>
      <c r="E41" s="34">
        <f t="shared" si="38"/>
        <v>0</v>
      </c>
      <c r="F41" s="34">
        <f t="shared" si="38"/>
        <v>235827</v>
      </c>
      <c r="G41" s="34">
        <f t="shared" si="38"/>
        <v>0</v>
      </c>
      <c r="H41" s="34">
        <f t="shared" si="38"/>
        <v>0</v>
      </c>
      <c r="I41" s="34">
        <f t="shared" si="38"/>
        <v>0</v>
      </c>
      <c r="J41" s="34">
        <f t="shared" si="38"/>
        <v>0</v>
      </c>
      <c r="K41" s="34">
        <f t="shared" si="38"/>
        <v>0</v>
      </c>
      <c r="L41" s="34">
        <f t="shared" si="38"/>
        <v>0</v>
      </c>
      <c r="M41" s="34">
        <f t="shared" si="38"/>
        <v>0</v>
      </c>
      <c r="N41" s="34">
        <f t="shared" si="38"/>
        <v>0</v>
      </c>
      <c r="O41" s="34">
        <f t="shared" si="38"/>
        <v>0</v>
      </c>
      <c r="P41" s="34">
        <f t="shared" si="38"/>
        <v>2280</v>
      </c>
      <c r="Q41" s="34">
        <f t="shared" si="38"/>
        <v>2280</v>
      </c>
      <c r="R41" s="34">
        <f t="shared" si="38"/>
        <v>0</v>
      </c>
      <c r="S41" s="34">
        <f t="shared" si="38"/>
        <v>2280</v>
      </c>
      <c r="T41" s="34">
        <f t="shared" si="38"/>
        <v>0</v>
      </c>
      <c r="U41" s="34">
        <f t="shared" si="38"/>
        <v>0</v>
      </c>
      <c r="V41" s="34">
        <f t="shared" si="38"/>
        <v>0</v>
      </c>
      <c r="W41" s="34">
        <f t="shared" si="38"/>
        <v>0</v>
      </c>
      <c r="X41" s="34">
        <f t="shared" si="38"/>
        <v>0</v>
      </c>
      <c r="Y41" s="34">
        <f t="shared" si="38"/>
        <v>0</v>
      </c>
      <c r="Z41" s="34">
        <f t="shared" si="38"/>
        <v>0</v>
      </c>
      <c r="AA41" s="34">
        <f t="shared" si="38"/>
        <v>0</v>
      </c>
      <c r="AB41" s="34">
        <f t="shared" si="38"/>
        <v>0</v>
      </c>
      <c r="AC41" s="91">
        <f t="shared" si="26"/>
        <v>0.96681041611011465</v>
      </c>
      <c r="AD41" s="16"/>
      <c r="AE41" s="44"/>
      <c r="AF41" s="34">
        <f t="shared" ref="AF41" si="39">SUM(AF42:AF45)</f>
        <v>4</v>
      </c>
    </row>
    <row r="42" spans="1:32" ht="82.5" customHeight="1">
      <c r="A42" s="17"/>
      <c r="B42" s="18" t="s">
        <v>133</v>
      </c>
      <c r="C42" s="36">
        <f t="shared" ref="C42:C45" si="40">D42+I42</f>
        <v>27553</v>
      </c>
      <c r="D42" s="36">
        <f t="shared" ref="D42:D45" si="41">SUM(E42:H42)</f>
        <v>27553</v>
      </c>
      <c r="E42" s="36"/>
      <c r="F42" s="36">
        <v>27553</v>
      </c>
      <c r="G42" s="36"/>
      <c r="H42" s="36"/>
      <c r="I42" s="36"/>
      <c r="J42" s="36"/>
      <c r="K42" s="36"/>
      <c r="L42" s="36"/>
      <c r="M42" s="36"/>
      <c r="N42" s="36"/>
      <c r="O42" s="36"/>
      <c r="P42" s="36">
        <f t="shared" ref="P42:P45" si="42">Q42+V42</f>
        <v>0</v>
      </c>
      <c r="Q42" s="36">
        <f t="shared" ref="Q42:Q45" si="43">R42+S42+T42+U42</f>
        <v>0</v>
      </c>
      <c r="R42" s="36"/>
      <c r="S42" s="36"/>
      <c r="T42" s="36"/>
      <c r="U42" s="36"/>
      <c r="V42" s="36"/>
      <c r="W42" s="36"/>
      <c r="X42" s="36"/>
      <c r="Y42" s="36"/>
      <c r="Z42" s="36"/>
      <c r="AA42" s="36"/>
      <c r="AB42" s="36"/>
      <c r="AC42" s="91">
        <f t="shared" si="26"/>
        <v>0</v>
      </c>
      <c r="AD42" s="30" t="s">
        <v>262</v>
      </c>
      <c r="AE42" s="47"/>
      <c r="AF42">
        <v>1</v>
      </c>
    </row>
    <row r="43" spans="1:32" ht="80.25" customHeight="1">
      <c r="A43" s="17"/>
      <c r="B43" s="18" t="s">
        <v>285</v>
      </c>
      <c r="C43" s="36">
        <f t="shared" si="40"/>
        <v>55179</v>
      </c>
      <c r="D43" s="36">
        <f t="shared" si="41"/>
        <v>55179</v>
      </c>
      <c r="E43" s="36"/>
      <c r="F43" s="36">
        <v>55179</v>
      </c>
      <c r="G43" s="36"/>
      <c r="H43" s="36"/>
      <c r="I43" s="36"/>
      <c r="J43" s="36"/>
      <c r="K43" s="36"/>
      <c r="L43" s="36"/>
      <c r="M43" s="36"/>
      <c r="N43" s="36"/>
      <c r="O43" s="36"/>
      <c r="P43" s="36">
        <f t="shared" si="42"/>
        <v>0</v>
      </c>
      <c r="Q43" s="36">
        <f t="shared" si="43"/>
        <v>0</v>
      </c>
      <c r="R43" s="36"/>
      <c r="S43" s="36"/>
      <c r="T43" s="36"/>
      <c r="U43" s="36"/>
      <c r="V43" s="36"/>
      <c r="W43" s="36"/>
      <c r="X43" s="36"/>
      <c r="Y43" s="36"/>
      <c r="Z43" s="36"/>
      <c r="AA43" s="36"/>
      <c r="AB43" s="36"/>
      <c r="AC43" s="91">
        <f t="shared" si="26"/>
        <v>0</v>
      </c>
      <c r="AD43" s="30" t="s">
        <v>265</v>
      </c>
      <c r="AE43" s="47"/>
      <c r="AF43">
        <v>1</v>
      </c>
    </row>
    <row r="44" spans="1:32" ht="66" customHeight="1">
      <c r="A44" s="17"/>
      <c r="B44" s="18" t="s">
        <v>134</v>
      </c>
      <c r="C44" s="36">
        <f t="shared" si="40"/>
        <v>98355</v>
      </c>
      <c r="D44" s="36">
        <f t="shared" si="41"/>
        <v>98355</v>
      </c>
      <c r="E44" s="36"/>
      <c r="F44" s="36">
        <v>98355</v>
      </c>
      <c r="G44" s="36"/>
      <c r="H44" s="36"/>
      <c r="I44" s="36"/>
      <c r="J44" s="36"/>
      <c r="K44" s="36"/>
      <c r="L44" s="36"/>
      <c r="M44" s="36"/>
      <c r="N44" s="36"/>
      <c r="O44" s="36"/>
      <c r="P44" s="36">
        <f t="shared" si="42"/>
        <v>2280</v>
      </c>
      <c r="Q44" s="36">
        <f t="shared" si="43"/>
        <v>2280</v>
      </c>
      <c r="R44" s="36"/>
      <c r="S44" s="109">
        <v>2280</v>
      </c>
      <c r="T44" s="36"/>
      <c r="U44" s="36"/>
      <c r="V44" s="36"/>
      <c r="W44" s="36"/>
      <c r="X44" s="36"/>
      <c r="Y44" s="36"/>
      <c r="Z44" s="36"/>
      <c r="AA44" s="36"/>
      <c r="AB44" s="36"/>
      <c r="AC44" s="91">
        <f t="shared" si="26"/>
        <v>2.3181332926643283</v>
      </c>
      <c r="AD44" s="30" t="s">
        <v>315</v>
      </c>
      <c r="AE44" s="47"/>
      <c r="AF44">
        <v>1</v>
      </c>
    </row>
    <row r="45" spans="1:32" ht="77.25" customHeight="1">
      <c r="A45" s="17"/>
      <c r="B45" s="18" t="s">
        <v>135</v>
      </c>
      <c r="C45" s="36">
        <f t="shared" si="40"/>
        <v>54740</v>
      </c>
      <c r="D45" s="36">
        <f t="shared" si="41"/>
        <v>54740</v>
      </c>
      <c r="E45" s="36"/>
      <c r="F45" s="36">
        <v>54740</v>
      </c>
      <c r="G45" s="36"/>
      <c r="H45" s="36"/>
      <c r="I45" s="36"/>
      <c r="J45" s="36"/>
      <c r="K45" s="36"/>
      <c r="L45" s="36"/>
      <c r="M45" s="36"/>
      <c r="N45" s="36"/>
      <c r="O45" s="36"/>
      <c r="P45" s="36">
        <f t="shared" si="42"/>
        <v>0</v>
      </c>
      <c r="Q45" s="36">
        <f t="shared" si="43"/>
        <v>0</v>
      </c>
      <c r="R45" s="36"/>
      <c r="S45" s="36"/>
      <c r="T45" s="36"/>
      <c r="U45" s="36"/>
      <c r="V45" s="36"/>
      <c r="W45" s="36"/>
      <c r="X45" s="36"/>
      <c r="Y45" s="36"/>
      <c r="Z45" s="36"/>
      <c r="AA45" s="36"/>
      <c r="AB45" s="36"/>
      <c r="AC45" s="91">
        <f t="shared" si="26"/>
        <v>0</v>
      </c>
      <c r="AD45" s="30" t="s">
        <v>268</v>
      </c>
      <c r="AE45" s="47"/>
      <c r="AF45">
        <v>1</v>
      </c>
    </row>
    <row r="46" spans="1:32" ht="19.5">
      <c r="A46" s="21" t="s">
        <v>46</v>
      </c>
      <c r="B46" s="56" t="s">
        <v>33</v>
      </c>
      <c r="C46" s="38">
        <f>SUM(C47:C52,C55:C59)</f>
        <v>145257</v>
      </c>
      <c r="D46" s="38">
        <f t="shared" ref="D46:AB46" si="44">SUM(D47:D52,D55:D59)</f>
        <v>145257</v>
      </c>
      <c r="E46" s="38">
        <f t="shared" si="44"/>
        <v>0</v>
      </c>
      <c r="F46" s="38">
        <f t="shared" si="44"/>
        <v>145257</v>
      </c>
      <c r="G46" s="38">
        <f t="shared" si="44"/>
        <v>0</v>
      </c>
      <c r="H46" s="38">
        <f t="shared" si="44"/>
        <v>0</v>
      </c>
      <c r="I46" s="38">
        <f t="shared" si="44"/>
        <v>0</v>
      </c>
      <c r="J46" s="38">
        <f t="shared" si="44"/>
        <v>0</v>
      </c>
      <c r="K46" s="38">
        <f t="shared" si="44"/>
        <v>0</v>
      </c>
      <c r="L46" s="38">
        <f t="shared" si="44"/>
        <v>0</v>
      </c>
      <c r="M46" s="38">
        <f t="shared" si="44"/>
        <v>0</v>
      </c>
      <c r="N46" s="38">
        <f t="shared" si="44"/>
        <v>0</v>
      </c>
      <c r="O46" s="38">
        <f t="shared" si="44"/>
        <v>0</v>
      </c>
      <c r="P46" s="38">
        <f t="shared" si="44"/>
        <v>17847</v>
      </c>
      <c r="Q46" s="38">
        <f t="shared" si="44"/>
        <v>17847</v>
      </c>
      <c r="R46" s="38">
        <f t="shared" si="44"/>
        <v>0</v>
      </c>
      <c r="S46" s="38">
        <f t="shared" si="44"/>
        <v>17847</v>
      </c>
      <c r="T46" s="38">
        <f t="shared" si="44"/>
        <v>0</v>
      </c>
      <c r="U46" s="38">
        <f t="shared" si="44"/>
        <v>0</v>
      </c>
      <c r="V46" s="38">
        <f t="shared" si="44"/>
        <v>0</v>
      </c>
      <c r="W46" s="38">
        <f t="shared" si="44"/>
        <v>0</v>
      </c>
      <c r="X46" s="38">
        <f t="shared" si="44"/>
        <v>0</v>
      </c>
      <c r="Y46" s="38">
        <f t="shared" si="44"/>
        <v>0</v>
      </c>
      <c r="Z46" s="38">
        <f t="shared" si="44"/>
        <v>0</v>
      </c>
      <c r="AA46" s="38">
        <f t="shared" si="44"/>
        <v>0</v>
      </c>
      <c r="AB46" s="38">
        <f t="shared" si="44"/>
        <v>0</v>
      </c>
      <c r="AC46" s="96">
        <f t="shared" si="26"/>
        <v>12.28649910159235</v>
      </c>
      <c r="AD46" s="31"/>
      <c r="AE46" s="51"/>
      <c r="AF46" s="38">
        <f t="shared" ref="AF46" si="45">SUM(AF47:AF52,AF55:AF59)</f>
        <v>18</v>
      </c>
    </row>
    <row r="47" spans="1:32" ht="56.25">
      <c r="A47" s="12">
        <v>1</v>
      </c>
      <c r="B47" s="5" t="s">
        <v>136</v>
      </c>
      <c r="C47" s="39">
        <f t="shared" ref="C47:C51" si="46">D47+I47</f>
        <v>10000</v>
      </c>
      <c r="D47" s="39">
        <f t="shared" ref="D47:D51" si="47">SUM(E47:H47)</f>
        <v>10000</v>
      </c>
      <c r="E47" s="35"/>
      <c r="F47" s="35">
        <v>10000</v>
      </c>
      <c r="G47" s="35"/>
      <c r="H47" s="35"/>
      <c r="I47" s="35"/>
      <c r="J47" s="35"/>
      <c r="K47" s="35"/>
      <c r="L47" s="35"/>
      <c r="M47" s="35"/>
      <c r="N47" s="35"/>
      <c r="O47" s="35"/>
      <c r="P47" s="35"/>
      <c r="Q47" s="35"/>
      <c r="R47" s="35"/>
      <c r="S47" s="35"/>
      <c r="T47" s="35"/>
      <c r="U47" s="35"/>
      <c r="V47" s="35"/>
      <c r="W47" s="35"/>
      <c r="X47" s="35"/>
      <c r="Y47" s="35"/>
      <c r="Z47" s="35"/>
      <c r="AA47" s="35"/>
      <c r="AB47" s="35"/>
      <c r="AC47" s="91">
        <f t="shared" si="26"/>
        <v>0</v>
      </c>
      <c r="AD47" s="12" t="s">
        <v>266</v>
      </c>
      <c r="AE47" s="45"/>
      <c r="AF47">
        <v>1</v>
      </c>
    </row>
    <row r="48" spans="1:32" ht="37.5">
      <c r="A48" s="12">
        <v>2</v>
      </c>
      <c r="B48" s="5" t="s">
        <v>137</v>
      </c>
      <c r="C48" s="39">
        <f t="shared" si="46"/>
        <v>10000</v>
      </c>
      <c r="D48" s="39">
        <f t="shared" si="47"/>
        <v>10000</v>
      </c>
      <c r="E48" s="35"/>
      <c r="F48" s="35">
        <v>10000</v>
      </c>
      <c r="G48" s="35"/>
      <c r="H48" s="35"/>
      <c r="I48" s="35"/>
      <c r="J48" s="35"/>
      <c r="K48" s="35"/>
      <c r="L48" s="35"/>
      <c r="M48" s="35"/>
      <c r="N48" s="35"/>
      <c r="O48" s="35"/>
      <c r="P48" s="39">
        <f t="shared" ref="P48:P50" si="48">Q48+V48</f>
        <v>771</v>
      </c>
      <c r="Q48" s="39">
        <f t="shared" ref="Q48:Q50" si="49">R48+S48+T48+U48</f>
        <v>771</v>
      </c>
      <c r="R48" s="35"/>
      <c r="S48" s="107">
        <v>771</v>
      </c>
      <c r="T48" s="35"/>
      <c r="U48" s="35"/>
      <c r="V48" s="35"/>
      <c r="W48" s="35"/>
      <c r="X48" s="35"/>
      <c r="Y48" s="35"/>
      <c r="Z48" s="35"/>
      <c r="AA48" s="35"/>
      <c r="AB48" s="35"/>
      <c r="AC48" s="91">
        <f t="shared" si="26"/>
        <v>7.71</v>
      </c>
      <c r="AD48" s="12" t="s">
        <v>264</v>
      </c>
      <c r="AE48" s="45"/>
      <c r="AF48">
        <v>1</v>
      </c>
    </row>
    <row r="49" spans="1:32" ht="37.5">
      <c r="A49" s="12" t="s">
        <v>138</v>
      </c>
      <c r="B49" s="5" t="s">
        <v>139</v>
      </c>
      <c r="C49" s="39">
        <f t="shared" si="46"/>
        <v>10000</v>
      </c>
      <c r="D49" s="39">
        <f t="shared" si="47"/>
        <v>10000</v>
      </c>
      <c r="E49" s="35"/>
      <c r="F49" s="35">
        <v>10000</v>
      </c>
      <c r="G49" s="35"/>
      <c r="H49" s="35"/>
      <c r="I49" s="35"/>
      <c r="J49" s="35"/>
      <c r="K49" s="35"/>
      <c r="L49" s="35"/>
      <c r="M49" s="35"/>
      <c r="N49" s="35"/>
      <c r="O49" s="35"/>
      <c r="P49" s="39">
        <f t="shared" si="48"/>
        <v>0</v>
      </c>
      <c r="Q49" s="39">
        <f t="shared" si="49"/>
        <v>0</v>
      </c>
      <c r="R49" s="35"/>
      <c r="S49" s="35"/>
      <c r="T49" s="35"/>
      <c r="U49" s="35"/>
      <c r="V49" s="35"/>
      <c r="W49" s="35"/>
      <c r="X49" s="35"/>
      <c r="Y49" s="35"/>
      <c r="Z49" s="35"/>
      <c r="AA49" s="35"/>
      <c r="AB49" s="35"/>
      <c r="AC49" s="91">
        <f t="shared" si="26"/>
        <v>0</v>
      </c>
      <c r="AD49" s="12" t="s">
        <v>264</v>
      </c>
      <c r="AE49" s="45"/>
      <c r="AF49">
        <v>1</v>
      </c>
    </row>
    <row r="50" spans="1:32" ht="37.5">
      <c r="A50" s="12" t="s">
        <v>140</v>
      </c>
      <c r="B50" s="5" t="s">
        <v>141</v>
      </c>
      <c r="C50" s="39">
        <f t="shared" si="46"/>
        <v>1500</v>
      </c>
      <c r="D50" s="39">
        <f t="shared" si="47"/>
        <v>1500</v>
      </c>
      <c r="E50" s="35"/>
      <c r="F50" s="35">
        <v>1500</v>
      </c>
      <c r="G50" s="35"/>
      <c r="H50" s="35"/>
      <c r="I50" s="35"/>
      <c r="J50" s="35"/>
      <c r="K50" s="35"/>
      <c r="L50" s="35"/>
      <c r="M50" s="35"/>
      <c r="N50" s="35"/>
      <c r="O50" s="35"/>
      <c r="P50" s="39">
        <f t="shared" si="48"/>
        <v>559</v>
      </c>
      <c r="Q50" s="39">
        <f t="shared" si="49"/>
        <v>559</v>
      </c>
      <c r="R50" s="35"/>
      <c r="S50" s="107">
        <v>559</v>
      </c>
      <c r="T50" s="35"/>
      <c r="U50" s="35"/>
      <c r="V50" s="35"/>
      <c r="W50" s="35"/>
      <c r="X50" s="35"/>
      <c r="Y50" s="35"/>
      <c r="Z50" s="35"/>
      <c r="AA50" s="35"/>
      <c r="AB50" s="35"/>
      <c r="AC50" s="91">
        <f t="shared" si="26"/>
        <v>37.266666666666666</v>
      </c>
      <c r="AD50" s="12" t="s">
        <v>264</v>
      </c>
      <c r="AE50" s="45"/>
      <c r="AF50">
        <v>1</v>
      </c>
    </row>
    <row r="51" spans="1:32" ht="37.5">
      <c r="A51" s="12">
        <v>5</v>
      </c>
      <c r="B51" s="5" t="s">
        <v>142</v>
      </c>
      <c r="C51" s="39">
        <f t="shared" si="46"/>
        <v>10000</v>
      </c>
      <c r="D51" s="39">
        <f t="shared" si="47"/>
        <v>10000</v>
      </c>
      <c r="E51" s="35"/>
      <c r="F51" s="35">
        <v>10000</v>
      </c>
      <c r="G51" s="35"/>
      <c r="H51" s="35"/>
      <c r="I51" s="35"/>
      <c r="J51" s="35"/>
      <c r="K51" s="35"/>
      <c r="L51" s="35"/>
      <c r="M51" s="35"/>
      <c r="N51" s="35"/>
      <c r="O51" s="35"/>
      <c r="P51" s="35"/>
      <c r="Q51" s="35"/>
      <c r="R51" s="35"/>
      <c r="S51" s="35"/>
      <c r="T51" s="35"/>
      <c r="U51" s="35"/>
      <c r="V51" s="35"/>
      <c r="W51" s="35"/>
      <c r="X51" s="35"/>
      <c r="Y51" s="35"/>
      <c r="Z51" s="35"/>
      <c r="AA51" s="35"/>
      <c r="AB51" s="35"/>
      <c r="AC51" s="91">
        <f t="shared" ref="AC51:AC80" si="50">P51/C51*100</f>
        <v>0</v>
      </c>
      <c r="AD51" s="12" t="s">
        <v>264</v>
      </c>
      <c r="AE51" s="45"/>
      <c r="AF51">
        <v>1</v>
      </c>
    </row>
    <row r="52" spans="1:32" ht="87" customHeight="1">
      <c r="A52" s="16">
        <v>6</v>
      </c>
      <c r="B52" s="2" t="s">
        <v>118</v>
      </c>
      <c r="C52" s="34">
        <f>C53+C54</f>
        <v>13986</v>
      </c>
      <c r="D52" s="34">
        <f t="shared" ref="D52:AB52" si="51">D53+D54</f>
        <v>13986</v>
      </c>
      <c r="E52" s="34">
        <f t="shared" si="51"/>
        <v>0</v>
      </c>
      <c r="F52" s="34">
        <f t="shared" si="51"/>
        <v>13986</v>
      </c>
      <c r="G52" s="34">
        <f t="shared" si="51"/>
        <v>0</v>
      </c>
      <c r="H52" s="34">
        <f t="shared" si="51"/>
        <v>0</v>
      </c>
      <c r="I52" s="34">
        <f t="shared" si="51"/>
        <v>0</v>
      </c>
      <c r="J52" s="34">
        <f t="shared" si="51"/>
        <v>0</v>
      </c>
      <c r="K52" s="34">
        <f t="shared" si="51"/>
        <v>0</v>
      </c>
      <c r="L52" s="34">
        <f t="shared" si="51"/>
        <v>0</v>
      </c>
      <c r="M52" s="34">
        <f t="shared" si="51"/>
        <v>0</v>
      </c>
      <c r="N52" s="34">
        <f t="shared" si="51"/>
        <v>0</v>
      </c>
      <c r="O52" s="34">
        <f t="shared" si="51"/>
        <v>0</v>
      </c>
      <c r="P52" s="34">
        <f t="shared" si="51"/>
        <v>8914</v>
      </c>
      <c r="Q52" s="34">
        <f t="shared" si="51"/>
        <v>8914</v>
      </c>
      <c r="R52" s="34">
        <f t="shared" si="51"/>
        <v>0</v>
      </c>
      <c r="S52" s="34">
        <f t="shared" si="51"/>
        <v>8914</v>
      </c>
      <c r="T52" s="34">
        <f t="shared" si="51"/>
        <v>0</v>
      </c>
      <c r="U52" s="34">
        <f t="shared" si="51"/>
        <v>0</v>
      </c>
      <c r="V52" s="34">
        <f t="shared" si="51"/>
        <v>0</v>
      </c>
      <c r="W52" s="34">
        <f t="shared" si="51"/>
        <v>0</v>
      </c>
      <c r="X52" s="34">
        <f t="shared" si="51"/>
        <v>0</v>
      </c>
      <c r="Y52" s="34">
        <f t="shared" si="51"/>
        <v>0</v>
      </c>
      <c r="Z52" s="34">
        <f t="shared" si="51"/>
        <v>0</v>
      </c>
      <c r="AA52" s="34">
        <f t="shared" si="51"/>
        <v>0</v>
      </c>
      <c r="AB52" s="34">
        <f t="shared" si="51"/>
        <v>0</v>
      </c>
      <c r="AC52" s="96">
        <f t="shared" si="50"/>
        <v>63.735163735163738</v>
      </c>
      <c r="AD52" s="16"/>
      <c r="AE52" s="44"/>
      <c r="AF52" s="34">
        <f t="shared" ref="AF52" si="52">AF53+AF54</f>
        <v>2</v>
      </c>
    </row>
    <row r="53" spans="1:32" ht="81" customHeight="1">
      <c r="A53" s="17"/>
      <c r="B53" s="18" t="s">
        <v>286</v>
      </c>
      <c r="C53" s="36">
        <f t="shared" ref="C53:C58" si="53">D53+I53</f>
        <v>10000</v>
      </c>
      <c r="D53" s="36">
        <f t="shared" ref="D53:D58" si="54">SUM(E53:H53)</f>
        <v>10000</v>
      </c>
      <c r="E53" s="36"/>
      <c r="F53" s="36">
        <v>10000</v>
      </c>
      <c r="G53" s="36"/>
      <c r="H53" s="36"/>
      <c r="I53" s="36"/>
      <c r="J53" s="36"/>
      <c r="K53" s="36"/>
      <c r="L53" s="36"/>
      <c r="M53" s="36"/>
      <c r="N53" s="36"/>
      <c r="O53" s="36"/>
      <c r="P53" s="36">
        <f t="shared" ref="P53:P55" si="55">Q53+V53</f>
        <v>6252</v>
      </c>
      <c r="Q53" s="36">
        <f t="shared" ref="Q53:Q55" si="56">R53+S53+T53+U53</f>
        <v>6252</v>
      </c>
      <c r="R53" s="36"/>
      <c r="S53" s="109">
        <v>6252</v>
      </c>
      <c r="T53" s="36"/>
      <c r="U53" s="36"/>
      <c r="V53" s="36"/>
      <c r="W53" s="36"/>
      <c r="X53" s="36"/>
      <c r="Y53" s="36"/>
      <c r="Z53" s="36"/>
      <c r="AA53" s="36"/>
      <c r="AB53" s="36"/>
      <c r="AC53" s="91">
        <f t="shared" si="50"/>
        <v>62.519999999999996</v>
      </c>
      <c r="AD53" s="30" t="s">
        <v>268</v>
      </c>
      <c r="AE53" s="47"/>
      <c r="AF53">
        <v>1</v>
      </c>
    </row>
    <row r="54" spans="1:32" ht="83.25" customHeight="1">
      <c r="A54" s="17"/>
      <c r="B54" s="18" t="s">
        <v>287</v>
      </c>
      <c r="C54" s="36">
        <f t="shared" si="53"/>
        <v>3986</v>
      </c>
      <c r="D54" s="36">
        <f t="shared" si="54"/>
        <v>3986</v>
      </c>
      <c r="E54" s="36"/>
      <c r="F54" s="36">
        <v>3986</v>
      </c>
      <c r="G54" s="36"/>
      <c r="H54" s="36"/>
      <c r="I54" s="36"/>
      <c r="J54" s="36"/>
      <c r="K54" s="36"/>
      <c r="L54" s="36"/>
      <c r="M54" s="36"/>
      <c r="N54" s="36"/>
      <c r="O54" s="36"/>
      <c r="P54" s="36">
        <f t="shared" si="55"/>
        <v>2662</v>
      </c>
      <c r="Q54" s="36">
        <f t="shared" si="56"/>
        <v>2662</v>
      </c>
      <c r="R54" s="36"/>
      <c r="S54" s="109">
        <v>2662</v>
      </c>
      <c r="T54" s="36"/>
      <c r="U54" s="36"/>
      <c r="V54" s="36"/>
      <c r="W54" s="36"/>
      <c r="X54" s="36"/>
      <c r="Y54" s="36"/>
      <c r="Z54" s="36"/>
      <c r="AA54" s="36"/>
      <c r="AB54" s="36"/>
      <c r="AC54" s="91">
        <f t="shared" si="50"/>
        <v>66.783743100852988</v>
      </c>
      <c r="AD54" s="30" t="s">
        <v>312</v>
      </c>
      <c r="AE54" s="30" t="s">
        <v>269</v>
      </c>
      <c r="AF54">
        <v>1</v>
      </c>
    </row>
    <row r="55" spans="1:32" ht="56.25">
      <c r="A55" s="12" t="s">
        <v>143</v>
      </c>
      <c r="B55" s="5" t="s">
        <v>144</v>
      </c>
      <c r="C55" s="39">
        <f t="shared" si="53"/>
        <v>10000</v>
      </c>
      <c r="D55" s="39">
        <f t="shared" si="54"/>
        <v>10000</v>
      </c>
      <c r="E55" s="35"/>
      <c r="F55" s="35">
        <v>10000</v>
      </c>
      <c r="G55" s="35"/>
      <c r="H55" s="35"/>
      <c r="I55" s="35"/>
      <c r="J55" s="35"/>
      <c r="K55" s="35"/>
      <c r="L55" s="35"/>
      <c r="M55" s="35"/>
      <c r="N55" s="35"/>
      <c r="O55" s="35"/>
      <c r="P55" s="39">
        <f t="shared" si="55"/>
        <v>1854</v>
      </c>
      <c r="Q55" s="39">
        <f t="shared" si="56"/>
        <v>1854</v>
      </c>
      <c r="R55" s="35"/>
      <c r="S55" s="107">
        <v>1854</v>
      </c>
      <c r="T55" s="35"/>
      <c r="U55" s="35"/>
      <c r="V55" s="35"/>
      <c r="W55" s="35"/>
      <c r="X55" s="35"/>
      <c r="Y55" s="35"/>
      <c r="Z55" s="35"/>
      <c r="AA55" s="35"/>
      <c r="AB55" s="35"/>
      <c r="AC55" s="91">
        <f t="shared" si="50"/>
        <v>18.54</v>
      </c>
      <c r="AD55" s="12" t="s">
        <v>268</v>
      </c>
      <c r="AE55" s="12" t="s">
        <v>269</v>
      </c>
      <c r="AF55">
        <v>1</v>
      </c>
    </row>
    <row r="56" spans="1:32" ht="37.5">
      <c r="A56" s="12" t="s">
        <v>145</v>
      </c>
      <c r="B56" s="5" t="s">
        <v>146</v>
      </c>
      <c r="C56" s="39">
        <f t="shared" si="53"/>
        <v>10000</v>
      </c>
      <c r="D56" s="39">
        <f t="shared" si="54"/>
        <v>10000</v>
      </c>
      <c r="E56" s="35"/>
      <c r="F56" s="35">
        <v>10000</v>
      </c>
      <c r="G56" s="35"/>
      <c r="H56" s="35"/>
      <c r="I56" s="35"/>
      <c r="J56" s="35"/>
      <c r="K56" s="35"/>
      <c r="L56" s="35"/>
      <c r="M56" s="35"/>
      <c r="N56" s="35"/>
      <c r="O56" s="35"/>
      <c r="P56" s="35"/>
      <c r="Q56" s="35"/>
      <c r="R56" s="35"/>
      <c r="S56" s="35"/>
      <c r="T56" s="35"/>
      <c r="U56" s="35"/>
      <c r="V56" s="35"/>
      <c r="W56" s="35"/>
      <c r="X56" s="35"/>
      <c r="Y56" s="35"/>
      <c r="Z56" s="35"/>
      <c r="AA56" s="35"/>
      <c r="AB56" s="35"/>
      <c r="AC56" s="91">
        <f t="shared" si="50"/>
        <v>0</v>
      </c>
      <c r="AD56" s="12" t="s">
        <v>268</v>
      </c>
      <c r="AE56" s="45"/>
      <c r="AF56">
        <v>1</v>
      </c>
    </row>
    <row r="57" spans="1:32" ht="44.25" customHeight="1">
      <c r="A57" s="12" t="s">
        <v>147</v>
      </c>
      <c r="B57" s="5" t="s">
        <v>148</v>
      </c>
      <c r="C57" s="39">
        <f t="shared" si="53"/>
        <v>16434</v>
      </c>
      <c r="D57" s="39">
        <f t="shared" si="54"/>
        <v>16434</v>
      </c>
      <c r="E57" s="35"/>
      <c r="F57" s="35">
        <v>16434</v>
      </c>
      <c r="G57" s="35"/>
      <c r="H57" s="35"/>
      <c r="I57" s="35"/>
      <c r="J57" s="35"/>
      <c r="K57" s="35"/>
      <c r="L57" s="35"/>
      <c r="M57" s="35"/>
      <c r="N57" s="35"/>
      <c r="O57" s="35"/>
      <c r="P57" s="39">
        <f t="shared" ref="P57:P58" si="57">Q57+V57</f>
        <v>1652</v>
      </c>
      <c r="Q57" s="39">
        <f t="shared" ref="Q57:Q58" si="58">R57+S57+T57+U57</f>
        <v>1652</v>
      </c>
      <c r="R57" s="35"/>
      <c r="S57" s="107">
        <v>1652</v>
      </c>
      <c r="T57" s="35"/>
      <c r="U57" s="35"/>
      <c r="V57" s="35"/>
      <c r="W57" s="35"/>
      <c r="X57" s="35"/>
      <c r="Y57" s="35"/>
      <c r="Z57" s="35"/>
      <c r="AA57" s="35"/>
      <c r="AB57" s="35"/>
      <c r="AC57" s="91">
        <f t="shared" si="50"/>
        <v>10.052330534258246</v>
      </c>
      <c r="AD57" s="12" t="s">
        <v>268</v>
      </c>
      <c r="AE57" s="45"/>
      <c r="AF57">
        <v>1</v>
      </c>
    </row>
    <row r="58" spans="1:32" ht="47.25" customHeight="1">
      <c r="A58" s="12" t="s">
        <v>149</v>
      </c>
      <c r="B58" s="5" t="s">
        <v>150</v>
      </c>
      <c r="C58" s="39">
        <f t="shared" si="53"/>
        <v>4337</v>
      </c>
      <c r="D58" s="39">
        <f t="shared" si="54"/>
        <v>4337</v>
      </c>
      <c r="E58" s="35"/>
      <c r="F58" s="35">
        <v>4337</v>
      </c>
      <c r="G58" s="35"/>
      <c r="H58" s="35"/>
      <c r="I58" s="35"/>
      <c r="J58" s="35"/>
      <c r="K58" s="35"/>
      <c r="L58" s="35"/>
      <c r="M58" s="35"/>
      <c r="N58" s="35"/>
      <c r="O58" s="35"/>
      <c r="P58" s="39">
        <f t="shared" si="57"/>
        <v>4097</v>
      </c>
      <c r="Q58" s="39">
        <f t="shared" si="58"/>
        <v>4097</v>
      </c>
      <c r="R58" s="35"/>
      <c r="S58" s="107">
        <v>4097</v>
      </c>
      <c r="T58" s="35"/>
      <c r="U58" s="35"/>
      <c r="V58" s="35"/>
      <c r="W58" s="35"/>
      <c r="X58" s="35"/>
      <c r="Y58" s="35"/>
      <c r="Z58" s="35"/>
      <c r="AA58" s="35"/>
      <c r="AB58" s="35"/>
      <c r="AC58" s="91">
        <f t="shared" si="50"/>
        <v>94.466220890016146</v>
      </c>
      <c r="AD58" s="12" t="s">
        <v>268</v>
      </c>
      <c r="AE58" s="45"/>
      <c r="AF58">
        <v>1</v>
      </c>
    </row>
    <row r="59" spans="1:32">
      <c r="A59" s="15">
        <v>12</v>
      </c>
      <c r="B59" s="2" t="s">
        <v>64</v>
      </c>
      <c r="C59" s="34">
        <f>SUM(C60:C66)</f>
        <v>49000</v>
      </c>
      <c r="D59" s="34">
        <f t="shared" ref="D59:AB59" si="59">SUM(D60:D66)</f>
        <v>49000</v>
      </c>
      <c r="E59" s="34">
        <f t="shared" si="59"/>
        <v>0</v>
      </c>
      <c r="F59" s="34">
        <f t="shared" si="59"/>
        <v>49000</v>
      </c>
      <c r="G59" s="34">
        <f t="shared" si="59"/>
        <v>0</v>
      </c>
      <c r="H59" s="34">
        <f t="shared" si="59"/>
        <v>0</v>
      </c>
      <c r="I59" s="34">
        <f t="shared" si="59"/>
        <v>0</v>
      </c>
      <c r="J59" s="34">
        <f t="shared" si="59"/>
        <v>0</v>
      </c>
      <c r="K59" s="34">
        <f t="shared" si="59"/>
        <v>0</v>
      </c>
      <c r="L59" s="34">
        <f t="shared" si="59"/>
        <v>0</v>
      </c>
      <c r="M59" s="34">
        <f t="shared" si="59"/>
        <v>0</v>
      </c>
      <c r="N59" s="34">
        <f t="shared" si="59"/>
        <v>0</v>
      </c>
      <c r="O59" s="34">
        <f t="shared" si="59"/>
        <v>0</v>
      </c>
      <c r="P59" s="34">
        <f t="shared" si="59"/>
        <v>0</v>
      </c>
      <c r="Q59" s="34">
        <f t="shared" si="59"/>
        <v>0</v>
      </c>
      <c r="R59" s="34">
        <f t="shared" si="59"/>
        <v>0</v>
      </c>
      <c r="S59" s="34">
        <f t="shared" si="59"/>
        <v>0</v>
      </c>
      <c r="T59" s="34">
        <f t="shared" si="59"/>
        <v>0</v>
      </c>
      <c r="U59" s="34">
        <f t="shared" si="59"/>
        <v>0</v>
      </c>
      <c r="V59" s="34">
        <f t="shared" si="59"/>
        <v>0</v>
      </c>
      <c r="W59" s="34">
        <f t="shared" si="59"/>
        <v>0</v>
      </c>
      <c r="X59" s="34">
        <f t="shared" si="59"/>
        <v>0</v>
      </c>
      <c r="Y59" s="34">
        <f t="shared" si="59"/>
        <v>0</v>
      </c>
      <c r="Z59" s="34">
        <f t="shared" si="59"/>
        <v>0</v>
      </c>
      <c r="AA59" s="34">
        <f t="shared" si="59"/>
        <v>0</v>
      </c>
      <c r="AB59" s="34">
        <f t="shared" si="59"/>
        <v>0</v>
      </c>
      <c r="AC59" s="91">
        <f t="shared" si="50"/>
        <v>0</v>
      </c>
      <c r="AD59" s="16"/>
      <c r="AE59" s="44"/>
      <c r="AF59" s="34">
        <f t="shared" ref="AF59" si="60">SUM(AF60:AF66)</f>
        <v>7</v>
      </c>
    </row>
    <row r="60" spans="1:32" ht="56.25">
      <c r="A60" s="30" t="s">
        <v>30</v>
      </c>
      <c r="B60" s="18" t="s">
        <v>151</v>
      </c>
      <c r="C60" s="36">
        <f t="shared" ref="C60:C66" si="61">D60+I60</f>
        <v>10000</v>
      </c>
      <c r="D60" s="36">
        <f t="shared" ref="D60:D66" si="62">SUM(E60:H60)</f>
        <v>10000</v>
      </c>
      <c r="E60" s="36"/>
      <c r="F60" s="36">
        <v>10000</v>
      </c>
      <c r="G60" s="36"/>
      <c r="H60" s="36"/>
      <c r="I60" s="36"/>
      <c r="J60" s="36"/>
      <c r="K60" s="36"/>
      <c r="L60" s="36"/>
      <c r="M60" s="36"/>
      <c r="N60" s="36"/>
      <c r="O60" s="36"/>
      <c r="P60" s="36"/>
      <c r="Q60" s="36"/>
      <c r="R60" s="36"/>
      <c r="S60" s="36"/>
      <c r="T60" s="36"/>
      <c r="U60" s="36"/>
      <c r="V60" s="36"/>
      <c r="W60" s="36"/>
      <c r="X60" s="36"/>
      <c r="Y60" s="36"/>
      <c r="Z60" s="36"/>
      <c r="AA60" s="36"/>
      <c r="AB60" s="36"/>
      <c r="AC60" s="91">
        <f t="shared" si="50"/>
        <v>0</v>
      </c>
      <c r="AD60" s="30" t="s">
        <v>262</v>
      </c>
      <c r="AE60" s="47"/>
      <c r="AF60">
        <v>1</v>
      </c>
    </row>
    <row r="61" spans="1:32" ht="56.25">
      <c r="A61" s="30" t="s">
        <v>34</v>
      </c>
      <c r="B61" s="18" t="s">
        <v>152</v>
      </c>
      <c r="C61" s="36">
        <f t="shared" si="61"/>
        <v>10000</v>
      </c>
      <c r="D61" s="36">
        <f t="shared" si="62"/>
        <v>10000</v>
      </c>
      <c r="E61" s="36"/>
      <c r="F61" s="36">
        <v>10000</v>
      </c>
      <c r="G61" s="36"/>
      <c r="H61" s="36"/>
      <c r="I61" s="36"/>
      <c r="J61" s="36"/>
      <c r="K61" s="36"/>
      <c r="L61" s="36"/>
      <c r="M61" s="36"/>
      <c r="N61" s="36"/>
      <c r="O61" s="36"/>
      <c r="P61" s="36"/>
      <c r="Q61" s="36"/>
      <c r="R61" s="36"/>
      <c r="S61" s="36"/>
      <c r="T61" s="36"/>
      <c r="U61" s="36"/>
      <c r="V61" s="36"/>
      <c r="W61" s="36"/>
      <c r="X61" s="36"/>
      <c r="Y61" s="36"/>
      <c r="Z61" s="36"/>
      <c r="AA61" s="36"/>
      <c r="AB61" s="36"/>
      <c r="AC61" s="91">
        <f t="shared" si="50"/>
        <v>0</v>
      </c>
      <c r="AD61" s="30" t="s">
        <v>262</v>
      </c>
      <c r="AE61" s="47"/>
      <c r="AF61">
        <v>1</v>
      </c>
    </row>
    <row r="62" spans="1:32" ht="56.25">
      <c r="A62" s="30" t="s">
        <v>36</v>
      </c>
      <c r="B62" s="18" t="s">
        <v>153</v>
      </c>
      <c r="C62" s="36">
        <f t="shared" si="61"/>
        <v>10000</v>
      </c>
      <c r="D62" s="36">
        <f t="shared" si="62"/>
        <v>10000</v>
      </c>
      <c r="E62" s="36"/>
      <c r="F62" s="36">
        <v>10000</v>
      </c>
      <c r="G62" s="36"/>
      <c r="H62" s="36"/>
      <c r="I62" s="36"/>
      <c r="J62" s="36"/>
      <c r="K62" s="36"/>
      <c r="L62" s="36"/>
      <c r="M62" s="36"/>
      <c r="N62" s="36"/>
      <c r="O62" s="36"/>
      <c r="P62" s="36"/>
      <c r="Q62" s="36"/>
      <c r="R62" s="36"/>
      <c r="S62" s="36"/>
      <c r="T62" s="36"/>
      <c r="U62" s="36"/>
      <c r="V62" s="36"/>
      <c r="W62" s="36"/>
      <c r="X62" s="36"/>
      <c r="Y62" s="36"/>
      <c r="Z62" s="36"/>
      <c r="AA62" s="36"/>
      <c r="AB62" s="36"/>
      <c r="AC62" s="91">
        <f t="shared" si="50"/>
        <v>0</v>
      </c>
      <c r="AD62" s="30" t="s">
        <v>262</v>
      </c>
      <c r="AE62" s="47"/>
      <c r="AF62">
        <v>1</v>
      </c>
    </row>
    <row r="63" spans="1:32" ht="56.25">
      <c r="A63" s="30" t="s">
        <v>80</v>
      </c>
      <c r="B63" s="18" t="s">
        <v>154</v>
      </c>
      <c r="C63" s="36">
        <f t="shared" si="61"/>
        <v>5000</v>
      </c>
      <c r="D63" s="36">
        <f t="shared" si="62"/>
        <v>5000</v>
      </c>
      <c r="E63" s="36"/>
      <c r="F63" s="36">
        <v>5000</v>
      </c>
      <c r="G63" s="36"/>
      <c r="H63" s="36"/>
      <c r="I63" s="36"/>
      <c r="J63" s="36"/>
      <c r="K63" s="36"/>
      <c r="L63" s="36"/>
      <c r="M63" s="36"/>
      <c r="N63" s="36"/>
      <c r="O63" s="36"/>
      <c r="P63" s="36"/>
      <c r="Q63" s="36"/>
      <c r="R63" s="36"/>
      <c r="S63" s="36"/>
      <c r="T63" s="36"/>
      <c r="U63" s="36"/>
      <c r="V63" s="36"/>
      <c r="W63" s="36"/>
      <c r="X63" s="36"/>
      <c r="Y63" s="36"/>
      <c r="Z63" s="36"/>
      <c r="AA63" s="36"/>
      <c r="AB63" s="36"/>
      <c r="AC63" s="91">
        <f t="shared" si="50"/>
        <v>0</v>
      </c>
      <c r="AD63" s="30" t="s">
        <v>262</v>
      </c>
      <c r="AE63" s="47"/>
      <c r="AF63">
        <v>1</v>
      </c>
    </row>
    <row r="64" spans="1:32" ht="56.25">
      <c r="A64" s="30" t="s">
        <v>82</v>
      </c>
      <c r="B64" s="18" t="s">
        <v>155</v>
      </c>
      <c r="C64" s="36">
        <f t="shared" si="61"/>
        <v>5000</v>
      </c>
      <c r="D64" s="36">
        <f t="shared" si="62"/>
        <v>5000</v>
      </c>
      <c r="E64" s="36"/>
      <c r="F64" s="36">
        <v>5000</v>
      </c>
      <c r="G64" s="36"/>
      <c r="H64" s="36"/>
      <c r="I64" s="36"/>
      <c r="J64" s="36"/>
      <c r="K64" s="36"/>
      <c r="L64" s="36"/>
      <c r="M64" s="36"/>
      <c r="N64" s="36"/>
      <c r="O64" s="36"/>
      <c r="P64" s="36"/>
      <c r="Q64" s="36"/>
      <c r="R64" s="36"/>
      <c r="S64" s="36"/>
      <c r="T64" s="36"/>
      <c r="U64" s="36"/>
      <c r="V64" s="36"/>
      <c r="W64" s="36"/>
      <c r="X64" s="36"/>
      <c r="Y64" s="36"/>
      <c r="Z64" s="36"/>
      <c r="AA64" s="36"/>
      <c r="AB64" s="36"/>
      <c r="AC64" s="91">
        <f t="shared" si="50"/>
        <v>0</v>
      </c>
      <c r="AD64" s="30" t="s">
        <v>262</v>
      </c>
      <c r="AE64" s="47"/>
      <c r="AF64">
        <v>1</v>
      </c>
    </row>
    <row r="65" spans="1:32" ht="56.25">
      <c r="A65" s="30" t="s">
        <v>84</v>
      </c>
      <c r="B65" s="18" t="s">
        <v>156</v>
      </c>
      <c r="C65" s="36">
        <f t="shared" si="61"/>
        <v>4000</v>
      </c>
      <c r="D65" s="36">
        <f t="shared" si="62"/>
        <v>4000</v>
      </c>
      <c r="E65" s="36"/>
      <c r="F65" s="36">
        <v>4000</v>
      </c>
      <c r="G65" s="36"/>
      <c r="H65" s="36"/>
      <c r="I65" s="36"/>
      <c r="J65" s="36"/>
      <c r="K65" s="36"/>
      <c r="L65" s="36"/>
      <c r="M65" s="36"/>
      <c r="N65" s="36"/>
      <c r="O65" s="36"/>
      <c r="P65" s="36"/>
      <c r="Q65" s="36"/>
      <c r="R65" s="36"/>
      <c r="S65" s="36"/>
      <c r="T65" s="36"/>
      <c r="U65" s="36"/>
      <c r="V65" s="36"/>
      <c r="W65" s="36"/>
      <c r="X65" s="36"/>
      <c r="Y65" s="36"/>
      <c r="Z65" s="36"/>
      <c r="AA65" s="36"/>
      <c r="AB65" s="36"/>
      <c r="AC65" s="91">
        <f t="shared" si="50"/>
        <v>0</v>
      </c>
      <c r="AD65" s="30" t="s">
        <v>262</v>
      </c>
      <c r="AE65" s="47"/>
      <c r="AF65">
        <v>1</v>
      </c>
    </row>
    <row r="66" spans="1:32" ht="56.25">
      <c r="A66" s="30" t="s">
        <v>67</v>
      </c>
      <c r="B66" s="18" t="s">
        <v>157</v>
      </c>
      <c r="C66" s="36">
        <f t="shared" si="61"/>
        <v>5000</v>
      </c>
      <c r="D66" s="36">
        <f t="shared" si="62"/>
        <v>5000</v>
      </c>
      <c r="E66" s="36"/>
      <c r="F66" s="36">
        <v>5000</v>
      </c>
      <c r="G66" s="36"/>
      <c r="H66" s="36"/>
      <c r="I66" s="36"/>
      <c r="J66" s="36"/>
      <c r="K66" s="36"/>
      <c r="L66" s="36"/>
      <c r="M66" s="36"/>
      <c r="N66" s="36"/>
      <c r="O66" s="36"/>
      <c r="P66" s="36"/>
      <c r="Q66" s="36"/>
      <c r="R66" s="36"/>
      <c r="S66" s="36"/>
      <c r="T66" s="36"/>
      <c r="U66" s="36"/>
      <c r="V66" s="36"/>
      <c r="W66" s="36"/>
      <c r="X66" s="36"/>
      <c r="Y66" s="36"/>
      <c r="Z66" s="36"/>
      <c r="AA66" s="36"/>
      <c r="AB66" s="36"/>
      <c r="AC66" s="91">
        <f t="shared" si="50"/>
        <v>0</v>
      </c>
      <c r="AD66" s="30" t="s">
        <v>262</v>
      </c>
      <c r="AE66" s="47"/>
      <c r="AF66">
        <v>1</v>
      </c>
    </row>
    <row r="67" spans="1:32">
      <c r="A67" s="24" t="s">
        <v>158</v>
      </c>
      <c r="B67" s="25" t="s">
        <v>159</v>
      </c>
      <c r="C67" s="37">
        <f>C68</f>
        <v>2853</v>
      </c>
      <c r="D67" s="37">
        <f t="shared" ref="D67:AB67" si="63">D68</f>
        <v>2853</v>
      </c>
      <c r="E67" s="37">
        <f t="shared" si="63"/>
        <v>0</v>
      </c>
      <c r="F67" s="37">
        <f t="shared" si="63"/>
        <v>2853</v>
      </c>
      <c r="G67" s="37">
        <f t="shared" si="63"/>
        <v>0</v>
      </c>
      <c r="H67" s="37">
        <f t="shared" si="63"/>
        <v>0</v>
      </c>
      <c r="I67" s="37">
        <f t="shared" si="63"/>
        <v>0</v>
      </c>
      <c r="J67" s="37">
        <f t="shared" si="63"/>
        <v>0</v>
      </c>
      <c r="K67" s="37">
        <f t="shared" si="63"/>
        <v>0</v>
      </c>
      <c r="L67" s="37">
        <f t="shared" si="63"/>
        <v>0</v>
      </c>
      <c r="M67" s="37">
        <f t="shared" si="63"/>
        <v>0</v>
      </c>
      <c r="N67" s="37">
        <f t="shared" si="63"/>
        <v>0</v>
      </c>
      <c r="O67" s="37">
        <f t="shared" si="63"/>
        <v>0</v>
      </c>
      <c r="P67" s="37">
        <f t="shared" si="63"/>
        <v>672</v>
      </c>
      <c r="Q67" s="37">
        <f t="shared" si="63"/>
        <v>672</v>
      </c>
      <c r="R67" s="37">
        <f t="shared" si="63"/>
        <v>0</v>
      </c>
      <c r="S67" s="37">
        <f t="shared" si="63"/>
        <v>672</v>
      </c>
      <c r="T67" s="37">
        <f t="shared" si="63"/>
        <v>0</v>
      </c>
      <c r="U67" s="37">
        <f t="shared" si="63"/>
        <v>0</v>
      </c>
      <c r="V67" s="37">
        <f t="shared" si="63"/>
        <v>0</v>
      </c>
      <c r="W67" s="37">
        <f t="shared" si="63"/>
        <v>0</v>
      </c>
      <c r="X67" s="37">
        <f t="shared" si="63"/>
        <v>0</v>
      </c>
      <c r="Y67" s="37">
        <f t="shared" si="63"/>
        <v>0</v>
      </c>
      <c r="Z67" s="37">
        <f t="shared" si="63"/>
        <v>0</v>
      </c>
      <c r="AA67" s="37">
        <f t="shared" si="63"/>
        <v>0</v>
      </c>
      <c r="AB67" s="37">
        <f t="shared" si="63"/>
        <v>0</v>
      </c>
      <c r="AC67" s="93">
        <f t="shared" si="50"/>
        <v>23.554153522607781</v>
      </c>
      <c r="AD67" s="26"/>
      <c r="AE67" s="49"/>
      <c r="AF67" s="37">
        <f t="shared" ref="AF67:AF70" si="64">AF68</f>
        <v>1</v>
      </c>
    </row>
    <row r="68" spans="1:32">
      <c r="A68" s="15" t="s">
        <v>38</v>
      </c>
      <c r="B68" s="2" t="s">
        <v>29</v>
      </c>
      <c r="C68" s="34">
        <f>C69</f>
        <v>2853</v>
      </c>
      <c r="D68" s="34">
        <f t="shared" ref="D68:AB68" si="65">D69</f>
        <v>2853</v>
      </c>
      <c r="E68" s="34">
        <f t="shared" si="65"/>
        <v>0</v>
      </c>
      <c r="F68" s="34">
        <f t="shared" si="65"/>
        <v>2853</v>
      </c>
      <c r="G68" s="34">
        <f t="shared" si="65"/>
        <v>0</v>
      </c>
      <c r="H68" s="34">
        <f t="shared" si="65"/>
        <v>0</v>
      </c>
      <c r="I68" s="34">
        <f t="shared" si="65"/>
        <v>0</v>
      </c>
      <c r="J68" s="34">
        <f t="shared" si="65"/>
        <v>0</v>
      </c>
      <c r="K68" s="34">
        <f t="shared" si="65"/>
        <v>0</v>
      </c>
      <c r="L68" s="34">
        <f t="shared" si="65"/>
        <v>0</v>
      </c>
      <c r="M68" s="34">
        <f t="shared" si="65"/>
        <v>0</v>
      </c>
      <c r="N68" s="34">
        <f t="shared" si="65"/>
        <v>0</v>
      </c>
      <c r="O68" s="34">
        <f t="shared" si="65"/>
        <v>0</v>
      </c>
      <c r="P68" s="34">
        <f t="shared" si="65"/>
        <v>672</v>
      </c>
      <c r="Q68" s="34">
        <f t="shared" si="65"/>
        <v>672</v>
      </c>
      <c r="R68" s="34">
        <f t="shared" si="65"/>
        <v>0</v>
      </c>
      <c r="S68" s="34">
        <f t="shared" si="65"/>
        <v>672</v>
      </c>
      <c r="T68" s="34">
        <f t="shared" si="65"/>
        <v>0</v>
      </c>
      <c r="U68" s="34">
        <f t="shared" si="65"/>
        <v>0</v>
      </c>
      <c r="V68" s="34">
        <f t="shared" si="65"/>
        <v>0</v>
      </c>
      <c r="W68" s="34">
        <f t="shared" si="65"/>
        <v>0</v>
      </c>
      <c r="X68" s="34">
        <f t="shared" si="65"/>
        <v>0</v>
      </c>
      <c r="Y68" s="34">
        <f t="shared" si="65"/>
        <v>0</v>
      </c>
      <c r="Z68" s="34">
        <f t="shared" si="65"/>
        <v>0</v>
      </c>
      <c r="AA68" s="34">
        <f t="shared" si="65"/>
        <v>0</v>
      </c>
      <c r="AB68" s="34">
        <f t="shared" si="65"/>
        <v>0</v>
      </c>
      <c r="AC68" s="90">
        <f t="shared" si="50"/>
        <v>23.554153522607781</v>
      </c>
      <c r="AD68" s="16"/>
      <c r="AE68" s="44"/>
      <c r="AF68" s="34">
        <f t="shared" si="64"/>
        <v>1</v>
      </c>
    </row>
    <row r="69" spans="1:32">
      <c r="A69" s="15" t="s">
        <v>36</v>
      </c>
      <c r="B69" s="2" t="s">
        <v>37</v>
      </c>
      <c r="C69" s="34">
        <f>C70</f>
        <v>2853</v>
      </c>
      <c r="D69" s="34">
        <f t="shared" ref="D69:S70" si="66">D70</f>
        <v>2853</v>
      </c>
      <c r="E69" s="34">
        <f t="shared" si="66"/>
        <v>0</v>
      </c>
      <c r="F69" s="34">
        <f t="shared" si="66"/>
        <v>2853</v>
      </c>
      <c r="G69" s="34">
        <f t="shared" si="66"/>
        <v>0</v>
      </c>
      <c r="H69" s="34">
        <f t="shared" si="66"/>
        <v>0</v>
      </c>
      <c r="I69" s="34">
        <f t="shared" si="66"/>
        <v>0</v>
      </c>
      <c r="J69" s="34">
        <f t="shared" si="66"/>
        <v>0</v>
      </c>
      <c r="K69" s="34">
        <f t="shared" si="66"/>
        <v>0</v>
      </c>
      <c r="L69" s="34">
        <f t="shared" si="66"/>
        <v>0</v>
      </c>
      <c r="M69" s="34">
        <f t="shared" si="66"/>
        <v>0</v>
      </c>
      <c r="N69" s="34">
        <f t="shared" si="66"/>
        <v>0</v>
      </c>
      <c r="O69" s="34">
        <f t="shared" si="66"/>
        <v>0</v>
      </c>
      <c r="P69" s="34">
        <f t="shared" si="66"/>
        <v>672</v>
      </c>
      <c r="Q69" s="34">
        <f t="shared" si="66"/>
        <v>672</v>
      </c>
      <c r="R69" s="34">
        <f t="shared" si="66"/>
        <v>0</v>
      </c>
      <c r="S69" s="34">
        <f t="shared" si="66"/>
        <v>672</v>
      </c>
      <c r="T69" s="34">
        <f t="shared" ref="T69:AB70" si="67">T70</f>
        <v>0</v>
      </c>
      <c r="U69" s="34">
        <f t="shared" si="67"/>
        <v>0</v>
      </c>
      <c r="V69" s="34">
        <f t="shared" si="67"/>
        <v>0</v>
      </c>
      <c r="W69" s="34">
        <f t="shared" si="67"/>
        <v>0</v>
      </c>
      <c r="X69" s="34">
        <f t="shared" si="67"/>
        <v>0</v>
      </c>
      <c r="Y69" s="34">
        <f t="shared" si="67"/>
        <v>0</v>
      </c>
      <c r="Z69" s="34">
        <f t="shared" si="67"/>
        <v>0</v>
      </c>
      <c r="AA69" s="34">
        <f t="shared" si="67"/>
        <v>0</v>
      </c>
      <c r="AB69" s="34">
        <f t="shared" si="67"/>
        <v>0</v>
      </c>
      <c r="AC69" s="91">
        <f t="shared" si="50"/>
        <v>23.554153522607781</v>
      </c>
      <c r="AD69" s="16"/>
      <c r="AE69" s="44"/>
      <c r="AF69" s="34">
        <f t="shared" si="64"/>
        <v>1</v>
      </c>
    </row>
    <row r="70" spans="1:32" ht="19.5">
      <c r="A70" s="21" t="s">
        <v>46</v>
      </c>
      <c r="B70" s="56" t="s">
        <v>33</v>
      </c>
      <c r="C70" s="38">
        <f>C71</f>
        <v>2853</v>
      </c>
      <c r="D70" s="38">
        <f t="shared" si="66"/>
        <v>2853</v>
      </c>
      <c r="E70" s="38">
        <f t="shared" si="66"/>
        <v>0</v>
      </c>
      <c r="F70" s="38">
        <f t="shared" si="66"/>
        <v>2853</v>
      </c>
      <c r="G70" s="38">
        <f t="shared" si="66"/>
        <v>0</v>
      </c>
      <c r="H70" s="38">
        <f t="shared" si="66"/>
        <v>0</v>
      </c>
      <c r="I70" s="38">
        <f t="shared" si="66"/>
        <v>0</v>
      </c>
      <c r="J70" s="38">
        <f t="shared" si="66"/>
        <v>0</v>
      </c>
      <c r="K70" s="38">
        <f t="shared" si="66"/>
        <v>0</v>
      </c>
      <c r="L70" s="38">
        <f t="shared" si="66"/>
        <v>0</v>
      </c>
      <c r="M70" s="38">
        <f t="shared" si="66"/>
        <v>0</v>
      </c>
      <c r="N70" s="38">
        <f t="shared" si="66"/>
        <v>0</v>
      </c>
      <c r="O70" s="38">
        <f t="shared" si="66"/>
        <v>0</v>
      </c>
      <c r="P70" s="38">
        <f t="shared" si="66"/>
        <v>672</v>
      </c>
      <c r="Q70" s="38">
        <f t="shared" si="66"/>
        <v>672</v>
      </c>
      <c r="R70" s="38">
        <f t="shared" si="66"/>
        <v>0</v>
      </c>
      <c r="S70" s="38">
        <f t="shared" si="66"/>
        <v>672</v>
      </c>
      <c r="T70" s="38">
        <f t="shared" si="67"/>
        <v>0</v>
      </c>
      <c r="U70" s="38">
        <f t="shared" si="67"/>
        <v>0</v>
      </c>
      <c r="V70" s="38">
        <f t="shared" si="67"/>
        <v>0</v>
      </c>
      <c r="W70" s="38">
        <f t="shared" si="67"/>
        <v>0</v>
      </c>
      <c r="X70" s="38">
        <f t="shared" si="67"/>
        <v>0</v>
      </c>
      <c r="Y70" s="38">
        <f t="shared" si="67"/>
        <v>0</v>
      </c>
      <c r="Z70" s="38">
        <f t="shared" si="67"/>
        <v>0</v>
      </c>
      <c r="AA70" s="38">
        <f t="shared" si="67"/>
        <v>0</v>
      </c>
      <c r="AB70" s="38">
        <f t="shared" si="67"/>
        <v>0</v>
      </c>
      <c r="AC70" s="91">
        <f t="shared" si="50"/>
        <v>23.554153522607781</v>
      </c>
      <c r="AD70" s="31"/>
      <c r="AE70" s="51"/>
      <c r="AF70" s="38">
        <f t="shared" si="64"/>
        <v>1</v>
      </c>
    </row>
    <row r="71" spans="1:32" ht="37.5">
      <c r="A71" s="12"/>
      <c r="B71" s="5" t="s">
        <v>171</v>
      </c>
      <c r="C71" s="39">
        <f t="shared" ref="C71" si="68">D71+I71</f>
        <v>2853</v>
      </c>
      <c r="D71" s="39">
        <f t="shared" ref="D71" si="69">SUM(E71:H71)</f>
        <v>2853</v>
      </c>
      <c r="E71" s="35"/>
      <c r="F71" s="35">
        <v>2853</v>
      </c>
      <c r="G71" s="35"/>
      <c r="H71" s="35"/>
      <c r="I71" s="35"/>
      <c r="J71" s="35"/>
      <c r="K71" s="35"/>
      <c r="L71" s="35"/>
      <c r="M71" s="35"/>
      <c r="N71" s="35"/>
      <c r="O71" s="35"/>
      <c r="P71" s="35">
        <f t="shared" ref="P71" si="70">Q71+V71</f>
        <v>672</v>
      </c>
      <c r="Q71" s="35">
        <f t="shared" ref="Q71" si="71">R71+S71+T71+U71</f>
        <v>672</v>
      </c>
      <c r="R71" s="35"/>
      <c r="S71" s="107">
        <v>672</v>
      </c>
      <c r="T71" s="35"/>
      <c r="U71" s="35"/>
      <c r="V71" s="35"/>
      <c r="W71" s="35"/>
      <c r="X71" s="35"/>
      <c r="Y71" s="35"/>
      <c r="Z71" s="35"/>
      <c r="AA71" s="35"/>
      <c r="AB71" s="35"/>
      <c r="AC71" s="91">
        <f t="shared" si="50"/>
        <v>23.554153522607781</v>
      </c>
      <c r="AD71" s="12" t="s">
        <v>264</v>
      </c>
      <c r="AE71" s="45"/>
      <c r="AF71">
        <v>1</v>
      </c>
    </row>
    <row r="72" spans="1:32">
      <c r="A72" s="24" t="s">
        <v>172</v>
      </c>
      <c r="B72" s="25" t="s">
        <v>173</v>
      </c>
      <c r="C72" s="37">
        <f>C73</f>
        <v>14051</v>
      </c>
      <c r="D72" s="37">
        <f t="shared" ref="D72:AB73" si="72">D73</f>
        <v>14051</v>
      </c>
      <c r="E72" s="37">
        <f t="shared" si="72"/>
        <v>0</v>
      </c>
      <c r="F72" s="37">
        <f t="shared" si="72"/>
        <v>14051</v>
      </c>
      <c r="G72" s="37">
        <f t="shared" si="72"/>
        <v>0</v>
      </c>
      <c r="H72" s="37">
        <f t="shared" si="72"/>
        <v>0</v>
      </c>
      <c r="I72" s="37">
        <f t="shared" si="72"/>
        <v>0</v>
      </c>
      <c r="J72" s="37">
        <f t="shared" si="72"/>
        <v>0</v>
      </c>
      <c r="K72" s="37">
        <f t="shared" si="72"/>
        <v>0</v>
      </c>
      <c r="L72" s="37">
        <f t="shared" si="72"/>
        <v>0</v>
      </c>
      <c r="M72" s="37">
        <f t="shared" si="72"/>
        <v>0</v>
      </c>
      <c r="N72" s="37">
        <f t="shared" si="72"/>
        <v>0</v>
      </c>
      <c r="O72" s="37">
        <f t="shared" si="72"/>
        <v>0</v>
      </c>
      <c r="P72" s="37">
        <f t="shared" si="72"/>
        <v>1156</v>
      </c>
      <c r="Q72" s="37">
        <f t="shared" si="72"/>
        <v>1156</v>
      </c>
      <c r="R72" s="37">
        <f t="shared" si="72"/>
        <v>0</v>
      </c>
      <c r="S72" s="37">
        <f t="shared" si="72"/>
        <v>1156</v>
      </c>
      <c r="T72" s="37">
        <f t="shared" si="72"/>
        <v>0</v>
      </c>
      <c r="U72" s="37">
        <f t="shared" si="72"/>
        <v>0</v>
      </c>
      <c r="V72" s="37">
        <f t="shared" si="72"/>
        <v>0</v>
      </c>
      <c r="W72" s="37">
        <f t="shared" si="72"/>
        <v>0</v>
      </c>
      <c r="X72" s="37">
        <f t="shared" si="72"/>
        <v>0</v>
      </c>
      <c r="Y72" s="37">
        <f t="shared" si="72"/>
        <v>0</v>
      </c>
      <c r="Z72" s="37">
        <f t="shared" si="72"/>
        <v>0</v>
      </c>
      <c r="AA72" s="37">
        <f t="shared" si="72"/>
        <v>0</v>
      </c>
      <c r="AB72" s="37">
        <f t="shared" si="72"/>
        <v>0</v>
      </c>
      <c r="AC72" s="93">
        <f t="shared" si="50"/>
        <v>8.2271724432424733</v>
      </c>
      <c r="AD72" s="26">
        <v>0</v>
      </c>
      <c r="AE72" s="49">
        <v>0</v>
      </c>
      <c r="AF72" s="37">
        <f t="shared" ref="AF72:AF74" si="73">AF73</f>
        <v>3</v>
      </c>
    </row>
    <row r="73" spans="1:32">
      <c r="A73" s="15" t="s">
        <v>38</v>
      </c>
      <c r="B73" s="2" t="s">
        <v>29</v>
      </c>
      <c r="C73" s="34">
        <f>C74</f>
        <v>14051</v>
      </c>
      <c r="D73" s="34">
        <f t="shared" si="72"/>
        <v>14051</v>
      </c>
      <c r="E73" s="34">
        <f t="shared" si="72"/>
        <v>0</v>
      </c>
      <c r="F73" s="34">
        <f t="shared" si="72"/>
        <v>14051</v>
      </c>
      <c r="G73" s="34">
        <f t="shared" si="72"/>
        <v>0</v>
      </c>
      <c r="H73" s="34">
        <f t="shared" si="72"/>
        <v>0</v>
      </c>
      <c r="I73" s="34">
        <f t="shared" si="72"/>
        <v>0</v>
      </c>
      <c r="J73" s="34">
        <f t="shared" si="72"/>
        <v>0</v>
      </c>
      <c r="K73" s="34">
        <f t="shared" si="72"/>
        <v>0</v>
      </c>
      <c r="L73" s="34">
        <f t="shared" si="72"/>
        <v>0</v>
      </c>
      <c r="M73" s="34">
        <f t="shared" si="72"/>
        <v>0</v>
      </c>
      <c r="N73" s="34">
        <f t="shared" si="72"/>
        <v>0</v>
      </c>
      <c r="O73" s="34">
        <f t="shared" si="72"/>
        <v>0</v>
      </c>
      <c r="P73" s="34">
        <f t="shared" si="72"/>
        <v>1156</v>
      </c>
      <c r="Q73" s="34">
        <f t="shared" si="72"/>
        <v>1156</v>
      </c>
      <c r="R73" s="34">
        <f t="shared" si="72"/>
        <v>0</v>
      </c>
      <c r="S73" s="34">
        <f t="shared" si="72"/>
        <v>1156</v>
      </c>
      <c r="T73" s="34">
        <f t="shared" si="72"/>
        <v>0</v>
      </c>
      <c r="U73" s="34">
        <f t="shared" si="72"/>
        <v>0</v>
      </c>
      <c r="V73" s="34">
        <f t="shared" si="72"/>
        <v>0</v>
      </c>
      <c r="W73" s="34">
        <f t="shared" si="72"/>
        <v>0</v>
      </c>
      <c r="X73" s="34">
        <f t="shared" si="72"/>
        <v>0</v>
      </c>
      <c r="Y73" s="34">
        <f t="shared" si="72"/>
        <v>0</v>
      </c>
      <c r="Z73" s="34">
        <f t="shared" si="72"/>
        <v>0</v>
      </c>
      <c r="AA73" s="34">
        <f t="shared" si="72"/>
        <v>0</v>
      </c>
      <c r="AB73" s="34">
        <f t="shared" si="72"/>
        <v>0</v>
      </c>
      <c r="AC73" s="90">
        <f t="shared" si="50"/>
        <v>8.2271724432424733</v>
      </c>
      <c r="AD73" s="16"/>
      <c r="AE73" s="44"/>
      <c r="AF73" s="34">
        <f t="shared" si="73"/>
        <v>3</v>
      </c>
    </row>
    <row r="74" spans="1:32">
      <c r="A74" s="15" t="s">
        <v>36</v>
      </c>
      <c r="B74" s="2" t="s">
        <v>37</v>
      </c>
      <c r="C74" s="34">
        <f>C75</f>
        <v>14051</v>
      </c>
      <c r="D74" s="34">
        <f t="shared" ref="D74:AB74" si="74">D75</f>
        <v>14051</v>
      </c>
      <c r="E74" s="34">
        <f t="shared" si="74"/>
        <v>0</v>
      </c>
      <c r="F74" s="34">
        <f t="shared" si="74"/>
        <v>14051</v>
      </c>
      <c r="G74" s="34">
        <f t="shared" si="74"/>
        <v>0</v>
      </c>
      <c r="H74" s="34">
        <f t="shared" si="74"/>
        <v>0</v>
      </c>
      <c r="I74" s="34">
        <f t="shared" si="74"/>
        <v>0</v>
      </c>
      <c r="J74" s="34">
        <f t="shared" si="74"/>
        <v>0</v>
      </c>
      <c r="K74" s="34">
        <f t="shared" si="74"/>
        <v>0</v>
      </c>
      <c r="L74" s="34">
        <f t="shared" si="74"/>
        <v>0</v>
      </c>
      <c r="M74" s="34">
        <f t="shared" si="74"/>
        <v>0</v>
      </c>
      <c r="N74" s="34">
        <f t="shared" si="74"/>
        <v>0</v>
      </c>
      <c r="O74" s="34">
        <f t="shared" si="74"/>
        <v>0</v>
      </c>
      <c r="P74" s="34">
        <f t="shared" si="74"/>
        <v>1156</v>
      </c>
      <c r="Q74" s="34">
        <f t="shared" si="74"/>
        <v>1156</v>
      </c>
      <c r="R74" s="34">
        <f t="shared" si="74"/>
        <v>0</v>
      </c>
      <c r="S74" s="34">
        <f t="shared" si="74"/>
        <v>1156</v>
      </c>
      <c r="T74" s="34">
        <f t="shared" si="74"/>
        <v>0</v>
      </c>
      <c r="U74" s="34">
        <f t="shared" si="74"/>
        <v>0</v>
      </c>
      <c r="V74" s="34">
        <f t="shared" si="74"/>
        <v>0</v>
      </c>
      <c r="W74" s="34">
        <f t="shared" si="74"/>
        <v>0</v>
      </c>
      <c r="X74" s="34">
        <f t="shared" si="74"/>
        <v>0</v>
      </c>
      <c r="Y74" s="34">
        <f t="shared" si="74"/>
        <v>0</v>
      </c>
      <c r="Z74" s="34">
        <f t="shared" si="74"/>
        <v>0</v>
      </c>
      <c r="AA74" s="34">
        <f t="shared" si="74"/>
        <v>0</v>
      </c>
      <c r="AB74" s="34">
        <f t="shared" si="74"/>
        <v>0</v>
      </c>
      <c r="AC74" s="91">
        <f t="shared" si="50"/>
        <v>8.2271724432424733</v>
      </c>
      <c r="AD74" s="16"/>
      <c r="AE74" s="44"/>
      <c r="AF74" s="34">
        <f t="shared" si="73"/>
        <v>3</v>
      </c>
    </row>
    <row r="75" spans="1:32" ht="19.5">
      <c r="A75" s="21" t="s">
        <v>46</v>
      </c>
      <c r="B75" s="56" t="s">
        <v>33</v>
      </c>
      <c r="C75" s="38">
        <f>C76+C78</f>
        <v>14051</v>
      </c>
      <c r="D75" s="38">
        <f t="shared" ref="D75:AB75" si="75">D76+D78</f>
        <v>14051</v>
      </c>
      <c r="E75" s="38">
        <f t="shared" si="75"/>
        <v>0</v>
      </c>
      <c r="F75" s="38">
        <f t="shared" si="75"/>
        <v>14051</v>
      </c>
      <c r="G75" s="38">
        <f t="shared" si="75"/>
        <v>0</v>
      </c>
      <c r="H75" s="38">
        <f t="shared" si="75"/>
        <v>0</v>
      </c>
      <c r="I75" s="38">
        <f t="shared" si="75"/>
        <v>0</v>
      </c>
      <c r="J75" s="38">
        <f t="shared" si="75"/>
        <v>0</v>
      </c>
      <c r="K75" s="38">
        <f t="shared" si="75"/>
        <v>0</v>
      </c>
      <c r="L75" s="38">
        <f t="shared" si="75"/>
        <v>0</v>
      </c>
      <c r="M75" s="38">
        <f t="shared" si="75"/>
        <v>0</v>
      </c>
      <c r="N75" s="38">
        <f t="shared" si="75"/>
        <v>0</v>
      </c>
      <c r="O75" s="38">
        <f t="shared" si="75"/>
        <v>0</v>
      </c>
      <c r="P75" s="38">
        <f t="shared" si="75"/>
        <v>1156</v>
      </c>
      <c r="Q75" s="38">
        <f t="shared" si="75"/>
        <v>1156</v>
      </c>
      <c r="R75" s="38">
        <f t="shared" si="75"/>
        <v>0</v>
      </c>
      <c r="S75" s="38">
        <f t="shared" si="75"/>
        <v>1156</v>
      </c>
      <c r="T75" s="38">
        <f t="shared" si="75"/>
        <v>0</v>
      </c>
      <c r="U75" s="38">
        <f t="shared" si="75"/>
        <v>0</v>
      </c>
      <c r="V75" s="38">
        <f t="shared" si="75"/>
        <v>0</v>
      </c>
      <c r="W75" s="38">
        <f t="shared" si="75"/>
        <v>0</v>
      </c>
      <c r="X75" s="38">
        <f t="shared" si="75"/>
        <v>0</v>
      </c>
      <c r="Y75" s="38">
        <f t="shared" si="75"/>
        <v>0</v>
      </c>
      <c r="Z75" s="38">
        <f t="shared" si="75"/>
        <v>0</v>
      </c>
      <c r="AA75" s="38">
        <f t="shared" si="75"/>
        <v>0</v>
      </c>
      <c r="AB75" s="38">
        <f t="shared" si="75"/>
        <v>0</v>
      </c>
      <c r="AC75" s="91">
        <f t="shared" si="50"/>
        <v>8.2271724432424733</v>
      </c>
      <c r="AD75" s="31">
        <v>0</v>
      </c>
      <c r="AE75" s="51">
        <v>0</v>
      </c>
      <c r="AF75" s="38">
        <f t="shared" ref="AF75" si="76">AF76+AF78</f>
        <v>3</v>
      </c>
    </row>
    <row r="76" spans="1:32">
      <c r="A76" s="15">
        <v>1</v>
      </c>
      <c r="B76" s="2" t="s">
        <v>177</v>
      </c>
      <c r="C76" s="34">
        <f>C77</f>
        <v>3999</v>
      </c>
      <c r="D76" s="34">
        <f t="shared" ref="D76:AB76" si="77">D77</f>
        <v>3999</v>
      </c>
      <c r="E76" s="34">
        <f t="shared" si="77"/>
        <v>0</v>
      </c>
      <c r="F76" s="34">
        <f t="shared" si="77"/>
        <v>3999</v>
      </c>
      <c r="G76" s="34">
        <f t="shared" si="77"/>
        <v>0</v>
      </c>
      <c r="H76" s="34">
        <f t="shared" si="77"/>
        <v>0</v>
      </c>
      <c r="I76" s="34">
        <f t="shared" si="77"/>
        <v>0</v>
      </c>
      <c r="J76" s="34">
        <f t="shared" si="77"/>
        <v>0</v>
      </c>
      <c r="K76" s="34">
        <f t="shared" si="77"/>
        <v>0</v>
      </c>
      <c r="L76" s="34">
        <f t="shared" si="77"/>
        <v>0</v>
      </c>
      <c r="M76" s="34">
        <f t="shared" si="77"/>
        <v>0</v>
      </c>
      <c r="N76" s="34">
        <f t="shared" si="77"/>
        <v>0</v>
      </c>
      <c r="O76" s="34">
        <f t="shared" si="77"/>
        <v>0</v>
      </c>
      <c r="P76" s="34">
        <f t="shared" si="77"/>
        <v>998</v>
      </c>
      <c r="Q76" s="34">
        <f t="shared" si="77"/>
        <v>998</v>
      </c>
      <c r="R76" s="34">
        <f t="shared" si="77"/>
        <v>0</v>
      </c>
      <c r="S76" s="34">
        <f t="shared" si="77"/>
        <v>998</v>
      </c>
      <c r="T76" s="34">
        <f t="shared" si="77"/>
        <v>0</v>
      </c>
      <c r="U76" s="34">
        <f t="shared" si="77"/>
        <v>0</v>
      </c>
      <c r="V76" s="34">
        <f t="shared" si="77"/>
        <v>0</v>
      </c>
      <c r="W76" s="34">
        <f t="shared" si="77"/>
        <v>0</v>
      </c>
      <c r="X76" s="34">
        <f t="shared" si="77"/>
        <v>0</v>
      </c>
      <c r="Y76" s="34">
        <f t="shared" si="77"/>
        <v>0</v>
      </c>
      <c r="Z76" s="34">
        <f t="shared" si="77"/>
        <v>0</v>
      </c>
      <c r="AA76" s="34">
        <f t="shared" si="77"/>
        <v>0</v>
      </c>
      <c r="AB76" s="34">
        <f t="shared" si="77"/>
        <v>0</v>
      </c>
      <c r="AC76" s="91">
        <f t="shared" si="50"/>
        <v>24.956239059764943</v>
      </c>
      <c r="AD76" s="16"/>
      <c r="AE76" s="44">
        <v>0</v>
      </c>
      <c r="AF76" s="34">
        <f t="shared" ref="AF76" si="78">AF77</f>
        <v>1</v>
      </c>
    </row>
    <row r="77" spans="1:32" ht="37.5">
      <c r="A77" s="17"/>
      <c r="B77" s="18" t="s">
        <v>184</v>
      </c>
      <c r="C77" s="36">
        <f t="shared" ref="C77" si="79">D77+I77</f>
        <v>3999</v>
      </c>
      <c r="D77" s="36">
        <f t="shared" ref="D77" si="80">SUM(E77:H77)</f>
        <v>3999</v>
      </c>
      <c r="E77" s="36"/>
      <c r="F77" s="36">
        <v>3999</v>
      </c>
      <c r="G77" s="36"/>
      <c r="H77" s="36"/>
      <c r="I77" s="36"/>
      <c r="J77" s="36"/>
      <c r="K77" s="36"/>
      <c r="L77" s="36"/>
      <c r="M77" s="36"/>
      <c r="N77" s="36"/>
      <c r="O77" s="36"/>
      <c r="P77" s="36">
        <f t="shared" ref="P77" si="81">Q77+V77</f>
        <v>998</v>
      </c>
      <c r="Q77" s="36">
        <f t="shared" ref="Q77" si="82">R77+S77+T77+U77</f>
        <v>998</v>
      </c>
      <c r="R77" s="36"/>
      <c r="S77" s="109">
        <v>998</v>
      </c>
      <c r="T77" s="36"/>
      <c r="U77" s="36"/>
      <c r="V77" s="36"/>
      <c r="W77" s="36"/>
      <c r="X77" s="36"/>
      <c r="Y77" s="36"/>
      <c r="Z77" s="36"/>
      <c r="AA77" s="36"/>
      <c r="AB77" s="36"/>
      <c r="AC77" s="91">
        <f t="shared" si="50"/>
        <v>24.956239059764943</v>
      </c>
      <c r="AD77" s="30" t="s">
        <v>268</v>
      </c>
      <c r="AE77" s="47"/>
      <c r="AF77">
        <v>1</v>
      </c>
    </row>
    <row r="78" spans="1:32" ht="45.75" customHeight="1">
      <c r="A78" s="16">
        <v>2</v>
      </c>
      <c r="B78" s="2" t="s">
        <v>182</v>
      </c>
      <c r="C78" s="34">
        <f>SUM(C79:C80)</f>
        <v>10052</v>
      </c>
      <c r="D78" s="34">
        <f t="shared" ref="D78:AB78" si="83">SUM(D79:D80)</f>
        <v>10052</v>
      </c>
      <c r="E78" s="34">
        <f t="shared" si="83"/>
        <v>0</v>
      </c>
      <c r="F78" s="34">
        <f t="shared" si="83"/>
        <v>10052</v>
      </c>
      <c r="G78" s="34">
        <f t="shared" si="83"/>
        <v>0</v>
      </c>
      <c r="H78" s="34">
        <f t="shared" si="83"/>
        <v>0</v>
      </c>
      <c r="I78" s="34">
        <f t="shared" si="83"/>
        <v>0</v>
      </c>
      <c r="J78" s="34">
        <f t="shared" si="83"/>
        <v>0</v>
      </c>
      <c r="K78" s="34">
        <f t="shared" si="83"/>
        <v>0</v>
      </c>
      <c r="L78" s="34">
        <f t="shared" si="83"/>
        <v>0</v>
      </c>
      <c r="M78" s="34">
        <f t="shared" si="83"/>
        <v>0</v>
      </c>
      <c r="N78" s="34">
        <f t="shared" si="83"/>
        <v>0</v>
      </c>
      <c r="O78" s="34">
        <f t="shared" si="83"/>
        <v>0</v>
      </c>
      <c r="P78" s="34">
        <f t="shared" si="83"/>
        <v>158</v>
      </c>
      <c r="Q78" s="34">
        <f t="shared" si="83"/>
        <v>158</v>
      </c>
      <c r="R78" s="34">
        <f t="shared" si="83"/>
        <v>0</v>
      </c>
      <c r="S78" s="34">
        <f t="shared" si="83"/>
        <v>158</v>
      </c>
      <c r="T78" s="34">
        <f t="shared" si="83"/>
        <v>0</v>
      </c>
      <c r="U78" s="34">
        <f t="shared" si="83"/>
        <v>0</v>
      </c>
      <c r="V78" s="34">
        <f t="shared" si="83"/>
        <v>0</v>
      </c>
      <c r="W78" s="34">
        <f t="shared" si="83"/>
        <v>0</v>
      </c>
      <c r="X78" s="34">
        <f t="shared" si="83"/>
        <v>0</v>
      </c>
      <c r="Y78" s="34">
        <f t="shared" si="83"/>
        <v>0</v>
      </c>
      <c r="Z78" s="34">
        <f t="shared" si="83"/>
        <v>0</v>
      </c>
      <c r="AA78" s="34">
        <f t="shared" si="83"/>
        <v>0</v>
      </c>
      <c r="AB78" s="34">
        <f t="shared" si="83"/>
        <v>0</v>
      </c>
      <c r="AC78" s="91">
        <f t="shared" si="50"/>
        <v>1.5718265021886193</v>
      </c>
      <c r="AD78" s="16"/>
      <c r="AE78" s="44"/>
      <c r="AF78" s="34">
        <f t="shared" ref="AF78" si="84">SUM(AF79:AF80)</f>
        <v>2</v>
      </c>
    </row>
    <row r="79" spans="1:32" ht="75">
      <c r="A79" s="30"/>
      <c r="B79" s="18" t="s">
        <v>288</v>
      </c>
      <c r="C79" s="36">
        <f t="shared" ref="C79:C80" si="85">D79+I79</f>
        <v>8052</v>
      </c>
      <c r="D79" s="36">
        <f t="shared" ref="D79:D80" si="86">SUM(E79:H79)</f>
        <v>8052</v>
      </c>
      <c r="E79" s="36"/>
      <c r="F79" s="36">
        <v>8052</v>
      </c>
      <c r="G79" s="36"/>
      <c r="H79" s="36"/>
      <c r="I79" s="36"/>
      <c r="J79" s="36"/>
      <c r="K79" s="36"/>
      <c r="L79" s="36"/>
      <c r="M79" s="36"/>
      <c r="N79" s="36"/>
      <c r="O79" s="36"/>
      <c r="P79" s="36">
        <f t="shared" ref="P79:P80" si="87">Q79+V79</f>
        <v>158</v>
      </c>
      <c r="Q79" s="36">
        <f t="shared" ref="Q79:Q80" si="88">R79+S79+T79+U79</f>
        <v>158</v>
      </c>
      <c r="R79" s="36"/>
      <c r="S79" s="109">
        <v>158</v>
      </c>
      <c r="T79" s="36"/>
      <c r="U79" s="36"/>
      <c r="V79" s="36"/>
      <c r="W79" s="36"/>
      <c r="X79" s="36"/>
      <c r="Y79" s="36"/>
      <c r="Z79" s="36"/>
      <c r="AA79" s="36"/>
      <c r="AB79" s="36"/>
      <c r="AC79" s="91">
        <f t="shared" si="50"/>
        <v>1.9622454048683557</v>
      </c>
      <c r="AD79" s="30" t="s">
        <v>268</v>
      </c>
      <c r="AE79" s="30" t="s">
        <v>270</v>
      </c>
      <c r="AF79">
        <v>1</v>
      </c>
    </row>
    <row r="80" spans="1:32" ht="56.25">
      <c r="A80" s="30"/>
      <c r="B80" s="18" t="s">
        <v>289</v>
      </c>
      <c r="C80" s="36">
        <f t="shared" si="85"/>
        <v>2000</v>
      </c>
      <c r="D80" s="36">
        <f t="shared" si="86"/>
        <v>2000</v>
      </c>
      <c r="E80" s="36"/>
      <c r="F80" s="36">
        <v>2000</v>
      </c>
      <c r="G80" s="36"/>
      <c r="H80" s="36"/>
      <c r="I80" s="36"/>
      <c r="J80" s="36"/>
      <c r="K80" s="36"/>
      <c r="L80" s="36"/>
      <c r="M80" s="36"/>
      <c r="N80" s="36"/>
      <c r="O80" s="36"/>
      <c r="P80" s="36">
        <f t="shared" si="87"/>
        <v>0</v>
      </c>
      <c r="Q80" s="36">
        <f t="shared" si="88"/>
        <v>0</v>
      </c>
      <c r="R80" s="36"/>
      <c r="S80" s="36"/>
      <c r="T80" s="36"/>
      <c r="U80" s="36"/>
      <c r="V80" s="36"/>
      <c r="W80" s="36"/>
      <c r="X80" s="36"/>
      <c r="Y80" s="36"/>
      <c r="Z80" s="36"/>
      <c r="AA80" s="36"/>
      <c r="AB80" s="36"/>
      <c r="AC80" s="91">
        <f t="shared" si="50"/>
        <v>0</v>
      </c>
      <c r="AD80" s="30" t="s">
        <v>265</v>
      </c>
      <c r="AE80" s="47"/>
      <c r="AF80">
        <v>1</v>
      </c>
    </row>
    <row r="81" spans="1:32">
      <c r="A81" s="24" t="s">
        <v>291</v>
      </c>
      <c r="B81" s="25" t="s">
        <v>185</v>
      </c>
      <c r="C81" s="37">
        <f>C82+C89+C99</f>
        <v>437371</v>
      </c>
      <c r="D81" s="37">
        <f t="shared" ref="D81:AB81" si="89">D82+D89+D99</f>
        <v>64055</v>
      </c>
      <c r="E81" s="37">
        <f t="shared" si="89"/>
        <v>4055</v>
      </c>
      <c r="F81" s="37">
        <f t="shared" si="89"/>
        <v>60000</v>
      </c>
      <c r="G81" s="37">
        <f t="shared" si="89"/>
        <v>0</v>
      </c>
      <c r="H81" s="37">
        <f t="shared" si="89"/>
        <v>0</v>
      </c>
      <c r="I81" s="37">
        <f t="shared" si="89"/>
        <v>373316</v>
      </c>
      <c r="J81" s="37">
        <f t="shared" si="89"/>
        <v>373316</v>
      </c>
      <c r="K81" s="37">
        <f t="shared" si="89"/>
        <v>373316</v>
      </c>
      <c r="L81" s="37">
        <f t="shared" si="89"/>
        <v>0</v>
      </c>
      <c r="M81" s="37">
        <f t="shared" si="89"/>
        <v>0</v>
      </c>
      <c r="N81" s="37">
        <f t="shared" si="89"/>
        <v>0</v>
      </c>
      <c r="O81" s="37">
        <f t="shared" si="89"/>
        <v>0</v>
      </c>
      <c r="P81" s="37">
        <f t="shared" si="89"/>
        <v>19869</v>
      </c>
      <c r="Q81" s="37">
        <f t="shared" si="89"/>
        <v>18075</v>
      </c>
      <c r="R81" s="37">
        <f t="shared" si="89"/>
        <v>0</v>
      </c>
      <c r="S81" s="37">
        <f t="shared" si="89"/>
        <v>18075</v>
      </c>
      <c r="T81" s="37">
        <f t="shared" si="89"/>
        <v>0</v>
      </c>
      <c r="U81" s="37">
        <f t="shared" si="89"/>
        <v>0</v>
      </c>
      <c r="V81" s="37">
        <f t="shared" si="89"/>
        <v>1794</v>
      </c>
      <c r="W81" s="37">
        <f t="shared" si="89"/>
        <v>1794</v>
      </c>
      <c r="X81" s="37">
        <f t="shared" si="89"/>
        <v>1794</v>
      </c>
      <c r="Y81" s="37">
        <f t="shared" si="89"/>
        <v>0</v>
      </c>
      <c r="Z81" s="37">
        <f t="shared" si="89"/>
        <v>0</v>
      </c>
      <c r="AA81" s="37">
        <f t="shared" si="89"/>
        <v>0</v>
      </c>
      <c r="AB81" s="37">
        <f t="shared" si="89"/>
        <v>0</v>
      </c>
      <c r="AC81" s="93">
        <f t="shared" ref="AC81:AC100" si="90">P81/C81*100</f>
        <v>4.5428251987443158</v>
      </c>
      <c r="AD81" s="48">
        <v>0</v>
      </c>
      <c r="AE81" s="49">
        <v>0</v>
      </c>
      <c r="AF81" s="37">
        <f t="shared" ref="AF81" si="91">AF82+AF89+AF99</f>
        <v>5</v>
      </c>
    </row>
    <row r="82" spans="1:32" ht="37.5">
      <c r="A82" s="32" t="s">
        <v>292</v>
      </c>
      <c r="B82" s="23" t="s">
        <v>186</v>
      </c>
      <c r="C82" s="40">
        <f t="shared" ref="C82:C87" si="92">C83</f>
        <v>1913</v>
      </c>
      <c r="D82" s="40">
        <f t="shared" ref="D82:AB83" si="93">D83</f>
        <v>1913</v>
      </c>
      <c r="E82" s="40">
        <f t="shared" si="93"/>
        <v>1913</v>
      </c>
      <c r="F82" s="40">
        <f t="shared" si="93"/>
        <v>0</v>
      </c>
      <c r="G82" s="40">
        <f t="shared" si="93"/>
        <v>0</v>
      </c>
      <c r="H82" s="40">
        <f t="shared" si="93"/>
        <v>0</v>
      </c>
      <c r="I82" s="40">
        <f t="shared" si="93"/>
        <v>0</v>
      </c>
      <c r="J82" s="40">
        <f t="shared" si="93"/>
        <v>0</v>
      </c>
      <c r="K82" s="40">
        <f t="shared" si="93"/>
        <v>0</v>
      </c>
      <c r="L82" s="40">
        <f t="shared" si="93"/>
        <v>0</v>
      </c>
      <c r="M82" s="40">
        <f t="shared" si="93"/>
        <v>0</v>
      </c>
      <c r="N82" s="40">
        <f t="shared" si="93"/>
        <v>0</v>
      </c>
      <c r="O82" s="40">
        <f t="shared" si="93"/>
        <v>0</v>
      </c>
      <c r="P82" s="40">
        <f t="shared" si="93"/>
        <v>0</v>
      </c>
      <c r="Q82" s="40">
        <f t="shared" si="93"/>
        <v>0</v>
      </c>
      <c r="R82" s="40">
        <f t="shared" si="93"/>
        <v>0</v>
      </c>
      <c r="S82" s="40">
        <f t="shared" si="93"/>
        <v>0</v>
      </c>
      <c r="T82" s="40">
        <f t="shared" si="93"/>
        <v>0</v>
      </c>
      <c r="U82" s="40">
        <f t="shared" si="93"/>
        <v>0</v>
      </c>
      <c r="V82" s="40">
        <f t="shared" si="93"/>
        <v>0</v>
      </c>
      <c r="W82" s="40">
        <f t="shared" si="93"/>
        <v>0</v>
      </c>
      <c r="X82" s="40">
        <f t="shared" si="93"/>
        <v>0</v>
      </c>
      <c r="Y82" s="40">
        <f t="shared" si="93"/>
        <v>0</v>
      </c>
      <c r="Z82" s="40">
        <f t="shared" si="93"/>
        <v>0</v>
      </c>
      <c r="AA82" s="40">
        <f t="shared" si="93"/>
        <v>0</v>
      </c>
      <c r="AB82" s="40">
        <f t="shared" si="93"/>
        <v>0</v>
      </c>
      <c r="AC82" s="97">
        <f t="shared" si="90"/>
        <v>0</v>
      </c>
      <c r="AD82" s="53"/>
      <c r="AE82" s="54"/>
      <c r="AF82" s="40">
        <f t="shared" ref="AF82:AF87" si="94">AF83</f>
        <v>1</v>
      </c>
    </row>
    <row r="83" spans="1:32">
      <c r="A83" s="15" t="s">
        <v>38</v>
      </c>
      <c r="B83" s="2" t="s">
        <v>29</v>
      </c>
      <c r="C83" s="34">
        <f t="shared" si="92"/>
        <v>1913</v>
      </c>
      <c r="D83" s="34">
        <f t="shared" si="93"/>
        <v>1913</v>
      </c>
      <c r="E83" s="34">
        <f t="shared" si="93"/>
        <v>1913</v>
      </c>
      <c r="F83" s="34">
        <f t="shared" si="93"/>
        <v>0</v>
      </c>
      <c r="G83" s="34">
        <f t="shared" si="93"/>
        <v>0</v>
      </c>
      <c r="H83" s="34">
        <f t="shared" si="93"/>
        <v>0</v>
      </c>
      <c r="I83" s="34">
        <f t="shared" si="93"/>
        <v>0</v>
      </c>
      <c r="J83" s="34">
        <f t="shared" si="93"/>
        <v>0</v>
      </c>
      <c r="K83" s="34">
        <f t="shared" si="93"/>
        <v>0</v>
      </c>
      <c r="L83" s="34">
        <f t="shared" si="93"/>
        <v>0</v>
      </c>
      <c r="M83" s="34">
        <f t="shared" si="93"/>
        <v>0</v>
      </c>
      <c r="N83" s="34">
        <f t="shared" si="93"/>
        <v>0</v>
      </c>
      <c r="O83" s="34">
        <f t="shared" si="93"/>
        <v>0</v>
      </c>
      <c r="P83" s="34">
        <f t="shared" si="93"/>
        <v>0</v>
      </c>
      <c r="Q83" s="34">
        <f t="shared" si="93"/>
        <v>0</v>
      </c>
      <c r="R83" s="34">
        <f t="shared" si="93"/>
        <v>0</v>
      </c>
      <c r="S83" s="34">
        <f t="shared" si="93"/>
        <v>0</v>
      </c>
      <c r="T83" s="34">
        <f t="shared" si="93"/>
        <v>0</v>
      </c>
      <c r="U83" s="34">
        <f t="shared" si="93"/>
        <v>0</v>
      </c>
      <c r="V83" s="34">
        <f t="shared" si="93"/>
        <v>0</v>
      </c>
      <c r="W83" s="34">
        <f t="shared" si="93"/>
        <v>0</v>
      </c>
      <c r="X83" s="34">
        <f t="shared" si="93"/>
        <v>0</v>
      </c>
      <c r="Y83" s="34">
        <f t="shared" si="93"/>
        <v>0</v>
      </c>
      <c r="Z83" s="34">
        <f t="shared" si="93"/>
        <v>0</v>
      </c>
      <c r="AA83" s="34">
        <f t="shared" si="93"/>
        <v>0</v>
      </c>
      <c r="AB83" s="34">
        <f t="shared" si="93"/>
        <v>0</v>
      </c>
      <c r="AC83" s="90">
        <f t="shared" si="90"/>
        <v>0</v>
      </c>
      <c r="AD83" s="16"/>
      <c r="AE83" s="44"/>
      <c r="AF83" s="34">
        <f t="shared" si="94"/>
        <v>1</v>
      </c>
    </row>
    <row r="84" spans="1:32">
      <c r="A84" s="15" t="s">
        <v>36</v>
      </c>
      <c r="B84" s="2" t="s">
        <v>37</v>
      </c>
      <c r="C84" s="34">
        <f t="shared" si="92"/>
        <v>1913</v>
      </c>
      <c r="D84" s="34">
        <f t="shared" ref="D84:S87" si="95">D85</f>
        <v>1913</v>
      </c>
      <c r="E84" s="34">
        <f t="shared" si="95"/>
        <v>1913</v>
      </c>
      <c r="F84" s="34">
        <f t="shared" si="95"/>
        <v>0</v>
      </c>
      <c r="G84" s="34">
        <f t="shared" si="95"/>
        <v>0</v>
      </c>
      <c r="H84" s="34">
        <f t="shared" si="95"/>
        <v>0</v>
      </c>
      <c r="I84" s="34">
        <f t="shared" si="95"/>
        <v>0</v>
      </c>
      <c r="J84" s="34">
        <f t="shared" si="95"/>
        <v>0</v>
      </c>
      <c r="K84" s="34">
        <f t="shared" si="95"/>
        <v>0</v>
      </c>
      <c r="L84" s="34">
        <f t="shared" si="95"/>
        <v>0</v>
      </c>
      <c r="M84" s="34">
        <f t="shared" si="95"/>
        <v>0</v>
      </c>
      <c r="N84" s="34">
        <f t="shared" si="95"/>
        <v>0</v>
      </c>
      <c r="O84" s="34">
        <f t="shared" si="95"/>
        <v>0</v>
      </c>
      <c r="P84" s="34">
        <f t="shared" si="95"/>
        <v>0</v>
      </c>
      <c r="Q84" s="34">
        <f t="shared" si="95"/>
        <v>0</v>
      </c>
      <c r="R84" s="34">
        <f t="shared" si="95"/>
        <v>0</v>
      </c>
      <c r="S84" s="34">
        <f t="shared" si="95"/>
        <v>0</v>
      </c>
      <c r="T84" s="34">
        <f t="shared" ref="T84:AB87" si="96">T85</f>
        <v>0</v>
      </c>
      <c r="U84" s="34">
        <f t="shared" si="96"/>
        <v>0</v>
      </c>
      <c r="V84" s="34">
        <f t="shared" si="96"/>
        <v>0</v>
      </c>
      <c r="W84" s="34">
        <f t="shared" si="96"/>
        <v>0</v>
      </c>
      <c r="X84" s="34">
        <f t="shared" si="96"/>
        <v>0</v>
      </c>
      <c r="Y84" s="34">
        <f t="shared" si="96"/>
        <v>0</v>
      </c>
      <c r="Z84" s="34">
        <f t="shared" si="96"/>
        <v>0</v>
      </c>
      <c r="AA84" s="34">
        <f t="shared" si="96"/>
        <v>0</v>
      </c>
      <c r="AB84" s="34">
        <f t="shared" si="96"/>
        <v>0</v>
      </c>
      <c r="AC84" s="91">
        <f t="shared" si="90"/>
        <v>0</v>
      </c>
      <c r="AD84" s="20">
        <v>0</v>
      </c>
      <c r="AE84" s="44">
        <v>0</v>
      </c>
      <c r="AF84" s="34">
        <f t="shared" si="94"/>
        <v>1</v>
      </c>
    </row>
    <row r="85" spans="1:32" ht="19.5">
      <c r="A85" s="21" t="s">
        <v>46</v>
      </c>
      <c r="B85" s="56" t="s">
        <v>33</v>
      </c>
      <c r="C85" s="38">
        <f t="shared" si="92"/>
        <v>1913</v>
      </c>
      <c r="D85" s="38">
        <f t="shared" si="95"/>
        <v>1913</v>
      </c>
      <c r="E85" s="38">
        <f t="shared" si="95"/>
        <v>1913</v>
      </c>
      <c r="F85" s="38">
        <f t="shared" si="95"/>
        <v>0</v>
      </c>
      <c r="G85" s="38">
        <f t="shared" si="95"/>
        <v>0</v>
      </c>
      <c r="H85" s="38">
        <f t="shared" si="95"/>
        <v>0</v>
      </c>
      <c r="I85" s="38">
        <f t="shared" si="95"/>
        <v>0</v>
      </c>
      <c r="J85" s="38">
        <f t="shared" si="95"/>
        <v>0</v>
      </c>
      <c r="K85" s="38">
        <f t="shared" si="95"/>
        <v>0</v>
      </c>
      <c r="L85" s="38">
        <f t="shared" si="95"/>
        <v>0</v>
      </c>
      <c r="M85" s="38">
        <f t="shared" si="95"/>
        <v>0</v>
      </c>
      <c r="N85" s="38">
        <f t="shared" si="95"/>
        <v>0</v>
      </c>
      <c r="O85" s="38">
        <f t="shared" si="95"/>
        <v>0</v>
      </c>
      <c r="P85" s="38">
        <f t="shared" si="95"/>
        <v>0</v>
      </c>
      <c r="Q85" s="38">
        <f t="shared" si="95"/>
        <v>0</v>
      </c>
      <c r="R85" s="38">
        <f t="shared" si="95"/>
        <v>0</v>
      </c>
      <c r="S85" s="38">
        <f t="shared" si="95"/>
        <v>0</v>
      </c>
      <c r="T85" s="38">
        <f t="shared" si="96"/>
        <v>0</v>
      </c>
      <c r="U85" s="38">
        <f t="shared" si="96"/>
        <v>0</v>
      </c>
      <c r="V85" s="38">
        <f t="shared" si="96"/>
        <v>0</v>
      </c>
      <c r="W85" s="38">
        <f t="shared" si="96"/>
        <v>0</v>
      </c>
      <c r="X85" s="38">
        <f t="shared" si="96"/>
        <v>0</v>
      </c>
      <c r="Y85" s="38">
        <f t="shared" si="96"/>
        <v>0</v>
      </c>
      <c r="Z85" s="38">
        <f t="shared" si="96"/>
        <v>0</v>
      </c>
      <c r="AA85" s="38">
        <f t="shared" si="96"/>
        <v>0</v>
      </c>
      <c r="AB85" s="38">
        <f t="shared" si="96"/>
        <v>0</v>
      </c>
      <c r="AC85" s="91">
        <f t="shared" si="90"/>
        <v>0</v>
      </c>
      <c r="AD85" s="50">
        <v>0</v>
      </c>
      <c r="AE85" s="51">
        <v>0</v>
      </c>
      <c r="AF85" s="38">
        <f t="shared" si="94"/>
        <v>1</v>
      </c>
    </row>
    <row r="86" spans="1:32" ht="54" customHeight="1">
      <c r="A86" s="15"/>
      <c r="B86" s="2" t="s">
        <v>194</v>
      </c>
      <c r="C86" s="34">
        <f t="shared" si="92"/>
        <v>1913</v>
      </c>
      <c r="D86" s="34">
        <f t="shared" si="95"/>
        <v>1913</v>
      </c>
      <c r="E86" s="34">
        <f t="shared" si="95"/>
        <v>1913</v>
      </c>
      <c r="F86" s="34">
        <f t="shared" si="95"/>
        <v>0</v>
      </c>
      <c r="G86" s="34">
        <f t="shared" si="95"/>
        <v>0</v>
      </c>
      <c r="H86" s="34">
        <f t="shared" si="95"/>
        <v>0</v>
      </c>
      <c r="I86" s="34">
        <f t="shared" si="95"/>
        <v>0</v>
      </c>
      <c r="J86" s="34">
        <f t="shared" si="95"/>
        <v>0</v>
      </c>
      <c r="K86" s="34">
        <f t="shared" si="95"/>
        <v>0</v>
      </c>
      <c r="L86" s="34">
        <f t="shared" si="95"/>
        <v>0</v>
      </c>
      <c r="M86" s="34">
        <f t="shared" si="95"/>
        <v>0</v>
      </c>
      <c r="N86" s="34">
        <f t="shared" si="95"/>
        <v>0</v>
      </c>
      <c r="O86" s="34">
        <f t="shared" si="95"/>
        <v>0</v>
      </c>
      <c r="P86" s="34">
        <f t="shared" si="95"/>
        <v>0</v>
      </c>
      <c r="Q86" s="34">
        <f t="shared" si="95"/>
        <v>0</v>
      </c>
      <c r="R86" s="34">
        <f t="shared" si="95"/>
        <v>0</v>
      </c>
      <c r="S86" s="34">
        <f t="shared" si="95"/>
        <v>0</v>
      </c>
      <c r="T86" s="34">
        <f t="shared" si="96"/>
        <v>0</v>
      </c>
      <c r="U86" s="34">
        <f t="shared" si="96"/>
        <v>0</v>
      </c>
      <c r="V86" s="34">
        <f t="shared" si="96"/>
        <v>0</v>
      </c>
      <c r="W86" s="34">
        <f t="shared" si="96"/>
        <v>0</v>
      </c>
      <c r="X86" s="34">
        <f t="shared" si="96"/>
        <v>0</v>
      </c>
      <c r="Y86" s="34">
        <f t="shared" si="96"/>
        <v>0</v>
      </c>
      <c r="Z86" s="34">
        <f t="shared" si="96"/>
        <v>0</v>
      </c>
      <c r="AA86" s="34">
        <f t="shared" si="96"/>
        <v>0</v>
      </c>
      <c r="AB86" s="34">
        <f t="shared" si="96"/>
        <v>0</v>
      </c>
      <c r="AC86" s="91">
        <f t="shared" si="90"/>
        <v>0</v>
      </c>
      <c r="AD86" s="20"/>
      <c r="AE86" s="44"/>
      <c r="AF86" s="34">
        <f t="shared" si="94"/>
        <v>1</v>
      </c>
    </row>
    <row r="87" spans="1:32" ht="81.75" customHeight="1">
      <c r="A87" s="3"/>
      <c r="B87" s="5" t="s">
        <v>290</v>
      </c>
      <c r="C87" s="35">
        <f t="shared" si="92"/>
        <v>1913</v>
      </c>
      <c r="D87" s="35">
        <f t="shared" si="95"/>
        <v>1913</v>
      </c>
      <c r="E87" s="35">
        <f t="shared" si="95"/>
        <v>1913</v>
      </c>
      <c r="F87" s="35">
        <f t="shared" si="95"/>
        <v>0</v>
      </c>
      <c r="G87" s="35">
        <f t="shared" si="95"/>
        <v>0</v>
      </c>
      <c r="H87" s="35">
        <f t="shared" si="95"/>
        <v>0</v>
      </c>
      <c r="I87" s="35">
        <f t="shared" si="95"/>
        <v>0</v>
      </c>
      <c r="J87" s="35">
        <f t="shared" si="95"/>
        <v>0</v>
      </c>
      <c r="K87" s="35">
        <f t="shared" si="95"/>
        <v>0</v>
      </c>
      <c r="L87" s="35">
        <f t="shared" si="95"/>
        <v>0</v>
      </c>
      <c r="M87" s="35">
        <f t="shared" si="95"/>
        <v>0</v>
      </c>
      <c r="N87" s="35">
        <f t="shared" si="95"/>
        <v>0</v>
      </c>
      <c r="O87" s="35">
        <f t="shared" si="95"/>
        <v>0</v>
      </c>
      <c r="P87" s="35">
        <f t="shared" si="95"/>
        <v>0</v>
      </c>
      <c r="Q87" s="35">
        <f t="shared" si="95"/>
        <v>0</v>
      </c>
      <c r="R87" s="35">
        <f t="shared" si="95"/>
        <v>0</v>
      </c>
      <c r="S87" s="35">
        <f t="shared" si="95"/>
        <v>0</v>
      </c>
      <c r="T87" s="35">
        <f t="shared" si="96"/>
        <v>0</v>
      </c>
      <c r="U87" s="35">
        <f t="shared" si="96"/>
        <v>0</v>
      </c>
      <c r="V87" s="35">
        <f t="shared" si="96"/>
        <v>0</v>
      </c>
      <c r="W87" s="35">
        <f t="shared" si="96"/>
        <v>0</v>
      </c>
      <c r="X87" s="35">
        <f t="shared" si="96"/>
        <v>0</v>
      </c>
      <c r="Y87" s="35">
        <f t="shared" si="96"/>
        <v>0</v>
      </c>
      <c r="Z87" s="35">
        <f t="shared" si="96"/>
        <v>0</v>
      </c>
      <c r="AA87" s="35">
        <f t="shared" si="96"/>
        <v>0</v>
      </c>
      <c r="AB87" s="35">
        <f t="shared" si="96"/>
        <v>0</v>
      </c>
      <c r="AC87" s="91">
        <f t="shared" si="90"/>
        <v>0</v>
      </c>
      <c r="AD87" s="19"/>
      <c r="AE87" s="45"/>
      <c r="AF87" s="35">
        <f t="shared" si="94"/>
        <v>1</v>
      </c>
    </row>
    <row r="88" spans="1:32" ht="44.25" customHeight="1">
      <c r="A88" s="17"/>
      <c r="B88" s="18" t="s">
        <v>195</v>
      </c>
      <c r="C88" s="36">
        <f t="shared" ref="C88" si="97">D88+I88</f>
        <v>1913</v>
      </c>
      <c r="D88" s="36">
        <f t="shared" ref="D88" si="98">SUM(E88:H88)</f>
        <v>1913</v>
      </c>
      <c r="E88" s="36">
        <v>1913</v>
      </c>
      <c r="F88" s="36"/>
      <c r="G88" s="36"/>
      <c r="H88" s="36"/>
      <c r="I88" s="36"/>
      <c r="J88" s="36"/>
      <c r="K88" s="36"/>
      <c r="L88" s="36"/>
      <c r="M88" s="36"/>
      <c r="N88" s="36"/>
      <c r="O88" s="36"/>
      <c r="P88" s="36"/>
      <c r="Q88" s="36"/>
      <c r="R88" s="36"/>
      <c r="S88" s="36"/>
      <c r="T88" s="36"/>
      <c r="U88" s="36"/>
      <c r="V88" s="36"/>
      <c r="W88" s="36"/>
      <c r="X88" s="36"/>
      <c r="Y88" s="36"/>
      <c r="Z88" s="36"/>
      <c r="AA88" s="36"/>
      <c r="AB88" s="36"/>
      <c r="AC88" s="91">
        <f t="shared" si="90"/>
        <v>0</v>
      </c>
      <c r="AD88" s="30" t="s">
        <v>315</v>
      </c>
      <c r="AE88" s="47"/>
      <c r="AF88">
        <v>1</v>
      </c>
    </row>
    <row r="89" spans="1:32">
      <c r="A89" s="22" t="s">
        <v>293</v>
      </c>
      <c r="B89" s="23" t="s">
        <v>196</v>
      </c>
      <c r="C89" s="40">
        <f>C90</f>
        <v>433316</v>
      </c>
      <c r="D89" s="40">
        <f t="shared" ref="D89:AB90" si="99">D90</f>
        <v>60000</v>
      </c>
      <c r="E89" s="40">
        <f t="shared" si="99"/>
        <v>0</v>
      </c>
      <c r="F89" s="40">
        <f t="shared" si="99"/>
        <v>60000</v>
      </c>
      <c r="G89" s="40">
        <f t="shared" si="99"/>
        <v>0</v>
      </c>
      <c r="H89" s="40">
        <f t="shared" si="99"/>
        <v>0</v>
      </c>
      <c r="I89" s="40">
        <f t="shared" si="99"/>
        <v>373316</v>
      </c>
      <c r="J89" s="40">
        <f t="shared" si="99"/>
        <v>373316</v>
      </c>
      <c r="K89" s="40">
        <f t="shared" si="99"/>
        <v>373316</v>
      </c>
      <c r="L89" s="40">
        <f t="shared" si="99"/>
        <v>0</v>
      </c>
      <c r="M89" s="40">
        <f t="shared" si="99"/>
        <v>0</v>
      </c>
      <c r="N89" s="40">
        <f t="shared" si="99"/>
        <v>0</v>
      </c>
      <c r="O89" s="40">
        <f t="shared" si="99"/>
        <v>0</v>
      </c>
      <c r="P89" s="40">
        <f t="shared" si="99"/>
        <v>19869</v>
      </c>
      <c r="Q89" s="40">
        <f t="shared" si="99"/>
        <v>18075</v>
      </c>
      <c r="R89" s="40">
        <f t="shared" si="99"/>
        <v>0</v>
      </c>
      <c r="S89" s="40">
        <f t="shared" si="99"/>
        <v>18075</v>
      </c>
      <c r="T89" s="40">
        <f t="shared" si="99"/>
        <v>0</v>
      </c>
      <c r="U89" s="40">
        <f t="shared" si="99"/>
        <v>0</v>
      </c>
      <c r="V89" s="40">
        <f t="shared" si="99"/>
        <v>1794</v>
      </c>
      <c r="W89" s="40">
        <f t="shared" si="99"/>
        <v>1794</v>
      </c>
      <c r="X89" s="40">
        <f t="shared" si="99"/>
        <v>1794</v>
      </c>
      <c r="Y89" s="40">
        <f t="shared" si="99"/>
        <v>0</v>
      </c>
      <c r="Z89" s="40">
        <f t="shared" si="99"/>
        <v>0</v>
      </c>
      <c r="AA89" s="40">
        <f t="shared" si="99"/>
        <v>0</v>
      </c>
      <c r="AB89" s="40">
        <f t="shared" si="99"/>
        <v>0</v>
      </c>
      <c r="AC89" s="97">
        <f t="shared" si="90"/>
        <v>4.5853372596442323</v>
      </c>
      <c r="AD89" s="32"/>
      <c r="AE89" s="54"/>
      <c r="AF89" s="40">
        <f t="shared" ref="AF89:AF90" si="100">AF90</f>
        <v>3</v>
      </c>
    </row>
    <row r="90" spans="1:32">
      <c r="A90" s="15" t="s">
        <v>38</v>
      </c>
      <c r="B90" s="2" t="s">
        <v>29</v>
      </c>
      <c r="C90" s="34">
        <f>C91</f>
        <v>433316</v>
      </c>
      <c r="D90" s="34">
        <f t="shared" si="99"/>
        <v>60000</v>
      </c>
      <c r="E90" s="34">
        <f t="shared" si="99"/>
        <v>0</v>
      </c>
      <c r="F90" s="34">
        <f t="shared" si="99"/>
        <v>60000</v>
      </c>
      <c r="G90" s="34">
        <f t="shared" si="99"/>
        <v>0</v>
      </c>
      <c r="H90" s="34">
        <f t="shared" si="99"/>
        <v>0</v>
      </c>
      <c r="I90" s="34">
        <f t="shared" si="99"/>
        <v>373316</v>
      </c>
      <c r="J90" s="34">
        <f t="shared" si="99"/>
        <v>373316</v>
      </c>
      <c r="K90" s="34">
        <f t="shared" si="99"/>
        <v>373316</v>
      </c>
      <c r="L90" s="34">
        <f t="shared" si="99"/>
        <v>0</v>
      </c>
      <c r="M90" s="34">
        <f t="shared" si="99"/>
        <v>0</v>
      </c>
      <c r="N90" s="34">
        <f t="shared" si="99"/>
        <v>0</v>
      </c>
      <c r="O90" s="34">
        <f t="shared" si="99"/>
        <v>0</v>
      </c>
      <c r="P90" s="34">
        <f t="shared" si="99"/>
        <v>19869</v>
      </c>
      <c r="Q90" s="34">
        <f t="shared" si="99"/>
        <v>18075</v>
      </c>
      <c r="R90" s="34">
        <f t="shared" si="99"/>
        <v>0</v>
      </c>
      <c r="S90" s="34">
        <f t="shared" si="99"/>
        <v>18075</v>
      </c>
      <c r="T90" s="34">
        <f t="shared" si="99"/>
        <v>0</v>
      </c>
      <c r="U90" s="34">
        <f t="shared" si="99"/>
        <v>0</v>
      </c>
      <c r="V90" s="34">
        <f t="shared" si="99"/>
        <v>1794</v>
      </c>
      <c r="W90" s="34">
        <f t="shared" si="99"/>
        <v>1794</v>
      </c>
      <c r="X90" s="34">
        <f t="shared" si="99"/>
        <v>1794</v>
      </c>
      <c r="Y90" s="34">
        <f t="shared" si="99"/>
        <v>0</v>
      </c>
      <c r="Z90" s="34">
        <f t="shared" si="99"/>
        <v>0</v>
      </c>
      <c r="AA90" s="34">
        <f t="shared" si="99"/>
        <v>0</v>
      </c>
      <c r="AB90" s="34">
        <f t="shared" si="99"/>
        <v>0</v>
      </c>
      <c r="AC90" s="90">
        <f t="shared" si="90"/>
        <v>4.5853372596442323</v>
      </c>
      <c r="AD90" s="16"/>
      <c r="AE90" s="44"/>
      <c r="AF90" s="34">
        <f t="shared" si="100"/>
        <v>3</v>
      </c>
    </row>
    <row r="91" spans="1:32">
      <c r="A91" s="15" t="s">
        <v>36</v>
      </c>
      <c r="B91" s="2" t="s">
        <v>37</v>
      </c>
      <c r="C91" s="34">
        <f>C92+C96</f>
        <v>433316</v>
      </c>
      <c r="D91" s="34">
        <f t="shared" ref="D91:AB91" si="101">D92+D96</f>
        <v>60000</v>
      </c>
      <c r="E91" s="34">
        <f t="shared" si="101"/>
        <v>0</v>
      </c>
      <c r="F91" s="34">
        <f t="shared" si="101"/>
        <v>60000</v>
      </c>
      <c r="G91" s="34">
        <f t="shared" si="101"/>
        <v>0</v>
      </c>
      <c r="H91" s="34">
        <f t="shared" si="101"/>
        <v>0</v>
      </c>
      <c r="I91" s="34">
        <f t="shared" si="101"/>
        <v>373316</v>
      </c>
      <c r="J91" s="34">
        <f t="shared" si="101"/>
        <v>373316</v>
      </c>
      <c r="K91" s="34">
        <f t="shared" si="101"/>
        <v>373316</v>
      </c>
      <c r="L91" s="34">
        <f t="shared" si="101"/>
        <v>0</v>
      </c>
      <c r="M91" s="34">
        <f t="shared" si="101"/>
        <v>0</v>
      </c>
      <c r="N91" s="34">
        <f t="shared" si="101"/>
        <v>0</v>
      </c>
      <c r="O91" s="34">
        <f t="shared" si="101"/>
        <v>0</v>
      </c>
      <c r="P91" s="34">
        <f t="shared" si="101"/>
        <v>19869</v>
      </c>
      <c r="Q91" s="34">
        <f t="shared" si="101"/>
        <v>18075</v>
      </c>
      <c r="R91" s="34">
        <f t="shared" si="101"/>
        <v>0</v>
      </c>
      <c r="S91" s="34">
        <f t="shared" si="101"/>
        <v>18075</v>
      </c>
      <c r="T91" s="34">
        <f t="shared" si="101"/>
        <v>0</v>
      </c>
      <c r="U91" s="34">
        <f t="shared" si="101"/>
        <v>0</v>
      </c>
      <c r="V91" s="34">
        <f t="shared" si="101"/>
        <v>1794</v>
      </c>
      <c r="W91" s="34">
        <f t="shared" si="101"/>
        <v>1794</v>
      </c>
      <c r="X91" s="34">
        <f t="shared" si="101"/>
        <v>1794</v>
      </c>
      <c r="Y91" s="34">
        <f t="shared" si="101"/>
        <v>0</v>
      </c>
      <c r="Z91" s="34">
        <f t="shared" si="101"/>
        <v>0</v>
      </c>
      <c r="AA91" s="34">
        <f t="shared" si="101"/>
        <v>0</v>
      </c>
      <c r="AB91" s="34">
        <f t="shared" si="101"/>
        <v>0</v>
      </c>
      <c r="AC91" s="90">
        <f t="shared" si="90"/>
        <v>4.5853372596442323</v>
      </c>
      <c r="AD91" s="16"/>
      <c r="AE91" s="44"/>
      <c r="AF91" s="34">
        <f t="shared" ref="AF91" si="102">AF92+AF96</f>
        <v>3</v>
      </c>
    </row>
    <row r="92" spans="1:32" ht="19.5">
      <c r="A92" s="21" t="s">
        <v>52</v>
      </c>
      <c r="B92" s="56" t="s">
        <v>32</v>
      </c>
      <c r="C92" s="38">
        <f>C93+C94+C95</f>
        <v>403316</v>
      </c>
      <c r="D92" s="38">
        <f t="shared" ref="D92:AB92" si="103">D93+D94+D95</f>
        <v>30000</v>
      </c>
      <c r="E92" s="38">
        <f t="shared" si="103"/>
        <v>0</v>
      </c>
      <c r="F92" s="38">
        <f t="shared" si="103"/>
        <v>30000</v>
      </c>
      <c r="G92" s="38">
        <f t="shared" si="103"/>
        <v>0</v>
      </c>
      <c r="H92" s="38">
        <f t="shared" si="103"/>
        <v>0</v>
      </c>
      <c r="I92" s="38">
        <f t="shared" si="103"/>
        <v>373316</v>
      </c>
      <c r="J92" s="38">
        <f t="shared" si="103"/>
        <v>373316</v>
      </c>
      <c r="K92" s="38">
        <f t="shared" si="103"/>
        <v>373316</v>
      </c>
      <c r="L92" s="38">
        <f t="shared" si="103"/>
        <v>0</v>
      </c>
      <c r="M92" s="38">
        <f t="shared" si="103"/>
        <v>0</v>
      </c>
      <c r="N92" s="38">
        <f t="shared" si="103"/>
        <v>0</v>
      </c>
      <c r="O92" s="38">
        <f t="shared" si="103"/>
        <v>0</v>
      </c>
      <c r="P92" s="38">
        <f t="shared" si="103"/>
        <v>1794</v>
      </c>
      <c r="Q92" s="38">
        <f t="shared" si="103"/>
        <v>0</v>
      </c>
      <c r="R92" s="38">
        <f t="shared" si="103"/>
        <v>0</v>
      </c>
      <c r="S92" s="38">
        <f t="shared" si="103"/>
        <v>0</v>
      </c>
      <c r="T92" s="38">
        <f t="shared" si="103"/>
        <v>0</v>
      </c>
      <c r="U92" s="38">
        <f t="shared" si="103"/>
        <v>0</v>
      </c>
      <c r="V92" s="38">
        <f t="shared" si="103"/>
        <v>1794</v>
      </c>
      <c r="W92" s="38">
        <f t="shared" si="103"/>
        <v>1794</v>
      </c>
      <c r="X92" s="38">
        <f t="shared" si="103"/>
        <v>1794</v>
      </c>
      <c r="Y92" s="38">
        <f t="shared" si="103"/>
        <v>0</v>
      </c>
      <c r="Z92" s="38">
        <f t="shared" si="103"/>
        <v>0</v>
      </c>
      <c r="AA92" s="38">
        <f t="shared" si="103"/>
        <v>0</v>
      </c>
      <c r="AB92" s="38">
        <f t="shared" si="103"/>
        <v>0</v>
      </c>
      <c r="AC92" s="96">
        <f t="shared" si="90"/>
        <v>0.44481250433902947</v>
      </c>
      <c r="AD92" s="31"/>
      <c r="AE92" s="51"/>
      <c r="AF92" s="38">
        <f t="shared" ref="AF92" si="104">AF93+AF94+AF95</f>
        <v>3</v>
      </c>
    </row>
    <row r="93" spans="1:32" ht="56.25">
      <c r="A93" s="12">
        <v>1</v>
      </c>
      <c r="B93" s="5" t="s">
        <v>219</v>
      </c>
      <c r="C93" s="39">
        <f t="shared" ref="C93:C95" si="105">D93+I93</f>
        <v>30000</v>
      </c>
      <c r="D93" s="39">
        <f t="shared" ref="D93:D95" si="106">SUM(E93:H93)</f>
        <v>30000</v>
      </c>
      <c r="E93" s="35"/>
      <c r="F93" s="35">
        <v>30000</v>
      </c>
      <c r="G93" s="35"/>
      <c r="H93" s="35"/>
      <c r="I93" s="39">
        <f t="shared" ref="I93:I95" si="107">J93+O93</f>
        <v>0</v>
      </c>
      <c r="J93" s="39">
        <f t="shared" ref="J93:J95" si="108">SUM(K93:N93)</f>
        <v>0</v>
      </c>
      <c r="K93" s="35"/>
      <c r="L93" s="35"/>
      <c r="M93" s="35"/>
      <c r="N93" s="35"/>
      <c r="O93" s="35"/>
      <c r="P93" s="35"/>
      <c r="Q93" s="35"/>
      <c r="R93" s="35"/>
      <c r="S93" s="35"/>
      <c r="T93" s="35"/>
      <c r="U93" s="35"/>
      <c r="V93" s="35"/>
      <c r="W93" s="35"/>
      <c r="Y93" s="35"/>
      <c r="Z93" s="35"/>
      <c r="AA93" s="35"/>
      <c r="AB93" s="35"/>
      <c r="AC93" s="91">
        <f t="shared" si="90"/>
        <v>0</v>
      </c>
      <c r="AD93" s="12" t="s">
        <v>315</v>
      </c>
      <c r="AE93" s="45"/>
      <c r="AF93">
        <v>1</v>
      </c>
    </row>
    <row r="94" spans="1:32" ht="37.5">
      <c r="A94" s="12">
        <v>2</v>
      </c>
      <c r="B94" s="5" t="s">
        <v>343</v>
      </c>
      <c r="C94" s="39">
        <f t="shared" si="105"/>
        <v>241316</v>
      </c>
      <c r="D94" s="39">
        <f t="shared" si="106"/>
        <v>0</v>
      </c>
      <c r="E94" s="35"/>
      <c r="F94" s="35"/>
      <c r="G94" s="35"/>
      <c r="H94" s="35"/>
      <c r="I94" s="39">
        <f t="shared" si="107"/>
        <v>241316</v>
      </c>
      <c r="J94" s="39">
        <f t="shared" si="108"/>
        <v>241316</v>
      </c>
      <c r="K94" s="35">
        <v>241316</v>
      </c>
      <c r="L94" s="35"/>
      <c r="M94" s="35"/>
      <c r="N94" s="35"/>
      <c r="O94" s="35"/>
      <c r="P94" s="35">
        <f>Q94+V94</f>
        <v>0</v>
      </c>
      <c r="Q94" s="35">
        <f t="shared" ref="Q94" si="109">R94+S94+T94+U94</f>
        <v>0</v>
      </c>
      <c r="R94" s="35"/>
      <c r="S94" s="35"/>
      <c r="T94" s="35"/>
      <c r="U94" s="35"/>
      <c r="V94" s="35">
        <f>W94+AB94</f>
        <v>0</v>
      </c>
      <c r="W94" s="35">
        <f>X94+Y94+Z94+AA94</f>
        <v>0</v>
      </c>
      <c r="X94" s="35"/>
      <c r="Y94" s="35"/>
      <c r="Z94" s="35"/>
      <c r="AA94" s="35"/>
      <c r="AB94" s="35"/>
      <c r="AC94" s="91">
        <f t="shared" si="90"/>
        <v>0</v>
      </c>
      <c r="AD94" s="12" t="s">
        <v>271</v>
      </c>
      <c r="AE94" s="45"/>
      <c r="AF94">
        <v>1</v>
      </c>
    </row>
    <row r="95" spans="1:32" ht="37.5">
      <c r="A95" s="12">
        <v>3</v>
      </c>
      <c r="B95" s="5" t="s">
        <v>344</v>
      </c>
      <c r="C95" s="39">
        <f t="shared" si="105"/>
        <v>132000</v>
      </c>
      <c r="D95" s="39">
        <f t="shared" si="106"/>
        <v>0</v>
      </c>
      <c r="E95" s="35"/>
      <c r="F95" s="35"/>
      <c r="G95" s="35"/>
      <c r="H95" s="35"/>
      <c r="I95" s="39">
        <f t="shared" si="107"/>
        <v>132000</v>
      </c>
      <c r="J95" s="39">
        <f t="shared" si="108"/>
        <v>132000</v>
      </c>
      <c r="K95" s="35">
        <v>132000</v>
      </c>
      <c r="L95" s="35"/>
      <c r="M95" s="35"/>
      <c r="N95" s="35"/>
      <c r="O95" s="35"/>
      <c r="P95" s="35">
        <f>Q95+V95</f>
        <v>1794</v>
      </c>
      <c r="Q95" s="35">
        <f>R95+S95+T95+U95</f>
        <v>0</v>
      </c>
      <c r="R95" s="35"/>
      <c r="S95" s="35"/>
      <c r="T95" s="35"/>
      <c r="U95" s="35"/>
      <c r="V95" s="35">
        <f t="shared" ref="V95" si="110">W95+AB95</f>
        <v>1794</v>
      </c>
      <c r="W95" s="35">
        <f t="shared" ref="W95" si="111">X95+Y95+Z95+AA95</f>
        <v>1794</v>
      </c>
      <c r="X95" s="102">
        <v>1794</v>
      </c>
      <c r="Y95" s="35"/>
      <c r="Z95" s="35"/>
      <c r="AA95" s="35"/>
      <c r="AB95" s="35"/>
      <c r="AC95" s="91">
        <f t="shared" si="90"/>
        <v>1.3590909090909091</v>
      </c>
      <c r="AD95" s="12" t="s">
        <v>264</v>
      </c>
      <c r="AE95" s="45"/>
      <c r="AF95">
        <v>1</v>
      </c>
    </row>
    <row r="96" spans="1:32" ht="19.5">
      <c r="A96" s="21" t="s">
        <v>46</v>
      </c>
      <c r="B96" s="56" t="s">
        <v>33</v>
      </c>
      <c r="C96" s="38">
        <f>SUM(C97:C98)</f>
        <v>30000</v>
      </c>
      <c r="D96" s="38">
        <f t="shared" ref="D96:AB96" si="112">SUM(D97:D98)</f>
        <v>30000</v>
      </c>
      <c r="E96" s="38">
        <f t="shared" si="112"/>
        <v>0</v>
      </c>
      <c r="F96" s="38">
        <f t="shared" si="112"/>
        <v>30000</v>
      </c>
      <c r="G96" s="38">
        <f t="shared" si="112"/>
        <v>0</v>
      </c>
      <c r="H96" s="38">
        <f t="shared" si="112"/>
        <v>0</v>
      </c>
      <c r="I96" s="38">
        <f t="shared" si="112"/>
        <v>0</v>
      </c>
      <c r="J96" s="38">
        <f t="shared" si="112"/>
        <v>0</v>
      </c>
      <c r="K96" s="38">
        <f t="shared" si="112"/>
        <v>0</v>
      </c>
      <c r="L96" s="38">
        <f t="shared" si="112"/>
        <v>0</v>
      </c>
      <c r="M96" s="38">
        <f t="shared" si="112"/>
        <v>0</v>
      </c>
      <c r="N96" s="38">
        <f t="shared" si="112"/>
        <v>0</v>
      </c>
      <c r="O96" s="38">
        <f t="shared" si="112"/>
        <v>0</v>
      </c>
      <c r="P96" s="38">
        <f t="shared" si="112"/>
        <v>18075</v>
      </c>
      <c r="Q96" s="38">
        <f t="shared" si="112"/>
        <v>18075</v>
      </c>
      <c r="R96" s="38">
        <f t="shared" si="112"/>
        <v>0</v>
      </c>
      <c r="S96" s="38">
        <f t="shared" si="112"/>
        <v>18075</v>
      </c>
      <c r="T96" s="38">
        <f t="shared" si="112"/>
        <v>0</v>
      </c>
      <c r="U96" s="38">
        <f t="shared" si="112"/>
        <v>0</v>
      </c>
      <c r="V96" s="38">
        <f t="shared" si="112"/>
        <v>0</v>
      </c>
      <c r="W96" s="38">
        <f t="shared" si="112"/>
        <v>0</v>
      </c>
      <c r="X96" s="38">
        <f t="shared" si="112"/>
        <v>0</v>
      </c>
      <c r="Y96" s="38">
        <f t="shared" si="112"/>
        <v>0</v>
      </c>
      <c r="Z96" s="38">
        <f t="shared" si="112"/>
        <v>0</v>
      </c>
      <c r="AA96" s="38">
        <f t="shared" si="112"/>
        <v>0</v>
      </c>
      <c r="AB96" s="38">
        <f t="shared" si="112"/>
        <v>0</v>
      </c>
      <c r="AC96" s="96">
        <f t="shared" si="90"/>
        <v>60.25</v>
      </c>
      <c r="AD96" s="31"/>
      <c r="AE96" s="51"/>
    </row>
    <row r="97" spans="1:32" ht="56.25">
      <c r="A97" s="12" t="s">
        <v>49</v>
      </c>
      <c r="B97" s="5" t="s">
        <v>220</v>
      </c>
      <c r="C97" s="39">
        <f t="shared" ref="C97:C98" si="113">D97+I97</f>
        <v>10000</v>
      </c>
      <c r="D97" s="39">
        <f t="shared" ref="D97:D98" si="114">SUM(E97:H97)</f>
        <v>10000</v>
      </c>
      <c r="E97" s="35"/>
      <c r="F97" s="35">
        <v>10000</v>
      </c>
      <c r="G97" s="35"/>
      <c r="H97" s="35"/>
      <c r="I97" s="35"/>
      <c r="J97" s="35"/>
      <c r="K97" s="35"/>
      <c r="L97" s="35"/>
      <c r="M97" s="35"/>
      <c r="N97" s="35"/>
      <c r="O97" s="35"/>
      <c r="P97" s="35">
        <f t="shared" ref="P97:P98" si="115">Q97+V97</f>
        <v>0</v>
      </c>
      <c r="Q97" s="35"/>
      <c r="R97" s="35"/>
      <c r="S97" s="35"/>
      <c r="T97" s="35"/>
      <c r="U97" s="35"/>
      <c r="V97" s="35"/>
      <c r="W97" s="35"/>
      <c r="X97" s="35"/>
      <c r="Y97" s="35"/>
      <c r="Z97" s="35"/>
      <c r="AA97" s="35"/>
      <c r="AB97" s="35"/>
      <c r="AC97" s="91">
        <f t="shared" si="90"/>
        <v>0</v>
      </c>
      <c r="AD97" s="12" t="s">
        <v>266</v>
      </c>
      <c r="AE97" s="45"/>
      <c r="AF97">
        <v>1</v>
      </c>
    </row>
    <row r="98" spans="1:32" ht="67.5" customHeight="1">
      <c r="A98" s="12" t="s">
        <v>54</v>
      </c>
      <c r="B98" s="5" t="s">
        <v>302</v>
      </c>
      <c r="C98" s="39">
        <f t="shared" si="113"/>
        <v>20000</v>
      </c>
      <c r="D98" s="39">
        <f t="shared" si="114"/>
        <v>20000</v>
      </c>
      <c r="E98" s="35">
        <v>0</v>
      </c>
      <c r="F98" s="35">
        <v>20000</v>
      </c>
      <c r="G98" s="35"/>
      <c r="H98" s="35"/>
      <c r="I98" s="35"/>
      <c r="J98" s="35"/>
      <c r="K98" s="35"/>
      <c r="L98" s="35"/>
      <c r="M98" s="35"/>
      <c r="N98" s="35"/>
      <c r="O98" s="35"/>
      <c r="P98" s="35">
        <f t="shared" si="115"/>
        <v>18075</v>
      </c>
      <c r="Q98" s="35">
        <f>R98+S98+T98+U98</f>
        <v>18075</v>
      </c>
      <c r="R98" s="35"/>
      <c r="S98" s="107">
        <v>18075</v>
      </c>
      <c r="T98" s="35"/>
      <c r="U98" s="35"/>
      <c r="V98" s="35"/>
      <c r="W98" s="35"/>
      <c r="X98" s="35"/>
      <c r="Y98" s="35"/>
      <c r="Z98" s="35"/>
      <c r="AA98" s="35"/>
      <c r="AB98" s="35"/>
      <c r="AC98" s="91">
        <f t="shared" si="90"/>
        <v>90.375</v>
      </c>
      <c r="AD98" s="12" t="s">
        <v>261</v>
      </c>
      <c r="AE98" s="45"/>
      <c r="AF98">
        <v>1</v>
      </c>
    </row>
    <row r="99" spans="1:32">
      <c r="A99" s="32" t="s">
        <v>294</v>
      </c>
      <c r="B99" s="23" t="s">
        <v>221</v>
      </c>
      <c r="C99" s="40">
        <f>C100</f>
        <v>2142</v>
      </c>
      <c r="D99" s="40">
        <f t="shared" ref="D99:AB100" si="116">D100</f>
        <v>2142</v>
      </c>
      <c r="E99" s="40">
        <f t="shared" si="116"/>
        <v>2142</v>
      </c>
      <c r="F99" s="40">
        <f t="shared" si="116"/>
        <v>0</v>
      </c>
      <c r="G99" s="40">
        <f t="shared" si="116"/>
        <v>0</v>
      </c>
      <c r="H99" s="40">
        <f t="shared" si="116"/>
        <v>0</v>
      </c>
      <c r="I99" s="40">
        <f t="shared" si="116"/>
        <v>0</v>
      </c>
      <c r="J99" s="40">
        <f t="shared" si="116"/>
        <v>0</v>
      </c>
      <c r="K99" s="40">
        <f t="shared" si="116"/>
        <v>0</v>
      </c>
      <c r="L99" s="40">
        <f t="shared" si="116"/>
        <v>0</v>
      </c>
      <c r="M99" s="40">
        <f t="shared" si="116"/>
        <v>0</v>
      </c>
      <c r="N99" s="40">
        <f t="shared" si="116"/>
        <v>0</v>
      </c>
      <c r="O99" s="40">
        <f t="shared" si="116"/>
        <v>0</v>
      </c>
      <c r="P99" s="40">
        <f t="shared" si="116"/>
        <v>0</v>
      </c>
      <c r="Q99" s="40">
        <f t="shared" si="116"/>
        <v>0</v>
      </c>
      <c r="R99" s="40">
        <f t="shared" si="116"/>
        <v>0</v>
      </c>
      <c r="S99" s="40">
        <f t="shared" si="116"/>
        <v>0</v>
      </c>
      <c r="T99" s="40">
        <f t="shared" si="116"/>
        <v>0</v>
      </c>
      <c r="U99" s="40">
        <f t="shared" si="116"/>
        <v>0</v>
      </c>
      <c r="V99" s="40">
        <f t="shared" si="116"/>
        <v>0</v>
      </c>
      <c r="W99" s="40">
        <f t="shared" si="116"/>
        <v>0</v>
      </c>
      <c r="X99" s="40">
        <f t="shared" si="116"/>
        <v>0</v>
      </c>
      <c r="Y99" s="40">
        <f t="shared" si="116"/>
        <v>0</v>
      </c>
      <c r="Z99" s="40">
        <f t="shared" si="116"/>
        <v>0</v>
      </c>
      <c r="AA99" s="40">
        <f t="shared" si="116"/>
        <v>0</v>
      </c>
      <c r="AB99" s="40">
        <f t="shared" si="116"/>
        <v>0</v>
      </c>
      <c r="AC99" s="97">
        <f t="shared" si="90"/>
        <v>0</v>
      </c>
      <c r="AD99" s="32"/>
      <c r="AE99" s="54"/>
      <c r="AF99" s="40">
        <f t="shared" ref="AF99:AF102" si="117">AF100</f>
        <v>1</v>
      </c>
    </row>
    <row r="100" spans="1:32">
      <c r="A100" s="15" t="s">
        <v>38</v>
      </c>
      <c r="B100" s="2" t="s">
        <v>29</v>
      </c>
      <c r="C100" s="34">
        <f>C101</f>
        <v>2142</v>
      </c>
      <c r="D100" s="34">
        <f t="shared" si="116"/>
        <v>2142</v>
      </c>
      <c r="E100" s="34">
        <f t="shared" si="116"/>
        <v>2142</v>
      </c>
      <c r="F100" s="34">
        <f t="shared" si="116"/>
        <v>0</v>
      </c>
      <c r="G100" s="34">
        <f t="shared" si="116"/>
        <v>0</v>
      </c>
      <c r="H100" s="34">
        <f t="shared" si="116"/>
        <v>0</v>
      </c>
      <c r="I100" s="34">
        <f t="shared" si="116"/>
        <v>0</v>
      </c>
      <c r="J100" s="34">
        <f t="shared" si="116"/>
        <v>0</v>
      </c>
      <c r="K100" s="34">
        <f t="shared" si="116"/>
        <v>0</v>
      </c>
      <c r="L100" s="34">
        <f t="shared" si="116"/>
        <v>0</v>
      </c>
      <c r="M100" s="34">
        <f t="shared" si="116"/>
        <v>0</v>
      </c>
      <c r="N100" s="34">
        <f t="shared" si="116"/>
        <v>0</v>
      </c>
      <c r="O100" s="34">
        <f t="shared" si="116"/>
        <v>0</v>
      </c>
      <c r="P100" s="34">
        <f t="shared" si="116"/>
        <v>0</v>
      </c>
      <c r="Q100" s="34">
        <f t="shared" si="116"/>
        <v>0</v>
      </c>
      <c r="R100" s="34">
        <f t="shared" si="116"/>
        <v>0</v>
      </c>
      <c r="S100" s="34">
        <f t="shared" si="116"/>
        <v>0</v>
      </c>
      <c r="T100" s="34">
        <f t="shared" si="116"/>
        <v>0</v>
      </c>
      <c r="U100" s="34">
        <f t="shared" si="116"/>
        <v>0</v>
      </c>
      <c r="V100" s="34">
        <f t="shared" si="116"/>
        <v>0</v>
      </c>
      <c r="W100" s="34">
        <f t="shared" si="116"/>
        <v>0</v>
      </c>
      <c r="X100" s="34">
        <f t="shared" si="116"/>
        <v>0</v>
      </c>
      <c r="Y100" s="34">
        <f t="shared" si="116"/>
        <v>0</v>
      </c>
      <c r="Z100" s="34">
        <f t="shared" si="116"/>
        <v>0</v>
      </c>
      <c r="AA100" s="34">
        <f t="shared" si="116"/>
        <v>0</v>
      </c>
      <c r="AB100" s="34">
        <f t="shared" si="116"/>
        <v>0</v>
      </c>
      <c r="AC100" s="90">
        <f t="shared" si="90"/>
        <v>0</v>
      </c>
      <c r="AD100" s="16"/>
      <c r="AE100" s="44"/>
      <c r="AF100" s="34">
        <f t="shared" si="117"/>
        <v>1</v>
      </c>
    </row>
    <row r="101" spans="1:32">
      <c r="A101" s="15" t="s">
        <v>36</v>
      </c>
      <c r="B101" s="2" t="s">
        <v>37</v>
      </c>
      <c r="C101" s="34">
        <f>C102</f>
        <v>2142</v>
      </c>
      <c r="D101" s="34">
        <f t="shared" ref="D101:S102" si="118">D102</f>
        <v>2142</v>
      </c>
      <c r="E101" s="34">
        <f t="shared" si="118"/>
        <v>2142</v>
      </c>
      <c r="F101" s="34">
        <f t="shared" si="118"/>
        <v>0</v>
      </c>
      <c r="G101" s="34">
        <f t="shared" si="118"/>
        <v>0</v>
      </c>
      <c r="H101" s="34">
        <f t="shared" si="118"/>
        <v>0</v>
      </c>
      <c r="I101" s="34">
        <f t="shared" si="118"/>
        <v>0</v>
      </c>
      <c r="J101" s="34">
        <f t="shared" si="118"/>
        <v>0</v>
      </c>
      <c r="K101" s="34">
        <f t="shared" si="118"/>
        <v>0</v>
      </c>
      <c r="L101" s="34">
        <f t="shared" si="118"/>
        <v>0</v>
      </c>
      <c r="M101" s="34">
        <f t="shared" si="118"/>
        <v>0</v>
      </c>
      <c r="N101" s="34">
        <f t="shared" si="118"/>
        <v>0</v>
      </c>
      <c r="O101" s="34">
        <f t="shared" si="118"/>
        <v>0</v>
      </c>
      <c r="P101" s="34">
        <f t="shared" si="118"/>
        <v>0</v>
      </c>
      <c r="Q101" s="34">
        <f t="shared" si="118"/>
        <v>0</v>
      </c>
      <c r="R101" s="34">
        <f t="shared" si="118"/>
        <v>0</v>
      </c>
      <c r="S101" s="34">
        <f t="shared" si="118"/>
        <v>0</v>
      </c>
      <c r="T101" s="34">
        <f t="shared" ref="T101:AB102" si="119">T102</f>
        <v>0</v>
      </c>
      <c r="U101" s="34">
        <f t="shared" si="119"/>
        <v>0</v>
      </c>
      <c r="V101" s="34">
        <f t="shared" si="119"/>
        <v>0</v>
      </c>
      <c r="W101" s="34">
        <f t="shared" si="119"/>
        <v>0</v>
      </c>
      <c r="X101" s="34">
        <f t="shared" si="119"/>
        <v>0</v>
      </c>
      <c r="Y101" s="34">
        <f t="shared" si="119"/>
        <v>0</v>
      </c>
      <c r="Z101" s="34">
        <f t="shared" si="119"/>
        <v>0</v>
      </c>
      <c r="AA101" s="34">
        <f t="shared" si="119"/>
        <v>0</v>
      </c>
      <c r="AB101" s="34">
        <f t="shared" si="119"/>
        <v>0</v>
      </c>
      <c r="AC101" s="91">
        <f t="shared" ref="AC101:AC103" si="120">P101/C101*100</f>
        <v>0</v>
      </c>
      <c r="AD101" s="16"/>
      <c r="AE101" s="44"/>
      <c r="AF101" s="34">
        <f t="shared" si="117"/>
        <v>1</v>
      </c>
    </row>
    <row r="102" spans="1:32" ht="19.5">
      <c r="A102" s="21" t="s">
        <v>46</v>
      </c>
      <c r="B102" s="56" t="s">
        <v>33</v>
      </c>
      <c r="C102" s="38">
        <f>C103</f>
        <v>2142</v>
      </c>
      <c r="D102" s="38">
        <f t="shared" si="118"/>
        <v>2142</v>
      </c>
      <c r="E102" s="38">
        <f t="shared" si="118"/>
        <v>2142</v>
      </c>
      <c r="F102" s="38">
        <f t="shared" si="118"/>
        <v>0</v>
      </c>
      <c r="G102" s="38">
        <f t="shared" si="118"/>
        <v>0</v>
      </c>
      <c r="H102" s="38">
        <f t="shared" si="118"/>
        <v>0</v>
      </c>
      <c r="I102" s="38">
        <f t="shared" si="118"/>
        <v>0</v>
      </c>
      <c r="J102" s="38">
        <f t="shared" si="118"/>
        <v>0</v>
      </c>
      <c r="K102" s="38">
        <f t="shared" si="118"/>
        <v>0</v>
      </c>
      <c r="L102" s="38">
        <f t="shared" si="118"/>
        <v>0</v>
      </c>
      <c r="M102" s="38">
        <f t="shared" si="118"/>
        <v>0</v>
      </c>
      <c r="N102" s="38">
        <f t="shared" si="118"/>
        <v>0</v>
      </c>
      <c r="O102" s="38">
        <f t="shared" si="118"/>
        <v>0</v>
      </c>
      <c r="P102" s="38">
        <f t="shared" si="118"/>
        <v>0</v>
      </c>
      <c r="Q102" s="38">
        <f t="shared" si="118"/>
        <v>0</v>
      </c>
      <c r="R102" s="38">
        <f t="shared" si="118"/>
        <v>0</v>
      </c>
      <c r="S102" s="38">
        <f t="shared" si="118"/>
        <v>0</v>
      </c>
      <c r="T102" s="38">
        <f t="shared" si="119"/>
        <v>0</v>
      </c>
      <c r="U102" s="38">
        <f t="shared" si="119"/>
        <v>0</v>
      </c>
      <c r="V102" s="38">
        <f t="shared" si="119"/>
        <v>0</v>
      </c>
      <c r="W102" s="38">
        <f t="shared" si="119"/>
        <v>0</v>
      </c>
      <c r="X102" s="38">
        <f t="shared" si="119"/>
        <v>0</v>
      </c>
      <c r="Y102" s="38">
        <f t="shared" si="119"/>
        <v>0</v>
      </c>
      <c r="Z102" s="38">
        <f t="shared" si="119"/>
        <v>0</v>
      </c>
      <c r="AA102" s="38">
        <f t="shared" si="119"/>
        <v>0</v>
      </c>
      <c r="AB102" s="38">
        <f t="shared" si="119"/>
        <v>0</v>
      </c>
      <c r="AC102" s="91">
        <f t="shared" si="120"/>
        <v>0</v>
      </c>
      <c r="AD102" s="31"/>
      <c r="AE102" s="51"/>
      <c r="AF102" s="38">
        <f t="shared" si="117"/>
        <v>1</v>
      </c>
    </row>
    <row r="103" spans="1:32" ht="45" customHeight="1">
      <c r="A103" s="3"/>
      <c r="B103" s="5" t="s">
        <v>225</v>
      </c>
      <c r="C103" s="39">
        <f t="shared" ref="C103" si="121">D103+I103</f>
        <v>2142</v>
      </c>
      <c r="D103" s="39">
        <f t="shared" ref="D103" si="122">SUM(E103:H103)</f>
        <v>2142</v>
      </c>
      <c r="E103" s="35">
        <v>2142</v>
      </c>
      <c r="F103" s="35"/>
      <c r="G103" s="35"/>
      <c r="H103" s="35"/>
      <c r="I103" s="35"/>
      <c r="J103" s="35"/>
      <c r="K103" s="35"/>
      <c r="L103" s="35"/>
      <c r="M103" s="35"/>
      <c r="N103" s="35"/>
      <c r="O103" s="35"/>
      <c r="P103" s="35"/>
      <c r="Q103" s="35"/>
      <c r="R103" s="35"/>
      <c r="S103" s="35"/>
      <c r="T103" s="35"/>
      <c r="U103" s="35"/>
      <c r="V103" s="35"/>
      <c r="W103" s="35"/>
      <c r="X103" s="35"/>
      <c r="Y103" s="35"/>
      <c r="Z103" s="35"/>
      <c r="AA103" s="35"/>
      <c r="AB103" s="35"/>
      <c r="AC103" s="91">
        <f t="shared" si="120"/>
        <v>0</v>
      </c>
      <c r="AD103" s="12" t="s">
        <v>276</v>
      </c>
      <c r="AE103" s="45"/>
      <c r="AF103">
        <v>1</v>
      </c>
    </row>
    <row r="104" spans="1:32" ht="10.5" customHeight="1">
      <c r="A104" s="6"/>
      <c r="B104" s="7"/>
      <c r="C104" s="41"/>
      <c r="D104" s="41"/>
      <c r="E104" s="41"/>
      <c r="F104" s="41"/>
      <c r="G104" s="41"/>
      <c r="H104" s="41"/>
      <c r="I104" s="41"/>
      <c r="J104" s="41"/>
      <c r="K104" s="41"/>
      <c r="L104" s="41"/>
      <c r="M104" s="41"/>
      <c r="N104" s="41"/>
      <c r="O104" s="41"/>
      <c r="P104" s="41"/>
      <c r="Q104" s="41"/>
      <c r="R104" s="41"/>
      <c r="S104" s="41"/>
      <c r="T104" s="41"/>
      <c r="U104" s="41"/>
      <c r="V104" s="41"/>
      <c r="W104" s="41"/>
      <c r="X104" s="41"/>
      <c r="Y104" s="41"/>
      <c r="Z104" s="41"/>
      <c r="AA104" s="41"/>
      <c r="AB104" s="41"/>
      <c r="AC104" s="60"/>
      <c r="AD104" s="6"/>
      <c r="AE104" s="8"/>
    </row>
  </sheetData>
  <autoFilter ref="A12:AE104" xr:uid="{00000000-0009-0000-0000-000014000000}"/>
  <mergeCells count="42">
    <mergeCell ref="R10:R11"/>
    <mergeCell ref="Q8:Q11"/>
    <mergeCell ref="R8:U8"/>
    <mergeCell ref="V8:V11"/>
    <mergeCell ref="W8:AB8"/>
    <mergeCell ref="R9:U9"/>
    <mergeCell ref="W9:AB9"/>
    <mergeCell ref="S10:S11"/>
    <mergeCell ref="T10:T11"/>
    <mergeCell ref="U10:U11"/>
    <mergeCell ref="W10:W11"/>
    <mergeCell ref="X10:AA10"/>
    <mergeCell ref="Q6:AB6"/>
    <mergeCell ref="AC6:AC11"/>
    <mergeCell ref="AD6:AD11"/>
    <mergeCell ref="AE6:AE11"/>
    <mergeCell ref="D7:O7"/>
    <mergeCell ref="Q7:AB7"/>
    <mergeCell ref="D8:D11"/>
    <mergeCell ref="E8:H8"/>
    <mergeCell ref="I8:I11"/>
    <mergeCell ref="J8:O8"/>
    <mergeCell ref="AB10:AB11"/>
    <mergeCell ref="G10:G11"/>
    <mergeCell ref="H10:H11"/>
    <mergeCell ref="J10:J11"/>
    <mergeCell ref="K10:N10"/>
    <mergeCell ref="O10:O11"/>
    <mergeCell ref="A1:AE1"/>
    <mergeCell ref="A2:AE2"/>
    <mergeCell ref="A3:AE3"/>
    <mergeCell ref="A4:AE4"/>
    <mergeCell ref="AD5:AE5"/>
    <mergeCell ref="A6:A11"/>
    <mergeCell ref="B6:B11"/>
    <mergeCell ref="C6:C11"/>
    <mergeCell ref="D6:O6"/>
    <mergeCell ref="P6:P11"/>
    <mergeCell ref="F10:F11"/>
    <mergeCell ref="E9:H9"/>
    <mergeCell ref="J9:O9"/>
    <mergeCell ref="E10:E11"/>
  </mergeCells>
  <pageMargins left="0.23622047244094491" right="0.23622047244094491" top="0.74803149606299213" bottom="0.74803149606299213" header="0.31496062992125984" footer="0.31496062992125984"/>
  <pageSetup paperSize="9" scale="29" orientation="landscape"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sheetPr>
  <dimension ref="A1:BS116"/>
  <sheetViews>
    <sheetView showZeros="0" topLeftCell="A5" zoomScale="70" zoomScaleNormal="70" workbookViewId="0">
      <pane xSplit="2" ySplit="9" topLeftCell="H24" activePane="bottomRight" state="frozen"/>
      <selection activeCell="A5" sqref="A5"/>
      <selection pane="topRight" activeCell="C5" sqref="C5"/>
      <selection pane="bottomLeft" activeCell="A14" sqref="A14"/>
      <selection pane="bottomRight" activeCell="R37" sqref="R37"/>
    </sheetView>
  </sheetViews>
  <sheetFormatPr defaultRowHeight="18.75"/>
  <cols>
    <col min="1" max="1" width="5.6640625" customWidth="1"/>
    <col min="2" max="2" width="37" customWidth="1"/>
    <col min="3" max="3" width="9.88671875" customWidth="1"/>
    <col min="4" max="4" width="8.44140625" customWidth="1"/>
    <col min="5" max="8" width="10.88671875" customWidth="1"/>
    <col min="9" max="9" width="9.6640625" customWidth="1"/>
    <col min="10" max="10" width="11.77734375" customWidth="1"/>
    <col min="11" max="11" width="9.5546875" customWidth="1"/>
    <col min="12" max="12" width="10.6640625" customWidth="1"/>
    <col min="13" max="13" width="12.109375" customWidth="1"/>
    <col min="14" max="15" width="11.21875" customWidth="1"/>
    <col min="16" max="16" width="9.44140625" customWidth="1"/>
    <col min="17" max="17" width="11.6640625" customWidth="1"/>
    <col min="18" max="21" width="11.21875" customWidth="1"/>
    <col min="22" max="22" width="9.109375" customWidth="1"/>
    <col min="23" max="23" width="11.33203125" customWidth="1"/>
    <col min="24" max="24" width="10.44140625" customWidth="1"/>
    <col min="25" max="25" width="10.33203125" customWidth="1"/>
    <col min="26" max="26" width="13" customWidth="1"/>
    <col min="27" max="28" width="11.109375" customWidth="1"/>
    <col min="29" max="29" width="8" customWidth="1"/>
    <col min="30" max="30" width="11" hidden="1" customWidth="1"/>
    <col min="31" max="31" width="10.21875" hidden="1" customWidth="1"/>
    <col min="32" max="32" width="9.77734375" hidden="1" customWidth="1"/>
    <col min="33" max="34" width="10.21875" hidden="1" customWidth="1"/>
    <col min="35" max="35" width="9.88671875" hidden="1" customWidth="1"/>
    <col min="36" max="37" width="10.21875" hidden="1" customWidth="1"/>
    <col min="38" max="38" width="10" hidden="1" customWidth="1"/>
    <col min="39" max="41" width="9.44140625" hidden="1" customWidth="1"/>
    <col min="42" max="43" width="10.77734375" hidden="1" customWidth="1"/>
    <col min="44" max="45" width="10.5546875" hidden="1" customWidth="1"/>
    <col min="46" max="46" width="10.88671875" hidden="1" customWidth="1"/>
    <col min="47" max="47" width="10.77734375" hidden="1" customWidth="1"/>
    <col min="48" max="48" width="9.88671875" hidden="1" customWidth="1"/>
    <col min="49" max="49" width="12.21875" hidden="1" customWidth="1"/>
    <col min="50" max="50" width="9.77734375" hidden="1" customWidth="1"/>
    <col min="51" max="51" width="9.5546875" hidden="1" customWidth="1"/>
    <col min="52" max="53" width="10.5546875" hidden="1" customWidth="1"/>
    <col min="54" max="54" width="9.44140625" hidden="1" customWidth="1"/>
    <col min="55" max="55" width="10" hidden="1" customWidth="1"/>
    <col min="56" max="56" width="9.6640625" hidden="1" customWidth="1"/>
    <col min="57" max="57" width="8" hidden="1" customWidth="1"/>
    <col min="58" max="58" width="9.5546875" hidden="1" customWidth="1"/>
    <col min="59" max="59" width="10.88671875" hidden="1" customWidth="1"/>
    <col min="60" max="60" width="12.44140625" hidden="1" customWidth="1"/>
    <col min="61" max="61" width="10.33203125" hidden="1" customWidth="1"/>
    <col min="62" max="62" width="9.21875" hidden="1" customWidth="1"/>
    <col min="63" max="63" width="11.6640625" hidden="1" customWidth="1"/>
    <col min="64" max="64" width="10.21875" hidden="1" customWidth="1"/>
    <col min="65" max="65" width="8.109375" hidden="1" customWidth="1"/>
    <col min="66" max="66" width="7.6640625" style="1" hidden="1" customWidth="1"/>
    <col min="67" max="67" width="7.6640625" hidden="1" customWidth="1"/>
    <col min="69" max="69" width="9.109375" bestFit="1" customWidth="1"/>
    <col min="71" max="71" width="9.109375" bestFit="1" customWidth="1"/>
  </cols>
  <sheetData>
    <row r="1" spans="1:70" ht="30">
      <c r="A1" s="807" t="s">
        <v>320</v>
      </c>
      <c r="B1" s="807"/>
      <c r="C1" s="807"/>
      <c r="D1" s="807"/>
      <c r="E1" s="807"/>
      <c r="F1" s="807"/>
      <c r="G1" s="807"/>
      <c r="H1" s="807"/>
      <c r="I1" s="807"/>
      <c r="J1" s="807"/>
      <c r="K1" s="807"/>
      <c r="L1" s="807"/>
      <c r="M1" s="807"/>
      <c r="N1" s="807"/>
      <c r="O1" s="807"/>
      <c r="P1" s="807"/>
      <c r="Q1" s="807"/>
      <c r="R1" s="807"/>
      <c r="S1" s="807"/>
      <c r="T1" s="807"/>
      <c r="U1" s="807"/>
      <c r="V1" s="807"/>
      <c r="W1" s="807"/>
      <c r="X1" s="807"/>
      <c r="Y1" s="807"/>
      <c r="Z1" s="807"/>
      <c r="AA1" s="807"/>
      <c r="AB1" s="807"/>
      <c r="AC1" s="807"/>
      <c r="AD1" s="807"/>
      <c r="AE1" s="807"/>
      <c r="AF1" s="807"/>
      <c r="AG1" s="807"/>
      <c r="AH1" s="807"/>
      <c r="AI1" s="807"/>
      <c r="AJ1" s="807"/>
      <c r="AK1" s="807"/>
      <c r="AL1" s="807"/>
      <c r="AM1" s="807"/>
      <c r="AN1" s="807"/>
      <c r="AO1" s="807"/>
      <c r="AP1" s="807"/>
      <c r="AQ1" s="807"/>
      <c r="AR1" s="807"/>
      <c r="AS1" s="807"/>
      <c r="AT1" s="807"/>
      <c r="AU1" s="807"/>
      <c r="AV1" s="807"/>
      <c r="AW1" s="807"/>
      <c r="AX1" s="807"/>
      <c r="AY1" s="807"/>
      <c r="AZ1" s="807"/>
      <c r="BA1" s="807"/>
      <c r="BB1" s="807"/>
      <c r="BC1" s="807"/>
      <c r="BD1" s="807"/>
      <c r="BE1" s="807"/>
      <c r="BF1" s="807"/>
      <c r="BG1" s="807"/>
      <c r="BH1" s="807"/>
      <c r="BI1" s="807"/>
      <c r="BJ1" s="807"/>
      <c r="BK1" s="807"/>
      <c r="BL1" s="807"/>
      <c r="BM1" s="807"/>
      <c r="BN1" s="807"/>
      <c r="BO1" s="807"/>
    </row>
    <row r="2" spans="1:70" ht="62.25" customHeight="1">
      <c r="A2" s="807" t="s">
        <v>321</v>
      </c>
      <c r="B2" s="807"/>
      <c r="C2" s="807"/>
      <c r="D2" s="807"/>
      <c r="E2" s="807"/>
      <c r="F2" s="807"/>
      <c r="G2" s="807"/>
      <c r="H2" s="807"/>
      <c r="I2" s="807"/>
      <c r="J2" s="807"/>
      <c r="K2" s="807"/>
      <c r="L2" s="807"/>
      <c r="M2" s="807"/>
      <c r="N2" s="807"/>
      <c r="O2" s="807"/>
      <c r="P2" s="807"/>
      <c r="Q2" s="807"/>
      <c r="R2" s="807"/>
      <c r="S2" s="807"/>
      <c r="T2" s="807"/>
      <c r="U2" s="807"/>
      <c r="V2" s="807"/>
      <c r="W2" s="807"/>
      <c r="X2" s="807"/>
      <c r="Y2" s="807"/>
      <c r="Z2" s="807"/>
      <c r="AA2" s="807"/>
      <c r="AB2" s="807"/>
      <c r="AC2" s="807"/>
      <c r="AD2" s="807"/>
      <c r="AE2" s="807"/>
      <c r="AF2" s="807"/>
      <c r="AG2" s="807"/>
      <c r="AH2" s="807"/>
      <c r="AI2" s="807"/>
      <c r="AJ2" s="807"/>
      <c r="AK2" s="807"/>
      <c r="AL2" s="807"/>
      <c r="AM2" s="807"/>
      <c r="AN2" s="807"/>
      <c r="AO2" s="807"/>
      <c r="AP2" s="807"/>
      <c r="AQ2" s="807"/>
      <c r="AR2" s="807"/>
      <c r="AS2" s="807"/>
      <c r="AT2" s="807"/>
      <c r="AU2" s="807"/>
      <c r="AV2" s="807"/>
      <c r="AW2" s="807"/>
      <c r="AX2" s="807"/>
      <c r="AY2" s="807"/>
      <c r="AZ2" s="807"/>
      <c r="BA2" s="807"/>
      <c r="BB2" s="807"/>
      <c r="BC2" s="807"/>
      <c r="BD2" s="807"/>
      <c r="BE2" s="807"/>
      <c r="BF2" s="807"/>
      <c r="BG2" s="807"/>
      <c r="BH2" s="807"/>
      <c r="BI2" s="807"/>
      <c r="BJ2" s="807"/>
      <c r="BK2" s="807"/>
      <c r="BL2" s="807"/>
      <c r="BM2" s="807"/>
      <c r="BN2" s="807"/>
      <c r="BO2" s="807"/>
    </row>
    <row r="3" spans="1:70" ht="30.75" customHeight="1">
      <c r="A3" s="808" t="s">
        <v>959</v>
      </c>
      <c r="B3" s="808"/>
      <c r="C3" s="808"/>
      <c r="D3" s="808"/>
      <c r="E3" s="808"/>
      <c r="F3" s="808"/>
      <c r="G3" s="808"/>
      <c r="H3" s="808"/>
      <c r="I3" s="808"/>
      <c r="J3" s="808"/>
      <c r="K3" s="808"/>
      <c r="L3" s="808"/>
      <c r="M3" s="808"/>
      <c r="N3" s="808"/>
      <c r="O3" s="808"/>
      <c r="P3" s="808"/>
      <c r="Q3" s="808"/>
      <c r="R3" s="808"/>
      <c r="S3" s="808"/>
      <c r="T3" s="808"/>
      <c r="U3" s="808"/>
      <c r="V3" s="808"/>
      <c r="W3" s="808"/>
      <c r="X3" s="808"/>
      <c r="Y3" s="808"/>
      <c r="Z3" s="808"/>
      <c r="AA3" s="808"/>
      <c r="AB3" s="808"/>
      <c r="AC3" s="808"/>
      <c r="AD3" s="808"/>
      <c r="AE3" s="808"/>
      <c r="AF3" s="808"/>
      <c r="AG3" s="808"/>
      <c r="AH3" s="808"/>
      <c r="AI3" s="808"/>
      <c r="AJ3" s="808"/>
      <c r="AK3" s="808"/>
      <c r="AL3" s="808"/>
      <c r="AM3" s="808"/>
      <c r="AN3" s="808"/>
      <c r="AO3" s="808"/>
      <c r="AP3" s="808"/>
      <c r="AQ3" s="808"/>
      <c r="AR3" s="808"/>
      <c r="AS3" s="808"/>
      <c r="AT3" s="808"/>
      <c r="AU3" s="808"/>
      <c r="AV3" s="808"/>
      <c r="AW3" s="808"/>
      <c r="AX3" s="808"/>
      <c r="AY3" s="808"/>
      <c r="AZ3" s="808"/>
      <c r="BA3" s="808"/>
      <c r="BB3" s="808"/>
      <c r="BC3" s="808"/>
      <c r="BD3" s="808"/>
      <c r="BE3" s="808"/>
      <c r="BF3" s="808"/>
      <c r="BG3" s="808"/>
      <c r="BH3" s="808"/>
      <c r="BI3" s="808"/>
      <c r="BJ3" s="808"/>
      <c r="BK3" s="808"/>
      <c r="BL3" s="808"/>
      <c r="BM3" s="808"/>
      <c r="BN3" s="808"/>
      <c r="BO3" s="808"/>
    </row>
    <row r="4" spans="1:70" ht="24" customHeight="1">
      <c r="C4" s="57"/>
      <c r="F4" s="57"/>
      <c r="Q4" s="57"/>
      <c r="S4" s="57"/>
      <c r="T4" s="57"/>
      <c r="V4" s="57"/>
      <c r="Y4" s="57"/>
      <c r="AD4" s="57"/>
      <c r="AE4" s="57"/>
      <c r="AH4" s="57"/>
      <c r="AK4" s="57"/>
      <c r="AN4" s="57"/>
      <c r="AU4" s="57"/>
      <c r="BC4" s="57"/>
      <c r="BE4" s="57"/>
      <c r="BF4" s="57"/>
      <c r="BM4" s="105" t="s">
        <v>308</v>
      </c>
      <c r="BN4" s="105"/>
    </row>
    <row r="5" spans="1:70" ht="18.75" customHeight="1">
      <c r="A5" s="791" t="s">
        <v>317</v>
      </c>
      <c r="B5" s="791" t="s">
        <v>318</v>
      </c>
      <c r="C5" s="809" t="s">
        <v>838</v>
      </c>
      <c r="D5" s="798" t="s">
        <v>704</v>
      </c>
      <c r="E5" s="819"/>
      <c r="F5" s="819"/>
      <c r="G5" s="819"/>
      <c r="H5" s="819"/>
      <c r="I5" s="819"/>
      <c r="J5" s="819"/>
      <c r="K5" s="819"/>
      <c r="L5" s="819"/>
      <c r="M5" s="819"/>
      <c r="N5" s="819"/>
      <c r="O5" s="799"/>
      <c r="P5" s="809" t="s">
        <v>939</v>
      </c>
      <c r="Q5" s="798" t="s">
        <v>958</v>
      </c>
      <c r="R5" s="819"/>
      <c r="S5" s="819"/>
      <c r="T5" s="819"/>
      <c r="U5" s="819"/>
      <c r="V5" s="819"/>
      <c r="W5" s="819"/>
      <c r="X5" s="819"/>
      <c r="Y5" s="819"/>
      <c r="Z5" s="819"/>
      <c r="AA5" s="819"/>
      <c r="AB5" s="799"/>
      <c r="AC5" s="790" t="s">
        <v>940</v>
      </c>
      <c r="AD5" s="810" t="s">
        <v>956</v>
      </c>
      <c r="AE5" s="811"/>
      <c r="AF5" s="811"/>
      <c r="AG5" s="811"/>
      <c r="AH5" s="811"/>
      <c r="AI5" s="811"/>
      <c r="AJ5" s="811"/>
      <c r="AK5" s="811"/>
      <c r="AL5" s="811"/>
      <c r="AM5" s="811"/>
      <c r="AN5" s="811"/>
      <c r="AO5" s="811"/>
      <c r="AP5" s="811"/>
      <c r="AQ5" s="811"/>
      <c r="AR5" s="811"/>
      <c r="AS5" s="811"/>
      <c r="AT5" s="811"/>
      <c r="AU5" s="811"/>
      <c r="AV5" s="811"/>
      <c r="AW5" s="811"/>
      <c r="AX5" s="811"/>
      <c r="AY5" s="812"/>
      <c r="AZ5" s="798" t="s">
        <v>960</v>
      </c>
      <c r="BA5" s="819"/>
      <c r="BB5" s="819"/>
      <c r="BC5" s="819"/>
      <c r="BD5" s="819"/>
      <c r="BE5" s="819"/>
      <c r="BF5" s="819"/>
      <c r="BG5" s="819"/>
      <c r="BH5" s="819"/>
      <c r="BI5" s="819"/>
      <c r="BJ5" s="819"/>
      <c r="BK5" s="819"/>
      <c r="BL5" s="819"/>
      <c r="BM5" s="799"/>
      <c r="BN5" s="790" t="s">
        <v>319</v>
      </c>
      <c r="BO5" s="790"/>
    </row>
    <row r="6" spans="1:70" ht="30.75" customHeight="1">
      <c r="A6" s="792"/>
      <c r="B6" s="792"/>
      <c r="C6" s="809"/>
      <c r="D6" s="802"/>
      <c r="E6" s="820"/>
      <c r="F6" s="820"/>
      <c r="G6" s="820"/>
      <c r="H6" s="820"/>
      <c r="I6" s="820"/>
      <c r="J6" s="820"/>
      <c r="K6" s="820"/>
      <c r="L6" s="820"/>
      <c r="M6" s="820"/>
      <c r="N6" s="820"/>
      <c r="O6" s="803"/>
      <c r="P6" s="809"/>
      <c r="Q6" s="802"/>
      <c r="R6" s="820"/>
      <c r="S6" s="820"/>
      <c r="T6" s="820"/>
      <c r="U6" s="820"/>
      <c r="V6" s="820"/>
      <c r="W6" s="820"/>
      <c r="X6" s="820"/>
      <c r="Y6" s="820"/>
      <c r="Z6" s="820"/>
      <c r="AA6" s="820"/>
      <c r="AB6" s="803"/>
      <c r="AC6" s="790"/>
      <c r="AD6" s="813"/>
      <c r="AE6" s="814"/>
      <c r="AF6" s="814"/>
      <c r="AG6" s="814"/>
      <c r="AH6" s="814"/>
      <c r="AI6" s="814"/>
      <c r="AJ6" s="814"/>
      <c r="AK6" s="814"/>
      <c r="AL6" s="814"/>
      <c r="AM6" s="814"/>
      <c r="AN6" s="814"/>
      <c r="AO6" s="814"/>
      <c r="AP6" s="814"/>
      <c r="AQ6" s="814"/>
      <c r="AR6" s="814"/>
      <c r="AS6" s="814"/>
      <c r="AT6" s="814"/>
      <c r="AU6" s="814"/>
      <c r="AV6" s="814"/>
      <c r="AW6" s="814"/>
      <c r="AX6" s="814"/>
      <c r="AY6" s="815"/>
      <c r="AZ6" s="802"/>
      <c r="BA6" s="820"/>
      <c r="BB6" s="820"/>
      <c r="BC6" s="820"/>
      <c r="BD6" s="820"/>
      <c r="BE6" s="820"/>
      <c r="BF6" s="820"/>
      <c r="BG6" s="820"/>
      <c r="BH6" s="820"/>
      <c r="BI6" s="820"/>
      <c r="BJ6" s="820"/>
      <c r="BK6" s="820"/>
      <c r="BL6" s="820"/>
      <c r="BM6" s="803"/>
      <c r="BN6" s="790"/>
      <c r="BO6" s="790"/>
    </row>
    <row r="7" spans="1:70" ht="24" customHeight="1">
      <c r="A7" s="792"/>
      <c r="B7" s="792"/>
      <c r="C7" s="809"/>
      <c r="D7" s="790" t="s">
        <v>836</v>
      </c>
      <c r="E7" s="790" t="s">
        <v>251</v>
      </c>
      <c r="F7" s="790"/>
      <c r="G7" s="790"/>
      <c r="H7" s="790"/>
      <c r="I7" s="790" t="s">
        <v>837</v>
      </c>
      <c r="J7" s="790" t="s">
        <v>251</v>
      </c>
      <c r="K7" s="790"/>
      <c r="L7" s="790"/>
      <c r="M7" s="790"/>
      <c r="N7" s="790"/>
      <c r="O7" s="790"/>
      <c r="P7" s="809"/>
      <c r="Q7" s="790" t="s">
        <v>836</v>
      </c>
      <c r="R7" s="790" t="s">
        <v>251</v>
      </c>
      <c r="S7" s="790"/>
      <c r="T7" s="790"/>
      <c r="U7" s="790"/>
      <c r="V7" s="790" t="s">
        <v>842</v>
      </c>
      <c r="W7" s="821" t="s">
        <v>251</v>
      </c>
      <c r="X7" s="821"/>
      <c r="Y7" s="821"/>
      <c r="Z7" s="821"/>
      <c r="AA7" s="821"/>
      <c r="AB7" s="821"/>
      <c r="AC7" s="790"/>
      <c r="AD7" s="813"/>
      <c r="AE7" s="814"/>
      <c r="AF7" s="814"/>
      <c r="AG7" s="814"/>
      <c r="AH7" s="814"/>
      <c r="AI7" s="814"/>
      <c r="AJ7" s="814"/>
      <c r="AK7" s="814"/>
      <c r="AL7" s="814"/>
      <c r="AM7" s="814"/>
      <c r="AN7" s="814"/>
      <c r="AO7" s="814"/>
      <c r="AP7" s="814"/>
      <c r="AQ7" s="814"/>
      <c r="AR7" s="814"/>
      <c r="AS7" s="814"/>
      <c r="AT7" s="814"/>
      <c r="AU7" s="814"/>
      <c r="AV7" s="814"/>
      <c r="AW7" s="814"/>
      <c r="AX7" s="814"/>
      <c r="AY7" s="815"/>
      <c r="AZ7" s="791" t="s">
        <v>957</v>
      </c>
      <c r="BA7" s="790" t="s">
        <v>251</v>
      </c>
      <c r="BB7" s="790"/>
      <c r="BC7" s="790"/>
      <c r="BD7" s="790"/>
      <c r="BE7" s="790"/>
      <c r="BF7" s="790"/>
      <c r="BG7" s="790"/>
      <c r="BH7" s="790"/>
      <c r="BI7" s="790"/>
      <c r="BJ7" s="790"/>
      <c r="BK7" s="790"/>
      <c r="BL7" s="790"/>
      <c r="BM7" s="790"/>
      <c r="BN7" s="790"/>
      <c r="BO7" s="790"/>
    </row>
    <row r="8" spans="1:70" ht="18.75" customHeight="1">
      <c r="A8" s="792"/>
      <c r="B8" s="792"/>
      <c r="C8" s="809"/>
      <c r="D8" s="790"/>
      <c r="E8" s="791" t="s">
        <v>705</v>
      </c>
      <c r="F8" s="791" t="s">
        <v>706</v>
      </c>
      <c r="G8" s="791" t="s">
        <v>254</v>
      </c>
      <c r="H8" s="791" t="s">
        <v>255</v>
      </c>
      <c r="I8" s="790"/>
      <c r="J8" s="791" t="s">
        <v>835</v>
      </c>
      <c r="K8" s="790" t="s">
        <v>251</v>
      </c>
      <c r="L8" s="790"/>
      <c r="M8" s="790"/>
      <c r="N8" s="790"/>
      <c r="O8" s="791" t="s">
        <v>841</v>
      </c>
      <c r="P8" s="809"/>
      <c r="Q8" s="790"/>
      <c r="R8" s="790" t="s">
        <v>705</v>
      </c>
      <c r="S8" s="790" t="s">
        <v>706</v>
      </c>
      <c r="T8" s="790" t="s">
        <v>254</v>
      </c>
      <c r="U8" s="790" t="s">
        <v>255</v>
      </c>
      <c r="V8" s="790"/>
      <c r="W8" s="790" t="s">
        <v>840</v>
      </c>
      <c r="X8" s="790" t="s">
        <v>251</v>
      </c>
      <c r="Y8" s="790"/>
      <c r="Z8" s="790"/>
      <c r="AA8" s="790"/>
      <c r="AB8" s="790" t="s">
        <v>841</v>
      </c>
      <c r="AC8" s="790"/>
      <c r="AD8" s="813"/>
      <c r="AE8" s="814"/>
      <c r="AF8" s="814"/>
      <c r="AG8" s="814"/>
      <c r="AH8" s="814"/>
      <c r="AI8" s="814"/>
      <c r="AJ8" s="814"/>
      <c r="AK8" s="814"/>
      <c r="AL8" s="814"/>
      <c r="AM8" s="814"/>
      <c r="AN8" s="814"/>
      <c r="AO8" s="814"/>
      <c r="AP8" s="814"/>
      <c r="AQ8" s="814"/>
      <c r="AR8" s="814"/>
      <c r="AS8" s="814"/>
      <c r="AT8" s="814"/>
      <c r="AU8" s="814"/>
      <c r="AV8" s="814"/>
      <c r="AW8" s="814"/>
      <c r="AX8" s="814"/>
      <c r="AY8" s="815"/>
      <c r="AZ8" s="792"/>
      <c r="BA8" s="822" t="s">
        <v>461</v>
      </c>
      <c r="BB8" s="823"/>
      <c r="BC8" s="823"/>
      <c r="BD8" s="823"/>
      <c r="BE8" s="823"/>
      <c r="BF8" s="824"/>
      <c r="BG8" s="790" t="s">
        <v>462</v>
      </c>
      <c r="BH8" s="790"/>
      <c r="BI8" s="790"/>
      <c r="BJ8" s="790"/>
      <c r="BK8" s="790"/>
      <c r="BL8" s="790"/>
      <c r="BM8" s="790"/>
      <c r="BN8" s="790"/>
      <c r="BO8" s="790"/>
    </row>
    <row r="9" spans="1:70" ht="24" customHeight="1">
      <c r="A9" s="792"/>
      <c r="B9" s="792"/>
      <c r="C9" s="809"/>
      <c r="D9" s="790"/>
      <c r="E9" s="792"/>
      <c r="F9" s="792"/>
      <c r="G9" s="792"/>
      <c r="H9" s="792"/>
      <c r="I9" s="790"/>
      <c r="J9" s="792"/>
      <c r="K9" s="791" t="s">
        <v>309</v>
      </c>
      <c r="L9" s="791" t="s">
        <v>451</v>
      </c>
      <c r="M9" s="791" t="s">
        <v>456</v>
      </c>
      <c r="N9" s="791" t="s">
        <v>452</v>
      </c>
      <c r="O9" s="792"/>
      <c r="P9" s="809"/>
      <c r="Q9" s="790"/>
      <c r="R9" s="790"/>
      <c r="S9" s="790"/>
      <c r="T9" s="790"/>
      <c r="U9" s="790"/>
      <c r="V9" s="790"/>
      <c r="W9" s="790"/>
      <c r="X9" s="790" t="s">
        <v>309</v>
      </c>
      <c r="Y9" s="790" t="s">
        <v>451</v>
      </c>
      <c r="Z9" s="790" t="s">
        <v>456</v>
      </c>
      <c r="AA9" s="790" t="s">
        <v>452</v>
      </c>
      <c r="AB9" s="790"/>
      <c r="AC9" s="790"/>
      <c r="AD9" s="813"/>
      <c r="AE9" s="814"/>
      <c r="AF9" s="814"/>
      <c r="AG9" s="814"/>
      <c r="AH9" s="814"/>
      <c r="AI9" s="814"/>
      <c r="AJ9" s="814"/>
      <c r="AK9" s="814"/>
      <c r="AL9" s="814"/>
      <c r="AM9" s="814"/>
      <c r="AN9" s="814"/>
      <c r="AO9" s="814"/>
      <c r="AP9" s="814"/>
      <c r="AQ9" s="814"/>
      <c r="AR9" s="814"/>
      <c r="AS9" s="814"/>
      <c r="AT9" s="814"/>
      <c r="AU9" s="814"/>
      <c r="AV9" s="814"/>
      <c r="AW9" s="814"/>
      <c r="AX9" s="814"/>
      <c r="AY9" s="815"/>
      <c r="AZ9" s="792"/>
      <c r="BA9" s="791" t="s">
        <v>250</v>
      </c>
      <c r="BB9" s="790" t="s">
        <v>251</v>
      </c>
      <c r="BC9" s="790"/>
      <c r="BD9" s="790"/>
      <c r="BE9" s="790"/>
      <c r="BF9" s="790"/>
      <c r="BG9" s="791" t="s">
        <v>250</v>
      </c>
      <c r="BH9" s="790" t="s">
        <v>251</v>
      </c>
      <c r="BI9" s="790"/>
      <c r="BJ9" s="790"/>
      <c r="BK9" s="790"/>
      <c r="BL9" s="790"/>
      <c r="BM9" s="790"/>
      <c r="BN9" s="790"/>
      <c r="BO9" s="790"/>
    </row>
    <row r="10" spans="1:70" ht="19.5" customHeight="1">
      <c r="A10" s="792"/>
      <c r="B10" s="792"/>
      <c r="C10" s="809"/>
      <c r="D10" s="790"/>
      <c r="E10" s="792"/>
      <c r="F10" s="792"/>
      <c r="G10" s="792"/>
      <c r="H10" s="792"/>
      <c r="I10" s="790"/>
      <c r="J10" s="792"/>
      <c r="K10" s="792"/>
      <c r="L10" s="792"/>
      <c r="M10" s="792"/>
      <c r="N10" s="792"/>
      <c r="O10" s="792"/>
      <c r="P10" s="809"/>
      <c r="Q10" s="790"/>
      <c r="R10" s="790"/>
      <c r="S10" s="790"/>
      <c r="T10" s="790"/>
      <c r="U10" s="790"/>
      <c r="V10" s="790"/>
      <c r="W10" s="790"/>
      <c r="X10" s="790"/>
      <c r="Y10" s="790"/>
      <c r="Z10" s="790"/>
      <c r="AA10" s="790"/>
      <c r="AB10" s="790"/>
      <c r="AC10" s="790"/>
      <c r="AD10" s="813"/>
      <c r="AE10" s="814"/>
      <c r="AF10" s="814"/>
      <c r="AG10" s="814"/>
      <c r="AH10" s="814"/>
      <c r="AI10" s="814"/>
      <c r="AJ10" s="814"/>
      <c r="AK10" s="814"/>
      <c r="AL10" s="814"/>
      <c r="AM10" s="814"/>
      <c r="AN10" s="814"/>
      <c r="AO10" s="814"/>
      <c r="AP10" s="814"/>
      <c r="AQ10" s="814"/>
      <c r="AR10" s="814"/>
      <c r="AS10" s="814"/>
      <c r="AT10" s="814"/>
      <c r="AU10" s="814"/>
      <c r="AV10" s="814"/>
      <c r="AW10" s="814"/>
      <c r="AX10" s="814"/>
      <c r="AY10" s="815"/>
      <c r="AZ10" s="792"/>
      <c r="BA10" s="792"/>
      <c r="BB10" s="791" t="s">
        <v>252</v>
      </c>
      <c r="BC10" s="791" t="s">
        <v>253</v>
      </c>
      <c r="BD10" s="791" t="s">
        <v>254</v>
      </c>
      <c r="BE10" s="825" t="s">
        <v>255</v>
      </c>
      <c r="BF10" s="825" t="s">
        <v>910</v>
      </c>
      <c r="BG10" s="792"/>
      <c r="BH10" s="791" t="s">
        <v>421</v>
      </c>
      <c r="BI10" s="828" t="s">
        <v>251</v>
      </c>
      <c r="BJ10" s="828"/>
      <c r="BK10" s="828"/>
      <c r="BL10" s="828"/>
      <c r="BM10" s="791" t="s">
        <v>310</v>
      </c>
      <c r="BN10" s="790"/>
      <c r="BO10" s="790"/>
    </row>
    <row r="11" spans="1:70" ht="63" customHeight="1">
      <c r="A11" s="792"/>
      <c r="B11" s="792"/>
      <c r="C11" s="809"/>
      <c r="D11" s="790"/>
      <c r="E11" s="792"/>
      <c r="F11" s="792"/>
      <c r="G11" s="792"/>
      <c r="H11" s="792"/>
      <c r="I11" s="790"/>
      <c r="J11" s="792"/>
      <c r="K11" s="792"/>
      <c r="L11" s="792"/>
      <c r="M11" s="792"/>
      <c r="N11" s="792"/>
      <c r="O11" s="792"/>
      <c r="P11" s="809"/>
      <c r="Q11" s="790"/>
      <c r="R11" s="790"/>
      <c r="S11" s="790"/>
      <c r="T11" s="790"/>
      <c r="U11" s="790"/>
      <c r="V11" s="790"/>
      <c r="W11" s="790"/>
      <c r="X11" s="790"/>
      <c r="Y11" s="790"/>
      <c r="Z11" s="790"/>
      <c r="AA11" s="790"/>
      <c r="AB11" s="790"/>
      <c r="AC11" s="790"/>
      <c r="AD11" s="816"/>
      <c r="AE11" s="817"/>
      <c r="AF11" s="817"/>
      <c r="AG11" s="817"/>
      <c r="AH11" s="817"/>
      <c r="AI11" s="817"/>
      <c r="AJ11" s="817"/>
      <c r="AK11" s="817"/>
      <c r="AL11" s="817"/>
      <c r="AM11" s="817"/>
      <c r="AN11" s="817"/>
      <c r="AO11" s="817"/>
      <c r="AP11" s="817"/>
      <c r="AQ11" s="817"/>
      <c r="AR11" s="817"/>
      <c r="AS11" s="817"/>
      <c r="AT11" s="817"/>
      <c r="AU11" s="817"/>
      <c r="AV11" s="817"/>
      <c r="AW11" s="817"/>
      <c r="AX11" s="817"/>
      <c r="AY11" s="818"/>
      <c r="AZ11" s="792"/>
      <c r="BA11" s="792"/>
      <c r="BB11" s="792"/>
      <c r="BC11" s="792"/>
      <c r="BD11" s="792"/>
      <c r="BE11" s="826"/>
      <c r="BF11" s="826"/>
      <c r="BG11" s="792"/>
      <c r="BH11" s="792"/>
      <c r="BI11" s="791" t="s">
        <v>309</v>
      </c>
      <c r="BJ11" s="791" t="s">
        <v>451</v>
      </c>
      <c r="BK11" s="825" t="s">
        <v>456</v>
      </c>
      <c r="BL11" s="791" t="s">
        <v>452</v>
      </c>
      <c r="BM11" s="792"/>
      <c r="BN11" s="790"/>
      <c r="BO11" s="790"/>
    </row>
    <row r="12" spans="1:70" ht="18.75" customHeight="1">
      <c r="A12" s="793"/>
      <c r="B12" s="793"/>
      <c r="C12" s="809"/>
      <c r="D12" s="790"/>
      <c r="E12" s="793"/>
      <c r="F12" s="793"/>
      <c r="G12" s="793"/>
      <c r="H12" s="793"/>
      <c r="I12" s="790"/>
      <c r="J12" s="793"/>
      <c r="K12" s="793"/>
      <c r="L12" s="793"/>
      <c r="M12" s="793"/>
      <c r="N12" s="793"/>
      <c r="O12" s="793"/>
      <c r="P12" s="809"/>
      <c r="Q12" s="790"/>
      <c r="R12" s="790"/>
      <c r="S12" s="790"/>
      <c r="T12" s="790"/>
      <c r="U12" s="790"/>
      <c r="V12" s="790"/>
      <c r="W12" s="790"/>
      <c r="X12" s="790"/>
      <c r="Y12" s="790"/>
      <c r="Z12" s="790"/>
      <c r="AA12" s="790"/>
      <c r="AB12" s="790"/>
      <c r="AC12" s="790"/>
      <c r="AD12" s="244" t="s">
        <v>846</v>
      </c>
      <c r="AE12" s="244" t="s">
        <v>847</v>
      </c>
      <c r="AF12" s="244" t="s">
        <v>846</v>
      </c>
      <c r="AG12" s="244" t="s">
        <v>847</v>
      </c>
      <c r="AH12" s="244" t="s">
        <v>846</v>
      </c>
      <c r="AI12" s="244" t="s">
        <v>847</v>
      </c>
      <c r="AJ12" s="244" t="s">
        <v>846</v>
      </c>
      <c r="AK12" s="244" t="s">
        <v>847</v>
      </c>
      <c r="AL12" s="337" t="s">
        <v>922</v>
      </c>
      <c r="AM12" s="244" t="s">
        <v>846</v>
      </c>
      <c r="AN12" s="244" t="s">
        <v>847</v>
      </c>
      <c r="AO12" s="244" t="s">
        <v>847</v>
      </c>
      <c r="AP12" s="244" t="s">
        <v>846</v>
      </c>
      <c r="AQ12" s="244" t="s">
        <v>847</v>
      </c>
      <c r="AR12" s="244" t="s">
        <v>846</v>
      </c>
      <c r="AS12" s="244" t="s">
        <v>847</v>
      </c>
      <c r="AT12" s="244" t="s">
        <v>846</v>
      </c>
      <c r="AU12" s="244" t="s">
        <v>847</v>
      </c>
      <c r="AV12" s="337" t="s">
        <v>922</v>
      </c>
      <c r="AW12" s="337" t="s">
        <v>922</v>
      </c>
      <c r="AX12" s="337" t="s">
        <v>922</v>
      </c>
      <c r="AY12" s="337" t="s">
        <v>922</v>
      </c>
      <c r="AZ12" s="793"/>
      <c r="BA12" s="793"/>
      <c r="BB12" s="793"/>
      <c r="BC12" s="793"/>
      <c r="BD12" s="793"/>
      <c r="BE12" s="827"/>
      <c r="BF12" s="827"/>
      <c r="BG12" s="793"/>
      <c r="BH12" s="793"/>
      <c r="BI12" s="793"/>
      <c r="BJ12" s="793"/>
      <c r="BK12" s="827"/>
      <c r="BL12" s="793"/>
      <c r="BM12" s="793"/>
      <c r="BN12" s="11" t="s">
        <v>846</v>
      </c>
      <c r="BO12" s="11" t="s">
        <v>847</v>
      </c>
    </row>
    <row r="13" spans="1:70" ht="29.25" customHeight="1">
      <c r="A13" s="59">
        <v>1</v>
      </c>
      <c r="B13" s="59">
        <v>2</v>
      </c>
      <c r="C13" s="59" t="s">
        <v>460</v>
      </c>
      <c r="D13" s="59" t="s">
        <v>978</v>
      </c>
      <c r="E13" s="59">
        <v>5</v>
      </c>
      <c r="F13" s="59">
        <v>6</v>
      </c>
      <c r="G13" s="59">
        <v>7</v>
      </c>
      <c r="H13" s="59">
        <v>8</v>
      </c>
      <c r="I13" s="59" t="s">
        <v>454</v>
      </c>
      <c r="J13" s="242" t="s">
        <v>977</v>
      </c>
      <c r="K13" s="59">
        <v>11</v>
      </c>
      <c r="L13" s="59">
        <v>12</v>
      </c>
      <c r="M13" s="59">
        <v>13</v>
      </c>
      <c r="N13" s="59">
        <v>14</v>
      </c>
      <c r="O13" s="59">
        <v>15</v>
      </c>
      <c r="P13" s="433" t="s">
        <v>976</v>
      </c>
      <c r="Q13" s="433" t="s">
        <v>973</v>
      </c>
      <c r="R13" s="325">
        <v>18</v>
      </c>
      <c r="S13" s="376">
        <v>19</v>
      </c>
      <c r="T13" s="376">
        <v>20</v>
      </c>
      <c r="U13" s="325">
        <v>21</v>
      </c>
      <c r="V13" s="325" t="s">
        <v>974</v>
      </c>
      <c r="W13" s="242" t="s">
        <v>975</v>
      </c>
      <c r="X13" s="59">
        <v>24</v>
      </c>
      <c r="Y13" s="82">
        <v>25</v>
      </c>
      <c r="Z13" s="59">
        <v>26</v>
      </c>
      <c r="AA13" s="59">
        <v>27</v>
      </c>
      <c r="AB13" s="59">
        <v>28</v>
      </c>
      <c r="AC13" s="243">
        <v>29</v>
      </c>
      <c r="AD13" s="242">
        <v>11</v>
      </c>
      <c r="AE13" s="59">
        <v>12</v>
      </c>
      <c r="AF13" s="338"/>
      <c r="AG13" s="338"/>
      <c r="AH13" s="59"/>
      <c r="AI13" s="59"/>
      <c r="AJ13" s="59"/>
      <c r="AK13" s="59"/>
      <c r="AL13" s="59"/>
      <c r="AM13" s="59"/>
      <c r="AN13" s="59"/>
      <c r="AO13" s="59"/>
      <c r="AP13" s="242"/>
      <c r="AQ13" s="242"/>
      <c r="AR13" s="80"/>
      <c r="AS13" s="80"/>
      <c r="AT13" s="59"/>
      <c r="AU13" s="59"/>
      <c r="AV13" s="59"/>
      <c r="AW13" s="59"/>
      <c r="AX13" s="59"/>
      <c r="AY13" s="59"/>
      <c r="AZ13" s="242">
        <v>13</v>
      </c>
      <c r="BA13" s="242" t="s">
        <v>935</v>
      </c>
      <c r="BB13" s="82">
        <v>15</v>
      </c>
      <c r="BC13" s="59">
        <v>16</v>
      </c>
      <c r="BD13" s="82">
        <v>17</v>
      </c>
      <c r="BE13" s="59">
        <v>18</v>
      </c>
      <c r="BF13" s="59">
        <v>19</v>
      </c>
      <c r="BG13" s="242" t="s">
        <v>936</v>
      </c>
      <c r="BH13" s="242">
        <v>21</v>
      </c>
      <c r="BI13" s="59">
        <v>22</v>
      </c>
      <c r="BJ13" s="59">
        <v>23</v>
      </c>
      <c r="BK13" s="59">
        <v>24</v>
      </c>
      <c r="BL13" s="59">
        <v>25</v>
      </c>
      <c r="BM13" s="59">
        <v>26</v>
      </c>
      <c r="BN13" s="243" t="s">
        <v>937</v>
      </c>
      <c r="BO13" s="243" t="s">
        <v>938</v>
      </c>
      <c r="BR13" s="57">
        <f>BQ13-P14</f>
        <v>-283345</v>
      </c>
    </row>
    <row r="14" spans="1:70">
      <c r="A14" s="393"/>
      <c r="B14" s="394" t="s">
        <v>411</v>
      </c>
      <c r="C14" s="398">
        <f>D14+I14</f>
        <v>635533.87866199994</v>
      </c>
      <c r="D14" s="398">
        <f>D15+D44</f>
        <v>96701.5</v>
      </c>
      <c r="E14" s="398">
        <f>E15+E44</f>
        <v>46663</v>
      </c>
      <c r="F14" s="398">
        <f>F15+F44</f>
        <v>50038.5</v>
      </c>
      <c r="G14" s="398">
        <f>G15+G44</f>
        <v>0</v>
      </c>
      <c r="H14" s="398">
        <f>H15+H44</f>
        <v>0</v>
      </c>
      <c r="I14" s="398">
        <f>J14+O14</f>
        <v>538832.37866199994</v>
      </c>
      <c r="J14" s="399">
        <f>SUM(K14:N14)</f>
        <v>389921.378662</v>
      </c>
      <c r="K14" s="399">
        <f>K15+K44</f>
        <v>304358.378662</v>
      </c>
      <c r="L14" s="399">
        <f>L15+L44</f>
        <v>22657</v>
      </c>
      <c r="M14" s="399">
        <f>M15+M44</f>
        <v>17053</v>
      </c>
      <c r="N14" s="399">
        <f>N15+N44</f>
        <v>45853</v>
      </c>
      <c r="O14" s="399">
        <f>O15+O44</f>
        <v>148911</v>
      </c>
      <c r="P14" s="399">
        <f>Q14+V14</f>
        <v>283345</v>
      </c>
      <c r="Q14" s="399">
        <f>SUM(R14:U14)</f>
        <v>58150</v>
      </c>
      <c r="R14" s="399">
        <f>R15+R44</f>
        <v>24618</v>
      </c>
      <c r="S14" s="399">
        <f>S15+S44</f>
        <v>25592</v>
      </c>
      <c r="T14" s="399">
        <f>T15+T44</f>
        <v>7940</v>
      </c>
      <c r="U14" s="399">
        <f>U15+U44</f>
        <v>0</v>
      </c>
      <c r="V14" s="399">
        <f>W14+AB14</f>
        <v>225195</v>
      </c>
      <c r="W14" s="399">
        <f>SUM(X14:AA14)</f>
        <v>156947</v>
      </c>
      <c r="X14" s="399">
        <f>X15+X44</f>
        <v>89042</v>
      </c>
      <c r="Y14" s="399">
        <f>Y15+Y44</f>
        <v>21884</v>
      </c>
      <c r="Z14" s="399">
        <f>Z15+Z44</f>
        <v>13825</v>
      </c>
      <c r="AA14" s="399">
        <f>AA15+AA44</f>
        <v>32196</v>
      </c>
      <c r="AB14" s="399">
        <f>AB15+AB44</f>
        <v>68248</v>
      </c>
      <c r="AC14" s="400">
        <f t="shared" ref="AC14:AC29" si="0">P14/C14*100</f>
        <v>44.583775863614214</v>
      </c>
      <c r="AD14" s="399">
        <f t="shared" ref="AD14:AY14" si="1">AD15+AD44</f>
        <v>8029238.0608534329</v>
      </c>
      <c r="AE14" s="399">
        <f t="shared" si="1"/>
        <v>9183936.0608534329</v>
      </c>
      <c r="AF14" s="399">
        <f t="shared" si="1"/>
        <v>4341642.6935064932</v>
      </c>
      <c r="AG14" s="399">
        <f t="shared" si="1"/>
        <v>4497643.6935064932</v>
      </c>
      <c r="AH14" s="399">
        <f t="shared" si="1"/>
        <v>1382977</v>
      </c>
      <c r="AI14" s="399">
        <f t="shared" si="1"/>
        <v>1381674</v>
      </c>
      <c r="AJ14" s="399">
        <f t="shared" si="1"/>
        <v>2083754.6935064935</v>
      </c>
      <c r="AK14" s="399">
        <f t="shared" si="1"/>
        <v>2220393.6935064932</v>
      </c>
      <c r="AL14" s="399">
        <f t="shared" si="1"/>
        <v>794014</v>
      </c>
      <c r="AM14" s="399">
        <f t="shared" si="1"/>
        <v>82200</v>
      </c>
      <c r="AN14" s="399">
        <f t="shared" si="1"/>
        <v>62652</v>
      </c>
      <c r="AO14" s="399">
        <f t="shared" si="1"/>
        <v>38910</v>
      </c>
      <c r="AP14" s="399">
        <f t="shared" si="1"/>
        <v>3686292.3673469387</v>
      </c>
      <c r="AQ14" s="399">
        <f t="shared" si="1"/>
        <v>4686292.3673469387</v>
      </c>
      <c r="AR14" s="399">
        <f t="shared" si="1"/>
        <v>3484142.3673469387</v>
      </c>
      <c r="AS14" s="399">
        <f t="shared" si="1"/>
        <v>4484142.3673469387</v>
      </c>
      <c r="AT14" s="399">
        <f t="shared" si="1"/>
        <v>3127360</v>
      </c>
      <c r="AU14" s="399">
        <f t="shared" si="1"/>
        <v>4127360</v>
      </c>
      <c r="AV14" s="399">
        <f t="shared" si="1"/>
        <v>95317</v>
      </c>
      <c r="AW14" s="399">
        <f t="shared" si="1"/>
        <v>46640.36734693878</v>
      </c>
      <c r="AX14" s="399">
        <f t="shared" si="1"/>
        <v>214825</v>
      </c>
      <c r="AY14" s="399">
        <f t="shared" si="1"/>
        <v>202150</v>
      </c>
      <c r="AZ14" s="399">
        <f>BA14+BG14</f>
        <v>7942820</v>
      </c>
      <c r="BA14" s="399">
        <f t="shared" ref="BA14:BF14" si="2">BA15+BA44</f>
        <v>3480525</v>
      </c>
      <c r="BB14" s="399">
        <f t="shared" si="2"/>
        <v>1239422</v>
      </c>
      <c r="BC14" s="399">
        <f t="shared" si="2"/>
        <v>1757542</v>
      </c>
      <c r="BD14" s="399">
        <f t="shared" si="2"/>
        <v>383338</v>
      </c>
      <c r="BE14" s="399">
        <f t="shared" si="2"/>
        <v>61394</v>
      </c>
      <c r="BF14" s="399">
        <f t="shared" si="2"/>
        <v>38829</v>
      </c>
      <c r="BG14" s="399">
        <f>BH14+BM14</f>
        <v>4462295</v>
      </c>
      <c r="BH14" s="399">
        <f>SUM(BI14:BL14)</f>
        <v>4404394</v>
      </c>
      <c r="BI14" s="399">
        <f>BI15+BI44</f>
        <v>4087545</v>
      </c>
      <c r="BJ14" s="399">
        <f>BJ15+BJ44</f>
        <v>92182</v>
      </c>
      <c r="BK14" s="399">
        <f>BK15+BK44</f>
        <v>35133</v>
      </c>
      <c r="BL14" s="399">
        <f>BL15+BL44</f>
        <v>189534</v>
      </c>
      <c r="BM14" s="399">
        <f>BM15+BM44</f>
        <v>57901</v>
      </c>
      <c r="BN14" s="401">
        <f>AZ14/AD14*100</f>
        <v>98.923707826340774</v>
      </c>
      <c r="BO14" s="402">
        <f>AZ14/AE14*100</f>
        <v>86.486011524582622</v>
      </c>
      <c r="BP14">
        <v>7941933</v>
      </c>
      <c r="BQ14" s="57">
        <f>BP14+P14</f>
        <v>8225278</v>
      </c>
    </row>
    <row r="15" spans="1:70">
      <c r="A15" s="20" t="s">
        <v>8</v>
      </c>
      <c r="B15" s="44" t="s">
        <v>327</v>
      </c>
      <c r="C15" s="241">
        <f t="shared" ref="C15:C42" si="3">D15+I15</f>
        <v>196834.878662</v>
      </c>
      <c r="D15" s="239">
        <f>SUM(E15:H15)</f>
        <v>22797.5</v>
      </c>
      <c r="E15" s="239">
        <f>SUM(E16:E42)</f>
        <v>8030</v>
      </c>
      <c r="F15" s="239">
        <f>SUM(F16:F42)</f>
        <v>14767.5</v>
      </c>
      <c r="G15" s="239">
        <f>SUM(G16:G42)</f>
        <v>0</v>
      </c>
      <c r="H15" s="239">
        <f>SUM(H16:H42)</f>
        <v>0</v>
      </c>
      <c r="I15" s="241">
        <f t="shared" ref="I15:I41" si="4">J15+O15</f>
        <v>174037.378662</v>
      </c>
      <c r="J15" s="206">
        <f t="shared" ref="J15:J41" si="5">SUM(K15:N15)</f>
        <v>133976.378662</v>
      </c>
      <c r="K15" s="34">
        <f>SUM(K16:K42)</f>
        <v>48413.378662000003</v>
      </c>
      <c r="L15" s="34">
        <f>SUM(L16:L42)</f>
        <v>22657</v>
      </c>
      <c r="M15" s="34">
        <f>SUM(M16:M42)</f>
        <v>17053</v>
      </c>
      <c r="N15" s="34">
        <f>SUM(N16:N42)</f>
        <v>45853</v>
      </c>
      <c r="O15" s="34">
        <f>SUM(O16:O42)</f>
        <v>40061</v>
      </c>
      <c r="P15" s="206">
        <f t="shared" ref="P15:P40" si="6">Q15+V15</f>
        <v>117634</v>
      </c>
      <c r="Q15" s="206">
        <f>SUM(R15:U15)</f>
        <v>5670</v>
      </c>
      <c r="R15" s="34">
        <f>SUM(R16:R42)</f>
        <v>2417</v>
      </c>
      <c r="S15" s="34">
        <f>SUM(S16:S42)</f>
        <v>3253</v>
      </c>
      <c r="T15" s="34">
        <f>SUM(T16:T42)</f>
        <v>0</v>
      </c>
      <c r="U15" s="34">
        <f>SUM(U16:U42)</f>
        <v>0</v>
      </c>
      <c r="V15" s="206">
        <f t="shared" ref="V15:V46" si="7">W15+AB15</f>
        <v>111964</v>
      </c>
      <c r="W15" s="206">
        <f t="shared" ref="W15:W41" si="8">SUM(X15:AA15)</f>
        <v>78755</v>
      </c>
      <c r="X15" s="34">
        <f>SUM(X16:X42)</f>
        <v>10850</v>
      </c>
      <c r="Y15" s="34">
        <f>SUM(Y16:Y42)</f>
        <v>21884</v>
      </c>
      <c r="Z15" s="34">
        <f>SUM(Z16:Z42)</f>
        <v>13825</v>
      </c>
      <c r="AA15" s="34">
        <f>SUM(AA16:AA42)</f>
        <v>32196</v>
      </c>
      <c r="AB15" s="34">
        <f>SUM(AB16:AB42)</f>
        <v>33209</v>
      </c>
      <c r="AC15" s="85">
        <f t="shared" si="0"/>
        <v>59.762782287176961</v>
      </c>
      <c r="AD15" s="34">
        <f t="shared" ref="AD15:AN15" si="9">SUM(AD16:AD42)</f>
        <v>5280204.0608534329</v>
      </c>
      <c r="AE15" s="34">
        <f t="shared" si="9"/>
        <v>6403606.0608534329</v>
      </c>
      <c r="AF15" s="34">
        <f t="shared" si="9"/>
        <v>2363373.6935064932</v>
      </c>
      <c r="AG15" s="34">
        <f t="shared" si="9"/>
        <v>2333078.6935064932</v>
      </c>
      <c r="AH15" s="34">
        <f t="shared" si="9"/>
        <v>845267</v>
      </c>
      <c r="AI15" s="34">
        <f t="shared" si="9"/>
        <v>825086</v>
      </c>
      <c r="AJ15" s="34">
        <f t="shared" si="9"/>
        <v>1003195.6935064935</v>
      </c>
      <c r="AK15" s="34">
        <f t="shared" si="9"/>
        <v>1011326.6935064935</v>
      </c>
      <c r="AL15" s="34">
        <f t="shared" si="9"/>
        <v>434014</v>
      </c>
      <c r="AM15" s="34">
        <f t="shared" si="9"/>
        <v>82200</v>
      </c>
      <c r="AN15" s="34">
        <f t="shared" si="9"/>
        <v>62652</v>
      </c>
      <c r="AO15" s="34"/>
      <c r="AP15" s="34">
        <f t="shared" ref="AP15:BM15" si="10">SUM(AP16:AP42)</f>
        <v>2915527.3673469387</v>
      </c>
      <c r="AQ15" s="34">
        <f t="shared" si="10"/>
        <v>4070527.3673469387</v>
      </c>
      <c r="AR15" s="34">
        <f t="shared" si="10"/>
        <v>2713377.3673469387</v>
      </c>
      <c r="AS15" s="34">
        <f t="shared" si="10"/>
        <v>3868377.3673469387</v>
      </c>
      <c r="AT15" s="34">
        <f t="shared" si="10"/>
        <v>2652755</v>
      </c>
      <c r="AU15" s="34">
        <f t="shared" si="10"/>
        <v>3807755</v>
      </c>
      <c r="AV15" s="34">
        <f t="shared" si="10"/>
        <v>39165</v>
      </c>
      <c r="AW15" s="34">
        <f t="shared" si="10"/>
        <v>11457.36734693878</v>
      </c>
      <c r="AX15" s="34">
        <f t="shared" si="10"/>
        <v>10000</v>
      </c>
      <c r="AY15" s="34">
        <f t="shared" si="10"/>
        <v>202150</v>
      </c>
      <c r="AZ15" s="34">
        <f t="shared" si="10"/>
        <v>5755106</v>
      </c>
      <c r="BA15" s="34">
        <f t="shared" si="10"/>
        <v>1850818</v>
      </c>
      <c r="BB15" s="34">
        <f t="shared" si="10"/>
        <v>785222</v>
      </c>
      <c r="BC15" s="34">
        <f t="shared" si="10"/>
        <v>790775</v>
      </c>
      <c r="BD15" s="34">
        <f t="shared" si="10"/>
        <v>174598</v>
      </c>
      <c r="BE15" s="34">
        <f t="shared" si="10"/>
        <v>61394</v>
      </c>
      <c r="BF15" s="34">
        <f t="shared" si="10"/>
        <v>38829</v>
      </c>
      <c r="BG15" s="34">
        <f t="shared" si="10"/>
        <v>3904288</v>
      </c>
      <c r="BH15" s="34">
        <f t="shared" si="10"/>
        <v>3846387</v>
      </c>
      <c r="BI15" s="34">
        <f t="shared" si="10"/>
        <v>3802965</v>
      </c>
      <c r="BJ15" s="34">
        <f t="shared" si="10"/>
        <v>36050</v>
      </c>
      <c r="BK15" s="34">
        <f t="shared" si="10"/>
        <v>7372</v>
      </c>
      <c r="BL15" s="34">
        <f t="shared" si="10"/>
        <v>0</v>
      </c>
      <c r="BM15" s="34">
        <f t="shared" si="10"/>
        <v>57901</v>
      </c>
      <c r="BN15" s="111">
        <f t="shared" ref="BN15:BN79" si="11">AZ15/AD15*100</f>
        <v>108.99400730868362</v>
      </c>
      <c r="BO15" s="85">
        <f t="shared" ref="BO15:BO79" si="12">AZ15/AE15*100</f>
        <v>89.87289263751174</v>
      </c>
      <c r="BP15">
        <v>5754219</v>
      </c>
      <c r="BQ15" s="57">
        <f t="shared" ref="BQ15:BQ78" si="13">BP15+P15</f>
        <v>5871853</v>
      </c>
    </row>
    <row r="16" spans="1:70">
      <c r="A16" s="76">
        <v>1</v>
      </c>
      <c r="B16" s="4" t="s">
        <v>386</v>
      </c>
      <c r="C16" s="253">
        <f t="shared" si="3"/>
        <v>0</v>
      </c>
      <c r="D16" s="35">
        <f>SUM(E16:H16)</f>
        <v>0</v>
      </c>
      <c r="E16" s="35">
        <f>SUMIF('PL4-GN KD23-24'!$AD$11:$AD$489,B16,'PL4-GN KD23-24'!$E$11:$E$489)</f>
        <v>0</v>
      </c>
      <c r="F16" s="35">
        <f>SUMIF('PL4-GN KD23-24'!$AD$11:$AD$489,B16,'PL4-GN KD23-24'!$F$11:$F$489)</f>
        <v>0</v>
      </c>
      <c r="G16" s="35">
        <f>SUMIF('PL4-GN KD23-24'!$AD$11:$AD$489,B16,'PL4-GN KD23-24'!$G$11:$G$489)</f>
        <v>0</v>
      </c>
      <c r="H16" s="35">
        <f>SUMIF('PL4-GN KD23-24'!$AD$11:$AD$489,B16,'PL4-GN KD23-24'!$H$11:$H$489)</f>
        <v>0</v>
      </c>
      <c r="I16" s="253">
        <f t="shared" si="4"/>
        <v>0</v>
      </c>
      <c r="J16" s="254">
        <f t="shared" si="5"/>
        <v>0</v>
      </c>
      <c r="K16" s="4"/>
      <c r="L16" s="4"/>
      <c r="M16" s="4"/>
      <c r="N16" s="4"/>
      <c r="O16" s="4"/>
      <c r="P16" s="254">
        <f t="shared" si="6"/>
        <v>0</v>
      </c>
      <c r="Q16" s="254">
        <f t="shared" ref="Q16:Q40" si="14">SUM(R16:U16)</f>
        <v>0</v>
      </c>
      <c r="R16" s="35">
        <f>SUMIF('PL4-GN KD23-24'!$AD$11:$AD$490,B16,'PL4-GN KD23-24'!$R$11:R490)</f>
        <v>0</v>
      </c>
      <c r="S16" s="35">
        <f>SUMIF('PL4-GN KD23-24'!$AD$11:$AD$490,B16,'PL4-GN KD23-24'!$S$11:$S$490)</f>
        <v>0</v>
      </c>
      <c r="T16" s="35">
        <f>SUMIF('PL4-GN KD23-24'!$AD$11:$AD$490,B16,'PL4-GN KD23-24'!$T$11:$T$490)</f>
        <v>0</v>
      </c>
      <c r="U16" s="35">
        <f>SUMIF('PL4-GN KD23-24'!$AD$11:$AD$490,B16,'PL4-GN KD23-24'!$U$11:$U$490)</f>
        <v>0</v>
      </c>
      <c r="V16" s="254">
        <f t="shared" si="7"/>
        <v>0</v>
      </c>
      <c r="W16" s="254">
        <f t="shared" si="8"/>
        <v>0</v>
      </c>
      <c r="X16" s="4"/>
      <c r="Y16" s="4"/>
      <c r="Z16" s="4"/>
      <c r="AA16" s="4"/>
      <c r="AB16" s="4"/>
      <c r="AC16" s="84"/>
      <c r="AD16" s="35">
        <f>AF16+AP16</f>
        <v>495</v>
      </c>
      <c r="AE16" s="35">
        <f>AG16+AQ16</f>
        <v>495</v>
      </c>
      <c r="AF16" s="35">
        <f>AH16+AJ16+AL16+AM16</f>
        <v>45</v>
      </c>
      <c r="AG16" s="35">
        <f>AI16+AK16+AL16+AN16+AO16</f>
        <v>45</v>
      </c>
      <c r="AH16" s="35">
        <f>SUMIF('PL3-GN TUNG DA'!$AO$15:$AO$514,B16,'PL3-GN TUNG DA'!$G$15:$G$514)</f>
        <v>0</v>
      </c>
      <c r="AI16" s="35">
        <f>SUMIF('PL3-GN TUNG DA'!$AO$15:$AO$514,B16,'PL3-GN TUNG DA'!$H$15:$H$514)</f>
        <v>0</v>
      </c>
      <c r="AJ16" s="35">
        <f>SUMIF('PL3-GN TUNG DA'!$AO$15:$AO$514,B16,'PL3-GN TUNG DA'!$I$15:$I$514)</f>
        <v>45</v>
      </c>
      <c r="AK16" s="35">
        <f>SUMIF('PL3-GN TUNG DA'!$AO$15:$AO$514,B16,'PL3-GN TUNG DA'!$J$15:$J$514)</f>
        <v>45</v>
      </c>
      <c r="AL16" s="35">
        <f>SUMIF('PL3-GN TUNG DA'!$AO$15:$AO$514,B16,'PL3-GN TUNG DA'!$K$15:$K$514)</f>
        <v>0</v>
      </c>
      <c r="AM16" s="35">
        <f>SUMIF('PL3-GN TUNG DA'!$AO$15:$AO$514,B16,'PL3-GN TUNG DA'!$L$15:$L$514)</f>
        <v>0</v>
      </c>
      <c r="AN16" s="35"/>
      <c r="AO16" s="35">
        <f>SUMIF('PL3-GN TUNG DA'!$AO$15:$AO$514,B16,'PL3-GN TUNG DA'!$N$15:$N$514)</f>
        <v>0</v>
      </c>
      <c r="AP16" s="35">
        <f>AR16+AY16</f>
        <v>450</v>
      </c>
      <c r="AQ16" s="35">
        <f>AS16+AY16</f>
        <v>450</v>
      </c>
      <c r="AR16" s="35">
        <f t="shared" ref="AR16:AR42" si="15">AT16+AV16+AW16+AX16</f>
        <v>450</v>
      </c>
      <c r="AS16" s="35">
        <f>AU16+AV16+AW16+AX16+AY16</f>
        <v>450</v>
      </c>
      <c r="AT16" s="35">
        <f>SUMIF('PL3-GN TUNG DA'!$AO$15:$AO$514,B16,'PL3-GN TUNG DA'!$S$15:$S$514)</f>
        <v>0</v>
      </c>
      <c r="AU16" s="35">
        <f>SUMIF('PL3-GN TUNG DA'!$AO$15:$AO$514,B16,'PL3-GN TUNG DA'!$T$15:$T$514)</f>
        <v>0</v>
      </c>
      <c r="AV16" s="35"/>
      <c r="AW16" s="35">
        <f>SUMIF('PL3-GN TUNG DA'!$AO$15:$AO$514,B16,'PL3-GN TUNG DA'!$V$15:$V$514)</f>
        <v>450</v>
      </c>
      <c r="AX16" s="35"/>
      <c r="AY16" s="35">
        <f>SUMIF('PL3-GN TUNG DA'!$AO$15:$AO$514,B16,'PL3-GN TUNG DA'!$X$15:$X$514)</f>
        <v>0</v>
      </c>
      <c r="AZ16" s="39">
        <f>BA16+BG16</f>
        <v>438</v>
      </c>
      <c r="BA16" s="39">
        <f>BB16+BC16+BD16+BE16</f>
        <v>0</v>
      </c>
      <c r="BB16" s="35">
        <f>SUMIF('PL3-GN TUNG DA'!$AO$15:$AO$514,B16,'PL3-GN TUNG DA'!$AA$15:$AA$514)</f>
        <v>0</v>
      </c>
      <c r="BC16" s="35">
        <f>SUMIF('PL3-GN TUNG DA'!$AO$15:$AO$514,B16,'PL3-GN TUNG DA'!$AB$15:$AB$514)</f>
        <v>0</v>
      </c>
      <c r="BD16" s="35">
        <f>SUMIF('PL3-GN TUNG DA'!$AO$15:$AO$514,B16,'PL3-GN TUNG DA'!$AC$15:$AC$514)</f>
        <v>0</v>
      </c>
      <c r="BE16" s="35">
        <f>SUMIF('PL3-GN TUNG DA'!$AO$15:$AO$514,B16,'PL3-GN TUNG DA'!$AD$15:$AD$514)</f>
        <v>0</v>
      </c>
      <c r="BF16" s="35"/>
      <c r="BG16" s="34">
        <f>BH16+BM16</f>
        <v>438</v>
      </c>
      <c r="BH16" s="34">
        <f>BI16+BJ16+BK16+BL16</f>
        <v>438</v>
      </c>
      <c r="BI16" s="35">
        <f>SUMIF('PL3-GN TUNG DA'!$AO$15:$AO$514,B16,'PL3-GN TUNG DA'!$AH$15:$AH$514)</f>
        <v>0</v>
      </c>
      <c r="BJ16" s="35">
        <f>SUMIF('PL3-GN TUNG DA'!$AO$15:$AO$514,B16,'PL3-GN TUNG DA'!$AI$15:$AI$514)</f>
        <v>0</v>
      </c>
      <c r="BK16" s="35">
        <f>SUMIF('PL3-GN TUNG DA'!$AO$15:$AO$514,B16,'PL3-GN TUNG DA'!$AJ$15:$AJ$514)</f>
        <v>438</v>
      </c>
      <c r="BL16" s="35">
        <f>SUMIF('PL3-GN TUNG DA'!$AO$15:$AO$514,B16,'PL3-GN TUNG DA'!$AK$15:$AK$514)</f>
        <v>0</v>
      </c>
      <c r="BM16" s="35">
        <f>SUMIF('PL3-GN TUNG DA'!$AO$15:$AO$514,B16,'PL3-GN TUNG DA'!$AL$15:$AL$514)</f>
        <v>0</v>
      </c>
      <c r="BN16" s="112">
        <f t="shared" si="11"/>
        <v>88.484848484848484</v>
      </c>
      <c r="BO16" s="84">
        <f t="shared" si="12"/>
        <v>88.484848484848484</v>
      </c>
      <c r="BP16">
        <v>438</v>
      </c>
      <c r="BQ16" s="57">
        <f t="shared" si="13"/>
        <v>438</v>
      </c>
    </row>
    <row r="17" spans="1:69">
      <c r="A17" s="76">
        <v>2</v>
      </c>
      <c r="B17" s="4" t="s">
        <v>955</v>
      </c>
      <c r="C17" s="253"/>
      <c r="D17" s="35"/>
      <c r="E17" s="35"/>
      <c r="F17" s="35"/>
      <c r="G17" s="35"/>
      <c r="H17" s="35"/>
      <c r="I17" s="253"/>
      <c r="J17" s="254"/>
      <c r="K17" s="4"/>
      <c r="L17" s="4"/>
      <c r="M17" s="4"/>
      <c r="N17" s="4"/>
      <c r="O17" s="4"/>
      <c r="P17" s="254"/>
      <c r="Q17" s="254"/>
      <c r="R17" s="35"/>
      <c r="S17" s="35"/>
      <c r="T17" s="35"/>
      <c r="U17" s="35"/>
      <c r="V17" s="254"/>
      <c r="W17" s="254"/>
      <c r="X17" s="4"/>
      <c r="Y17" s="4"/>
      <c r="Z17" s="4"/>
      <c r="AA17" s="4"/>
      <c r="AB17" s="4"/>
      <c r="AC17" s="84"/>
      <c r="AD17" s="35">
        <f>AF17+AP17</f>
        <v>0</v>
      </c>
      <c r="AE17" s="35">
        <f>AG17+AQ17</f>
        <v>96</v>
      </c>
      <c r="AF17" s="35">
        <f>AH17+AJ17+AL17+AM17</f>
        <v>0</v>
      </c>
      <c r="AG17" s="35">
        <f>AI17+AK17+AL17+AN17+AO17</f>
        <v>96</v>
      </c>
      <c r="AH17" s="35"/>
      <c r="AI17" s="35"/>
      <c r="AJ17" s="35">
        <f>SUMIF('PL3-GN TUNG DA'!$AO$15:$AO$514,B17,'PL3-GN TUNG DA'!$I$15:$I$514)</f>
        <v>0</v>
      </c>
      <c r="AK17" s="35">
        <f>SUMIF('PL3-GN TUNG DA'!$AO$15:$AO$514,B17,'PL3-GN TUNG DA'!$J$15:$J$514)</f>
        <v>96</v>
      </c>
      <c r="AL17" s="35"/>
      <c r="AM17" s="35"/>
      <c r="AN17" s="35"/>
      <c r="AO17" s="35"/>
      <c r="AP17" s="35">
        <f>AR17+AY17</f>
        <v>0</v>
      </c>
      <c r="AQ17" s="35">
        <f>AS17+AY17</f>
        <v>0</v>
      </c>
      <c r="AR17" s="35">
        <f t="shared" si="15"/>
        <v>0</v>
      </c>
      <c r="AS17" s="35">
        <f>AU17+AV17+AW17+AX17+AY17</f>
        <v>0</v>
      </c>
      <c r="AT17" s="35"/>
      <c r="AU17" s="35"/>
      <c r="AV17" s="35"/>
      <c r="AW17" s="35"/>
      <c r="AX17" s="35"/>
      <c r="AY17" s="35"/>
      <c r="AZ17" s="39">
        <f>BA17+BG17</f>
        <v>96</v>
      </c>
      <c r="BA17" s="39">
        <f>BB17+BC17+BD17+BE17</f>
        <v>96</v>
      </c>
      <c r="BB17" s="35"/>
      <c r="BC17" s="35">
        <f>SUMIF('PL3-GN TUNG DA'!$AO$15:$AO$514,B17,'PL3-GN TUNG DA'!$AB$15:$AB$514)</f>
        <v>96</v>
      </c>
      <c r="BD17" s="35"/>
      <c r="BE17" s="35"/>
      <c r="BF17" s="35"/>
      <c r="BG17" s="34"/>
      <c r="BH17" s="34"/>
      <c r="BI17" s="35"/>
      <c r="BJ17" s="35"/>
      <c r="BK17" s="35"/>
      <c r="BL17" s="35"/>
      <c r="BM17" s="35"/>
      <c r="BN17" s="112"/>
      <c r="BO17" s="84"/>
      <c r="BP17">
        <v>96</v>
      </c>
      <c r="BQ17" s="57">
        <f t="shared" si="13"/>
        <v>96</v>
      </c>
    </row>
    <row r="18" spans="1:69">
      <c r="A18" s="76">
        <v>3</v>
      </c>
      <c r="B18" s="4" t="s">
        <v>276</v>
      </c>
      <c r="C18" s="253">
        <f t="shared" si="3"/>
        <v>1288</v>
      </c>
      <c r="D18" s="35">
        <f t="shared" ref="D18:D42" si="16">SUM(E18:H18)</f>
        <v>1288</v>
      </c>
      <c r="E18" s="35">
        <f>SUMIF('PL4-GN KD23-24'!$AD$11:$AD$489,B18,'PL4-GN KD23-24'!$E$11:$E$489)</f>
        <v>1288</v>
      </c>
      <c r="F18" s="35">
        <f>SUMIF('PL4-GN KD23-24'!$AD$11:$AD$489,B18,'PL4-GN KD23-24'!$F$11:$F$489)</f>
        <v>0</v>
      </c>
      <c r="G18" s="35">
        <f>SUMIF('PL4-GN KD23-24'!$AD$11:$AD$489,B18,'PL4-GN KD23-24'!$G$11:$G$489)</f>
        <v>0</v>
      </c>
      <c r="H18" s="35">
        <f>SUMIF('PL4-GN KD23-24'!$AD$11:$AD$489,B18,'PL4-GN KD23-24'!$H$11:$H$489)</f>
        <v>0</v>
      </c>
      <c r="I18" s="253">
        <f t="shared" si="4"/>
        <v>0</v>
      </c>
      <c r="J18" s="254">
        <f t="shared" si="5"/>
        <v>0</v>
      </c>
      <c r="K18" s="4"/>
      <c r="L18" s="4"/>
      <c r="M18" s="4"/>
      <c r="N18" s="4"/>
      <c r="O18" s="4"/>
      <c r="P18" s="254">
        <f t="shared" si="6"/>
        <v>8</v>
      </c>
      <c r="Q18" s="254">
        <f t="shared" si="14"/>
        <v>8</v>
      </c>
      <c r="R18" s="35">
        <f>SUMIF('PL4-GN KD23-24'!$AD$11:$AD$490,B18,'PL4-GN KD23-24'!$R$11:R491)</f>
        <v>8</v>
      </c>
      <c r="S18" s="35">
        <f>SUMIF('PL4-GN KD23-24'!$AD$11:$AD$490,B18,'PL4-GN KD23-24'!$S$11:$S$490)</f>
        <v>0</v>
      </c>
      <c r="T18" s="35">
        <f>SUMIF('PL4-GN KD23-24'!$AD$11:$AD$490,B18,'PL4-GN KD23-24'!$T$11:$T$490)</f>
        <v>0</v>
      </c>
      <c r="U18" s="35">
        <f>SUMIF('PL4-GN KD23-24'!$AD$11:$AD$490,B18,'PL4-GN KD23-24'!$U$11:$U$490)</f>
        <v>0</v>
      </c>
      <c r="V18" s="254">
        <f t="shared" si="7"/>
        <v>0</v>
      </c>
      <c r="W18" s="254">
        <f t="shared" si="8"/>
        <v>0</v>
      </c>
      <c r="X18" s="4"/>
      <c r="Y18" s="4"/>
      <c r="Z18" s="4"/>
      <c r="AA18" s="4"/>
      <c r="AB18" s="4"/>
      <c r="AC18" s="84">
        <f t="shared" si="0"/>
        <v>0.6211180124223602</v>
      </c>
      <c r="AD18" s="35">
        <f t="shared" ref="AD18:AE42" si="17">AF18+AP18</f>
        <v>83351</v>
      </c>
      <c r="AE18" s="35">
        <f t="shared" si="17"/>
        <v>10337</v>
      </c>
      <c r="AF18" s="35">
        <f t="shared" ref="AF18:AF42" si="18">AH18+AJ18+AL18+AM18</f>
        <v>33351</v>
      </c>
      <c r="AG18" s="35">
        <f t="shared" ref="AG18:AG42" si="19">AI18+AK18+AL18+AN18+AO18</f>
        <v>5851</v>
      </c>
      <c r="AH18" s="35">
        <f>SUMIF('PL3-GN TUNG DA'!$AO$15:$AO$514,B18,'PL3-GN TUNG DA'!$G$15:$G$514)</f>
        <v>33351</v>
      </c>
      <c r="AI18" s="35">
        <f>SUMIF('PL3-GN TUNG DA'!$AO$15:$AO$514,B18,'PL3-GN TUNG DA'!$H$15:$H$514)</f>
        <v>5851</v>
      </c>
      <c r="AJ18" s="35">
        <f>SUMIF('PL3-GN TUNG DA'!$AO$15:$AO$514,B18,'PL3-GN TUNG DA'!$I$15:$I$514)</f>
        <v>0</v>
      </c>
      <c r="AK18" s="35">
        <f>SUMIF('PL3-GN TUNG DA'!$AO$15:$AO$514,B18,'PL3-GN TUNG DA'!$J$15:$J$514)</f>
        <v>0</v>
      </c>
      <c r="AL18" s="35">
        <f>SUMIF('PL3-GN TUNG DA'!$AO$15:$AO$514,B18,'PL3-GN TUNG DA'!$K$15:$K$514)</f>
        <v>0</v>
      </c>
      <c r="AM18" s="35">
        <f>SUMIF('PL3-GN TUNG DA'!$AO$15:$AO$514,B18,'PL3-GN TUNG DA'!$L$15:$L$514)</f>
        <v>0</v>
      </c>
      <c r="AN18" s="35"/>
      <c r="AO18" s="35">
        <f>SUMIF('PL3-GN TUNG DA'!$AO$15:$AO$514,B18,'PL3-GN TUNG DA'!$N$15:$N$514)</f>
        <v>0</v>
      </c>
      <c r="AP18" s="35">
        <f t="shared" ref="AP18:AP42" si="20">AR18+AY18</f>
        <v>50000</v>
      </c>
      <c r="AQ18" s="35">
        <f t="shared" ref="AQ18:AQ42" si="21">AS18+AY18</f>
        <v>4486</v>
      </c>
      <c r="AR18" s="35">
        <f t="shared" si="15"/>
        <v>50000</v>
      </c>
      <c r="AS18" s="35">
        <f t="shared" ref="AS18:AS42" si="22">AU18+AV18+AW18+AX18+AY18</f>
        <v>4486</v>
      </c>
      <c r="AT18" s="35">
        <f>SUMIF('PL3-GN TUNG DA'!$AO$15:$AO$514,B18,'PL3-GN TUNG DA'!$S$15:$S$514)</f>
        <v>50000</v>
      </c>
      <c r="AU18" s="35">
        <f>SUMIF('PL3-GN TUNG DA'!$AO$15:$AO$514,B18,'PL3-GN TUNG DA'!$T$15:$T$514)</f>
        <v>4486</v>
      </c>
      <c r="AV18" s="35">
        <f>SUMIF('PL3-GN TUNG DA'!$AO$15:$AO$514,B18,'PL3-GN TUNG DA'!$U$15:$U$514)</f>
        <v>0</v>
      </c>
      <c r="AW18" s="35">
        <f>SUMIF('PL3-GN TUNG DA'!$AO$15:$AO$514,B18,'PL3-GN TUNG DA'!$V$15:$V$514)</f>
        <v>0</v>
      </c>
      <c r="AX18" s="35">
        <f>SUMIF('PL3-GN TUNG DA'!$AO$15:$AO$514,B18,'PL3-GN TUNG DA'!$W$15:$W$514)</f>
        <v>0</v>
      </c>
      <c r="AY18" s="35">
        <f>SUMIF('PL3-GN TUNG DA'!$AO$15:$AO$514,B18,'PL3-GN TUNG DA'!$X$15:$X$514)</f>
        <v>0</v>
      </c>
      <c r="AZ18" s="39">
        <f t="shared" ref="AZ18:AZ42" si="23">BA18+BG18</f>
        <v>7138</v>
      </c>
      <c r="BA18" s="39">
        <f t="shared" ref="BA18:BA41" si="24">BB18+BC18+BD18+BE18</f>
        <v>2653</v>
      </c>
      <c r="BB18" s="35">
        <f>SUMIF('PL3-GN TUNG DA'!$AO$15:$AO$514,B18,'PL3-GN TUNG DA'!$AA$15:$AA$514)</f>
        <v>2653</v>
      </c>
      <c r="BC18" s="35">
        <f>SUMIF('PL3-GN TUNG DA'!$AO$15:$AO$514,B18,'PL3-GN TUNG DA'!$AB$15:$AB$514)</f>
        <v>0</v>
      </c>
      <c r="BD18" s="35">
        <f>SUMIF('PL3-GN TUNG DA'!$AO$15:$AO$514,B18,'PL3-GN TUNG DA'!$AC$15:$AC$514)</f>
        <v>0</v>
      </c>
      <c r="BE18" s="35">
        <f>SUMIF('PL3-GN TUNG DA'!$AO$15:$AO$514,B18,'PL3-GN TUNG DA'!$AD$15:$AD$514)</f>
        <v>0</v>
      </c>
      <c r="BF18" s="35"/>
      <c r="BG18" s="39">
        <f t="shared" ref="BG18:BG42" si="25">BH18+BM18</f>
        <v>4485</v>
      </c>
      <c r="BH18" s="39">
        <f t="shared" ref="BH18:BH42" si="26">BI18+BJ18+BK18+BL18</f>
        <v>4485</v>
      </c>
      <c r="BI18" s="35">
        <f>SUMIF('PL3-GN TUNG DA'!$AO$15:$AO$514,B18,'PL3-GN TUNG DA'!$AH$15:$AH$514)</f>
        <v>4485</v>
      </c>
      <c r="BJ18" s="35">
        <f>SUMIF('PL3-GN TUNG DA'!$AO$15:$AO$514,B18,'PL3-GN TUNG DA'!$AI$15:$AI$514)</f>
        <v>0</v>
      </c>
      <c r="BK18" s="35">
        <f>SUMIF('PL3-GN TUNG DA'!$AO$15:$AO$514,B18,'PL3-GN TUNG DA'!$AJ$15:$AJ$514)</f>
        <v>0</v>
      </c>
      <c r="BL18" s="35"/>
      <c r="BM18" s="35">
        <f>SUMIF('PL3-GN TUNG DA'!$AO$15:$AO$514,B18,'PL3-GN TUNG DA'!$AL$15:$AL$514)</f>
        <v>0</v>
      </c>
      <c r="BN18" s="112">
        <f t="shared" si="11"/>
        <v>8.5637844776907297</v>
      </c>
      <c r="BO18" s="84">
        <f t="shared" si="12"/>
        <v>69.052916706974941</v>
      </c>
      <c r="BP18">
        <v>7138</v>
      </c>
      <c r="BQ18" s="57">
        <f t="shared" si="13"/>
        <v>7146</v>
      </c>
    </row>
    <row r="19" spans="1:69" ht="43.5" customHeight="1">
      <c r="A19" s="76">
        <v>4</v>
      </c>
      <c r="B19" s="28" t="s">
        <v>273</v>
      </c>
      <c r="C19" s="253">
        <f t="shared" si="3"/>
        <v>0</v>
      </c>
      <c r="D19" s="35">
        <f t="shared" si="16"/>
        <v>0</v>
      </c>
      <c r="E19" s="35">
        <f>SUMIF('PL4-GN KD23-24'!$AD$11:$AD$489,B19,'PL4-GN KD23-24'!$E$11:$E$489)</f>
        <v>0</v>
      </c>
      <c r="F19" s="35">
        <f>SUMIF('PL4-GN KD23-24'!$AD$11:$AD$489,B19,'PL4-GN KD23-24'!$F$11:$F$489)</f>
        <v>0</v>
      </c>
      <c r="G19" s="35">
        <f>SUMIF('PL4-GN KD23-24'!$AD$11:$AD$489,B19,'PL4-GN KD23-24'!$G$11:$G$489)</f>
        <v>0</v>
      </c>
      <c r="H19" s="35">
        <f>SUMIF('PL4-GN KD23-24'!$AD$11:$AD$489,B19,'PL4-GN KD23-24'!$H$11:$H$489)</f>
        <v>0</v>
      </c>
      <c r="I19" s="253">
        <f t="shared" si="4"/>
        <v>0</v>
      </c>
      <c r="J19" s="254">
        <f t="shared" si="5"/>
        <v>0</v>
      </c>
      <c r="K19" s="4"/>
      <c r="L19" s="4"/>
      <c r="M19" s="4"/>
      <c r="N19" s="4"/>
      <c r="O19" s="4"/>
      <c r="P19" s="254">
        <f t="shared" si="6"/>
        <v>0</v>
      </c>
      <c r="Q19" s="254">
        <f t="shared" si="14"/>
        <v>0</v>
      </c>
      <c r="R19" s="35">
        <f>SUMIF('PL4-GN KD23-24'!$AD$11:$AD$490,B19,'PL4-GN KD23-24'!$R$11:R492)</f>
        <v>0</v>
      </c>
      <c r="S19" s="35">
        <f>SUMIF('PL4-GN KD23-24'!$AD$11:$AD$490,B19,'PL4-GN KD23-24'!$S$11:$S$490)</f>
        <v>0</v>
      </c>
      <c r="T19" s="35">
        <f>SUMIF('PL4-GN KD23-24'!$AD$11:$AD$490,B19,'PL4-GN KD23-24'!$T$11:$T$490)</f>
        <v>0</v>
      </c>
      <c r="U19" s="35">
        <f>SUMIF('PL4-GN KD23-24'!$AD$11:$AD$490,B19,'PL4-GN KD23-24'!$U$11:$U$490)</f>
        <v>0</v>
      </c>
      <c r="V19" s="254">
        <f t="shared" si="7"/>
        <v>0</v>
      </c>
      <c r="W19" s="254">
        <f t="shared" si="8"/>
        <v>0</v>
      </c>
      <c r="X19" s="4"/>
      <c r="Y19" s="4"/>
      <c r="Z19" s="4"/>
      <c r="AA19" s="4"/>
      <c r="AB19" s="4"/>
      <c r="AC19" s="84"/>
      <c r="AD19" s="35">
        <f t="shared" si="17"/>
        <v>4755</v>
      </c>
      <c r="AE19" s="35">
        <f t="shared" si="17"/>
        <v>4755</v>
      </c>
      <c r="AF19" s="35">
        <f t="shared" si="18"/>
        <v>4755</v>
      </c>
      <c r="AG19" s="35">
        <f t="shared" si="19"/>
        <v>4755</v>
      </c>
      <c r="AH19" s="35">
        <f>SUMIF('PL3-GN TUNG DA'!$AO$15:$AO$514,B19,'PL3-GN TUNG DA'!$G$15:$G$514)</f>
        <v>4755</v>
      </c>
      <c r="AI19" s="35">
        <f>SUMIF('PL3-GN TUNG DA'!$AO$15:$AO$514,B19,'PL3-GN TUNG DA'!$H$15:$H$514)</f>
        <v>4755</v>
      </c>
      <c r="AJ19" s="35">
        <f>SUMIF('PL3-GN TUNG DA'!$AO$15:$AO$514,B19,'PL3-GN TUNG DA'!$I$15:$I$514)</f>
        <v>0</v>
      </c>
      <c r="AK19" s="35">
        <f>SUMIF('PL3-GN TUNG DA'!$AO$15:$AO$514,B19,'PL3-GN TUNG DA'!$J$15:$J$514)</f>
        <v>0</v>
      </c>
      <c r="AL19" s="35">
        <f>SUMIF('PL3-GN TUNG DA'!$AO$15:$AO$514,B19,'PL3-GN TUNG DA'!$K$15:$K$514)</f>
        <v>0</v>
      </c>
      <c r="AM19" s="35">
        <f>SUMIF('PL3-GN TUNG DA'!$AO$15:$AO$514,B19,'PL3-GN TUNG DA'!$L$15:$L$514)</f>
        <v>0</v>
      </c>
      <c r="AN19" s="35"/>
      <c r="AO19" s="35">
        <f>SUMIF('PL3-GN TUNG DA'!$AO$15:$AO$514,B19,'PL3-GN TUNG DA'!$N$15:$N$514)</f>
        <v>0</v>
      </c>
      <c r="AP19" s="35">
        <f t="shared" si="20"/>
        <v>0</v>
      </c>
      <c r="AQ19" s="35">
        <f t="shared" si="21"/>
        <v>0</v>
      </c>
      <c r="AR19" s="35">
        <f t="shared" si="15"/>
        <v>0</v>
      </c>
      <c r="AS19" s="35">
        <f t="shared" si="22"/>
        <v>0</v>
      </c>
      <c r="AT19" s="35">
        <f>SUMIF('PL3-GN TUNG DA'!$AO$15:$AO$514,B19,'PL3-GN TUNG DA'!$S$15:$S$514)</f>
        <v>0</v>
      </c>
      <c r="AU19" s="35">
        <f>SUMIF('PL3-GN TUNG DA'!$AO$15:$AO$514,B19,'PL3-GN TUNG DA'!$T$15:$T$514)</f>
        <v>0</v>
      </c>
      <c r="AV19" s="35">
        <f>SUMIF('PL3-GN TUNG DA'!$AO$15:$AO$514,B19,'PL3-GN TUNG DA'!$U$15:$U$514)</f>
        <v>0</v>
      </c>
      <c r="AW19" s="35">
        <f>SUMIF('PL3-GN TUNG DA'!$AO$15:$AO$514,B19,'PL3-GN TUNG DA'!$V$15:$V$514)</f>
        <v>0</v>
      </c>
      <c r="AX19" s="35">
        <f>SUMIF('PL3-GN TUNG DA'!$AO$15:$AO$514,B19,'PL3-GN TUNG DA'!$W$15:$W$514)</f>
        <v>0</v>
      </c>
      <c r="AY19" s="35">
        <f>SUMIF('PL3-GN TUNG DA'!$AO$15:$AO$514,B19,'PL3-GN TUNG DA'!$X$15:$X$514)</f>
        <v>0</v>
      </c>
      <c r="AZ19" s="39">
        <f t="shared" si="23"/>
        <v>892</v>
      </c>
      <c r="BA19" s="39">
        <f t="shared" si="24"/>
        <v>892</v>
      </c>
      <c r="BB19" s="35">
        <f>SUMIF('PL3-GN TUNG DA'!$AO$15:$AO$514,B19,'PL3-GN TUNG DA'!$AA$15:$AA$514)</f>
        <v>892</v>
      </c>
      <c r="BC19" s="35">
        <f>SUMIF('PL3-GN TUNG DA'!$AO$15:$AO$514,B19,'PL3-GN TUNG DA'!$AB$15:$AB$514)</f>
        <v>0</v>
      </c>
      <c r="BD19" s="35">
        <f>SUMIF('PL3-GN TUNG DA'!$AO$15:$AO$514,B19,'PL3-GN TUNG DA'!$AC$15:$AC$514)</f>
        <v>0</v>
      </c>
      <c r="BE19" s="35">
        <f>SUMIF('PL3-GN TUNG DA'!$AO$15:$AO$514,B19,'PL3-GN TUNG DA'!$AD$15:$AD$514)</f>
        <v>0</v>
      </c>
      <c r="BF19" s="35"/>
      <c r="BG19" s="39">
        <f t="shared" si="25"/>
        <v>0</v>
      </c>
      <c r="BH19" s="39">
        <f t="shared" si="26"/>
        <v>0</v>
      </c>
      <c r="BI19" s="35">
        <f>SUMIF('PL3-GN TUNG DA'!$AO$15:$AO$514,B19,'PL3-GN TUNG DA'!$AH$15:$AH$514)</f>
        <v>0</v>
      </c>
      <c r="BJ19" s="35">
        <f>SUMIF('PL3-GN TUNG DA'!$AO$15:$AO$514,B19,'PL3-GN TUNG DA'!$AI$15:$AI$514)</f>
        <v>0</v>
      </c>
      <c r="BK19" s="35">
        <f>SUMIF('PL3-GN TUNG DA'!$AO$15:$AO$514,B19,'PL3-GN TUNG DA'!$AJ$15:$AJ$514)</f>
        <v>0</v>
      </c>
      <c r="BL19" s="35"/>
      <c r="BM19" s="35">
        <f>SUMIF('PL3-GN TUNG DA'!$AO$15:$AO$514,B19,'PL3-GN TUNG DA'!$AL$15:$AL$514)</f>
        <v>0</v>
      </c>
      <c r="BN19" s="112">
        <f t="shared" si="11"/>
        <v>18.759200841219769</v>
      </c>
      <c r="BO19" s="84">
        <f t="shared" si="12"/>
        <v>18.759200841219769</v>
      </c>
      <c r="BP19">
        <v>892</v>
      </c>
      <c r="BQ19" s="57">
        <f t="shared" si="13"/>
        <v>892</v>
      </c>
    </row>
    <row r="20" spans="1:69">
      <c r="A20" s="76">
        <v>5</v>
      </c>
      <c r="B20" s="4" t="s">
        <v>271</v>
      </c>
      <c r="C20" s="253">
        <f t="shared" si="3"/>
        <v>35852.378662000003</v>
      </c>
      <c r="D20" s="35">
        <f t="shared" si="16"/>
        <v>876</v>
      </c>
      <c r="E20" s="35">
        <f>SUMIF('PL4-GN KD23-24'!$AD$11:$AD$489,B20,'PL4-GN KD23-24'!$E$11:$E$489)</f>
        <v>876</v>
      </c>
      <c r="F20" s="35">
        <f>SUMIF('PL4-GN KD23-24'!$AD$11:$AD$489,B20,'PL4-GN KD23-24'!$F$11:$F$489)</f>
        <v>0</v>
      </c>
      <c r="G20" s="35">
        <f>SUMIF('PL4-GN KD23-24'!$AD$11:$AD$489,B20,'PL4-GN KD23-24'!$G$11:$G$489)</f>
        <v>0</v>
      </c>
      <c r="H20" s="35">
        <f>SUMIF('PL4-GN KD23-24'!$AD$11:$AD$489,B20,'PL4-GN KD23-24'!$H$11:$H$489)</f>
        <v>0</v>
      </c>
      <c r="I20" s="253">
        <f t="shared" si="4"/>
        <v>34976.378662000003</v>
      </c>
      <c r="J20" s="254">
        <f t="shared" si="5"/>
        <v>34976.378662000003</v>
      </c>
      <c r="K20" s="35">
        <f>SUMIF('PL4-GN KD23-24'!$AD$11:$AD$490,B20,'PL4-GN KD23-24'!K11:K490)</f>
        <v>34976.378662000003</v>
      </c>
      <c r="L20" s="4"/>
      <c r="M20" s="4"/>
      <c r="N20" s="4"/>
      <c r="O20" s="4"/>
      <c r="P20" s="254">
        <f t="shared" si="6"/>
        <v>403</v>
      </c>
      <c r="Q20" s="254">
        <f t="shared" si="14"/>
        <v>403</v>
      </c>
      <c r="R20" s="35">
        <f>SUMIF('PL4-GN KD23-24'!$AD$11:$AD$490,B20,'PL4-GN KD23-24'!$R$11:R493)</f>
        <v>403</v>
      </c>
      <c r="S20" s="35">
        <f>SUMIF('PL4-GN KD23-24'!$AD$11:$AD$490,B20,'PL4-GN KD23-24'!$S$11:$S$490)</f>
        <v>0</v>
      </c>
      <c r="T20" s="35">
        <f>SUMIF('PL4-GN KD23-24'!$AD$11:$AD$490,B20,'PL4-GN KD23-24'!$T$11:$T$490)</f>
        <v>0</v>
      </c>
      <c r="U20" s="35">
        <f>SUMIF('PL4-GN KD23-24'!$AD$11:$AD$490,B20,'PL4-GN KD23-24'!$U$11:$U$490)</f>
        <v>0</v>
      </c>
      <c r="V20" s="254">
        <f t="shared" si="7"/>
        <v>0</v>
      </c>
      <c r="W20" s="254">
        <f t="shared" si="8"/>
        <v>0</v>
      </c>
      <c r="X20" s="4"/>
      <c r="Y20" s="4"/>
      <c r="Z20" s="4"/>
      <c r="AA20" s="4"/>
      <c r="AB20" s="4"/>
      <c r="AC20" s="84">
        <f t="shared" si="0"/>
        <v>1.1240537309931415</v>
      </c>
      <c r="AD20" s="35">
        <f t="shared" si="17"/>
        <v>3364038</v>
      </c>
      <c r="AE20" s="35">
        <f t="shared" si="17"/>
        <v>4560370</v>
      </c>
      <c r="AF20" s="35">
        <f t="shared" si="18"/>
        <v>761283</v>
      </c>
      <c r="AG20" s="35">
        <f t="shared" si="19"/>
        <v>757101</v>
      </c>
      <c r="AH20" s="35">
        <f>SUMIF('PL3-GN TUNG DA'!$AO$15:$AO$514,B20,'PL3-GN TUNG DA'!$G$15:$G$514)</f>
        <v>378697</v>
      </c>
      <c r="AI20" s="35">
        <f>SUMIF('PL3-GN TUNG DA'!$AO$15:$AO$514,B20,'PL3-GN TUNG DA'!$H$15:$H$514)</f>
        <v>359485</v>
      </c>
      <c r="AJ20" s="35">
        <f>SUMIF('PL3-GN TUNG DA'!$AO$15:$AO$514,B20,'PL3-GN TUNG DA'!$I$15:$I$514)</f>
        <v>382586</v>
      </c>
      <c r="AK20" s="35">
        <f>SUMIF('PL3-GN TUNG DA'!$AO$15:$AO$514,B20,'PL3-GN TUNG DA'!$J$15:$J$514)</f>
        <v>397616</v>
      </c>
      <c r="AL20" s="35">
        <f>SUMIF('PL3-GN TUNG DA'!$AO$15:$AO$514,B20,'PL3-GN TUNG DA'!$K$15:$K$514)</f>
        <v>0</v>
      </c>
      <c r="AM20" s="35">
        <f>SUMIF('PL3-GN TUNG DA'!$AO$15:$AO$514,B20,'PL3-GN TUNG DA'!$L$15:$L$514)</f>
        <v>0</v>
      </c>
      <c r="AN20" s="35"/>
      <c r="AO20" s="35">
        <f>SUMIF('PL3-GN TUNG DA'!$AO$15:$AO$514,B20,'PL3-GN TUNG DA'!$N$15:$N$514)</f>
        <v>0</v>
      </c>
      <c r="AP20" s="35">
        <f t="shared" si="20"/>
        <v>2602755</v>
      </c>
      <c r="AQ20" s="35">
        <f t="shared" si="21"/>
        <v>3803269</v>
      </c>
      <c r="AR20" s="35">
        <f t="shared" si="15"/>
        <v>2602755</v>
      </c>
      <c r="AS20" s="35">
        <f t="shared" si="22"/>
        <v>3803269</v>
      </c>
      <c r="AT20" s="35">
        <f>SUMIF('PL3-GN TUNG DA'!$AO$15:$AO$514,B20,'PL3-GN TUNG DA'!$S$15:$S$514)</f>
        <v>2602755</v>
      </c>
      <c r="AU20" s="35">
        <f>SUMIF('PL3-GN TUNG DA'!$AO$15:$AO$514,B20,'PL3-GN TUNG DA'!$T$15:$T$514)</f>
        <v>3803269</v>
      </c>
      <c r="AV20" s="35">
        <f>SUMIF('PL3-GN TUNG DA'!$AO$15:$AO$514,B20,'PL3-GN TUNG DA'!$U$15:$U$514)</f>
        <v>0</v>
      </c>
      <c r="AW20" s="35">
        <f>SUMIF('PL3-GN TUNG DA'!$AO$15:$AO$514,B20,'PL3-GN TUNG DA'!$V$15:$V$514)</f>
        <v>0</v>
      </c>
      <c r="AX20" s="35">
        <f>SUMIF('PL3-GN TUNG DA'!$AO$15:$AO$514,B20,'PL3-GN TUNG DA'!$W$15:$W$514)</f>
        <v>0</v>
      </c>
      <c r="AY20" s="35">
        <f>SUMIF('PL3-GN TUNG DA'!$AO$15:$AO$514,B20,'PL3-GN TUNG DA'!$X$15:$X$514)</f>
        <v>0</v>
      </c>
      <c r="AZ20" s="39">
        <f t="shared" si="23"/>
        <v>4499097</v>
      </c>
      <c r="BA20" s="39">
        <f t="shared" si="24"/>
        <v>700617</v>
      </c>
      <c r="BB20" s="35">
        <f>SUMIF('PL3-GN TUNG DA'!$AO$15:$AO$514,B20,'PL3-GN TUNG DA'!$AA$15:$AA$514)</f>
        <v>328447</v>
      </c>
      <c r="BC20" s="35">
        <f>SUMIF('PL3-GN TUNG DA'!$AO$15:$AO$514,B20,'PL3-GN TUNG DA'!$AB$15:$AB$514)</f>
        <v>372170</v>
      </c>
      <c r="BD20" s="35">
        <f>SUMIF('PL3-GN TUNG DA'!$AO$15:$AO$514,B20,'PL3-GN TUNG DA'!$AC$15:$AC$514)</f>
        <v>0</v>
      </c>
      <c r="BE20" s="35">
        <f>SUMIF('PL3-GN TUNG DA'!$AO$15:$AO$514,B20,'PL3-GN TUNG DA'!$AD$15:$AD$514)</f>
        <v>0</v>
      </c>
      <c r="BF20" s="35"/>
      <c r="BG20" s="39">
        <f t="shared" si="25"/>
        <v>3798480</v>
      </c>
      <c r="BH20" s="39">
        <f t="shared" si="26"/>
        <v>3798480</v>
      </c>
      <c r="BI20" s="35">
        <f>SUMIF('PL3-GN TUNG DA'!$AO$15:$AO$514,B20,'PL3-GN TUNG DA'!$AH$15:$AH$514)</f>
        <v>3798480</v>
      </c>
      <c r="BJ20" s="35">
        <f>SUMIF('PL3-GN TUNG DA'!$AO$15:$AO$514,B20,'PL3-GN TUNG DA'!$AI$15:$AI$514)</f>
        <v>0</v>
      </c>
      <c r="BK20" s="35">
        <f>SUMIF('PL3-GN TUNG DA'!$AO$15:$AO$514,B20,'PL3-GN TUNG DA'!$AJ$15:$AJ$514)</f>
        <v>0</v>
      </c>
      <c r="BL20" s="35"/>
      <c r="BM20" s="35">
        <f>SUMIF('PL3-GN TUNG DA'!$AO$15:$AO$514,B20,'PL3-GN TUNG DA'!$AL$15:$AL$514)</f>
        <v>0</v>
      </c>
      <c r="BN20" s="112">
        <f t="shared" si="11"/>
        <v>133.74096844328156</v>
      </c>
      <c r="BO20" s="84">
        <f t="shared" si="12"/>
        <v>98.656402879590914</v>
      </c>
      <c r="BP20" s="57">
        <v>4499097</v>
      </c>
      <c r="BQ20" s="57">
        <f t="shared" si="13"/>
        <v>4499500</v>
      </c>
    </row>
    <row r="21" spans="1:69">
      <c r="A21" s="76">
        <v>6</v>
      </c>
      <c r="B21" s="4" t="s">
        <v>259</v>
      </c>
      <c r="C21" s="253">
        <f t="shared" si="3"/>
        <v>17231</v>
      </c>
      <c r="D21" s="35">
        <f t="shared" si="16"/>
        <v>3794</v>
      </c>
      <c r="E21" s="35">
        <f>SUMIF('PL4-GN KD23-24'!$AD$11:$AD$489,B21,'PL4-GN KD23-24'!$E$11:$E$489)</f>
        <v>3341</v>
      </c>
      <c r="F21" s="35">
        <f>SUMIF('PL4-GN KD23-24'!$AD$11:$AD$489,B21,'PL4-GN KD23-24'!$F$11:$F$489)</f>
        <v>453</v>
      </c>
      <c r="G21" s="35">
        <f>SUMIF('PL4-GN KD23-24'!$AD$11:$AD$489,B21,'PL4-GN KD23-24'!$G$11:$G$489)</f>
        <v>0</v>
      </c>
      <c r="H21" s="35">
        <f>SUMIF('PL4-GN KD23-24'!$AD$11:$AD$489,B21,'PL4-GN KD23-24'!$H$11:$H$489)</f>
        <v>0</v>
      </c>
      <c r="I21" s="253">
        <f t="shared" si="4"/>
        <v>13437</v>
      </c>
      <c r="J21" s="254">
        <f t="shared" si="5"/>
        <v>13437</v>
      </c>
      <c r="K21" s="35">
        <f>SUMIF('PL4-GN KD23-24'!$AD$11:$AD$490,"Ban QLDA ĐTXD&amp;KV PTĐT AG",'PL4-GN KD23-24'!K11:K490)</f>
        <v>13437</v>
      </c>
      <c r="L21" s="4"/>
      <c r="M21" s="4"/>
      <c r="N21" s="4"/>
      <c r="O21" s="4"/>
      <c r="P21" s="254">
        <f t="shared" si="6"/>
        <v>12568</v>
      </c>
      <c r="Q21" s="254">
        <f t="shared" si="14"/>
        <v>1719</v>
      </c>
      <c r="R21" s="35">
        <f>SUMIF('PL4-GN KD23-24'!$AD$11:$AD$490,B21,'PL4-GN KD23-24'!$R$11:R494)</f>
        <v>1654</v>
      </c>
      <c r="S21" s="35">
        <f>SUMIF('PL4-GN KD23-24'!$AD$11:$AD$490,B21,'PL4-GN KD23-24'!$S$11:$S$490)</f>
        <v>65</v>
      </c>
      <c r="T21" s="35">
        <f>SUMIF('PL4-GN KD23-24'!$AD$11:$AD$490,B21,'PL4-GN KD23-24'!$T$11:$T$490)</f>
        <v>0</v>
      </c>
      <c r="U21" s="35">
        <f>SUMIF('PL4-GN KD23-24'!$AD$11:$AD$490,B21,'PL4-GN KD23-24'!$U$11:$U$490)</f>
        <v>0</v>
      </c>
      <c r="V21" s="254">
        <f t="shared" si="7"/>
        <v>10849</v>
      </c>
      <c r="W21" s="254">
        <f t="shared" si="8"/>
        <v>10849</v>
      </c>
      <c r="X21" s="254">
        <v>10849</v>
      </c>
      <c r="Y21" s="4"/>
      <c r="Z21" s="4"/>
      <c r="AA21" s="4"/>
      <c r="AB21" s="4"/>
      <c r="AC21" s="84">
        <f t="shared" si="0"/>
        <v>72.938308861934885</v>
      </c>
      <c r="AD21" s="35">
        <f t="shared" si="17"/>
        <v>804176</v>
      </c>
      <c r="AE21" s="35">
        <f t="shared" si="17"/>
        <v>750374</v>
      </c>
      <c r="AF21" s="35">
        <f t="shared" si="18"/>
        <v>602026</v>
      </c>
      <c r="AG21" s="35">
        <f t="shared" si="19"/>
        <v>548224</v>
      </c>
      <c r="AH21" s="35">
        <f>SUMIF('PL3-GN TUNG DA'!$AO$15:$AO$514,B21,'PL3-GN TUNG DA'!$G$15:$G$514)</f>
        <v>171099</v>
      </c>
      <c r="AI21" s="35">
        <f>SUMIF('PL3-GN TUNG DA'!$AO$15:$AO$514,B21,'PL3-GN TUNG DA'!$H$15:$H$514)</f>
        <v>191650</v>
      </c>
      <c r="AJ21" s="35">
        <f>SUMIF('PL3-GN TUNG DA'!$AO$15:$AO$514,B21,'PL3-GN TUNG DA'!$I$15:$I$514)</f>
        <v>430927</v>
      </c>
      <c r="AK21" s="35">
        <f>SUMIF('PL3-GN TUNG DA'!$AO$15:$AO$514,B21,'PL3-GN TUNG DA'!$J$15:$J$514)</f>
        <v>356574</v>
      </c>
      <c r="AL21" s="35">
        <f>SUMIF('PL3-GN TUNG DA'!$AO$15:$AO$514,B21,'PL3-GN TUNG DA'!$K$15:$K$514)</f>
        <v>0</v>
      </c>
      <c r="AM21" s="35">
        <f>SUMIF('PL3-GN TUNG DA'!$AO$15:$AO$514,B21,'PL3-GN TUNG DA'!$L$15:$L$514)</f>
        <v>0</v>
      </c>
      <c r="AN21" s="35"/>
      <c r="AO21" s="35">
        <f>SUMIF('PL3-GN TUNG DA'!$AO$15:$AO$514,B21,'PL3-GN TUNG DA'!$N$15:$N$514)</f>
        <v>0</v>
      </c>
      <c r="AP21" s="35">
        <f t="shared" si="20"/>
        <v>202150</v>
      </c>
      <c r="AQ21" s="35">
        <f t="shared" si="21"/>
        <v>202150</v>
      </c>
      <c r="AR21" s="35">
        <f t="shared" si="15"/>
        <v>0</v>
      </c>
      <c r="AS21" s="35">
        <f>AU21+AV21+AW21+AX21</f>
        <v>0</v>
      </c>
      <c r="AT21" s="35">
        <f>SUMIF('PL3-GN TUNG DA'!$AO$15:$AO$514,B21,'PL3-GN TUNG DA'!$S$15:$S$514)</f>
        <v>0</v>
      </c>
      <c r="AU21" s="35">
        <f>SUMIF('PL3-GN TUNG DA'!$AO$15:$AO$514,B21,'PL3-GN TUNG DA'!$T$15:$T$514)</f>
        <v>0</v>
      </c>
      <c r="AV21" s="35">
        <f>SUMIF('PL3-GN TUNG DA'!$AO$15:$AO$514,B21,'PL3-GN TUNG DA'!$U$15:$U$514)</f>
        <v>0</v>
      </c>
      <c r="AW21" s="35">
        <f>SUMIF('PL3-GN TUNG DA'!$AO$15:$AO$514,B21,'PL3-GN TUNG DA'!$V$15:$V$514)</f>
        <v>0</v>
      </c>
      <c r="AX21" s="35">
        <f>SUMIF('PL3-GN TUNG DA'!$AO$15:$AO$514,B21,'PL3-GN TUNG DA'!$W$15:$W$514)</f>
        <v>0</v>
      </c>
      <c r="AY21" s="35">
        <f>SUMIF('PL3-GN TUNG DA'!$AO$15:$AO$514,B21,'PL3-GN TUNG DA'!$X$15:$X$514)</f>
        <v>202150</v>
      </c>
      <c r="AZ21" s="39">
        <f t="shared" si="23"/>
        <v>533455</v>
      </c>
      <c r="BA21" s="39">
        <f t="shared" si="24"/>
        <v>475554</v>
      </c>
      <c r="BB21" s="35">
        <f>SUMIF('PL3-GN TUNG DA'!$AO$15:$AO$514,B21,'PL3-GN TUNG DA'!$AA$15:$AA$514)</f>
        <v>184653</v>
      </c>
      <c r="BC21" s="35">
        <f>SUMIF('PL3-GN TUNG DA'!$AO$15:$AO$514,B21,'PL3-GN TUNG DA'!$AB$15:$AB$514)</f>
        <v>290901</v>
      </c>
      <c r="BD21" s="35">
        <f>SUMIF('PL3-GN TUNG DA'!$AO$15:$AO$514,B21,'PL3-GN TUNG DA'!$AC$15:$AC$514)</f>
        <v>0</v>
      </c>
      <c r="BE21" s="35">
        <f>SUMIF('PL3-GN TUNG DA'!$AO$15:$AO$514,B21,'PL3-GN TUNG DA'!$AD$15:$AD$514)</f>
        <v>0</v>
      </c>
      <c r="BF21" s="35"/>
      <c r="BG21" s="39">
        <f t="shared" si="25"/>
        <v>57901</v>
      </c>
      <c r="BH21" s="39">
        <f t="shared" si="26"/>
        <v>0</v>
      </c>
      <c r="BI21" s="35">
        <f>SUMIF('PL3-GN TUNG DA'!$AO$15:$AO$514,B21,'PL3-GN TUNG DA'!$AH$15:$AH$514)</f>
        <v>0</v>
      </c>
      <c r="BJ21" s="35">
        <f>SUMIF('PL3-GN TUNG DA'!$AO$15:$AO$514,B21,'PL3-GN TUNG DA'!$AI$15:$AI$514)</f>
        <v>0</v>
      </c>
      <c r="BK21" s="35">
        <f>SUMIF('PL3-GN TUNG DA'!$AO$15:$AO$514,B21,'PL3-GN TUNG DA'!$AJ$15:$AJ$514)</f>
        <v>0</v>
      </c>
      <c r="BL21" s="35"/>
      <c r="BM21" s="35">
        <f>SUMIF('PL3-GN TUNG DA'!$AO$15:$AO$514,B21,'PL3-GN TUNG DA'!$AL$15:$AL$514)</f>
        <v>57901</v>
      </c>
      <c r="BN21" s="112">
        <f t="shared" si="11"/>
        <v>66.335603151548924</v>
      </c>
      <c r="BO21" s="84">
        <f t="shared" si="12"/>
        <v>71.091882181418868</v>
      </c>
      <c r="BP21">
        <v>555455</v>
      </c>
      <c r="BQ21" s="57">
        <f t="shared" si="13"/>
        <v>568023</v>
      </c>
    </row>
    <row r="22" spans="1:69">
      <c r="A22" s="76">
        <v>7</v>
      </c>
      <c r="B22" s="4" t="s">
        <v>258</v>
      </c>
      <c r="C22" s="253">
        <f t="shared" si="3"/>
        <v>1559</v>
      </c>
      <c r="D22" s="35">
        <f t="shared" si="16"/>
        <v>1559</v>
      </c>
      <c r="E22" s="35">
        <f>SUMIF('PL4-GN KD23-24'!$AD$11:$AD$489,B22,'PL4-GN KD23-24'!$E$11:$E$489)</f>
        <v>1559</v>
      </c>
      <c r="F22" s="35">
        <f>SUMIF('PL4-GN KD23-24'!$AD$11:$AD$489,B22,'PL4-GN KD23-24'!$F$11:$F$489)</f>
        <v>0</v>
      </c>
      <c r="G22" s="35">
        <f>SUMIF('PL4-GN KD23-24'!$AD$11:$AD$489,B22,'PL4-GN KD23-24'!$G$11:$G$489)</f>
        <v>0</v>
      </c>
      <c r="H22" s="35">
        <f>SUMIF('PL4-GN KD23-24'!$AD$11:$AD$489,B22,'PL4-GN KD23-24'!$H$11:$H$489)</f>
        <v>0</v>
      </c>
      <c r="I22" s="253">
        <f t="shared" si="4"/>
        <v>0</v>
      </c>
      <c r="J22" s="254">
        <f t="shared" si="5"/>
        <v>0</v>
      </c>
      <c r="K22" s="4"/>
      <c r="L22" s="4"/>
      <c r="M22" s="4"/>
      <c r="N22" s="4"/>
      <c r="O22" s="4"/>
      <c r="P22" s="254">
        <f t="shared" si="6"/>
        <v>0</v>
      </c>
      <c r="Q22" s="254">
        <f t="shared" si="14"/>
        <v>0</v>
      </c>
      <c r="R22" s="35">
        <f>SUMIF('PL4-GN KD23-24'!$AD$11:$AD$490,B22,'PL4-GN KD23-24'!$R$11:R495)</f>
        <v>0</v>
      </c>
      <c r="S22" s="35">
        <f>SUMIF('PL4-GN KD23-24'!$AD$11:$AD$490,B22,'PL4-GN KD23-24'!$S$11:$S$490)</f>
        <v>0</v>
      </c>
      <c r="T22" s="35">
        <f>SUMIF('PL4-GN KD23-24'!$AD$11:$AD$490,B22,'PL4-GN KD23-24'!$T$11:$T$490)</f>
        <v>0</v>
      </c>
      <c r="U22" s="35">
        <f>SUMIF('PL4-GN KD23-24'!$AD$11:$AD$490,B22,'PL4-GN KD23-24'!$U$11:$U$490)</f>
        <v>0</v>
      </c>
      <c r="V22" s="254">
        <f t="shared" si="7"/>
        <v>0</v>
      </c>
      <c r="W22" s="254">
        <f t="shared" si="8"/>
        <v>0</v>
      </c>
      <c r="X22" s="4"/>
      <c r="Y22" s="4"/>
      <c r="Z22" s="4"/>
      <c r="AA22" s="4"/>
      <c r="AB22" s="4"/>
      <c r="AC22" s="84">
        <f t="shared" si="0"/>
        <v>0</v>
      </c>
      <c r="AD22" s="35">
        <f t="shared" si="17"/>
        <v>6050</v>
      </c>
      <c r="AE22" s="35">
        <f t="shared" si="17"/>
        <v>21012</v>
      </c>
      <c r="AF22" s="35">
        <f t="shared" si="18"/>
        <v>6050</v>
      </c>
      <c r="AG22" s="35">
        <f t="shared" si="19"/>
        <v>21012</v>
      </c>
      <c r="AH22" s="35">
        <f>SUMIF('PL3-GN TUNG DA'!$AO$15:$AO$514,B22,'PL3-GN TUNG DA'!$G$15:$G$514)</f>
        <v>6050</v>
      </c>
      <c r="AI22" s="35">
        <f>SUMIF('PL3-GN TUNG DA'!$AO$15:$AO$514,B22,'PL3-GN TUNG DA'!$H$15:$H$514)</f>
        <v>21012</v>
      </c>
      <c r="AJ22" s="35">
        <f>SUMIF('PL3-GN TUNG DA'!$AO$15:$AO$514,B22,'PL3-GN TUNG DA'!$I$15:$I$514)</f>
        <v>0</v>
      </c>
      <c r="AK22" s="35">
        <f>SUMIF('PL3-GN TUNG DA'!$AO$15:$AO$514,B22,'PL3-GN TUNG DA'!$J$15:$J$514)</f>
        <v>0</v>
      </c>
      <c r="AL22" s="35">
        <f>SUMIF('PL3-GN TUNG DA'!$AO$15:$AO$514,B22,'PL3-GN TUNG DA'!$K$15:$K$514)</f>
        <v>0</v>
      </c>
      <c r="AM22" s="35">
        <f>SUMIF('PL3-GN TUNG DA'!$AO$15:$AO$514,B22,'PL3-GN TUNG DA'!$L$15:$L$514)</f>
        <v>0</v>
      </c>
      <c r="AN22" s="35"/>
      <c r="AO22" s="35">
        <f>SUMIF('PL3-GN TUNG DA'!$AO$15:$AO$514,B22,'PL3-GN TUNG DA'!$N$15:$N$514)</f>
        <v>0</v>
      </c>
      <c r="AP22" s="35">
        <f t="shared" si="20"/>
        <v>0</v>
      </c>
      <c r="AQ22" s="35">
        <f t="shared" si="21"/>
        <v>0</v>
      </c>
      <c r="AR22" s="35">
        <f t="shared" si="15"/>
        <v>0</v>
      </c>
      <c r="AS22" s="35">
        <f t="shared" si="22"/>
        <v>0</v>
      </c>
      <c r="AT22" s="35">
        <f>SUMIF('PL3-GN TUNG DA'!$AO$15:$AO$514,B22,'PL3-GN TUNG DA'!$S$15:$S$514)</f>
        <v>0</v>
      </c>
      <c r="AU22" s="35">
        <f>SUMIF('PL3-GN TUNG DA'!$AO$15:$AO$514,B22,'PL3-GN TUNG DA'!$T$15:$T$514)</f>
        <v>0</v>
      </c>
      <c r="AV22" s="35">
        <f>SUMIF('PL3-GN TUNG DA'!$AO$15:$AO$514,B22,'PL3-GN TUNG DA'!$U$15:$U$514)</f>
        <v>0</v>
      </c>
      <c r="AW22" s="35">
        <f>SUMIF('PL3-GN TUNG DA'!$AO$15:$AO$514,B22,'PL3-GN TUNG DA'!$V$15:$V$514)</f>
        <v>0</v>
      </c>
      <c r="AX22" s="35">
        <f>SUMIF('PL3-GN TUNG DA'!$AO$15:$AO$514,B22,'PL3-GN TUNG DA'!$W$15:$W$514)</f>
        <v>0</v>
      </c>
      <c r="AY22" s="35">
        <f>SUMIF('PL3-GN TUNG DA'!$AO$15:$AO$514,B22,'PL3-GN TUNG DA'!$X$15:$X$514)</f>
        <v>0</v>
      </c>
      <c r="AZ22" s="39">
        <f t="shared" si="23"/>
        <v>5097</v>
      </c>
      <c r="BA22" s="39">
        <f t="shared" si="24"/>
        <v>5097</v>
      </c>
      <c r="BB22" s="35">
        <f>SUMIF('PL3-GN TUNG DA'!$AO$15:$AO$514,B22,'PL3-GN TUNG DA'!$AA$15:$AA$514)</f>
        <v>5097</v>
      </c>
      <c r="BC22" s="35">
        <f>SUMIF('PL3-GN TUNG DA'!$AO$15:$AO$514,B22,'PL3-GN TUNG DA'!$AB$15:$AB$514)</f>
        <v>0</v>
      </c>
      <c r="BD22" s="35">
        <f>SUMIF('PL3-GN TUNG DA'!$AO$15:$AO$514,B22,'PL3-GN TUNG DA'!$AC$15:$AC$514)</f>
        <v>0</v>
      </c>
      <c r="BE22" s="35">
        <f>SUMIF('PL3-GN TUNG DA'!$AO$15:$AO$514,B22,'PL3-GN TUNG DA'!$AD$15:$AD$514)</f>
        <v>0</v>
      </c>
      <c r="BF22" s="35"/>
      <c r="BG22" s="39">
        <f t="shared" si="25"/>
        <v>0</v>
      </c>
      <c r="BH22" s="39">
        <f t="shared" si="26"/>
        <v>0</v>
      </c>
      <c r="BI22" s="35">
        <f>SUMIF('PL3-GN TUNG DA'!$AO$15:$AO$514,B22,'PL3-GN TUNG DA'!$AH$15:$AH$514)</f>
        <v>0</v>
      </c>
      <c r="BJ22" s="35">
        <f>SUMIF('PL3-GN TUNG DA'!$AO$15:$AO$514,B22,'PL3-GN TUNG DA'!$AI$15:$AI$514)</f>
        <v>0</v>
      </c>
      <c r="BK22" s="35">
        <f>SUMIF('PL3-GN TUNG DA'!$AO$15:$AO$514,B22,'PL3-GN TUNG DA'!$AJ$15:$AJ$514)</f>
        <v>0</v>
      </c>
      <c r="BL22" s="35"/>
      <c r="BM22" s="35">
        <f>SUMIF('PL3-GN TUNG DA'!$AO$15:$AO$514,B22,'PL3-GN TUNG DA'!$AL$15:$AL$514)</f>
        <v>0</v>
      </c>
      <c r="BN22" s="112">
        <f t="shared" si="11"/>
        <v>84.247933884297524</v>
      </c>
      <c r="BO22" s="84">
        <f t="shared" si="12"/>
        <v>24.257567104511708</v>
      </c>
      <c r="BP22">
        <v>5097</v>
      </c>
      <c r="BQ22" s="57">
        <f t="shared" si="13"/>
        <v>5097</v>
      </c>
    </row>
    <row r="23" spans="1:69">
      <c r="A23" s="76">
        <v>8</v>
      </c>
      <c r="B23" s="4" t="s">
        <v>257</v>
      </c>
      <c r="C23" s="253">
        <f t="shared" si="3"/>
        <v>207</v>
      </c>
      <c r="D23" s="35">
        <f t="shared" si="16"/>
        <v>207</v>
      </c>
      <c r="E23" s="35">
        <f>SUMIF('PL4-GN KD23-24'!$AD$11:$AD$489,B23,'PL4-GN KD23-24'!$E$11:$E$489)</f>
        <v>207</v>
      </c>
      <c r="F23" s="35">
        <f>SUMIF('PL4-GN KD23-24'!$AD$11:$AD$489,B23,'PL4-GN KD23-24'!$F$11:$F$489)</f>
        <v>0</v>
      </c>
      <c r="G23" s="35">
        <f>SUMIF('PL4-GN KD23-24'!$AD$11:$AD$489,B23,'PL4-GN KD23-24'!$G$11:$G$489)</f>
        <v>0</v>
      </c>
      <c r="H23" s="35">
        <f>SUMIF('PL4-GN KD23-24'!$AD$11:$AD$489,B23,'PL4-GN KD23-24'!$H$11:$H$489)</f>
        <v>0</v>
      </c>
      <c r="I23" s="253">
        <f t="shared" si="4"/>
        <v>0</v>
      </c>
      <c r="J23" s="254">
        <f t="shared" si="5"/>
        <v>0</v>
      </c>
      <c r="K23" s="4"/>
      <c r="L23" s="4"/>
      <c r="M23" s="4"/>
      <c r="N23" s="4"/>
      <c r="O23" s="4"/>
      <c r="P23" s="254">
        <f t="shared" si="6"/>
        <v>8</v>
      </c>
      <c r="Q23" s="254">
        <f t="shared" si="14"/>
        <v>8</v>
      </c>
      <c r="R23" s="35">
        <f>SUMIF('PL4-GN KD23-24'!$AD$11:$AD$490,B23,'PL4-GN KD23-24'!$R$11:R496)</f>
        <v>8</v>
      </c>
      <c r="S23" s="35">
        <f>SUMIF('PL4-GN KD23-24'!$AD$11:$AD$490,B23,'PL4-GN KD23-24'!$S$11:$S$490)</f>
        <v>0</v>
      </c>
      <c r="T23" s="35">
        <f>SUMIF('PL4-GN KD23-24'!$AD$11:$AD$490,B23,'PL4-GN KD23-24'!$T$11:$T$490)</f>
        <v>0</v>
      </c>
      <c r="U23" s="35">
        <f>SUMIF('PL4-GN KD23-24'!$AD$11:$AD$490,B23,'PL4-GN KD23-24'!$U$11:$U$490)</f>
        <v>0</v>
      </c>
      <c r="V23" s="254">
        <f t="shared" si="7"/>
        <v>0</v>
      </c>
      <c r="W23" s="254">
        <f t="shared" si="8"/>
        <v>0</v>
      </c>
      <c r="X23" s="4"/>
      <c r="Y23" s="4"/>
      <c r="Z23" s="4"/>
      <c r="AA23" s="4"/>
      <c r="AB23" s="4"/>
      <c r="AC23" s="84">
        <f t="shared" si="0"/>
        <v>3.8647342995169081</v>
      </c>
      <c r="AD23" s="35">
        <f t="shared" si="17"/>
        <v>93974</v>
      </c>
      <c r="AE23" s="35">
        <f t="shared" si="17"/>
        <v>98912</v>
      </c>
      <c r="AF23" s="35">
        <f t="shared" si="18"/>
        <v>93974</v>
      </c>
      <c r="AG23" s="35">
        <f t="shared" si="19"/>
        <v>98912</v>
      </c>
      <c r="AH23" s="35">
        <f>SUMIF('PL3-GN TUNG DA'!$AO$15:$AO$514,B23,'PL3-GN TUNG DA'!$G$15:$G$514)</f>
        <v>8524</v>
      </c>
      <c r="AI23" s="35">
        <f>SUMIF('PL3-GN TUNG DA'!$AO$15:$AO$514,B23,'PL3-GN TUNG DA'!$H$15:$H$514)</f>
        <v>13462</v>
      </c>
      <c r="AJ23" s="35">
        <f>SUMIF('PL3-GN TUNG DA'!$AO$15:$AO$514,B23,'PL3-GN TUNG DA'!$I$15:$I$514)</f>
        <v>85450</v>
      </c>
      <c r="AK23" s="35">
        <f>SUMIF('PL3-GN TUNG DA'!$AO$15:$AO$514,B23,'PL3-GN TUNG DA'!$J$15:$J$514)</f>
        <v>85450</v>
      </c>
      <c r="AL23" s="35">
        <f>SUMIF('PL3-GN TUNG DA'!$AO$15:$AO$514,B23,'PL3-GN TUNG DA'!$K$15:$K$514)</f>
        <v>0</v>
      </c>
      <c r="AM23" s="35">
        <f>SUMIF('PL3-GN TUNG DA'!$AO$15:$AO$514,B23,'PL3-GN TUNG DA'!$L$15:$L$514)</f>
        <v>0</v>
      </c>
      <c r="AN23" s="35"/>
      <c r="AO23" s="35">
        <f>SUMIF('PL3-GN TUNG DA'!$AO$15:$AO$514,B23,'PL3-GN TUNG DA'!$N$15:$N$514)</f>
        <v>0</v>
      </c>
      <c r="AP23" s="35">
        <f t="shared" si="20"/>
        <v>0</v>
      </c>
      <c r="AQ23" s="35">
        <f t="shared" si="21"/>
        <v>0</v>
      </c>
      <c r="AR23" s="35">
        <f t="shared" si="15"/>
        <v>0</v>
      </c>
      <c r="AS23" s="35">
        <f t="shared" si="22"/>
        <v>0</v>
      </c>
      <c r="AT23" s="35">
        <f>SUMIF('PL3-GN TUNG DA'!$AO$15:$AO$514,B23,'PL3-GN TUNG DA'!$S$15:$S$514)</f>
        <v>0</v>
      </c>
      <c r="AU23" s="35">
        <f>SUMIF('PL3-GN TUNG DA'!$AO$15:$AO$514,B23,'PL3-GN TUNG DA'!$T$15:$T$514)</f>
        <v>0</v>
      </c>
      <c r="AV23" s="35">
        <f>SUMIF('PL3-GN TUNG DA'!$AO$15:$AO$514,B23,'PL3-GN TUNG DA'!$U$15:$U$514)</f>
        <v>0</v>
      </c>
      <c r="AW23" s="35">
        <f>SUMIF('PL3-GN TUNG DA'!$AO$15:$AO$514,B23,'PL3-GN TUNG DA'!$V$15:$V$514)</f>
        <v>0</v>
      </c>
      <c r="AX23" s="35">
        <f>SUMIF('PL3-GN TUNG DA'!$AO$15:$AO$514,B23,'PL3-GN TUNG DA'!$W$15:$W$514)</f>
        <v>0</v>
      </c>
      <c r="AY23" s="35">
        <f>SUMIF('PL3-GN TUNG DA'!$AO$15:$AO$514,B23,'PL3-GN TUNG DA'!$X$15:$X$514)</f>
        <v>0</v>
      </c>
      <c r="AZ23" s="39">
        <f t="shared" si="23"/>
        <v>38762</v>
      </c>
      <c r="BA23" s="39">
        <f t="shared" si="24"/>
        <v>38762</v>
      </c>
      <c r="BB23" s="35">
        <f>SUMIF('PL3-GN TUNG DA'!$AO$15:$AO$514,B23,'PL3-GN TUNG DA'!$AA$15:$AA$514)</f>
        <v>12552</v>
      </c>
      <c r="BC23" s="35">
        <f>SUMIF('PL3-GN TUNG DA'!$AO$15:$AO$514,B23,'PL3-GN TUNG DA'!$AB$15:$AB$514)</f>
        <v>26210</v>
      </c>
      <c r="BD23" s="35">
        <f>SUMIF('PL3-GN TUNG DA'!$AO$15:$AO$514,B23,'PL3-GN TUNG DA'!$AC$15:$AC$514)</f>
        <v>0</v>
      </c>
      <c r="BE23" s="35">
        <f>SUMIF('PL3-GN TUNG DA'!$AO$15:$AO$514,B23,'PL3-GN TUNG DA'!$AD$15:$AD$514)</f>
        <v>0</v>
      </c>
      <c r="BF23" s="35"/>
      <c r="BG23" s="39">
        <f t="shared" si="25"/>
        <v>0</v>
      </c>
      <c r="BH23" s="39">
        <f t="shared" si="26"/>
        <v>0</v>
      </c>
      <c r="BI23" s="35">
        <f>SUMIF('PL3-GN TUNG DA'!$AO$15:$AO$514,B23,'PL3-GN TUNG DA'!$AH$15:$AH$514)</f>
        <v>0</v>
      </c>
      <c r="BJ23" s="35">
        <f>SUMIF('PL3-GN TUNG DA'!$AO$15:$AO$514,B23,'PL3-GN TUNG DA'!$AI$15:$AI$514)</f>
        <v>0</v>
      </c>
      <c r="BK23" s="35">
        <f>SUMIF('PL3-GN TUNG DA'!$AO$15:$AO$514,B23,'PL3-GN TUNG DA'!$AJ$15:$AJ$514)</f>
        <v>0</v>
      </c>
      <c r="BL23" s="35"/>
      <c r="BM23" s="35">
        <f>SUMIF('PL3-GN TUNG DA'!$AO$15:$AO$514,B23,'PL3-GN TUNG DA'!$AL$15:$AL$514)</f>
        <v>0</v>
      </c>
      <c r="BN23" s="112">
        <f t="shared" si="11"/>
        <v>41.247579117628277</v>
      </c>
      <c r="BO23" s="84">
        <f t="shared" si="12"/>
        <v>39.18836945972177</v>
      </c>
      <c r="BP23">
        <v>38762</v>
      </c>
      <c r="BQ23" s="57">
        <f t="shared" si="13"/>
        <v>38770</v>
      </c>
    </row>
    <row r="24" spans="1:69">
      <c r="A24" s="76">
        <v>9</v>
      </c>
      <c r="B24" s="4" t="s">
        <v>260</v>
      </c>
      <c r="C24" s="253">
        <f t="shared" si="3"/>
        <v>0</v>
      </c>
      <c r="D24" s="35">
        <f t="shared" si="16"/>
        <v>0</v>
      </c>
      <c r="E24" s="35">
        <f>SUMIF('PL4-GN KD23-24'!$AD$11:$AD$489,B24,'PL4-GN KD23-24'!$E$11:$E$489)</f>
        <v>0</v>
      </c>
      <c r="F24" s="35">
        <f>SUMIF('PL4-GN KD23-24'!$AD$11:$AD$489,B24,'PL4-GN KD23-24'!$F$11:$F$489)</f>
        <v>0</v>
      </c>
      <c r="G24" s="35">
        <f>SUMIF('PL4-GN KD23-24'!$AD$11:$AD$489,B24,'PL4-GN KD23-24'!$G$11:$G$489)</f>
        <v>0</v>
      </c>
      <c r="H24" s="35">
        <f>SUMIF('PL4-GN KD23-24'!$AD$11:$AD$489,B24,'PL4-GN KD23-24'!$H$11:$H$489)</f>
        <v>0</v>
      </c>
      <c r="I24" s="253">
        <f t="shared" si="4"/>
        <v>0</v>
      </c>
      <c r="J24" s="254">
        <f t="shared" si="5"/>
        <v>0</v>
      </c>
      <c r="K24" s="4"/>
      <c r="L24" s="4"/>
      <c r="M24" s="4"/>
      <c r="N24" s="4"/>
      <c r="O24" s="4"/>
      <c r="P24" s="254">
        <f t="shared" si="6"/>
        <v>0</v>
      </c>
      <c r="Q24" s="254">
        <f t="shared" si="14"/>
        <v>0</v>
      </c>
      <c r="R24" s="35">
        <f>SUMIF('PL4-GN KD23-24'!$AD$11:$AD$490,B24,'PL4-GN KD23-24'!$R$11:R497)</f>
        <v>0</v>
      </c>
      <c r="S24" s="35">
        <f>SUMIF('PL4-GN KD23-24'!$AD$11:$AD$490,B24,'PL4-GN KD23-24'!$S$11:$S$490)</f>
        <v>0</v>
      </c>
      <c r="T24" s="35">
        <f>SUMIF('PL4-GN KD23-24'!$AD$11:$AD$490,B24,'PL4-GN KD23-24'!$T$11:$T$490)</f>
        <v>0</v>
      </c>
      <c r="U24" s="35">
        <f>SUMIF('PL4-GN KD23-24'!$AD$11:$AD$490,B24,'PL4-GN KD23-24'!$U$11:$U$490)</f>
        <v>0</v>
      </c>
      <c r="V24" s="254">
        <f t="shared" si="7"/>
        <v>0</v>
      </c>
      <c r="W24" s="254">
        <f t="shared" si="8"/>
        <v>0</v>
      </c>
      <c r="X24" s="4"/>
      <c r="Y24" s="4"/>
      <c r="Z24" s="4"/>
      <c r="AA24" s="4"/>
      <c r="AB24" s="4"/>
      <c r="AC24" s="4"/>
      <c r="AD24" s="35">
        <f t="shared" si="17"/>
        <v>142000</v>
      </c>
      <c r="AE24" s="35">
        <f t="shared" si="17"/>
        <v>227909</v>
      </c>
      <c r="AF24" s="35">
        <f t="shared" si="18"/>
        <v>142000</v>
      </c>
      <c r="AG24" s="35">
        <f t="shared" si="19"/>
        <v>227909</v>
      </c>
      <c r="AH24" s="35">
        <f>SUMIF('PL3-GN TUNG DA'!$AO$15:$AO$514,B24,'PL3-GN TUNG DA'!$G$15:$G$514)</f>
        <v>142000</v>
      </c>
      <c r="AI24" s="35">
        <f>SUMIF('PL3-GN TUNG DA'!$AO$15:$AO$514,B24,'PL3-GN TUNG DA'!$H$15:$H$514)</f>
        <v>167909</v>
      </c>
      <c r="AJ24" s="35">
        <f>SUMIF('PL3-GN TUNG DA'!$AO$15:$AO$514,B24,'PL3-GN TUNG DA'!$I$15:$I$514)</f>
        <v>0</v>
      </c>
      <c r="AK24" s="35">
        <f>SUMIF('PL3-GN TUNG DA'!$AO$15:$AO$514,B24,'PL3-GN TUNG DA'!$J$15:$J$514)</f>
        <v>60000</v>
      </c>
      <c r="AL24" s="35">
        <f>SUMIF('PL3-GN TUNG DA'!$AO$15:$AO$514,B24,'PL3-GN TUNG DA'!$K$15:$K$514)</f>
        <v>0</v>
      </c>
      <c r="AM24" s="35">
        <f>SUMIF('PL3-GN TUNG DA'!$AO$15:$AO$514,B24,'PL3-GN TUNG DA'!$L$15:$L$514)</f>
        <v>0</v>
      </c>
      <c r="AN24" s="35"/>
      <c r="AO24" s="35">
        <f>SUMIF('PL3-GN TUNG DA'!$AO$15:$AO$514,B24,'PL3-GN TUNG DA'!$N$15:$N$514)</f>
        <v>0</v>
      </c>
      <c r="AP24" s="35">
        <f t="shared" si="20"/>
        <v>0</v>
      </c>
      <c r="AQ24" s="35">
        <f t="shared" si="21"/>
        <v>0</v>
      </c>
      <c r="AR24" s="35">
        <f t="shared" si="15"/>
        <v>0</v>
      </c>
      <c r="AS24" s="35">
        <f t="shared" si="22"/>
        <v>0</v>
      </c>
      <c r="AT24" s="35">
        <f>SUMIF('PL3-GN TUNG DA'!$AO$15:$AO$514,B24,'PL3-GN TUNG DA'!$S$15:$S$514)</f>
        <v>0</v>
      </c>
      <c r="AU24" s="35">
        <f>SUMIF('PL3-GN TUNG DA'!$AO$15:$AO$514,B24,'PL3-GN TUNG DA'!$T$15:$T$514)</f>
        <v>0</v>
      </c>
      <c r="AV24" s="35">
        <f>SUMIF('PL3-GN TUNG DA'!$AO$15:$AO$514,B24,'PL3-GN TUNG DA'!$U$15:$U$514)</f>
        <v>0</v>
      </c>
      <c r="AW24" s="35">
        <f>SUMIF('PL3-GN TUNG DA'!$AO$15:$AO$514,B24,'PL3-GN TUNG DA'!$V$15:$V$514)</f>
        <v>0</v>
      </c>
      <c r="AX24" s="35">
        <f>SUMIF('PL3-GN TUNG DA'!$AO$15:$AO$514,B24,'PL3-GN TUNG DA'!$W$15:$W$514)</f>
        <v>0</v>
      </c>
      <c r="AY24" s="35">
        <f>SUMIF('PL3-GN TUNG DA'!$AO$15:$AO$514,B24,'PL3-GN TUNG DA'!$X$15:$X$514)</f>
        <v>0</v>
      </c>
      <c r="AZ24" s="39">
        <f t="shared" si="23"/>
        <v>227844</v>
      </c>
      <c r="BA24" s="39">
        <f t="shared" si="24"/>
        <v>227844</v>
      </c>
      <c r="BB24" s="35">
        <f>SUMIF('PL3-GN TUNG DA'!$AO$15:$AO$514,B24,'PL3-GN TUNG DA'!$AA$15:$AA$514)</f>
        <v>167858</v>
      </c>
      <c r="BC24" s="35">
        <f>SUMIF('PL3-GN TUNG DA'!$AO$15:$AO$514,B24,'PL3-GN TUNG DA'!$AB$15:$AB$514)</f>
        <v>59986</v>
      </c>
      <c r="BD24" s="35">
        <f>SUMIF('PL3-GN TUNG DA'!$AO$15:$AO$514,B24,'PL3-GN TUNG DA'!$AC$15:$AC$514)</f>
        <v>0</v>
      </c>
      <c r="BE24" s="35">
        <f>SUMIF('PL3-GN TUNG DA'!$AO$15:$AO$514,B24,'PL3-GN TUNG DA'!$AD$15:$AD$514)</f>
        <v>0</v>
      </c>
      <c r="BF24" s="35"/>
      <c r="BG24" s="39">
        <f t="shared" si="25"/>
        <v>0</v>
      </c>
      <c r="BH24" s="39">
        <f t="shared" si="26"/>
        <v>0</v>
      </c>
      <c r="BI24" s="35">
        <f>SUMIF('PL3-GN TUNG DA'!$AO$15:$AO$514,B24,'PL3-GN TUNG DA'!$AH$15:$AH$514)</f>
        <v>0</v>
      </c>
      <c r="BJ24" s="35">
        <f>SUMIF('PL3-GN TUNG DA'!$AO$15:$AO$514,B24,'PL3-GN TUNG DA'!$AI$15:$AI$514)</f>
        <v>0</v>
      </c>
      <c r="BK24" s="35">
        <f>SUMIF('PL3-GN TUNG DA'!$AO$15:$AO$514,B24,'PL3-GN TUNG DA'!$AJ$15:$AJ$514)</f>
        <v>0</v>
      </c>
      <c r="BL24" s="35"/>
      <c r="BM24" s="35">
        <f>SUMIF('PL3-GN TUNG DA'!$AO$15:$AO$514,B24,'PL3-GN TUNG DA'!$AL$15:$AL$514)</f>
        <v>0</v>
      </c>
      <c r="BN24" s="112">
        <f t="shared" si="11"/>
        <v>160.45352112676056</v>
      </c>
      <c r="BO24" s="84">
        <f t="shared" si="12"/>
        <v>99.971479845025868</v>
      </c>
      <c r="BP24">
        <v>205844</v>
      </c>
      <c r="BQ24" s="57">
        <f t="shared" si="13"/>
        <v>205844</v>
      </c>
    </row>
    <row r="25" spans="1:69">
      <c r="A25" s="76">
        <v>10</v>
      </c>
      <c r="B25" s="4" t="s">
        <v>274</v>
      </c>
      <c r="C25" s="253">
        <f t="shared" si="3"/>
        <v>0</v>
      </c>
      <c r="D25" s="35">
        <f t="shared" si="16"/>
        <v>0</v>
      </c>
      <c r="E25" s="35">
        <f>SUMIF('PL4-GN KD23-24'!$AD$11:$AD$489,B25,'PL4-GN KD23-24'!$E$11:$E$489)</f>
        <v>0</v>
      </c>
      <c r="F25" s="35">
        <f>SUMIF('PL4-GN KD23-24'!$AD$11:$AD$489,B25,'PL4-GN KD23-24'!$F$11:$F$489)</f>
        <v>0</v>
      </c>
      <c r="G25" s="35">
        <f>SUMIF('PL4-GN KD23-24'!$AD$11:$AD$489,B25,'PL4-GN KD23-24'!$G$11:$G$489)</f>
        <v>0</v>
      </c>
      <c r="H25" s="35">
        <f>SUMIF('PL4-GN KD23-24'!$AD$11:$AD$489,B25,'PL4-GN KD23-24'!$H$11:$H$489)</f>
        <v>0</v>
      </c>
      <c r="I25" s="253">
        <f t="shared" si="4"/>
        <v>0</v>
      </c>
      <c r="J25" s="254">
        <f t="shared" si="5"/>
        <v>0</v>
      </c>
      <c r="K25" s="4"/>
      <c r="L25" s="4"/>
      <c r="M25" s="4"/>
      <c r="N25" s="4"/>
      <c r="O25" s="4"/>
      <c r="P25" s="254">
        <f t="shared" si="6"/>
        <v>0</v>
      </c>
      <c r="Q25" s="254">
        <f t="shared" si="14"/>
        <v>0</v>
      </c>
      <c r="R25" s="35">
        <f>SUMIF('PL4-GN KD23-24'!$AD$11:$AD$490,B25,'PL4-GN KD23-24'!$R$11:R499)</f>
        <v>0</v>
      </c>
      <c r="S25" s="35">
        <f>SUMIF('PL4-GN KD23-24'!$AD$11:$AD$490,B25,'PL4-GN KD23-24'!$S$11:$S$490)</f>
        <v>0</v>
      </c>
      <c r="T25" s="35">
        <f>SUMIF('PL4-GN KD23-24'!$AD$11:$AD$490,B25,'PL4-GN KD23-24'!$T$11:$T$490)</f>
        <v>0</v>
      </c>
      <c r="U25" s="35">
        <f>SUMIF('PL4-GN KD23-24'!$AD$11:$AD$490,B25,'PL4-GN KD23-24'!$U$11:$U$490)</f>
        <v>0</v>
      </c>
      <c r="V25" s="254">
        <f t="shared" si="7"/>
        <v>0</v>
      </c>
      <c r="W25" s="254">
        <f t="shared" si="8"/>
        <v>0</v>
      </c>
      <c r="X25" s="4"/>
      <c r="Y25" s="4"/>
      <c r="Z25" s="4"/>
      <c r="AA25" s="4"/>
      <c r="AB25" s="4"/>
      <c r="AC25" s="4"/>
      <c r="AD25" s="35">
        <f t="shared" si="17"/>
        <v>3186</v>
      </c>
      <c r="AE25" s="35">
        <f t="shared" si="17"/>
        <v>2516</v>
      </c>
      <c r="AF25" s="35">
        <f t="shared" si="18"/>
        <v>3186</v>
      </c>
      <c r="AG25" s="35">
        <f t="shared" si="19"/>
        <v>2516</v>
      </c>
      <c r="AH25" s="35">
        <f>SUMIF('PL3-GN TUNG DA'!$AO$15:$AO$514,B25,'PL3-GN TUNG DA'!$G$15:$G$514)</f>
        <v>3186</v>
      </c>
      <c r="AI25" s="35">
        <f>SUMIF('PL3-GN TUNG DA'!$AO$15:$AO$514,B25,'PL3-GN TUNG DA'!$H$15:$H$514)</f>
        <v>2516</v>
      </c>
      <c r="AJ25" s="35">
        <f>SUMIF('PL3-GN TUNG DA'!$AO$15:$AO$514,B25,'PL3-GN TUNG DA'!$I$15:$I$514)</f>
        <v>0</v>
      </c>
      <c r="AK25" s="35">
        <f>SUMIF('PL3-GN TUNG DA'!$AO$15:$AO$514,B25,'PL3-GN TUNG DA'!$J$15:$J$514)</f>
        <v>0</v>
      </c>
      <c r="AL25" s="35">
        <f>SUMIF('PL3-GN TUNG DA'!$AO$15:$AO$514,B25,'PL3-GN TUNG DA'!$K$15:$K$514)</f>
        <v>0</v>
      </c>
      <c r="AM25" s="35">
        <f>SUMIF('PL3-GN TUNG DA'!$AO$15:$AO$514,B25,'PL3-GN TUNG DA'!$L$15:$L$514)</f>
        <v>0</v>
      </c>
      <c r="AN25" s="35"/>
      <c r="AO25" s="35">
        <f>SUMIF('PL3-GN TUNG DA'!$AO$15:$AO$514,B25,'PL3-GN TUNG DA'!$N$15:$N$514)</f>
        <v>0</v>
      </c>
      <c r="AP25" s="35">
        <f t="shared" si="20"/>
        <v>0</v>
      </c>
      <c r="AQ25" s="35">
        <f t="shared" si="21"/>
        <v>0</v>
      </c>
      <c r="AR25" s="35">
        <f t="shared" si="15"/>
        <v>0</v>
      </c>
      <c r="AS25" s="35">
        <f t="shared" si="22"/>
        <v>0</v>
      </c>
      <c r="AT25" s="35">
        <f>SUMIF('PL3-GN TUNG DA'!$AO$15:$AO$514,B25,'PL3-GN TUNG DA'!$S$15:$S$514)</f>
        <v>0</v>
      </c>
      <c r="AU25" s="35">
        <f>SUMIF('PL3-GN TUNG DA'!$AO$15:$AO$514,B25,'PL3-GN TUNG DA'!$T$15:$T$514)</f>
        <v>0</v>
      </c>
      <c r="AV25" s="35">
        <f>SUMIF('PL3-GN TUNG DA'!$AO$15:$AO$514,B25,'PL3-GN TUNG DA'!$U$15:$U$514)</f>
        <v>0</v>
      </c>
      <c r="AW25" s="35">
        <f>SUMIF('PL3-GN TUNG DA'!$AO$15:$AO$514,B25,'PL3-GN TUNG DA'!$V$15:$V$514)</f>
        <v>0</v>
      </c>
      <c r="AX25" s="35">
        <f>SUMIF('PL3-GN TUNG DA'!$AO$15:$AO$514,B25,'PL3-GN TUNG DA'!$W$15:$W$514)</f>
        <v>0</v>
      </c>
      <c r="AY25" s="35">
        <f>SUMIF('PL3-GN TUNG DA'!$AO$15:$AO$514,B25,'PL3-GN TUNG DA'!$X$15:$X$514)</f>
        <v>0</v>
      </c>
      <c r="AZ25" s="39">
        <f t="shared" si="23"/>
        <v>2211</v>
      </c>
      <c r="BA25" s="39">
        <f t="shared" si="24"/>
        <v>2211</v>
      </c>
      <c r="BB25" s="35">
        <f>SUMIF('PL3-GN TUNG DA'!$AO$15:$AO$514,B25,'PL3-GN TUNG DA'!$AA$15:$AA$514)</f>
        <v>2211</v>
      </c>
      <c r="BC25" s="35">
        <f>SUMIF('PL3-GN TUNG DA'!$AO$15:$AO$514,B25,'PL3-GN TUNG DA'!$AB$15:$AB$514)</f>
        <v>0</v>
      </c>
      <c r="BD25" s="35">
        <f>SUMIF('PL3-GN TUNG DA'!$AO$15:$AO$514,B25,'PL3-GN TUNG DA'!$AC$15:$AC$514)</f>
        <v>0</v>
      </c>
      <c r="BE25" s="35">
        <f>SUMIF('PL3-GN TUNG DA'!$AO$15:$AO$514,B25,'PL3-GN TUNG DA'!$AD$15:$AD$514)</f>
        <v>0</v>
      </c>
      <c r="BF25" s="35"/>
      <c r="BG25" s="39">
        <f t="shared" si="25"/>
        <v>0</v>
      </c>
      <c r="BH25" s="39">
        <f t="shared" si="26"/>
        <v>0</v>
      </c>
      <c r="BI25" s="35">
        <f>SUMIF('PL3-GN TUNG DA'!$AO$15:$AO$514,B25,'PL3-GN TUNG DA'!$AH$15:$AH$514)</f>
        <v>0</v>
      </c>
      <c r="BJ25" s="35">
        <f>SUMIF('PL3-GN TUNG DA'!$AO$15:$AO$514,B25,'PL3-GN TUNG DA'!$AI$15:$AI$514)</f>
        <v>0</v>
      </c>
      <c r="BK25" s="35">
        <f>SUMIF('PL3-GN TUNG DA'!$AO$15:$AO$514,B25,'PL3-GN TUNG DA'!$AJ$15:$AJ$514)</f>
        <v>0</v>
      </c>
      <c r="BL25" s="35"/>
      <c r="BM25" s="35">
        <f>SUMIF('PL3-GN TUNG DA'!$AO$15:$AO$514,B25,'PL3-GN TUNG DA'!$AL$15:$AL$514)</f>
        <v>0</v>
      </c>
      <c r="BN25" s="112">
        <f t="shared" si="11"/>
        <v>69.397363465160083</v>
      </c>
      <c r="BO25" s="84">
        <f t="shared" si="12"/>
        <v>87.877583465818759</v>
      </c>
      <c r="BP25">
        <v>2211</v>
      </c>
      <c r="BQ25" s="57">
        <f t="shared" si="13"/>
        <v>2211</v>
      </c>
    </row>
    <row r="26" spans="1:69" hidden="1">
      <c r="A26" s="76"/>
      <c r="B26" s="4" t="s">
        <v>281</v>
      </c>
      <c r="C26" s="253"/>
      <c r="D26" s="35"/>
      <c r="E26" s="35"/>
      <c r="F26" s="35"/>
      <c r="G26" s="35"/>
      <c r="H26" s="35"/>
      <c r="I26" s="253"/>
      <c r="J26" s="254"/>
      <c r="K26" s="4"/>
      <c r="L26" s="4"/>
      <c r="M26" s="4"/>
      <c r="N26" s="4"/>
      <c r="O26" s="4"/>
      <c r="P26" s="254"/>
      <c r="Q26" s="254"/>
      <c r="R26" s="35"/>
      <c r="S26" s="35"/>
      <c r="T26" s="35"/>
      <c r="U26" s="35"/>
      <c r="V26" s="254"/>
      <c r="W26" s="254"/>
      <c r="X26" s="4"/>
      <c r="Y26" s="4"/>
      <c r="Z26" s="4"/>
      <c r="AA26" s="4"/>
      <c r="AB26" s="4"/>
      <c r="AC26" s="4"/>
      <c r="AD26" s="35">
        <v>1303</v>
      </c>
      <c r="AE26" s="35">
        <f t="shared" si="17"/>
        <v>0</v>
      </c>
      <c r="AF26" s="35"/>
      <c r="AG26" s="35"/>
      <c r="AH26" s="35">
        <v>1303</v>
      </c>
      <c r="AI26" s="35"/>
      <c r="AJ26" s="35"/>
      <c r="AK26" s="35"/>
      <c r="AL26" s="35"/>
      <c r="AM26" s="35"/>
      <c r="AN26" s="35"/>
      <c r="AO26" s="35"/>
      <c r="AP26" s="35"/>
      <c r="AQ26" s="35"/>
      <c r="AR26" s="35"/>
      <c r="AS26" s="35"/>
      <c r="AT26" s="35"/>
      <c r="AU26" s="35"/>
      <c r="AV26" s="35"/>
      <c r="AW26" s="35"/>
      <c r="AX26" s="35"/>
      <c r="AY26" s="35"/>
      <c r="AZ26" s="39"/>
      <c r="BA26" s="39"/>
      <c r="BB26" s="35"/>
      <c r="BC26" s="35"/>
      <c r="BD26" s="35"/>
      <c r="BE26" s="35"/>
      <c r="BF26" s="35"/>
      <c r="BG26" s="39"/>
      <c r="BH26" s="39"/>
      <c r="BI26" s="35"/>
      <c r="BJ26" s="35"/>
      <c r="BK26" s="35"/>
      <c r="BL26" s="35"/>
      <c r="BM26" s="35"/>
      <c r="BN26" s="112"/>
      <c r="BO26" s="84"/>
      <c r="BQ26" s="57">
        <f t="shared" si="13"/>
        <v>0</v>
      </c>
    </row>
    <row r="27" spans="1:69">
      <c r="A27" s="76">
        <v>11</v>
      </c>
      <c r="B27" s="4" t="s">
        <v>383</v>
      </c>
      <c r="C27" s="253">
        <f t="shared" si="3"/>
        <v>183</v>
      </c>
      <c r="D27" s="35">
        <f t="shared" si="16"/>
        <v>0</v>
      </c>
      <c r="E27" s="35">
        <f>SUMIF('PL4-GN KD23-24'!$AD$11:$AD$489,B27,'PL4-GN KD23-24'!$E$11:$E$489)</f>
        <v>0</v>
      </c>
      <c r="F27" s="35">
        <f>SUMIF('PL4-GN KD23-24'!$AD$11:$AD$489,B27,'PL4-GN KD23-24'!$F$11:$F$489)</f>
        <v>0</v>
      </c>
      <c r="G27" s="35">
        <f>SUMIF('PL4-GN KD23-24'!$AD$11:$AD$489,B27,'PL4-GN KD23-24'!$G$11:$G$489)</f>
        <v>0</v>
      </c>
      <c r="H27" s="35">
        <f>SUMIF('PL4-GN KD23-24'!$AD$11:$AD$489,B27,'PL4-GN KD23-24'!$H$11:$H$489)</f>
        <v>0</v>
      </c>
      <c r="I27" s="253">
        <f t="shared" si="4"/>
        <v>183</v>
      </c>
      <c r="J27" s="254">
        <f t="shared" si="5"/>
        <v>183</v>
      </c>
      <c r="K27" s="4"/>
      <c r="L27" s="4"/>
      <c r="M27" s="4">
        <v>183</v>
      </c>
      <c r="N27" s="4"/>
      <c r="O27" s="4"/>
      <c r="P27" s="254">
        <f t="shared" si="6"/>
        <v>183</v>
      </c>
      <c r="Q27" s="254">
        <f t="shared" si="14"/>
        <v>0</v>
      </c>
      <c r="R27" s="35">
        <f>SUMIF('PL4-GN KD23-24'!$AD$11:$AD$490,B27,'PL4-GN KD23-24'!$R$11:R500)</f>
        <v>0</v>
      </c>
      <c r="S27" s="35">
        <f>SUMIF('PL4-GN KD23-24'!$AD$11:$AD$490,B27,'PL4-GN KD23-24'!$S$11:$S$490)</f>
        <v>0</v>
      </c>
      <c r="T27" s="35">
        <f>SUMIF('PL4-GN KD23-24'!$AD$11:$AD$490,B27,'PL4-GN KD23-24'!$T$11:$T$490)</f>
        <v>0</v>
      </c>
      <c r="U27" s="35">
        <f>SUMIF('PL4-GN KD23-24'!$AD$11:$AD$490,B27,'PL4-GN KD23-24'!$U$11:$U$490)</f>
        <v>0</v>
      </c>
      <c r="V27" s="254">
        <f t="shared" si="7"/>
        <v>183</v>
      </c>
      <c r="W27" s="254">
        <f t="shared" si="8"/>
        <v>183</v>
      </c>
      <c r="X27" s="4"/>
      <c r="Y27" s="4"/>
      <c r="Z27" s="4">
        <v>183</v>
      </c>
      <c r="AA27" s="4"/>
      <c r="AB27" s="4"/>
      <c r="AC27" s="4"/>
      <c r="AD27" s="35">
        <f t="shared" si="17"/>
        <v>36739.004081632658</v>
      </c>
      <c r="AE27" s="35">
        <f t="shared" si="17"/>
        <v>16739.004081632658</v>
      </c>
      <c r="AF27" s="35">
        <f t="shared" si="18"/>
        <v>30612.636734693879</v>
      </c>
      <c r="AG27" s="35">
        <f t="shared" si="19"/>
        <v>10612.636734693879</v>
      </c>
      <c r="AH27" s="35">
        <f>SUMIF('PL3-GN TUNG DA'!$AO$15:$AO$514,B27,'PL3-GN TUNG DA'!$G$15:$G$514)</f>
        <v>0</v>
      </c>
      <c r="AI27" s="35">
        <f>SUMIF('PL3-GN TUNG DA'!$AO$15:$AO$514,B27,'PL3-GN TUNG DA'!$H$15:$H$514)</f>
        <v>0</v>
      </c>
      <c r="AJ27" s="35">
        <f>SUMIF('PL3-GN TUNG DA'!$AO$15:$AO$514,B27,'PL3-GN TUNG DA'!$I$15:$I$514)</f>
        <v>30612.636734693879</v>
      </c>
      <c r="AK27" s="35">
        <f>SUMIF('PL3-GN TUNG DA'!$AO$15:$AO$514,B27,'PL3-GN TUNG DA'!$J$15:$J$514)</f>
        <v>10612.636734693879</v>
      </c>
      <c r="AL27" s="35">
        <f>SUMIF('PL3-GN TUNG DA'!$AO$15:$AO$514,B27,'PL3-GN TUNG DA'!$K$15:$K$514)</f>
        <v>0</v>
      </c>
      <c r="AM27" s="35">
        <f>SUMIF('PL3-GN TUNG DA'!$AO$15:$AO$514,B27,'PL3-GN TUNG DA'!$L$15:$L$514)</f>
        <v>0</v>
      </c>
      <c r="AN27" s="35"/>
      <c r="AO27" s="35">
        <f>SUMIF('PL3-GN TUNG DA'!$AO$15:$AO$514,B27,'PL3-GN TUNG DA'!$N$15:$N$514)</f>
        <v>0</v>
      </c>
      <c r="AP27" s="35">
        <f t="shared" si="20"/>
        <v>6126.3673469387795</v>
      </c>
      <c r="AQ27" s="35">
        <f t="shared" si="21"/>
        <v>6126.3673469387795</v>
      </c>
      <c r="AR27" s="35">
        <f t="shared" si="15"/>
        <v>6126.3673469387795</v>
      </c>
      <c r="AS27" s="35">
        <f t="shared" si="22"/>
        <v>6126.3673469387795</v>
      </c>
      <c r="AT27" s="35">
        <f>SUMIF('PL3-GN TUNG DA'!$AO$15:$AO$514,B27,'PL3-GN TUNG DA'!$S$15:$S$514)</f>
        <v>0</v>
      </c>
      <c r="AU27" s="35">
        <f>SUMIF('PL3-GN TUNG DA'!$AO$15:$AO$514,B27,'PL3-GN TUNG DA'!$T$15:$T$514)</f>
        <v>0</v>
      </c>
      <c r="AV27" s="35">
        <f>SUMIF('PL3-GN TUNG DA'!$AO$15:$AO$514,B27,'PL3-GN TUNG DA'!$U$15:$U$514)</f>
        <v>0</v>
      </c>
      <c r="AW27" s="35">
        <f>SUMIF('PL3-GN TUNG DA'!$AO$15:$AO$514,B27,'PL3-GN TUNG DA'!$V$15:$V$514)</f>
        <v>6126.3673469387795</v>
      </c>
      <c r="AX27" s="35">
        <f>SUMIF('PL3-GN TUNG DA'!$AO$15:$AO$514,B27,'PL3-GN TUNG DA'!$W$15:$W$514)</f>
        <v>0</v>
      </c>
      <c r="AY27" s="35">
        <f>SUMIF('PL3-GN TUNG DA'!$AO$15:$AO$514,B27,'PL3-GN TUNG DA'!$X$15:$X$514)</f>
        <v>0</v>
      </c>
      <c r="AZ27" s="39">
        <f t="shared" si="23"/>
        <v>14726</v>
      </c>
      <c r="BA27" s="39">
        <f t="shared" si="24"/>
        <v>8679</v>
      </c>
      <c r="BB27" s="35">
        <f>SUMIF('PL3-GN TUNG DA'!$AO$15:$AO$514,B27,'PL3-GN TUNG DA'!$AA$15:$AA$514)</f>
        <v>0</v>
      </c>
      <c r="BC27" s="35">
        <f>SUMIF('PL3-GN TUNG DA'!$AO$15:$AO$514,B27,'PL3-GN TUNG DA'!$AB$15:$AB$514)</f>
        <v>8679</v>
      </c>
      <c r="BD27" s="35">
        <f>SUMIF('PL3-GN TUNG DA'!$AO$15:$AO$514,B27,'PL3-GN TUNG DA'!$AC$15:$AC$514)</f>
        <v>0</v>
      </c>
      <c r="BE27" s="35">
        <f>SUMIF('PL3-GN TUNG DA'!$AO$15:$AO$514,B27,'PL3-GN TUNG DA'!$AD$15:$AD$514)</f>
        <v>0</v>
      </c>
      <c r="BF27" s="35"/>
      <c r="BG27" s="39">
        <f t="shared" si="25"/>
        <v>6047</v>
      </c>
      <c r="BH27" s="39">
        <f t="shared" si="26"/>
        <v>6047</v>
      </c>
      <c r="BI27" s="35">
        <f>SUMIF('PL3-GN TUNG DA'!$AO$15:$AO$514,B27,'PL3-GN TUNG DA'!$AH$15:$AH$514)</f>
        <v>0</v>
      </c>
      <c r="BJ27" s="35">
        <f>SUMIF('PL3-GN TUNG DA'!$AO$15:$AO$514,B27,'PL3-GN TUNG DA'!$AI$15:$AI$514)</f>
        <v>0</v>
      </c>
      <c r="BK27" s="35">
        <f>SUMIF('PL3-GN TUNG DA'!$AO$15:$AO$514,B27,'PL3-GN TUNG DA'!$AJ$15:$AJ$514)</f>
        <v>6047</v>
      </c>
      <c r="BL27" s="35"/>
      <c r="BM27" s="35">
        <f>SUMIF('PL3-GN TUNG DA'!$AO$15:$AO$514,B27,'PL3-GN TUNG DA'!$AL$15:$AL$514)</f>
        <v>0</v>
      </c>
      <c r="BN27" s="112">
        <f t="shared" si="11"/>
        <v>40.08274140278651</v>
      </c>
      <c r="BO27" s="84">
        <f t="shared" si="12"/>
        <v>87.974170555096038</v>
      </c>
      <c r="BP27" s="57">
        <v>14726</v>
      </c>
      <c r="BQ27" s="57">
        <f t="shared" si="13"/>
        <v>14909</v>
      </c>
    </row>
    <row r="28" spans="1:69">
      <c r="A28" s="76">
        <v>12</v>
      </c>
      <c r="B28" s="4" t="s">
        <v>280</v>
      </c>
      <c r="C28" s="253">
        <f t="shared" si="3"/>
        <v>759</v>
      </c>
      <c r="D28" s="35">
        <f t="shared" si="16"/>
        <v>759</v>
      </c>
      <c r="E28" s="35">
        <f>SUMIF('PL4-GN KD23-24'!$AD$11:$AD$489,B28,'PL4-GN KD23-24'!$E$11:$E$489)</f>
        <v>759</v>
      </c>
      <c r="F28" s="35">
        <f>SUMIF('PL4-GN KD23-24'!$AD$11:$AD$489,B28,'PL4-GN KD23-24'!$F$11:$F$489)</f>
        <v>0</v>
      </c>
      <c r="G28" s="35">
        <f>SUMIF('PL4-GN KD23-24'!$AD$11:$AD$489,B28,'PL4-GN KD23-24'!$G$11:$G$489)</f>
        <v>0</v>
      </c>
      <c r="H28" s="35">
        <f>SUMIF('PL4-GN KD23-24'!$AD$11:$AD$489,B28,'PL4-GN KD23-24'!$H$11:$H$489)</f>
        <v>0</v>
      </c>
      <c r="I28" s="253">
        <f t="shared" si="4"/>
        <v>0</v>
      </c>
      <c r="J28" s="254">
        <f t="shared" si="5"/>
        <v>0</v>
      </c>
      <c r="K28" s="4"/>
      <c r="L28" s="4"/>
      <c r="M28" s="4"/>
      <c r="N28" s="4"/>
      <c r="O28" s="4"/>
      <c r="P28" s="254">
        <f t="shared" si="6"/>
        <v>344</v>
      </c>
      <c r="Q28" s="254">
        <f t="shared" si="14"/>
        <v>344</v>
      </c>
      <c r="R28" s="35">
        <f>SUMIF('PL4-GN KD23-24'!$AD$11:$AD$490,B28,'PL4-GN KD23-24'!$R$11:R501)</f>
        <v>344</v>
      </c>
      <c r="S28" s="35">
        <f>SUMIF('PL4-GN KD23-24'!$AD$11:$AD$490,B28,'PL4-GN KD23-24'!$S$11:$S$490)</f>
        <v>0</v>
      </c>
      <c r="T28" s="35">
        <f>SUMIF('PL4-GN KD23-24'!$AD$11:$AD$490,B28,'PL4-GN KD23-24'!$T$11:$T$490)</f>
        <v>0</v>
      </c>
      <c r="U28" s="35">
        <f>SUMIF('PL4-GN KD23-24'!$AD$11:$AD$490,B28,'PL4-GN KD23-24'!$U$11:$U$490)</f>
        <v>0</v>
      </c>
      <c r="V28" s="254">
        <f t="shared" si="7"/>
        <v>0</v>
      </c>
      <c r="W28" s="254">
        <f t="shared" si="8"/>
        <v>0</v>
      </c>
      <c r="X28" s="4"/>
      <c r="Y28" s="4"/>
      <c r="Z28" s="4"/>
      <c r="AA28" s="4"/>
      <c r="AB28" s="4"/>
      <c r="AC28" s="84">
        <f t="shared" si="0"/>
        <v>45.322793148880102</v>
      </c>
      <c r="AD28" s="35">
        <f t="shared" si="17"/>
        <v>4136</v>
      </c>
      <c r="AE28" s="35">
        <f t="shared" si="17"/>
        <v>0</v>
      </c>
      <c r="AF28" s="35">
        <f t="shared" si="18"/>
        <v>4136</v>
      </c>
      <c r="AG28" s="35">
        <f t="shared" si="19"/>
        <v>0</v>
      </c>
      <c r="AH28" s="35">
        <f>SUMIF('PL3-GN TUNG DA'!$AO$15:$AO$514,B28,'PL3-GN TUNG DA'!$G$15:$G$514)</f>
        <v>4136</v>
      </c>
      <c r="AI28" s="35">
        <f>SUMIF('PL3-GN TUNG DA'!$AO$15:$AO$514,B28,'PL3-GN TUNG DA'!$H$15:$H$514)</f>
        <v>0</v>
      </c>
      <c r="AJ28" s="35">
        <f>SUMIF('PL3-GN TUNG DA'!$AO$15:$AO$514,B28,'PL3-GN TUNG DA'!$I$15:$I$514)</f>
        <v>0</v>
      </c>
      <c r="AK28" s="35">
        <f>SUMIF('PL3-GN TUNG DA'!$AO$15:$AO$514,B28,'PL3-GN TUNG DA'!$J$15:$J$514)</f>
        <v>0</v>
      </c>
      <c r="AL28" s="35">
        <f>SUMIF('PL3-GN TUNG DA'!$AO$15:$AO$514,B28,'PL3-GN TUNG DA'!$K$15:$K$514)</f>
        <v>0</v>
      </c>
      <c r="AM28" s="35">
        <f>SUMIF('PL3-GN TUNG DA'!$AO$15:$AO$514,B28,'PL3-GN TUNG DA'!$L$15:$L$514)</f>
        <v>0</v>
      </c>
      <c r="AN28" s="35"/>
      <c r="AO28" s="35">
        <f>SUMIF('PL3-GN TUNG DA'!$AO$15:$AO$514,B28,'PL3-GN TUNG DA'!$N$15:$N$514)</f>
        <v>0</v>
      </c>
      <c r="AP28" s="35">
        <f t="shared" si="20"/>
        <v>0</v>
      </c>
      <c r="AQ28" s="35">
        <f t="shared" si="21"/>
        <v>0</v>
      </c>
      <c r="AR28" s="35">
        <f t="shared" si="15"/>
        <v>0</v>
      </c>
      <c r="AS28" s="35">
        <f t="shared" si="22"/>
        <v>0</v>
      </c>
      <c r="AT28" s="35">
        <f>SUMIF('PL3-GN TUNG DA'!$AO$15:$AO$514,B28,'PL3-GN TUNG DA'!$S$15:$S$514)</f>
        <v>0</v>
      </c>
      <c r="AU28" s="35">
        <f>SUMIF('PL3-GN TUNG DA'!$AO$15:$AO$514,B28,'PL3-GN TUNG DA'!$T$15:$T$514)</f>
        <v>0</v>
      </c>
      <c r="AV28" s="35">
        <f>SUMIF('PL3-GN TUNG DA'!$AO$15:$AO$514,B28,'PL3-GN TUNG DA'!$U$15:$U$514)</f>
        <v>0</v>
      </c>
      <c r="AW28" s="35">
        <f>SUMIF('PL3-GN TUNG DA'!$AO$15:$AO$514,B28,'PL3-GN TUNG DA'!$V$15:$V$514)</f>
        <v>0</v>
      </c>
      <c r="AX28" s="35">
        <f>SUMIF('PL3-GN TUNG DA'!$AO$15:$AO$514,B28,'PL3-GN TUNG DA'!$W$15:$W$514)</f>
        <v>0</v>
      </c>
      <c r="AY28" s="35">
        <f>SUMIF('PL3-GN TUNG DA'!$AO$15:$AO$514,B28,'PL3-GN TUNG DA'!$X$15:$X$514)</f>
        <v>0</v>
      </c>
      <c r="AZ28" s="39">
        <f t="shared" si="23"/>
        <v>0</v>
      </c>
      <c r="BA28" s="39">
        <f t="shared" si="24"/>
        <v>0</v>
      </c>
      <c r="BB28" s="35">
        <f>SUMIF('PL3-GN TUNG DA'!$AO$15:$AO$514,B28,'PL3-GN TUNG DA'!$AA$15:$AA$514)</f>
        <v>0</v>
      </c>
      <c r="BC28" s="35">
        <f>SUMIF('PL3-GN TUNG DA'!$AO$15:$AO$514,B28,'PL3-GN TUNG DA'!$AB$15:$AB$514)</f>
        <v>0</v>
      </c>
      <c r="BD28" s="35">
        <f>SUMIF('PL3-GN TUNG DA'!$AO$15:$AO$514,B28,'PL3-GN TUNG DA'!$AC$15:$AC$514)</f>
        <v>0</v>
      </c>
      <c r="BE28" s="35">
        <f>SUMIF('PL3-GN TUNG DA'!$AO$15:$AO$514,B28,'PL3-GN TUNG DA'!$AD$15:$AD$514)</f>
        <v>0</v>
      </c>
      <c r="BF28" s="35"/>
      <c r="BG28" s="39">
        <f t="shared" si="25"/>
        <v>0</v>
      </c>
      <c r="BH28" s="39">
        <f t="shared" si="26"/>
        <v>0</v>
      </c>
      <c r="BI28" s="35">
        <f>SUMIF('PL3-GN TUNG DA'!$AO$15:$AO$514,B28,'PL3-GN TUNG DA'!$AH$15:$AH$514)</f>
        <v>0</v>
      </c>
      <c r="BJ28" s="35">
        <f>SUMIF('PL3-GN TUNG DA'!$AO$15:$AO$514,B28,'PL3-GN TUNG DA'!$AI$15:$AI$514)</f>
        <v>0</v>
      </c>
      <c r="BK28" s="35">
        <f>SUMIF('PL3-GN TUNG DA'!$AO$15:$AO$514,B28,'PL3-GN TUNG DA'!$AJ$15:$AJ$514)</f>
        <v>0</v>
      </c>
      <c r="BL28" s="35"/>
      <c r="BM28" s="35">
        <f>SUMIF('PL3-GN TUNG DA'!$AO$15:$AO$514,B28,'PL3-GN TUNG DA'!$AL$15:$AL$514)</f>
        <v>0</v>
      </c>
      <c r="BN28" s="112">
        <f t="shared" si="11"/>
        <v>0</v>
      </c>
      <c r="BO28" s="84"/>
      <c r="BP28">
        <v>0</v>
      </c>
      <c r="BQ28" s="57">
        <f t="shared" si="13"/>
        <v>344</v>
      </c>
    </row>
    <row r="29" spans="1:69">
      <c r="A29" s="76">
        <v>13</v>
      </c>
      <c r="B29" s="4" t="s">
        <v>272</v>
      </c>
      <c r="C29" s="253">
        <f t="shared" si="3"/>
        <v>40061</v>
      </c>
      <c r="D29" s="35">
        <f t="shared" si="16"/>
        <v>0</v>
      </c>
      <c r="E29" s="35">
        <f>SUMIF('PL4-GN KD23-24'!$AD$11:$AD$489,B29,'PL4-GN KD23-24'!$E$11:$E$489)</f>
        <v>0</v>
      </c>
      <c r="F29" s="35">
        <f>SUMIF('PL4-GN KD23-24'!$AD$11:$AD$489,B29,'PL4-GN KD23-24'!$F$11:$F$489)</f>
        <v>0</v>
      </c>
      <c r="G29" s="35">
        <f>SUMIF('PL4-GN KD23-24'!$AD$11:$AD$489,B29,'PL4-GN KD23-24'!$G$11:$G$489)</f>
        <v>0</v>
      </c>
      <c r="H29" s="35">
        <f>SUMIF('PL4-GN KD23-24'!$AD$11:$AD$489,B29,'PL4-GN KD23-24'!$H$11:$H$489)</f>
        <v>0</v>
      </c>
      <c r="I29" s="253">
        <f t="shared" si="4"/>
        <v>40061</v>
      </c>
      <c r="J29" s="254">
        <f t="shared" si="5"/>
        <v>0</v>
      </c>
      <c r="K29" s="4"/>
      <c r="L29" s="4"/>
      <c r="M29" s="4"/>
      <c r="N29" s="4"/>
      <c r="O29" s="35">
        <v>40061</v>
      </c>
      <c r="P29" s="254">
        <f t="shared" si="6"/>
        <v>33209</v>
      </c>
      <c r="Q29" s="254">
        <f t="shared" si="14"/>
        <v>0</v>
      </c>
      <c r="R29" s="35">
        <f>SUMIF('PL4-GN KD23-24'!$AD$11:$AD$490,B29,'PL4-GN KD23-24'!$R$11:R502)</f>
        <v>0</v>
      </c>
      <c r="S29" s="35">
        <f>SUMIF('PL4-GN KD23-24'!$AD$11:$AD$490,B29,'PL4-GN KD23-24'!$S$11:$S$490)</f>
        <v>0</v>
      </c>
      <c r="T29" s="35">
        <f>SUMIF('PL4-GN KD23-24'!$AD$11:$AD$490,B29,'PL4-GN KD23-24'!$T$11:$T$490)</f>
        <v>0</v>
      </c>
      <c r="U29" s="35">
        <f>SUMIF('PL4-GN KD23-24'!$AD$11:$AD$490,B29,'PL4-GN KD23-24'!$U$11:$U$490)</f>
        <v>0</v>
      </c>
      <c r="V29" s="254">
        <f t="shared" si="7"/>
        <v>33209</v>
      </c>
      <c r="W29" s="254">
        <f t="shared" si="8"/>
        <v>0</v>
      </c>
      <c r="X29" s="4"/>
      <c r="Y29" s="4"/>
      <c r="Z29" s="4"/>
      <c r="AA29" s="4"/>
      <c r="AB29" s="254">
        <v>33209</v>
      </c>
      <c r="AC29" s="84">
        <f t="shared" si="0"/>
        <v>82.896083472704134</v>
      </c>
      <c r="AD29" s="35">
        <f t="shared" si="17"/>
        <v>55000</v>
      </c>
      <c r="AE29" s="35">
        <f t="shared" si="17"/>
        <v>81569</v>
      </c>
      <c r="AF29" s="35">
        <f t="shared" si="18"/>
        <v>55000</v>
      </c>
      <c r="AG29" s="35">
        <f t="shared" si="19"/>
        <v>81569</v>
      </c>
      <c r="AH29" s="35">
        <f>SUMIF('PL3-GN TUNG DA'!$AO$15:$AO$514,B29,'PL3-GN TUNG DA'!$G$15:$G$514)</f>
        <v>0</v>
      </c>
      <c r="AI29" s="35">
        <f>SUMIF('PL3-GN TUNG DA'!$AO$15:$AO$514,B29,'PL3-GN TUNG DA'!$H$15:$H$514)</f>
        <v>0</v>
      </c>
      <c r="AJ29" s="35">
        <f>SUMIF('PL3-GN TUNG DA'!$AO$15:$AO$514,B29,'PL3-GN TUNG DA'!$I$15:$I$514)</f>
        <v>55000</v>
      </c>
      <c r="AK29" s="35">
        <f>SUMIF('PL3-GN TUNG DA'!$AO$15:$AO$514,B29,'PL3-GN TUNG DA'!$J$15:$J$514)</f>
        <v>81569</v>
      </c>
      <c r="AL29" s="35">
        <f>SUMIF('PL3-GN TUNG DA'!$AO$15:$AO$514,B29,'PL3-GN TUNG DA'!$K$15:$K$514)</f>
        <v>0</v>
      </c>
      <c r="AM29" s="35">
        <f>SUMIF('PL3-GN TUNG DA'!$AO$15:$AO$514,B29,'PL3-GN TUNG DA'!$L$15:$L$514)</f>
        <v>0</v>
      </c>
      <c r="AN29" s="35"/>
      <c r="AO29" s="35">
        <f>SUMIF('PL3-GN TUNG DA'!$AO$15:$AO$514,B29,'PL3-GN TUNG DA'!$N$15:$N$514)</f>
        <v>0</v>
      </c>
      <c r="AP29" s="35">
        <f t="shared" si="20"/>
        <v>0</v>
      </c>
      <c r="AQ29" s="35">
        <f t="shared" si="21"/>
        <v>0</v>
      </c>
      <c r="AR29" s="35">
        <f t="shared" si="15"/>
        <v>0</v>
      </c>
      <c r="AS29" s="35">
        <f t="shared" si="22"/>
        <v>0</v>
      </c>
      <c r="AT29" s="35">
        <f>SUMIF('PL3-GN TUNG DA'!$AO$15:$AO$514,B29,'PL3-GN TUNG DA'!$S$15:$S$514)</f>
        <v>0</v>
      </c>
      <c r="AU29" s="35">
        <f>SUMIF('PL3-GN TUNG DA'!$AO$15:$AO$514,B29,'PL3-GN TUNG DA'!$T$15:$T$514)</f>
        <v>0</v>
      </c>
      <c r="AV29" s="35">
        <f>SUMIF('PL3-GN TUNG DA'!$AO$15:$AO$514,B29,'PL3-GN TUNG DA'!$U$15:$U$514)</f>
        <v>0</v>
      </c>
      <c r="AW29" s="35">
        <f>SUMIF('PL3-GN TUNG DA'!$AO$15:$AO$514,B29,'PL3-GN TUNG DA'!$V$15:$V$514)</f>
        <v>0</v>
      </c>
      <c r="AX29" s="35">
        <f>SUMIF('PL3-GN TUNG DA'!$AO$15:$AO$514,B29,'PL3-GN TUNG DA'!$W$15:$W$514)</f>
        <v>0</v>
      </c>
      <c r="AY29" s="35">
        <f>SUMIF('PL3-GN TUNG DA'!$AO$15:$AO$514,B29,'PL3-GN TUNG DA'!$X$15:$X$514)</f>
        <v>0</v>
      </c>
      <c r="AZ29" s="39">
        <f t="shared" si="23"/>
        <v>17455</v>
      </c>
      <c r="BA29" s="39">
        <f t="shared" si="24"/>
        <v>17455</v>
      </c>
      <c r="BB29" s="35">
        <f>SUMIF('PL3-GN TUNG DA'!$AO$15:$AO$514,B29,'PL3-GN TUNG DA'!$AA$15:$AA$514)</f>
        <v>0</v>
      </c>
      <c r="BC29" s="35">
        <f>SUMIF('PL3-GN TUNG DA'!$AO$15:$AO$514,B29,'PL3-GN TUNG DA'!$AB$15:$AB$514)</f>
        <v>17455</v>
      </c>
      <c r="BD29" s="35">
        <f>SUMIF('PL3-GN TUNG DA'!$AO$15:$AO$514,B29,'PL3-GN TUNG DA'!$AC$15:$AC$514)</f>
        <v>0</v>
      </c>
      <c r="BE29" s="35">
        <f>SUMIF('PL3-GN TUNG DA'!$AO$15:$AO$514,B29,'PL3-GN TUNG DA'!$AD$15:$AD$514)</f>
        <v>0</v>
      </c>
      <c r="BF29" s="35"/>
      <c r="BG29" s="39">
        <f t="shared" si="25"/>
        <v>0</v>
      </c>
      <c r="BH29" s="39">
        <f t="shared" si="26"/>
        <v>0</v>
      </c>
      <c r="BI29" s="35">
        <f>SUMIF('PL3-GN TUNG DA'!$AO$15:$AO$514,B29,'PL3-GN TUNG DA'!$AH$15:$AH$514)</f>
        <v>0</v>
      </c>
      <c r="BJ29" s="35">
        <f>SUMIF('PL3-GN TUNG DA'!$AO$15:$AO$514,B29,'PL3-GN TUNG DA'!$AI$15:$AI$514)</f>
        <v>0</v>
      </c>
      <c r="BK29" s="35">
        <f>SUMIF('PL3-GN TUNG DA'!$AO$15:$AO$514,B29,'PL3-GN TUNG DA'!$AJ$15:$AJ$514)</f>
        <v>0</v>
      </c>
      <c r="BL29" s="35"/>
      <c r="BM29" s="35">
        <f>SUMIF('PL3-GN TUNG DA'!$AO$15:$AO$514,B29,'PL3-GN TUNG DA'!$AL$15:$AL$514)</f>
        <v>0</v>
      </c>
      <c r="BN29" s="112">
        <f t="shared" si="11"/>
        <v>31.736363636363635</v>
      </c>
      <c r="BO29" s="84">
        <f t="shared" si="12"/>
        <v>21.399060917750614</v>
      </c>
      <c r="BP29">
        <v>17455</v>
      </c>
      <c r="BQ29" s="57">
        <f t="shared" si="13"/>
        <v>50664</v>
      </c>
    </row>
    <row r="30" spans="1:69">
      <c r="A30" s="76">
        <v>14</v>
      </c>
      <c r="B30" s="4" t="s">
        <v>256</v>
      </c>
      <c r="C30" s="253">
        <f t="shared" si="3"/>
        <v>0</v>
      </c>
      <c r="D30" s="35">
        <f t="shared" si="16"/>
        <v>0</v>
      </c>
      <c r="E30" s="35">
        <f>SUMIF('PL4-GN KD23-24'!$AD$11:$AD$489,B30,'PL4-GN KD23-24'!$E$11:$E$489)</f>
        <v>0</v>
      </c>
      <c r="F30" s="35">
        <f>SUMIF('PL4-GN KD23-24'!$AD$11:$AD$489,B30,'PL4-GN KD23-24'!$F$11:$F$489)</f>
        <v>0</v>
      </c>
      <c r="G30" s="35">
        <f>SUMIF('PL4-GN KD23-24'!$AD$11:$AD$489,B30,'PL4-GN KD23-24'!$G$11:$G$489)</f>
        <v>0</v>
      </c>
      <c r="H30" s="35">
        <f>SUMIF('PL4-GN KD23-24'!$AD$11:$AD$489,B30,'PL4-GN KD23-24'!$H$11:$H$489)</f>
        <v>0</v>
      </c>
      <c r="I30" s="253">
        <f t="shared" si="4"/>
        <v>0</v>
      </c>
      <c r="J30" s="254">
        <f t="shared" si="5"/>
        <v>0</v>
      </c>
      <c r="K30" s="4"/>
      <c r="L30" s="4"/>
      <c r="M30" s="4"/>
      <c r="N30" s="4"/>
      <c r="O30" s="4"/>
      <c r="P30" s="254">
        <f t="shared" si="6"/>
        <v>0</v>
      </c>
      <c r="Q30" s="254">
        <f t="shared" si="14"/>
        <v>0</v>
      </c>
      <c r="R30" s="35">
        <f>SUMIF('PL4-GN KD23-24'!$AD$11:$AD$490,B30,'PL4-GN KD23-24'!$R$11:R503)</f>
        <v>0</v>
      </c>
      <c r="S30" s="35">
        <f>SUMIF('PL4-GN KD23-24'!$AD$11:$AD$490,B30,'PL4-GN KD23-24'!$S$11:$S$490)</f>
        <v>0</v>
      </c>
      <c r="T30" s="35">
        <f>SUMIF('PL4-GN KD23-24'!$AD$11:$AD$490,B30,'PL4-GN KD23-24'!$T$11:$T$490)</f>
        <v>0</v>
      </c>
      <c r="U30" s="35">
        <f>SUMIF('PL4-GN KD23-24'!$AD$11:$AD$490,B30,'PL4-GN KD23-24'!$U$11:$U$490)</f>
        <v>0</v>
      </c>
      <c r="V30" s="254">
        <f t="shared" si="7"/>
        <v>0</v>
      </c>
      <c r="W30" s="254">
        <f t="shared" si="8"/>
        <v>0</v>
      </c>
      <c r="X30" s="4"/>
      <c r="Y30" s="4"/>
      <c r="Z30" s="4"/>
      <c r="AA30" s="4"/>
      <c r="AB30" s="4"/>
      <c r="AC30" s="4"/>
      <c r="AD30" s="35">
        <f t="shared" si="17"/>
        <v>60663</v>
      </c>
      <c r="AE30" s="35">
        <f t="shared" si="17"/>
        <v>42270</v>
      </c>
      <c r="AF30" s="35">
        <f t="shared" si="18"/>
        <v>60663</v>
      </c>
      <c r="AG30" s="35">
        <f t="shared" si="19"/>
        <v>42270</v>
      </c>
      <c r="AH30" s="35">
        <f>SUMIF('PL3-GN TUNG DA'!$AO$15:$AO$514,B30,'PL3-GN TUNG DA'!$G$15:$G$514)</f>
        <v>46493</v>
      </c>
      <c r="AI30" s="35">
        <f>SUMIF('PL3-GN TUNG DA'!$AO$15:$AO$514,B30,'PL3-GN TUNG DA'!$H$15:$H$514)</f>
        <v>28100</v>
      </c>
      <c r="AJ30" s="35">
        <f>SUMIF('PL3-GN TUNG DA'!$AO$15:$AO$514,B30,'PL3-GN TUNG DA'!$I$15:$I$514)</f>
        <v>14170</v>
      </c>
      <c r="AK30" s="35">
        <f>SUMIF('PL3-GN TUNG DA'!$AO$15:$AO$514,B30,'PL3-GN TUNG DA'!$J$15:$J$514)</f>
        <v>14170</v>
      </c>
      <c r="AL30" s="35">
        <f>SUMIF('PL3-GN TUNG DA'!$AO$15:$AO$514,B30,'PL3-GN TUNG DA'!$K$15:$K$514)</f>
        <v>0</v>
      </c>
      <c r="AM30" s="35">
        <f>SUMIF('PL3-GN TUNG DA'!$AO$15:$AO$514,B30,'PL3-GN TUNG DA'!$L$15:$L$514)</f>
        <v>0</v>
      </c>
      <c r="AN30" s="35"/>
      <c r="AO30" s="35">
        <f>SUMIF('PL3-GN TUNG DA'!$AO$15:$AO$514,B30,'PL3-GN TUNG DA'!$N$15:$N$514)</f>
        <v>0</v>
      </c>
      <c r="AP30" s="35">
        <f t="shared" si="20"/>
        <v>0</v>
      </c>
      <c r="AQ30" s="35">
        <f t="shared" si="21"/>
        <v>0</v>
      </c>
      <c r="AR30" s="35">
        <f t="shared" si="15"/>
        <v>0</v>
      </c>
      <c r="AS30" s="35">
        <f t="shared" si="22"/>
        <v>0</v>
      </c>
      <c r="AT30" s="35">
        <f>SUMIF('PL3-GN TUNG DA'!$AO$15:$AO$514,B30,'PL3-GN TUNG DA'!$S$15:$S$514)</f>
        <v>0</v>
      </c>
      <c r="AU30" s="35">
        <f>SUMIF('PL3-GN TUNG DA'!$AO$15:$AO$514,B30,'PL3-GN TUNG DA'!$T$15:$T$514)</f>
        <v>0</v>
      </c>
      <c r="AV30" s="35">
        <f>SUMIF('PL3-GN TUNG DA'!$AO$15:$AO$514,B30,'PL3-GN TUNG DA'!$U$15:$U$514)</f>
        <v>0</v>
      </c>
      <c r="AW30" s="35">
        <f>SUMIF('PL3-GN TUNG DA'!$AO$15:$AO$514,B30,'PL3-GN TUNG DA'!$V$15:$V$514)</f>
        <v>0</v>
      </c>
      <c r="AX30" s="35">
        <f>SUMIF('PL3-GN TUNG DA'!$AO$15:$AO$514,B30,'PL3-GN TUNG DA'!$W$15:$W$514)</f>
        <v>0</v>
      </c>
      <c r="AY30" s="35">
        <f>SUMIF('PL3-GN TUNG DA'!$AO$15:$AO$514,B30,'PL3-GN TUNG DA'!$X$15:$X$514)</f>
        <v>0</v>
      </c>
      <c r="AZ30" s="39">
        <f t="shared" si="23"/>
        <v>36739</v>
      </c>
      <c r="BA30" s="39">
        <f t="shared" si="24"/>
        <v>36739</v>
      </c>
      <c r="BB30" s="35">
        <f>SUMIF('PL3-GN TUNG DA'!$AO$15:$AO$514,B30,'PL3-GN TUNG DA'!$AA$15:$AA$514)</f>
        <v>22569</v>
      </c>
      <c r="BC30" s="35">
        <f>SUMIF('PL3-GN TUNG DA'!$AO$15:$AO$514,B30,'PL3-GN TUNG DA'!$AB$15:$AB$514)</f>
        <v>14170</v>
      </c>
      <c r="BD30" s="35">
        <f>SUMIF('PL3-GN TUNG DA'!$AO$15:$AO$514,B30,'PL3-GN TUNG DA'!$AC$15:$AC$514)</f>
        <v>0</v>
      </c>
      <c r="BE30" s="35">
        <f>SUMIF('PL3-GN TUNG DA'!$AO$15:$AO$514,B30,'PL3-GN TUNG DA'!$AD$15:$AD$514)</f>
        <v>0</v>
      </c>
      <c r="BF30" s="35"/>
      <c r="BG30" s="39">
        <f t="shared" si="25"/>
        <v>0</v>
      </c>
      <c r="BH30" s="39">
        <f t="shared" si="26"/>
        <v>0</v>
      </c>
      <c r="BI30" s="35">
        <f>SUMIF('PL3-GN TUNG DA'!$AO$15:$AO$514,B30,'PL3-GN TUNG DA'!$AH$15:$AH$514)</f>
        <v>0</v>
      </c>
      <c r="BJ30" s="35">
        <f>SUMIF('PL3-GN TUNG DA'!$AO$15:$AO$514,B30,'PL3-GN TUNG DA'!$AI$15:$AI$514)</f>
        <v>0</v>
      </c>
      <c r="BK30" s="35">
        <f>SUMIF('PL3-GN TUNG DA'!$AO$15:$AO$514,B30,'PL3-GN TUNG DA'!$AJ$15:$AJ$514)</f>
        <v>0</v>
      </c>
      <c r="BL30" s="35"/>
      <c r="BM30" s="35">
        <f>SUMIF('PL3-GN TUNG DA'!$AO$15:$AO$514,B30,'PL3-GN TUNG DA'!$AL$15:$AL$514)</f>
        <v>0</v>
      </c>
      <c r="BN30" s="112">
        <f t="shared" si="11"/>
        <v>60.562451576743648</v>
      </c>
      <c r="BO30" s="84">
        <f t="shared" si="12"/>
        <v>86.915069789448779</v>
      </c>
      <c r="BP30">
        <v>36739</v>
      </c>
      <c r="BQ30" s="57">
        <f t="shared" si="13"/>
        <v>36739</v>
      </c>
    </row>
    <row r="31" spans="1:69">
      <c r="A31" s="76">
        <v>15</v>
      </c>
      <c r="B31" s="4" t="s">
        <v>279</v>
      </c>
      <c r="C31" s="253">
        <f t="shared" si="3"/>
        <v>0</v>
      </c>
      <c r="D31" s="35">
        <f t="shared" si="16"/>
        <v>0</v>
      </c>
      <c r="E31" s="35">
        <f>SUMIF('PL4-GN KD23-24'!$AD$11:$AD$489,B31,'PL4-GN KD23-24'!$E$11:$E$489)</f>
        <v>0</v>
      </c>
      <c r="F31" s="35">
        <f>SUMIF('PL4-GN KD23-24'!$AD$11:$AD$489,B31,'PL4-GN KD23-24'!$F$11:$F$489)</f>
        <v>0</v>
      </c>
      <c r="G31" s="35">
        <f>SUMIF('PL4-GN KD23-24'!$AD$11:$AD$489,B31,'PL4-GN KD23-24'!$G$11:$G$489)</f>
        <v>0</v>
      </c>
      <c r="H31" s="35">
        <f>SUMIF('PL4-GN KD23-24'!$AD$11:$AD$489,B31,'PL4-GN KD23-24'!$H$11:$H$489)</f>
        <v>0</v>
      </c>
      <c r="I31" s="253">
        <f t="shared" si="4"/>
        <v>0</v>
      </c>
      <c r="J31" s="254">
        <f t="shared" si="5"/>
        <v>0</v>
      </c>
      <c r="K31" s="4"/>
      <c r="L31" s="4"/>
      <c r="M31" s="4"/>
      <c r="N31" s="4"/>
      <c r="O31" s="4"/>
      <c r="P31" s="254">
        <f t="shared" si="6"/>
        <v>0</v>
      </c>
      <c r="Q31" s="254">
        <f t="shared" si="14"/>
        <v>0</v>
      </c>
      <c r="R31" s="35">
        <f>SUMIF('PL4-GN KD23-24'!$AD$11:$AD$490,B31,'PL4-GN KD23-24'!$R$11:R504)</f>
        <v>0</v>
      </c>
      <c r="S31" s="35">
        <f>SUMIF('PL4-GN KD23-24'!$AD$11:$AD$490,B31,'PL4-GN KD23-24'!$S$11:$S$490)</f>
        <v>0</v>
      </c>
      <c r="T31" s="35">
        <f>SUMIF('PL4-GN KD23-24'!$AD$11:$AD$490,B31,'PL4-GN KD23-24'!$T$11:$T$490)</f>
        <v>0</v>
      </c>
      <c r="U31" s="35">
        <f>SUMIF('PL4-GN KD23-24'!$AD$11:$AD$490,B31,'PL4-GN KD23-24'!$U$11:$U$490)</f>
        <v>0</v>
      </c>
      <c r="V31" s="254">
        <f t="shared" si="7"/>
        <v>0</v>
      </c>
      <c r="W31" s="254">
        <f t="shared" si="8"/>
        <v>0</v>
      </c>
      <c r="X31" s="4"/>
      <c r="Y31" s="4"/>
      <c r="Z31" s="4"/>
      <c r="AA31" s="4"/>
      <c r="AB31" s="4"/>
      <c r="AC31" s="4"/>
      <c r="AD31" s="35">
        <f t="shared" si="17"/>
        <v>13550</v>
      </c>
      <c r="AE31" s="35">
        <f t="shared" si="17"/>
        <v>16150</v>
      </c>
      <c r="AF31" s="35">
        <f t="shared" si="18"/>
        <v>13550</v>
      </c>
      <c r="AG31" s="35">
        <f t="shared" si="19"/>
        <v>16150</v>
      </c>
      <c r="AH31" s="35">
        <f>SUMIF('PL3-GN TUNG DA'!$AO$15:$AO$514,B31,'PL3-GN TUNG DA'!$G$15:$G$514)</f>
        <v>13550</v>
      </c>
      <c r="AI31" s="35">
        <f>SUMIF('PL3-GN TUNG DA'!$AO$15:$AO$514,B31,'PL3-GN TUNG DA'!$H$15:$H$514)</f>
        <v>16150</v>
      </c>
      <c r="AJ31" s="35">
        <f>SUMIF('PL3-GN TUNG DA'!$AO$15:$AO$514,B31,'PL3-GN TUNG DA'!$I$15:$I$514)</f>
        <v>0</v>
      </c>
      <c r="AK31" s="35">
        <f>SUMIF('PL3-GN TUNG DA'!$AO$15:$AO$514,B31,'PL3-GN TUNG DA'!$J$15:$J$514)</f>
        <v>0</v>
      </c>
      <c r="AL31" s="35">
        <f>SUMIF('PL3-GN TUNG DA'!$AO$15:$AO$514,B31,'PL3-GN TUNG DA'!$K$15:$K$514)</f>
        <v>0</v>
      </c>
      <c r="AM31" s="35">
        <f>SUMIF('PL3-GN TUNG DA'!$AO$15:$AO$514,B31,'PL3-GN TUNG DA'!$L$15:$L$514)</f>
        <v>0</v>
      </c>
      <c r="AN31" s="35"/>
      <c r="AO31" s="35">
        <f>SUMIF('PL3-GN TUNG DA'!$AO$15:$AO$514,B31,'PL3-GN TUNG DA'!$N$15:$N$514)</f>
        <v>0</v>
      </c>
      <c r="AP31" s="35">
        <f t="shared" si="20"/>
        <v>0</v>
      </c>
      <c r="AQ31" s="35">
        <f t="shared" si="21"/>
        <v>0</v>
      </c>
      <c r="AR31" s="35">
        <f t="shared" si="15"/>
        <v>0</v>
      </c>
      <c r="AS31" s="35">
        <f t="shared" si="22"/>
        <v>0</v>
      </c>
      <c r="AT31" s="35">
        <f>SUMIF('PL3-GN TUNG DA'!$AO$15:$AO$514,B31,'PL3-GN TUNG DA'!$S$15:$S$514)</f>
        <v>0</v>
      </c>
      <c r="AU31" s="35">
        <f>SUMIF('PL3-GN TUNG DA'!$AO$15:$AO$514,B31,'PL3-GN TUNG DA'!$T$15:$T$514)</f>
        <v>0</v>
      </c>
      <c r="AV31" s="35">
        <f>SUMIF('PL3-GN TUNG DA'!$AO$15:$AO$514,B31,'PL3-GN TUNG DA'!$U$15:$U$514)</f>
        <v>0</v>
      </c>
      <c r="AW31" s="35">
        <f>SUMIF('PL3-GN TUNG DA'!$AO$15:$AO$514,B31,'PL3-GN TUNG DA'!$V$15:$V$514)</f>
        <v>0</v>
      </c>
      <c r="AX31" s="35">
        <f>SUMIF('PL3-GN TUNG DA'!$AO$15:$AO$514,B31,'PL3-GN TUNG DA'!$W$15:$W$514)</f>
        <v>0</v>
      </c>
      <c r="AY31" s="35">
        <f>SUMIF('PL3-GN TUNG DA'!$AO$15:$AO$514,B31,'PL3-GN TUNG DA'!$X$15:$X$514)</f>
        <v>0</v>
      </c>
      <c r="AZ31" s="39">
        <f t="shared" si="23"/>
        <v>16149</v>
      </c>
      <c r="BA31" s="39">
        <f t="shared" si="24"/>
        <v>16149</v>
      </c>
      <c r="BB31" s="35">
        <f>SUMIF('PL3-GN TUNG DA'!$AO$15:$AO$514,B31,'PL3-GN TUNG DA'!$AA$15:$AA$514)</f>
        <v>16149</v>
      </c>
      <c r="BC31" s="35">
        <f>SUMIF('PL3-GN TUNG DA'!$AO$15:$AO$514,B31,'PL3-GN TUNG DA'!$AB$15:$AB$514)</f>
        <v>0</v>
      </c>
      <c r="BD31" s="35">
        <f>SUMIF('PL3-GN TUNG DA'!$AO$15:$AO$514,B31,'PL3-GN TUNG DA'!$AC$15:$AC$514)</f>
        <v>0</v>
      </c>
      <c r="BE31" s="35">
        <f>SUMIF('PL3-GN TUNG DA'!$AO$15:$AO$514,B31,'PL3-GN TUNG DA'!$AD$15:$AD$514)</f>
        <v>0</v>
      </c>
      <c r="BF31" s="35"/>
      <c r="BG31" s="39">
        <f t="shared" si="25"/>
        <v>0</v>
      </c>
      <c r="BH31" s="39">
        <f t="shared" si="26"/>
        <v>0</v>
      </c>
      <c r="BI31" s="35">
        <f>SUMIF('PL3-GN TUNG DA'!$AO$15:$AO$514,B31,'PL3-GN TUNG DA'!$AH$15:$AH$514)</f>
        <v>0</v>
      </c>
      <c r="BJ31" s="35">
        <f>SUMIF('PL3-GN TUNG DA'!$AO$15:$AO$514,B31,'PL3-GN TUNG DA'!$AI$15:$AI$514)</f>
        <v>0</v>
      </c>
      <c r="BK31" s="35">
        <f>SUMIF('PL3-GN TUNG DA'!$AO$15:$AO$514,B31,'PL3-GN TUNG DA'!$AJ$15:$AJ$514)</f>
        <v>0</v>
      </c>
      <c r="BL31" s="35"/>
      <c r="BM31" s="35">
        <f>SUMIF('PL3-GN TUNG DA'!$AO$15:$AO$514,B31,'PL3-GN TUNG DA'!$AL$15:$AL$514)</f>
        <v>0</v>
      </c>
      <c r="BN31" s="112">
        <f t="shared" si="11"/>
        <v>119.18081180811808</v>
      </c>
      <c r="BO31" s="84">
        <f t="shared" si="12"/>
        <v>99.993808049535602</v>
      </c>
      <c r="BP31">
        <v>16149</v>
      </c>
      <c r="BQ31" s="57">
        <f t="shared" si="13"/>
        <v>16149</v>
      </c>
    </row>
    <row r="32" spans="1:69">
      <c r="A32" s="76">
        <v>16</v>
      </c>
      <c r="B32" s="4" t="s">
        <v>385</v>
      </c>
      <c r="C32" s="253">
        <f t="shared" si="3"/>
        <v>0</v>
      </c>
      <c r="D32" s="35">
        <f t="shared" si="16"/>
        <v>0</v>
      </c>
      <c r="E32" s="35">
        <f>SUMIF('PL4-GN KD23-24'!$AD$11:$AD$489,B32,'PL4-GN KD23-24'!$E$11:$E$489)</f>
        <v>0</v>
      </c>
      <c r="F32" s="35">
        <f>SUMIF('PL4-GN KD23-24'!$AD$11:$AD$489,B32,'PL4-GN KD23-24'!$F$11:$F$489)</f>
        <v>0</v>
      </c>
      <c r="G32" s="35">
        <f>SUMIF('PL4-GN KD23-24'!$AD$11:$AD$489,B32,'PL4-GN KD23-24'!$G$11:$G$489)</f>
        <v>0</v>
      </c>
      <c r="H32" s="35">
        <f>SUMIF('PL4-GN KD23-24'!$AD$11:$AD$489,B32,'PL4-GN KD23-24'!$H$11:$H$489)</f>
        <v>0</v>
      </c>
      <c r="I32" s="253">
        <f t="shared" si="4"/>
        <v>0</v>
      </c>
      <c r="J32" s="254">
        <f t="shared" si="5"/>
        <v>0</v>
      </c>
      <c r="K32" s="4"/>
      <c r="L32" s="4"/>
      <c r="M32" s="4"/>
      <c r="N32" s="4"/>
      <c r="O32" s="4"/>
      <c r="P32" s="254">
        <f t="shared" si="6"/>
        <v>0</v>
      </c>
      <c r="Q32" s="254">
        <f t="shared" si="14"/>
        <v>0</v>
      </c>
      <c r="R32" s="35">
        <f>SUMIF('PL4-GN KD23-24'!$AD$11:$AD$490,B32,'PL4-GN KD23-24'!$R$11:R505)</f>
        <v>0</v>
      </c>
      <c r="S32" s="35">
        <f>SUMIF('PL4-GN KD23-24'!$AD$11:$AD$490,B32,'PL4-GN KD23-24'!$S$11:$S$490)</f>
        <v>0</v>
      </c>
      <c r="T32" s="35">
        <f>SUMIF('PL4-GN KD23-24'!$AD$11:$AD$490,B32,'PL4-GN KD23-24'!$T$11:$T$490)</f>
        <v>0</v>
      </c>
      <c r="U32" s="35">
        <f>SUMIF('PL4-GN KD23-24'!$AD$11:$AD$490,B32,'PL4-GN KD23-24'!$U$11:$U$490)</f>
        <v>0</v>
      </c>
      <c r="V32" s="254">
        <f t="shared" si="7"/>
        <v>0</v>
      </c>
      <c r="W32" s="254">
        <f t="shared" si="8"/>
        <v>0</v>
      </c>
      <c r="X32" s="4"/>
      <c r="Y32" s="4"/>
      <c r="Z32" s="4"/>
      <c r="AA32" s="4"/>
      <c r="AB32" s="4"/>
      <c r="AC32" s="4"/>
      <c r="AD32" s="35">
        <f t="shared" si="17"/>
        <v>2840.2</v>
      </c>
      <c r="AE32" s="35">
        <f t="shared" si="17"/>
        <v>2840.2</v>
      </c>
      <c r="AF32" s="35">
        <f t="shared" si="18"/>
        <v>258.2</v>
      </c>
      <c r="AG32" s="35">
        <f t="shared" si="19"/>
        <v>258.2</v>
      </c>
      <c r="AH32" s="35">
        <f>SUMIF('PL3-GN TUNG DA'!$AO$15:$AO$514,B32,'PL3-GN TUNG DA'!$G$15:$G$514)</f>
        <v>0</v>
      </c>
      <c r="AI32" s="35">
        <f>SUMIF('PL3-GN TUNG DA'!$AO$15:$AO$514,B32,'PL3-GN TUNG DA'!$H$15:$H$514)</f>
        <v>0</v>
      </c>
      <c r="AJ32" s="35">
        <f>SUMIF('PL3-GN TUNG DA'!$AO$15:$AO$514,B32,'PL3-GN TUNG DA'!$I$15:$I$514)</f>
        <v>258.2</v>
      </c>
      <c r="AK32" s="35">
        <f>SUMIF('PL3-GN TUNG DA'!$AO$15:$AO$514,B32,'PL3-GN TUNG DA'!$J$15:$J$514)</f>
        <v>258.2</v>
      </c>
      <c r="AL32" s="35">
        <f>SUMIF('PL3-GN TUNG DA'!$AO$15:$AO$514,B32,'PL3-GN TUNG DA'!$K$15:$K$514)</f>
        <v>0</v>
      </c>
      <c r="AM32" s="35">
        <f>SUMIF('PL3-GN TUNG DA'!$AO$15:$AO$514,B32,'PL3-GN TUNG DA'!$L$15:$L$514)</f>
        <v>0</v>
      </c>
      <c r="AN32" s="35"/>
      <c r="AO32" s="35">
        <f>SUMIF('PL3-GN TUNG DA'!$AO$15:$AO$514,B32,'PL3-GN TUNG DA'!$N$15:$N$514)</f>
        <v>0</v>
      </c>
      <c r="AP32" s="35">
        <f t="shared" si="20"/>
        <v>2582</v>
      </c>
      <c r="AQ32" s="35">
        <f t="shared" si="21"/>
        <v>2582</v>
      </c>
      <c r="AR32" s="35">
        <f t="shared" si="15"/>
        <v>2582</v>
      </c>
      <c r="AS32" s="35">
        <f t="shared" si="22"/>
        <v>2582</v>
      </c>
      <c r="AT32" s="35">
        <f>SUMIF('PL3-GN TUNG DA'!$AO$15:$AO$514,B32,'PL3-GN TUNG DA'!$S$15:$S$514)</f>
        <v>0</v>
      </c>
      <c r="AU32" s="35">
        <f>SUMIF('PL3-GN TUNG DA'!$AO$15:$AO$514,B32,'PL3-GN TUNG DA'!$T$15:$T$514)</f>
        <v>0</v>
      </c>
      <c r="AV32" s="35">
        <f>SUMIF('PL3-GN TUNG DA'!$AO$15:$AO$514,B32,'PL3-GN TUNG DA'!$U$15:$U$514)</f>
        <v>0</v>
      </c>
      <c r="AW32" s="35">
        <f>SUMIF('PL3-GN TUNG DA'!$AO$15:$AO$514,B32,'PL3-GN TUNG DA'!$V$15:$V$514)</f>
        <v>2582</v>
      </c>
      <c r="AX32" s="35">
        <f>SUMIF('PL3-GN TUNG DA'!$AO$15:$AO$514,B32,'PL3-GN TUNG DA'!$W$15:$W$514)</f>
        <v>0</v>
      </c>
      <c r="AY32" s="35">
        <f>SUMIF('PL3-GN TUNG DA'!$AO$15:$AO$514,B32,'PL3-GN TUNG DA'!$X$15:$X$514)</f>
        <v>0</v>
      </c>
      <c r="AZ32" s="39">
        <f t="shared" si="23"/>
        <v>887</v>
      </c>
      <c r="BA32" s="39">
        <f t="shared" si="24"/>
        <v>0</v>
      </c>
      <c r="BB32" s="35">
        <f>SUMIF('PL3-GN TUNG DA'!$AO$15:$AO$514,B32,'PL3-GN TUNG DA'!$AA$15:$AA$514)</f>
        <v>0</v>
      </c>
      <c r="BC32" s="35">
        <f>SUMIF('PL3-GN TUNG DA'!$AO$15:$AO$514,B32,'PL3-GN TUNG DA'!$AB$15:$AB$514)</f>
        <v>0</v>
      </c>
      <c r="BD32" s="35"/>
      <c r="BE32" s="35"/>
      <c r="BF32" s="35"/>
      <c r="BG32" s="39">
        <f t="shared" si="25"/>
        <v>887</v>
      </c>
      <c r="BH32" s="39">
        <f t="shared" si="26"/>
        <v>887</v>
      </c>
      <c r="BI32" s="35">
        <f>SUMIF('PL3-GN TUNG DA'!$AO$15:$AO$514,B32,'PL3-GN TUNG DA'!$AH$15:$AH$514)</f>
        <v>0</v>
      </c>
      <c r="BJ32" s="35">
        <f>SUMIF('PL3-GN TUNG DA'!$AO$15:$AO$514,B32,'PL3-GN TUNG DA'!$AI$15:$AI$514)</f>
        <v>0</v>
      </c>
      <c r="BK32" s="35">
        <f>SUMIF('PL3-GN TUNG DA'!$AO$15:$AO$514,B32,'PL3-GN TUNG DA'!$AJ$15:$AJ$514)</f>
        <v>887</v>
      </c>
      <c r="BL32" s="35"/>
      <c r="BM32" s="35"/>
      <c r="BN32" s="112">
        <f t="shared" si="11"/>
        <v>31.230195056686149</v>
      </c>
      <c r="BO32" s="84">
        <f t="shared" si="12"/>
        <v>31.230195056686149</v>
      </c>
      <c r="BP32">
        <v>0</v>
      </c>
      <c r="BQ32" s="57">
        <f t="shared" si="13"/>
        <v>0</v>
      </c>
    </row>
    <row r="33" spans="1:71">
      <c r="A33" s="76">
        <v>17</v>
      </c>
      <c r="B33" s="4" t="s">
        <v>384</v>
      </c>
      <c r="C33" s="253">
        <f t="shared" si="3"/>
        <v>3348</v>
      </c>
      <c r="D33" s="35">
        <f t="shared" si="16"/>
        <v>0</v>
      </c>
      <c r="E33" s="35">
        <f>SUMIF('PL4-GN KD23-24'!$AD$11:$AD$489,B33,'PL4-GN KD23-24'!$E$11:$E$489)</f>
        <v>0</v>
      </c>
      <c r="F33" s="35">
        <f>SUMIF('PL4-GN KD23-24'!$AD$11:$AD$489,B33,'PL4-GN KD23-24'!$F$11:$F$489)</f>
        <v>0</v>
      </c>
      <c r="G33" s="35">
        <f>SUMIF('PL4-GN KD23-24'!$AD$11:$AD$489,B33,'PL4-GN KD23-24'!$G$11:$G$489)</f>
        <v>0</v>
      </c>
      <c r="H33" s="35">
        <f>SUMIF('PL4-GN KD23-24'!$AD$11:$AD$489,B33,'PL4-GN KD23-24'!$H$11:$H$489)</f>
        <v>0</v>
      </c>
      <c r="I33" s="253">
        <f t="shared" si="4"/>
        <v>3348</v>
      </c>
      <c r="J33" s="254">
        <f t="shared" si="5"/>
        <v>3348</v>
      </c>
      <c r="K33" s="4"/>
      <c r="L33" s="4"/>
      <c r="M33" s="254">
        <v>3348</v>
      </c>
      <c r="N33" s="4"/>
      <c r="O33" s="4"/>
      <c r="P33" s="254">
        <f t="shared" si="6"/>
        <v>1784</v>
      </c>
      <c r="Q33" s="254">
        <f t="shared" si="14"/>
        <v>0</v>
      </c>
      <c r="R33" s="35">
        <f>SUMIF('PL4-GN KD23-24'!$AD$11:$AD$490,B33,'PL4-GN KD23-24'!$R$11:R506)</f>
        <v>0</v>
      </c>
      <c r="S33" s="35">
        <f>SUMIF('PL4-GN KD23-24'!$AD$11:$AD$490,B33,'PL4-GN KD23-24'!$S$11:$S$490)</f>
        <v>0</v>
      </c>
      <c r="T33" s="35">
        <f>SUMIF('PL4-GN KD23-24'!$AD$11:$AD$490,B33,'PL4-GN KD23-24'!$T$11:$T$490)</f>
        <v>0</v>
      </c>
      <c r="U33" s="35">
        <f>SUMIF('PL4-GN KD23-24'!$AD$11:$AD$490,B33,'PL4-GN KD23-24'!$U$11:$U$490)</f>
        <v>0</v>
      </c>
      <c r="V33" s="254">
        <f t="shared" si="7"/>
        <v>1784</v>
      </c>
      <c r="W33" s="254">
        <f t="shared" si="8"/>
        <v>1784</v>
      </c>
      <c r="X33" s="4"/>
      <c r="Y33" s="4"/>
      <c r="Z33" s="4">
        <v>1784</v>
      </c>
      <c r="AA33" s="4"/>
      <c r="AB33" s="4"/>
      <c r="AC33" s="4"/>
      <c r="AD33" s="35">
        <f t="shared" si="17"/>
        <v>2528.8567717996289</v>
      </c>
      <c r="AE33" s="35">
        <f t="shared" si="17"/>
        <v>2528.8567717996289</v>
      </c>
      <c r="AF33" s="35">
        <f t="shared" si="18"/>
        <v>229.856771799629</v>
      </c>
      <c r="AG33" s="35">
        <f t="shared" si="19"/>
        <v>229.856771799629</v>
      </c>
      <c r="AH33" s="35">
        <f>SUMIF('PL3-GN TUNG DA'!$AO$15:$AO$514,B33,'PL3-GN TUNG DA'!$G$15:$G$514)</f>
        <v>0</v>
      </c>
      <c r="AI33" s="35">
        <f>SUMIF('PL3-GN TUNG DA'!$AO$15:$AO$514,B33,'PL3-GN TUNG DA'!$H$15:$H$514)</f>
        <v>0</v>
      </c>
      <c r="AJ33" s="35">
        <f>SUMIF('PL3-GN TUNG DA'!$AO$15:$AO$514,B33,'PL3-GN TUNG DA'!$I$15:$I$514)</f>
        <v>229.856771799629</v>
      </c>
      <c r="AK33" s="35">
        <f>SUMIF('PL3-GN TUNG DA'!$AO$15:$AO$514,B33,'PL3-GN TUNG DA'!$J$15:$J$514)</f>
        <v>229.856771799629</v>
      </c>
      <c r="AL33" s="35">
        <f>SUMIF('PL3-GN TUNG DA'!$AO$15:$AO$514,B33,'PL3-GN TUNG DA'!$K$15:$K$514)</f>
        <v>0</v>
      </c>
      <c r="AM33" s="35">
        <f>SUMIF('PL3-GN TUNG DA'!$AO$15:$AO$514,B33,'PL3-GN TUNG DA'!$L$15:$L$514)</f>
        <v>0</v>
      </c>
      <c r="AN33" s="35"/>
      <c r="AO33" s="35">
        <f>SUMIF('PL3-GN TUNG DA'!$AO$15:$AO$514,B33,'PL3-GN TUNG DA'!$N$15:$N$514)</f>
        <v>0</v>
      </c>
      <c r="AP33" s="35">
        <f t="shared" si="20"/>
        <v>2299</v>
      </c>
      <c r="AQ33" s="35">
        <f t="shared" si="21"/>
        <v>2299</v>
      </c>
      <c r="AR33" s="35">
        <f t="shared" si="15"/>
        <v>2299</v>
      </c>
      <c r="AS33" s="35">
        <f t="shared" si="22"/>
        <v>2299</v>
      </c>
      <c r="AT33" s="35">
        <f>SUMIF('PL3-GN TUNG DA'!$AO$15:$AO$514,B33,'PL3-GN TUNG DA'!$S$15:$S$514)</f>
        <v>0</v>
      </c>
      <c r="AU33" s="35">
        <f>SUMIF('PL3-GN TUNG DA'!$AO$15:$AO$514,B33,'PL3-GN TUNG DA'!$T$15:$T$514)</f>
        <v>0</v>
      </c>
      <c r="AV33" s="35">
        <f>SUMIF('PL3-GN TUNG DA'!$AO$15:$AO$514,B33,'PL3-GN TUNG DA'!$U$15:$U$514)</f>
        <v>0</v>
      </c>
      <c r="AW33" s="35">
        <f>SUMIF('PL3-GN TUNG DA'!$AO$15:$AO$514,B33,'PL3-GN TUNG DA'!$V$15:$V$514)</f>
        <v>2299</v>
      </c>
      <c r="AX33" s="35">
        <f>SUMIF('PL3-GN TUNG DA'!$AO$15:$AO$514,B33,'PL3-GN TUNG DA'!$W$15:$W$514)</f>
        <v>0</v>
      </c>
      <c r="AY33" s="35">
        <f>SUMIF('PL3-GN TUNG DA'!$AO$15:$AO$514,B33,'PL3-GN TUNG DA'!$X$15:$X$514)</f>
        <v>0</v>
      </c>
      <c r="AZ33" s="39">
        <f t="shared" si="23"/>
        <v>44</v>
      </c>
      <c r="BA33" s="39">
        <f t="shared" si="24"/>
        <v>44</v>
      </c>
      <c r="BB33" s="35">
        <f>SUMIF('PL3-GN TUNG DA'!$AO$15:$AO$514,B33,'PL3-GN TUNG DA'!$AA$15:$AA$514)</f>
        <v>0</v>
      </c>
      <c r="BC33" s="35">
        <f>SUMIF('PL3-GN TUNG DA'!$AO$15:$AO$514,B33,'PL3-GN TUNG DA'!$AB$15:$AB$514)</f>
        <v>44</v>
      </c>
      <c r="BD33" s="35"/>
      <c r="BE33" s="35"/>
      <c r="BF33" s="35"/>
      <c r="BG33" s="39">
        <f t="shared" si="25"/>
        <v>0</v>
      </c>
      <c r="BH33" s="39">
        <f t="shared" si="26"/>
        <v>0</v>
      </c>
      <c r="BI33" s="35">
        <f>SUMIF('PL3-GN TUNG DA'!$AO$15:$AO$514,B33,'PL3-GN TUNG DA'!$AH$15:$AH$514)</f>
        <v>0</v>
      </c>
      <c r="BJ33" s="35">
        <f>SUMIF('PL3-GN TUNG DA'!$AO$15:$AO$514,B33,'PL3-GN TUNG DA'!$AI$15:$AI$514)</f>
        <v>0</v>
      </c>
      <c r="BK33" s="35">
        <f>SUMIF('PL3-GN TUNG DA'!$AO$15:$AO$514,B33,'PL3-GN TUNG DA'!$AJ$15:$AJ$514)</f>
        <v>0</v>
      </c>
      <c r="BL33" s="35"/>
      <c r="BM33" s="35"/>
      <c r="BN33" s="112">
        <f t="shared" si="11"/>
        <v>1.7399166489246425</v>
      </c>
      <c r="BO33" s="84">
        <f t="shared" si="12"/>
        <v>1.7399166489246425</v>
      </c>
      <c r="BP33">
        <v>44</v>
      </c>
      <c r="BQ33" s="57">
        <f t="shared" si="13"/>
        <v>1828</v>
      </c>
    </row>
    <row r="34" spans="1:71" s="354" customFormat="1">
      <c r="A34" s="76">
        <v>18</v>
      </c>
      <c r="B34" s="213" t="s">
        <v>278</v>
      </c>
      <c r="C34" s="253">
        <f t="shared" si="3"/>
        <v>0</v>
      </c>
      <c r="D34" s="39">
        <f t="shared" si="16"/>
        <v>0</v>
      </c>
      <c r="E34" s="39">
        <f>SUMIF('PL4-GN KD23-24'!$AD$11:$AD$489,B34,'PL4-GN KD23-24'!$E$11:$E$489)</f>
        <v>0</v>
      </c>
      <c r="F34" s="39">
        <f>SUMIF('PL4-GN KD23-24'!$AD$11:$AD$489,B34,'PL4-GN KD23-24'!$F$11:$F$489)</f>
        <v>0</v>
      </c>
      <c r="G34" s="39">
        <f>SUMIF('PL4-GN KD23-24'!$AD$11:$AD$489,B34,'PL4-GN KD23-24'!$G$11:$G$489)</f>
        <v>0</v>
      </c>
      <c r="H34" s="39">
        <f>SUMIF('PL4-GN KD23-24'!$AD$11:$AD$489,B34,'PL4-GN KD23-24'!$H$11:$H$489)</f>
        <v>0</v>
      </c>
      <c r="I34" s="253">
        <f t="shared" si="4"/>
        <v>0</v>
      </c>
      <c r="J34" s="254">
        <f t="shared" si="5"/>
        <v>0</v>
      </c>
      <c r="K34" s="213"/>
      <c r="L34" s="213"/>
      <c r="M34" s="213"/>
      <c r="N34" s="213"/>
      <c r="O34" s="213"/>
      <c r="P34" s="254">
        <f t="shared" si="6"/>
        <v>0</v>
      </c>
      <c r="Q34" s="254">
        <f t="shared" si="14"/>
        <v>0</v>
      </c>
      <c r="R34" s="39">
        <f>SUMIF('PL4-GN KD23-24'!$AD$11:$AD$490,B34,'PL4-GN KD23-24'!$R$11:R507)</f>
        <v>0</v>
      </c>
      <c r="S34" s="39">
        <f>SUMIF('PL4-GN KD23-24'!$AD$11:$AD$490,B34,'PL4-GN KD23-24'!$S$11:$S$490)</f>
        <v>0</v>
      </c>
      <c r="T34" s="39">
        <f>SUMIF('PL4-GN KD23-24'!$AD$11:$AD$490,B34,'PL4-GN KD23-24'!$T$11:$T$490)</f>
        <v>0</v>
      </c>
      <c r="U34" s="39">
        <f>SUMIF('PL4-GN KD23-24'!$AD$11:$AD$490,B34,'PL4-GN KD23-24'!$U$11:$U$490)</f>
        <v>0</v>
      </c>
      <c r="V34" s="254">
        <f t="shared" si="7"/>
        <v>0</v>
      </c>
      <c r="W34" s="254">
        <f t="shared" si="8"/>
        <v>0</v>
      </c>
      <c r="X34" s="213"/>
      <c r="Y34" s="213"/>
      <c r="Z34" s="213"/>
      <c r="AA34" s="213"/>
      <c r="AB34" s="213"/>
      <c r="AC34" s="213"/>
      <c r="AD34" s="39">
        <f t="shared" si="17"/>
        <v>22123</v>
      </c>
      <c r="AE34" s="39">
        <f t="shared" si="17"/>
        <v>196</v>
      </c>
      <c r="AF34" s="39">
        <f t="shared" si="18"/>
        <v>22123</v>
      </c>
      <c r="AG34" s="39">
        <f t="shared" si="19"/>
        <v>196</v>
      </c>
      <c r="AH34" s="39">
        <f>SUMIF('PL3-GN TUNG DA'!$AO$15:$AO$514,B34,'PL3-GN TUNG DA'!$G$15:$G$514)</f>
        <v>22123</v>
      </c>
      <c r="AI34" s="39">
        <f>SUMIF('PL3-GN TUNG DA'!$AO$15:$AO$514,B34,'PL3-GN TUNG DA'!$H$15:$H$514)</f>
        <v>196</v>
      </c>
      <c r="AJ34" s="39">
        <f>SUMIF('PL3-GN TUNG DA'!$AO$15:$AO$514,B34,'PL3-GN TUNG DA'!$I$15:$I$514)</f>
        <v>0</v>
      </c>
      <c r="AK34" s="39">
        <f>SUMIF('PL3-GN TUNG DA'!$AO$15:$AO$514,B34,'PL3-GN TUNG DA'!$J$15:$J$514)</f>
        <v>0</v>
      </c>
      <c r="AL34" s="39">
        <f>SUMIF('PL3-GN TUNG DA'!$AO$15:$AO$514,B34,'PL3-GN TUNG DA'!$K$15:$K$514)</f>
        <v>0</v>
      </c>
      <c r="AM34" s="39">
        <f>SUMIF('PL3-GN TUNG DA'!$AO$15:$AO$514,B34,'PL3-GN TUNG DA'!$L$15:$L$514)</f>
        <v>0</v>
      </c>
      <c r="AN34" s="39"/>
      <c r="AO34" s="39">
        <f>SUMIF('PL3-GN TUNG DA'!$AO$15:$AO$514,B34,'PL3-GN TUNG DA'!$N$15:$N$514)</f>
        <v>0</v>
      </c>
      <c r="AP34" s="39">
        <f t="shared" si="20"/>
        <v>0</v>
      </c>
      <c r="AQ34" s="39">
        <f t="shared" si="21"/>
        <v>0</v>
      </c>
      <c r="AR34" s="39">
        <f t="shared" si="15"/>
        <v>0</v>
      </c>
      <c r="AS34" s="39">
        <f t="shared" si="22"/>
        <v>0</v>
      </c>
      <c r="AT34" s="39">
        <f>SUMIF('PL3-GN TUNG DA'!$AO$15:$AO$514,B34,'PL3-GN TUNG DA'!$S$15:$S$514)</f>
        <v>0</v>
      </c>
      <c r="AU34" s="39">
        <f>SUMIF('PL3-GN TUNG DA'!$AO$15:$AO$514,B34,'PL3-GN TUNG DA'!$T$15:$T$514)</f>
        <v>0</v>
      </c>
      <c r="AV34" s="39">
        <f>SUMIF('PL3-GN TUNG DA'!$AO$15:$AO$514,B34,'PL3-GN TUNG DA'!$U$15:$U$514)</f>
        <v>0</v>
      </c>
      <c r="AW34" s="39">
        <f>SUMIF('PL3-GN TUNG DA'!$AO$15:$AO$514,B34,'PL3-GN TUNG DA'!$V$15:$V$514)</f>
        <v>0</v>
      </c>
      <c r="AX34" s="39">
        <f>SUMIF('PL3-GN TUNG DA'!$AO$15:$AO$514,B34,'PL3-GN TUNG DA'!$W$15:$W$514)</f>
        <v>0</v>
      </c>
      <c r="AY34" s="39">
        <f>SUMIF('PL3-GN TUNG DA'!$AO$15:$AO$514,B34,'PL3-GN TUNG DA'!$X$15:$X$514)</f>
        <v>0</v>
      </c>
      <c r="AZ34" s="39">
        <f t="shared" si="23"/>
        <v>113</v>
      </c>
      <c r="BA34" s="39">
        <f t="shared" si="24"/>
        <v>113</v>
      </c>
      <c r="BB34" s="39">
        <f>SUMIF('PL3-GN TUNG DA'!$AO$15:$AO$514,B34,'PL3-GN TUNG DA'!$AA$15:$AA$514)</f>
        <v>113</v>
      </c>
      <c r="BC34" s="39">
        <f>SUMIF('PL3-GN TUNG DA'!$AO$15:$AO$514,B34,'PL3-GN TUNG DA'!$AB$15:$AB$514)</f>
        <v>0</v>
      </c>
      <c r="BD34" s="39">
        <f>SUMIF('PL3-GN TUNG DA'!$AO$15:$AO$514,B34,'PL3-GN TUNG DA'!$AC$15:$AC$514)</f>
        <v>0</v>
      </c>
      <c r="BE34" s="39">
        <f>SUMIF('PL3-GN TUNG DA'!$AO$15:$AO$514,B34,'PL3-GN TUNG DA'!$AD$15:$AD$514)</f>
        <v>0</v>
      </c>
      <c r="BF34" s="39"/>
      <c r="BG34" s="39">
        <f t="shared" si="25"/>
        <v>0</v>
      </c>
      <c r="BH34" s="39">
        <f t="shared" si="26"/>
        <v>0</v>
      </c>
      <c r="BI34" s="39">
        <f>SUMIF('PL3-GN TUNG DA'!$AO$15:$AO$514,B34,'PL3-GN TUNG DA'!$AH$15:$AH$514)</f>
        <v>0</v>
      </c>
      <c r="BJ34" s="39">
        <f>SUMIF('PL3-GN TUNG DA'!$AO$15:$AO$514,B34,'PL3-GN TUNG DA'!$AI$15:$AI$514)</f>
        <v>0</v>
      </c>
      <c r="BK34" s="39">
        <f>SUMIF('PL3-GN TUNG DA'!$AO$15:$AO$514,B34,'PL3-GN TUNG DA'!$AJ$15:$AJ$514)</f>
        <v>0</v>
      </c>
      <c r="BL34" s="39"/>
      <c r="BM34" s="39">
        <f>SUMIF('PL3-GN TUNG DA'!$AO$15:$AO$514,B34,'PL3-GN TUNG DA'!$AL$15:$AL$514)</f>
        <v>0</v>
      </c>
      <c r="BN34" s="240">
        <f t="shared" si="11"/>
        <v>0.51078063553767572</v>
      </c>
      <c r="BO34" s="232"/>
      <c r="BP34" s="354">
        <v>113</v>
      </c>
      <c r="BQ34" s="57">
        <f t="shared" si="13"/>
        <v>113</v>
      </c>
    </row>
    <row r="35" spans="1:71">
      <c r="A35" s="76">
        <v>19</v>
      </c>
      <c r="B35" s="4" t="s">
        <v>282</v>
      </c>
      <c r="C35" s="253">
        <f t="shared" si="3"/>
        <v>0</v>
      </c>
      <c r="D35" s="35">
        <f t="shared" si="16"/>
        <v>0</v>
      </c>
      <c r="E35" s="35">
        <f>SUMIF('PL4-GN KD23-24'!$AD$11:$AD$489,B35,'PL4-GN KD23-24'!$E$11:$E$489)</f>
        <v>0</v>
      </c>
      <c r="F35" s="35">
        <f>SUMIF('PL4-GN KD23-24'!$AD$11:$AD$489,B35,'PL4-GN KD23-24'!$F$11:$F$489)</f>
        <v>0</v>
      </c>
      <c r="G35" s="35">
        <f>SUMIF('PL4-GN KD23-24'!$AD$11:$AD$489,B35,'PL4-GN KD23-24'!$G$11:$G$489)</f>
        <v>0</v>
      </c>
      <c r="H35" s="35">
        <f>SUMIF('PL4-GN KD23-24'!$AD$11:$AD$489,B35,'PL4-GN KD23-24'!$H$11:$H$489)</f>
        <v>0</v>
      </c>
      <c r="I35" s="253">
        <f t="shared" si="4"/>
        <v>0</v>
      </c>
      <c r="J35" s="254">
        <f t="shared" si="5"/>
        <v>0</v>
      </c>
      <c r="K35" s="4"/>
      <c r="L35" s="4"/>
      <c r="M35" s="4"/>
      <c r="N35" s="4"/>
      <c r="O35" s="4"/>
      <c r="P35" s="254">
        <f t="shared" si="6"/>
        <v>0</v>
      </c>
      <c r="Q35" s="254">
        <f t="shared" si="14"/>
        <v>0</v>
      </c>
      <c r="R35" s="35">
        <f>SUMIF('PL4-GN KD23-24'!$AD$11:$AD$490,B35,'PL4-GN KD23-24'!$R$11:R508)</f>
        <v>0</v>
      </c>
      <c r="S35" s="35">
        <f>SUMIF('PL4-GN KD23-24'!$AD$11:$AD$490,B35,'PL4-GN KD23-24'!$S$11:$S$490)</f>
        <v>0</v>
      </c>
      <c r="T35" s="35">
        <f>SUMIF('PL4-GN KD23-24'!$AD$11:$AD$490,B35,'PL4-GN KD23-24'!$T$11:$T$490)</f>
        <v>0</v>
      </c>
      <c r="U35" s="35">
        <f>SUMIF('PL4-GN KD23-24'!$AD$11:$AD$490,B35,'PL4-GN KD23-24'!$U$11:$U$490)</f>
        <v>0</v>
      </c>
      <c r="V35" s="254">
        <f t="shared" si="7"/>
        <v>0</v>
      </c>
      <c r="W35" s="254">
        <f t="shared" si="8"/>
        <v>0</v>
      </c>
      <c r="X35" s="4"/>
      <c r="Y35" s="4"/>
      <c r="Z35" s="4"/>
      <c r="AA35" s="4"/>
      <c r="AB35" s="4"/>
      <c r="AC35" s="4"/>
      <c r="AD35" s="35">
        <f t="shared" si="17"/>
        <v>10000</v>
      </c>
      <c r="AE35" s="35">
        <f t="shared" si="17"/>
        <v>14000</v>
      </c>
      <c r="AF35" s="35">
        <f t="shared" si="18"/>
        <v>10000</v>
      </c>
      <c r="AG35" s="35">
        <f t="shared" si="19"/>
        <v>14000</v>
      </c>
      <c r="AH35" s="35">
        <f>SUMIF('PL3-GN TUNG DA'!$AO$15:$AO$514,B35,'PL3-GN TUNG DA'!$G$15:$G$514)</f>
        <v>10000</v>
      </c>
      <c r="AI35" s="35">
        <f>SUMIF('PL3-GN TUNG DA'!$AO$15:$AO$514,B35,'PL3-GN TUNG DA'!$H$15:$H$514)</f>
        <v>14000</v>
      </c>
      <c r="AJ35" s="35">
        <f>SUMIF('PL3-GN TUNG DA'!$AO$15:$AO$514,B35,'PL3-GN TUNG DA'!$I$15:$I$514)</f>
        <v>0</v>
      </c>
      <c r="AK35" s="35">
        <f>SUMIF('PL3-GN TUNG DA'!$AO$15:$AO$514,B35,'PL3-GN TUNG DA'!$J$15:$J$514)</f>
        <v>0</v>
      </c>
      <c r="AL35" s="35">
        <f>SUMIF('PL3-GN TUNG DA'!$AO$15:$AO$514,B35,'PL3-GN TUNG DA'!$K$15:$K$514)</f>
        <v>0</v>
      </c>
      <c r="AM35" s="35">
        <f>SUMIF('PL3-GN TUNG DA'!$AO$15:$AO$514,B35,'PL3-GN TUNG DA'!$L$15:$L$514)</f>
        <v>0</v>
      </c>
      <c r="AN35" s="35"/>
      <c r="AO35" s="35">
        <f>SUMIF('PL3-GN TUNG DA'!$AO$15:$AO$514,B35,'PL3-GN TUNG DA'!$N$15:$N$514)</f>
        <v>0</v>
      </c>
      <c r="AP35" s="35">
        <f t="shared" si="20"/>
        <v>0</v>
      </c>
      <c r="AQ35" s="35">
        <f t="shared" si="21"/>
        <v>0</v>
      </c>
      <c r="AR35" s="35">
        <f t="shared" si="15"/>
        <v>0</v>
      </c>
      <c r="AS35" s="35">
        <f t="shared" si="22"/>
        <v>0</v>
      </c>
      <c r="AT35" s="35">
        <f>SUMIF('PL3-GN TUNG DA'!$AO$15:$AO$514,B35,'PL3-GN TUNG DA'!$S$15:$S$514)</f>
        <v>0</v>
      </c>
      <c r="AU35" s="35">
        <f>SUMIF('PL3-GN TUNG DA'!$AO$15:$AO$514,B35,'PL3-GN TUNG DA'!$T$15:$T$514)</f>
        <v>0</v>
      </c>
      <c r="AV35" s="35">
        <f>SUMIF('PL3-GN TUNG DA'!$AO$15:$AO$514,B35,'PL3-GN TUNG DA'!$U$15:$U$514)</f>
        <v>0</v>
      </c>
      <c r="AW35" s="35">
        <f>SUMIF('PL3-GN TUNG DA'!$AO$15:$AO$514,B35,'PL3-GN TUNG DA'!$V$15:$V$514)</f>
        <v>0</v>
      </c>
      <c r="AX35" s="35">
        <f>SUMIF('PL3-GN TUNG DA'!$AO$15:$AO$514,B35,'PL3-GN TUNG DA'!$W$15:$W$514)</f>
        <v>0</v>
      </c>
      <c r="AY35" s="35">
        <f>SUMIF('PL3-GN TUNG DA'!$AO$15:$AO$514,B35,'PL3-GN TUNG DA'!$X$15:$X$514)</f>
        <v>0</v>
      </c>
      <c r="AZ35" s="39">
        <f t="shared" si="23"/>
        <v>11943</v>
      </c>
      <c r="BA35" s="39">
        <f t="shared" si="24"/>
        <v>11943</v>
      </c>
      <c r="BB35" s="35">
        <f>SUMIF('PL3-GN TUNG DA'!$AO$15:$AO$514,B35,'PL3-GN TUNG DA'!$AA$15:$AA$514)</f>
        <v>11943</v>
      </c>
      <c r="BC35" s="35">
        <f>SUMIF('PL3-GN TUNG DA'!$AO$15:$AO$514,B35,'PL3-GN TUNG DA'!$AB$15:$AB$514)</f>
        <v>0</v>
      </c>
      <c r="BD35" s="35">
        <f>SUMIF('PL3-GN TUNG DA'!$AO$15:$AO$514,B35,'PL3-GN TUNG DA'!$AC$15:$AC$514)</f>
        <v>0</v>
      </c>
      <c r="BE35" s="35">
        <f>SUMIF('PL3-GN TUNG DA'!$AO$15:$AO$514,B35,'PL3-GN TUNG DA'!$AD$15:$AD$514)</f>
        <v>0</v>
      </c>
      <c r="BF35" s="35"/>
      <c r="BG35" s="39">
        <f t="shared" si="25"/>
        <v>0</v>
      </c>
      <c r="BH35" s="39">
        <f t="shared" si="26"/>
        <v>0</v>
      </c>
      <c r="BI35" s="35">
        <f>SUMIF('PL3-GN TUNG DA'!$AO$15:$AO$514,B35,'PL3-GN TUNG DA'!$AH$15:$AH$514)</f>
        <v>0</v>
      </c>
      <c r="BJ35" s="35">
        <f>SUMIF('PL3-GN TUNG DA'!$AO$15:$AO$514,B35,'PL3-GN TUNG DA'!$AI$15:$AI$514)</f>
        <v>0</v>
      </c>
      <c r="BK35" s="35">
        <f>SUMIF('PL3-GN TUNG DA'!$AO$15:$AO$514,B35,'PL3-GN TUNG DA'!$AJ$15:$AJ$514)</f>
        <v>0</v>
      </c>
      <c r="BL35" s="35"/>
      <c r="BM35" s="35">
        <f>SUMIF('PL3-GN TUNG DA'!$AO$15:$AO$514,B35,'PL3-GN TUNG DA'!$AL$15:$AL$514)</f>
        <v>0</v>
      </c>
      <c r="BN35" s="112">
        <f t="shared" si="11"/>
        <v>119.42999999999999</v>
      </c>
      <c r="BO35" s="84">
        <f t="shared" si="12"/>
        <v>85.307142857142864</v>
      </c>
      <c r="BP35">
        <v>11943</v>
      </c>
      <c r="BQ35" s="57">
        <f t="shared" si="13"/>
        <v>11943</v>
      </c>
    </row>
    <row r="36" spans="1:71">
      <c r="A36" s="76">
        <v>20</v>
      </c>
      <c r="B36" s="4" t="s">
        <v>446</v>
      </c>
      <c r="C36" s="253">
        <f t="shared" si="3"/>
        <v>0</v>
      </c>
      <c r="D36" s="35">
        <f t="shared" si="16"/>
        <v>0</v>
      </c>
      <c r="E36" s="35">
        <f>SUMIF('PL4-GN KD23-24'!$AD$11:$AD$489,B36,'PL4-GN KD23-24'!$E$11:$E$489)</f>
        <v>0</v>
      </c>
      <c r="F36" s="35">
        <f>SUMIF('PL4-GN KD23-24'!$AD$11:$AD$489,B36,'PL4-GN KD23-24'!$F$11:$F$489)</f>
        <v>0</v>
      </c>
      <c r="G36" s="35">
        <f>SUMIF('PL4-GN KD23-24'!$AD$11:$AD$489,B36,'PL4-GN KD23-24'!$G$11:$G$489)</f>
        <v>0</v>
      </c>
      <c r="H36" s="35">
        <f>SUMIF('PL4-GN KD23-24'!$AD$11:$AD$489,B36,'PL4-GN KD23-24'!$H$11:$H$489)</f>
        <v>0</v>
      </c>
      <c r="I36" s="253">
        <f t="shared" si="4"/>
        <v>0</v>
      </c>
      <c r="J36" s="254">
        <f t="shared" si="5"/>
        <v>0</v>
      </c>
      <c r="K36" s="4"/>
      <c r="L36" s="4"/>
      <c r="M36" s="4"/>
      <c r="N36" s="4"/>
      <c r="O36" s="4"/>
      <c r="P36" s="254">
        <f t="shared" si="6"/>
        <v>0</v>
      </c>
      <c r="Q36" s="254">
        <f t="shared" si="14"/>
        <v>0</v>
      </c>
      <c r="R36" s="35">
        <f>SUMIF('PL4-GN KD23-24'!$AD$11:$AD$490,B36,'PL4-GN KD23-24'!$R$11:R509)</f>
        <v>0</v>
      </c>
      <c r="S36" s="35">
        <f>SUMIF('PL4-GN KD23-24'!$AD$11:$AD$490,B36,'PL4-GN KD23-24'!$S$11:$S$490)</f>
        <v>0</v>
      </c>
      <c r="T36" s="35">
        <f>SUMIF('PL4-GN KD23-24'!$AD$11:$AD$490,B36,'PL4-GN KD23-24'!$T$11:$T$490)</f>
        <v>0</v>
      </c>
      <c r="U36" s="35">
        <f>SUMIF('PL4-GN KD23-24'!$AD$11:$AD$490,B36,'PL4-GN KD23-24'!$U$11:$U$490)</f>
        <v>0</v>
      </c>
      <c r="V36" s="254">
        <f t="shared" si="7"/>
        <v>0</v>
      </c>
      <c r="W36" s="254">
        <f t="shared" si="8"/>
        <v>0</v>
      </c>
      <c r="X36" s="4"/>
      <c r="Y36" s="4"/>
      <c r="Z36" s="4"/>
      <c r="AA36" s="4"/>
      <c r="AB36" s="4"/>
      <c r="AC36" s="4"/>
      <c r="AD36" s="35">
        <f t="shared" si="17"/>
        <v>5027</v>
      </c>
      <c r="AE36" s="35">
        <f t="shared" si="17"/>
        <v>5027</v>
      </c>
      <c r="AF36" s="35">
        <f t="shared" si="18"/>
        <v>457</v>
      </c>
      <c r="AG36" s="35">
        <f t="shared" si="19"/>
        <v>457</v>
      </c>
      <c r="AH36" s="35">
        <f>SUMIF('PL3-GN TUNG DA'!$AO$15:$AO$514,B36,'PL3-GN TUNG DA'!$G$15:$G$514)</f>
        <v>0</v>
      </c>
      <c r="AI36" s="35">
        <f>SUMIF('PL3-GN TUNG DA'!$AO$15:$AO$514,B36,'PL3-GN TUNG DA'!$H$15:$H$514)</f>
        <v>0</v>
      </c>
      <c r="AJ36" s="35">
        <f>SUMIF('PL3-GN TUNG DA'!$AO$15:$AO$514,B36,'PL3-GN TUNG DA'!$I$15:$I$514)</f>
        <v>457</v>
      </c>
      <c r="AK36" s="35">
        <f>SUMIF('PL3-GN TUNG DA'!$AO$15:$AO$514,B36,'PL3-GN TUNG DA'!$J$15:$J$514)</f>
        <v>457</v>
      </c>
      <c r="AL36" s="35">
        <f>SUMIF('PL3-GN TUNG DA'!$AO$15:$AO$514,B36,'PL3-GN TUNG DA'!$K$15:$K$514)</f>
        <v>0</v>
      </c>
      <c r="AM36" s="35">
        <f>SUMIF('PL3-GN TUNG DA'!$AO$15:$AO$514,B36,'PL3-GN TUNG DA'!$L$15:$L$514)</f>
        <v>0</v>
      </c>
      <c r="AN36" s="35"/>
      <c r="AO36" s="35">
        <f>SUMIF('PL3-GN TUNG DA'!$AO$15:$AO$514,B36,'PL3-GN TUNG DA'!$N$15:$N$514)</f>
        <v>0</v>
      </c>
      <c r="AP36" s="35">
        <f t="shared" si="20"/>
        <v>4570</v>
      </c>
      <c r="AQ36" s="35">
        <f t="shared" si="21"/>
        <v>4570</v>
      </c>
      <c r="AR36" s="35">
        <f t="shared" si="15"/>
        <v>4570</v>
      </c>
      <c r="AS36" s="35">
        <f t="shared" si="22"/>
        <v>4570</v>
      </c>
      <c r="AT36" s="35">
        <f>SUMIF('PL3-GN TUNG DA'!$AO$15:$AO$514,B36,'PL3-GN TUNG DA'!$S$15:$S$514)</f>
        <v>0</v>
      </c>
      <c r="AU36" s="35">
        <f>SUMIF('PL3-GN TUNG DA'!$AO$15:$AO$514,B36,'PL3-GN TUNG DA'!$T$15:$T$514)</f>
        <v>0</v>
      </c>
      <c r="AV36" s="35">
        <f>SUMIF('PL3-GN TUNG DA'!$AO$15:$AO$514,B36,'PL3-GN TUNG DA'!$U$15:$U$514)</f>
        <v>4570</v>
      </c>
      <c r="AW36" s="35">
        <f>SUMIF('PL3-GN TUNG DA'!$AO$15:$AO$514,B36,'PL3-GN TUNG DA'!$V$15:$V$514)</f>
        <v>0</v>
      </c>
      <c r="AX36" s="35">
        <f>SUMIF('PL3-GN TUNG DA'!$AO$15:$AO$514,B36,'PL3-GN TUNG DA'!$W$15:$W$514)</f>
        <v>0</v>
      </c>
      <c r="AY36" s="35">
        <f>SUMIF('PL3-GN TUNG DA'!$AO$15:$AO$514,B36,'PL3-GN TUNG DA'!$X$15:$X$514)</f>
        <v>0</v>
      </c>
      <c r="AZ36" s="39">
        <f t="shared" si="23"/>
        <v>4995</v>
      </c>
      <c r="BA36" s="39">
        <f t="shared" si="24"/>
        <v>457</v>
      </c>
      <c r="BB36" s="35">
        <f>SUMIF('PL3-GN TUNG DA'!$AO$15:$AO$514,B36,'PL3-GN TUNG DA'!$AA$15:$AA$514)</f>
        <v>0</v>
      </c>
      <c r="BC36" s="35">
        <f>SUMIF('PL3-GN TUNG DA'!$AO$15:$AO$514,B36,'PL3-GN TUNG DA'!$AB$15:$AB$514)</f>
        <v>457</v>
      </c>
      <c r="BD36" s="35"/>
      <c r="BE36" s="35"/>
      <c r="BF36" s="35"/>
      <c r="BG36" s="39">
        <f t="shared" si="25"/>
        <v>4538</v>
      </c>
      <c r="BH36" s="39">
        <f t="shared" si="26"/>
        <v>4538</v>
      </c>
      <c r="BI36" s="35">
        <f>SUMIF('PL3-GN TUNG DA'!$AO$15:$AO$514,B36,'PL3-GN TUNG DA'!$AH$15:$AH$514)</f>
        <v>0</v>
      </c>
      <c r="BJ36" s="35">
        <f>SUMIF('PL3-GN TUNG DA'!$AO$15:$AO$514,B36,'PL3-GN TUNG DA'!$AI$15:$AI$514)</f>
        <v>4538</v>
      </c>
      <c r="BK36" s="35">
        <f>SUMIF('PL3-GN TUNG DA'!$AO$15:$AO$514,B36,'PL3-GN TUNG DA'!$AJ$15:$AJ$514)</f>
        <v>0</v>
      </c>
      <c r="BL36" s="35"/>
      <c r="BM36" s="35"/>
      <c r="BN36" s="112">
        <f t="shared" si="11"/>
        <v>99.363437437835685</v>
      </c>
      <c r="BO36" s="84">
        <f t="shared" si="12"/>
        <v>99.363437437835685</v>
      </c>
      <c r="BP36">
        <v>4995</v>
      </c>
      <c r="BQ36" s="57">
        <f t="shared" si="13"/>
        <v>4995</v>
      </c>
    </row>
    <row r="37" spans="1:71">
      <c r="A37" s="76">
        <v>21</v>
      </c>
      <c r="B37" s="4" t="s">
        <v>355</v>
      </c>
      <c r="C37" s="253">
        <f t="shared" si="3"/>
        <v>0</v>
      </c>
      <c r="D37" s="35">
        <f t="shared" si="16"/>
        <v>0</v>
      </c>
      <c r="E37" s="35">
        <f>SUMIF('PL4-GN KD23-24'!$AD$11:$AD$489,B37,'PL4-GN KD23-24'!$E$11:$E$489)</f>
        <v>0</v>
      </c>
      <c r="F37" s="35">
        <f>SUMIF('PL4-GN KD23-24'!$AD$11:$AD$489,B37,'PL4-GN KD23-24'!$F$11:$F$489)</f>
        <v>0</v>
      </c>
      <c r="G37" s="35">
        <f>SUMIF('PL4-GN KD23-24'!$AD$11:$AD$489,B37,'PL4-GN KD23-24'!$G$11:$G$489)</f>
        <v>0</v>
      </c>
      <c r="H37" s="35">
        <f>SUMIF('PL4-GN KD23-24'!$AD$11:$AD$489,B37,'PL4-GN KD23-24'!$H$11:$H$489)</f>
        <v>0</v>
      </c>
      <c r="I37" s="253">
        <f t="shared" si="4"/>
        <v>0</v>
      </c>
      <c r="J37" s="254">
        <f t="shared" si="5"/>
        <v>0</v>
      </c>
      <c r="K37" s="4"/>
      <c r="L37" s="4"/>
      <c r="M37" s="4"/>
      <c r="N37" s="4"/>
      <c r="O37" s="4"/>
      <c r="P37" s="254">
        <f t="shared" si="6"/>
        <v>0</v>
      </c>
      <c r="Q37" s="254">
        <f t="shared" si="14"/>
        <v>0</v>
      </c>
      <c r="R37" s="35">
        <f>SUMIF('PL4-GN KD23-24'!$AD$11:$AD$490,B37,'PL4-GN KD23-24'!$R$11:R510)</f>
        <v>0</v>
      </c>
      <c r="S37" s="35">
        <f>SUMIF('PL4-GN KD23-24'!$AD$11:$AD$490,B37,'PL4-GN KD23-24'!$S$11:$S$490)</f>
        <v>0</v>
      </c>
      <c r="T37" s="35">
        <f>SUMIF('PL4-GN KD23-24'!$AD$11:$AD$490,B37,'PL4-GN KD23-24'!$T$11:$T$490)</f>
        <v>0</v>
      </c>
      <c r="U37" s="35">
        <f>SUMIF('PL4-GN KD23-24'!$AD$11:$AD$490,B37,'PL4-GN KD23-24'!$U$11:$U$490)</f>
        <v>0</v>
      </c>
      <c r="V37" s="254">
        <f t="shared" si="7"/>
        <v>0</v>
      </c>
      <c r="W37" s="254">
        <f t="shared" si="8"/>
        <v>0</v>
      </c>
      <c r="X37" s="4"/>
      <c r="Y37" s="4"/>
      <c r="Z37" s="4"/>
      <c r="AA37" s="4"/>
      <c r="AB37" s="4"/>
      <c r="AC37" s="4"/>
      <c r="AD37" s="35">
        <f t="shared" si="17"/>
        <v>16585</v>
      </c>
      <c r="AE37" s="35">
        <f t="shared" si="17"/>
        <v>16585</v>
      </c>
      <c r="AF37" s="35">
        <f t="shared" si="18"/>
        <v>1507</v>
      </c>
      <c r="AG37" s="35">
        <f t="shared" si="19"/>
        <v>1507</v>
      </c>
      <c r="AH37" s="35">
        <f>SUMIF('PL3-GN TUNG DA'!$AO$15:$AO$514,B37,'PL3-GN TUNG DA'!$G$15:$G$514)</f>
        <v>0</v>
      </c>
      <c r="AI37" s="35">
        <f>SUMIF('PL3-GN TUNG DA'!$AO$15:$AO$514,B37,'PL3-GN TUNG DA'!$H$15:$H$514)</f>
        <v>0</v>
      </c>
      <c r="AJ37" s="35">
        <f>SUMIF('PL3-GN TUNG DA'!$AO$15:$AO$514,B37,'PL3-GN TUNG DA'!$I$15:$I$514)</f>
        <v>1507</v>
      </c>
      <c r="AK37" s="35">
        <f>SUMIF('PL3-GN TUNG DA'!$AO$15:$AO$514,B37,'PL3-GN TUNG DA'!$J$15:$J$514)</f>
        <v>1507</v>
      </c>
      <c r="AL37" s="35">
        <f>SUMIF('PL3-GN TUNG DA'!$AO$15:$AO$514,B37,'PL3-GN TUNG DA'!$K$15:$K$514)</f>
        <v>0</v>
      </c>
      <c r="AM37" s="35">
        <f>SUMIF('PL3-GN TUNG DA'!$AO$15:$AO$514,B37,'PL3-GN TUNG DA'!$L$15:$L$514)</f>
        <v>0</v>
      </c>
      <c r="AN37" s="35"/>
      <c r="AO37" s="35">
        <f>SUMIF('PL3-GN TUNG DA'!$AO$15:$AO$514,B37,'PL3-GN TUNG DA'!$N$15:$N$514)</f>
        <v>0</v>
      </c>
      <c r="AP37" s="35">
        <f t="shared" si="20"/>
        <v>15078</v>
      </c>
      <c r="AQ37" s="35">
        <f t="shared" si="21"/>
        <v>15078</v>
      </c>
      <c r="AR37" s="35">
        <f t="shared" si="15"/>
        <v>15078</v>
      </c>
      <c r="AS37" s="35">
        <f t="shared" si="22"/>
        <v>15078</v>
      </c>
      <c r="AT37" s="35">
        <f>SUMIF('PL3-GN TUNG DA'!$AO$15:$AO$514,B37,'PL3-GN TUNG DA'!$S$15:$S$514)</f>
        <v>0</v>
      </c>
      <c r="AU37" s="35">
        <f>SUMIF('PL3-GN TUNG DA'!$AO$15:$AO$514,B37,'PL3-GN TUNG DA'!$T$15:$T$514)</f>
        <v>0</v>
      </c>
      <c r="AV37" s="35">
        <f>SUMIF('PL3-GN TUNG DA'!$AO$15:$AO$514,B37,'PL3-GN TUNG DA'!$U$15:$U$514)</f>
        <v>15078</v>
      </c>
      <c r="AW37" s="35">
        <f>SUMIF('PL3-GN TUNG DA'!$AO$15:$AO$514,B37,'PL3-GN TUNG DA'!$V$15:$V$514)</f>
        <v>0</v>
      </c>
      <c r="AX37" s="35">
        <f>SUMIF('PL3-GN TUNG DA'!$AO$15:$AO$514,B37,'PL3-GN TUNG DA'!$W$15:$W$514)</f>
        <v>0</v>
      </c>
      <c r="AY37" s="35">
        <f>SUMIF('PL3-GN TUNG DA'!$AO$15:$AO$514,B37,'PL3-GN TUNG DA'!$X$15:$X$514)</f>
        <v>0</v>
      </c>
      <c r="AZ37" s="39">
        <f t="shared" si="23"/>
        <v>13555</v>
      </c>
      <c r="BA37" s="39">
        <f t="shared" si="24"/>
        <v>69</v>
      </c>
      <c r="BB37" s="35">
        <f>SUMIF('PL3-GN TUNG DA'!$AO$15:$AO$514,B37,'PL3-GN TUNG DA'!$AA$15:$AA$514)</f>
        <v>0</v>
      </c>
      <c r="BC37" s="35">
        <f>SUMIF('PL3-GN TUNG DA'!$AO$15:$AO$514,B37,'PL3-GN TUNG DA'!$AB$15:$AB$514)</f>
        <v>69</v>
      </c>
      <c r="BD37" s="35"/>
      <c r="BE37" s="35"/>
      <c r="BF37" s="35"/>
      <c r="BG37" s="39">
        <f t="shared" si="25"/>
        <v>13486</v>
      </c>
      <c r="BH37" s="39">
        <f t="shared" si="26"/>
        <v>13486</v>
      </c>
      <c r="BI37" s="35">
        <f>SUMIF('PL3-GN TUNG DA'!$AO$15:$AO$514,B37,'PL3-GN TUNG DA'!$AH$15:$AH$514)</f>
        <v>0</v>
      </c>
      <c r="BJ37" s="35">
        <f>SUMIF('PL3-GN TUNG DA'!$AO$15:$AO$514,B37,'PL3-GN TUNG DA'!$AI$15:$AI$514)</f>
        <v>13486</v>
      </c>
      <c r="BK37" s="35">
        <f>SUMIF('PL3-GN TUNG DA'!$AO$15:$AO$514,B37,'PL3-GN TUNG DA'!$AJ$15:$AJ$514)</f>
        <v>0</v>
      </c>
      <c r="BL37" s="35"/>
      <c r="BM37" s="35"/>
      <c r="BN37" s="112">
        <f t="shared" si="11"/>
        <v>81.730479348809155</v>
      </c>
      <c r="BO37" s="84">
        <f t="shared" si="12"/>
        <v>81.730479348809155</v>
      </c>
      <c r="BP37">
        <v>13555</v>
      </c>
      <c r="BQ37" s="57">
        <f t="shared" si="13"/>
        <v>13555</v>
      </c>
    </row>
    <row r="38" spans="1:71">
      <c r="A38" s="76">
        <v>22</v>
      </c>
      <c r="B38" s="4" t="s">
        <v>356</v>
      </c>
      <c r="C38" s="253">
        <f t="shared" si="3"/>
        <v>0</v>
      </c>
      <c r="D38" s="35">
        <f t="shared" si="16"/>
        <v>0</v>
      </c>
      <c r="E38" s="35">
        <f>SUMIF('PL4-GN KD23-24'!$AD$11:$AD$489,B38,'PL4-GN KD23-24'!$E$11:$E$489)</f>
        <v>0</v>
      </c>
      <c r="F38" s="35">
        <f>SUMIF('PL4-GN KD23-24'!$AD$11:$AD$489,B38,'PL4-GN KD23-24'!$F$11:$F$489)</f>
        <v>0</v>
      </c>
      <c r="G38" s="35">
        <f>SUMIF('PL4-GN KD23-24'!$AD$11:$AD$489,B38,'PL4-GN KD23-24'!$G$11:$G$489)</f>
        <v>0</v>
      </c>
      <c r="H38" s="35">
        <f>SUMIF('PL4-GN KD23-24'!$AD$11:$AD$489,B38,'PL4-GN KD23-24'!$H$11:$H$489)</f>
        <v>0</v>
      </c>
      <c r="I38" s="253">
        <f t="shared" si="4"/>
        <v>0</v>
      </c>
      <c r="J38" s="254">
        <f t="shared" si="5"/>
        <v>0</v>
      </c>
      <c r="K38" s="4"/>
      <c r="L38" s="4"/>
      <c r="M38" s="4"/>
      <c r="N38" s="4"/>
      <c r="O38" s="4"/>
      <c r="P38" s="254">
        <f t="shared" si="6"/>
        <v>0</v>
      </c>
      <c r="Q38" s="254">
        <f t="shared" si="14"/>
        <v>0</v>
      </c>
      <c r="R38" s="35">
        <f>SUMIF('PL4-GN KD23-24'!$AD$11:$AD$490,B38,'PL4-GN KD23-24'!$R$11:R511)</f>
        <v>0</v>
      </c>
      <c r="S38" s="35">
        <f>SUMIF('PL4-GN KD23-24'!$AD$11:$AD$490,B38,'PL4-GN KD23-24'!$S$11:$S$490)</f>
        <v>0</v>
      </c>
      <c r="T38" s="35">
        <f>SUMIF('PL4-GN KD23-24'!$AD$11:$AD$490,B38,'PL4-GN KD23-24'!$T$11:$T$490)</f>
        <v>0</v>
      </c>
      <c r="U38" s="35">
        <f>SUMIF('PL4-GN KD23-24'!$AD$11:$AD$490,B38,'PL4-GN KD23-24'!$U$11:$U$490)</f>
        <v>0</v>
      </c>
      <c r="V38" s="254">
        <f t="shared" si="7"/>
        <v>0</v>
      </c>
      <c r="W38" s="254">
        <f t="shared" si="8"/>
        <v>0</v>
      </c>
      <c r="X38" s="4"/>
      <c r="Y38" s="4"/>
      <c r="Z38" s="4"/>
      <c r="AA38" s="4"/>
      <c r="AB38" s="4"/>
      <c r="AC38" s="4"/>
      <c r="AD38" s="35">
        <f t="shared" si="17"/>
        <v>3790</v>
      </c>
      <c r="AE38" s="35">
        <f t="shared" si="17"/>
        <v>3790</v>
      </c>
      <c r="AF38" s="35">
        <f t="shared" si="18"/>
        <v>345</v>
      </c>
      <c r="AG38" s="35">
        <f t="shared" si="19"/>
        <v>345</v>
      </c>
      <c r="AH38" s="35">
        <f>SUMIF('PL3-GN TUNG DA'!$AO$15:$AO$514,B38,'PL3-GN TUNG DA'!$G$15:$G$514)</f>
        <v>0</v>
      </c>
      <c r="AI38" s="35">
        <f>SUMIF('PL3-GN TUNG DA'!$AO$15:$AO$514,B38,'PL3-GN TUNG DA'!$H$15:$H$514)</f>
        <v>0</v>
      </c>
      <c r="AJ38" s="35">
        <f>SUMIF('PL3-GN TUNG DA'!$AO$15:$AO$514,B38,'PL3-GN TUNG DA'!$I$15:$I$514)</f>
        <v>345</v>
      </c>
      <c r="AK38" s="35">
        <f>SUMIF('PL3-GN TUNG DA'!$AO$15:$AO$514,B38,'PL3-GN TUNG DA'!$J$15:$J$514)</f>
        <v>345</v>
      </c>
      <c r="AL38" s="35">
        <f>SUMIF('PL3-GN TUNG DA'!$AO$15:$AO$514,B38,'PL3-GN TUNG DA'!$K$15:$K$514)</f>
        <v>0</v>
      </c>
      <c r="AM38" s="35">
        <f>SUMIF('PL3-GN TUNG DA'!$AO$15:$AO$514,B38,'PL3-GN TUNG DA'!$L$15:$L$514)</f>
        <v>0</v>
      </c>
      <c r="AN38" s="35"/>
      <c r="AO38" s="35">
        <f>SUMIF('PL3-GN TUNG DA'!$AO$15:$AO$514,B38,'PL3-GN TUNG DA'!$N$15:$N$514)</f>
        <v>0</v>
      </c>
      <c r="AP38" s="35">
        <f t="shared" si="20"/>
        <v>3445</v>
      </c>
      <c r="AQ38" s="35">
        <f t="shared" si="21"/>
        <v>3445</v>
      </c>
      <c r="AR38" s="35">
        <f t="shared" si="15"/>
        <v>3445</v>
      </c>
      <c r="AS38" s="35">
        <f t="shared" si="22"/>
        <v>3445</v>
      </c>
      <c r="AT38" s="35">
        <f>SUMIF('PL3-GN TUNG DA'!$AO$15:$AO$514,B38,'PL3-GN TUNG DA'!$S$15:$S$514)</f>
        <v>0</v>
      </c>
      <c r="AU38" s="35">
        <f>SUMIF('PL3-GN TUNG DA'!$AO$15:$AO$514,B38,'PL3-GN TUNG DA'!$T$15:$T$514)</f>
        <v>0</v>
      </c>
      <c r="AV38" s="35">
        <f>SUMIF('PL3-GN TUNG DA'!$AO$15:$AO$514,B38,'PL3-GN TUNG DA'!$U$15:$U$514)</f>
        <v>3445</v>
      </c>
      <c r="AW38" s="35">
        <f>SUMIF('PL3-GN TUNG DA'!$AO$15:$AO$514,B38,'PL3-GN TUNG DA'!$V$15:$V$514)</f>
        <v>0</v>
      </c>
      <c r="AX38" s="35">
        <f>SUMIF('PL3-GN TUNG DA'!$AO$15:$AO$514,B38,'PL3-GN TUNG DA'!$W$15:$W$514)</f>
        <v>0</v>
      </c>
      <c r="AY38" s="35">
        <f>SUMIF('PL3-GN TUNG DA'!$AO$15:$AO$514,B38,'PL3-GN TUNG DA'!$X$15:$X$514)</f>
        <v>0</v>
      </c>
      <c r="AZ38" s="39">
        <f t="shared" si="23"/>
        <v>2382</v>
      </c>
      <c r="BA38" s="39">
        <f t="shared" si="24"/>
        <v>36</v>
      </c>
      <c r="BB38" s="35">
        <f>SUMIF('PL3-GN TUNG DA'!$AO$15:$AO$514,B38,'PL3-GN TUNG DA'!$AA$15:$AA$514)</f>
        <v>0</v>
      </c>
      <c r="BC38" s="35">
        <f>SUMIF('PL3-GN TUNG DA'!$AO$15:$AO$514,B38,'PL3-GN TUNG DA'!$AB$15:$AB$514)</f>
        <v>36</v>
      </c>
      <c r="BD38" s="35"/>
      <c r="BE38" s="35"/>
      <c r="BF38" s="35"/>
      <c r="BG38" s="39">
        <f t="shared" si="25"/>
        <v>2346</v>
      </c>
      <c r="BH38" s="39">
        <f t="shared" si="26"/>
        <v>2346</v>
      </c>
      <c r="BI38" s="35">
        <f>SUMIF('PL3-GN TUNG DA'!$AO$15:$AO$514,B38,'PL3-GN TUNG DA'!$AH$15:$AH$514)</f>
        <v>0</v>
      </c>
      <c r="BJ38" s="35">
        <f>SUMIF('PL3-GN TUNG DA'!$AO$15:$AO$514,B38,'PL3-GN TUNG DA'!$AI$15:$AI$514)</f>
        <v>2346</v>
      </c>
      <c r="BK38" s="35">
        <f>SUMIF('PL3-GN TUNG DA'!$AO$15:$AO$514,B38,'PL3-GN TUNG DA'!$AJ$15:$AJ$514)</f>
        <v>0</v>
      </c>
      <c r="BL38" s="35"/>
      <c r="BM38" s="35"/>
      <c r="BN38" s="112">
        <f t="shared" si="11"/>
        <v>62.849604221635879</v>
      </c>
      <c r="BO38" s="84">
        <f t="shared" si="12"/>
        <v>62.849604221635879</v>
      </c>
      <c r="BP38">
        <v>2382</v>
      </c>
      <c r="BQ38" s="57">
        <f t="shared" si="13"/>
        <v>2382</v>
      </c>
    </row>
    <row r="39" spans="1:71" ht="41.25" customHeight="1">
      <c r="A39" s="76">
        <v>23</v>
      </c>
      <c r="B39" s="28" t="s">
        <v>357</v>
      </c>
      <c r="C39" s="253">
        <f t="shared" si="3"/>
        <v>0</v>
      </c>
      <c r="D39" s="35">
        <f t="shared" si="16"/>
        <v>0</v>
      </c>
      <c r="E39" s="35">
        <f>SUMIF('PL4-GN KD23-24'!$AD$11:$AD$489,B39,'PL4-GN KD23-24'!$E$11:$E$489)</f>
        <v>0</v>
      </c>
      <c r="F39" s="35">
        <f>SUMIF('PL4-GN KD23-24'!$AD$11:$AD$489,B39,'PL4-GN KD23-24'!$F$11:$F$489)</f>
        <v>0</v>
      </c>
      <c r="G39" s="35">
        <f>SUMIF('PL4-GN KD23-24'!$AD$11:$AD$489,B39,'PL4-GN KD23-24'!$G$11:$G$489)</f>
        <v>0</v>
      </c>
      <c r="H39" s="35">
        <f>SUMIF('PL4-GN KD23-24'!$AD$11:$AD$489,B39,'PL4-GN KD23-24'!$H$11:$H$489)</f>
        <v>0</v>
      </c>
      <c r="I39" s="253">
        <f t="shared" si="4"/>
        <v>0</v>
      </c>
      <c r="J39" s="254">
        <f t="shared" si="5"/>
        <v>0</v>
      </c>
      <c r="K39" s="4"/>
      <c r="L39" s="4"/>
      <c r="M39" s="4"/>
      <c r="N39" s="4"/>
      <c r="O39" s="4"/>
      <c r="P39" s="254">
        <f t="shared" si="6"/>
        <v>0</v>
      </c>
      <c r="Q39" s="254">
        <f t="shared" si="14"/>
        <v>0</v>
      </c>
      <c r="R39" s="35">
        <f>SUMIF('PL4-GN KD23-24'!$AD$11:$AD$490,B39,'PL4-GN KD23-24'!$R$11:R512)</f>
        <v>0</v>
      </c>
      <c r="S39" s="35">
        <f>SUMIF('PL4-GN KD23-24'!$AD$11:$AD$490,B39,'PL4-GN KD23-24'!$S$11:$S$490)</f>
        <v>0</v>
      </c>
      <c r="T39" s="35">
        <f>SUMIF('PL4-GN KD23-24'!$AD$11:$AD$490,B39,'PL4-GN KD23-24'!$T$11:$T$490)</f>
        <v>0</v>
      </c>
      <c r="U39" s="35">
        <f>SUMIF('PL4-GN KD23-24'!$AD$11:$AD$490,B39,'PL4-GN KD23-24'!$U$11:$U$490)</f>
        <v>0</v>
      </c>
      <c r="V39" s="254">
        <f t="shared" si="7"/>
        <v>0</v>
      </c>
      <c r="W39" s="254">
        <f t="shared" si="8"/>
        <v>0</v>
      </c>
      <c r="X39" s="4"/>
      <c r="Y39" s="4"/>
      <c r="Z39" s="4"/>
      <c r="AA39" s="4"/>
      <c r="AB39" s="4"/>
      <c r="AC39" s="4"/>
      <c r="AD39" s="35">
        <f t="shared" si="17"/>
        <v>17680</v>
      </c>
      <c r="AE39" s="35">
        <f t="shared" si="17"/>
        <v>17680</v>
      </c>
      <c r="AF39" s="35">
        <f t="shared" si="18"/>
        <v>1608</v>
      </c>
      <c r="AG39" s="35">
        <f t="shared" si="19"/>
        <v>1608</v>
      </c>
      <c r="AH39" s="35">
        <f>SUMIF('PL3-GN TUNG DA'!$AO$15:$AO$514,B39,'PL3-GN TUNG DA'!$G$15:$G$514)</f>
        <v>0</v>
      </c>
      <c r="AI39" s="35">
        <f>SUMIF('PL3-GN TUNG DA'!$AO$15:$AO$514,B39,'PL3-GN TUNG DA'!$H$15:$H$514)</f>
        <v>0</v>
      </c>
      <c r="AJ39" s="35">
        <f>SUMIF('PL3-GN TUNG DA'!$AO$15:$AO$514,B39,'PL3-GN TUNG DA'!$I$15:$I$514)</f>
        <v>1608</v>
      </c>
      <c r="AK39" s="35">
        <f>SUMIF('PL3-GN TUNG DA'!$AO$15:$AO$514,B39,'PL3-GN TUNG DA'!$J$15:$J$514)</f>
        <v>1608</v>
      </c>
      <c r="AL39" s="35">
        <f>SUMIF('PL3-GN TUNG DA'!$AO$15:$AO$514,B39,'PL3-GN TUNG DA'!$K$15:$K$514)</f>
        <v>0</v>
      </c>
      <c r="AM39" s="35">
        <f>SUMIF('PL3-GN TUNG DA'!$AO$15:$AO$514,B39,'PL3-GN TUNG DA'!$L$15:$L$514)</f>
        <v>0</v>
      </c>
      <c r="AN39" s="35"/>
      <c r="AO39" s="35">
        <f>SUMIF('PL3-GN TUNG DA'!$AO$15:$AO$514,B39,'PL3-GN TUNG DA'!$N$15:$N$514)</f>
        <v>0</v>
      </c>
      <c r="AP39" s="35">
        <f t="shared" si="20"/>
        <v>16072</v>
      </c>
      <c r="AQ39" s="35">
        <f t="shared" si="21"/>
        <v>16072</v>
      </c>
      <c r="AR39" s="35">
        <f t="shared" si="15"/>
        <v>16072</v>
      </c>
      <c r="AS39" s="35">
        <f t="shared" si="22"/>
        <v>16072</v>
      </c>
      <c r="AT39" s="35">
        <f>SUMIF('PL3-GN TUNG DA'!$AO$15:$AO$514,B39,'PL3-GN TUNG DA'!$S$15:$S$514)</f>
        <v>0</v>
      </c>
      <c r="AU39" s="35">
        <f>SUMIF('PL3-GN TUNG DA'!$AO$15:$AO$514,B39,'PL3-GN TUNG DA'!$T$15:$T$514)</f>
        <v>0</v>
      </c>
      <c r="AV39" s="35">
        <f>SUMIF('PL3-GN TUNG DA'!$AO$15:$AO$514,B39,'PL3-GN TUNG DA'!$U$15:$U$514)</f>
        <v>16072</v>
      </c>
      <c r="AW39" s="35">
        <f>SUMIF('PL3-GN TUNG DA'!$AO$15:$AO$514,B39,'PL3-GN TUNG DA'!$V$15:$V$514)</f>
        <v>0</v>
      </c>
      <c r="AX39" s="35">
        <f>SUMIF('PL3-GN TUNG DA'!$AO$15:$AO$514,B39,'PL3-GN TUNG DA'!$W$15:$W$514)</f>
        <v>0</v>
      </c>
      <c r="AY39" s="35">
        <f>SUMIF('PL3-GN TUNG DA'!$AO$15:$AO$514,B39,'PL3-GN TUNG DA'!$X$15:$X$514)</f>
        <v>0</v>
      </c>
      <c r="AZ39" s="39">
        <f t="shared" si="23"/>
        <v>16182</v>
      </c>
      <c r="BA39" s="39">
        <f t="shared" si="24"/>
        <v>502</v>
      </c>
      <c r="BB39" s="35">
        <f>SUMIF('PL3-GN TUNG DA'!$AO$15:$AO$514,B39,'PL3-GN TUNG DA'!$AA$15:$AA$514)</f>
        <v>0</v>
      </c>
      <c r="BC39" s="35">
        <f>SUMIF('PL3-GN TUNG DA'!$AO$15:$AO$514,B39,'PL3-GN TUNG DA'!$AB$15:$AB$514)</f>
        <v>502</v>
      </c>
      <c r="BD39" s="35"/>
      <c r="BE39" s="35"/>
      <c r="BF39" s="35"/>
      <c r="BG39" s="39">
        <f t="shared" si="25"/>
        <v>15680</v>
      </c>
      <c r="BH39" s="39">
        <f t="shared" si="26"/>
        <v>15680</v>
      </c>
      <c r="BI39" s="35">
        <f>SUMIF('PL3-GN TUNG DA'!$AO$15:$AO$514,B39,'PL3-GN TUNG DA'!$AH$15:$AH$514)</f>
        <v>0</v>
      </c>
      <c r="BJ39" s="35">
        <f>SUMIF('PL3-GN TUNG DA'!$AO$15:$AO$514,B39,'PL3-GN TUNG DA'!$AI$15:$AI$514)</f>
        <v>15680</v>
      </c>
      <c r="BK39" s="35">
        <f>SUMIF('PL3-GN TUNG DA'!$AO$15:$AO$514,B39,'PL3-GN TUNG DA'!$AJ$15:$AJ$514)</f>
        <v>0</v>
      </c>
      <c r="BL39" s="35">
        <f>SUMIF('PL3-GN TUNG DA'!$AO$15:$AO$514,AF39,'PL3-GN TUNG DA'!$AK$15:$AK$514)</f>
        <v>0</v>
      </c>
      <c r="BM39" s="35"/>
      <c r="BN39" s="112">
        <f t="shared" si="11"/>
        <v>91.527149321266961</v>
      </c>
      <c r="BO39" s="326">
        <f t="shared" si="12"/>
        <v>91.527149321266961</v>
      </c>
      <c r="BP39">
        <v>16182</v>
      </c>
      <c r="BQ39" s="57">
        <f t="shared" si="13"/>
        <v>16182</v>
      </c>
    </row>
    <row r="40" spans="1:71" s="62" customFormat="1">
      <c r="A40" s="76"/>
      <c r="B40" s="213" t="s">
        <v>22</v>
      </c>
      <c r="C40" s="253">
        <f t="shared" si="3"/>
        <v>0</v>
      </c>
      <c r="D40" s="39">
        <f t="shared" si="16"/>
        <v>0</v>
      </c>
      <c r="E40" s="39">
        <f>SUMIF('PL4-GN KD23-24'!$AD$11:$AD$489,B40,'PL4-GN KD23-24'!$E$11:$E$489)</f>
        <v>0</v>
      </c>
      <c r="F40" s="39">
        <f>SUMIF('PL4-GN KD23-24'!$AD$11:$AD$489,B40,'PL4-GN KD23-24'!$F$11:$F$489)</f>
        <v>0</v>
      </c>
      <c r="G40" s="39">
        <f>SUMIF('PL4-GN KD23-24'!$AD$11:$AD$489,B40,'PL4-GN KD23-24'!$G$11:$G$489)</f>
        <v>0</v>
      </c>
      <c r="H40" s="39">
        <f>SUMIF('PL4-GN KD23-24'!$AD$11:$AD$489,B40,'PL4-GN KD23-24'!$H$11:$H$489)</f>
        <v>0</v>
      </c>
      <c r="I40" s="253">
        <f t="shared" si="4"/>
        <v>0</v>
      </c>
      <c r="J40" s="254">
        <f t="shared" si="5"/>
        <v>0</v>
      </c>
      <c r="K40" s="213"/>
      <c r="L40" s="213"/>
      <c r="M40" s="213"/>
      <c r="N40" s="213"/>
      <c r="O40" s="213"/>
      <c r="P40" s="254">
        <f t="shared" si="6"/>
        <v>0</v>
      </c>
      <c r="Q40" s="254">
        <f t="shared" si="14"/>
        <v>0</v>
      </c>
      <c r="R40" s="39">
        <f>SUMIF('PL4-GN KD23-24'!$AD$11:$AD$490,B40,'PL4-GN KD23-24'!$R$11:R513)</f>
        <v>0</v>
      </c>
      <c r="S40" s="39">
        <f>SUMIF('PL4-GN KD23-24'!$AD$11:$AD$490,B40,'PL4-GN KD23-24'!$S$11:$S$490)</f>
        <v>0</v>
      </c>
      <c r="T40" s="39">
        <f>SUMIF('PL4-GN KD23-24'!$AD$11:$AD$490,B40,'PL4-GN KD23-24'!$T$11:$T$490)</f>
        <v>0</v>
      </c>
      <c r="U40" s="39">
        <f>SUMIF('PL4-GN KD23-24'!$AD$11:$AD$490,B40,'PL4-GN KD23-24'!$U$11:$U$490)</f>
        <v>0</v>
      </c>
      <c r="V40" s="254">
        <f t="shared" si="7"/>
        <v>0</v>
      </c>
      <c r="W40" s="254">
        <f t="shared" si="8"/>
        <v>0</v>
      </c>
      <c r="X40" s="213"/>
      <c r="Y40" s="213"/>
      <c r="Z40" s="213"/>
      <c r="AA40" s="213"/>
      <c r="AB40" s="213"/>
      <c r="AC40" s="213"/>
      <c r="AD40" s="39">
        <f t="shared" si="17"/>
        <v>434014</v>
      </c>
      <c r="AE40" s="39">
        <f t="shared" si="17"/>
        <v>434014</v>
      </c>
      <c r="AF40" s="39">
        <f t="shared" si="18"/>
        <v>434014</v>
      </c>
      <c r="AG40" s="39">
        <f t="shared" si="19"/>
        <v>434014</v>
      </c>
      <c r="AH40" s="39"/>
      <c r="AI40" s="39"/>
      <c r="AJ40" s="39"/>
      <c r="AK40" s="39">
        <f>SUMIF('PL3-GN TUNG DA'!$AO$15:$AO$514,B40,'PL3-GN TUNG DA'!$J$15:$J$514)</f>
        <v>0</v>
      </c>
      <c r="AL40" s="39">
        <f>'PL3-GN TUNG DA'!K34</f>
        <v>434014</v>
      </c>
      <c r="AM40" s="39"/>
      <c r="AN40" s="39"/>
      <c r="AO40" s="39">
        <f>SUMIF('PL3-GN TUNG DA'!$AO$15:$AO$514,B40,'PL3-GN TUNG DA'!$N$15:$N$514)</f>
        <v>0</v>
      </c>
      <c r="AP40" s="39">
        <f t="shared" si="20"/>
        <v>0</v>
      </c>
      <c r="AQ40" s="39">
        <f t="shared" si="21"/>
        <v>0</v>
      </c>
      <c r="AR40" s="39">
        <f t="shared" si="15"/>
        <v>0</v>
      </c>
      <c r="AS40" s="39">
        <f t="shared" si="22"/>
        <v>0</v>
      </c>
      <c r="AT40" s="39"/>
      <c r="AU40" s="39">
        <f>SUMIF('PL3-GN TUNG DA'!$AO$15:$AO$514,B40,'PL3-GN TUNG DA'!$T$15:$T$514)</f>
        <v>0</v>
      </c>
      <c r="AV40" s="39"/>
      <c r="AW40" s="39"/>
      <c r="AX40" s="39"/>
      <c r="AY40" s="39"/>
      <c r="AZ40" s="39">
        <f t="shared" si="23"/>
        <v>174598</v>
      </c>
      <c r="BA40" s="39">
        <f t="shared" si="24"/>
        <v>174598</v>
      </c>
      <c r="BB40" s="39"/>
      <c r="BC40" s="39"/>
      <c r="BD40" s="39">
        <f>'PL3-GN TUNG DA'!AC34</f>
        <v>174598</v>
      </c>
      <c r="BE40" s="39"/>
      <c r="BF40" s="39"/>
      <c r="BG40" s="39">
        <f t="shared" si="25"/>
        <v>0</v>
      </c>
      <c r="BH40" s="39">
        <f t="shared" si="26"/>
        <v>0</v>
      </c>
      <c r="BI40" s="39">
        <f>SUMIF('PL3-GN TUNG DA'!$AO$15:$AO$514,B40,'PL3-GN TUNG DA'!$AH$15:$AH$514)</f>
        <v>0</v>
      </c>
      <c r="BJ40" s="39">
        <f>SUMIF('PL3-GN TUNG DA'!$AO$15:$AO$514,B40,'PL3-GN TUNG DA'!$AI$15:$AI$514)</f>
        <v>0</v>
      </c>
      <c r="BK40" s="39">
        <f>SUMIF('PL3-GN TUNG DA'!$AO$15:$AO$514,B40,'PL3-GN TUNG DA'!$AJ$15:$AJ$514)</f>
        <v>0</v>
      </c>
      <c r="BL40" s="39"/>
      <c r="BM40" s="39"/>
      <c r="BN40" s="240">
        <f t="shared" si="11"/>
        <v>40.228656218463001</v>
      </c>
      <c r="BO40" s="443">
        <f t="shared" si="12"/>
        <v>40.228656218463001</v>
      </c>
      <c r="BP40" s="62">
        <v>174598</v>
      </c>
      <c r="BQ40" s="57">
        <f t="shared" si="13"/>
        <v>174598</v>
      </c>
    </row>
    <row r="41" spans="1:71">
      <c r="A41" s="19"/>
      <c r="B41" s="4" t="s">
        <v>283</v>
      </c>
      <c r="C41" s="253">
        <f t="shared" si="3"/>
        <v>96346.5</v>
      </c>
      <c r="D41" s="35">
        <f t="shared" si="16"/>
        <v>14314.5</v>
      </c>
      <c r="E41" s="35">
        <f>SUMIF('PL4-GN KD23-24'!$AD$11:$AD$489,B41,'PL4-GN KD23-24'!$E$11:$E$489)</f>
        <v>0</v>
      </c>
      <c r="F41" s="35">
        <f>SUMIF('PL4-GN KD23-24'!$AD$11:$AD$489,B41,'PL4-GN KD23-24'!$F$11:$F$489)</f>
        <v>14314.5</v>
      </c>
      <c r="G41" s="35">
        <f>SUMIF('PL4-GN KD23-24'!$AD$11:$AD$489,B41,'PL4-GN KD23-24'!$G$11:$G$489)</f>
        <v>0</v>
      </c>
      <c r="H41" s="35">
        <f>SUMIF('PL4-GN KD23-24'!$AD$11:$AD$489,B41,'PL4-GN KD23-24'!$H$11:$H$489)</f>
        <v>0</v>
      </c>
      <c r="I41" s="253">
        <f t="shared" si="4"/>
        <v>82032</v>
      </c>
      <c r="J41" s="254">
        <f t="shared" si="5"/>
        <v>82032</v>
      </c>
      <c r="K41" s="4"/>
      <c r="L41" s="78">
        <f>'PL4-GN KD23-24'!L482</f>
        <v>22657</v>
      </c>
      <c r="M41" s="78">
        <f>'PL4-GN KD23-24'!M482-3348-183</f>
        <v>13522</v>
      </c>
      <c r="N41" s="78">
        <f>'PL4-GN KD23-24'!N486</f>
        <v>45853</v>
      </c>
      <c r="O41" s="78"/>
      <c r="P41" s="254">
        <f>Q41+V41</f>
        <v>69127</v>
      </c>
      <c r="Q41" s="254">
        <f>SUM(R41:U41)</f>
        <v>3188</v>
      </c>
      <c r="R41" s="35"/>
      <c r="S41" s="35">
        <v>3188</v>
      </c>
      <c r="T41" s="35">
        <f>SUMIF('PL4-GN KD23-24'!$AD$11:$AD$490,B41,'PL4-GN KD23-24'!$T$11:$T$490)</f>
        <v>0</v>
      </c>
      <c r="U41" s="35">
        <f>SUMIF('PL4-GN KD23-24'!$AD$11:$AD$490,B41,'PL4-GN KD23-24'!$U$11:$U$490)</f>
        <v>0</v>
      </c>
      <c r="V41" s="254">
        <f t="shared" si="7"/>
        <v>65939</v>
      </c>
      <c r="W41" s="254">
        <f t="shared" si="8"/>
        <v>65939</v>
      </c>
      <c r="X41" s="343">
        <v>1</v>
      </c>
      <c r="Y41" s="78">
        <v>21884</v>
      </c>
      <c r="Z41" s="78">
        <f>13825-1784-183</f>
        <v>11858</v>
      </c>
      <c r="AA41" s="78">
        <v>32196</v>
      </c>
      <c r="AB41" s="106"/>
      <c r="AC41" s="84">
        <f t="shared" ref="AC41" si="27">P41/C41*100</f>
        <v>71.74832505591796</v>
      </c>
      <c r="AD41" s="35">
        <f t="shared" si="17"/>
        <v>10000</v>
      </c>
      <c r="AE41" s="35">
        <f t="shared" si="17"/>
        <v>10789</v>
      </c>
      <c r="AF41" s="35">
        <f t="shared" si="18"/>
        <v>0</v>
      </c>
      <c r="AG41" s="35">
        <f t="shared" si="19"/>
        <v>789</v>
      </c>
      <c r="AH41" s="35"/>
      <c r="AI41" s="35"/>
      <c r="AJ41" s="35"/>
      <c r="AK41" s="35">
        <v>789</v>
      </c>
      <c r="AL41" s="35"/>
      <c r="AM41" s="35"/>
      <c r="AN41" s="35"/>
      <c r="AO41" s="35">
        <f>SUMIF('PL3-GN TUNG DA'!$AO$15:$AO$514,B41,'PL3-GN TUNG DA'!$N$15:$N$514)</f>
        <v>0</v>
      </c>
      <c r="AP41" s="35">
        <f t="shared" si="20"/>
        <v>10000</v>
      </c>
      <c r="AQ41" s="35">
        <f t="shared" si="21"/>
        <v>10000</v>
      </c>
      <c r="AR41" s="35">
        <f t="shared" si="15"/>
        <v>10000</v>
      </c>
      <c r="AS41" s="35">
        <f t="shared" si="22"/>
        <v>10000</v>
      </c>
      <c r="AT41" s="35"/>
      <c r="AU41" s="35">
        <f>SUMIF('PL3-GN TUNG DA'!$AO$15:$AO$514,B41,'PL3-GN TUNG DA'!$T$15:$T$514)</f>
        <v>0</v>
      </c>
      <c r="AV41" s="35"/>
      <c r="AW41" s="35"/>
      <c r="AX41" s="35">
        <v>10000</v>
      </c>
      <c r="AY41" s="35"/>
      <c r="AZ41" s="39">
        <f t="shared" si="23"/>
        <v>30085</v>
      </c>
      <c r="BA41" s="39">
        <f t="shared" si="24"/>
        <v>30085</v>
      </c>
      <c r="BB41" s="39">
        <v>30085</v>
      </c>
      <c r="BC41" s="39"/>
      <c r="BD41" s="39"/>
      <c r="BE41" s="39"/>
      <c r="BF41" s="39"/>
      <c r="BG41" s="39">
        <f t="shared" si="25"/>
        <v>0</v>
      </c>
      <c r="BH41" s="39">
        <f t="shared" si="26"/>
        <v>0</v>
      </c>
      <c r="BI41" s="39">
        <f>SUMIF('PL3-GN TUNG DA'!$AO$15:$AO$514,B41,'PL3-GN TUNG DA'!$AH$15:$AH$514)</f>
        <v>0</v>
      </c>
      <c r="BJ41" s="39">
        <f>SUMIF('PL3-GN TUNG DA'!$AO$15:$AO$514,B41,'PL3-GN TUNG DA'!$AI$15:$AI$514)</f>
        <v>0</v>
      </c>
      <c r="BK41" s="39">
        <f>SUMIF('PL3-GN TUNG DA'!$AO$15:$AO$514,B41,'PL3-GN TUNG DA'!$AJ$15:$AJ$514)</f>
        <v>0</v>
      </c>
      <c r="BL41" s="39"/>
      <c r="BM41" s="39"/>
      <c r="BN41" s="237">
        <f t="shared" si="11"/>
        <v>300.85000000000002</v>
      </c>
      <c r="BO41" s="326">
        <f t="shared" si="12"/>
        <v>278.84882750950044</v>
      </c>
      <c r="BP41">
        <v>30085</v>
      </c>
      <c r="BQ41" s="57">
        <f t="shared" si="13"/>
        <v>99212</v>
      </c>
    </row>
    <row r="42" spans="1:71" s="62" customFormat="1" ht="37.5">
      <c r="A42" s="76"/>
      <c r="B42" s="28" t="s">
        <v>6</v>
      </c>
      <c r="C42" s="253">
        <f t="shared" si="3"/>
        <v>0</v>
      </c>
      <c r="D42" s="39">
        <f t="shared" si="16"/>
        <v>0</v>
      </c>
      <c r="E42" s="39">
        <f>SUMIF('PL4-GN KD23-24'!$AD$11:$AD$489,B42,'PL4-GN KD23-24'!$E$11:$E$489)</f>
        <v>0</v>
      </c>
      <c r="F42" s="39">
        <f>SUMIF('PL4-GN KD23-24'!$AD$11:$AD$489,B42,'PL4-GN KD23-24'!$F$11:$F$489)</f>
        <v>0</v>
      </c>
      <c r="G42" s="39">
        <f>SUMIF('PL4-GN KD23-24'!$AD$11:$AD$489,B42,'PL4-GN KD23-24'!$G$11:$G$489)</f>
        <v>0</v>
      </c>
      <c r="H42" s="39">
        <f>SUMIF('PL4-GN KD23-24'!$AD$11:$AD$489,B42,'PL4-GN KD23-24'!$H$11:$H$489)</f>
        <v>0</v>
      </c>
      <c r="I42" s="39"/>
      <c r="J42" s="28"/>
      <c r="K42" s="28"/>
      <c r="L42" s="28"/>
      <c r="M42" s="28"/>
      <c r="N42" s="28"/>
      <c r="O42" s="28"/>
      <c r="P42" s="206"/>
      <c r="Q42" s="206"/>
      <c r="R42" s="39">
        <f>SUMIF('PL4-GN KD23-24'!$AD$11:$AD$490,B42,'PL4-GN KD23-24'!$R$11:R515)</f>
        <v>0</v>
      </c>
      <c r="S42" s="39">
        <f>SUMIF('PL4-GN KD23-24'!$AD$11:$AD$490,B42,'PL4-GN KD23-24'!$S$11:$S$490)</f>
        <v>0</v>
      </c>
      <c r="T42" s="39">
        <f>SUMIF('PL4-GN KD23-24'!$AD$11:$AD$490,B42,'PL4-GN KD23-24'!$T$11:$T$490)</f>
        <v>0</v>
      </c>
      <c r="U42" s="39">
        <f>SUMIF('PL4-GN KD23-24'!$AD$11:$AD$490,B42,'PL4-GN KD23-24'!$U$11:$U$490)</f>
        <v>0</v>
      </c>
      <c r="V42" s="254">
        <f t="shared" si="7"/>
        <v>0</v>
      </c>
      <c r="W42" s="254">
        <f t="shared" ref="W42:W46" si="28">SUM(X42:AA42)</f>
        <v>0</v>
      </c>
      <c r="X42" s="28"/>
      <c r="Y42" s="28"/>
      <c r="Z42" s="28"/>
      <c r="AA42" s="28"/>
      <c r="AB42" s="28"/>
      <c r="AC42" s="28"/>
      <c r="AD42" s="39">
        <f t="shared" si="17"/>
        <v>82200</v>
      </c>
      <c r="AE42" s="39">
        <f>AG42+AQ42</f>
        <v>62652</v>
      </c>
      <c r="AF42" s="39">
        <f t="shared" si="18"/>
        <v>82200</v>
      </c>
      <c r="AG42" s="39">
        <f t="shared" si="19"/>
        <v>62652</v>
      </c>
      <c r="AH42" s="39"/>
      <c r="AI42" s="39"/>
      <c r="AJ42" s="39"/>
      <c r="AK42" s="39">
        <f>SUMIF('PL3-GN TUNG DA'!$AO$15:$AO$514,B42,'PL3-GN TUNG DA'!$J$15:$J$514)</f>
        <v>0</v>
      </c>
      <c r="AL42" s="39"/>
      <c r="AM42" s="39">
        <f>'PL3-GN TUNG DA'!L18</f>
        <v>82200</v>
      </c>
      <c r="AN42" s="39">
        <v>62652</v>
      </c>
      <c r="AO42" s="39">
        <f>SUMIF('PL3-GN TUNG DA'!$AO$15:$AO$514,B42,'PL3-GN TUNG DA'!$N$15:$N$514)</f>
        <v>0</v>
      </c>
      <c r="AP42" s="39">
        <f t="shared" si="20"/>
        <v>0</v>
      </c>
      <c r="AQ42" s="39">
        <f t="shared" si="21"/>
        <v>0</v>
      </c>
      <c r="AR42" s="39">
        <f t="shared" si="15"/>
        <v>0</v>
      </c>
      <c r="AS42" s="39">
        <f t="shared" si="22"/>
        <v>0</v>
      </c>
      <c r="AT42" s="39"/>
      <c r="AU42" s="39">
        <f>SUMIF('PL3-GN TUNG DA'!$AO$15:$AO$514,B42,'PL3-GN TUNG DA'!$T$15:$T$514)</f>
        <v>0</v>
      </c>
      <c r="AV42" s="39"/>
      <c r="AW42" s="39"/>
      <c r="AX42" s="39"/>
      <c r="AY42" s="39"/>
      <c r="AZ42" s="39">
        <f t="shared" si="23"/>
        <v>100223</v>
      </c>
      <c r="BA42" s="39">
        <f>BB42+BC42+BD42+BE42+BF42</f>
        <v>100223</v>
      </c>
      <c r="BB42" s="39"/>
      <c r="BC42" s="39"/>
      <c r="BD42" s="39"/>
      <c r="BE42" s="39">
        <f>'PL3-GN TUNG DA'!AD18</f>
        <v>61394</v>
      </c>
      <c r="BF42" s="39">
        <v>38829</v>
      </c>
      <c r="BG42" s="34">
        <f t="shared" si="25"/>
        <v>0</v>
      </c>
      <c r="BH42" s="34">
        <f t="shared" si="26"/>
        <v>0</v>
      </c>
      <c r="BI42" s="39">
        <f>SUMIF('PL3-GN TUNG DA'!$AO$15:$AO$514,B42,'PL3-GN TUNG DA'!$AH$15:$AH$514)</f>
        <v>0</v>
      </c>
      <c r="BJ42" s="39">
        <f>SUMIF('PL3-GN TUNG DA'!$AO$15:$AO$514,B42,'PL3-GN TUNG DA'!$AI$15:$AI$514)</f>
        <v>0</v>
      </c>
      <c r="BK42" s="39">
        <f>SUMIF('PL3-GN TUNG DA'!$AO$15:$AO$514,B42,'PL3-GN TUNG DA'!$AJ$15:$AJ$514)</f>
        <v>0</v>
      </c>
      <c r="BL42" s="39"/>
      <c r="BM42" s="39"/>
      <c r="BN42" s="240">
        <f t="shared" si="11"/>
        <v>121.92579075425792</v>
      </c>
      <c r="BO42" s="443">
        <f t="shared" si="12"/>
        <v>159.96775841154314</v>
      </c>
      <c r="BP42" s="62">
        <v>100223</v>
      </c>
      <c r="BQ42" s="57">
        <f t="shared" si="13"/>
        <v>100223</v>
      </c>
      <c r="BS42" s="218">
        <f>BQ15+BQ44</f>
        <v>8225395</v>
      </c>
    </row>
    <row r="43" spans="1:71" ht="10.5" customHeight="1">
      <c r="A43" s="45"/>
      <c r="B43" s="45"/>
      <c r="C43" s="45"/>
      <c r="D43" s="45"/>
      <c r="E43" s="45"/>
      <c r="F43" s="45"/>
      <c r="G43" s="45"/>
      <c r="H43" s="45"/>
      <c r="I43" s="45"/>
      <c r="J43" s="45"/>
      <c r="K43" s="45"/>
      <c r="L43" s="45"/>
      <c r="M43" s="45"/>
      <c r="N43" s="45"/>
      <c r="O43" s="45"/>
      <c r="P43" s="45"/>
      <c r="Q43" s="45"/>
      <c r="R43" s="45"/>
      <c r="S43" s="45"/>
      <c r="T43" s="45"/>
      <c r="U43" s="45"/>
      <c r="V43" s="254">
        <f t="shared" si="7"/>
        <v>0</v>
      </c>
      <c r="W43" s="254">
        <f t="shared" si="28"/>
        <v>0</v>
      </c>
      <c r="X43" s="45"/>
      <c r="Y43" s="45"/>
      <c r="Z43" s="45"/>
      <c r="AA43" s="45"/>
      <c r="AB43" s="45"/>
      <c r="AC43" s="45"/>
      <c r="AD43" s="35"/>
      <c r="AE43" s="35"/>
      <c r="AF43" s="35"/>
      <c r="AG43" s="35"/>
      <c r="AH43" s="35"/>
      <c r="AI43" s="35"/>
      <c r="AJ43" s="35"/>
      <c r="AK43" s="35"/>
      <c r="AL43" s="35"/>
      <c r="AM43" s="35"/>
      <c r="AN43" s="35"/>
      <c r="AO43" s="35"/>
      <c r="AP43" s="35"/>
      <c r="AQ43" s="35"/>
      <c r="AR43" s="35"/>
      <c r="AS43" s="35"/>
      <c r="AT43" s="35"/>
      <c r="AU43" s="35"/>
      <c r="AV43" s="35"/>
      <c r="AW43" s="35"/>
      <c r="AX43" s="35"/>
      <c r="AY43" s="35"/>
      <c r="AZ43" s="39"/>
      <c r="BA43" s="39"/>
      <c r="BB43" s="35"/>
      <c r="BC43" s="35"/>
      <c r="BD43" s="35"/>
      <c r="BE43" s="35"/>
      <c r="BF43" s="35"/>
      <c r="BG43" s="35"/>
      <c r="BH43" s="34"/>
      <c r="BI43" s="35"/>
      <c r="BJ43" s="35"/>
      <c r="BK43" s="35"/>
      <c r="BL43" s="35"/>
      <c r="BM43" s="35"/>
      <c r="BN43" s="112"/>
      <c r="BO43" s="84"/>
      <c r="BQ43" s="57">
        <f t="shared" si="13"/>
        <v>0</v>
      </c>
    </row>
    <row r="44" spans="1:71">
      <c r="A44" s="20" t="s">
        <v>21</v>
      </c>
      <c r="B44" s="44" t="s">
        <v>328</v>
      </c>
      <c r="C44" s="239">
        <f>C45+C51+C57+C65+C73+C79+C84+C90+C98+C104+C110</f>
        <v>438699</v>
      </c>
      <c r="D44" s="239">
        <f t="shared" ref="D44:AB44" si="29">D45+D51+D57+D65+D73+D79+D84+D90+D98+D104+D110</f>
        <v>73904</v>
      </c>
      <c r="E44" s="239">
        <f t="shared" si="29"/>
        <v>38633</v>
      </c>
      <c r="F44" s="239">
        <f t="shared" si="29"/>
        <v>35271</v>
      </c>
      <c r="G44" s="239">
        <f t="shared" si="29"/>
        <v>0</v>
      </c>
      <c r="H44" s="239">
        <f t="shared" si="29"/>
        <v>0</v>
      </c>
      <c r="I44" s="239">
        <f t="shared" si="29"/>
        <v>364795</v>
      </c>
      <c r="J44" s="239">
        <f t="shared" si="29"/>
        <v>255945</v>
      </c>
      <c r="K44" s="239">
        <f t="shared" si="29"/>
        <v>255945</v>
      </c>
      <c r="L44" s="239">
        <f t="shared" si="29"/>
        <v>0</v>
      </c>
      <c r="M44" s="239">
        <f t="shared" si="29"/>
        <v>0</v>
      </c>
      <c r="N44" s="239">
        <f t="shared" si="29"/>
        <v>0</v>
      </c>
      <c r="O44" s="239">
        <f t="shared" si="29"/>
        <v>108850</v>
      </c>
      <c r="P44" s="239">
        <f t="shared" si="29"/>
        <v>165711</v>
      </c>
      <c r="Q44" s="239">
        <f t="shared" si="29"/>
        <v>52480</v>
      </c>
      <c r="R44" s="239">
        <f t="shared" si="29"/>
        <v>22201</v>
      </c>
      <c r="S44" s="239">
        <f t="shared" si="29"/>
        <v>22339</v>
      </c>
      <c r="T44" s="239">
        <f t="shared" si="29"/>
        <v>7940</v>
      </c>
      <c r="U44" s="239">
        <f t="shared" si="29"/>
        <v>0</v>
      </c>
      <c r="V44" s="239">
        <f t="shared" si="29"/>
        <v>113231</v>
      </c>
      <c r="W44" s="239">
        <f t="shared" si="29"/>
        <v>78192</v>
      </c>
      <c r="X44" s="239">
        <f t="shared" si="29"/>
        <v>78192</v>
      </c>
      <c r="Y44" s="239">
        <f t="shared" si="29"/>
        <v>0</v>
      </c>
      <c r="Z44" s="239">
        <f t="shared" si="29"/>
        <v>0</v>
      </c>
      <c r="AA44" s="239">
        <f t="shared" si="29"/>
        <v>0</v>
      </c>
      <c r="AB44" s="239">
        <f t="shared" si="29"/>
        <v>35039</v>
      </c>
      <c r="AC44" s="85">
        <f t="shared" ref="AC44:AC46" si="30">P44/C44*100</f>
        <v>37.773279629085089</v>
      </c>
      <c r="AD44" s="34">
        <f t="shared" ref="AD44:BM44" si="31">AD45+AD51+AD57+AD65+AD73+AD79+AD84+AD90+AD98+AD104+AD110</f>
        <v>2749034</v>
      </c>
      <c r="AE44" s="34">
        <f t="shared" si="31"/>
        <v>2780330</v>
      </c>
      <c r="AF44" s="34">
        <f t="shared" si="31"/>
        <v>1978269</v>
      </c>
      <c r="AG44" s="34">
        <f t="shared" si="31"/>
        <v>2164565</v>
      </c>
      <c r="AH44" s="34">
        <f t="shared" si="31"/>
        <v>537710</v>
      </c>
      <c r="AI44" s="34">
        <f t="shared" si="31"/>
        <v>556588</v>
      </c>
      <c r="AJ44" s="34">
        <f t="shared" si="31"/>
        <v>1080559</v>
      </c>
      <c r="AK44" s="34">
        <f t="shared" si="31"/>
        <v>1209067</v>
      </c>
      <c r="AL44" s="34">
        <f t="shared" si="31"/>
        <v>360000</v>
      </c>
      <c r="AM44" s="34">
        <f t="shared" si="31"/>
        <v>0</v>
      </c>
      <c r="AN44" s="34">
        <f t="shared" si="31"/>
        <v>0</v>
      </c>
      <c r="AO44" s="34">
        <f t="shared" si="31"/>
        <v>38910</v>
      </c>
      <c r="AP44" s="34">
        <f t="shared" si="31"/>
        <v>770765</v>
      </c>
      <c r="AQ44" s="34">
        <f t="shared" si="31"/>
        <v>615765</v>
      </c>
      <c r="AR44" s="34">
        <f t="shared" si="31"/>
        <v>770765</v>
      </c>
      <c r="AS44" s="34">
        <f t="shared" si="31"/>
        <v>615765</v>
      </c>
      <c r="AT44" s="34">
        <f t="shared" si="31"/>
        <v>474605</v>
      </c>
      <c r="AU44" s="34">
        <f t="shared" si="31"/>
        <v>319605</v>
      </c>
      <c r="AV44" s="34">
        <f t="shared" si="31"/>
        <v>56152</v>
      </c>
      <c r="AW44" s="34">
        <f t="shared" si="31"/>
        <v>35183</v>
      </c>
      <c r="AX44" s="34">
        <f t="shared" si="31"/>
        <v>204825</v>
      </c>
      <c r="AY44" s="34">
        <f t="shared" si="31"/>
        <v>0</v>
      </c>
      <c r="AZ44" s="34">
        <f t="shared" si="31"/>
        <v>2187714</v>
      </c>
      <c r="BA44" s="34">
        <f t="shared" si="31"/>
        <v>1629707</v>
      </c>
      <c r="BB44" s="34">
        <f t="shared" si="31"/>
        <v>454200</v>
      </c>
      <c r="BC44" s="34">
        <f t="shared" si="31"/>
        <v>966767</v>
      </c>
      <c r="BD44" s="34">
        <f t="shared" si="31"/>
        <v>208740</v>
      </c>
      <c r="BE44" s="34">
        <f t="shared" si="31"/>
        <v>0</v>
      </c>
      <c r="BF44" s="34">
        <f t="shared" si="31"/>
        <v>0</v>
      </c>
      <c r="BG44" s="34">
        <f t="shared" si="31"/>
        <v>558124</v>
      </c>
      <c r="BH44" s="34">
        <f t="shared" si="31"/>
        <v>558124</v>
      </c>
      <c r="BI44" s="34">
        <f t="shared" si="31"/>
        <v>284580</v>
      </c>
      <c r="BJ44" s="34">
        <f t="shared" si="31"/>
        <v>56132</v>
      </c>
      <c r="BK44" s="34">
        <f t="shared" si="31"/>
        <v>27761</v>
      </c>
      <c r="BL44" s="34">
        <f t="shared" si="31"/>
        <v>189534</v>
      </c>
      <c r="BM44" s="34">
        <f t="shared" si="31"/>
        <v>0</v>
      </c>
      <c r="BN44" s="111">
        <f t="shared" si="11"/>
        <v>79.581191065661599</v>
      </c>
      <c r="BO44" s="85">
        <f t="shared" si="12"/>
        <v>78.685407847269929</v>
      </c>
      <c r="BP44">
        <v>2187831</v>
      </c>
      <c r="BQ44" s="57">
        <f t="shared" si="13"/>
        <v>2353542</v>
      </c>
    </row>
    <row r="45" spans="1:71">
      <c r="A45" s="20">
        <v>1</v>
      </c>
      <c r="B45" s="44" t="s">
        <v>329</v>
      </c>
      <c r="C45" s="239">
        <f>C46+C47+C50</f>
        <v>121311</v>
      </c>
      <c r="D45" s="239">
        <f t="shared" ref="D45:AB45" si="32">D46+D47+D50</f>
        <v>6516</v>
      </c>
      <c r="E45" s="239">
        <f t="shared" si="32"/>
        <v>6516</v>
      </c>
      <c r="F45" s="239">
        <f t="shared" si="32"/>
        <v>0</v>
      </c>
      <c r="G45" s="239">
        <f t="shared" si="32"/>
        <v>0</v>
      </c>
      <c r="H45" s="239">
        <f t="shared" si="32"/>
        <v>0</v>
      </c>
      <c r="I45" s="239">
        <f t="shared" si="32"/>
        <v>114795</v>
      </c>
      <c r="J45" s="239">
        <f t="shared" si="32"/>
        <v>5945</v>
      </c>
      <c r="K45" s="239">
        <f t="shared" si="32"/>
        <v>5945</v>
      </c>
      <c r="L45" s="239">
        <f t="shared" si="32"/>
        <v>0</v>
      </c>
      <c r="M45" s="239">
        <f t="shared" si="32"/>
        <v>0</v>
      </c>
      <c r="N45" s="239">
        <f t="shared" si="32"/>
        <v>0</v>
      </c>
      <c r="O45" s="239">
        <f t="shared" si="32"/>
        <v>108850</v>
      </c>
      <c r="P45" s="239">
        <f t="shared" si="32"/>
        <v>40984</v>
      </c>
      <c r="Q45" s="239">
        <f t="shared" si="32"/>
        <v>0</v>
      </c>
      <c r="R45" s="239">
        <f t="shared" si="32"/>
        <v>0</v>
      </c>
      <c r="S45" s="239">
        <f t="shared" si="32"/>
        <v>0</v>
      </c>
      <c r="T45" s="239">
        <f t="shared" si="32"/>
        <v>0</v>
      </c>
      <c r="U45" s="239">
        <f t="shared" si="32"/>
        <v>0</v>
      </c>
      <c r="V45" s="239">
        <f t="shared" si="32"/>
        <v>40984</v>
      </c>
      <c r="W45" s="239">
        <f t="shared" si="32"/>
        <v>5945</v>
      </c>
      <c r="X45" s="239">
        <f t="shared" si="32"/>
        <v>5945</v>
      </c>
      <c r="Y45" s="239">
        <f t="shared" si="32"/>
        <v>0</v>
      </c>
      <c r="Z45" s="239">
        <f t="shared" si="32"/>
        <v>0</v>
      </c>
      <c r="AA45" s="239">
        <f t="shared" si="32"/>
        <v>0</v>
      </c>
      <c r="AB45" s="239">
        <f t="shared" si="32"/>
        <v>35039</v>
      </c>
      <c r="AC45" s="85">
        <f t="shared" si="30"/>
        <v>33.784240505807389</v>
      </c>
      <c r="AD45" s="34">
        <f t="shared" ref="AD45:BM45" si="33">AD46+AD47+AD50</f>
        <v>279309</v>
      </c>
      <c r="AE45" s="34">
        <f t="shared" si="33"/>
        <v>329598</v>
      </c>
      <c r="AF45" s="34">
        <f t="shared" si="33"/>
        <v>277930</v>
      </c>
      <c r="AG45" s="34">
        <f t="shared" si="33"/>
        <v>328219</v>
      </c>
      <c r="AH45" s="34">
        <f t="shared" si="33"/>
        <v>99317</v>
      </c>
      <c r="AI45" s="34">
        <f t="shared" si="33"/>
        <v>88415</v>
      </c>
      <c r="AJ45" s="34">
        <f t="shared" si="33"/>
        <v>28613</v>
      </c>
      <c r="AK45" s="34">
        <f t="shared" si="33"/>
        <v>50894</v>
      </c>
      <c r="AL45" s="34">
        <f t="shared" si="33"/>
        <v>150000</v>
      </c>
      <c r="AM45" s="34">
        <f t="shared" si="33"/>
        <v>0</v>
      </c>
      <c r="AN45" s="34">
        <f t="shared" si="33"/>
        <v>0</v>
      </c>
      <c r="AO45" s="34">
        <f t="shared" si="33"/>
        <v>38910</v>
      </c>
      <c r="AP45" s="34">
        <f t="shared" si="33"/>
        <v>1379</v>
      </c>
      <c r="AQ45" s="34">
        <f t="shared" si="33"/>
        <v>1379</v>
      </c>
      <c r="AR45" s="34">
        <f t="shared" si="33"/>
        <v>1379</v>
      </c>
      <c r="AS45" s="34">
        <f t="shared" si="33"/>
        <v>1379</v>
      </c>
      <c r="AT45" s="34">
        <f t="shared" si="33"/>
        <v>0</v>
      </c>
      <c r="AU45" s="34"/>
      <c r="AV45" s="34">
        <f t="shared" si="33"/>
        <v>0</v>
      </c>
      <c r="AW45" s="34">
        <f t="shared" si="33"/>
        <v>0</v>
      </c>
      <c r="AX45" s="34">
        <f t="shared" si="33"/>
        <v>1379</v>
      </c>
      <c r="AY45" s="34">
        <f t="shared" si="33"/>
        <v>0</v>
      </c>
      <c r="AZ45" s="34">
        <f t="shared" si="33"/>
        <v>209503</v>
      </c>
      <c r="BA45" s="34">
        <f t="shared" si="33"/>
        <v>208173</v>
      </c>
      <c r="BB45" s="34">
        <f t="shared" si="33"/>
        <v>88712</v>
      </c>
      <c r="BC45" s="34">
        <f t="shared" si="33"/>
        <v>49481</v>
      </c>
      <c r="BD45" s="34">
        <f t="shared" si="33"/>
        <v>69980</v>
      </c>
      <c r="BE45" s="34">
        <f t="shared" si="33"/>
        <v>0</v>
      </c>
      <c r="BF45" s="34">
        <f t="shared" si="33"/>
        <v>0</v>
      </c>
      <c r="BG45" s="34">
        <f t="shared" si="33"/>
        <v>1330</v>
      </c>
      <c r="BH45" s="34">
        <f t="shared" si="33"/>
        <v>1330</v>
      </c>
      <c r="BI45" s="34">
        <f t="shared" si="33"/>
        <v>0</v>
      </c>
      <c r="BJ45" s="34">
        <f t="shared" si="33"/>
        <v>0</v>
      </c>
      <c r="BK45" s="34">
        <f t="shared" si="33"/>
        <v>0</v>
      </c>
      <c r="BL45" s="34">
        <f t="shared" si="33"/>
        <v>1330</v>
      </c>
      <c r="BM45" s="34">
        <f t="shared" si="33"/>
        <v>0</v>
      </c>
      <c r="BN45" s="111">
        <f t="shared" si="11"/>
        <v>75.007608061322756</v>
      </c>
      <c r="BO45" s="85">
        <f t="shared" si="12"/>
        <v>63.563189097021223</v>
      </c>
      <c r="BP45">
        <v>209503</v>
      </c>
      <c r="BQ45" s="57">
        <f t="shared" si="13"/>
        <v>250487</v>
      </c>
    </row>
    <row r="46" spans="1:71">
      <c r="A46" s="19"/>
      <c r="B46" s="45" t="s">
        <v>335</v>
      </c>
      <c r="C46" s="253">
        <f>D46+I46</f>
        <v>114795</v>
      </c>
      <c r="D46" s="240"/>
      <c r="E46" s="35">
        <f>SUMIF('PL4-GN KD23-24'!$AD$11:$AD$489,B46,'PL4-GN KD23-24'!$E$11:$E$489)</f>
        <v>0</v>
      </c>
      <c r="F46" s="35">
        <f>SUMIF('PL4-GN KD23-24'!$AD$11:$AD$489,B46,'PL4-GN KD23-24'!$F$11:$F$489)</f>
        <v>0</v>
      </c>
      <c r="G46" s="35">
        <f>SUMIF('PL4-GN KD23-24'!$AD$11:$AD$489,B46,'PL4-GN KD23-24'!$G$11:$G$489)</f>
        <v>0</v>
      </c>
      <c r="H46" s="35">
        <f>SUMIF('PL4-GN KD23-24'!$AD$11:$AD$489,B46,'PL4-GN KD23-24'!$H$11:$H$489)</f>
        <v>0</v>
      </c>
      <c r="I46" s="253">
        <f t="shared" ref="I46" si="34">J46+O46</f>
        <v>114795</v>
      </c>
      <c r="J46" s="254">
        <f t="shared" ref="J46" si="35">SUM(K46:N46)</f>
        <v>5945</v>
      </c>
      <c r="K46" s="35">
        <f>SUMIF('PL4-GN KD23-24'!$AD$11:$AD$490,"Ban QLDA nâng cấp đô thị LX",'PL4-GN KD23-24'!K11:K490)</f>
        <v>5945</v>
      </c>
      <c r="L46" s="45"/>
      <c r="M46" s="45"/>
      <c r="N46" s="45"/>
      <c r="O46" s="78">
        <v>108850</v>
      </c>
      <c r="P46" s="254">
        <f t="shared" ref="P46:P109" si="36">Q46+V46</f>
        <v>40984</v>
      </c>
      <c r="Q46" s="254">
        <f t="shared" ref="Q46:Q107" si="37">SUM(R46:U46)</f>
        <v>0</v>
      </c>
      <c r="R46" s="45"/>
      <c r="S46" s="45"/>
      <c r="T46" s="45"/>
      <c r="U46" s="45"/>
      <c r="V46" s="254">
        <f t="shared" si="7"/>
        <v>40984</v>
      </c>
      <c r="W46" s="254">
        <f t="shared" si="28"/>
        <v>5945</v>
      </c>
      <c r="X46" s="78">
        <v>5945</v>
      </c>
      <c r="Y46" s="78"/>
      <c r="Z46" s="78"/>
      <c r="AA46" s="78"/>
      <c r="AB46" s="78">
        <v>35039</v>
      </c>
      <c r="AC46" s="232">
        <f t="shared" si="30"/>
        <v>35.701903393004926</v>
      </c>
      <c r="AD46" s="35">
        <f t="shared" ref="AD46" si="38">AH46+AJ46+AL46+AM46+AR46+AY46</f>
        <v>1379</v>
      </c>
      <c r="AE46" s="35">
        <f t="shared" ref="AE46:AE111" si="39">AG46+AQ46</f>
        <v>1379</v>
      </c>
      <c r="AF46" s="35">
        <f t="shared" ref="AF46" si="40">AH46+AJ46+AL46+AM46</f>
        <v>0</v>
      </c>
      <c r="AG46" s="35"/>
      <c r="AH46" s="35"/>
      <c r="AI46" s="35"/>
      <c r="AJ46" s="35"/>
      <c r="AK46" s="35"/>
      <c r="AL46" s="35">
        <f>SUMIF('PL3-GN TUNG DA'!$AO$15:$AO$514,#REF!,'PL3-GN TUNG DA'!$K$15:$K$514)</f>
        <v>0</v>
      </c>
      <c r="AM46" s="35">
        <f>SUMIF('PL3-GN TUNG DA'!$AO$15:$AO$514,#REF!,'PL3-GN TUNG DA'!$L$15:$L$514)</f>
        <v>0</v>
      </c>
      <c r="AN46" s="35"/>
      <c r="AO46" s="35"/>
      <c r="AP46" s="35">
        <f t="shared" ref="AP46" si="41">AR46+AY46</f>
        <v>1379</v>
      </c>
      <c r="AQ46" s="35">
        <f t="shared" ref="AQ46" si="42">AS46+AY46</f>
        <v>1379</v>
      </c>
      <c r="AR46" s="35">
        <f t="shared" ref="AR46:AR50" si="43">AT46+AV46+AW46+AX46</f>
        <v>1379</v>
      </c>
      <c r="AS46" s="35">
        <f t="shared" ref="AS46" si="44">AU46+AV46+AW46+AX46+AY46</f>
        <v>1379</v>
      </c>
      <c r="AT46" s="35"/>
      <c r="AU46" s="35"/>
      <c r="AV46" s="35"/>
      <c r="AW46" s="35">
        <f>SUMIF('PL3-GN TUNG DA'!$AO$15:$AO$514,"UBND TP.Long Xuyên",'PL3-GN TUNG DA'!$V$15:$V$514)</f>
        <v>0</v>
      </c>
      <c r="AX46" s="35">
        <f>SUMIF('PL3-GN TUNG DA'!$AO$15:$AO$514,"UBND TP.Long Xuyên",'PL3-GN TUNG DA'!$W$15:$W$514)</f>
        <v>1379</v>
      </c>
      <c r="AY46" s="35">
        <f>SUMIF('PL3-GN TUNG DA'!$AO$15:$AO$514,#REF!,'PL3-GN TUNG DA'!$X$15:$X$514)</f>
        <v>0</v>
      </c>
      <c r="AZ46" s="39">
        <f t="shared" ref="AZ46" si="45">BA46+BG46</f>
        <v>1330</v>
      </c>
      <c r="BA46" s="39">
        <f t="shared" ref="BA46" si="46">BB46+BC46+BD46+BE46</f>
        <v>0</v>
      </c>
      <c r="BB46" s="35"/>
      <c r="BC46" s="35"/>
      <c r="BD46" s="35"/>
      <c r="BE46" s="35"/>
      <c r="BF46" s="35"/>
      <c r="BG46" s="39">
        <f t="shared" ref="BG46" si="47">BH46+BM46</f>
        <v>1330</v>
      </c>
      <c r="BH46" s="39">
        <f t="shared" ref="BH46" si="48">BI46+BJ46+BK46+BL46</f>
        <v>1330</v>
      </c>
      <c r="BI46" s="35"/>
      <c r="BJ46" s="35"/>
      <c r="BK46" s="35"/>
      <c r="BL46" s="35">
        <f>SUMIF('PL3-GN TUNG DA'!$AO$15:$AO$514,"UBND TP.Long Xuyên",'PL3-GN TUNG DA'!AK$15:AK$514)</f>
        <v>1330</v>
      </c>
      <c r="BM46" s="35"/>
      <c r="BN46" s="112">
        <f t="shared" si="11"/>
        <v>96.44670050761421</v>
      </c>
      <c r="BO46" s="326">
        <f t="shared" si="12"/>
        <v>96.44670050761421</v>
      </c>
      <c r="BP46">
        <v>1330</v>
      </c>
      <c r="BQ46" s="57">
        <f t="shared" si="13"/>
        <v>42314</v>
      </c>
    </row>
    <row r="47" spans="1:71" ht="44.25" customHeight="1">
      <c r="A47" s="19"/>
      <c r="B47" s="5" t="s">
        <v>336</v>
      </c>
      <c r="C47" s="35">
        <f t="shared" ref="C47:C109" si="49">D47+I47</f>
        <v>0</v>
      </c>
      <c r="D47" s="35">
        <f t="shared" ref="D47:D109" si="50">SUM(E47:H47)</f>
        <v>0</v>
      </c>
      <c r="E47" s="240"/>
      <c r="F47" s="240"/>
      <c r="G47" s="240"/>
      <c r="H47" s="240"/>
      <c r="I47" s="240"/>
      <c r="J47" s="5"/>
      <c r="K47" s="5"/>
      <c r="L47" s="5"/>
      <c r="M47" s="5"/>
      <c r="N47" s="5"/>
      <c r="O47" s="5"/>
      <c r="P47" s="254">
        <f t="shared" si="36"/>
        <v>0</v>
      </c>
      <c r="Q47" s="254">
        <f t="shared" si="37"/>
        <v>0</v>
      </c>
      <c r="R47" s="5"/>
      <c r="S47" s="5"/>
      <c r="T47" s="5"/>
      <c r="U47" s="5"/>
      <c r="V47" s="5"/>
      <c r="W47" s="5"/>
      <c r="X47" s="5"/>
      <c r="Y47" s="5"/>
      <c r="Z47" s="5"/>
      <c r="AA47" s="5"/>
      <c r="AB47" s="5"/>
      <c r="AC47" s="5"/>
      <c r="AD47" s="35">
        <f>AD48+AD49</f>
        <v>40421</v>
      </c>
      <c r="AE47" s="35">
        <f t="shared" si="39"/>
        <v>90710</v>
      </c>
      <c r="AF47" s="35">
        <f t="shared" ref="AF47:BL47" si="51">AF48+AF49</f>
        <v>40421</v>
      </c>
      <c r="AG47" s="35">
        <f t="shared" si="51"/>
        <v>90710</v>
      </c>
      <c r="AH47" s="35">
        <f t="shared" si="51"/>
        <v>11808</v>
      </c>
      <c r="AI47" s="35">
        <f t="shared" si="51"/>
        <v>906</v>
      </c>
      <c r="AJ47" s="35">
        <f t="shared" si="51"/>
        <v>28613</v>
      </c>
      <c r="AK47" s="35">
        <f t="shared" si="51"/>
        <v>50894</v>
      </c>
      <c r="AL47" s="35">
        <f t="shared" si="51"/>
        <v>0</v>
      </c>
      <c r="AM47" s="35">
        <f t="shared" si="51"/>
        <v>0</v>
      </c>
      <c r="AN47" s="35"/>
      <c r="AO47" s="35">
        <f t="shared" si="51"/>
        <v>38910</v>
      </c>
      <c r="AP47" s="35">
        <f t="shared" si="51"/>
        <v>0</v>
      </c>
      <c r="AQ47" s="35"/>
      <c r="AR47" s="35">
        <f t="shared" si="51"/>
        <v>0</v>
      </c>
      <c r="AS47" s="35"/>
      <c r="AT47" s="35">
        <f t="shared" si="51"/>
        <v>0</v>
      </c>
      <c r="AU47" s="35"/>
      <c r="AV47" s="35">
        <f t="shared" si="51"/>
        <v>0</v>
      </c>
      <c r="AW47" s="35">
        <f t="shared" si="51"/>
        <v>0</v>
      </c>
      <c r="AX47" s="35">
        <f t="shared" si="51"/>
        <v>0</v>
      </c>
      <c r="AY47" s="35">
        <f t="shared" si="51"/>
        <v>0</v>
      </c>
      <c r="AZ47" s="35">
        <f t="shared" si="51"/>
        <v>49481</v>
      </c>
      <c r="BA47" s="35">
        <f t="shared" si="51"/>
        <v>49481</v>
      </c>
      <c r="BB47" s="35">
        <f t="shared" si="51"/>
        <v>0</v>
      </c>
      <c r="BC47" s="35">
        <f t="shared" si="51"/>
        <v>49481</v>
      </c>
      <c r="BD47" s="35">
        <f t="shared" si="51"/>
        <v>0</v>
      </c>
      <c r="BE47" s="35">
        <f t="shared" si="51"/>
        <v>0</v>
      </c>
      <c r="BF47" s="35">
        <f t="shared" si="51"/>
        <v>0</v>
      </c>
      <c r="BG47" s="35">
        <f t="shared" si="51"/>
        <v>0</v>
      </c>
      <c r="BH47" s="35">
        <f t="shared" si="51"/>
        <v>0</v>
      </c>
      <c r="BI47" s="35">
        <f t="shared" si="51"/>
        <v>0</v>
      </c>
      <c r="BJ47" s="35">
        <f t="shared" si="51"/>
        <v>0</v>
      </c>
      <c r="BK47" s="35">
        <f t="shared" si="51"/>
        <v>0</v>
      </c>
      <c r="BL47" s="35">
        <f t="shared" si="51"/>
        <v>0</v>
      </c>
      <c r="BM47" s="35"/>
      <c r="BN47" s="112">
        <f t="shared" si="11"/>
        <v>122.41409168501522</v>
      </c>
      <c r="BO47" s="326">
        <f t="shared" si="12"/>
        <v>54.548561349355083</v>
      </c>
      <c r="BP47">
        <v>49481</v>
      </c>
      <c r="BQ47" s="57">
        <f t="shared" si="13"/>
        <v>49481</v>
      </c>
    </row>
    <row r="48" spans="1:71" s="74" customFormat="1" ht="24" customHeight="1">
      <c r="A48" s="46"/>
      <c r="B48" s="73" t="s">
        <v>425</v>
      </c>
      <c r="C48" s="36">
        <f t="shared" si="49"/>
        <v>0</v>
      </c>
      <c r="D48" s="36">
        <f t="shared" si="50"/>
        <v>0</v>
      </c>
      <c r="E48" s="36">
        <f>SUMIF('PL4-GN KD23-24'!$AD$11:$AD$489,B48,'PL4-GN KD23-24'!$E$11:$E$489)</f>
        <v>0</v>
      </c>
      <c r="F48" s="36">
        <f>SUMIF('PL4-GN KD23-24'!$AD$11:$AD$489,B48,'PL4-GN KD23-24'!$F$11:$F$489)</f>
        <v>0</v>
      </c>
      <c r="G48" s="36">
        <f>SUMIF('PL4-GN KD23-24'!$AD$11:$AD$489,B48,'PL4-GN KD23-24'!$G$11:$G$489)</f>
        <v>0</v>
      </c>
      <c r="H48" s="36">
        <f>SUMIF('PL4-GN KD23-24'!$AD$11:$AD$489,B48,'PL4-GN KD23-24'!$H$11:$H$489)</f>
        <v>0</v>
      </c>
      <c r="I48" s="113"/>
      <c r="J48" s="73"/>
      <c r="K48" s="73"/>
      <c r="L48" s="73"/>
      <c r="M48" s="73"/>
      <c r="N48" s="73"/>
      <c r="O48" s="73"/>
      <c r="P48" s="324">
        <f t="shared" si="36"/>
        <v>0</v>
      </c>
      <c r="Q48" s="324">
        <f t="shared" si="37"/>
        <v>0</v>
      </c>
      <c r="R48" s="73"/>
      <c r="S48" s="73"/>
      <c r="T48" s="73"/>
      <c r="U48" s="73"/>
      <c r="V48" s="73"/>
      <c r="W48" s="73"/>
      <c r="X48" s="73"/>
      <c r="Y48" s="73"/>
      <c r="Z48" s="73"/>
      <c r="AA48" s="73"/>
      <c r="AB48" s="73"/>
      <c r="AC48" s="73"/>
      <c r="AD48" s="36">
        <f t="shared" ref="AD48" si="52">AH48+AJ48+AL48+AM48+AR48+AY48</f>
        <v>0</v>
      </c>
      <c r="AE48" s="36">
        <f t="shared" si="39"/>
        <v>0</v>
      </c>
      <c r="AF48" s="36">
        <f t="shared" ref="AF48:AF50" si="53">AH48+AJ48+AL48+AM48</f>
        <v>0</v>
      </c>
      <c r="AG48" s="36">
        <f t="shared" ref="AG48:AG50" si="54">AI48+AK48+AL48+AN48+AO48</f>
        <v>0</v>
      </c>
      <c r="AH48" s="36">
        <f>SUMIF('PL3-GN TUNG DA'!$AO$15:$AO$514,"UBND TP.Long Xuyên",'PL3-GN TUNG DA'!$G$15:$G$514)</f>
        <v>0</v>
      </c>
      <c r="AI48" s="36">
        <f>SUMIF('PL3-GN TUNG DA'!$AO$15:$AO$514,"UBND TP.Long Xuyên",'PL3-GN TUNG DA'!$H$15:$H$514)</f>
        <v>0</v>
      </c>
      <c r="AJ48" s="36">
        <f>SUMIF('PL3-GN TUNG DA'!$AO$15:$AO$514,"UBND TP.Long Xuyên",'PL3-GN TUNG DA'!$I$15:$I$514)</f>
        <v>0</v>
      </c>
      <c r="AK48" s="36">
        <f>SUMIF('PL3-GN TUNG DA'!$AO$15:$AO$514,"UBND TP.Long Xuyên",'PL3-GN TUNG DA'!$J$15:$J$514)</f>
        <v>0</v>
      </c>
      <c r="AL48" s="36"/>
      <c r="AM48" s="36"/>
      <c r="AN48" s="36"/>
      <c r="AO48" s="36"/>
      <c r="AP48" s="36"/>
      <c r="AQ48" s="36"/>
      <c r="AR48" s="36">
        <f t="shared" si="43"/>
        <v>0</v>
      </c>
      <c r="AS48" s="36">
        <f t="shared" ref="AS48:AS49" si="55">AU48+AV48+AW48+AX48+AY48</f>
        <v>0</v>
      </c>
      <c r="AT48" s="36"/>
      <c r="AU48" s="36"/>
      <c r="AV48" s="36"/>
      <c r="AW48" s="36"/>
      <c r="AX48" s="36"/>
      <c r="AY48" s="36"/>
      <c r="AZ48" s="36">
        <f t="shared" ref="AZ48:AZ50" si="56">BA48+BG48</f>
        <v>0</v>
      </c>
      <c r="BA48" s="36">
        <f t="shared" ref="BA48" si="57">BB48+BC48+BD48+BE48</f>
        <v>0</v>
      </c>
      <c r="BB48" s="36"/>
      <c r="BC48" s="36">
        <f>SUMIF('PL3-GN TUNG DA'!$AO$15:$AO$514,"UBND TP.Long Xuyên",'PL3-GN TUNG DA'!$AB$15:$AB$514)</f>
        <v>0</v>
      </c>
      <c r="BD48" s="36"/>
      <c r="BE48" s="36"/>
      <c r="BF48" s="36"/>
      <c r="BG48" s="38">
        <f t="shared" ref="BG48:BG49" si="58">BH48+BM48</f>
        <v>0</v>
      </c>
      <c r="BH48" s="38">
        <f t="shared" ref="BH48:BH49" si="59">BI48+BJ48+BK48+BL48</f>
        <v>0</v>
      </c>
      <c r="BI48" s="36"/>
      <c r="BJ48" s="36"/>
      <c r="BK48" s="36"/>
      <c r="BL48" s="36"/>
      <c r="BM48" s="36"/>
      <c r="BN48" s="113"/>
      <c r="BO48" s="326"/>
      <c r="BP48" s="74">
        <v>0</v>
      </c>
      <c r="BQ48" s="57">
        <f t="shared" si="13"/>
        <v>0</v>
      </c>
    </row>
    <row r="49" spans="1:69" s="74" customFormat="1" ht="40.5" customHeight="1">
      <c r="A49" s="46"/>
      <c r="B49" s="73" t="s">
        <v>426</v>
      </c>
      <c r="C49" s="36">
        <f t="shared" si="49"/>
        <v>0</v>
      </c>
      <c r="D49" s="36">
        <f t="shared" si="50"/>
        <v>0</v>
      </c>
      <c r="E49" s="36">
        <f>SUMIF('PL4-GN KD23-24'!$AD$11:$AD$489,B49,'PL4-GN KD23-24'!$E$11:$E$489)</f>
        <v>0</v>
      </c>
      <c r="F49" s="36">
        <f>SUMIF('PL4-GN KD23-24'!$AD$11:$AD$489,B49,'PL4-GN KD23-24'!$F$11:$F$489)</f>
        <v>0</v>
      </c>
      <c r="G49" s="36">
        <f>SUMIF('PL4-GN KD23-24'!$AD$11:$AD$489,B49,'PL4-GN KD23-24'!$G$11:$G$489)</f>
        <v>0</v>
      </c>
      <c r="H49" s="36">
        <f>SUMIF('PL4-GN KD23-24'!$AD$11:$AD$489,B49,'PL4-GN KD23-24'!$H$11:$H$489)</f>
        <v>0</v>
      </c>
      <c r="I49" s="113"/>
      <c r="J49" s="73"/>
      <c r="K49" s="73"/>
      <c r="L49" s="73"/>
      <c r="M49" s="73"/>
      <c r="N49" s="73"/>
      <c r="O49" s="73"/>
      <c r="P49" s="324">
        <f t="shared" si="36"/>
        <v>0</v>
      </c>
      <c r="Q49" s="324">
        <f t="shared" si="37"/>
        <v>0</v>
      </c>
      <c r="R49" s="73"/>
      <c r="S49" s="73"/>
      <c r="T49" s="73"/>
      <c r="U49" s="73"/>
      <c r="V49" s="73"/>
      <c r="W49" s="73"/>
      <c r="X49" s="73"/>
      <c r="Y49" s="73"/>
      <c r="Z49" s="73"/>
      <c r="AA49" s="73"/>
      <c r="AB49" s="73"/>
      <c r="AC49" s="73"/>
      <c r="AD49" s="36">
        <f>AF49+AP49</f>
        <v>40421</v>
      </c>
      <c r="AE49" s="36">
        <f t="shared" si="39"/>
        <v>90710</v>
      </c>
      <c r="AF49" s="36">
        <f t="shared" si="53"/>
        <v>40421</v>
      </c>
      <c r="AG49" s="36">
        <f t="shared" si="54"/>
        <v>90710</v>
      </c>
      <c r="AH49" s="36">
        <f>SUMIF('PL3-GN TUNG DA'!$AO$15:$AO$514,"Ban QLDA ĐTXD KV TP.Long Xuyên",'PL3-GN TUNG DA'!$G$15:$G$514)</f>
        <v>11808</v>
      </c>
      <c r="AI49" s="36">
        <f>SUMIF('PL3-GN TUNG DA'!$AO$15:$AO$514,"Ban QLDA ĐTXD KV TP.Long Xuyên",'PL3-GN TUNG DA'!$H$15:$H$514)</f>
        <v>906</v>
      </c>
      <c r="AJ49" s="36">
        <f>SUMIF('PL3-GN TUNG DA'!$AO$15:$AO$514,"Ban QLDA ĐTXD KV TP.Long Xuyên",'PL3-GN TUNG DA'!$I$15:$I$514)</f>
        <v>28613</v>
      </c>
      <c r="AK49" s="36">
        <f>SUMIF('PL3-GN TUNG DA'!$AO$15:$AO$514,"Ban QLDA ĐTXD KV TP.Long Xuyên",'PL3-GN TUNG DA'!$J$15:$J$514)</f>
        <v>50894</v>
      </c>
      <c r="AL49" s="36"/>
      <c r="AM49" s="36"/>
      <c r="AN49" s="36"/>
      <c r="AO49" s="36">
        <f>SUMIF('PL3-GN TUNG DA'!$AO$15:$AO$514,"Ban QLDA ĐTXD KV TP.Long Xuyên",'PL3-GN TUNG DA'!$N$15:$N$514)</f>
        <v>38910</v>
      </c>
      <c r="AP49" s="36"/>
      <c r="AQ49" s="36"/>
      <c r="AR49" s="36">
        <f t="shared" si="43"/>
        <v>0</v>
      </c>
      <c r="AS49" s="36">
        <f t="shared" si="55"/>
        <v>0</v>
      </c>
      <c r="AT49" s="36"/>
      <c r="AU49" s="36"/>
      <c r="AV49" s="36"/>
      <c r="AW49" s="36"/>
      <c r="AX49" s="36"/>
      <c r="AY49" s="36"/>
      <c r="AZ49" s="36">
        <f t="shared" si="56"/>
        <v>49481</v>
      </c>
      <c r="BA49" s="36">
        <f>BB49+BC49+BD49+BE49+BF49</f>
        <v>49481</v>
      </c>
      <c r="BB49" s="36">
        <f>SUMIF('PL3-GN TUNG DA'!$AO$15:$AO$514,"Ban QLDA ĐTXD KV TP.Long Xuyên",'PL3-GN TUNG DA'!$AA$15:$AA$514)</f>
        <v>0</v>
      </c>
      <c r="BC49" s="36">
        <f>SUMIF('PL3-GN TUNG DA'!$AO$15:$AO$514,"Ban QLDA ĐTXD KV TP.Long Xuyên",'PL3-GN TUNG DA'!$AB$15:$AB$514)</f>
        <v>49481</v>
      </c>
      <c r="BD49" s="36"/>
      <c r="BE49" s="36"/>
      <c r="BF49" s="36"/>
      <c r="BG49" s="38">
        <f t="shared" si="58"/>
        <v>0</v>
      </c>
      <c r="BH49" s="38">
        <f t="shared" si="59"/>
        <v>0</v>
      </c>
      <c r="BI49" s="36"/>
      <c r="BJ49" s="36"/>
      <c r="BK49" s="36"/>
      <c r="BL49" s="36"/>
      <c r="BM49" s="36"/>
      <c r="BN49" s="113">
        <f t="shared" si="11"/>
        <v>122.41409168501522</v>
      </c>
      <c r="BO49" s="326">
        <f t="shared" si="12"/>
        <v>54.548561349355083</v>
      </c>
      <c r="BP49" s="74">
        <v>49481</v>
      </c>
      <c r="BQ49" s="57">
        <f t="shared" si="13"/>
        <v>49481</v>
      </c>
    </row>
    <row r="50" spans="1:69" ht="45.75" customHeight="1">
      <c r="A50" s="19"/>
      <c r="B50" s="5" t="s">
        <v>439</v>
      </c>
      <c r="C50" s="35">
        <f t="shared" si="49"/>
        <v>6516</v>
      </c>
      <c r="D50" s="35">
        <f t="shared" si="50"/>
        <v>6516</v>
      </c>
      <c r="E50" s="35">
        <f>'PL4-GN KD23-24'!E19</f>
        <v>6516</v>
      </c>
      <c r="F50" s="240"/>
      <c r="G50" s="240"/>
      <c r="H50" s="240"/>
      <c r="I50" s="240"/>
      <c r="J50" s="5"/>
      <c r="K50" s="5"/>
      <c r="L50" s="5"/>
      <c r="M50" s="5"/>
      <c r="N50" s="5"/>
      <c r="O50" s="5"/>
      <c r="P50" s="254">
        <f t="shared" si="36"/>
        <v>0</v>
      </c>
      <c r="Q50" s="254">
        <f t="shared" si="37"/>
        <v>0</v>
      </c>
      <c r="R50" s="5"/>
      <c r="S50" s="5"/>
      <c r="T50" s="5"/>
      <c r="U50" s="5"/>
      <c r="V50" s="5"/>
      <c r="W50" s="5"/>
      <c r="X50" s="5"/>
      <c r="Y50" s="5"/>
      <c r="Z50" s="5"/>
      <c r="AA50" s="5"/>
      <c r="AB50" s="5"/>
      <c r="AC50" s="387">
        <f t="shared" ref="AC50" si="60">P50/C50*100</f>
        <v>0</v>
      </c>
      <c r="AD50" s="39">
        <f>AF50+AP50</f>
        <v>237509</v>
      </c>
      <c r="AE50" s="35">
        <f t="shared" si="39"/>
        <v>237509</v>
      </c>
      <c r="AF50" s="35">
        <f t="shared" si="53"/>
        <v>237509</v>
      </c>
      <c r="AG50" s="39">
        <f t="shared" si="54"/>
        <v>237509</v>
      </c>
      <c r="AH50" s="35">
        <f>'PL3-GN TUNG DA'!G21</f>
        <v>87509</v>
      </c>
      <c r="AI50" s="35">
        <f>'PL3-GN TUNG DA'!H21</f>
        <v>87509</v>
      </c>
      <c r="AJ50" s="35">
        <f>SUMIF('PL3-GN TUNG DA'!$AO$15:$AO$514,B50,'PL3-GN TUNG DA'!$I$15:$I$514)</f>
        <v>0</v>
      </c>
      <c r="AK50" s="35"/>
      <c r="AL50" s="35">
        <f>'PL3-GN TUNG DA'!K21</f>
        <v>150000</v>
      </c>
      <c r="AM50" s="35">
        <f>SUMIF('PL3-GN TUNG DA'!$AO$15:$AO$514,B50,'PL3-GN TUNG DA'!$L$15:$L$514)</f>
        <v>0</v>
      </c>
      <c r="AN50" s="35"/>
      <c r="AO50" s="35"/>
      <c r="AP50" s="35"/>
      <c r="AQ50" s="35"/>
      <c r="AR50" s="35">
        <f t="shared" si="43"/>
        <v>0</v>
      </c>
      <c r="AS50" s="35"/>
      <c r="AT50" s="35"/>
      <c r="AU50" s="35"/>
      <c r="AV50" s="35"/>
      <c r="AW50" s="35"/>
      <c r="AX50" s="35"/>
      <c r="AY50" s="35"/>
      <c r="AZ50" s="39">
        <f t="shared" si="56"/>
        <v>158692</v>
      </c>
      <c r="BA50" s="39">
        <f t="shared" ref="BA50" si="61">BB50+BC50+BD50+BE50</f>
        <v>158692</v>
      </c>
      <c r="BB50" s="35">
        <f>'PL3-GN TUNG DA'!AA21</f>
        <v>88712</v>
      </c>
      <c r="BC50" s="35"/>
      <c r="BD50" s="35">
        <f>'PL3-GN TUNG DA'!AC21</f>
        <v>69980</v>
      </c>
      <c r="BE50" s="35"/>
      <c r="BF50" s="35"/>
      <c r="BG50" s="35"/>
      <c r="BH50" s="35"/>
      <c r="BI50" s="35"/>
      <c r="BJ50" s="35"/>
      <c r="BK50" s="35"/>
      <c r="BL50" s="35"/>
      <c r="BM50" s="35"/>
      <c r="BN50" s="112">
        <f t="shared" si="11"/>
        <v>66.815152267914058</v>
      </c>
      <c r="BO50" s="326">
        <f t="shared" si="12"/>
        <v>66.815152267914058</v>
      </c>
      <c r="BP50">
        <v>158692</v>
      </c>
      <c r="BQ50" s="57">
        <f t="shared" si="13"/>
        <v>158692</v>
      </c>
    </row>
    <row r="51" spans="1:69">
      <c r="A51" s="20">
        <v>2</v>
      </c>
      <c r="B51" s="44" t="s">
        <v>332</v>
      </c>
      <c r="C51" s="239"/>
      <c r="D51" s="239"/>
      <c r="E51" s="239"/>
      <c r="F51" s="239"/>
      <c r="G51" s="239"/>
      <c r="H51" s="239"/>
      <c r="I51" s="239"/>
      <c r="J51" s="239"/>
      <c r="K51" s="239"/>
      <c r="L51" s="239"/>
      <c r="M51" s="239"/>
      <c r="N51" s="239"/>
      <c r="O51" s="239"/>
      <c r="P51" s="239"/>
      <c r="Q51" s="239"/>
      <c r="R51" s="239"/>
      <c r="S51" s="239"/>
      <c r="T51" s="239"/>
      <c r="U51" s="239"/>
      <c r="V51" s="44"/>
      <c r="W51" s="44"/>
      <c r="X51" s="44"/>
      <c r="Y51" s="44"/>
      <c r="Z51" s="44"/>
      <c r="AA51" s="44"/>
      <c r="AB51" s="44"/>
      <c r="AC51" s="44"/>
      <c r="AD51" s="34">
        <f>AD52+AD53+AD56</f>
        <v>124327</v>
      </c>
      <c r="AE51" s="34">
        <f>AE52+AE53+AE56</f>
        <v>103937</v>
      </c>
      <c r="AF51" s="34">
        <f t="shared" ref="AF51:BL51" si="62">AF52+AF53+AF56</f>
        <v>122948</v>
      </c>
      <c r="AG51" s="34">
        <f t="shared" si="62"/>
        <v>102558</v>
      </c>
      <c r="AH51" s="34">
        <f t="shared" si="62"/>
        <v>38962</v>
      </c>
      <c r="AI51" s="34">
        <f t="shared" si="62"/>
        <v>38962</v>
      </c>
      <c r="AJ51" s="34">
        <f t="shared" si="62"/>
        <v>53986</v>
      </c>
      <c r="AK51" s="34">
        <f t="shared" si="62"/>
        <v>33596</v>
      </c>
      <c r="AL51" s="34">
        <f t="shared" si="62"/>
        <v>30000</v>
      </c>
      <c r="AM51" s="34">
        <f t="shared" si="62"/>
        <v>0</v>
      </c>
      <c r="AN51" s="34"/>
      <c r="AO51" s="34"/>
      <c r="AP51" s="34">
        <f t="shared" si="62"/>
        <v>1379</v>
      </c>
      <c r="AQ51" s="34">
        <f t="shared" si="62"/>
        <v>1379</v>
      </c>
      <c r="AR51" s="34">
        <f t="shared" si="62"/>
        <v>1379</v>
      </c>
      <c r="AS51" s="34">
        <f t="shared" si="62"/>
        <v>1379</v>
      </c>
      <c r="AT51" s="34">
        <f t="shared" si="62"/>
        <v>0</v>
      </c>
      <c r="AU51" s="34"/>
      <c r="AV51" s="34">
        <f t="shared" si="62"/>
        <v>0</v>
      </c>
      <c r="AW51" s="34">
        <f t="shared" si="62"/>
        <v>0</v>
      </c>
      <c r="AX51" s="34">
        <f t="shared" si="62"/>
        <v>1379</v>
      </c>
      <c r="AY51" s="34">
        <f t="shared" si="62"/>
        <v>0</v>
      </c>
      <c r="AZ51" s="34">
        <f t="shared" si="62"/>
        <v>65783</v>
      </c>
      <c r="BA51" s="34">
        <f t="shared" si="62"/>
        <v>64405</v>
      </c>
      <c r="BB51" s="34">
        <f t="shared" si="62"/>
        <v>37718</v>
      </c>
      <c r="BC51" s="34">
        <f t="shared" si="62"/>
        <v>3596</v>
      </c>
      <c r="BD51" s="34">
        <f t="shared" si="62"/>
        <v>23091</v>
      </c>
      <c r="BE51" s="34">
        <f t="shared" si="62"/>
        <v>0</v>
      </c>
      <c r="BF51" s="34"/>
      <c r="BG51" s="34">
        <f t="shared" si="62"/>
        <v>1378</v>
      </c>
      <c r="BH51" s="34">
        <f t="shared" si="62"/>
        <v>1378</v>
      </c>
      <c r="BI51" s="34">
        <f t="shared" si="62"/>
        <v>0</v>
      </c>
      <c r="BJ51" s="34">
        <f t="shared" si="62"/>
        <v>0</v>
      </c>
      <c r="BK51" s="34">
        <f t="shared" si="62"/>
        <v>0</v>
      </c>
      <c r="BL51" s="34">
        <f t="shared" si="62"/>
        <v>1378</v>
      </c>
      <c r="BM51" s="34"/>
      <c r="BN51" s="111">
        <f t="shared" si="11"/>
        <v>52.9112743008357</v>
      </c>
      <c r="BO51" s="327">
        <f t="shared" si="12"/>
        <v>63.291224491759436</v>
      </c>
      <c r="BP51">
        <v>65783</v>
      </c>
      <c r="BQ51" s="57">
        <f t="shared" si="13"/>
        <v>65783</v>
      </c>
    </row>
    <row r="52" spans="1:69">
      <c r="A52" s="45"/>
      <c r="B52" s="45" t="s">
        <v>335</v>
      </c>
      <c r="C52" s="35">
        <f t="shared" si="49"/>
        <v>0</v>
      </c>
      <c r="D52" s="35">
        <f t="shared" si="50"/>
        <v>0</v>
      </c>
      <c r="E52" s="240"/>
      <c r="F52" s="240"/>
      <c r="G52" s="240"/>
      <c r="H52" s="240"/>
      <c r="I52" s="240"/>
      <c r="J52" s="45"/>
      <c r="K52" s="45"/>
      <c r="L52" s="45"/>
      <c r="M52" s="45"/>
      <c r="N52" s="45"/>
      <c r="O52" s="45"/>
      <c r="P52" s="254">
        <f t="shared" si="36"/>
        <v>0</v>
      </c>
      <c r="Q52" s="254">
        <f t="shared" si="37"/>
        <v>0</v>
      </c>
      <c r="R52" s="45"/>
      <c r="S52" s="45"/>
      <c r="T52" s="45"/>
      <c r="U52" s="45"/>
      <c r="V52" s="45"/>
      <c r="W52" s="45"/>
      <c r="X52" s="45"/>
      <c r="Y52" s="45"/>
      <c r="Z52" s="45"/>
      <c r="AA52" s="45"/>
      <c r="AB52" s="45"/>
      <c r="AC52" s="45"/>
      <c r="AD52" s="35">
        <f>AF52+AP52</f>
        <v>1379</v>
      </c>
      <c r="AE52" s="35">
        <f t="shared" si="39"/>
        <v>1379</v>
      </c>
      <c r="AF52" s="35">
        <f t="shared" ref="AF52" si="63">AH52+AJ52+AL52+AM52</f>
        <v>0</v>
      </c>
      <c r="AG52" s="35"/>
      <c r="AH52" s="35"/>
      <c r="AI52" s="35"/>
      <c r="AJ52" s="35"/>
      <c r="AK52" s="35"/>
      <c r="AL52" s="35"/>
      <c r="AM52" s="35"/>
      <c r="AN52" s="35"/>
      <c r="AO52" s="35"/>
      <c r="AP52" s="35">
        <f t="shared" ref="AP52:AP56" si="64">AR52+AY52</f>
        <v>1379</v>
      </c>
      <c r="AQ52" s="35">
        <f t="shared" ref="AQ52" si="65">AS52+AY52</f>
        <v>1379</v>
      </c>
      <c r="AR52" s="35">
        <f t="shared" ref="AR52:AR56" si="66">AT52+AV52+AW52+AX52</f>
        <v>1379</v>
      </c>
      <c r="AS52" s="35">
        <f t="shared" ref="AS52" si="67">AU52+AV52+AW52+AX52+AY52</f>
        <v>1379</v>
      </c>
      <c r="AT52" s="35"/>
      <c r="AU52" s="35"/>
      <c r="AV52" s="35"/>
      <c r="AW52" s="35"/>
      <c r="AX52" s="35">
        <f>SUMIF('PL3-GN TUNG DA'!$AO$15:$AO$514,"UBND TP.Châu Đốc",'PL3-GN TUNG DA'!$W$15:$W$514)</f>
        <v>1379</v>
      </c>
      <c r="AY52" s="35"/>
      <c r="AZ52" s="39">
        <f t="shared" ref="AZ52" si="68">BA52+BG52</f>
        <v>1378</v>
      </c>
      <c r="BA52" s="39">
        <f t="shared" ref="BA52" si="69">BB52+BC52+BD52+BE52</f>
        <v>0</v>
      </c>
      <c r="BB52" s="35"/>
      <c r="BC52" s="35"/>
      <c r="BD52" s="35"/>
      <c r="BE52" s="35"/>
      <c r="BF52" s="35"/>
      <c r="BG52" s="39">
        <f t="shared" ref="BG52" si="70">BH52+BM52</f>
        <v>1378</v>
      </c>
      <c r="BH52" s="39">
        <f t="shared" ref="BH52" si="71">BI52+BJ52+BK52+BL52</f>
        <v>1378</v>
      </c>
      <c r="BI52" s="35"/>
      <c r="BJ52" s="35"/>
      <c r="BK52" s="35"/>
      <c r="BL52" s="35">
        <f>SUMIF('PL3-GN TUNG DA'!$AO$15:$AO$514,"UBND TP.Châu Đốc",'PL3-GN TUNG DA'!AK$15:AK$514)</f>
        <v>1378</v>
      </c>
      <c r="BM52" s="35"/>
      <c r="BN52" s="112">
        <f t="shared" si="11"/>
        <v>99.927483683828868</v>
      </c>
      <c r="BO52" s="326">
        <f t="shared" si="12"/>
        <v>99.927483683828868</v>
      </c>
      <c r="BP52">
        <v>1378</v>
      </c>
      <c r="BQ52" s="57">
        <f t="shared" si="13"/>
        <v>1378</v>
      </c>
    </row>
    <row r="53" spans="1:69" ht="49.5" customHeight="1">
      <c r="A53" s="45"/>
      <c r="B53" s="5" t="s">
        <v>336</v>
      </c>
      <c r="C53" s="35">
        <f t="shared" si="49"/>
        <v>0</v>
      </c>
      <c r="D53" s="35">
        <f t="shared" si="50"/>
        <v>0</v>
      </c>
      <c r="E53" s="240"/>
      <c r="F53" s="240"/>
      <c r="G53" s="240"/>
      <c r="H53" s="240"/>
      <c r="I53" s="240"/>
      <c r="J53" s="5"/>
      <c r="K53" s="5"/>
      <c r="L53" s="5"/>
      <c r="M53" s="5"/>
      <c r="N53" s="5"/>
      <c r="O53" s="5"/>
      <c r="P53" s="254">
        <f t="shared" si="36"/>
        <v>0</v>
      </c>
      <c r="Q53" s="254">
        <f t="shared" si="37"/>
        <v>0</v>
      </c>
      <c r="R53" s="5"/>
      <c r="S53" s="5"/>
      <c r="T53" s="5"/>
      <c r="U53" s="5"/>
      <c r="V53" s="5"/>
      <c r="W53" s="5"/>
      <c r="X53" s="5"/>
      <c r="Y53" s="5"/>
      <c r="Z53" s="5"/>
      <c r="AA53" s="5"/>
      <c r="AB53" s="5"/>
      <c r="AC53" s="5"/>
      <c r="AD53" s="35">
        <f>AD54+AD55</f>
        <v>57734</v>
      </c>
      <c r="AE53" s="35">
        <f t="shared" si="39"/>
        <v>37344</v>
      </c>
      <c r="AF53" s="35">
        <f t="shared" ref="AF53:BE53" si="72">AF54+AF55</f>
        <v>57734</v>
      </c>
      <c r="AG53" s="35">
        <f t="shared" si="72"/>
        <v>37344</v>
      </c>
      <c r="AH53" s="35">
        <f t="shared" si="72"/>
        <v>3748</v>
      </c>
      <c r="AI53" s="35">
        <f t="shared" si="72"/>
        <v>3748</v>
      </c>
      <c r="AJ53" s="35">
        <f t="shared" si="72"/>
        <v>53986</v>
      </c>
      <c r="AK53" s="35">
        <f t="shared" si="72"/>
        <v>33596</v>
      </c>
      <c r="AL53" s="35">
        <f t="shared" si="72"/>
        <v>0</v>
      </c>
      <c r="AM53" s="35">
        <f t="shared" si="72"/>
        <v>0</v>
      </c>
      <c r="AN53" s="35"/>
      <c r="AO53" s="35"/>
      <c r="AP53" s="35">
        <f t="shared" si="72"/>
        <v>0</v>
      </c>
      <c r="AQ53" s="35"/>
      <c r="AR53" s="35">
        <f t="shared" si="72"/>
        <v>0</v>
      </c>
      <c r="AS53" s="35"/>
      <c r="AT53" s="35">
        <f t="shared" si="72"/>
        <v>0</v>
      </c>
      <c r="AU53" s="35"/>
      <c r="AV53" s="35">
        <f t="shared" si="72"/>
        <v>0</v>
      </c>
      <c r="AW53" s="35">
        <f t="shared" si="72"/>
        <v>0</v>
      </c>
      <c r="AX53" s="35">
        <f t="shared" si="72"/>
        <v>0</v>
      </c>
      <c r="AY53" s="35">
        <f t="shared" si="72"/>
        <v>0</v>
      </c>
      <c r="AZ53" s="35">
        <f t="shared" si="72"/>
        <v>7344</v>
      </c>
      <c r="BA53" s="35">
        <f t="shared" si="72"/>
        <v>7344</v>
      </c>
      <c r="BB53" s="35">
        <f t="shared" si="72"/>
        <v>3748</v>
      </c>
      <c r="BC53" s="35">
        <f t="shared" si="72"/>
        <v>3596</v>
      </c>
      <c r="BD53" s="35">
        <f t="shared" si="72"/>
        <v>0</v>
      </c>
      <c r="BE53" s="35">
        <f t="shared" si="72"/>
        <v>0</v>
      </c>
      <c r="BF53" s="35"/>
      <c r="BG53" s="35"/>
      <c r="BH53" s="35"/>
      <c r="BI53" s="35"/>
      <c r="BJ53" s="35"/>
      <c r="BK53" s="35"/>
      <c r="BL53" s="35"/>
      <c r="BM53" s="35"/>
      <c r="BN53" s="112">
        <f t="shared" si="11"/>
        <v>12.720407385596008</v>
      </c>
      <c r="BO53" s="326">
        <f t="shared" si="12"/>
        <v>19.665809768637533</v>
      </c>
      <c r="BP53">
        <v>7344</v>
      </c>
      <c r="BQ53" s="57">
        <f t="shared" si="13"/>
        <v>7344</v>
      </c>
    </row>
    <row r="54" spans="1:69" s="74" customFormat="1">
      <c r="A54" s="47"/>
      <c r="B54" s="73" t="s">
        <v>427</v>
      </c>
      <c r="C54" s="36">
        <f t="shared" si="49"/>
        <v>0</v>
      </c>
      <c r="D54" s="36">
        <f t="shared" si="50"/>
        <v>0</v>
      </c>
      <c r="E54" s="113"/>
      <c r="F54" s="113"/>
      <c r="G54" s="113"/>
      <c r="H54" s="113"/>
      <c r="I54" s="113"/>
      <c r="J54" s="73"/>
      <c r="K54" s="73"/>
      <c r="L54" s="73"/>
      <c r="M54" s="73"/>
      <c r="N54" s="73"/>
      <c r="O54" s="73"/>
      <c r="P54" s="324">
        <f t="shared" si="36"/>
        <v>0</v>
      </c>
      <c r="Q54" s="324">
        <f t="shared" si="37"/>
        <v>0</v>
      </c>
      <c r="R54" s="73"/>
      <c r="S54" s="73"/>
      <c r="T54" s="73"/>
      <c r="U54" s="73"/>
      <c r="V54" s="73"/>
      <c r="W54" s="73"/>
      <c r="X54" s="73"/>
      <c r="Y54" s="73"/>
      <c r="Z54" s="73"/>
      <c r="AA54" s="73"/>
      <c r="AB54" s="73"/>
      <c r="AC54" s="73"/>
      <c r="AD54" s="36">
        <f>AF54+AP54</f>
        <v>3748</v>
      </c>
      <c r="AE54" s="36">
        <f t="shared" si="39"/>
        <v>3748</v>
      </c>
      <c r="AF54" s="36">
        <f t="shared" ref="AF54:AF56" si="73">AH54+AJ54+AL54+AM54</f>
        <v>3748</v>
      </c>
      <c r="AG54" s="36">
        <f t="shared" ref="AG54:AG56" si="74">AI54+AK54+AL54+AN54+AO54</f>
        <v>3748</v>
      </c>
      <c r="AH54" s="36">
        <f>SUMIF('PL3-GN TUNG DA'!$AO$15:$AO$514,"UBND TP.Châu Đốc",'PL3-GN TUNG DA'!$G$15:$G$514)</f>
        <v>3748</v>
      </c>
      <c r="AI54" s="36">
        <f>SUMIF('PL3-GN TUNG DA'!$AO$15:$AO$514,"UBND TP.Châu Đốc",'PL3-GN TUNG DA'!$H$15:$H$514)</f>
        <v>3748</v>
      </c>
      <c r="AJ54" s="36">
        <f>SUMIF('PL3-GN TUNG DA'!$AO$15:$AO$514,"UBND TP.Châu Đốc",'PL3-GN TUNG DA'!$I$15:$I$514)</f>
        <v>0</v>
      </c>
      <c r="AK54" s="36">
        <f>SUMIF('PL3-GN TUNG DA'!$AO$15:$AO$514,"UBND TP.Châu Đốc",'PL3-GN TUNG DA'!$J$15:$J$514)</f>
        <v>0</v>
      </c>
      <c r="AL54" s="36"/>
      <c r="AM54" s="36"/>
      <c r="AN54" s="36"/>
      <c r="AO54" s="36"/>
      <c r="AP54" s="36">
        <f t="shared" si="64"/>
        <v>0</v>
      </c>
      <c r="AQ54" s="36"/>
      <c r="AR54" s="36">
        <f t="shared" si="66"/>
        <v>0</v>
      </c>
      <c r="AS54" s="36"/>
      <c r="AT54" s="36"/>
      <c r="AU54" s="36"/>
      <c r="AV54" s="36"/>
      <c r="AW54" s="36"/>
      <c r="AX54" s="36"/>
      <c r="AY54" s="36"/>
      <c r="AZ54" s="36">
        <f t="shared" ref="AZ54:AZ56" si="75">BA54+BG54</f>
        <v>3748</v>
      </c>
      <c r="BA54" s="36">
        <f t="shared" ref="BA54:BA56" si="76">BB54+BC54+BD54+BE54</f>
        <v>3748</v>
      </c>
      <c r="BB54" s="36">
        <f>SUMIF('PL3-GN TUNG DA'!$AO$15:$AO$514,"UBND TP.Châu Đốc",'PL3-GN TUNG DA'!$AA$15:$AA$514)</f>
        <v>3748</v>
      </c>
      <c r="BC54" s="36">
        <f>SUMIF('PL3-GN TUNG DA'!$AO$15:$AO$514,"UBND TP.Châu Đốc",'PL3-GN TUNG DA'!$AB$15:$AB$514)</f>
        <v>0</v>
      </c>
      <c r="BD54" s="36"/>
      <c r="BE54" s="36"/>
      <c r="BF54" s="36"/>
      <c r="BG54" s="36"/>
      <c r="BH54" s="36"/>
      <c r="BI54" s="36"/>
      <c r="BJ54" s="36"/>
      <c r="BK54" s="36"/>
      <c r="BL54" s="36"/>
      <c r="BM54" s="36"/>
      <c r="BN54" s="113">
        <f t="shared" si="11"/>
        <v>100</v>
      </c>
      <c r="BO54" s="326">
        <f t="shared" si="12"/>
        <v>100</v>
      </c>
      <c r="BP54" s="74">
        <v>3748</v>
      </c>
      <c r="BQ54" s="57">
        <f t="shared" si="13"/>
        <v>3748</v>
      </c>
    </row>
    <row r="55" spans="1:69" s="74" customFormat="1">
      <c r="A55" s="47"/>
      <c r="B55" s="73" t="s">
        <v>428</v>
      </c>
      <c r="C55" s="36">
        <f t="shared" si="49"/>
        <v>0</v>
      </c>
      <c r="D55" s="36">
        <f t="shared" si="50"/>
        <v>0</v>
      </c>
      <c r="E55" s="113"/>
      <c r="F55" s="113"/>
      <c r="G55" s="113"/>
      <c r="H55" s="113"/>
      <c r="I55" s="113"/>
      <c r="J55" s="73"/>
      <c r="K55" s="73"/>
      <c r="L55" s="73"/>
      <c r="M55" s="73"/>
      <c r="N55" s="73"/>
      <c r="O55" s="73"/>
      <c r="P55" s="324">
        <f t="shared" si="36"/>
        <v>0</v>
      </c>
      <c r="Q55" s="324">
        <f t="shared" si="37"/>
        <v>0</v>
      </c>
      <c r="R55" s="73"/>
      <c r="S55" s="73"/>
      <c r="T55" s="73"/>
      <c r="U55" s="73"/>
      <c r="V55" s="73"/>
      <c r="W55" s="73"/>
      <c r="X55" s="73"/>
      <c r="Y55" s="73"/>
      <c r="Z55" s="73"/>
      <c r="AA55" s="73"/>
      <c r="AB55" s="73"/>
      <c r="AC55" s="73"/>
      <c r="AD55" s="36">
        <f>AF55+AP55</f>
        <v>53986</v>
      </c>
      <c r="AE55" s="36">
        <f t="shared" si="39"/>
        <v>33596</v>
      </c>
      <c r="AF55" s="36">
        <f t="shared" si="73"/>
        <v>53986</v>
      </c>
      <c r="AG55" s="36">
        <f t="shared" si="74"/>
        <v>33596</v>
      </c>
      <c r="AH55" s="36">
        <f>SUMIF('PL3-GN TUNG DA'!$AO$15:$AO$514,"Ban QLDA ĐTXD KV TP.Châu Đốc",'PL3-GN TUNG DA'!$G$15:$G$514)</f>
        <v>0</v>
      </c>
      <c r="AI55" s="36">
        <f>SUMIF('PL3-GN TUNG DA'!$AO$15:$AO$514,"Ban QLDA ĐTXD KV TP.Châu Đốc",'PL3-GN TUNG DA'!$H$15:$H$514)</f>
        <v>0</v>
      </c>
      <c r="AJ55" s="36">
        <f>SUMIF('PL3-GN TUNG DA'!$AO$15:$AO$514,"Ban QLDA ĐTXD KV TP.Châu Đốc",'PL3-GN TUNG DA'!$I$15:$I$514)</f>
        <v>53986</v>
      </c>
      <c r="AK55" s="36">
        <f>SUMIF('PL3-GN TUNG DA'!$AO$15:$AO$514,"Ban QLDA ĐTXD KV TP.Châu Đốc",'PL3-GN TUNG DA'!$J$15:$J$514)</f>
        <v>33596</v>
      </c>
      <c r="AL55" s="36"/>
      <c r="AM55" s="36"/>
      <c r="AN55" s="36"/>
      <c r="AO55" s="36"/>
      <c r="AP55" s="36">
        <f t="shared" si="64"/>
        <v>0</v>
      </c>
      <c r="AQ55" s="36"/>
      <c r="AR55" s="36">
        <f t="shared" si="66"/>
        <v>0</v>
      </c>
      <c r="AS55" s="36"/>
      <c r="AT55" s="36"/>
      <c r="AU55" s="36"/>
      <c r="AV55" s="36"/>
      <c r="AW55" s="36"/>
      <c r="AX55" s="36"/>
      <c r="AY55" s="36"/>
      <c r="AZ55" s="36">
        <f t="shared" si="75"/>
        <v>3596</v>
      </c>
      <c r="BA55" s="36">
        <f t="shared" si="76"/>
        <v>3596</v>
      </c>
      <c r="BB55" s="36"/>
      <c r="BC55" s="36">
        <f>SUMIF('PL3-GN TUNG DA'!$AO$15:$AO$514,"Ban QLDA ĐTXD KV TP.Châu Đốc",'PL3-GN TUNG DA'!$AB$15:$AB$514)</f>
        <v>3596</v>
      </c>
      <c r="BD55" s="36"/>
      <c r="BE55" s="36"/>
      <c r="BF55" s="36"/>
      <c r="BG55" s="36"/>
      <c r="BH55" s="36"/>
      <c r="BI55" s="36"/>
      <c r="BJ55" s="36"/>
      <c r="BK55" s="36"/>
      <c r="BL55" s="36"/>
      <c r="BM55" s="36"/>
      <c r="BN55" s="113">
        <f t="shared" si="11"/>
        <v>6.6609861816026381</v>
      </c>
      <c r="BO55" s="326">
        <f t="shared" si="12"/>
        <v>10.703655197047269</v>
      </c>
      <c r="BP55" s="74">
        <v>3596</v>
      </c>
      <c r="BQ55" s="57">
        <f t="shared" si="13"/>
        <v>3596</v>
      </c>
    </row>
    <row r="56" spans="1:69" ht="44.25" customHeight="1">
      <c r="A56" s="45"/>
      <c r="B56" s="5" t="s">
        <v>439</v>
      </c>
      <c r="C56" s="35">
        <f t="shared" si="49"/>
        <v>0</v>
      </c>
      <c r="D56" s="35">
        <f t="shared" si="50"/>
        <v>0</v>
      </c>
      <c r="E56" s="240"/>
      <c r="F56" s="240"/>
      <c r="G56" s="240"/>
      <c r="H56" s="240"/>
      <c r="I56" s="240"/>
      <c r="J56" s="5"/>
      <c r="K56" s="5"/>
      <c r="L56" s="5"/>
      <c r="M56" s="5"/>
      <c r="N56" s="5"/>
      <c r="O56" s="5"/>
      <c r="P56" s="254">
        <f t="shared" si="36"/>
        <v>0</v>
      </c>
      <c r="Q56" s="254">
        <f t="shared" si="37"/>
        <v>0</v>
      </c>
      <c r="R56" s="5"/>
      <c r="S56" s="5"/>
      <c r="T56" s="5"/>
      <c r="U56" s="5"/>
      <c r="V56" s="5"/>
      <c r="W56" s="5"/>
      <c r="X56" s="5"/>
      <c r="Y56" s="5"/>
      <c r="Z56" s="5"/>
      <c r="AA56" s="5"/>
      <c r="AB56" s="5"/>
      <c r="AC56" s="5"/>
      <c r="AD56" s="35">
        <f>AF56+AP56</f>
        <v>65214</v>
      </c>
      <c r="AE56" s="35">
        <f t="shared" si="39"/>
        <v>65214</v>
      </c>
      <c r="AF56" s="35">
        <f t="shared" si="73"/>
        <v>65214</v>
      </c>
      <c r="AG56" s="39">
        <f t="shared" si="74"/>
        <v>65214</v>
      </c>
      <c r="AH56" s="35">
        <f>'PL3-GN TUNG DA'!G22</f>
        <v>35214</v>
      </c>
      <c r="AI56" s="35">
        <f>'PL3-GN TUNG DA'!H22</f>
        <v>35214</v>
      </c>
      <c r="AJ56" s="35"/>
      <c r="AK56" s="35"/>
      <c r="AL56" s="35">
        <f>'PL3-GN TUNG DA'!K22</f>
        <v>30000</v>
      </c>
      <c r="AM56" s="35"/>
      <c r="AN56" s="35"/>
      <c r="AO56" s="35"/>
      <c r="AP56" s="35">
        <f t="shared" si="64"/>
        <v>0</v>
      </c>
      <c r="AQ56" s="35"/>
      <c r="AR56" s="35">
        <f t="shared" si="66"/>
        <v>0</v>
      </c>
      <c r="AS56" s="35"/>
      <c r="AT56" s="35"/>
      <c r="AU56" s="35"/>
      <c r="AV56" s="35"/>
      <c r="AW56" s="35"/>
      <c r="AX56" s="35"/>
      <c r="AY56" s="35"/>
      <c r="AZ56" s="39">
        <f t="shared" si="75"/>
        <v>57061</v>
      </c>
      <c r="BA56" s="39">
        <f t="shared" si="76"/>
        <v>57061</v>
      </c>
      <c r="BB56" s="35">
        <f>'PL3-GN TUNG DA'!AA22</f>
        <v>33970</v>
      </c>
      <c r="BC56" s="35"/>
      <c r="BD56" s="35">
        <f>'PL3-GN TUNG DA'!AC22</f>
        <v>23091</v>
      </c>
      <c r="BE56" s="35"/>
      <c r="BF56" s="35"/>
      <c r="BG56" s="35"/>
      <c r="BH56" s="35"/>
      <c r="BI56" s="35"/>
      <c r="BJ56" s="35"/>
      <c r="BK56" s="35"/>
      <c r="BL56" s="35"/>
      <c r="BM56" s="35"/>
      <c r="BN56" s="112">
        <f t="shared" si="11"/>
        <v>87.49808323366149</v>
      </c>
      <c r="BO56" s="326">
        <f t="shared" si="12"/>
        <v>87.49808323366149</v>
      </c>
      <c r="BP56">
        <v>57061</v>
      </c>
      <c r="BQ56" s="57">
        <f t="shared" si="13"/>
        <v>57061</v>
      </c>
    </row>
    <row r="57" spans="1:69">
      <c r="A57" s="20">
        <v>3</v>
      </c>
      <c r="B57" s="44" t="s">
        <v>333</v>
      </c>
      <c r="C57" s="34">
        <f>C58+C61+C64</f>
        <v>133448</v>
      </c>
      <c r="D57" s="34">
        <f t="shared" ref="D57:AB57" si="77">D58+D61+D64</f>
        <v>13448</v>
      </c>
      <c r="E57" s="34">
        <f t="shared" si="77"/>
        <v>204</v>
      </c>
      <c r="F57" s="34">
        <f t="shared" si="77"/>
        <v>13244</v>
      </c>
      <c r="G57" s="34">
        <f t="shared" si="77"/>
        <v>0</v>
      </c>
      <c r="H57" s="34">
        <f t="shared" si="77"/>
        <v>0</v>
      </c>
      <c r="I57" s="34">
        <f t="shared" si="77"/>
        <v>120000</v>
      </c>
      <c r="J57" s="34">
        <f t="shared" si="77"/>
        <v>120000</v>
      </c>
      <c r="K57" s="34">
        <f t="shared" si="77"/>
        <v>120000</v>
      </c>
      <c r="L57" s="34">
        <f t="shared" si="77"/>
        <v>0</v>
      </c>
      <c r="M57" s="34">
        <f t="shared" si="77"/>
        <v>0</v>
      </c>
      <c r="N57" s="34">
        <f t="shared" si="77"/>
        <v>0</v>
      </c>
      <c r="O57" s="34">
        <f t="shared" si="77"/>
        <v>0</v>
      </c>
      <c r="P57" s="34">
        <f t="shared" si="77"/>
        <v>46741</v>
      </c>
      <c r="Q57" s="34">
        <f t="shared" si="77"/>
        <v>7100</v>
      </c>
      <c r="R57" s="34">
        <f t="shared" si="77"/>
        <v>92</v>
      </c>
      <c r="S57" s="34">
        <f t="shared" si="77"/>
        <v>6272</v>
      </c>
      <c r="T57" s="34">
        <f t="shared" si="77"/>
        <v>736</v>
      </c>
      <c r="U57" s="34">
        <f t="shared" si="77"/>
        <v>0</v>
      </c>
      <c r="V57" s="34">
        <f t="shared" si="77"/>
        <v>39641</v>
      </c>
      <c r="W57" s="34">
        <f t="shared" si="77"/>
        <v>39641</v>
      </c>
      <c r="X57" s="34">
        <f t="shared" si="77"/>
        <v>39641</v>
      </c>
      <c r="Y57" s="34">
        <f t="shared" si="77"/>
        <v>0</v>
      </c>
      <c r="Z57" s="34">
        <f t="shared" si="77"/>
        <v>0</v>
      </c>
      <c r="AA57" s="34">
        <f t="shared" si="77"/>
        <v>0</v>
      </c>
      <c r="AB57" s="34">
        <f t="shared" si="77"/>
        <v>0</v>
      </c>
      <c r="AC57" s="388">
        <f t="shared" ref="AC57:AC58" si="78">P57/C57*100</f>
        <v>35.025627959954441</v>
      </c>
      <c r="AD57" s="34">
        <f>AD58+AD61+AD64</f>
        <v>189666</v>
      </c>
      <c r="AE57" s="34">
        <f>AE58+AE61+AE64</f>
        <v>215950</v>
      </c>
      <c r="AF57" s="34">
        <f t="shared" ref="AF57:BL57" si="79">AF58+AF61+AF64</f>
        <v>124740</v>
      </c>
      <c r="AG57" s="34">
        <f t="shared" si="79"/>
        <v>151024</v>
      </c>
      <c r="AH57" s="34">
        <f t="shared" si="79"/>
        <v>32482</v>
      </c>
      <c r="AI57" s="34">
        <f t="shared" si="79"/>
        <v>43138</v>
      </c>
      <c r="AJ57" s="34">
        <f t="shared" si="79"/>
        <v>57258</v>
      </c>
      <c r="AK57" s="34">
        <f t="shared" si="79"/>
        <v>72886</v>
      </c>
      <c r="AL57" s="34">
        <f t="shared" si="79"/>
        <v>35000</v>
      </c>
      <c r="AM57" s="34">
        <f t="shared" si="79"/>
        <v>0</v>
      </c>
      <c r="AN57" s="34"/>
      <c r="AO57" s="34"/>
      <c r="AP57" s="34">
        <f t="shared" si="79"/>
        <v>64926</v>
      </c>
      <c r="AQ57" s="34">
        <f t="shared" si="79"/>
        <v>64926</v>
      </c>
      <c r="AR57" s="34">
        <f t="shared" si="79"/>
        <v>64926</v>
      </c>
      <c r="AS57" s="34">
        <f t="shared" si="79"/>
        <v>64926</v>
      </c>
      <c r="AT57" s="34">
        <f t="shared" si="79"/>
        <v>46605</v>
      </c>
      <c r="AU57" s="34">
        <f t="shared" si="79"/>
        <v>46605</v>
      </c>
      <c r="AV57" s="34">
        <f t="shared" si="79"/>
        <v>0</v>
      </c>
      <c r="AW57" s="34">
        <f t="shared" si="79"/>
        <v>1080</v>
      </c>
      <c r="AX57" s="34">
        <f t="shared" si="79"/>
        <v>17241</v>
      </c>
      <c r="AY57" s="34">
        <f t="shared" si="79"/>
        <v>0</v>
      </c>
      <c r="AZ57" s="34">
        <f t="shared" si="79"/>
        <v>150947</v>
      </c>
      <c r="BA57" s="34">
        <f t="shared" si="79"/>
        <v>125033</v>
      </c>
      <c r="BB57" s="34">
        <f t="shared" si="79"/>
        <v>37337</v>
      </c>
      <c r="BC57" s="34">
        <f t="shared" si="79"/>
        <v>52405</v>
      </c>
      <c r="BD57" s="34">
        <f t="shared" si="79"/>
        <v>35291</v>
      </c>
      <c r="BE57" s="34">
        <f t="shared" si="79"/>
        <v>0</v>
      </c>
      <c r="BF57" s="34"/>
      <c r="BG57" s="34">
        <f t="shared" si="79"/>
        <v>26031</v>
      </c>
      <c r="BH57" s="34">
        <f t="shared" si="79"/>
        <v>26031</v>
      </c>
      <c r="BI57" s="34">
        <f t="shared" si="79"/>
        <v>11580</v>
      </c>
      <c r="BJ57" s="34">
        <f t="shared" si="79"/>
        <v>0</v>
      </c>
      <c r="BK57" s="34">
        <f t="shared" si="79"/>
        <v>177</v>
      </c>
      <c r="BL57" s="34">
        <f t="shared" si="79"/>
        <v>14157</v>
      </c>
      <c r="BM57" s="34"/>
      <c r="BN57" s="111">
        <f t="shared" si="11"/>
        <v>79.585692744086984</v>
      </c>
      <c r="BO57" s="327">
        <f t="shared" si="12"/>
        <v>69.899050706181981</v>
      </c>
      <c r="BP57">
        <v>151064</v>
      </c>
      <c r="BQ57" s="57">
        <f t="shared" si="13"/>
        <v>197805</v>
      </c>
    </row>
    <row r="58" spans="1:69">
      <c r="A58" s="19"/>
      <c r="B58" s="45" t="s">
        <v>335</v>
      </c>
      <c r="C58" s="35">
        <f>C59+C60</f>
        <v>120000</v>
      </c>
      <c r="D58" s="35">
        <f t="shared" ref="D58:AB58" si="80">D59+D60</f>
        <v>0</v>
      </c>
      <c r="E58" s="35">
        <f t="shared" si="80"/>
        <v>0</v>
      </c>
      <c r="F58" s="35">
        <f t="shared" si="80"/>
        <v>0</v>
      </c>
      <c r="G58" s="35">
        <f t="shared" si="80"/>
        <v>0</v>
      </c>
      <c r="H58" s="35">
        <f t="shared" si="80"/>
        <v>0</v>
      </c>
      <c r="I58" s="35">
        <f t="shared" si="80"/>
        <v>120000</v>
      </c>
      <c r="J58" s="35">
        <f t="shared" si="80"/>
        <v>120000</v>
      </c>
      <c r="K58" s="35">
        <f t="shared" si="80"/>
        <v>120000</v>
      </c>
      <c r="L58" s="35">
        <f t="shared" si="80"/>
        <v>0</v>
      </c>
      <c r="M58" s="35">
        <f t="shared" si="80"/>
        <v>0</v>
      </c>
      <c r="N58" s="35">
        <f t="shared" si="80"/>
        <v>0</v>
      </c>
      <c r="O58" s="35">
        <f t="shared" si="80"/>
        <v>0</v>
      </c>
      <c r="P58" s="35">
        <f t="shared" si="80"/>
        <v>39641</v>
      </c>
      <c r="Q58" s="35">
        <f t="shared" si="80"/>
        <v>0</v>
      </c>
      <c r="R58" s="35">
        <f t="shared" si="80"/>
        <v>0</v>
      </c>
      <c r="S58" s="35">
        <f t="shared" si="80"/>
        <v>0</v>
      </c>
      <c r="T58" s="35">
        <f t="shared" si="80"/>
        <v>0</v>
      </c>
      <c r="U58" s="35">
        <f t="shared" si="80"/>
        <v>0</v>
      </c>
      <c r="V58" s="35">
        <f t="shared" si="80"/>
        <v>39641</v>
      </c>
      <c r="W58" s="35">
        <f t="shared" si="80"/>
        <v>39641</v>
      </c>
      <c r="X58" s="35">
        <f t="shared" si="80"/>
        <v>39641</v>
      </c>
      <c r="Y58" s="35">
        <f t="shared" si="80"/>
        <v>0</v>
      </c>
      <c r="Z58" s="35">
        <f t="shared" si="80"/>
        <v>0</v>
      </c>
      <c r="AA58" s="35">
        <f t="shared" si="80"/>
        <v>0</v>
      </c>
      <c r="AB58" s="35">
        <f t="shared" si="80"/>
        <v>0</v>
      </c>
      <c r="AC58" s="387">
        <f t="shared" si="78"/>
        <v>33.034166666666664</v>
      </c>
      <c r="AD58" s="35">
        <f>AD59+AD60</f>
        <v>64926</v>
      </c>
      <c r="AE58" s="35">
        <f t="shared" si="39"/>
        <v>64926</v>
      </c>
      <c r="AF58" s="35">
        <f t="shared" ref="AF58:BL58" si="81">AF59+AF60</f>
        <v>0</v>
      </c>
      <c r="AG58" s="35"/>
      <c r="AH58" s="35">
        <f t="shared" si="81"/>
        <v>0</v>
      </c>
      <c r="AI58" s="35"/>
      <c r="AJ58" s="35">
        <f t="shared" si="81"/>
        <v>0</v>
      </c>
      <c r="AK58" s="35"/>
      <c r="AL58" s="35">
        <f t="shared" si="81"/>
        <v>0</v>
      </c>
      <c r="AM58" s="35">
        <f t="shared" si="81"/>
        <v>0</v>
      </c>
      <c r="AN58" s="35"/>
      <c r="AO58" s="35"/>
      <c r="AP58" s="35">
        <f t="shared" si="81"/>
        <v>64926</v>
      </c>
      <c r="AQ58" s="35">
        <f t="shared" ref="AQ58:AQ60" si="82">AS58+AY58</f>
        <v>64926</v>
      </c>
      <c r="AR58" s="35">
        <f t="shared" si="81"/>
        <v>64926</v>
      </c>
      <c r="AS58" s="35">
        <f t="shared" si="81"/>
        <v>64926</v>
      </c>
      <c r="AT58" s="35">
        <f t="shared" si="81"/>
        <v>46605</v>
      </c>
      <c r="AU58" s="35">
        <f t="shared" si="81"/>
        <v>46605</v>
      </c>
      <c r="AV58" s="35">
        <f t="shared" si="81"/>
        <v>0</v>
      </c>
      <c r="AW58" s="35">
        <f t="shared" si="81"/>
        <v>1080</v>
      </c>
      <c r="AX58" s="35">
        <f t="shared" si="81"/>
        <v>17241</v>
      </c>
      <c r="AY58" s="35">
        <f t="shared" si="81"/>
        <v>0</v>
      </c>
      <c r="AZ58" s="35">
        <f t="shared" si="81"/>
        <v>25914</v>
      </c>
      <c r="BA58" s="35">
        <f t="shared" si="81"/>
        <v>0</v>
      </c>
      <c r="BB58" s="35">
        <f t="shared" si="81"/>
        <v>0</v>
      </c>
      <c r="BC58" s="35">
        <f t="shared" si="81"/>
        <v>0</v>
      </c>
      <c r="BD58" s="35">
        <f t="shared" si="81"/>
        <v>0</v>
      </c>
      <c r="BE58" s="35">
        <f t="shared" si="81"/>
        <v>0</v>
      </c>
      <c r="BF58" s="35"/>
      <c r="BG58" s="35">
        <f t="shared" si="81"/>
        <v>25914</v>
      </c>
      <c r="BH58" s="35">
        <f t="shared" si="81"/>
        <v>25914</v>
      </c>
      <c r="BI58" s="35">
        <f t="shared" si="81"/>
        <v>11580</v>
      </c>
      <c r="BJ58" s="35">
        <f t="shared" si="81"/>
        <v>0</v>
      </c>
      <c r="BK58" s="35">
        <f t="shared" si="81"/>
        <v>177</v>
      </c>
      <c r="BL58" s="35">
        <f t="shared" si="81"/>
        <v>14157</v>
      </c>
      <c r="BM58" s="35"/>
      <c r="BN58" s="112">
        <f t="shared" si="11"/>
        <v>39.913131873209501</v>
      </c>
      <c r="BO58" s="326">
        <f t="shared" si="12"/>
        <v>39.913131873209501</v>
      </c>
      <c r="BP58" s="57">
        <v>25914</v>
      </c>
      <c r="BQ58" s="57">
        <f t="shared" si="13"/>
        <v>65555</v>
      </c>
    </row>
    <row r="59" spans="1:69" s="74" customFormat="1">
      <c r="A59" s="46"/>
      <c r="B59" s="75" t="s">
        <v>429</v>
      </c>
      <c r="C59" s="36">
        <f t="shared" si="49"/>
        <v>0</v>
      </c>
      <c r="D59" s="36">
        <f t="shared" si="50"/>
        <v>0</v>
      </c>
      <c r="E59" s="113"/>
      <c r="F59" s="113"/>
      <c r="G59" s="113"/>
      <c r="H59" s="113"/>
      <c r="I59" s="113"/>
      <c r="J59" s="75"/>
      <c r="K59" s="75"/>
      <c r="L59" s="75"/>
      <c r="M59" s="75"/>
      <c r="N59" s="75"/>
      <c r="O59" s="75"/>
      <c r="P59" s="35">
        <f t="shared" si="36"/>
        <v>0</v>
      </c>
      <c r="Q59" s="35">
        <f t="shared" ref="Q59:Q60" si="83">R59+S59+T59+U59</f>
        <v>0</v>
      </c>
      <c r="R59" s="75"/>
      <c r="S59" s="75"/>
      <c r="T59" s="75"/>
      <c r="U59" s="75"/>
      <c r="V59" s="75"/>
      <c r="W59" s="75"/>
      <c r="X59" s="75"/>
      <c r="Y59" s="75"/>
      <c r="Z59" s="75"/>
      <c r="AA59" s="75"/>
      <c r="AB59" s="75"/>
      <c r="AC59" s="75"/>
      <c r="AD59" s="36">
        <f>AF59+AP59</f>
        <v>18321</v>
      </c>
      <c r="AE59" s="36">
        <f t="shared" si="39"/>
        <v>18321</v>
      </c>
      <c r="AF59" s="36">
        <f t="shared" ref="AF59:AF60" si="84">AH59+AJ59+AL59+AM59</f>
        <v>0</v>
      </c>
      <c r="AG59" s="36"/>
      <c r="AH59" s="36"/>
      <c r="AI59" s="36"/>
      <c r="AJ59" s="36"/>
      <c r="AK59" s="36"/>
      <c r="AL59" s="36"/>
      <c r="AM59" s="36"/>
      <c r="AN59" s="36"/>
      <c r="AO59" s="36"/>
      <c r="AP59" s="36">
        <f t="shared" ref="AP59:AP60" si="85">AR59+AY59</f>
        <v>18321</v>
      </c>
      <c r="AQ59" s="36">
        <f t="shared" si="82"/>
        <v>18321</v>
      </c>
      <c r="AR59" s="36">
        <f t="shared" ref="AR59:AR60" si="86">AT59+AV59+AW59+AX59</f>
        <v>18321</v>
      </c>
      <c r="AS59" s="36">
        <f t="shared" ref="AS59:AS60" si="87">AU59+AV59+AW59+AX59+AY59</f>
        <v>18321</v>
      </c>
      <c r="AT59" s="36"/>
      <c r="AU59" s="36"/>
      <c r="AV59" s="36"/>
      <c r="AW59" s="36">
        <f>SUMIF('PL3-GN TUNG DA'!$AO$15:$AO$514,"UBND TX.Tân Châu",'PL3-GN TUNG DA'!$V$15:$V$514)</f>
        <v>1080</v>
      </c>
      <c r="AX59" s="36">
        <f>SUMIF('PL3-GN TUNG DA'!$AO$15:$AO$514,"UBND TX.Tân Châu",'PL3-GN TUNG DA'!$W$15:$W$514)</f>
        <v>17241</v>
      </c>
      <c r="AY59" s="36"/>
      <c r="AZ59" s="36">
        <f t="shared" ref="AZ59:AZ60" si="88">BA59+BG59</f>
        <v>25914</v>
      </c>
      <c r="BA59" s="36">
        <f t="shared" ref="BA59:BA60" si="89">BB59+BC59+BD59+BE59</f>
        <v>0</v>
      </c>
      <c r="BB59" s="36"/>
      <c r="BC59" s="36">
        <f>SUMIF('PL3-GN TUNG DA'!$AO$15:$AO$514,B59,'PL3-GN TUNG DA'!$AB$15:$AB$514)</f>
        <v>0</v>
      </c>
      <c r="BD59" s="36"/>
      <c r="BE59" s="36"/>
      <c r="BF59" s="36"/>
      <c r="BG59" s="36">
        <f t="shared" ref="BG59:BG60" si="90">BH59+BM59</f>
        <v>25914</v>
      </c>
      <c r="BH59" s="36">
        <f t="shared" ref="BH59:BH60" si="91">BI59+BJ59+BK59+BL59</f>
        <v>25914</v>
      </c>
      <c r="BI59" s="36">
        <f>SUMIF('PL3-GN TUNG DA'!$AO$15:$AO$514,"Ban QLDA ĐTXD KV TX.Tân Châu",'PL3-GN TUNG DA'!$AH$15:$AH$514)</f>
        <v>11580</v>
      </c>
      <c r="BJ59" s="36"/>
      <c r="BK59" s="36">
        <v>177</v>
      </c>
      <c r="BL59" s="36">
        <f>SUMIF('PL3-GN TUNG DA'!$AO$15:$AO$514,"UBND TX.Tân Châu",'PL3-GN TUNG DA'!$AK$15:$AK$514)</f>
        <v>14157</v>
      </c>
      <c r="BM59" s="36"/>
      <c r="BN59" s="113">
        <f t="shared" si="11"/>
        <v>141.44424430980843</v>
      </c>
      <c r="BO59" s="326">
        <f t="shared" si="12"/>
        <v>141.44424430980843</v>
      </c>
      <c r="BP59" s="74">
        <v>25914</v>
      </c>
      <c r="BQ59" s="57">
        <f t="shared" si="13"/>
        <v>25914</v>
      </c>
    </row>
    <row r="60" spans="1:69" s="74" customFormat="1" ht="19.5">
      <c r="A60" s="46"/>
      <c r="B60" s="75" t="s">
        <v>430</v>
      </c>
      <c r="C60" s="36">
        <f t="shared" si="49"/>
        <v>120000</v>
      </c>
      <c r="D60" s="36">
        <f t="shared" si="50"/>
        <v>0</v>
      </c>
      <c r="E60" s="113"/>
      <c r="F60" s="113"/>
      <c r="G60" s="113"/>
      <c r="H60" s="113"/>
      <c r="I60" s="36">
        <f>J60+O60</f>
        <v>120000</v>
      </c>
      <c r="J60" s="36">
        <f>SUM(K60:N60)</f>
        <v>120000</v>
      </c>
      <c r="K60" s="36">
        <f>SUMIF('PL4-GN KD23-24'!$AD$11:$AD$490,"Ban QLDA ĐTXD KV TX Tân Châu",'PL4-GN KD23-24'!K11:K490)</f>
        <v>120000</v>
      </c>
      <c r="L60" s="75"/>
      <c r="M60" s="75"/>
      <c r="N60" s="75"/>
      <c r="O60" s="75"/>
      <c r="P60" s="35">
        <f t="shared" si="36"/>
        <v>39641</v>
      </c>
      <c r="Q60" s="35">
        <f t="shared" si="83"/>
        <v>0</v>
      </c>
      <c r="R60" s="75"/>
      <c r="S60" s="75"/>
      <c r="T60" s="75"/>
      <c r="U60" s="75"/>
      <c r="V60" s="36">
        <f>W60+AB60</f>
        <v>39641</v>
      </c>
      <c r="W60" s="36">
        <f>SUM(X60:AA60)</f>
        <v>39641</v>
      </c>
      <c r="X60" s="36">
        <v>39641</v>
      </c>
      <c r="Y60" s="75"/>
      <c r="Z60" s="75"/>
      <c r="AA60" s="75"/>
      <c r="AB60" s="75"/>
      <c r="AC60" s="75"/>
      <c r="AD60" s="36">
        <f>AF60+AP60</f>
        <v>46605</v>
      </c>
      <c r="AE60" s="36">
        <f t="shared" si="39"/>
        <v>46605</v>
      </c>
      <c r="AF60" s="36">
        <f t="shared" si="84"/>
        <v>0</v>
      </c>
      <c r="AG60" s="36"/>
      <c r="AH60" s="36"/>
      <c r="AI60" s="36"/>
      <c r="AJ60" s="36"/>
      <c r="AK60" s="36"/>
      <c r="AL60" s="36"/>
      <c r="AM60" s="36"/>
      <c r="AN60" s="36"/>
      <c r="AO60" s="36"/>
      <c r="AP60" s="36">
        <f t="shared" si="85"/>
        <v>46605</v>
      </c>
      <c r="AQ60" s="36">
        <f t="shared" si="82"/>
        <v>46605</v>
      </c>
      <c r="AR60" s="36">
        <f t="shared" si="86"/>
        <v>46605</v>
      </c>
      <c r="AS60" s="36">
        <f t="shared" si="87"/>
        <v>46605</v>
      </c>
      <c r="AT60" s="36">
        <f>SUMIF('PL3-GN TUNG DA'!$AO$15:$AO$514,"Ban QLDA ĐTXD KV TX.Tân Châu",'PL3-GN TUNG DA'!$S$15:$S$514)</f>
        <v>46605</v>
      </c>
      <c r="AU60" s="36">
        <f>SUMIF('PL3-GN TUNG DA'!$AO$15:$AO$514,"Ban QLDA ĐTXD KV TX.Tân Châu",'PL3-GN TUNG DA'!$T$15:$T$514)</f>
        <v>46605</v>
      </c>
      <c r="AV60" s="36"/>
      <c r="AW60" s="36"/>
      <c r="AX60" s="36"/>
      <c r="AY60" s="36"/>
      <c r="AZ60" s="36">
        <f t="shared" si="88"/>
        <v>0</v>
      </c>
      <c r="BA60" s="36">
        <f t="shared" si="89"/>
        <v>0</v>
      </c>
      <c r="BB60" s="36"/>
      <c r="BC60" s="36">
        <f>SUMIF('PL3-GN TUNG DA'!$AO$15:$AO$514,B60,'PL3-GN TUNG DA'!$AB$15:$AB$514)</f>
        <v>0</v>
      </c>
      <c r="BD60" s="36"/>
      <c r="BE60" s="36"/>
      <c r="BF60" s="36"/>
      <c r="BG60" s="38">
        <f t="shared" si="90"/>
        <v>0</v>
      </c>
      <c r="BH60" s="38">
        <f t="shared" si="91"/>
        <v>0</v>
      </c>
      <c r="BI60" s="36"/>
      <c r="BJ60" s="36"/>
      <c r="BK60" s="36"/>
      <c r="BL60" s="36"/>
      <c r="BM60" s="36"/>
      <c r="BN60" s="113">
        <f t="shared" si="11"/>
        <v>0</v>
      </c>
      <c r="BO60" s="326">
        <f t="shared" si="12"/>
        <v>0</v>
      </c>
      <c r="BP60" s="74">
        <v>0</v>
      </c>
      <c r="BQ60" s="57">
        <f t="shared" si="13"/>
        <v>39641</v>
      </c>
    </row>
    <row r="61" spans="1:69" ht="44.25" customHeight="1">
      <c r="A61" s="19"/>
      <c r="B61" s="5" t="s">
        <v>336</v>
      </c>
      <c r="C61" s="35">
        <f>C62+C63</f>
        <v>13244</v>
      </c>
      <c r="D61" s="35">
        <f t="shared" ref="D61:O61" si="92">D62+D63</f>
        <v>13244</v>
      </c>
      <c r="E61" s="35">
        <f t="shared" si="92"/>
        <v>0</v>
      </c>
      <c r="F61" s="35">
        <f t="shared" si="92"/>
        <v>13244</v>
      </c>
      <c r="G61" s="35">
        <f t="shared" si="92"/>
        <v>0</v>
      </c>
      <c r="H61" s="35">
        <f t="shared" si="92"/>
        <v>0</v>
      </c>
      <c r="I61" s="35">
        <f t="shared" si="92"/>
        <v>0</v>
      </c>
      <c r="J61" s="35">
        <f t="shared" si="92"/>
        <v>0</v>
      </c>
      <c r="K61" s="35">
        <f t="shared" si="92"/>
        <v>0</v>
      </c>
      <c r="L61" s="35">
        <f t="shared" si="92"/>
        <v>0</v>
      </c>
      <c r="M61" s="35">
        <f t="shared" si="92"/>
        <v>0</v>
      </c>
      <c r="N61" s="35">
        <f t="shared" si="92"/>
        <v>0</v>
      </c>
      <c r="O61" s="35">
        <f t="shared" si="92"/>
        <v>0</v>
      </c>
      <c r="P61" s="35">
        <f>P62+P63</f>
        <v>6272</v>
      </c>
      <c r="Q61" s="35">
        <f t="shared" ref="Q61:AB61" si="93">Q62+Q63</f>
        <v>6272</v>
      </c>
      <c r="R61" s="35">
        <f t="shared" si="93"/>
        <v>0</v>
      </c>
      <c r="S61" s="35">
        <f t="shared" si="93"/>
        <v>6272</v>
      </c>
      <c r="T61" s="35">
        <f t="shared" si="93"/>
        <v>0</v>
      </c>
      <c r="U61" s="35">
        <f t="shared" si="93"/>
        <v>0</v>
      </c>
      <c r="V61" s="35">
        <f t="shared" si="93"/>
        <v>0</v>
      </c>
      <c r="W61" s="35">
        <f t="shared" si="93"/>
        <v>0</v>
      </c>
      <c r="X61" s="35">
        <f t="shared" si="93"/>
        <v>0</v>
      </c>
      <c r="Y61" s="35">
        <f t="shared" si="93"/>
        <v>0</v>
      </c>
      <c r="Z61" s="35">
        <f t="shared" si="93"/>
        <v>0</v>
      </c>
      <c r="AA61" s="35">
        <f t="shared" si="93"/>
        <v>0</v>
      </c>
      <c r="AB61" s="35">
        <f t="shared" si="93"/>
        <v>0</v>
      </c>
      <c r="AC61" s="387">
        <f t="shared" ref="AC61" si="94">P61/C61*100</f>
        <v>47.357293868921772</v>
      </c>
      <c r="AD61" s="35">
        <f>AD62+AD63</f>
        <v>57258</v>
      </c>
      <c r="AE61" s="35">
        <f t="shared" si="39"/>
        <v>83542</v>
      </c>
      <c r="AF61" s="35">
        <f t="shared" ref="AF61:BL61" si="95">AF62+AF63</f>
        <v>57258</v>
      </c>
      <c r="AG61" s="35">
        <f t="shared" si="95"/>
        <v>83542</v>
      </c>
      <c r="AH61" s="35">
        <f t="shared" si="95"/>
        <v>0</v>
      </c>
      <c r="AI61" s="35">
        <f t="shared" si="95"/>
        <v>10656</v>
      </c>
      <c r="AJ61" s="35">
        <f t="shared" si="95"/>
        <v>57258</v>
      </c>
      <c r="AK61" s="35">
        <f t="shared" si="95"/>
        <v>72886</v>
      </c>
      <c r="AL61" s="35">
        <f t="shared" si="95"/>
        <v>0</v>
      </c>
      <c r="AM61" s="35">
        <f t="shared" si="95"/>
        <v>0</v>
      </c>
      <c r="AN61" s="35"/>
      <c r="AO61" s="35"/>
      <c r="AP61" s="35">
        <f t="shared" si="95"/>
        <v>0</v>
      </c>
      <c r="AQ61" s="35"/>
      <c r="AR61" s="35">
        <f t="shared" si="95"/>
        <v>0</v>
      </c>
      <c r="AS61" s="35"/>
      <c r="AT61" s="35">
        <f t="shared" si="95"/>
        <v>0</v>
      </c>
      <c r="AU61" s="35"/>
      <c r="AV61" s="35">
        <f t="shared" si="95"/>
        <v>0</v>
      </c>
      <c r="AW61" s="35">
        <f t="shared" si="95"/>
        <v>0</v>
      </c>
      <c r="AX61" s="35">
        <f t="shared" si="95"/>
        <v>0</v>
      </c>
      <c r="AY61" s="35">
        <f t="shared" si="95"/>
        <v>0</v>
      </c>
      <c r="AZ61" s="35">
        <f t="shared" si="95"/>
        <v>62327</v>
      </c>
      <c r="BA61" s="35">
        <f t="shared" si="95"/>
        <v>62327</v>
      </c>
      <c r="BB61" s="35">
        <f t="shared" si="95"/>
        <v>9922</v>
      </c>
      <c r="BC61" s="35">
        <f t="shared" si="95"/>
        <v>52405</v>
      </c>
      <c r="BD61" s="35">
        <f t="shared" si="95"/>
        <v>0</v>
      </c>
      <c r="BE61" s="35">
        <f t="shared" si="95"/>
        <v>0</v>
      </c>
      <c r="BF61" s="35">
        <f t="shared" si="95"/>
        <v>0</v>
      </c>
      <c r="BG61" s="35">
        <f t="shared" si="95"/>
        <v>117</v>
      </c>
      <c r="BH61" s="35">
        <f t="shared" si="95"/>
        <v>117</v>
      </c>
      <c r="BI61" s="35">
        <f t="shared" si="95"/>
        <v>0</v>
      </c>
      <c r="BJ61" s="35"/>
      <c r="BK61" s="35">
        <f t="shared" si="95"/>
        <v>0</v>
      </c>
      <c r="BL61" s="35">
        <f t="shared" si="95"/>
        <v>0</v>
      </c>
      <c r="BM61" s="35"/>
      <c r="BN61" s="112">
        <f t="shared" si="11"/>
        <v>108.85291138356212</v>
      </c>
      <c r="BO61" s="326">
        <f t="shared" si="12"/>
        <v>74.605587608627999</v>
      </c>
      <c r="BP61">
        <v>62444</v>
      </c>
      <c r="BQ61" s="57">
        <f t="shared" si="13"/>
        <v>68716</v>
      </c>
    </row>
    <row r="62" spans="1:69" s="74" customFormat="1">
      <c r="A62" s="46"/>
      <c r="B62" s="75" t="s">
        <v>429</v>
      </c>
      <c r="C62" s="35">
        <f t="shared" si="49"/>
        <v>0</v>
      </c>
      <c r="D62" s="35">
        <f t="shared" si="50"/>
        <v>0</v>
      </c>
      <c r="E62" s="113"/>
      <c r="F62" s="113"/>
      <c r="G62" s="113"/>
      <c r="H62" s="113"/>
      <c r="I62" s="113"/>
      <c r="J62" s="75"/>
      <c r="K62" s="75"/>
      <c r="L62" s="75"/>
      <c r="M62" s="75"/>
      <c r="N62" s="75"/>
      <c r="O62" s="75"/>
      <c r="P62" s="254">
        <f t="shared" si="36"/>
        <v>0</v>
      </c>
      <c r="Q62" s="254">
        <f t="shared" si="37"/>
        <v>0</v>
      </c>
      <c r="R62" s="75"/>
      <c r="S62" s="75"/>
      <c r="T62" s="75"/>
      <c r="U62" s="75"/>
      <c r="V62" s="75"/>
      <c r="W62" s="75"/>
      <c r="X62" s="75"/>
      <c r="Y62" s="75"/>
      <c r="Z62" s="75"/>
      <c r="AA62" s="75"/>
      <c r="AB62" s="75"/>
      <c r="AC62" s="75"/>
      <c r="AD62" s="36">
        <f>AF62+AP62</f>
        <v>108</v>
      </c>
      <c r="AE62" s="35">
        <f t="shared" si="39"/>
        <v>108</v>
      </c>
      <c r="AF62" s="36">
        <f t="shared" ref="AF62:AF64" si="96">AH62+AJ62+AL62+AM62</f>
        <v>108</v>
      </c>
      <c r="AG62" s="36">
        <f t="shared" ref="AG62:AG64" si="97">AI62+AK62+AL62+AN62+AO62</f>
        <v>108</v>
      </c>
      <c r="AH62" s="36">
        <f>SUMIF('PL3-GN TUNG DA'!$AO$15:$AO$514,"UBND TX.Tân Châu",'PL3-GN TUNG DA'!$G$15:$G$514)</f>
        <v>0</v>
      </c>
      <c r="AI62" s="36">
        <f>SUMIF('PL3-GN TUNG DA'!$AO$15:$AO$514,"UBND TX.Tân Châu",'PL3-GN TUNG DA'!$H$15:$H$514)</f>
        <v>0</v>
      </c>
      <c r="AJ62" s="36">
        <f>SUMIF('PL3-GN TUNG DA'!$AO$15:$AO$514,"UBND TX.Tân Châu",'PL3-GN TUNG DA'!$I$15:$I$514)</f>
        <v>108</v>
      </c>
      <c r="AK62" s="36">
        <f>SUMIF('PL3-GN TUNG DA'!$AO$15:$AO$514,"UBND TX.Tân Châu",'PL3-GN TUNG DA'!$J$15:$J$514)</f>
        <v>108</v>
      </c>
      <c r="AL62" s="36"/>
      <c r="AM62" s="36"/>
      <c r="AN62" s="36"/>
      <c r="AO62" s="36"/>
      <c r="AP62" s="36"/>
      <c r="AQ62" s="36"/>
      <c r="AR62" s="36"/>
      <c r="AS62" s="36"/>
      <c r="AT62" s="36"/>
      <c r="AU62" s="36"/>
      <c r="AV62" s="36"/>
      <c r="AW62" s="36"/>
      <c r="AX62" s="36"/>
      <c r="AY62" s="36"/>
      <c r="AZ62" s="36"/>
      <c r="BA62" s="36"/>
      <c r="BB62" s="36"/>
      <c r="BC62" s="36">
        <f>SUMIF('PL3-GN TUNG DA'!$AO$15:$AO$514,"UBND TX.Tân Châu",'PL3-GN TUNG DA'!$AB$15:$AB$514)</f>
        <v>0</v>
      </c>
      <c r="BD62" s="36"/>
      <c r="BE62" s="36"/>
      <c r="BF62" s="36"/>
      <c r="BG62" s="39">
        <f t="shared" ref="BG62" si="98">BH62+BM62</f>
        <v>117</v>
      </c>
      <c r="BH62" s="39">
        <f t="shared" ref="BH62" si="99">BI62+BJ62+BK62+BL62</f>
        <v>117</v>
      </c>
      <c r="BI62" s="36"/>
      <c r="BJ62" s="36">
        <v>117</v>
      </c>
      <c r="BK62" s="36"/>
      <c r="BL62" s="36"/>
      <c r="BM62" s="36"/>
      <c r="BN62" s="113">
        <f t="shared" si="11"/>
        <v>0</v>
      </c>
      <c r="BO62" s="326">
        <f t="shared" si="12"/>
        <v>0</v>
      </c>
      <c r="BP62" s="74">
        <v>117</v>
      </c>
      <c r="BQ62" s="57">
        <f t="shared" si="13"/>
        <v>117</v>
      </c>
    </row>
    <row r="63" spans="1:69" s="74" customFormat="1">
      <c r="A63" s="46"/>
      <c r="B63" s="75" t="s">
        <v>430</v>
      </c>
      <c r="C63" s="36">
        <f t="shared" si="49"/>
        <v>13244</v>
      </c>
      <c r="D63" s="36">
        <f t="shared" si="50"/>
        <v>13244</v>
      </c>
      <c r="E63" s="36">
        <f>SUMIF('PL4-GN KD23-24'!$AD$11:$AD$489,"Ban QLDA ĐTXD KV TX Tân Châu",'PL4-GN KD23-24'!$E$11:$E$489)</f>
        <v>0</v>
      </c>
      <c r="F63" s="36">
        <f>SUMIF('PL4-GN KD23-24'!$AD$11:$AD$489,"Ban QLDA ĐTXD KV TX Tân Châu",'PL4-GN KD23-24'!$F$11:$F$489)</f>
        <v>13244</v>
      </c>
      <c r="G63" s="36">
        <f>SUMIF('PL4-GN KD23-24'!$AD$11:$AD$489,B63,'PL4-GN KD23-24'!$G$11:$G$489)</f>
        <v>0</v>
      </c>
      <c r="H63" s="36">
        <f>SUMIF('PL4-GN KD23-24'!$AD$11:$AD$489,B63,'PL4-GN KD23-24'!$H$11:$H$489)</f>
        <v>0</v>
      </c>
      <c r="I63" s="113"/>
      <c r="J63" s="75"/>
      <c r="K63" s="75"/>
      <c r="L63" s="75"/>
      <c r="M63" s="75"/>
      <c r="N63" s="75"/>
      <c r="O63" s="75"/>
      <c r="P63" s="324">
        <f t="shared" si="36"/>
        <v>6272</v>
      </c>
      <c r="Q63" s="324">
        <f t="shared" si="37"/>
        <v>6272</v>
      </c>
      <c r="R63" s="324"/>
      <c r="S63" s="324">
        <v>6272</v>
      </c>
      <c r="T63" s="324"/>
      <c r="U63" s="324"/>
      <c r="V63" s="254">
        <f t="shared" ref="V63" si="100">W63+AB63</f>
        <v>0</v>
      </c>
      <c r="W63" s="254">
        <f t="shared" ref="W63" si="101">SUM(X63:AA63)</f>
        <v>0</v>
      </c>
      <c r="X63" s="254"/>
      <c r="Y63" s="75"/>
      <c r="Z63" s="75"/>
      <c r="AA63" s="75"/>
      <c r="AB63" s="75"/>
      <c r="AC63" s="75"/>
      <c r="AD63" s="36">
        <f>AF63+AP63</f>
        <v>57150</v>
      </c>
      <c r="AE63" s="35">
        <f t="shared" si="39"/>
        <v>83434</v>
      </c>
      <c r="AF63" s="36">
        <f t="shared" si="96"/>
        <v>57150</v>
      </c>
      <c r="AG63" s="36">
        <f t="shared" si="97"/>
        <v>83434</v>
      </c>
      <c r="AH63" s="36">
        <f>SUMIF('PL3-GN TUNG DA'!$AO$15:$AO$514,"Ban QLDA ĐTXD KV TX.Tân Châu",'PL3-GN TUNG DA'!$G$15:$G$514)</f>
        <v>0</v>
      </c>
      <c r="AI63" s="36">
        <f>SUMIF('PL3-GN TUNG DA'!$AO$15:$AO$514,"Ban QLDA ĐTXD KV TX.Tân Châu",'PL3-GN TUNG DA'!$H$15:$H$514)</f>
        <v>10656</v>
      </c>
      <c r="AJ63" s="36">
        <f>SUMIF('PL3-GN TUNG DA'!$AO$15:$AO$514,"Ban QLDA ĐTXD KV TX.Tân Châu",'PL3-GN TUNG DA'!$I$15:$I$514)</f>
        <v>57150</v>
      </c>
      <c r="AK63" s="36">
        <f>SUMIF('PL3-GN TUNG DA'!$AO$15:$AO$514,"Ban QLDA ĐTXD KV TX.Tân Châu",'PL3-GN TUNG DA'!$J$15:$J$514)</f>
        <v>72778</v>
      </c>
      <c r="AL63" s="36"/>
      <c r="AM63" s="36"/>
      <c r="AN63" s="36"/>
      <c r="AO63" s="36"/>
      <c r="AP63" s="36"/>
      <c r="AQ63" s="36"/>
      <c r="AR63" s="36"/>
      <c r="AS63" s="36"/>
      <c r="AT63" s="36"/>
      <c r="AU63" s="36"/>
      <c r="AV63" s="36"/>
      <c r="AW63" s="36"/>
      <c r="AX63" s="36"/>
      <c r="AY63" s="36"/>
      <c r="AZ63" s="36">
        <f t="shared" ref="AZ63:AZ64" si="102">BA63+BG63</f>
        <v>62327</v>
      </c>
      <c r="BA63" s="36">
        <f t="shared" ref="BA63:BA64" si="103">BB63+BC63+BD63+BE63</f>
        <v>62327</v>
      </c>
      <c r="BB63" s="36">
        <f>SUMIF('PL3-GN TUNG DA'!$AO$15:$AO$514,"Ban QLDA ĐTXD KV TX.Tân Châu",'PL3-GN TUNG DA'!$AA$15:$AA$514)</f>
        <v>9922</v>
      </c>
      <c r="BC63" s="36">
        <f>SUMIF('PL3-GN TUNG DA'!$AO$15:$AO$514,"Ban QLDA ĐTXD KV TX.Tân Châu",'PL3-GN TUNG DA'!$AB$15:$AB$514)</f>
        <v>52405</v>
      </c>
      <c r="BD63" s="36"/>
      <c r="BE63" s="36"/>
      <c r="BF63" s="36"/>
      <c r="BG63" s="36"/>
      <c r="BH63" s="36"/>
      <c r="BI63" s="36"/>
      <c r="BJ63" s="36"/>
      <c r="BK63" s="36"/>
      <c r="BL63" s="36"/>
      <c r="BM63" s="36"/>
      <c r="BN63" s="113">
        <f t="shared" si="11"/>
        <v>109.0586176727909</v>
      </c>
      <c r="BO63" s="326">
        <f t="shared" si="12"/>
        <v>74.702159790972502</v>
      </c>
      <c r="BP63" s="74">
        <v>62327</v>
      </c>
      <c r="BQ63" s="57">
        <f t="shared" si="13"/>
        <v>68599</v>
      </c>
    </row>
    <row r="64" spans="1:69" ht="44.25" customHeight="1">
      <c r="A64" s="19"/>
      <c r="B64" s="5" t="s">
        <v>337</v>
      </c>
      <c r="C64" s="35">
        <f t="shared" si="49"/>
        <v>204</v>
      </c>
      <c r="D64" s="35">
        <f t="shared" si="50"/>
        <v>204</v>
      </c>
      <c r="E64" s="252">
        <f>'PL4-GN KD23-24'!E21</f>
        <v>204</v>
      </c>
      <c r="F64" s="240"/>
      <c r="G64" s="240"/>
      <c r="H64" s="240"/>
      <c r="I64" s="240"/>
      <c r="J64" s="5"/>
      <c r="K64" s="5"/>
      <c r="L64" s="5"/>
      <c r="M64" s="5"/>
      <c r="N64" s="5"/>
      <c r="O64" s="5"/>
      <c r="P64" s="254">
        <f t="shared" si="36"/>
        <v>828</v>
      </c>
      <c r="Q64" s="254">
        <f t="shared" si="37"/>
        <v>828</v>
      </c>
      <c r="R64" s="444">
        <f>'PL4-GN KD23-24'!R21</f>
        <v>92</v>
      </c>
      <c r="S64" s="5"/>
      <c r="T64" s="339">
        <f>'PL4-GN KD23-24'!T21</f>
        <v>736</v>
      </c>
      <c r="U64" s="5"/>
      <c r="V64" s="5"/>
      <c r="W64" s="5"/>
      <c r="X64" s="5"/>
      <c r="Y64" s="5"/>
      <c r="Z64" s="5"/>
      <c r="AA64" s="5"/>
      <c r="AB64" s="5"/>
      <c r="AC64" s="387">
        <f t="shared" ref="AC64:AC65" si="104">P64/C64*100</f>
        <v>405.88235294117646</v>
      </c>
      <c r="AD64" s="35">
        <f>AF64+AP64</f>
        <v>67482</v>
      </c>
      <c r="AE64" s="35">
        <f t="shared" si="39"/>
        <v>67482</v>
      </c>
      <c r="AF64" s="39">
        <f t="shared" si="96"/>
        <v>67482</v>
      </c>
      <c r="AG64" s="39">
        <f t="shared" si="97"/>
        <v>67482</v>
      </c>
      <c r="AH64" s="35">
        <f>'PL3-GN TUNG DA'!G23</f>
        <v>32482</v>
      </c>
      <c r="AI64" s="35">
        <f>'PL3-GN TUNG DA'!H23</f>
        <v>32482</v>
      </c>
      <c r="AJ64" s="35"/>
      <c r="AK64" s="35"/>
      <c r="AL64" s="35">
        <f>'PL3-GN TUNG DA'!K23</f>
        <v>35000</v>
      </c>
      <c r="AM64" s="35"/>
      <c r="AN64" s="35"/>
      <c r="AO64" s="35"/>
      <c r="AP64" s="35"/>
      <c r="AQ64" s="35"/>
      <c r="AR64" s="35"/>
      <c r="AS64" s="35"/>
      <c r="AT64" s="35"/>
      <c r="AU64" s="35"/>
      <c r="AV64" s="35"/>
      <c r="AW64" s="35"/>
      <c r="AX64" s="35"/>
      <c r="AY64" s="35"/>
      <c r="AZ64" s="39">
        <f t="shared" si="102"/>
        <v>62706</v>
      </c>
      <c r="BA64" s="39">
        <f t="shared" si="103"/>
        <v>62706</v>
      </c>
      <c r="BB64" s="35">
        <f>'PL3-GN TUNG DA'!AA23</f>
        <v>27415</v>
      </c>
      <c r="BC64" s="35"/>
      <c r="BD64" s="35">
        <f>'PL3-GN TUNG DA'!AC23</f>
        <v>35291</v>
      </c>
      <c r="BE64" s="35"/>
      <c r="BF64" s="35"/>
      <c r="BG64" s="35"/>
      <c r="BH64" s="35"/>
      <c r="BI64" s="35"/>
      <c r="BJ64" s="35"/>
      <c r="BK64" s="35"/>
      <c r="BL64" s="35"/>
      <c r="BM64" s="35"/>
      <c r="BN64" s="112">
        <f t="shared" si="11"/>
        <v>92.922557126344813</v>
      </c>
      <c r="BO64" s="326">
        <f t="shared" si="12"/>
        <v>92.922557126344813</v>
      </c>
      <c r="BP64">
        <v>62706</v>
      </c>
      <c r="BQ64" s="57">
        <f t="shared" si="13"/>
        <v>63534</v>
      </c>
    </row>
    <row r="65" spans="1:69">
      <c r="A65" s="20">
        <v>4</v>
      </c>
      <c r="B65" s="44" t="s">
        <v>334</v>
      </c>
      <c r="C65" s="34">
        <f>C66+C69+C72</f>
        <v>5404</v>
      </c>
      <c r="D65" s="34">
        <f t="shared" ref="D65:V65" si="105">D66+D69+D72</f>
        <v>5404</v>
      </c>
      <c r="E65" s="34">
        <f t="shared" si="105"/>
        <v>4460</v>
      </c>
      <c r="F65" s="34">
        <f t="shared" si="105"/>
        <v>944</v>
      </c>
      <c r="G65" s="34">
        <f t="shared" si="105"/>
        <v>0</v>
      </c>
      <c r="H65" s="34">
        <f t="shared" si="105"/>
        <v>0</v>
      </c>
      <c r="I65" s="34">
        <f t="shared" si="105"/>
        <v>0</v>
      </c>
      <c r="J65" s="34">
        <f t="shared" si="105"/>
        <v>0</v>
      </c>
      <c r="K65" s="34">
        <f t="shared" si="105"/>
        <v>0</v>
      </c>
      <c r="L65" s="34">
        <f t="shared" si="105"/>
        <v>0</v>
      </c>
      <c r="M65" s="34">
        <f t="shared" si="105"/>
        <v>0</v>
      </c>
      <c r="N65" s="34">
        <f t="shared" si="105"/>
        <v>0</v>
      </c>
      <c r="O65" s="34">
        <f t="shared" si="105"/>
        <v>0</v>
      </c>
      <c r="P65" s="34">
        <f t="shared" si="105"/>
        <v>3334</v>
      </c>
      <c r="Q65" s="34">
        <f t="shared" si="105"/>
        <v>3334</v>
      </c>
      <c r="R65" s="34">
        <f t="shared" si="105"/>
        <v>3334</v>
      </c>
      <c r="S65" s="34">
        <f t="shared" si="105"/>
        <v>0</v>
      </c>
      <c r="T65" s="34">
        <f t="shared" si="105"/>
        <v>0</v>
      </c>
      <c r="U65" s="34">
        <f t="shared" si="105"/>
        <v>0</v>
      </c>
      <c r="V65" s="34">
        <f t="shared" si="105"/>
        <v>0</v>
      </c>
      <c r="W65" s="44"/>
      <c r="X65" s="44"/>
      <c r="Y65" s="44"/>
      <c r="Z65" s="44"/>
      <c r="AA65" s="44"/>
      <c r="AB65" s="44"/>
      <c r="AC65" s="388">
        <f t="shared" si="104"/>
        <v>61.695040710584749</v>
      </c>
      <c r="AD65" s="34">
        <f t="shared" ref="AD65:BL65" si="106">AD66+AD69+AD72</f>
        <v>622012</v>
      </c>
      <c r="AE65" s="34">
        <f t="shared" si="106"/>
        <v>495324</v>
      </c>
      <c r="AF65" s="34">
        <f t="shared" si="106"/>
        <v>348231</v>
      </c>
      <c r="AG65" s="34">
        <f t="shared" si="106"/>
        <v>330543</v>
      </c>
      <c r="AH65" s="34">
        <f t="shared" si="106"/>
        <v>34304</v>
      </c>
      <c r="AI65" s="34">
        <f t="shared" si="106"/>
        <v>34304</v>
      </c>
      <c r="AJ65" s="34">
        <f t="shared" si="106"/>
        <v>298927</v>
      </c>
      <c r="AK65" s="34">
        <f t="shared" si="106"/>
        <v>281239</v>
      </c>
      <c r="AL65" s="34">
        <f t="shared" si="106"/>
        <v>15000</v>
      </c>
      <c r="AM65" s="34">
        <f t="shared" si="106"/>
        <v>0</v>
      </c>
      <c r="AN65" s="34"/>
      <c r="AO65" s="34"/>
      <c r="AP65" s="34">
        <f t="shared" si="106"/>
        <v>273781</v>
      </c>
      <c r="AQ65" s="34">
        <f t="shared" si="106"/>
        <v>164781</v>
      </c>
      <c r="AR65" s="34">
        <f t="shared" si="106"/>
        <v>273781</v>
      </c>
      <c r="AS65" s="34">
        <f t="shared" si="106"/>
        <v>164781</v>
      </c>
      <c r="AT65" s="34">
        <f t="shared" si="106"/>
        <v>250000</v>
      </c>
      <c r="AU65" s="34">
        <f t="shared" si="106"/>
        <v>141000</v>
      </c>
      <c r="AV65" s="34">
        <f t="shared" si="106"/>
        <v>0</v>
      </c>
      <c r="AW65" s="34">
        <f t="shared" si="106"/>
        <v>9298</v>
      </c>
      <c r="AX65" s="34">
        <f t="shared" si="106"/>
        <v>14483</v>
      </c>
      <c r="AY65" s="34">
        <f t="shared" si="106"/>
        <v>0</v>
      </c>
      <c r="AZ65" s="34">
        <f t="shared" si="106"/>
        <v>425428</v>
      </c>
      <c r="BA65" s="34">
        <f t="shared" si="106"/>
        <v>262078</v>
      </c>
      <c r="BB65" s="34">
        <f t="shared" si="106"/>
        <v>12685</v>
      </c>
      <c r="BC65" s="34">
        <f t="shared" si="106"/>
        <v>243153</v>
      </c>
      <c r="BD65" s="34">
        <f t="shared" si="106"/>
        <v>6240</v>
      </c>
      <c r="BE65" s="34">
        <f t="shared" si="106"/>
        <v>0</v>
      </c>
      <c r="BF65" s="34"/>
      <c r="BG65" s="34">
        <f t="shared" si="106"/>
        <v>163350</v>
      </c>
      <c r="BH65" s="34">
        <f t="shared" si="106"/>
        <v>163350</v>
      </c>
      <c r="BI65" s="34">
        <f t="shared" si="106"/>
        <v>141000</v>
      </c>
      <c r="BJ65" s="34">
        <f t="shared" si="106"/>
        <v>0</v>
      </c>
      <c r="BK65" s="34">
        <f t="shared" si="106"/>
        <v>9081</v>
      </c>
      <c r="BL65" s="34">
        <f t="shared" si="106"/>
        <v>13269</v>
      </c>
      <c r="BM65" s="34"/>
      <c r="BN65" s="111">
        <f t="shared" si="11"/>
        <v>68.39546503925969</v>
      </c>
      <c r="BO65" s="327">
        <f t="shared" si="12"/>
        <v>85.888832360232897</v>
      </c>
      <c r="BP65">
        <v>425428</v>
      </c>
      <c r="BQ65" s="57">
        <f t="shared" si="13"/>
        <v>428762</v>
      </c>
    </row>
    <row r="66" spans="1:69">
      <c r="A66" s="19"/>
      <c r="B66" s="45" t="s">
        <v>335</v>
      </c>
      <c r="C66" s="35">
        <f t="shared" si="49"/>
        <v>0</v>
      </c>
      <c r="D66" s="35">
        <f t="shared" si="50"/>
        <v>0</v>
      </c>
      <c r="E66" s="240"/>
      <c r="F66" s="240"/>
      <c r="G66" s="240"/>
      <c r="H66" s="240"/>
      <c r="I66" s="240"/>
      <c r="J66" s="45"/>
      <c r="K66" s="45"/>
      <c r="L66" s="45"/>
      <c r="M66" s="45"/>
      <c r="N66" s="45"/>
      <c r="O66" s="45"/>
      <c r="P66" s="254">
        <f t="shared" si="36"/>
        <v>0</v>
      </c>
      <c r="Q66" s="254">
        <f t="shared" si="37"/>
        <v>0</v>
      </c>
      <c r="R66" s="45"/>
      <c r="S66" s="45"/>
      <c r="T66" s="45"/>
      <c r="U66" s="45"/>
      <c r="V66" s="45"/>
      <c r="W66" s="45"/>
      <c r="X66" s="45"/>
      <c r="Y66" s="45"/>
      <c r="Z66" s="45"/>
      <c r="AA66" s="45"/>
      <c r="AB66" s="45"/>
      <c r="AC66" s="45"/>
      <c r="AD66" s="35">
        <f>AD67+AD68</f>
        <v>273781</v>
      </c>
      <c r="AE66" s="35">
        <f t="shared" si="39"/>
        <v>164781</v>
      </c>
      <c r="AF66" s="35"/>
      <c r="AG66" s="35"/>
      <c r="AH66" s="35">
        <f t="shared" ref="AH66:AM66" si="107">AH67+AH68</f>
        <v>0</v>
      </c>
      <c r="AI66" s="35"/>
      <c r="AJ66" s="35">
        <f t="shared" si="107"/>
        <v>0</v>
      </c>
      <c r="AK66" s="35"/>
      <c r="AL66" s="35">
        <f t="shared" si="107"/>
        <v>0</v>
      </c>
      <c r="AM66" s="35">
        <f t="shared" si="107"/>
        <v>0</v>
      </c>
      <c r="AN66" s="35"/>
      <c r="AO66" s="35"/>
      <c r="AP66" s="39">
        <f>AP67+AP68</f>
        <v>273781</v>
      </c>
      <c r="AQ66" s="39">
        <f>AQ67+AQ68</f>
        <v>164781</v>
      </c>
      <c r="AR66" s="39">
        <f t="shared" ref="AR66:BL66" si="108">AR67+AR68</f>
        <v>273781</v>
      </c>
      <c r="AS66" s="39">
        <f t="shared" si="108"/>
        <v>164781</v>
      </c>
      <c r="AT66" s="39">
        <f t="shared" si="108"/>
        <v>250000</v>
      </c>
      <c r="AU66" s="39">
        <f t="shared" si="108"/>
        <v>141000</v>
      </c>
      <c r="AV66" s="39">
        <f t="shared" si="108"/>
        <v>0</v>
      </c>
      <c r="AW66" s="39">
        <f t="shared" si="108"/>
        <v>9298</v>
      </c>
      <c r="AX66" s="39">
        <f t="shared" si="108"/>
        <v>14483</v>
      </c>
      <c r="AY66" s="39">
        <f t="shared" si="108"/>
        <v>0</v>
      </c>
      <c r="AZ66" s="39">
        <f t="shared" si="108"/>
        <v>163350</v>
      </c>
      <c r="BA66" s="36">
        <f t="shared" si="108"/>
        <v>0</v>
      </c>
      <c r="BB66" s="36">
        <f t="shared" si="108"/>
        <v>0</v>
      </c>
      <c r="BC66" s="36">
        <f t="shared" si="108"/>
        <v>0</v>
      </c>
      <c r="BD66" s="36">
        <f t="shared" si="108"/>
        <v>0</v>
      </c>
      <c r="BE66" s="36">
        <f t="shared" si="108"/>
        <v>0</v>
      </c>
      <c r="BF66" s="36"/>
      <c r="BG66" s="36">
        <f t="shared" si="108"/>
        <v>163350</v>
      </c>
      <c r="BH66" s="36">
        <f t="shared" si="108"/>
        <v>163350</v>
      </c>
      <c r="BI66" s="36">
        <f t="shared" si="108"/>
        <v>141000</v>
      </c>
      <c r="BJ66" s="36">
        <f t="shared" si="108"/>
        <v>0</v>
      </c>
      <c r="BK66" s="36">
        <f t="shared" si="108"/>
        <v>9081</v>
      </c>
      <c r="BL66" s="36">
        <f t="shared" si="108"/>
        <v>13269</v>
      </c>
      <c r="BM66" s="35"/>
      <c r="BN66" s="112">
        <f t="shared" si="11"/>
        <v>59.664476351536443</v>
      </c>
      <c r="BO66" s="326">
        <f t="shared" si="12"/>
        <v>99.131574635425196</v>
      </c>
      <c r="BP66">
        <v>163350</v>
      </c>
      <c r="BQ66" s="57">
        <f t="shared" si="13"/>
        <v>163350</v>
      </c>
    </row>
    <row r="67" spans="1:69" s="74" customFormat="1">
      <c r="A67" s="46"/>
      <c r="B67" s="75" t="s">
        <v>431</v>
      </c>
      <c r="C67" s="36">
        <f t="shared" si="49"/>
        <v>0</v>
      </c>
      <c r="D67" s="36">
        <f t="shared" si="50"/>
        <v>0</v>
      </c>
      <c r="E67" s="113"/>
      <c r="F67" s="113"/>
      <c r="G67" s="113"/>
      <c r="H67" s="113"/>
      <c r="I67" s="113"/>
      <c r="J67" s="75"/>
      <c r="K67" s="75"/>
      <c r="L67" s="75"/>
      <c r="M67" s="75"/>
      <c r="N67" s="75"/>
      <c r="O67" s="75"/>
      <c r="P67" s="324">
        <f t="shared" si="36"/>
        <v>0</v>
      </c>
      <c r="Q67" s="324">
        <f t="shared" si="37"/>
        <v>0</v>
      </c>
      <c r="R67" s="75"/>
      <c r="S67" s="75"/>
      <c r="T67" s="75"/>
      <c r="U67" s="75"/>
      <c r="V67" s="75"/>
      <c r="W67" s="75"/>
      <c r="X67" s="75"/>
      <c r="Y67" s="75"/>
      <c r="Z67" s="75"/>
      <c r="AA67" s="75"/>
      <c r="AB67" s="75"/>
      <c r="AC67" s="75"/>
      <c r="AD67" s="36">
        <f>AF67+AP67</f>
        <v>23781</v>
      </c>
      <c r="AE67" s="36">
        <f t="shared" si="39"/>
        <v>23781</v>
      </c>
      <c r="AF67" s="36"/>
      <c r="AG67" s="36"/>
      <c r="AH67" s="36"/>
      <c r="AI67" s="36"/>
      <c r="AJ67" s="36"/>
      <c r="AK67" s="36"/>
      <c r="AL67" s="36"/>
      <c r="AM67" s="36"/>
      <c r="AN67" s="36"/>
      <c r="AO67" s="36"/>
      <c r="AP67" s="36">
        <f t="shared" ref="AP67:AP68" si="109">AR67+AY67</f>
        <v>23781</v>
      </c>
      <c r="AQ67" s="36">
        <f t="shared" ref="AQ67:AQ68" si="110">AS67+AY67</f>
        <v>23781</v>
      </c>
      <c r="AR67" s="36">
        <f t="shared" ref="AR67:AR68" si="111">AT67+AV67+AW67+AX67</f>
        <v>23781</v>
      </c>
      <c r="AS67" s="36">
        <f t="shared" ref="AS67:AS68" si="112">AU67+AV67+AW67+AX67+AY67</f>
        <v>23781</v>
      </c>
      <c r="AT67" s="36"/>
      <c r="AU67" s="36"/>
      <c r="AV67" s="36"/>
      <c r="AW67" s="36">
        <f>SUMIF('PL3-GN TUNG DA'!$AO$15:$AO$514,"UBND TX.Tịnh Biên",'PL3-GN TUNG DA'!$V$15:$V$514)</f>
        <v>9298</v>
      </c>
      <c r="AX67" s="36">
        <f>SUMIF('PL3-GN TUNG DA'!$AO$15:$AO$514,"UBND TX.Tịnh Biên",'PL3-GN TUNG DA'!$W$15:$W$514)</f>
        <v>14483</v>
      </c>
      <c r="AY67" s="36"/>
      <c r="AZ67" s="36">
        <f t="shared" ref="AZ67:AZ68" si="113">BA67+BG67</f>
        <v>22350</v>
      </c>
      <c r="BA67" s="36">
        <f t="shared" ref="BA67:BA68" si="114">BB67+BC67+BD67+BE67</f>
        <v>0</v>
      </c>
      <c r="BB67" s="36"/>
      <c r="BC67" s="36">
        <f>SUMIF('PL3-GN TUNG DA'!$AO$15:$AO$514,B67,'PL3-GN TUNG DA'!$AB$15:$AB$514)</f>
        <v>0</v>
      </c>
      <c r="BD67" s="36"/>
      <c r="BE67" s="36"/>
      <c r="BF67" s="36"/>
      <c r="BG67" s="36">
        <f t="shared" ref="BG67:BG68" si="115">BH67+BM67</f>
        <v>22350</v>
      </c>
      <c r="BH67" s="36">
        <f t="shared" ref="BH67:BH68" si="116">BI67+BJ67+BK67+BL67</f>
        <v>22350</v>
      </c>
      <c r="BI67" s="36"/>
      <c r="BJ67" s="36"/>
      <c r="BK67" s="36">
        <f>SUMIF('PL3-GN TUNG DA'!$AO$15:$AO$514,"UBND TX.Tịnh Biên",'PL3-GN TUNG DA'!$AJ$15:$AJ$514)</f>
        <v>9081</v>
      </c>
      <c r="BL67" s="36">
        <f>SUMIF('PL3-GN TUNG DA'!$AO$15:$AO$514,"UBND TX.Tịnh Biên",'PL3-GN TUNG DA'!$AK$15:$AK$514)</f>
        <v>13269</v>
      </c>
      <c r="BM67" s="36"/>
      <c r="BN67" s="113">
        <f t="shared" si="11"/>
        <v>93.982591144190735</v>
      </c>
      <c r="BO67" s="326">
        <f t="shared" si="12"/>
        <v>93.982591144190735</v>
      </c>
      <c r="BP67" s="74">
        <v>22350</v>
      </c>
      <c r="BQ67" s="57">
        <f t="shared" si="13"/>
        <v>22350</v>
      </c>
    </row>
    <row r="68" spans="1:69" s="74" customFormat="1">
      <c r="A68" s="46"/>
      <c r="B68" s="75" t="s">
        <v>432</v>
      </c>
      <c r="C68" s="36">
        <f t="shared" si="49"/>
        <v>0</v>
      </c>
      <c r="D68" s="36">
        <f t="shared" si="50"/>
        <v>0</v>
      </c>
      <c r="E68" s="113"/>
      <c r="F68" s="113"/>
      <c r="G68" s="113"/>
      <c r="H68" s="113"/>
      <c r="I68" s="113"/>
      <c r="J68" s="75"/>
      <c r="K68" s="75"/>
      <c r="L68" s="75"/>
      <c r="M68" s="75"/>
      <c r="N68" s="75"/>
      <c r="O68" s="75"/>
      <c r="P68" s="324">
        <f t="shared" si="36"/>
        <v>0</v>
      </c>
      <c r="Q68" s="324">
        <f t="shared" si="37"/>
        <v>0</v>
      </c>
      <c r="R68" s="75"/>
      <c r="S68" s="75"/>
      <c r="T68" s="75"/>
      <c r="U68" s="75"/>
      <c r="V68" s="75"/>
      <c r="W68" s="75"/>
      <c r="X68" s="75"/>
      <c r="Y68" s="75"/>
      <c r="Z68" s="75"/>
      <c r="AA68" s="75"/>
      <c r="AB68" s="75"/>
      <c r="AC68" s="75"/>
      <c r="AD68" s="36">
        <f>AF68+AP68</f>
        <v>250000</v>
      </c>
      <c r="AE68" s="36">
        <f t="shared" si="39"/>
        <v>141000</v>
      </c>
      <c r="AF68" s="36"/>
      <c r="AG68" s="36"/>
      <c r="AH68" s="36"/>
      <c r="AI68" s="36"/>
      <c r="AJ68" s="36"/>
      <c r="AK68" s="36"/>
      <c r="AL68" s="36"/>
      <c r="AM68" s="36"/>
      <c r="AN68" s="36"/>
      <c r="AO68" s="36"/>
      <c r="AP68" s="36">
        <f t="shared" si="109"/>
        <v>250000</v>
      </c>
      <c r="AQ68" s="36">
        <f t="shared" si="110"/>
        <v>141000</v>
      </c>
      <c r="AR68" s="36">
        <f t="shared" si="111"/>
        <v>250000</v>
      </c>
      <c r="AS68" s="36">
        <f t="shared" si="112"/>
        <v>141000</v>
      </c>
      <c r="AT68" s="36">
        <f>SUMIF('PL3-GN TUNG DA'!$AO$15:$AO$514,"Ban QLDA ĐTXD KV TX.Tịnh Biên",'PL3-GN TUNG DA'!$S$15:$S$514)</f>
        <v>250000</v>
      </c>
      <c r="AU68" s="36">
        <f>SUMIF('PL3-GN TUNG DA'!$AO$15:$AO$514,"Ban QLDA ĐTXD KV TX.Tịnh Biên",'PL3-GN TUNG DA'!$T$15:$T$514)</f>
        <v>141000</v>
      </c>
      <c r="AV68" s="36"/>
      <c r="AW68" s="36"/>
      <c r="AX68" s="36"/>
      <c r="AY68" s="36"/>
      <c r="AZ68" s="36">
        <f t="shared" si="113"/>
        <v>141000</v>
      </c>
      <c r="BA68" s="36">
        <f t="shared" si="114"/>
        <v>0</v>
      </c>
      <c r="BB68" s="36"/>
      <c r="BC68" s="36">
        <f>SUMIF('PL3-GN TUNG DA'!$AO$15:$AO$514,B68,'PL3-GN TUNG DA'!$AB$15:$AB$514)</f>
        <v>0</v>
      </c>
      <c r="BD68" s="36"/>
      <c r="BE68" s="36"/>
      <c r="BF68" s="36"/>
      <c r="BG68" s="36">
        <f t="shared" si="115"/>
        <v>141000</v>
      </c>
      <c r="BH68" s="36">
        <f t="shared" si="116"/>
        <v>141000</v>
      </c>
      <c r="BI68" s="36">
        <f>SUMIF('PL3-GN TUNG DA'!$AO$15:$AO$514,"Ban QLDA ĐTXD KV TX.Tịnh Biên",'PL3-GN TUNG DA'!$AH$15:$AH$514)</f>
        <v>141000</v>
      </c>
      <c r="BJ68" s="36"/>
      <c r="BK68" s="36"/>
      <c r="BL68" s="36"/>
      <c r="BM68" s="36"/>
      <c r="BN68" s="113">
        <f t="shared" si="11"/>
        <v>56.399999999999991</v>
      </c>
      <c r="BO68" s="326">
        <f t="shared" si="12"/>
        <v>100</v>
      </c>
      <c r="BP68" s="74">
        <v>141000</v>
      </c>
      <c r="BQ68" s="57">
        <f t="shared" si="13"/>
        <v>141000</v>
      </c>
    </row>
    <row r="69" spans="1:69" ht="54" customHeight="1">
      <c r="A69" s="19"/>
      <c r="B69" s="5" t="s">
        <v>336</v>
      </c>
      <c r="C69" s="35">
        <f>C70+C71</f>
        <v>944</v>
      </c>
      <c r="D69" s="35">
        <f t="shared" ref="D69:O69" si="117">D70+D71</f>
        <v>944</v>
      </c>
      <c r="E69" s="35">
        <f t="shared" si="117"/>
        <v>0</v>
      </c>
      <c r="F69" s="35">
        <f t="shared" si="117"/>
        <v>944</v>
      </c>
      <c r="G69" s="35">
        <f t="shared" si="117"/>
        <v>0</v>
      </c>
      <c r="H69" s="35">
        <f t="shared" si="117"/>
        <v>0</v>
      </c>
      <c r="I69" s="35">
        <f t="shared" si="117"/>
        <v>0</v>
      </c>
      <c r="J69" s="35">
        <f t="shared" si="117"/>
        <v>0</v>
      </c>
      <c r="K69" s="35">
        <f t="shared" si="117"/>
        <v>0</v>
      </c>
      <c r="L69" s="35">
        <f t="shared" si="117"/>
        <v>0</v>
      </c>
      <c r="M69" s="35">
        <f t="shared" si="117"/>
        <v>0</v>
      </c>
      <c r="N69" s="35">
        <f t="shared" si="117"/>
        <v>0</v>
      </c>
      <c r="O69" s="35">
        <f t="shared" si="117"/>
        <v>0</v>
      </c>
      <c r="P69" s="254">
        <f t="shared" si="36"/>
        <v>0</v>
      </c>
      <c r="Q69" s="254">
        <f t="shared" si="37"/>
        <v>0</v>
      </c>
      <c r="R69" s="5"/>
      <c r="S69" s="5"/>
      <c r="T69" s="5"/>
      <c r="U69" s="5"/>
      <c r="V69" s="5"/>
      <c r="W69" s="5"/>
      <c r="X69" s="5"/>
      <c r="Y69" s="5"/>
      <c r="Z69" s="5"/>
      <c r="AA69" s="5"/>
      <c r="AB69" s="5"/>
      <c r="AC69" s="5"/>
      <c r="AD69" s="35">
        <f>AD70+AD71</f>
        <v>300840</v>
      </c>
      <c r="AE69" s="35">
        <f t="shared" si="39"/>
        <v>283152</v>
      </c>
      <c r="AF69" s="35">
        <f t="shared" ref="AF69:BE69" si="118">AF70+AF71</f>
        <v>300840</v>
      </c>
      <c r="AG69" s="35">
        <f t="shared" si="118"/>
        <v>283152</v>
      </c>
      <c r="AH69" s="35">
        <f t="shared" si="118"/>
        <v>1913</v>
      </c>
      <c r="AI69" s="35">
        <f t="shared" si="118"/>
        <v>1913</v>
      </c>
      <c r="AJ69" s="35">
        <f t="shared" si="118"/>
        <v>298927</v>
      </c>
      <c r="AK69" s="35">
        <f t="shared" si="118"/>
        <v>281239</v>
      </c>
      <c r="AL69" s="35">
        <f t="shared" si="118"/>
        <v>0</v>
      </c>
      <c r="AM69" s="35">
        <f t="shared" si="118"/>
        <v>0</v>
      </c>
      <c r="AN69" s="35"/>
      <c r="AO69" s="35"/>
      <c r="AP69" s="35">
        <f t="shared" si="118"/>
        <v>0</v>
      </c>
      <c r="AQ69" s="35"/>
      <c r="AR69" s="35">
        <f t="shared" si="118"/>
        <v>0</v>
      </c>
      <c r="AS69" s="35"/>
      <c r="AT69" s="35">
        <f t="shared" si="118"/>
        <v>0</v>
      </c>
      <c r="AU69" s="35"/>
      <c r="AV69" s="35">
        <f t="shared" si="118"/>
        <v>0</v>
      </c>
      <c r="AW69" s="35">
        <f t="shared" si="118"/>
        <v>0</v>
      </c>
      <c r="AX69" s="35">
        <f t="shared" si="118"/>
        <v>0</v>
      </c>
      <c r="AY69" s="35">
        <f t="shared" si="118"/>
        <v>0</v>
      </c>
      <c r="AZ69" s="35">
        <f t="shared" si="118"/>
        <v>244543</v>
      </c>
      <c r="BA69" s="35">
        <f t="shared" si="118"/>
        <v>244543</v>
      </c>
      <c r="BB69" s="35">
        <f t="shared" si="118"/>
        <v>1390</v>
      </c>
      <c r="BC69" s="35">
        <f t="shared" si="118"/>
        <v>243153</v>
      </c>
      <c r="BD69" s="35">
        <f t="shared" si="118"/>
        <v>0</v>
      </c>
      <c r="BE69" s="35">
        <f t="shared" si="118"/>
        <v>0</v>
      </c>
      <c r="BF69" s="35"/>
      <c r="BG69" s="35"/>
      <c r="BH69" s="35"/>
      <c r="BI69" s="35"/>
      <c r="BJ69" s="35"/>
      <c r="BK69" s="35"/>
      <c r="BL69" s="35"/>
      <c r="BM69" s="35"/>
      <c r="BN69" s="112">
        <f t="shared" si="11"/>
        <v>81.286730487967034</v>
      </c>
      <c r="BO69" s="326">
        <f t="shared" si="12"/>
        <v>86.364567440809182</v>
      </c>
      <c r="BP69">
        <v>244543</v>
      </c>
      <c r="BQ69" s="57">
        <f t="shared" si="13"/>
        <v>244543</v>
      </c>
    </row>
    <row r="70" spans="1:69" s="74" customFormat="1">
      <c r="A70" s="46"/>
      <c r="B70" s="75" t="s">
        <v>431</v>
      </c>
      <c r="C70" s="36">
        <f t="shared" si="49"/>
        <v>0</v>
      </c>
      <c r="D70" s="36">
        <f t="shared" si="50"/>
        <v>0</v>
      </c>
      <c r="E70" s="113"/>
      <c r="F70" s="113"/>
      <c r="G70" s="113"/>
      <c r="H70" s="113"/>
      <c r="I70" s="113"/>
      <c r="J70" s="75"/>
      <c r="K70" s="75"/>
      <c r="L70" s="75"/>
      <c r="M70" s="75"/>
      <c r="N70" s="75"/>
      <c r="O70" s="75"/>
      <c r="P70" s="324">
        <f t="shared" si="36"/>
        <v>0</v>
      </c>
      <c r="Q70" s="324">
        <f t="shared" si="37"/>
        <v>0</v>
      </c>
      <c r="R70" s="75"/>
      <c r="S70" s="75"/>
      <c r="T70" s="75"/>
      <c r="U70" s="75"/>
      <c r="V70" s="75"/>
      <c r="W70" s="75"/>
      <c r="X70" s="75"/>
      <c r="Y70" s="75"/>
      <c r="Z70" s="75"/>
      <c r="AA70" s="75"/>
      <c r="AB70" s="75"/>
      <c r="AC70" s="75"/>
      <c r="AD70" s="36">
        <f>AF70+AP70</f>
        <v>930</v>
      </c>
      <c r="AE70" s="36">
        <f t="shared" si="39"/>
        <v>930</v>
      </c>
      <c r="AF70" s="36">
        <f t="shared" ref="AF70:AF72" si="119">AH70+AJ70+AL70+AM70</f>
        <v>930</v>
      </c>
      <c r="AG70" s="36">
        <f t="shared" ref="AG70:AG72" si="120">AI70+AK70+AL70+AN70+AO70</f>
        <v>930</v>
      </c>
      <c r="AH70" s="36">
        <f>SUMIF('PL3-GN TUNG DA'!$AO$15:$AO$514,"UBND TX.Tịnh Biên",'PL3-GN TUNG DA'!$G$15:$G$514)</f>
        <v>0</v>
      </c>
      <c r="AI70" s="36">
        <f>SUMIF('PL3-GN TUNG DA'!$AO$15:$AO$514,"UBND TX.Tịnh Biên",'PL3-GN TUNG DA'!$H$15:$H$514)</f>
        <v>0</v>
      </c>
      <c r="AJ70" s="36">
        <f>SUMIF('PL3-GN TUNG DA'!$AO$15:$AO$514,"UBND TX.Tịnh Biên",'PL3-GN TUNG DA'!$I$15:$I$514)</f>
        <v>930</v>
      </c>
      <c r="AK70" s="36">
        <f>SUMIF('PL3-GN TUNG DA'!$AO$15:$AO$514,"UBND TX.Tịnh Biên",'PL3-GN TUNG DA'!$J$15:$J$514)</f>
        <v>930</v>
      </c>
      <c r="AL70" s="36"/>
      <c r="AM70" s="36"/>
      <c r="AN70" s="36"/>
      <c r="AO70" s="36"/>
      <c r="AP70" s="36"/>
      <c r="AQ70" s="36"/>
      <c r="AR70" s="36"/>
      <c r="AS70" s="36"/>
      <c r="AT70" s="36"/>
      <c r="AU70" s="36"/>
      <c r="AV70" s="36"/>
      <c r="AW70" s="36"/>
      <c r="AX70" s="36"/>
      <c r="AY70" s="36"/>
      <c r="AZ70" s="36">
        <f t="shared" ref="AZ70:AZ72" si="121">BA70+BG70</f>
        <v>0</v>
      </c>
      <c r="BA70" s="36">
        <f t="shared" ref="BA70:BA72" si="122">BB70+BC70+BD70+BE70</f>
        <v>0</v>
      </c>
      <c r="BB70" s="36"/>
      <c r="BC70" s="36">
        <f>SUMIF('PL3-GN TUNG DA'!$AO$15:$AO$514,"UBND TX.Tịnh Biên",'PL3-GN TUNG DA'!$AB$15:$AB$514)</f>
        <v>0</v>
      </c>
      <c r="BD70" s="36"/>
      <c r="BE70" s="36"/>
      <c r="BF70" s="36"/>
      <c r="BG70" s="36"/>
      <c r="BH70" s="36"/>
      <c r="BI70" s="36"/>
      <c r="BJ70" s="36"/>
      <c r="BK70" s="36"/>
      <c r="BL70" s="36"/>
      <c r="BM70" s="36"/>
      <c r="BN70" s="113">
        <f t="shared" si="11"/>
        <v>0</v>
      </c>
      <c r="BO70" s="326">
        <f t="shared" si="12"/>
        <v>0</v>
      </c>
      <c r="BP70" s="74">
        <v>0</v>
      </c>
      <c r="BQ70" s="57">
        <f t="shared" si="13"/>
        <v>0</v>
      </c>
    </row>
    <row r="71" spans="1:69" s="74" customFormat="1">
      <c r="A71" s="46"/>
      <c r="B71" s="75" t="s">
        <v>432</v>
      </c>
      <c r="C71" s="36">
        <f t="shared" si="49"/>
        <v>944</v>
      </c>
      <c r="D71" s="36">
        <f t="shared" si="50"/>
        <v>944</v>
      </c>
      <c r="E71" s="36">
        <f>SUMIF('PL4-GN KD23-24'!$AD$11:$AD$489,"Ban QLDA ĐTXD KV TX Tịnh Biên",'PL4-GN KD23-24'!$E$11:$E$489)</f>
        <v>0</v>
      </c>
      <c r="F71" s="36">
        <f>SUMIF('PL4-GN KD23-24'!$AD$11:$AD$489,"Ban QLDA ĐTXD KV TX Tịnh Biên",'PL4-GN KD23-24'!$F$11:$F$489)</f>
        <v>944</v>
      </c>
      <c r="G71" s="36">
        <f>SUMIF('PL4-GN KD23-24'!$AD$11:$AD$489,B71,'PL4-GN KD23-24'!$G$11:$G$489)</f>
        <v>0</v>
      </c>
      <c r="H71" s="36">
        <f>SUMIF('PL4-GN KD23-24'!$AD$11:$AD$489,B71,'PL4-GN KD23-24'!$H$11:$H$489)</f>
        <v>0</v>
      </c>
      <c r="I71" s="113"/>
      <c r="J71" s="75"/>
      <c r="K71" s="75"/>
      <c r="L71" s="75"/>
      <c r="M71" s="75"/>
      <c r="N71" s="75"/>
      <c r="O71" s="75"/>
      <c r="P71" s="324">
        <f t="shared" si="36"/>
        <v>0</v>
      </c>
      <c r="Q71" s="324">
        <f t="shared" si="37"/>
        <v>0</v>
      </c>
      <c r="R71" s="75"/>
      <c r="S71" s="75"/>
      <c r="T71" s="75"/>
      <c r="U71" s="75"/>
      <c r="V71" s="75"/>
      <c r="W71" s="75"/>
      <c r="X71" s="75"/>
      <c r="Y71" s="75"/>
      <c r="Z71" s="75"/>
      <c r="AA71" s="75"/>
      <c r="AB71" s="75"/>
      <c r="AC71" s="75"/>
      <c r="AD71" s="36">
        <f>AF71+AP71</f>
        <v>299910</v>
      </c>
      <c r="AE71" s="36">
        <f t="shared" si="39"/>
        <v>282222</v>
      </c>
      <c r="AF71" s="36">
        <f t="shared" si="119"/>
        <v>299910</v>
      </c>
      <c r="AG71" s="36">
        <f t="shared" si="120"/>
        <v>282222</v>
      </c>
      <c r="AH71" s="36">
        <f>SUMIF('PL3-GN TUNG DA'!$AO$15:$AO$514,"Ban QLDA ĐTXD KV TX.Tịnh Biên",'PL3-GN TUNG DA'!$G$15:$G$514)</f>
        <v>1913</v>
      </c>
      <c r="AI71" s="36">
        <f>SUMIF('PL3-GN TUNG DA'!$AO$15:$AO$514,"Ban QLDA ĐTXD KV TX.Tịnh Biên",'PL3-GN TUNG DA'!$H$15:$H$514)</f>
        <v>1913</v>
      </c>
      <c r="AJ71" s="36">
        <f>SUMIF('PL3-GN TUNG DA'!$AO$15:$AO$514,"Ban QLDA ĐTXD KV TX.Tịnh Biên",'PL3-GN TUNG DA'!$I$15:$I$514)</f>
        <v>297997</v>
      </c>
      <c r="AK71" s="36">
        <f>SUMIF('PL3-GN TUNG DA'!$AO$15:$AO$514,"Ban QLDA ĐTXD KV TX.Tịnh Biên",'PL3-GN TUNG DA'!$J$15:$J$514)</f>
        <v>280309</v>
      </c>
      <c r="AL71" s="36"/>
      <c r="AM71" s="36"/>
      <c r="AN71" s="36"/>
      <c r="AO71" s="36"/>
      <c r="AP71" s="36"/>
      <c r="AQ71" s="36"/>
      <c r="AR71" s="36"/>
      <c r="AS71" s="36"/>
      <c r="AT71" s="36"/>
      <c r="AU71" s="36"/>
      <c r="AV71" s="36"/>
      <c r="AW71" s="36"/>
      <c r="AX71" s="36"/>
      <c r="AY71" s="36"/>
      <c r="AZ71" s="36">
        <f t="shared" si="121"/>
        <v>244543</v>
      </c>
      <c r="BA71" s="36">
        <f t="shared" si="122"/>
        <v>244543</v>
      </c>
      <c r="BB71" s="36">
        <f>SUMIF('PL3-GN TUNG DA'!$AO$15:$AO$514,"Ban QLDA ĐTXD KV TX.Tịnh Biên",'PL3-GN TUNG DA'!$AA$15:$AA$514)</f>
        <v>1390</v>
      </c>
      <c r="BC71" s="36">
        <f>SUMIF('PL3-GN TUNG DA'!$AO$15:$AO$514,"Ban QLDA ĐTXD KV TX.Tịnh Biên",'PL3-GN TUNG DA'!$AB$15:$AB$514)</f>
        <v>243153</v>
      </c>
      <c r="BD71" s="36"/>
      <c r="BE71" s="36"/>
      <c r="BF71" s="36"/>
      <c r="BG71" s="36"/>
      <c r="BH71" s="36"/>
      <c r="BI71" s="36"/>
      <c r="BJ71" s="36"/>
      <c r="BK71" s="36"/>
      <c r="BL71" s="36"/>
      <c r="BM71" s="36"/>
      <c r="BN71" s="113">
        <f t="shared" si="11"/>
        <v>81.538794971824885</v>
      </c>
      <c r="BO71" s="326">
        <f t="shared" si="12"/>
        <v>86.649162715876145</v>
      </c>
      <c r="BP71" s="74">
        <v>244543</v>
      </c>
      <c r="BQ71" s="57">
        <f t="shared" si="13"/>
        <v>244543</v>
      </c>
    </row>
    <row r="72" spans="1:69" ht="45.75" customHeight="1">
      <c r="A72" s="19"/>
      <c r="B72" s="5" t="s">
        <v>439</v>
      </c>
      <c r="C72" s="35">
        <f t="shared" si="49"/>
        <v>4460</v>
      </c>
      <c r="D72" s="35">
        <f t="shared" si="50"/>
        <v>4460</v>
      </c>
      <c r="E72" s="35">
        <f>'PL4-GN KD23-24'!E22</f>
        <v>4460</v>
      </c>
      <c r="F72" s="240"/>
      <c r="G72" s="240"/>
      <c r="H72" s="240"/>
      <c r="I72" s="240"/>
      <c r="J72" s="5"/>
      <c r="K72" s="5"/>
      <c r="L72" s="5"/>
      <c r="M72" s="5"/>
      <c r="N72" s="5"/>
      <c r="O72" s="5"/>
      <c r="P72" s="254">
        <f t="shared" si="36"/>
        <v>3334</v>
      </c>
      <c r="Q72" s="254">
        <f t="shared" si="37"/>
        <v>3334</v>
      </c>
      <c r="R72" s="444">
        <v>3334</v>
      </c>
      <c r="S72" s="5"/>
      <c r="T72" s="5"/>
      <c r="U72" s="5"/>
      <c r="V72" s="5"/>
      <c r="W72" s="5"/>
      <c r="X72" s="5"/>
      <c r="Y72" s="5"/>
      <c r="Z72" s="5"/>
      <c r="AA72" s="5"/>
      <c r="AB72" s="5"/>
      <c r="AC72" s="387">
        <f t="shared" ref="AC72:AC75" si="123">P72/C72*100</f>
        <v>74.753363228699556</v>
      </c>
      <c r="AD72" s="35">
        <f>AF72+AP72</f>
        <v>47391</v>
      </c>
      <c r="AE72" s="35">
        <f t="shared" si="39"/>
        <v>47391</v>
      </c>
      <c r="AF72" s="39">
        <f t="shared" si="119"/>
        <v>47391</v>
      </c>
      <c r="AG72" s="39">
        <f t="shared" si="120"/>
        <v>47391</v>
      </c>
      <c r="AH72" s="35">
        <f>'PL3-GN TUNG DA'!G24</f>
        <v>32391</v>
      </c>
      <c r="AI72" s="35">
        <f>'PL3-GN TUNG DA'!H24</f>
        <v>32391</v>
      </c>
      <c r="AJ72" s="35"/>
      <c r="AK72" s="35"/>
      <c r="AL72" s="35">
        <f>'PL3-GN TUNG DA'!K24</f>
        <v>15000</v>
      </c>
      <c r="AM72" s="35"/>
      <c r="AN72" s="35"/>
      <c r="AO72" s="35"/>
      <c r="AP72" s="35"/>
      <c r="AQ72" s="35"/>
      <c r="AR72" s="35"/>
      <c r="AS72" s="35"/>
      <c r="AT72" s="35"/>
      <c r="AU72" s="35"/>
      <c r="AV72" s="35"/>
      <c r="AW72" s="35"/>
      <c r="AX72" s="35"/>
      <c r="AY72" s="35"/>
      <c r="AZ72" s="39">
        <f t="shared" si="121"/>
        <v>17535</v>
      </c>
      <c r="BA72" s="39">
        <f t="shared" si="122"/>
        <v>17535</v>
      </c>
      <c r="BB72" s="35">
        <f>'PL3-GN TUNG DA'!AA24</f>
        <v>11295</v>
      </c>
      <c r="BC72" s="35"/>
      <c r="BD72" s="35">
        <f>'PL3-GN TUNG DA'!AC24</f>
        <v>6240</v>
      </c>
      <c r="BE72" s="35"/>
      <c r="BF72" s="35"/>
      <c r="BG72" s="35"/>
      <c r="BH72" s="35"/>
      <c r="BI72" s="35"/>
      <c r="BJ72" s="35"/>
      <c r="BK72" s="35"/>
      <c r="BL72" s="35"/>
      <c r="BM72" s="35"/>
      <c r="BN72" s="112">
        <f t="shared" si="11"/>
        <v>37.000696334747104</v>
      </c>
      <c r="BO72" s="326">
        <f t="shared" si="12"/>
        <v>37.000696334747104</v>
      </c>
      <c r="BP72">
        <v>17535</v>
      </c>
      <c r="BQ72" s="57">
        <f t="shared" si="13"/>
        <v>20869</v>
      </c>
    </row>
    <row r="73" spans="1:69">
      <c r="A73" s="20">
        <v>5</v>
      </c>
      <c r="B73" s="44" t="s">
        <v>14</v>
      </c>
      <c r="C73" s="34">
        <f>C74+C75+C78</f>
        <v>130029</v>
      </c>
      <c r="D73" s="34">
        <f t="shared" ref="D73:AB73" si="124">D74+D75+D78</f>
        <v>29</v>
      </c>
      <c r="E73" s="34">
        <f t="shared" si="124"/>
        <v>0</v>
      </c>
      <c r="F73" s="34">
        <f t="shared" si="124"/>
        <v>29</v>
      </c>
      <c r="G73" s="34">
        <f t="shared" si="124"/>
        <v>0</v>
      </c>
      <c r="H73" s="34">
        <f t="shared" si="124"/>
        <v>0</v>
      </c>
      <c r="I73" s="34">
        <f t="shared" si="124"/>
        <v>130000</v>
      </c>
      <c r="J73" s="34">
        <f t="shared" si="124"/>
        <v>130000</v>
      </c>
      <c r="K73" s="34">
        <f t="shared" si="124"/>
        <v>130000</v>
      </c>
      <c r="L73" s="34">
        <f t="shared" si="124"/>
        <v>0</v>
      </c>
      <c r="M73" s="34">
        <f t="shared" si="124"/>
        <v>0</v>
      </c>
      <c r="N73" s="34">
        <f t="shared" si="124"/>
        <v>0</v>
      </c>
      <c r="O73" s="34">
        <f t="shared" si="124"/>
        <v>0</v>
      </c>
      <c r="P73" s="34">
        <f t="shared" si="124"/>
        <v>32635</v>
      </c>
      <c r="Q73" s="34">
        <f t="shared" si="124"/>
        <v>29</v>
      </c>
      <c r="R73" s="34">
        <f t="shared" si="124"/>
        <v>0</v>
      </c>
      <c r="S73" s="34">
        <f t="shared" si="124"/>
        <v>29</v>
      </c>
      <c r="T73" s="34">
        <f t="shared" si="124"/>
        <v>0</v>
      </c>
      <c r="U73" s="34">
        <f t="shared" si="124"/>
        <v>0</v>
      </c>
      <c r="V73" s="34">
        <f t="shared" si="124"/>
        <v>32606</v>
      </c>
      <c r="W73" s="34">
        <f t="shared" si="124"/>
        <v>32606</v>
      </c>
      <c r="X73" s="34">
        <f t="shared" si="124"/>
        <v>32606</v>
      </c>
      <c r="Y73" s="34">
        <f t="shared" si="124"/>
        <v>0</v>
      </c>
      <c r="Z73" s="34">
        <f t="shared" si="124"/>
        <v>0</v>
      </c>
      <c r="AA73" s="34">
        <f t="shared" si="124"/>
        <v>0</v>
      </c>
      <c r="AB73" s="34">
        <f t="shared" si="124"/>
        <v>0</v>
      </c>
      <c r="AC73" s="388">
        <f t="shared" si="123"/>
        <v>25.098247314060711</v>
      </c>
      <c r="AD73" s="34">
        <f>AD74+AD75+AD78</f>
        <v>162389</v>
      </c>
      <c r="AE73" s="34">
        <f>AE74+AE75+AE78</f>
        <v>179859</v>
      </c>
      <c r="AF73" s="34">
        <f t="shared" ref="AF73:BL73" si="125">AF74+AF75+AF78</f>
        <v>135213</v>
      </c>
      <c r="AG73" s="34">
        <f t="shared" si="125"/>
        <v>152683</v>
      </c>
      <c r="AH73" s="34">
        <f t="shared" si="125"/>
        <v>55731</v>
      </c>
      <c r="AI73" s="34">
        <f t="shared" si="125"/>
        <v>58323</v>
      </c>
      <c r="AJ73" s="34">
        <f t="shared" si="125"/>
        <v>64482</v>
      </c>
      <c r="AK73" s="34">
        <f t="shared" si="125"/>
        <v>79360</v>
      </c>
      <c r="AL73" s="34">
        <f t="shared" si="125"/>
        <v>15000</v>
      </c>
      <c r="AM73" s="34">
        <f t="shared" si="125"/>
        <v>0</v>
      </c>
      <c r="AN73" s="34"/>
      <c r="AO73" s="34"/>
      <c r="AP73" s="34">
        <f t="shared" si="125"/>
        <v>27176</v>
      </c>
      <c r="AQ73" s="34">
        <f t="shared" si="125"/>
        <v>27176</v>
      </c>
      <c r="AR73" s="34">
        <f t="shared" si="125"/>
        <v>27176</v>
      </c>
      <c r="AS73" s="34">
        <f t="shared" si="125"/>
        <v>27176</v>
      </c>
      <c r="AT73" s="34">
        <f t="shared" si="125"/>
        <v>0</v>
      </c>
      <c r="AU73" s="34"/>
      <c r="AV73" s="34">
        <f t="shared" si="125"/>
        <v>0</v>
      </c>
      <c r="AW73" s="34">
        <f t="shared" si="125"/>
        <v>1659</v>
      </c>
      <c r="AX73" s="34">
        <f t="shared" si="125"/>
        <v>25517</v>
      </c>
      <c r="AY73" s="34">
        <f t="shared" si="125"/>
        <v>0</v>
      </c>
      <c r="AZ73" s="34">
        <f t="shared" si="125"/>
        <v>163964</v>
      </c>
      <c r="BA73" s="34">
        <f t="shared" si="125"/>
        <v>137985</v>
      </c>
      <c r="BB73" s="34">
        <f t="shared" si="125"/>
        <v>49241</v>
      </c>
      <c r="BC73" s="34">
        <f t="shared" si="125"/>
        <v>75270</v>
      </c>
      <c r="BD73" s="34">
        <f t="shared" si="125"/>
        <v>13474</v>
      </c>
      <c r="BE73" s="34">
        <f t="shared" si="125"/>
        <v>0</v>
      </c>
      <c r="BF73" s="34"/>
      <c r="BG73" s="34">
        <f t="shared" si="125"/>
        <v>25979</v>
      </c>
      <c r="BH73" s="34">
        <f t="shared" si="125"/>
        <v>25979</v>
      </c>
      <c r="BI73" s="34">
        <f t="shared" si="125"/>
        <v>0</v>
      </c>
      <c r="BJ73" s="34">
        <f t="shared" si="125"/>
        <v>0</v>
      </c>
      <c r="BK73" s="34">
        <f t="shared" si="125"/>
        <v>527</v>
      </c>
      <c r="BL73" s="34">
        <f t="shared" si="125"/>
        <v>25452</v>
      </c>
      <c r="BM73" s="34"/>
      <c r="BN73" s="111">
        <f t="shared" si="11"/>
        <v>100.96989328094882</v>
      </c>
      <c r="BO73" s="327">
        <f t="shared" si="12"/>
        <v>91.162521753151083</v>
      </c>
      <c r="BP73">
        <v>163964</v>
      </c>
      <c r="BQ73" s="57">
        <f t="shared" si="13"/>
        <v>196599</v>
      </c>
    </row>
    <row r="74" spans="1:69">
      <c r="A74" s="19"/>
      <c r="B74" s="45" t="s">
        <v>335</v>
      </c>
      <c r="C74" s="35">
        <f t="shared" si="49"/>
        <v>130000</v>
      </c>
      <c r="D74" s="35">
        <f t="shared" si="50"/>
        <v>0</v>
      </c>
      <c r="E74" s="240"/>
      <c r="F74" s="240"/>
      <c r="G74" s="240"/>
      <c r="H74" s="240"/>
      <c r="I74" s="35">
        <f>J74+O74</f>
        <v>130000</v>
      </c>
      <c r="J74" s="35">
        <f>SUM(K74:N74)</f>
        <v>130000</v>
      </c>
      <c r="K74" s="35">
        <f>SUMIF('PL4-GN KD23-24'!$AD$11:$AD$490,"Ban QLDA ĐTXD KV huyện An Phú",'PL4-GN KD23-24'!$K$11:$K$490)</f>
        <v>130000</v>
      </c>
      <c r="L74" s="45"/>
      <c r="M74" s="45"/>
      <c r="N74" s="45"/>
      <c r="O74" s="45"/>
      <c r="P74" s="254">
        <f t="shared" si="36"/>
        <v>32606</v>
      </c>
      <c r="Q74" s="35"/>
      <c r="R74" s="45"/>
      <c r="S74" s="45"/>
      <c r="T74" s="45"/>
      <c r="U74" s="45"/>
      <c r="V74" s="254">
        <f t="shared" ref="V74" si="126">W74+AB74</f>
        <v>32606</v>
      </c>
      <c r="W74" s="254">
        <f t="shared" ref="W74" si="127">SUM(X74:AA74)</f>
        <v>32606</v>
      </c>
      <c r="X74" s="35">
        <v>32606</v>
      </c>
      <c r="Y74" s="45"/>
      <c r="Z74" s="45"/>
      <c r="AA74" s="45"/>
      <c r="AB74" s="45"/>
      <c r="AC74" s="387">
        <f t="shared" si="123"/>
        <v>25.081538461538461</v>
      </c>
      <c r="AD74" s="35">
        <f>AF74+AP74</f>
        <v>27176</v>
      </c>
      <c r="AE74" s="35">
        <f t="shared" si="39"/>
        <v>27176</v>
      </c>
      <c r="AF74" s="35"/>
      <c r="AG74" s="35"/>
      <c r="AH74" s="35"/>
      <c r="AI74" s="35"/>
      <c r="AJ74" s="35"/>
      <c r="AK74" s="35"/>
      <c r="AL74" s="35"/>
      <c r="AM74" s="35"/>
      <c r="AN74" s="35"/>
      <c r="AO74" s="35"/>
      <c r="AP74" s="39">
        <f t="shared" ref="AP74" si="128">AR74+AY74</f>
        <v>27176</v>
      </c>
      <c r="AQ74" s="35">
        <f t="shared" ref="AQ74" si="129">AS74+AY74</f>
        <v>27176</v>
      </c>
      <c r="AR74" s="39">
        <f t="shared" ref="AR74" si="130">AT74+AV74+AW74+AX74</f>
        <v>27176</v>
      </c>
      <c r="AS74" s="39">
        <f t="shared" ref="AS74" si="131">AU74+AV74+AW74+AX74+AY74</f>
        <v>27176</v>
      </c>
      <c r="AT74" s="39"/>
      <c r="AU74" s="39"/>
      <c r="AV74" s="39"/>
      <c r="AW74" s="39">
        <f>SUMIF('PL3-GN TUNG DA'!$AO$15:$AO$514,"UBND huyện An Phú",'PL3-GN TUNG DA'!$V$15:$V$514)</f>
        <v>1659</v>
      </c>
      <c r="AX74" s="39">
        <f>SUMIF('PL3-GN TUNG DA'!$AO$15:$AO$514,"UBND huyện An Phú",'PL3-GN TUNG DA'!$W$15:$W$514)</f>
        <v>25517</v>
      </c>
      <c r="AY74" s="39"/>
      <c r="AZ74" s="39">
        <f t="shared" ref="AZ74" si="132">BA74+BG74</f>
        <v>25979</v>
      </c>
      <c r="BA74" s="39">
        <f t="shared" ref="BA74" si="133">BB74+BC74+BD74+BE74</f>
        <v>0</v>
      </c>
      <c r="BB74" s="35"/>
      <c r="BC74" s="35"/>
      <c r="BD74" s="35"/>
      <c r="BE74" s="35"/>
      <c r="BF74" s="35"/>
      <c r="BG74" s="36">
        <f t="shared" ref="BG74" si="134">BH74+BM74</f>
        <v>25979</v>
      </c>
      <c r="BH74" s="36">
        <f t="shared" ref="BH74" si="135">BI74+BJ74+BK74+BL74</f>
        <v>25979</v>
      </c>
      <c r="BI74" s="35"/>
      <c r="BJ74" s="35"/>
      <c r="BK74" s="39">
        <f>SUMIF('PL3-GN TUNG DA'!$AO$15:$AO$514,"UBND huyện An Phú",'PL3-GN TUNG DA'!$AJ$15:$AJ$514)</f>
        <v>527</v>
      </c>
      <c r="BL74" s="39">
        <f>SUMIF('PL3-GN TUNG DA'!$AO$15:$AO$514,"UBND huyện An Phú",'PL3-GN TUNG DA'!$AK$15:$AK$514)</f>
        <v>25452</v>
      </c>
      <c r="BM74" s="35"/>
      <c r="BN74" s="112">
        <f t="shared" si="11"/>
        <v>95.595378274948487</v>
      </c>
      <c r="BO74" s="326">
        <f t="shared" si="12"/>
        <v>95.595378274948487</v>
      </c>
      <c r="BP74">
        <v>25979</v>
      </c>
      <c r="BQ74" s="57">
        <f t="shared" si="13"/>
        <v>58585</v>
      </c>
    </row>
    <row r="75" spans="1:69" ht="42" customHeight="1">
      <c r="A75" s="19"/>
      <c r="B75" s="5" t="s">
        <v>336</v>
      </c>
      <c r="C75" s="35">
        <f>C76+C77</f>
        <v>29</v>
      </c>
      <c r="D75" s="35">
        <f t="shared" ref="D75:AB75" si="136">D76+D77</f>
        <v>29</v>
      </c>
      <c r="E75" s="35">
        <f t="shared" si="136"/>
        <v>0</v>
      </c>
      <c r="F75" s="35">
        <f t="shared" si="136"/>
        <v>29</v>
      </c>
      <c r="G75" s="35">
        <f t="shared" si="136"/>
        <v>0</v>
      </c>
      <c r="H75" s="35">
        <f t="shared" si="136"/>
        <v>0</v>
      </c>
      <c r="I75" s="35">
        <f t="shared" si="136"/>
        <v>0</v>
      </c>
      <c r="J75" s="35">
        <f t="shared" si="136"/>
        <v>0</v>
      </c>
      <c r="K75" s="35">
        <f t="shared" si="136"/>
        <v>0</v>
      </c>
      <c r="L75" s="35">
        <f t="shared" si="136"/>
        <v>0</v>
      </c>
      <c r="M75" s="35">
        <f t="shared" si="136"/>
        <v>0</v>
      </c>
      <c r="N75" s="35">
        <f t="shared" si="136"/>
        <v>0</v>
      </c>
      <c r="O75" s="35">
        <f t="shared" si="136"/>
        <v>0</v>
      </c>
      <c r="P75" s="35">
        <f t="shared" si="136"/>
        <v>29</v>
      </c>
      <c r="Q75" s="35">
        <f t="shared" si="136"/>
        <v>29</v>
      </c>
      <c r="R75" s="35">
        <f t="shared" si="136"/>
        <v>0</v>
      </c>
      <c r="S75" s="384">
        <f t="shared" si="136"/>
        <v>29</v>
      </c>
      <c r="T75" s="35">
        <f t="shared" si="136"/>
        <v>0</v>
      </c>
      <c r="U75" s="35">
        <f t="shared" si="136"/>
        <v>0</v>
      </c>
      <c r="V75" s="35">
        <f t="shared" si="136"/>
        <v>0</v>
      </c>
      <c r="W75" s="35">
        <f t="shared" si="136"/>
        <v>0</v>
      </c>
      <c r="X75" s="35">
        <f t="shared" si="136"/>
        <v>0</v>
      </c>
      <c r="Y75" s="35">
        <f t="shared" si="136"/>
        <v>0</v>
      </c>
      <c r="Z75" s="35">
        <f t="shared" si="136"/>
        <v>0</v>
      </c>
      <c r="AA75" s="35">
        <f t="shared" si="136"/>
        <v>0</v>
      </c>
      <c r="AB75" s="35">
        <f t="shared" si="136"/>
        <v>0</v>
      </c>
      <c r="AC75" s="387">
        <f t="shared" si="123"/>
        <v>100</v>
      </c>
      <c r="AD75" s="35">
        <f>AD76+AD77</f>
        <v>90401</v>
      </c>
      <c r="AE75" s="35">
        <f t="shared" si="39"/>
        <v>107871</v>
      </c>
      <c r="AF75" s="35">
        <f t="shared" ref="AF75:BE75" si="137">AF76+AF77</f>
        <v>90401</v>
      </c>
      <c r="AG75" s="35">
        <f t="shared" si="137"/>
        <v>107871</v>
      </c>
      <c r="AH75" s="35">
        <f t="shared" si="137"/>
        <v>25919</v>
      </c>
      <c r="AI75" s="35">
        <f t="shared" si="137"/>
        <v>28511</v>
      </c>
      <c r="AJ75" s="35">
        <f t="shared" si="137"/>
        <v>64482</v>
      </c>
      <c r="AK75" s="35">
        <f t="shared" si="137"/>
        <v>79360</v>
      </c>
      <c r="AL75" s="35">
        <f t="shared" si="137"/>
        <v>0</v>
      </c>
      <c r="AM75" s="35">
        <f t="shared" si="137"/>
        <v>0</v>
      </c>
      <c r="AN75" s="35"/>
      <c r="AO75" s="35"/>
      <c r="AP75" s="35">
        <f t="shared" si="137"/>
        <v>0</v>
      </c>
      <c r="AQ75" s="35"/>
      <c r="AR75" s="35">
        <f t="shared" si="137"/>
        <v>0</v>
      </c>
      <c r="AS75" s="35"/>
      <c r="AT75" s="35">
        <f t="shared" si="137"/>
        <v>0</v>
      </c>
      <c r="AU75" s="35"/>
      <c r="AV75" s="35">
        <f t="shared" si="137"/>
        <v>0</v>
      </c>
      <c r="AW75" s="35">
        <f t="shared" si="137"/>
        <v>0</v>
      </c>
      <c r="AX75" s="35">
        <f t="shared" si="137"/>
        <v>0</v>
      </c>
      <c r="AY75" s="35">
        <f t="shared" si="137"/>
        <v>0</v>
      </c>
      <c r="AZ75" s="35">
        <f t="shared" si="137"/>
        <v>95057</v>
      </c>
      <c r="BA75" s="35">
        <f t="shared" si="137"/>
        <v>95057</v>
      </c>
      <c r="BB75" s="35">
        <f t="shared" si="137"/>
        <v>19787</v>
      </c>
      <c r="BC75" s="35">
        <f t="shared" si="137"/>
        <v>75270</v>
      </c>
      <c r="BD75" s="35">
        <f t="shared" si="137"/>
        <v>0</v>
      </c>
      <c r="BE75" s="35">
        <f t="shared" si="137"/>
        <v>0</v>
      </c>
      <c r="BF75" s="35"/>
      <c r="BG75" s="35"/>
      <c r="BH75" s="35"/>
      <c r="BI75" s="35"/>
      <c r="BJ75" s="35"/>
      <c r="BK75" s="35"/>
      <c r="BL75" s="35"/>
      <c r="BM75" s="35"/>
      <c r="BN75" s="112">
        <f t="shared" si="11"/>
        <v>105.15038550458513</v>
      </c>
      <c r="BO75" s="326">
        <f t="shared" si="12"/>
        <v>88.120996375300138</v>
      </c>
      <c r="BP75">
        <v>95057</v>
      </c>
      <c r="BQ75" s="57">
        <f t="shared" si="13"/>
        <v>95086</v>
      </c>
    </row>
    <row r="76" spans="1:69" s="74" customFormat="1">
      <c r="A76" s="46"/>
      <c r="B76" s="75" t="s">
        <v>433</v>
      </c>
      <c r="C76" s="36">
        <f t="shared" si="49"/>
        <v>0</v>
      </c>
      <c r="D76" s="36">
        <f t="shared" si="50"/>
        <v>0</v>
      </c>
      <c r="E76" s="113"/>
      <c r="F76" s="113"/>
      <c r="G76" s="113"/>
      <c r="H76" s="113"/>
      <c r="I76" s="113"/>
      <c r="J76" s="75"/>
      <c r="K76" s="75"/>
      <c r="L76" s="75"/>
      <c r="M76" s="75"/>
      <c r="N76" s="75"/>
      <c r="O76" s="75"/>
      <c r="P76" s="324">
        <f t="shared" si="36"/>
        <v>0</v>
      </c>
      <c r="Q76" s="324">
        <f t="shared" si="37"/>
        <v>0</v>
      </c>
      <c r="R76" s="75"/>
      <c r="S76" s="75"/>
      <c r="T76" s="75"/>
      <c r="U76" s="75"/>
      <c r="V76" s="75"/>
      <c r="W76" s="75"/>
      <c r="X76" s="75"/>
      <c r="Y76" s="75"/>
      <c r="Z76" s="75"/>
      <c r="AA76" s="75"/>
      <c r="AB76" s="75"/>
      <c r="AC76" s="75"/>
      <c r="AD76" s="36">
        <f t="shared" ref="AD76:AD77" si="138">AF76+AP76</f>
        <v>166</v>
      </c>
      <c r="AE76" s="36">
        <f t="shared" si="39"/>
        <v>5166</v>
      </c>
      <c r="AF76" s="36">
        <f t="shared" ref="AF76:AF80" si="139">AH76+AJ76+AL76+AM76</f>
        <v>166</v>
      </c>
      <c r="AG76" s="36">
        <f t="shared" ref="AG76:AG78" si="140">AI76+AK76+AL76+AN76+AO76</f>
        <v>5166</v>
      </c>
      <c r="AH76" s="36">
        <f>SUMIF('PL3-GN TUNG DA'!$AO$15:$AO$514,"UBND huyện An Phú",'PL3-GN TUNG DA'!$G$15:$G$514)</f>
        <v>0</v>
      </c>
      <c r="AI76" s="36">
        <f>SUMIF('PL3-GN TUNG DA'!$AO$15:$AO$514,"UBND huyện An Phú",'PL3-GN TUNG DA'!$H$15:$H$514)</f>
        <v>0</v>
      </c>
      <c r="AJ76" s="36">
        <f>SUMIF('PL3-GN TUNG DA'!$AO$15:$AO$514,"UBND huyện An Phú",'PL3-GN TUNG DA'!$I$15:$I$514)</f>
        <v>166</v>
      </c>
      <c r="AK76" s="36">
        <f>SUMIF('PL3-GN TUNG DA'!$AO$15:$AO$514,"UBND huyện An Phú",'PL3-GN TUNG DA'!$J$15:$J$514)</f>
        <v>5166</v>
      </c>
      <c r="AL76" s="36"/>
      <c r="AM76" s="36"/>
      <c r="AN76" s="36"/>
      <c r="AO76" s="36"/>
      <c r="AP76" s="36"/>
      <c r="AQ76" s="36"/>
      <c r="AR76" s="36"/>
      <c r="AS76" s="36"/>
      <c r="AT76" s="36"/>
      <c r="AU76" s="36"/>
      <c r="AV76" s="36"/>
      <c r="AW76" s="36"/>
      <c r="AX76" s="36"/>
      <c r="AY76" s="36"/>
      <c r="AZ76" s="36">
        <f t="shared" ref="AZ76:AZ78" si="141">BA76+BG76</f>
        <v>5000</v>
      </c>
      <c r="BA76" s="36">
        <f t="shared" ref="BA76:BA78" si="142">BB76+BC76+BD76+BE76</f>
        <v>5000</v>
      </c>
      <c r="BB76" s="36"/>
      <c r="BC76" s="36">
        <f>SUMIF('PL3-GN TUNG DA'!$AO$15:$AO$514,"UBND huyện An Phú",'PL3-GN TUNG DA'!$AB$15:$AB$514)</f>
        <v>5000</v>
      </c>
      <c r="BD76" s="36"/>
      <c r="BE76" s="36"/>
      <c r="BF76" s="36"/>
      <c r="BG76" s="36"/>
      <c r="BH76" s="36"/>
      <c r="BI76" s="36"/>
      <c r="BJ76" s="36"/>
      <c r="BK76" s="36"/>
      <c r="BL76" s="36"/>
      <c r="BM76" s="36"/>
      <c r="BN76" s="113">
        <f t="shared" si="11"/>
        <v>3012.0481927710844</v>
      </c>
      <c r="BO76" s="326">
        <f t="shared" si="12"/>
        <v>96.786682152535803</v>
      </c>
      <c r="BP76" s="74">
        <v>5000</v>
      </c>
      <c r="BQ76" s="57">
        <f t="shared" si="13"/>
        <v>5000</v>
      </c>
    </row>
    <row r="77" spans="1:69" s="74" customFormat="1">
      <c r="A77" s="46"/>
      <c r="B77" s="75" t="s">
        <v>434</v>
      </c>
      <c r="C77" s="36">
        <f t="shared" si="49"/>
        <v>29</v>
      </c>
      <c r="D77" s="36">
        <f t="shared" si="50"/>
        <v>29</v>
      </c>
      <c r="E77" s="36">
        <f>SUMIF('PL4-GN KD23-24'!$AD$11:$AD$489,"Ban QLDA ĐTXD KV huyện An Phú",'PL4-GN KD23-24'!$E$11:$E$489)</f>
        <v>0</v>
      </c>
      <c r="F77" s="36">
        <f>SUMIF('PL4-GN KD23-24'!$AD$11:$AD$489,"Ban QLDA ĐTXD KV huyện An Phú",'PL4-GN KD23-24'!$F$11:$F$489)</f>
        <v>29</v>
      </c>
      <c r="G77" s="36">
        <f>SUMIF('PL4-GN KD23-24'!$AD$11:$AD$489,B77,'PL4-GN KD23-24'!$G$11:$G$489)</f>
        <v>0</v>
      </c>
      <c r="H77" s="36">
        <f>SUMIF('PL4-GN KD23-24'!$AD$11:$AD$489,B77,'PL4-GN KD23-24'!$H$11:$H$489)</f>
        <v>0</v>
      </c>
      <c r="I77" s="113"/>
      <c r="J77" s="75"/>
      <c r="K77" s="75"/>
      <c r="L77" s="75"/>
      <c r="M77" s="75"/>
      <c r="N77" s="75"/>
      <c r="O77" s="75"/>
      <c r="P77" s="324">
        <f t="shared" si="36"/>
        <v>29</v>
      </c>
      <c r="Q77" s="324">
        <f t="shared" si="37"/>
        <v>29</v>
      </c>
      <c r="R77" s="75"/>
      <c r="S77" s="355">
        <v>29</v>
      </c>
      <c r="T77" s="75"/>
      <c r="U77" s="75"/>
      <c r="V77" s="75"/>
      <c r="W77" s="75"/>
      <c r="X77" s="75"/>
      <c r="Y77" s="75"/>
      <c r="Z77" s="75"/>
      <c r="AA77" s="75"/>
      <c r="AB77" s="75"/>
      <c r="AC77" s="75"/>
      <c r="AD77" s="36">
        <f t="shared" si="138"/>
        <v>90235</v>
      </c>
      <c r="AE77" s="36">
        <f t="shared" si="39"/>
        <v>102705</v>
      </c>
      <c r="AF77" s="36">
        <f t="shared" si="139"/>
        <v>90235</v>
      </c>
      <c r="AG77" s="36">
        <f t="shared" si="140"/>
        <v>102705</v>
      </c>
      <c r="AH77" s="36">
        <f>SUMIF('PL3-GN TUNG DA'!$AO$15:$AO$514,"Ban QLDA ĐTXD KV huyện An Phú",'PL3-GN TUNG DA'!$G$15:$G$514)</f>
        <v>25919</v>
      </c>
      <c r="AI77" s="36">
        <f>SUMIF('PL3-GN TUNG DA'!$AO$15:$AO$514,"Ban QLDA ĐTXD KV huyện An Phú",'PL3-GN TUNG DA'!$H$15:$H$514)</f>
        <v>28511</v>
      </c>
      <c r="AJ77" s="36">
        <f>SUMIF('PL3-GN TUNG DA'!$AO$15:$AO$514,"Ban QLDA ĐTXD KV huyện An Phú",'PL3-GN TUNG DA'!$I$15:$I$514)</f>
        <v>64316</v>
      </c>
      <c r="AK77" s="36">
        <f>SUMIF('PL3-GN TUNG DA'!$AO$15:$AO$514,"Ban QLDA ĐTXD KV huyện An Phú",'PL3-GN TUNG DA'!$J$15:$J$514)</f>
        <v>74194</v>
      </c>
      <c r="AL77" s="36"/>
      <c r="AM77" s="36"/>
      <c r="AN77" s="36"/>
      <c r="AO77" s="36"/>
      <c r="AP77" s="36"/>
      <c r="AQ77" s="36"/>
      <c r="AR77" s="36"/>
      <c r="AS77" s="36"/>
      <c r="AT77" s="36"/>
      <c r="AU77" s="36"/>
      <c r="AV77" s="36"/>
      <c r="AW77" s="36"/>
      <c r="AX77" s="36"/>
      <c r="AY77" s="36"/>
      <c r="AZ77" s="36">
        <f t="shared" si="141"/>
        <v>90057</v>
      </c>
      <c r="BA77" s="36">
        <f t="shared" si="142"/>
        <v>90057</v>
      </c>
      <c r="BB77" s="36">
        <f>SUMIF('PL3-GN TUNG DA'!$AO$15:$AO$514,"Ban QLDA ĐTXD KV huyện An Phú",'PL3-GN TUNG DA'!$AA$15:$AA$514)</f>
        <v>19787</v>
      </c>
      <c r="BC77" s="36">
        <f>SUMIF('PL3-GN TUNG DA'!$AO$15:$AO$514,"Ban QLDA ĐTXD KV huyện An Phú",'PL3-GN TUNG DA'!$AB$15:$AB$514)</f>
        <v>70270</v>
      </c>
      <c r="BD77" s="36"/>
      <c r="BE77" s="36"/>
      <c r="BF77" s="36"/>
      <c r="BG77" s="36"/>
      <c r="BH77" s="36"/>
      <c r="BI77" s="36"/>
      <c r="BJ77" s="36"/>
      <c r="BK77" s="36"/>
      <c r="BL77" s="36"/>
      <c r="BM77" s="36"/>
      <c r="BN77" s="113">
        <f t="shared" si="11"/>
        <v>99.802737297057689</v>
      </c>
      <c r="BO77" s="326">
        <f t="shared" si="12"/>
        <v>87.685117569738566</v>
      </c>
      <c r="BP77" s="74">
        <v>90057</v>
      </c>
      <c r="BQ77" s="57">
        <f t="shared" si="13"/>
        <v>90086</v>
      </c>
    </row>
    <row r="78" spans="1:69" ht="45" customHeight="1">
      <c r="A78" s="19"/>
      <c r="B78" s="5" t="s">
        <v>439</v>
      </c>
      <c r="C78" s="35">
        <f t="shared" si="49"/>
        <v>0</v>
      </c>
      <c r="D78" s="35">
        <f t="shared" si="50"/>
        <v>0</v>
      </c>
      <c r="E78" s="240"/>
      <c r="F78" s="240"/>
      <c r="G78" s="240"/>
      <c r="H78" s="240"/>
      <c r="I78" s="240"/>
      <c r="J78" s="5"/>
      <c r="K78" s="5"/>
      <c r="L78" s="5"/>
      <c r="M78" s="5"/>
      <c r="N78" s="5"/>
      <c r="O78" s="5"/>
      <c r="P78" s="254">
        <f t="shared" si="36"/>
        <v>0</v>
      </c>
      <c r="Q78" s="254">
        <f t="shared" si="37"/>
        <v>0</v>
      </c>
      <c r="R78" s="5"/>
      <c r="S78" s="5"/>
      <c r="T78" s="5"/>
      <c r="U78" s="5"/>
      <c r="V78" s="5"/>
      <c r="W78" s="5"/>
      <c r="X78" s="5"/>
      <c r="Y78" s="5"/>
      <c r="Z78" s="5"/>
      <c r="AA78" s="5"/>
      <c r="AB78" s="5"/>
      <c r="AC78" s="5"/>
      <c r="AD78" s="35">
        <f>AF78+AP78</f>
        <v>44812</v>
      </c>
      <c r="AE78" s="35">
        <f t="shared" si="39"/>
        <v>44812</v>
      </c>
      <c r="AF78" s="39">
        <f t="shared" si="139"/>
        <v>44812</v>
      </c>
      <c r="AG78" s="39">
        <f t="shared" si="140"/>
        <v>44812</v>
      </c>
      <c r="AH78" s="35">
        <f>'PL3-GN TUNG DA'!G25</f>
        <v>29812</v>
      </c>
      <c r="AI78" s="35">
        <f>'PL3-GN TUNG DA'!H25</f>
        <v>29812</v>
      </c>
      <c r="AJ78" s="35"/>
      <c r="AK78" s="35"/>
      <c r="AL78" s="35">
        <f>'PL3-GN TUNG DA'!K25</f>
        <v>15000</v>
      </c>
      <c r="AM78" s="35"/>
      <c r="AN78" s="35"/>
      <c r="AO78" s="35"/>
      <c r="AP78" s="35"/>
      <c r="AQ78" s="35"/>
      <c r="AR78" s="35"/>
      <c r="AS78" s="35"/>
      <c r="AT78" s="35"/>
      <c r="AU78" s="35"/>
      <c r="AV78" s="35"/>
      <c r="AW78" s="35"/>
      <c r="AX78" s="35"/>
      <c r="AY78" s="35"/>
      <c r="AZ78" s="39">
        <f t="shared" si="141"/>
        <v>42928</v>
      </c>
      <c r="BA78" s="39">
        <f t="shared" si="142"/>
        <v>42928</v>
      </c>
      <c r="BB78" s="35">
        <f>'PL3-GN TUNG DA'!AA25</f>
        <v>29454</v>
      </c>
      <c r="BC78" s="35"/>
      <c r="BD78" s="35">
        <f>'PL3-GN TUNG DA'!AC25</f>
        <v>13474</v>
      </c>
      <c r="BE78" s="35"/>
      <c r="BF78" s="35"/>
      <c r="BG78" s="35"/>
      <c r="BH78" s="35"/>
      <c r="BI78" s="35"/>
      <c r="BJ78" s="35"/>
      <c r="BK78" s="35"/>
      <c r="BL78" s="35"/>
      <c r="BM78" s="35"/>
      <c r="BN78" s="112">
        <f t="shared" si="11"/>
        <v>95.795768990448977</v>
      </c>
      <c r="BO78" s="326">
        <f t="shared" si="12"/>
        <v>95.795768990448977</v>
      </c>
      <c r="BP78">
        <v>42928</v>
      </c>
      <c r="BQ78" s="57">
        <f t="shared" si="13"/>
        <v>42928</v>
      </c>
    </row>
    <row r="79" spans="1:69">
      <c r="A79" s="20">
        <v>6</v>
      </c>
      <c r="B79" s="44" t="s">
        <v>15</v>
      </c>
      <c r="C79" s="34">
        <f>C80+C81+C83</f>
        <v>338</v>
      </c>
      <c r="D79" s="34">
        <f t="shared" ref="D79:AB79" si="143">D80+D81+D83</f>
        <v>338</v>
      </c>
      <c r="E79" s="34">
        <f t="shared" si="143"/>
        <v>0</v>
      </c>
      <c r="F79" s="34">
        <f t="shared" si="143"/>
        <v>338</v>
      </c>
      <c r="G79" s="34">
        <f t="shared" si="143"/>
        <v>0</v>
      </c>
      <c r="H79" s="34">
        <f t="shared" si="143"/>
        <v>0</v>
      </c>
      <c r="I79" s="34">
        <f t="shared" si="143"/>
        <v>0</v>
      </c>
      <c r="J79" s="34">
        <f t="shared" si="143"/>
        <v>0</v>
      </c>
      <c r="K79" s="34">
        <f t="shared" si="143"/>
        <v>0</v>
      </c>
      <c r="L79" s="34">
        <f t="shared" si="143"/>
        <v>0</v>
      </c>
      <c r="M79" s="34">
        <f t="shared" si="143"/>
        <v>0</v>
      </c>
      <c r="N79" s="34">
        <f t="shared" si="143"/>
        <v>0</v>
      </c>
      <c r="O79" s="34">
        <f t="shared" si="143"/>
        <v>0</v>
      </c>
      <c r="P79" s="34">
        <f t="shared" si="143"/>
        <v>338</v>
      </c>
      <c r="Q79" s="34">
        <f t="shared" si="143"/>
        <v>338</v>
      </c>
      <c r="R79" s="34">
        <f t="shared" si="143"/>
        <v>0</v>
      </c>
      <c r="S79" s="34">
        <f t="shared" si="143"/>
        <v>338</v>
      </c>
      <c r="T79" s="34">
        <f t="shared" si="143"/>
        <v>0</v>
      </c>
      <c r="U79" s="34">
        <f t="shared" si="143"/>
        <v>0</v>
      </c>
      <c r="V79" s="34">
        <f t="shared" si="143"/>
        <v>0</v>
      </c>
      <c r="W79" s="34">
        <f t="shared" si="143"/>
        <v>0</v>
      </c>
      <c r="X79" s="34">
        <f t="shared" si="143"/>
        <v>0</v>
      </c>
      <c r="Y79" s="34">
        <f t="shared" si="143"/>
        <v>0</v>
      </c>
      <c r="Z79" s="34">
        <f t="shared" si="143"/>
        <v>0</v>
      </c>
      <c r="AA79" s="34">
        <f t="shared" si="143"/>
        <v>0</v>
      </c>
      <c r="AB79" s="34">
        <f t="shared" si="143"/>
        <v>0</v>
      </c>
      <c r="AC79" s="388">
        <f t="shared" ref="AC79" si="144">P79/C79*100</f>
        <v>100</v>
      </c>
      <c r="AD79" s="34">
        <f t="shared" ref="AD79:BL79" si="145">AD80+AD81+AD83</f>
        <v>189715</v>
      </c>
      <c r="AE79" s="34">
        <f t="shared" si="145"/>
        <v>213281</v>
      </c>
      <c r="AF79" s="34">
        <f t="shared" si="145"/>
        <v>168336</v>
      </c>
      <c r="AG79" s="34">
        <f t="shared" si="145"/>
        <v>191902</v>
      </c>
      <c r="AH79" s="34">
        <f t="shared" si="145"/>
        <v>63703</v>
      </c>
      <c r="AI79" s="34">
        <f t="shared" si="145"/>
        <v>82340</v>
      </c>
      <c r="AJ79" s="34">
        <f t="shared" si="145"/>
        <v>94633</v>
      </c>
      <c r="AK79" s="34">
        <f t="shared" si="145"/>
        <v>99562</v>
      </c>
      <c r="AL79" s="34">
        <f t="shared" si="145"/>
        <v>10000</v>
      </c>
      <c r="AM79" s="34">
        <f t="shared" si="145"/>
        <v>0</v>
      </c>
      <c r="AN79" s="34"/>
      <c r="AO79" s="34"/>
      <c r="AP79" s="34">
        <f t="shared" si="145"/>
        <v>21379</v>
      </c>
      <c r="AQ79" s="34">
        <f t="shared" si="145"/>
        <v>21379</v>
      </c>
      <c r="AR79" s="34">
        <f t="shared" si="145"/>
        <v>21379</v>
      </c>
      <c r="AS79" s="34">
        <f t="shared" si="145"/>
        <v>21379</v>
      </c>
      <c r="AT79" s="34">
        <f t="shared" si="145"/>
        <v>0</v>
      </c>
      <c r="AU79" s="34"/>
      <c r="AV79" s="34">
        <f t="shared" si="145"/>
        <v>0</v>
      </c>
      <c r="AW79" s="34">
        <f t="shared" si="145"/>
        <v>0</v>
      </c>
      <c r="AX79" s="34">
        <f t="shared" si="145"/>
        <v>21379</v>
      </c>
      <c r="AY79" s="34">
        <f t="shared" si="145"/>
        <v>0</v>
      </c>
      <c r="AZ79" s="34">
        <f t="shared" si="145"/>
        <v>200690</v>
      </c>
      <c r="BA79" s="34">
        <f t="shared" si="145"/>
        <v>182093</v>
      </c>
      <c r="BB79" s="34">
        <f t="shared" si="145"/>
        <v>82340</v>
      </c>
      <c r="BC79" s="34">
        <f t="shared" si="145"/>
        <v>95117</v>
      </c>
      <c r="BD79" s="34">
        <f t="shared" si="145"/>
        <v>4636</v>
      </c>
      <c r="BE79" s="34">
        <f t="shared" si="145"/>
        <v>0</v>
      </c>
      <c r="BF79" s="34"/>
      <c r="BG79" s="34">
        <f t="shared" si="145"/>
        <v>18597</v>
      </c>
      <c r="BH79" s="34">
        <f t="shared" si="145"/>
        <v>18597</v>
      </c>
      <c r="BI79" s="34">
        <f t="shared" si="145"/>
        <v>0</v>
      </c>
      <c r="BJ79" s="34">
        <f t="shared" si="145"/>
        <v>0</v>
      </c>
      <c r="BK79" s="34">
        <f t="shared" si="145"/>
        <v>0</v>
      </c>
      <c r="BL79" s="34">
        <f t="shared" si="145"/>
        <v>18597</v>
      </c>
      <c r="BM79" s="34"/>
      <c r="BN79" s="111">
        <f t="shared" si="11"/>
        <v>105.78499327939276</v>
      </c>
      <c r="BO79" s="327">
        <f t="shared" si="12"/>
        <v>94.096520552698081</v>
      </c>
      <c r="BP79">
        <v>200690</v>
      </c>
      <c r="BQ79" s="57">
        <f t="shared" ref="BQ79:BQ116" si="146">BP79+P79</f>
        <v>201028</v>
      </c>
    </row>
    <row r="80" spans="1:69">
      <c r="A80" s="19"/>
      <c r="B80" s="45" t="s">
        <v>335</v>
      </c>
      <c r="C80" s="35">
        <f t="shared" si="49"/>
        <v>0</v>
      </c>
      <c r="D80" s="35">
        <f t="shared" si="50"/>
        <v>0</v>
      </c>
      <c r="E80" s="240"/>
      <c r="F80" s="240"/>
      <c r="G80" s="240"/>
      <c r="H80" s="240"/>
      <c r="I80" s="35">
        <f>J80+O80</f>
        <v>0</v>
      </c>
      <c r="J80" s="35">
        <f>SUM(K80:N80)</f>
        <v>0</v>
      </c>
      <c r="K80" s="35"/>
      <c r="L80" s="45"/>
      <c r="M80" s="45"/>
      <c r="N80" s="45"/>
      <c r="O80" s="45"/>
      <c r="P80" s="254">
        <f t="shared" si="36"/>
        <v>0</v>
      </c>
      <c r="Q80" s="254">
        <f t="shared" si="37"/>
        <v>0</v>
      </c>
      <c r="R80" s="45"/>
      <c r="S80" s="45"/>
      <c r="T80" s="45"/>
      <c r="U80" s="45"/>
      <c r="V80" s="45"/>
      <c r="W80" s="45"/>
      <c r="X80" s="45"/>
      <c r="Y80" s="45"/>
      <c r="Z80" s="45"/>
      <c r="AA80" s="45"/>
      <c r="AB80" s="45"/>
      <c r="AC80" s="45"/>
      <c r="AD80" s="35">
        <f>AF80+AP80</f>
        <v>21379</v>
      </c>
      <c r="AE80" s="35">
        <f t="shared" si="39"/>
        <v>21379</v>
      </c>
      <c r="AF80" s="39">
        <f t="shared" si="139"/>
        <v>0</v>
      </c>
      <c r="AG80" s="39"/>
      <c r="AH80" s="35"/>
      <c r="AI80" s="35"/>
      <c r="AJ80" s="35"/>
      <c r="AK80" s="35"/>
      <c r="AL80" s="35"/>
      <c r="AM80" s="35"/>
      <c r="AN80" s="35"/>
      <c r="AO80" s="35"/>
      <c r="AP80" s="39">
        <f t="shared" ref="AP80" si="147">AR80+AY80</f>
        <v>21379</v>
      </c>
      <c r="AQ80" s="35">
        <f t="shared" ref="AQ80" si="148">AS80+AY80</f>
        <v>21379</v>
      </c>
      <c r="AR80" s="39">
        <f t="shared" ref="AR80" si="149">AT80+AV80+AW80+AX80</f>
        <v>21379</v>
      </c>
      <c r="AS80" s="39">
        <f t="shared" ref="AS80" si="150">AU80+AV80+AW80+AX80+AY80</f>
        <v>21379</v>
      </c>
      <c r="AT80" s="35"/>
      <c r="AU80" s="35"/>
      <c r="AV80" s="35"/>
      <c r="AW80" s="35"/>
      <c r="AX80" s="39">
        <f>SUMIF('PL3-GN TUNG DA'!$AO$15:$AO$514,"UBND huyện Châu Phú",'PL3-GN TUNG DA'!$W$15:$W$514)</f>
        <v>21379</v>
      </c>
      <c r="AY80" s="35"/>
      <c r="AZ80" s="39">
        <f t="shared" ref="AZ80" si="151">BA80+BG80</f>
        <v>18597</v>
      </c>
      <c r="BA80" s="39">
        <f t="shared" ref="BA80" si="152">BB80+BC80+BD80+BE80</f>
        <v>0</v>
      </c>
      <c r="BB80" s="35"/>
      <c r="BC80" s="35"/>
      <c r="BD80" s="35"/>
      <c r="BE80" s="35"/>
      <c r="BF80" s="35"/>
      <c r="BG80" s="36">
        <f t="shared" ref="BG80" si="153">BH80+BM80</f>
        <v>18597</v>
      </c>
      <c r="BH80" s="36">
        <f t="shared" ref="BH80" si="154">BI80+BJ80+BK80+BL80</f>
        <v>18597</v>
      </c>
      <c r="BI80" s="35"/>
      <c r="BJ80" s="35"/>
      <c r="BK80" s="35"/>
      <c r="BL80" s="39">
        <f>SUMIF('PL3-GN TUNG DA'!$AO$15:$AO$514,"UBND huyện Châu Phú",'PL3-GN TUNG DA'!$AK$15:$AK$514)</f>
        <v>18597</v>
      </c>
      <c r="BM80" s="35"/>
      <c r="BN80" s="112">
        <f t="shared" ref="BN80:BN115" si="155">AZ80/AD80*100</f>
        <v>86.98723045979699</v>
      </c>
      <c r="BO80" s="326">
        <f t="shared" ref="BO80:BO115" si="156">AZ80/AE80*100</f>
        <v>86.98723045979699</v>
      </c>
      <c r="BP80">
        <v>18597</v>
      </c>
      <c r="BQ80" s="57">
        <f t="shared" si="146"/>
        <v>18597</v>
      </c>
    </row>
    <row r="81" spans="1:69" ht="43.5" customHeight="1">
      <c r="A81" s="19"/>
      <c r="B81" s="5" t="s">
        <v>336</v>
      </c>
      <c r="C81" s="35">
        <f>C82</f>
        <v>338</v>
      </c>
      <c r="D81" s="35">
        <f t="shared" ref="D81:O81" si="157">D82</f>
        <v>338</v>
      </c>
      <c r="E81" s="35">
        <f t="shared" si="157"/>
        <v>0</v>
      </c>
      <c r="F81" s="35">
        <f t="shared" si="157"/>
        <v>338</v>
      </c>
      <c r="G81" s="35">
        <f t="shared" si="157"/>
        <v>0</v>
      </c>
      <c r="H81" s="35">
        <f t="shared" si="157"/>
        <v>0</v>
      </c>
      <c r="I81" s="35">
        <f t="shared" si="157"/>
        <v>0</v>
      </c>
      <c r="J81" s="35">
        <f t="shared" si="157"/>
        <v>0</v>
      </c>
      <c r="K81" s="35">
        <f t="shared" si="157"/>
        <v>0</v>
      </c>
      <c r="L81" s="35">
        <f t="shared" si="157"/>
        <v>0</v>
      </c>
      <c r="M81" s="35">
        <f t="shared" si="157"/>
        <v>0</v>
      </c>
      <c r="N81" s="35">
        <f t="shared" si="157"/>
        <v>0</v>
      </c>
      <c r="O81" s="35">
        <f t="shared" si="157"/>
        <v>0</v>
      </c>
      <c r="P81" s="254">
        <f t="shared" si="36"/>
        <v>338</v>
      </c>
      <c r="Q81" s="254">
        <f>Q82</f>
        <v>338</v>
      </c>
      <c r="R81" s="254">
        <f t="shared" ref="R81:V81" si="158">R82</f>
        <v>0</v>
      </c>
      <c r="S81" s="430">
        <f t="shared" si="158"/>
        <v>338</v>
      </c>
      <c r="T81" s="254">
        <f t="shared" si="158"/>
        <v>0</v>
      </c>
      <c r="U81" s="254">
        <f t="shared" si="158"/>
        <v>0</v>
      </c>
      <c r="V81" s="254">
        <f t="shared" si="158"/>
        <v>0</v>
      </c>
      <c r="W81" s="5"/>
      <c r="X81" s="5"/>
      <c r="Y81" s="5"/>
      <c r="Z81" s="5"/>
      <c r="AA81" s="5"/>
      <c r="AB81" s="5"/>
      <c r="AC81" s="387">
        <f t="shared" ref="AC81" si="159">P81/C81*100</f>
        <v>100</v>
      </c>
      <c r="AD81" s="35">
        <f>AD82</f>
        <v>124633</v>
      </c>
      <c r="AE81" s="35">
        <f t="shared" si="39"/>
        <v>148199</v>
      </c>
      <c r="AF81" s="35">
        <f t="shared" ref="AF81:BE81" si="160">AF82</f>
        <v>124633</v>
      </c>
      <c r="AG81" s="35">
        <f t="shared" si="160"/>
        <v>148199</v>
      </c>
      <c r="AH81" s="35">
        <f t="shared" si="160"/>
        <v>30000</v>
      </c>
      <c r="AI81" s="35">
        <f t="shared" si="160"/>
        <v>48637</v>
      </c>
      <c r="AJ81" s="35">
        <f t="shared" si="160"/>
        <v>94633</v>
      </c>
      <c r="AK81" s="35">
        <f t="shared" si="160"/>
        <v>99562</v>
      </c>
      <c r="AL81" s="35">
        <f t="shared" si="160"/>
        <v>0</v>
      </c>
      <c r="AM81" s="35">
        <f t="shared" si="160"/>
        <v>0</v>
      </c>
      <c r="AN81" s="35"/>
      <c r="AO81" s="35"/>
      <c r="AP81" s="35">
        <f t="shared" si="160"/>
        <v>0</v>
      </c>
      <c r="AQ81" s="35"/>
      <c r="AR81" s="35">
        <f t="shared" si="160"/>
        <v>0</v>
      </c>
      <c r="AS81" s="35"/>
      <c r="AT81" s="35">
        <f t="shared" si="160"/>
        <v>0</v>
      </c>
      <c r="AU81" s="35"/>
      <c r="AV81" s="35">
        <f t="shared" si="160"/>
        <v>0</v>
      </c>
      <c r="AW81" s="35">
        <f t="shared" si="160"/>
        <v>0</v>
      </c>
      <c r="AX81" s="35">
        <f t="shared" si="160"/>
        <v>0</v>
      </c>
      <c r="AY81" s="35">
        <f t="shared" si="160"/>
        <v>0</v>
      </c>
      <c r="AZ81" s="35">
        <f t="shared" si="160"/>
        <v>143754</v>
      </c>
      <c r="BA81" s="35">
        <f t="shared" si="160"/>
        <v>143754</v>
      </c>
      <c r="BB81" s="35">
        <f t="shared" si="160"/>
        <v>48637</v>
      </c>
      <c r="BC81" s="35">
        <f t="shared" si="160"/>
        <v>95117</v>
      </c>
      <c r="BD81" s="35">
        <f t="shared" si="160"/>
        <v>0</v>
      </c>
      <c r="BE81" s="35">
        <f t="shared" si="160"/>
        <v>0</v>
      </c>
      <c r="BF81" s="35"/>
      <c r="BG81" s="35"/>
      <c r="BH81" s="35"/>
      <c r="BI81" s="35"/>
      <c r="BJ81" s="35"/>
      <c r="BK81" s="35"/>
      <c r="BL81" s="35"/>
      <c r="BM81" s="35"/>
      <c r="BN81" s="112">
        <f t="shared" si="155"/>
        <v>115.34184365296511</v>
      </c>
      <c r="BO81" s="326">
        <f t="shared" si="156"/>
        <v>97.000654525334184</v>
      </c>
      <c r="BP81">
        <v>143754</v>
      </c>
      <c r="BQ81" s="57">
        <f t="shared" si="146"/>
        <v>144092</v>
      </c>
    </row>
    <row r="82" spans="1:69" s="74" customFormat="1" ht="37.5">
      <c r="A82" s="46"/>
      <c r="B82" s="75" t="s">
        <v>435</v>
      </c>
      <c r="C82" s="36">
        <f t="shared" si="49"/>
        <v>338</v>
      </c>
      <c r="D82" s="36">
        <f t="shared" si="50"/>
        <v>338</v>
      </c>
      <c r="E82" s="36">
        <f>SUMIF('PL4-GN KD23-24'!$AD$11:$AD$489,"Ban QLDA ĐTXD KV huyện Châu Phú",'PL4-GN KD23-24'!$E$11:$E$489)</f>
        <v>0</v>
      </c>
      <c r="F82" s="36">
        <f>SUMIF('PL4-GN KD23-24'!$AD$11:$AD$489,"Ban QLDA ĐTXD KV huyện Châu Phú",'PL4-GN KD23-24'!$F$11:$F$489)</f>
        <v>338</v>
      </c>
      <c r="G82" s="36">
        <f>SUMIF('PL4-GN KD23-24'!$AD$11:$AD$489,B82,'PL4-GN KD23-24'!$G$11:$G$489)</f>
        <v>0</v>
      </c>
      <c r="H82" s="36">
        <f>SUMIF('PL4-GN KD23-24'!$AD$11:$AD$489,B82,'PL4-GN KD23-24'!$H$11:$H$489)</f>
        <v>0</v>
      </c>
      <c r="I82" s="113"/>
      <c r="J82" s="75"/>
      <c r="K82" s="75"/>
      <c r="L82" s="75"/>
      <c r="M82" s="75"/>
      <c r="N82" s="75"/>
      <c r="O82" s="75"/>
      <c r="P82" s="324">
        <f t="shared" si="36"/>
        <v>338</v>
      </c>
      <c r="Q82" s="324">
        <f t="shared" si="37"/>
        <v>338</v>
      </c>
      <c r="R82" s="75"/>
      <c r="S82" s="324">
        <v>338</v>
      </c>
      <c r="T82" s="75"/>
      <c r="U82" s="75"/>
      <c r="V82" s="75"/>
      <c r="W82" s="75"/>
      <c r="X82" s="75"/>
      <c r="Y82" s="75"/>
      <c r="Z82" s="75"/>
      <c r="AA82" s="75"/>
      <c r="AB82" s="75"/>
      <c r="AC82" s="75"/>
      <c r="AD82" s="36">
        <f>AF82+AP82</f>
        <v>124633</v>
      </c>
      <c r="AE82" s="36">
        <f t="shared" si="39"/>
        <v>148199</v>
      </c>
      <c r="AF82" s="36">
        <f t="shared" ref="AF82:AF83" si="161">AH82+AJ82+AL82+AM82</f>
        <v>124633</v>
      </c>
      <c r="AG82" s="36">
        <f t="shared" ref="AG82:AG83" si="162">AI82+AK82+AL82+AN82+AO82</f>
        <v>148199</v>
      </c>
      <c r="AH82" s="36">
        <f>SUMIF('PL3-GN TUNG DA'!$AO$15:$AO$514,"Ban QLDA ĐTXD KV huyện Châu Phú",'PL3-GN TUNG DA'!$G$15:$G$514)</f>
        <v>30000</v>
      </c>
      <c r="AI82" s="36">
        <f>SUMIF('PL3-GN TUNG DA'!$AO$15:$AO$514,"Ban QLDA ĐTXD KV huyện Châu Phú",'PL3-GN TUNG DA'!$H$15:$H$514)</f>
        <v>48637</v>
      </c>
      <c r="AJ82" s="36">
        <f>SUMIF('PL3-GN TUNG DA'!$AO$15:$AO$514,"Ban QLDA ĐTXD KV huyện Châu Phú",'PL3-GN TUNG DA'!$I$15:$I$514)</f>
        <v>94633</v>
      </c>
      <c r="AK82" s="36">
        <f>SUMIF('PL3-GN TUNG DA'!$AO$15:$AO$514,"Ban QLDA ĐTXD KV huyện Châu Phú",'PL3-GN TUNG DA'!$J$15:$J$514)</f>
        <v>99562</v>
      </c>
      <c r="AL82" s="36"/>
      <c r="AM82" s="36"/>
      <c r="AN82" s="36"/>
      <c r="AO82" s="36"/>
      <c r="AP82" s="36"/>
      <c r="AQ82" s="36"/>
      <c r="AR82" s="36"/>
      <c r="AS82" s="36"/>
      <c r="AT82" s="36"/>
      <c r="AU82" s="36"/>
      <c r="AV82" s="36"/>
      <c r="AW82" s="36"/>
      <c r="AX82" s="36"/>
      <c r="AY82" s="36"/>
      <c r="AZ82" s="36">
        <f t="shared" ref="AZ82:AZ83" si="163">BA82+BG82</f>
        <v>143754</v>
      </c>
      <c r="BA82" s="36">
        <f t="shared" ref="BA82:BA83" si="164">BB82+BC82+BD82+BE82</f>
        <v>143754</v>
      </c>
      <c r="BB82" s="36">
        <f>SUMIF('PL3-GN TUNG DA'!$AO$15:$AO$514,"Ban QLDA ĐTXD KV huyện Châu Phú",'PL3-GN TUNG DA'!$AA$15:$AA$514)</f>
        <v>48637</v>
      </c>
      <c r="BC82" s="36">
        <f>SUMIF('PL3-GN TUNG DA'!$AO$15:$AO$514,"Ban QLDA ĐTXD KV huyện Châu Phú",'PL3-GN TUNG DA'!$AB$15:$AB$514)</f>
        <v>95117</v>
      </c>
      <c r="BD82" s="36"/>
      <c r="BE82" s="36"/>
      <c r="BF82" s="36"/>
      <c r="BG82" s="36"/>
      <c r="BH82" s="36"/>
      <c r="BI82" s="36"/>
      <c r="BJ82" s="36"/>
      <c r="BK82" s="36"/>
      <c r="BL82" s="36"/>
      <c r="BM82" s="36"/>
      <c r="BN82" s="113">
        <f t="shared" si="155"/>
        <v>115.34184365296511</v>
      </c>
      <c r="BO82" s="326">
        <f t="shared" si="156"/>
        <v>97.000654525334184</v>
      </c>
      <c r="BP82" s="74">
        <v>143754</v>
      </c>
      <c r="BQ82" s="57">
        <f t="shared" si="146"/>
        <v>144092</v>
      </c>
    </row>
    <row r="83" spans="1:69" ht="48" customHeight="1">
      <c r="A83" s="45"/>
      <c r="B83" s="5" t="s">
        <v>439</v>
      </c>
      <c r="C83" s="35">
        <f t="shared" si="49"/>
        <v>0</v>
      </c>
      <c r="D83" s="35">
        <f t="shared" si="50"/>
        <v>0</v>
      </c>
      <c r="E83" s="240"/>
      <c r="F83" s="240"/>
      <c r="G83" s="240"/>
      <c r="H83" s="240"/>
      <c r="I83" s="240"/>
      <c r="J83" s="5"/>
      <c r="K83" s="5"/>
      <c r="L83" s="5"/>
      <c r="M83" s="5"/>
      <c r="N83" s="5"/>
      <c r="O83" s="5"/>
      <c r="P83" s="254">
        <f t="shared" si="36"/>
        <v>0</v>
      </c>
      <c r="Q83" s="254">
        <f t="shared" si="37"/>
        <v>0</v>
      </c>
      <c r="R83" s="5"/>
      <c r="S83" s="5"/>
      <c r="T83" s="5"/>
      <c r="U83" s="5"/>
      <c r="V83" s="5"/>
      <c r="W83" s="5"/>
      <c r="X83" s="5"/>
      <c r="Y83" s="5"/>
      <c r="Z83" s="5"/>
      <c r="AA83" s="5"/>
      <c r="AB83" s="5"/>
      <c r="AC83" s="5"/>
      <c r="AD83" s="39">
        <f>AF83+AP83</f>
        <v>43703</v>
      </c>
      <c r="AE83" s="35">
        <f t="shared" si="39"/>
        <v>43703</v>
      </c>
      <c r="AF83" s="39">
        <f t="shared" si="161"/>
        <v>43703</v>
      </c>
      <c r="AG83" s="39">
        <f t="shared" si="162"/>
        <v>43703</v>
      </c>
      <c r="AH83" s="35">
        <f>'PL3-GN TUNG DA'!G26</f>
        <v>33703</v>
      </c>
      <c r="AI83" s="35">
        <f>'PL3-GN TUNG DA'!H26</f>
        <v>33703</v>
      </c>
      <c r="AJ83" s="35"/>
      <c r="AK83" s="35"/>
      <c r="AL83" s="35">
        <f>'PL3-GN TUNG DA'!K26</f>
        <v>10000</v>
      </c>
      <c r="AM83" s="35"/>
      <c r="AN83" s="35"/>
      <c r="AO83" s="35"/>
      <c r="AP83" s="35"/>
      <c r="AQ83" s="35"/>
      <c r="AR83" s="35"/>
      <c r="AS83" s="35"/>
      <c r="AT83" s="35"/>
      <c r="AU83" s="35"/>
      <c r="AV83" s="35"/>
      <c r="AW83" s="35"/>
      <c r="AX83" s="35"/>
      <c r="AY83" s="35"/>
      <c r="AZ83" s="39">
        <f t="shared" si="163"/>
        <v>38339</v>
      </c>
      <c r="BA83" s="39">
        <f t="shared" si="164"/>
        <v>38339</v>
      </c>
      <c r="BB83" s="35">
        <f>'PL3-GN TUNG DA'!AA26</f>
        <v>33703</v>
      </c>
      <c r="BC83" s="35"/>
      <c r="BD83" s="35">
        <f>'PL3-GN TUNG DA'!AC26</f>
        <v>4636</v>
      </c>
      <c r="BE83" s="35"/>
      <c r="BF83" s="35"/>
      <c r="BG83" s="35"/>
      <c r="BH83" s="35"/>
      <c r="BI83" s="35"/>
      <c r="BJ83" s="35"/>
      <c r="BK83" s="35"/>
      <c r="BL83" s="35"/>
      <c r="BM83" s="35"/>
      <c r="BN83" s="112">
        <f t="shared" si="155"/>
        <v>87.726243049676228</v>
      </c>
      <c r="BO83" s="326">
        <f t="shared" si="156"/>
        <v>87.726243049676228</v>
      </c>
      <c r="BP83">
        <v>38339</v>
      </c>
      <c r="BQ83" s="57">
        <f t="shared" si="146"/>
        <v>38339</v>
      </c>
    </row>
    <row r="84" spans="1:69">
      <c r="A84" s="20">
        <v>7</v>
      </c>
      <c r="B84" s="44" t="s">
        <v>16</v>
      </c>
      <c r="C84" s="34">
        <f>C85+C86+C89</f>
        <v>15440</v>
      </c>
      <c r="D84" s="34">
        <f t="shared" ref="D84:AB84" si="165">D85+D86+D89</f>
        <v>15440</v>
      </c>
      <c r="E84" s="34">
        <f t="shared" si="165"/>
        <v>7017</v>
      </c>
      <c r="F84" s="34">
        <f t="shared" si="165"/>
        <v>8423</v>
      </c>
      <c r="G84" s="34">
        <f t="shared" si="165"/>
        <v>0</v>
      </c>
      <c r="H84" s="34">
        <f t="shared" si="165"/>
        <v>0</v>
      </c>
      <c r="I84" s="34">
        <f t="shared" si="165"/>
        <v>0</v>
      </c>
      <c r="J84" s="34">
        <f t="shared" si="165"/>
        <v>0</v>
      </c>
      <c r="K84" s="34">
        <f t="shared" si="165"/>
        <v>0</v>
      </c>
      <c r="L84" s="34">
        <f t="shared" si="165"/>
        <v>0</v>
      </c>
      <c r="M84" s="34">
        <f t="shared" si="165"/>
        <v>0</v>
      </c>
      <c r="N84" s="34">
        <f t="shared" si="165"/>
        <v>0</v>
      </c>
      <c r="O84" s="34">
        <f t="shared" si="165"/>
        <v>0</v>
      </c>
      <c r="P84" s="34">
        <f t="shared" si="165"/>
        <v>17913</v>
      </c>
      <c r="Q84" s="34">
        <f t="shared" si="165"/>
        <v>17913</v>
      </c>
      <c r="R84" s="34">
        <f t="shared" si="165"/>
        <v>5315</v>
      </c>
      <c r="S84" s="34">
        <f t="shared" si="165"/>
        <v>8247</v>
      </c>
      <c r="T84" s="34">
        <f t="shared" si="165"/>
        <v>4351</v>
      </c>
      <c r="U84" s="34">
        <f t="shared" si="165"/>
        <v>0</v>
      </c>
      <c r="V84" s="34">
        <f t="shared" si="165"/>
        <v>0</v>
      </c>
      <c r="W84" s="34">
        <f t="shared" si="165"/>
        <v>0</v>
      </c>
      <c r="X84" s="34">
        <f t="shared" si="165"/>
        <v>0</v>
      </c>
      <c r="Y84" s="34">
        <f t="shared" si="165"/>
        <v>0</v>
      </c>
      <c r="Z84" s="34">
        <f t="shared" si="165"/>
        <v>0</v>
      </c>
      <c r="AA84" s="34">
        <f t="shared" si="165"/>
        <v>0</v>
      </c>
      <c r="AB84" s="34">
        <f t="shared" si="165"/>
        <v>0</v>
      </c>
      <c r="AC84" s="388">
        <f t="shared" ref="AC84" si="166">P84/C84*100</f>
        <v>116.01683937823834</v>
      </c>
      <c r="AD84" s="34">
        <f t="shared" ref="AD84:BM84" si="167">AD85+AD86+AD89</f>
        <v>259982</v>
      </c>
      <c r="AE84" s="34">
        <f t="shared" si="167"/>
        <v>247963</v>
      </c>
      <c r="AF84" s="34">
        <f t="shared" si="167"/>
        <v>223431</v>
      </c>
      <c r="AG84" s="34">
        <f t="shared" si="167"/>
        <v>211412</v>
      </c>
      <c r="AH84" s="34">
        <f t="shared" si="167"/>
        <v>56500</v>
      </c>
      <c r="AI84" s="34">
        <f t="shared" si="167"/>
        <v>55697</v>
      </c>
      <c r="AJ84" s="34">
        <f t="shared" si="167"/>
        <v>156931</v>
      </c>
      <c r="AK84" s="34">
        <f t="shared" si="167"/>
        <v>145715</v>
      </c>
      <c r="AL84" s="34">
        <f t="shared" si="167"/>
        <v>10000</v>
      </c>
      <c r="AM84" s="34">
        <f t="shared" si="167"/>
        <v>0</v>
      </c>
      <c r="AN84" s="34"/>
      <c r="AO84" s="34"/>
      <c r="AP84" s="34">
        <f t="shared" si="167"/>
        <v>36551</v>
      </c>
      <c r="AQ84" s="34">
        <f t="shared" si="167"/>
        <v>36551</v>
      </c>
      <c r="AR84" s="34">
        <f t="shared" si="167"/>
        <v>36551</v>
      </c>
      <c r="AS84" s="34">
        <f t="shared" si="167"/>
        <v>36551</v>
      </c>
      <c r="AT84" s="34">
        <f t="shared" si="167"/>
        <v>0</v>
      </c>
      <c r="AU84" s="34"/>
      <c r="AV84" s="34">
        <f t="shared" si="167"/>
        <v>0</v>
      </c>
      <c r="AW84" s="34">
        <f t="shared" si="167"/>
        <v>0</v>
      </c>
      <c r="AX84" s="34">
        <f t="shared" si="167"/>
        <v>36551</v>
      </c>
      <c r="AY84" s="34">
        <f t="shared" si="167"/>
        <v>0</v>
      </c>
      <c r="AZ84" s="34">
        <f t="shared" si="167"/>
        <v>191906</v>
      </c>
      <c r="BA84" s="34">
        <f t="shared" si="167"/>
        <v>157590</v>
      </c>
      <c r="BB84" s="34">
        <f t="shared" si="167"/>
        <v>48874</v>
      </c>
      <c r="BC84" s="34">
        <f t="shared" si="167"/>
        <v>102979</v>
      </c>
      <c r="BD84" s="34">
        <f t="shared" si="167"/>
        <v>5737</v>
      </c>
      <c r="BE84" s="34">
        <f t="shared" si="167"/>
        <v>0</v>
      </c>
      <c r="BF84" s="34"/>
      <c r="BG84" s="34">
        <f t="shared" si="167"/>
        <v>34316</v>
      </c>
      <c r="BH84" s="34">
        <f t="shared" si="167"/>
        <v>34316</v>
      </c>
      <c r="BI84" s="34">
        <f t="shared" si="167"/>
        <v>0</v>
      </c>
      <c r="BJ84" s="34">
        <f t="shared" si="167"/>
        <v>0</v>
      </c>
      <c r="BK84" s="34">
        <f t="shared" si="167"/>
        <v>0</v>
      </c>
      <c r="BL84" s="34">
        <f t="shared" si="167"/>
        <v>34316</v>
      </c>
      <c r="BM84" s="34">
        <f t="shared" si="167"/>
        <v>0</v>
      </c>
      <c r="BN84" s="111">
        <f t="shared" si="155"/>
        <v>73.815110276865326</v>
      </c>
      <c r="BO84" s="327">
        <f t="shared" si="156"/>
        <v>77.392998148917385</v>
      </c>
      <c r="BP84">
        <v>191906</v>
      </c>
      <c r="BQ84" s="57">
        <f t="shared" si="146"/>
        <v>209819</v>
      </c>
    </row>
    <row r="85" spans="1:69">
      <c r="A85" s="19"/>
      <c r="B85" s="45" t="s">
        <v>335</v>
      </c>
      <c r="C85" s="35">
        <f t="shared" si="49"/>
        <v>0</v>
      </c>
      <c r="D85" s="35">
        <f t="shared" si="50"/>
        <v>0</v>
      </c>
      <c r="E85" s="240"/>
      <c r="F85" s="240"/>
      <c r="G85" s="240"/>
      <c r="H85" s="240"/>
      <c r="I85" s="240"/>
      <c r="J85" s="45"/>
      <c r="K85" s="45"/>
      <c r="L85" s="45"/>
      <c r="M85" s="45"/>
      <c r="N85" s="45"/>
      <c r="O85" s="45"/>
      <c r="P85" s="254">
        <f t="shared" si="36"/>
        <v>0</v>
      </c>
      <c r="Q85" s="254">
        <f t="shared" si="37"/>
        <v>0</v>
      </c>
      <c r="R85" s="45"/>
      <c r="S85" s="45"/>
      <c r="T85" s="45"/>
      <c r="U85" s="45"/>
      <c r="V85" s="45"/>
      <c r="W85" s="45"/>
      <c r="X85" s="45"/>
      <c r="Y85" s="45"/>
      <c r="Z85" s="45"/>
      <c r="AA85" s="45"/>
      <c r="AB85" s="45"/>
      <c r="AC85" s="45"/>
      <c r="AD85" s="35">
        <f>AF85+AP85</f>
        <v>36551</v>
      </c>
      <c r="AE85" s="35">
        <f t="shared" si="39"/>
        <v>36551</v>
      </c>
      <c r="AF85" s="35"/>
      <c r="AG85" s="35"/>
      <c r="AH85" s="35"/>
      <c r="AI85" s="35"/>
      <c r="AJ85" s="35"/>
      <c r="AK85" s="35"/>
      <c r="AL85" s="35"/>
      <c r="AM85" s="35"/>
      <c r="AN85" s="35"/>
      <c r="AO85" s="35"/>
      <c r="AP85" s="39">
        <f t="shared" ref="AP85" si="168">AR85+AY85</f>
        <v>36551</v>
      </c>
      <c r="AQ85" s="35">
        <f t="shared" ref="AQ85" si="169">AS85+AY85</f>
        <v>36551</v>
      </c>
      <c r="AR85" s="39">
        <f t="shared" ref="AR85" si="170">AT85+AV85+AW85+AX85</f>
        <v>36551</v>
      </c>
      <c r="AS85" s="39">
        <f t="shared" ref="AS85" si="171">AU85+AV85+AW85+AX85+AY85</f>
        <v>36551</v>
      </c>
      <c r="AT85" s="35"/>
      <c r="AU85" s="35"/>
      <c r="AV85" s="35"/>
      <c r="AW85" s="35"/>
      <c r="AX85" s="39">
        <f>SUMIF('PL3-GN TUNG DA'!$AO$15:$AO$514,"UBND huyện Châu Thành",'PL3-GN TUNG DA'!$W$15:$W$514)</f>
        <v>36551</v>
      </c>
      <c r="AY85" s="35"/>
      <c r="AZ85" s="39">
        <f t="shared" ref="AZ85" si="172">BA85+BG85</f>
        <v>34316</v>
      </c>
      <c r="BA85" s="39">
        <f t="shared" ref="BA85" si="173">BB85+BC85+BD85+BE85</f>
        <v>0</v>
      </c>
      <c r="BB85" s="35"/>
      <c r="BC85" s="35"/>
      <c r="BD85" s="35"/>
      <c r="BE85" s="35"/>
      <c r="BF85" s="35"/>
      <c r="BG85" s="36">
        <f t="shared" ref="BG85" si="174">BH85+BM85</f>
        <v>34316</v>
      </c>
      <c r="BH85" s="36">
        <f t="shared" ref="BH85" si="175">BI85+BJ85+BK85+BL85</f>
        <v>34316</v>
      </c>
      <c r="BI85" s="35"/>
      <c r="BJ85" s="35"/>
      <c r="BK85" s="35"/>
      <c r="BL85" s="39">
        <f>SUMIF('PL3-GN TUNG DA'!$AO$15:$AO$514,"UBND huyện Châu Thành",'PL3-GN TUNG DA'!$AK$15:$AK$514)</f>
        <v>34316</v>
      </c>
      <c r="BM85" s="35"/>
      <c r="BN85" s="112">
        <f t="shared" si="155"/>
        <v>93.885256217340157</v>
      </c>
      <c r="BO85" s="326">
        <f t="shared" si="156"/>
        <v>93.885256217340157</v>
      </c>
      <c r="BP85" s="57">
        <v>34316</v>
      </c>
      <c r="BQ85" s="57">
        <f t="shared" si="146"/>
        <v>34316</v>
      </c>
    </row>
    <row r="86" spans="1:69" ht="44.25" customHeight="1">
      <c r="A86" s="19"/>
      <c r="B86" s="5" t="s">
        <v>336</v>
      </c>
      <c r="C86" s="35">
        <f>C87+C88</f>
        <v>9923</v>
      </c>
      <c r="D86" s="35">
        <f t="shared" ref="D86:O86" si="176">D87+D88</f>
        <v>9923</v>
      </c>
      <c r="E86" s="35">
        <f t="shared" si="176"/>
        <v>1500</v>
      </c>
      <c r="F86" s="35">
        <f t="shared" si="176"/>
        <v>8423</v>
      </c>
      <c r="G86" s="35">
        <f t="shared" si="176"/>
        <v>0</v>
      </c>
      <c r="H86" s="35">
        <f t="shared" si="176"/>
        <v>0</v>
      </c>
      <c r="I86" s="35">
        <f t="shared" si="176"/>
        <v>0</v>
      </c>
      <c r="J86" s="35">
        <f t="shared" si="176"/>
        <v>0</v>
      </c>
      <c r="K86" s="35">
        <f t="shared" si="176"/>
        <v>0</v>
      </c>
      <c r="L86" s="35">
        <f t="shared" si="176"/>
        <v>0</v>
      </c>
      <c r="M86" s="35">
        <f t="shared" si="176"/>
        <v>0</v>
      </c>
      <c r="N86" s="35">
        <f t="shared" si="176"/>
        <v>0</v>
      </c>
      <c r="O86" s="35">
        <f t="shared" si="176"/>
        <v>0</v>
      </c>
      <c r="P86" s="35">
        <f>P87+P88</f>
        <v>9747</v>
      </c>
      <c r="Q86" s="35">
        <f t="shared" ref="Q86:AB86" si="177">Q87+Q88</f>
        <v>9747</v>
      </c>
      <c r="R86" s="35">
        <f t="shared" si="177"/>
        <v>1500</v>
      </c>
      <c r="S86" s="35">
        <f t="shared" si="177"/>
        <v>8247</v>
      </c>
      <c r="T86" s="35">
        <f t="shared" si="177"/>
        <v>0</v>
      </c>
      <c r="U86" s="35">
        <f t="shared" si="177"/>
        <v>0</v>
      </c>
      <c r="V86" s="35">
        <f t="shared" si="177"/>
        <v>0</v>
      </c>
      <c r="W86" s="35">
        <f t="shared" si="177"/>
        <v>0</v>
      </c>
      <c r="X86" s="35">
        <f t="shared" si="177"/>
        <v>0</v>
      </c>
      <c r="Y86" s="35">
        <f t="shared" si="177"/>
        <v>0</v>
      </c>
      <c r="Z86" s="35">
        <f t="shared" si="177"/>
        <v>0</v>
      </c>
      <c r="AA86" s="35">
        <f t="shared" si="177"/>
        <v>0</v>
      </c>
      <c r="AB86" s="35">
        <f t="shared" si="177"/>
        <v>0</v>
      </c>
      <c r="AC86" s="387">
        <f t="shared" ref="AC86" si="178">P86/C86*100</f>
        <v>98.226342839866973</v>
      </c>
      <c r="AD86" s="35">
        <f>AD87+AD88</f>
        <v>183505</v>
      </c>
      <c r="AE86" s="35">
        <f t="shared" si="39"/>
        <v>171486</v>
      </c>
      <c r="AF86" s="35">
        <f t="shared" ref="AF86:BE86" si="179">AF87+AF88</f>
        <v>183505</v>
      </c>
      <c r="AG86" s="35">
        <f t="shared" si="179"/>
        <v>171486</v>
      </c>
      <c r="AH86" s="35">
        <f t="shared" si="179"/>
        <v>26574</v>
      </c>
      <c r="AI86" s="35">
        <f t="shared" si="179"/>
        <v>25771</v>
      </c>
      <c r="AJ86" s="35">
        <f t="shared" si="179"/>
        <v>156931</v>
      </c>
      <c r="AK86" s="35">
        <f t="shared" si="179"/>
        <v>145715</v>
      </c>
      <c r="AL86" s="35">
        <f t="shared" si="179"/>
        <v>0</v>
      </c>
      <c r="AM86" s="35">
        <f t="shared" si="179"/>
        <v>0</v>
      </c>
      <c r="AN86" s="35"/>
      <c r="AO86" s="35"/>
      <c r="AP86" s="35">
        <f t="shared" si="179"/>
        <v>0</v>
      </c>
      <c r="AQ86" s="35"/>
      <c r="AR86" s="35">
        <f t="shared" si="179"/>
        <v>0</v>
      </c>
      <c r="AS86" s="35"/>
      <c r="AT86" s="35">
        <f t="shared" si="179"/>
        <v>0</v>
      </c>
      <c r="AU86" s="35"/>
      <c r="AV86" s="35">
        <f t="shared" si="179"/>
        <v>0</v>
      </c>
      <c r="AW86" s="35">
        <f t="shared" si="179"/>
        <v>0</v>
      </c>
      <c r="AX86" s="35">
        <f t="shared" si="179"/>
        <v>0</v>
      </c>
      <c r="AY86" s="35">
        <f t="shared" si="179"/>
        <v>0</v>
      </c>
      <c r="AZ86" s="35">
        <f t="shared" si="179"/>
        <v>126948</v>
      </c>
      <c r="BA86" s="35">
        <f t="shared" si="179"/>
        <v>126948</v>
      </c>
      <c r="BB86" s="35">
        <f t="shared" si="179"/>
        <v>23969</v>
      </c>
      <c r="BC86" s="35">
        <f t="shared" si="179"/>
        <v>102979</v>
      </c>
      <c r="BD86" s="35">
        <f t="shared" si="179"/>
        <v>0</v>
      </c>
      <c r="BE86" s="35">
        <f t="shared" si="179"/>
        <v>0</v>
      </c>
      <c r="BF86" s="35"/>
      <c r="BG86" s="35"/>
      <c r="BH86" s="35"/>
      <c r="BI86" s="35"/>
      <c r="BJ86" s="35"/>
      <c r="BK86" s="35"/>
      <c r="BL86" s="35"/>
      <c r="BM86" s="35"/>
      <c r="BN86" s="112">
        <f t="shared" si="155"/>
        <v>69.179586387291906</v>
      </c>
      <c r="BO86" s="326">
        <f t="shared" si="156"/>
        <v>74.028200552814809</v>
      </c>
      <c r="BP86">
        <v>126948</v>
      </c>
      <c r="BQ86" s="57">
        <f t="shared" si="146"/>
        <v>136695</v>
      </c>
    </row>
    <row r="87" spans="1:69" s="74" customFormat="1">
      <c r="A87" s="46"/>
      <c r="B87" s="75" t="s">
        <v>447</v>
      </c>
      <c r="C87" s="36">
        <f t="shared" si="49"/>
        <v>0</v>
      </c>
      <c r="D87" s="36">
        <f t="shared" si="50"/>
        <v>0</v>
      </c>
      <c r="E87" s="113"/>
      <c r="F87" s="113"/>
      <c r="G87" s="113"/>
      <c r="H87" s="113"/>
      <c r="I87" s="113"/>
      <c r="J87" s="75"/>
      <c r="K87" s="75"/>
      <c r="L87" s="75"/>
      <c r="M87" s="75"/>
      <c r="N87" s="75"/>
      <c r="O87" s="75"/>
      <c r="P87" s="324">
        <f t="shared" si="36"/>
        <v>0</v>
      </c>
      <c r="Q87" s="324">
        <f t="shared" si="37"/>
        <v>0</v>
      </c>
      <c r="R87" s="75"/>
      <c r="S87" s="75"/>
      <c r="T87" s="75"/>
      <c r="U87" s="75"/>
      <c r="V87" s="75"/>
      <c r="W87" s="75"/>
      <c r="X87" s="75"/>
      <c r="Y87" s="75"/>
      <c r="Z87" s="75"/>
      <c r="AA87" s="75"/>
      <c r="AB87" s="75"/>
      <c r="AC87" s="75"/>
      <c r="AD87" s="36">
        <f>AF87+AP87</f>
        <v>0</v>
      </c>
      <c r="AE87" s="36">
        <f t="shared" si="39"/>
        <v>0</v>
      </c>
      <c r="AF87" s="36">
        <f t="shared" ref="AF87:AF89" si="180">AH87+AJ87+AL87+AM87</f>
        <v>0</v>
      </c>
      <c r="AG87" s="36">
        <f t="shared" ref="AG87:AG89" si="181">AI87+AK87+AL87+AN87+AO87</f>
        <v>0</v>
      </c>
      <c r="AH87" s="36">
        <f>SUMIF('PL3-GN TUNG DA'!$AO$15:$AO$514,"UBND huyện Châu Thành",'PL3-GN TUNG DA'!$G$15:$G$514)</f>
        <v>0</v>
      </c>
      <c r="AI87" s="36">
        <f>SUMIF('PL3-GN TUNG DA'!$AO$15:$AO$514,"UBND huyện Châu Thành",'PL3-GN TUNG DA'!$H$15:$H$514)</f>
        <v>0</v>
      </c>
      <c r="AJ87" s="36">
        <f>SUMIF('PL3-GN TUNG DA'!$AO$15:$AO$514,"UBND huyện Châu Thành",'PL3-GN TUNG DA'!$I$15:$I$514)</f>
        <v>0</v>
      </c>
      <c r="AK87" s="36">
        <f>SUMIF('PL3-GN TUNG DA'!$AO$15:$AO$514,"UBND huyện Châu Thành",'PL3-GN TUNG DA'!$J$15:$J$514)</f>
        <v>0</v>
      </c>
      <c r="AL87" s="36"/>
      <c r="AM87" s="36"/>
      <c r="AN87" s="36"/>
      <c r="AO87" s="36"/>
      <c r="AP87" s="36"/>
      <c r="AQ87" s="36"/>
      <c r="AR87" s="36"/>
      <c r="AS87" s="36"/>
      <c r="AT87" s="36"/>
      <c r="AU87" s="36"/>
      <c r="AV87" s="36"/>
      <c r="AW87" s="36"/>
      <c r="AX87" s="36"/>
      <c r="AY87" s="36"/>
      <c r="AZ87" s="36">
        <f t="shared" ref="AZ87:AZ89" si="182">BA87+BG87</f>
        <v>0</v>
      </c>
      <c r="BA87" s="36">
        <f t="shared" ref="BA87:BA89" si="183">BB87+BC87+BD87+BE87</f>
        <v>0</v>
      </c>
      <c r="BB87" s="36"/>
      <c r="BC87" s="36">
        <f>SUMIF('PL3-GN TUNG DA'!$AO$15:$AO$514,"UBND huyện Châu Thành",'PL3-GN TUNG DA'!$AB$15:$AB$514)</f>
        <v>0</v>
      </c>
      <c r="BD87" s="36"/>
      <c r="BE87" s="36"/>
      <c r="BF87" s="36"/>
      <c r="BG87" s="36"/>
      <c r="BH87" s="36"/>
      <c r="BI87" s="36"/>
      <c r="BJ87" s="36"/>
      <c r="BK87" s="36"/>
      <c r="BL87" s="36"/>
      <c r="BM87" s="36"/>
      <c r="BN87" s="113"/>
      <c r="BO87" s="326"/>
      <c r="BP87" s="74">
        <v>0</v>
      </c>
      <c r="BQ87" s="57">
        <f t="shared" si="146"/>
        <v>0</v>
      </c>
    </row>
    <row r="88" spans="1:69" s="74" customFormat="1" ht="37.5">
      <c r="A88" s="46"/>
      <c r="B88" s="73" t="s">
        <v>436</v>
      </c>
      <c r="C88" s="36">
        <f t="shared" si="49"/>
        <v>9923</v>
      </c>
      <c r="D88" s="36">
        <f t="shared" si="50"/>
        <v>9923</v>
      </c>
      <c r="E88" s="36">
        <f>SUMIF('PL4-GN KD23-24'!$AD$11:$AD$489,"Ban QLDA ĐTXD KV huyện Châu Thành",'PL4-GN KD23-24'!$E$11:$E$489)</f>
        <v>1500</v>
      </c>
      <c r="F88" s="36">
        <f>SUMIF('PL4-GN KD23-24'!$AD$11:$AD$489,"Ban QLDA ĐTXD KV huyện Châu Thành",'PL4-GN KD23-24'!$F$11:$F$489)</f>
        <v>8423</v>
      </c>
      <c r="G88" s="36">
        <f>SUMIF('PL4-GN KD23-24'!$AD$11:$AD$489,B88,'PL4-GN KD23-24'!$G$11:$G$489)</f>
        <v>0</v>
      </c>
      <c r="H88" s="36">
        <f>SUMIF('PL4-GN KD23-24'!$AD$11:$AD$489,B88,'PL4-GN KD23-24'!$H$11:$H$489)</f>
        <v>0</v>
      </c>
      <c r="I88" s="113"/>
      <c r="J88" s="73"/>
      <c r="K88" s="73"/>
      <c r="L88" s="73"/>
      <c r="M88" s="73"/>
      <c r="N88" s="73"/>
      <c r="O88" s="73"/>
      <c r="P88" s="324">
        <f t="shared" si="36"/>
        <v>9747</v>
      </c>
      <c r="Q88" s="324">
        <f t="shared" si="37"/>
        <v>9747</v>
      </c>
      <c r="R88" s="35">
        <v>1500</v>
      </c>
      <c r="S88" s="35">
        <v>8247</v>
      </c>
      <c r="T88" s="73"/>
      <c r="U88" s="73"/>
      <c r="V88" s="73"/>
      <c r="W88" s="73"/>
      <c r="X88" s="73"/>
      <c r="Y88" s="73"/>
      <c r="Z88" s="73"/>
      <c r="AA88" s="73"/>
      <c r="AB88" s="73"/>
      <c r="AC88" s="73"/>
      <c r="AD88" s="36">
        <f>AF88+AP88</f>
        <v>183505</v>
      </c>
      <c r="AE88" s="36">
        <f t="shared" si="39"/>
        <v>171486</v>
      </c>
      <c r="AF88" s="36">
        <f t="shared" si="180"/>
        <v>183505</v>
      </c>
      <c r="AG88" s="36">
        <f t="shared" si="181"/>
        <v>171486</v>
      </c>
      <c r="AH88" s="36">
        <f>SUMIF('PL3-GN TUNG DA'!$AO$15:$AO$514,"Ban QLDA ĐTXD KV huyện Châu Thành",'PL3-GN TUNG DA'!$G$15:$G$514)</f>
        <v>26574</v>
      </c>
      <c r="AI88" s="36">
        <f>SUMIF('PL3-GN TUNG DA'!$AO$15:$AO$514,"Ban QLDA ĐTXD KV huyện Châu Thành",'PL3-GN TUNG DA'!$H$15:$H$514)</f>
        <v>25771</v>
      </c>
      <c r="AJ88" s="36">
        <f>SUMIF('PL3-GN TUNG DA'!$AO$15:$AO$514,"Ban QLDA ĐTXD KV huyện Châu Thành",'PL3-GN TUNG DA'!$I$15:$I$514)</f>
        <v>156931</v>
      </c>
      <c r="AK88" s="36">
        <f>SUMIF('PL3-GN TUNG DA'!$AO$15:$AO$514,"Ban QLDA ĐTXD KV huyện Châu Thành",'PL3-GN TUNG DA'!$J$15:$J$514)</f>
        <v>145715</v>
      </c>
      <c r="AL88" s="36"/>
      <c r="AM88" s="36"/>
      <c r="AN88" s="36"/>
      <c r="AO88" s="36"/>
      <c r="AP88" s="36"/>
      <c r="AQ88" s="36"/>
      <c r="AR88" s="36"/>
      <c r="AS88" s="36"/>
      <c r="AT88" s="36"/>
      <c r="AU88" s="36"/>
      <c r="AV88" s="36"/>
      <c r="AW88" s="36"/>
      <c r="AX88" s="36"/>
      <c r="AY88" s="36"/>
      <c r="AZ88" s="36">
        <f t="shared" si="182"/>
        <v>126948</v>
      </c>
      <c r="BA88" s="36">
        <f t="shared" si="183"/>
        <v>126948</v>
      </c>
      <c r="BB88" s="36">
        <f>SUMIF('PL3-GN TUNG DA'!$AO$15:$AO$514,"Ban QLDA ĐTXD KV huyện Châu Thành",'PL3-GN TUNG DA'!$AA$15:$AA$514)</f>
        <v>23969</v>
      </c>
      <c r="BC88" s="36">
        <f>SUMIF('PL3-GN TUNG DA'!$AO$15:$AO$514,"Ban QLDA ĐTXD KV huyện Châu Thành",'PL3-GN TUNG DA'!$AB$15:$AB$514)</f>
        <v>102979</v>
      </c>
      <c r="BD88" s="36"/>
      <c r="BE88" s="36"/>
      <c r="BF88" s="36"/>
      <c r="BG88" s="36"/>
      <c r="BH88" s="36"/>
      <c r="BI88" s="36"/>
      <c r="BJ88" s="36"/>
      <c r="BK88" s="36"/>
      <c r="BL88" s="36"/>
      <c r="BM88" s="36"/>
      <c r="BN88" s="113">
        <f t="shared" si="155"/>
        <v>69.179586387291906</v>
      </c>
      <c r="BO88" s="326">
        <f t="shared" si="156"/>
        <v>74.028200552814809</v>
      </c>
      <c r="BP88" s="74">
        <v>126948</v>
      </c>
      <c r="BQ88" s="57">
        <f t="shared" si="146"/>
        <v>136695</v>
      </c>
    </row>
    <row r="89" spans="1:69" ht="45" customHeight="1">
      <c r="A89" s="19"/>
      <c r="B89" s="5" t="s">
        <v>439</v>
      </c>
      <c r="C89" s="35">
        <f t="shared" si="49"/>
        <v>5517</v>
      </c>
      <c r="D89" s="35">
        <f t="shared" si="50"/>
        <v>5517</v>
      </c>
      <c r="E89" s="35">
        <f>'PL4-GN KD23-24'!E25</f>
        <v>5517</v>
      </c>
      <c r="F89" s="240"/>
      <c r="G89" s="240"/>
      <c r="H89" s="240"/>
      <c r="I89" s="240"/>
      <c r="J89" s="5"/>
      <c r="K89" s="5"/>
      <c r="L89" s="5"/>
      <c r="M89" s="5"/>
      <c r="N89" s="5"/>
      <c r="O89" s="5"/>
      <c r="P89" s="254">
        <f t="shared" si="36"/>
        <v>8166</v>
      </c>
      <c r="Q89" s="254">
        <f t="shared" si="37"/>
        <v>8166</v>
      </c>
      <c r="R89" s="444">
        <f>'PL4-GN KD23-24'!R25</f>
        <v>3815</v>
      </c>
      <c r="S89" s="5"/>
      <c r="T89" s="35">
        <f>'PL4-GN KD23-24'!T25</f>
        <v>4351</v>
      </c>
      <c r="U89" s="5"/>
      <c r="V89" s="5"/>
      <c r="W89" s="5"/>
      <c r="X89" s="5"/>
      <c r="Y89" s="5"/>
      <c r="Z89" s="5"/>
      <c r="AA89" s="5"/>
      <c r="AB89" s="5"/>
      <c r="AC89" s="387">
        <f t="shared" ref="AC89:AC90" si="184">P89/C89*100</f>
        <v>148.01522566612289</v>
      </c>
      <c r="AD89" s="35">
        <f>AF89+AP89</f>
        <v>39926</v>
      </c>
      <c r="AE89" s="35">
        <f t="shared" si="39"/>
        <v>39926</v>
      </c>
      <c r="AF89" s="39">
        <f t="shared" si="180"/>
        <v>39926</v>
      </c>
      <c r="AG89" s="39">
        <f t="shared" si="181"/>
        <v>39926</v>
      </c>
      <c r="AH89" s="35">
        <f>'PL3-GN TUNG DA'!G27</f>
        <v>29926</v>
      </c>
      <c r="AI89" s="35">
        <f>'PL3-GN TUNG DA'!H27</f>
        <v>29926</v>
      </c>
      <c r="AJ89" s="35"/>
      <c r="AK89" s="35"/>
      <c r="AL89" s="35">
        <f>'PL3-GN TUNG DA'!K27</f>
        <v>10000</v>
      </c>
      <c r="AM89" s="35"/>
      <c r="AN89" s="35"/>
      <c r="AO89" s="35"/>
      <c r="AP89" s="35"/>
      <c r="AQ89" s="35"/>
      <c r="AR89" s="35"/>
      <c r="AS89" s="35"/>
      <c r="AT89" s="35"/>
      <c r="AU89" s="35"/>
      <c r="AV89" s="35"/>
      <c r="AW89" s="35"/>
      <c r="AX89" s="35"/>
      <c r="AY89" s="35"/>
      <c r="AZ89" s="39">
        <f t="shared" si="182"/>
        <v>30642</v>
      </c>
      <c r="BA89" s="39">
        <f t="shared" si="183"/>
        <v>30642</v>
      </c>
      <c r="BB89" s="35">
        <f>'PL3-GN TUNG DA'!AA27</f>
        <v>24905</v>
      </c>
      <c r="BC89" s="35"/>
      <c r="BD89" s="35">
        <f>'PL3-GN TUNG DA'!AC27</f>
        <v>5737</v>
      </c>
      <c r="BE89" s="35"/>
      <c r="BF89" s="35"/>
      <c r="BG89" s="35"/>
      <c r="BH89" s="35"/>
      <c r="BI89" s="35"/>
      <c r="BJ89" s="35"/>
      <c r="BK89" s="35"/>
      <c r="BL89" s="35"/>
      <c r="BM89" s="35"/>
      <c r="BN89" s="112">
        <f t="shared" si="155"/>
        <v>76.746981916545607</v>
      </c>
      <c r="BO89" s="326">
        <f t="shared" si="156"/>
        <v>76.746981916545607</v>
      </c>
      <c r="BP89">
        <v>30642</v>
      </c>
      <c r="BQ89" s="57">
        <f t="shared" si="146"/>
        <v>38808</v>
      </c>
    </row>
    <row r="90" spans="1:69">
      <c r="A90" s="20">
        <v>8</v>
      </c>
      <c r="B90" s="44" t="s">
        <v>17</v>
      </c>
      <c r="C90" s="34">
        <f>C91+C94+C97</f>
        <v>10442</v>
      </c>
      <c r="D90" s="34">
        <f t="shared" ref="D90:U90" si="185">D91+D94+D97</f>
        <v>10442</v>
      </c>
      <c r="E90" s="34">
        <f t="shared" si="185"/>
        <v>10403</v>
      </c>
      <c r="F90" s="34">
        <f t="shared" si="185"/>
        <v>39</v>
      </c>
      <c r="G90" s="34">
        <f t="shared" si="185"/>
        <v>0</v>
      </c>
      <c r="H90" s="34">
        <f t="shared" si="185"/>
        <v>0</v>
      </c>
      <c r="I90" s="34">
        <f t="shared" si="185"/>
        <v>0</v>
      </c>
      <c r="J90" s="34">
        <f t="shared" si="185"/>
        <v>0</v>
      </c>
      <c r="K90" s="34">
        <f t="shared" si="185"/>
        <v>0</v>
      </c>
      <c r="L90" s="34">
        <f t="shared" si="185"/>
        <v>0</v>
      </c>
      <c r="M90" s="34">
        <f t="shared" si="185"/>
        <v>0</v>
      </c>
      <c r="N90" s="34">
        <f t="shared" si="185"/>
        <v>0</v>
      </c>
      <c r="O90" s="34">
        <f t="shared" si="185"/>
        <v>0</v>
      </c>
      <c r="P90" s="34">
        <f t="shared" si="185"/>
        <v>8770</v>
      </c>
      <c r="Q90" s="34">
        <f t="shared" si="185"/>
        <v>8770</v>
      </c>
      <c r="R90" s="34">
        <f t="shared" si="185"/>
        <v>6615</v>
      </c>
      <c r="S90" s="34">
        <f t="shared" si="185"/>
        <v>33</v>
      </c>
      <c r="T90" s="34">
        <f t="shared" si="185"/>
        <v>2122</v>
      </c>
      <c r="U90" s="34">
        <f t="shared" si="185"/>
        <v>0</v>
      </c>
      <c r="V90" s="44"/>
      <c r="W90" s="44"/>
      <c r="X90" s="44"/>
      <c r="Y90" s="44"/>
      <c r="Z90" s="44"/>
      <c r="AA90" s="44"/>
      <c r="AB90" s="44"/>
      <c r="AC90" s="388">
        <f t="shared" si="184"/>
        <v>83.987741811913423</v>
      </c>
      <c r="AD90" s="34">
        <f>AD91+AD94+AD97</f>
        <v>294598</v>
      </c>
      <c r="AE90" s="34">
        <f>AE91+AE94+AE97</f>
        <v>316899</v>
      </c>
      <c r="AF90" s="34">
        <f t="shared" ref="AF90:BM90" si="186">AF91+AF94+AF97</f>
        <v>132254</v>
      </c>
      <c r="AG90" s="34">
        <f t="shared" si="186"/>
        <v>154555</v>
      </c>
      <c r="AH90" s="34">
        <f t="shared" si="186"/>
        <v>44170</v>
      </c>
      <c r="AI90" s="34">
        <f t="shared" si="186"/>
        <v>45510</v>
      </c>
      <c r="AJ90" s="34">
        <f t="shared" si="186"/>
        <v>58084</v>
      </c>
      <c r="AK90" s="34">
        <f t="shared" si="186"/>
        <v>79045</v>
      </c>
      <c r="AL90" s="34">
        <f t="shared" si="186"/>
        <v>30000</v>
      </c>
      <c r="AM90" s="34">
        <f t="shared" si="186"/>
        <v>0</v>
      </c>
      <c r="AN90" s="34"/>
      <c r="AO90" s="34"/>
      <c r="AP90" s="34">
        <f t="shared" si="186"/>
        <v>162344</v>
      </c>
      <c r="AQ90" s="34">
        <f t="shared" si="186"/>
        <v>162344</v>
      </c>
      <c r="AR90" s="34">
        <f t="shared" si="186"/>
        <v>162344</v>
      </c>
      <c r="AS90" s="34">
        <f t="shared" si="186"/>
        <v>162344</v>
      </c>
      <c r="AT90" s="34">
        <f t="shared" si="186"/>
        <v>132000</v>
      </c>
      <c r="AU90" s="34">
        <f t="shared" si="186"/>
        <v>132000</v>
      </c>
      <c r="AV90" s="34">
        <f t="shared" si="186"/>
        <v>0</v>
      </c>
      <c r="AW90" s="34">
        <f t="shared" si="186"/>
        <v>0</v>
      </c>
      <c r="AX90" s="34">
        <f t="shared" si="186"/>
        <v>30344</v>
      </c>
      <c r="AY90" s="34">
        <f t="shared" si="186"/>
        <v>0</v>
      </c>
      <c r="AZ90" s="34">
        <f t="shared" si="186"/>
        <v>283997</v>
      </c>
      <c r="BA90" s="34">
        <f t="shared" si="186"/>
        <v>123838</v>
      </c>
      <c r="BB90" s="34">
        <f t="shared" si="186"/>
        <v>29184</v>
      </c>
      <c r="BC90" s="34">
        <f t="shared" si="186"/>
        <v>75758</v>
      </c>
      <c r="BD90" s="34">
        <f t="shared" si="186"/>
        <v>18896</v>
      </c>
      <c r="BE90" s="34">
        <f t="shared" si="186"/>
        <v>0</v>
      </c>
      <c r="BF90" s="34"/>
      <c r="BG90" s="34">
        <f t="shared" si="186"/>
        <v>160159</v>
      </c>
      <c r="BH90" s="34">
        <f t="shared" si="186"/>
        <v>160159</v>
      </c>
      <c r="BI90" s="34">
        <f t="shared" si="186"/>
        <v>132000</v>
      </c>
      <c r="BJ90" s="34">
        <f t="shared" si="186"/>
        <v>0</v>
      </c>
      <c r="BK90" s="34">
        <f t="shared" si="186"/>
        <v>0</v>
      </c>
      <c r="BL90" s="34">
        <f t="shared" si="186"/>
        <v>28159</v>
      </c>
      <c r="BM90" s="34">
        <f t="shared" si="186"/>
        <v>0</v>
      </c>
      <c r="BN90" s="111">
        <f t="shared" si="155"/>
        <v>96.401537009755671</v>
      </c>
      <c r="BO90" s="327">
        <f t="shared" si="156"/>
        <v>89.617512204203862</v>
      </c>
      <c r="BP90">
        <v>283997</v>
      </c>
      <c r="BQ90" s="57">
        <f t="shared" si="146"/>
        <v>292767</v>
      </c>
    </row>
    <row r="91" spans="1:69">
      <c r="A91" s="19"/>
      <c r="B91" s="45" t="s">
        <v>335</v>
      </c>
      <c r="C91" s="35">
        <f t="shared" si="49"/>
        <v>0</v>
      </c>
      <c r="D91" s="35">
        <f t="shared" si="50"/>
        <v>0</v>
      </c>
      <c r="E91" s="35">
        <f t="shared" ref="E91" si="187">SUM(F91:I91)</f>
        <v>0</v>
      </c>
      <c r="F91" s="35">
        <f t="shared" ref="F91:U91" si="188">SUM(G91:J91)</f>
        <v>0</v>
      </c>
      <c r="G91" s="35">
        <f t="shared" si="188"/>
        <v>0</v>
      </c>
      <c r="H91" s="35">
        <f t="shared" si="188"/>
        <v>0</v>
      </c>
      <c r="I91" s="35">
        <f t="shared" si="188"/>
        <v>0</v>
      </c>
      <c r="J91" s="35">
        <f t="shared" si="188"/>
        <v>0</v>
      </c>
      <c r="K91" s="35">
        <f t="shared" si="188"/>
        <v>0</v>
      </c>
      <c r="L91" s="35">
        <f t="shared" si="188"/>
        <v>0</v>
      </c>
      <c r="M91" s="35">
        <f t="shared" si="188"/>
        <v>0</v>
      </c>
      <c r="N91" s="35">
        <f t="shared" si="188"/>
        <v>0</v>
      </c>
      <c r="O91" s="35">
        <f t="shared" si="188"/>
        <v>0</v>
      </c>
      <c r="P91" s="35">
        <f t="shared" si="188"/>
        <v>0</v>
      </c>
      <c r="Q91" s="35">
        <f t="shared" si="188"/>
        <v>0</v>
      </c>
      <c r="R91" s="35">
        <f t="shared" si="188"/>
        <v>0</v>
      </c>
      <c r="S91" s="35">
        <f t="shared" si="188"/>
        <v>0</v>
      </c>
      <c r="T91" s="35">
        <f t="shared" si="188"/>
        <v>0</v>
      </c>
      <c r="U91" s="35">
        <f t="shared" si="188"/>
        <v>0</v>
      </c>
      <c r="V91" s="45"/>
      <c r="W91" s="45"/>
      <c r="X91" s="45"/>
      <c r="Y91" s="45"/>
      <c r="Z91" s="45"/>
      <c r="AA91" s="45"/>
      <c r="AB91" s="45"/>
      <c r="AC91" s="45"/>
      <c r="AD91" s="35">
        <f>AD92+AD93</f>
        <v>162344</v>
      </c>
      <c r="AE91" s="35">
        <f t="shared" si="39"/>
        <v>162344</v>
      </c>
      <c r="AF91" s="35"/>
      <c r="AG91" s="35"/>
      <c r="AH91" s="35">
        <f t="shared" ref="AH91:AM91" si="189">AH92+AH93</f>
        <v>0</v>
      </c>
      <c r="AI91" s="35"/>
      <c r="AJ91" s="35">
        <f t="shared" si="189"/>
        <v>0</v>
      </c>
      <c r="AK91" s="35"/>
      <c r="AL91" s="35">
        <f t="shared" si="189"/>
        <v>0</v>
      </c>
      <c r="AM91" s="35">
        <f t="shared" si="189"/>
        <v>0</v>
      </c>
      <c r="AN91" s="35"/>
      <c r="AO91" s="35"/>
      <c r="AP91" s="39">
        <f>AP92+AP93</f>
        <v>162344</v>
      </c>
      <c r="AQ91" s="39">
        <f>AQ92+AQ93</f>
        <v>162344</v>
      </c>
      <c r="AR91" s="39">
        <f t="shared" ref="AR91:BL91" si="190">AR92+AR93</f>
        <v>162344</v>
      </c>
      <c r="AS91" s="39">
        <f t="shared" si="190"/>
        <v>162344</v>
      </c>
      <c r="AT91" s="39">
        <f t="shared" si="190"/>
        <v>132000</v>
      </c>
      <c r="AU91" s="39">
        <f t="shared" si="190"/>
        <v>132000</v>
      </c>
      <c r="AV91" s="39">
        <f t="shared" si="190"/>
        <v>0</v>
      </c>
      <c r="AW91" s="39">
        <f t="shared" si="190"/>
        <v>0</v>
      </c>
      <c r="AX91" s="39">
        <f t="shared" si="190"/>
        <v>30344</v>
      </c>
      <c r="AY91" s="39">
        <f t="shared" si="190"/>
        <v>0</v>
      </c>
      <c r="AZ91" s="39">
        <f t="shared" si="190"/>
        <v>160159</v>
      </c>
      <c r="BA91" s="39">
        <f t="shared" si="190"/>
        <v>0</v>
      </c>
      <c r="BB91" s="39">
        <f t="shared" si="190"/>
        <v>0</v>
      </c>
      <c r="BC91" s="39">
        <f t="shared" si="190"/>
        <v>0</v>
      </c>
      <c r="BD91" s="39">
        <f t="shared" si="190"/>
        <v>0</v>
      </c>
      <c r="BE91" s="39">
        <f t="shared" si="190"/>
        <v>0</v>
      </c>
      <c r="BF91" s="39"/>
      <c r="BG91" s="39">
        <f t="shared" si="190"/>
        <v>160159</v>
      </c>
      <c r="BH91" s="39">
        <f t="shared" si="190"/>
        <v>160159</v>
      </c>
      <c r="BI91" s="39">
        <f t="shared" si="190"/>
        <v>132000</v>
      </c>
      <c r="BJ91" s="39">
        <f t="shared" si="190"/>
        <v>0</v>
      </c>
      <c r="BK91" s="39">
        <f t="shared" si="190"/>
        <v>0</v>
      </c>
      <c r="BL91" s="39">
        <f t="shared" si="190"/>
        <v>28159</v>
      </c>
      <c r="BM91" s="35"/>
      <c r="BN91" s="112">
        <f t="shared" si="155"/>
        <v>98.654092544227083</v>
      </c>
      <c r="BO91" s="326">
        <f t="shared" si="156"/>
        <v>98.654092544227083</v>
      </c>
      <c r="BP91">
        <v>160159</v>
      </c>
      <c r="BQ91" s="57">
        <f t="shared" si="146"/>
        <v>160159</v>
      </c>
    </row>
    <row r="92" spans="1:69" s="74" customFormat="1">
      <c r="A92" s="46"/>
      <c r="B92" s="75" t="s">
        <v>437</v>
      </c>
      <c r="C92" s="36">
        <f t="shared" si="49"/>
        <v>0</v>
      </c>
      <c r="D92" s="36">
        <f t="shared" si="50"/>
        <v>0</v>
      </c>
      <c r="E92" s="113"/>
      <c r="F92" s="113"/>
      <c r="G92" s="113"/>
      <c r="H92" s="113"/>
      <c r="I92" s="113"/>
      <c r="J92" s="75"/>
      <c r="K92" s="75"/>
      <c r="L92" s="75"/>
      <c r="M92" s="75"/>
      <c r="N92" s="75"/>
      <c r="O92" s="75"/>
      <c r="P92" s="324">
        <f t="shared" si="36"/>
        <v>0</v>
      </c>
      <c r="Q92" s="324">
        <f t="shared" si="37"/>
        <v>0</v>
      </c>
      <c r="R92" s="75"/>
      <c r="S92" s="75"/>
      <c r="T92" s="75"/>
      <c r="U92" s="75"/>
      <c r="V92" s="75"/>
      <c r="W92" s="75"/>
      <c r="X92" s="75"/>
      <c r="Y92" s="75"/>
      <c r="Z92" s="75"/>
      <c r="AA92" s="75"/>
      <c r="AB92" s="75"/>
      <c r="AC92" s="75"/>
      <c r="AD92" s="36">
        <f t="shared" ref="AD92:AD93" si="191">AF92+AP92</f>
        <v>30344</v>
      </c>
      <c r="AE92" s="36">
        <f t="shared" si="39"/>
        <v>30344</v>
      </c>
      <c r="AF92" s="36">
        <f t="shared" ref="AF92:AF93" si="192">AH92+AJ92+AL92+AM92</f>
        <v>0</v>
      </c>
      <c r="AG92" s="36"/>
      <c r="AH92" s="36"/>
      <c r="AI92" s="36"/>
      <c r="AJ92" s="36"/>
      <c r="AK92" s="36"/>
      <c r="AL92" s="36"/>
      <c r="AM92" s="36"/>
      <c r="AN92" s="36"/>
      <c r="AO92" s="36"/>
      <c r="AP92" s="36">
        <f t="shared" ref="AP92:AP93" si="193">AR92+AY92</f>
        <v>30344</v>
      </c>
      <c r="AQ92" s="36">
        <f t="shared" ref="AQ92:AQ93" si="194">AS92+AY92</f>
        <v>30344</v>
      </c>
      <c r="AR92" s="36">
        <f t="shared" ref="AR92:AR93" si="195">AT92+AV92+AW92+AX92</f>
        <v>30344</v>
      </c>
      <c r="AS92" s="36">
        <f t="shared" ref="AS92:AS93" si="196">AU92+AV92+AW92+AX92+AY92</f>
        <v>30344</v>
      </c>
      <c r="AT92" s="36"/>
      <c r="AU92" s="36"/>
      <c r="AV92" s="36"/>
      <c r="AW92" s="36"/>
      <c r="AX92" s="36">
        <f>SUMIF('PL3-GN TUNG DA'!$AO$15:$AO$514,"UBND huyện Phú Tân",'PL3-GN TUNG DA'!$W$15:$W$514)</f>
        <v>30344</v>
      </c>
      <c r="AY92" s="36"/>
      <c r="AZ92" s="36">
        <f t="shared" ref="AZ92:AZ93" si="197">BA92+BG92</f>
        <v>28159</v>
      </c>
      <c r="BA92" s="36">
        <f t="shared" ref="BA92:BA93" si="198">BB92+BC92+BD92+BE92</f>
        <v>0</v>
      </c>
      <c r="BB92" s="36"/>
      <c r="BC92" s="36">
        <f>SUMIF('PL3-GN TUNG DA'!$AO$15:$AO$514,B92,'PL3-GN TUNG DA'!$AB$15:$AB$514)</f>
        <v>0</v>
      </c>
      <c r="BD92" s="36"/>
      <c r="BE92" s="36"/>
      <c r="BF92" s="36"/>
      <c r="BG92" s="36">
        <f t="shared" ref="BG92:BG93" si="199">BH92+BM92</f>
        <v>28159</v>
      </c>
      <c r="BH92" s="36">
        <f t="shared" ref="BH92:BH93" si="200">BI92+BJ92+BK92+BL92</f>
        <v>28159</v>
      </c>
      <c r="BI92" s="36"/>
      <c r="BJ92" s="36"/>
      <c r="BK92" s="36"/>
      <c r="BL92" s="36">
        <f>SUMIF('PL3-GN TUNG DA'!$AO$15:$AO$514,"UBND huyện Phú Tân",'PL3-GN TUNG DA'!$AK$15:$AK$514)</f>
        <v>28159</v>
      </c>
      <c r="BM92" s="36"/>
      <c r="BN92" s="113">
        <f t="shared" si="155"/>
        <v>92.799235433693653</v>
      </c>
      <c r="BO92" s="326">
        <f t="shared" si="156"/>
        <v>92.799235433693653</v>
      </c>
      <c r="BP92" s="74">
        <v>28159</v>
      </c>
      <c r="BQ92" s="57">
        <f t="shared" si="146"/>
        <v>28159</v>
      </c>
    </row>
    <row r="93" spans="1:69" s="74" customFormat="1">
      <c r="A93" s="46"/>
      <c r="B93" s="75" t="s">
        <v>438</v>
      </c>
      <c r="C93" s="36">
        <f t="shared" si="49"/>
        <v>0</v>
      </c>
      <c r="D93" s="36">
        <f t="shared" si="50"/>
        <v>0</v>
      </c>
      <c r="E93" s="113"/>
      <c r="F93" s="113"/>
      <c r="G93" s="113"/>
      <c r="H93" s="113"/>
      <c r="I93" s="113"/>
      <c r="J93" s="75"/>
      <c r="K93" s="75"/>
      <c r="L93" s="75"/>
      <c r="M93" s="75"/>
      <c r="N93" s="75"/>
      <c r="O93" s="75"/>
      <c r="P93" s="324">
        <f t="shared" si="36"/>
        <v>0</v>
      </c>
      <c r="Q93" s="324">
        <f t="shared" si="37"/>
        <v>0</v>
      </c>
      <c r="R93" s="75"/>
      <c r="S93" s="75"/>
      <c r="T93" s="75"/>
      <c r="U93" s="75"/>
      <c r="V93" s="75"/>
      <c r="W93" s="75"/>
      <c r="X93" s="75"/>
      <c r="Y93" s="75"/>
      <c r="Z93" s="75"/>
      <c r="AA93" s="75"/>
      <c r="AB93" s="75"/>
      <c r="AC93" s="75"/>
      <c r="AD93" s="36">
        <f t="shared" si="191"/>
        <v>132000</v>
      </c>
      <c r="AE93" s="36">
        <f t="shared" si="39"/>
        <v>132000</v>
      </c>
      <c r="AF93" s="36">
        <f t="shared" si="192"/>
        <v>0</v>
      </c>
      <c r="AG93" s="36"/>
      <c r="AH93" s="36"/>
      <c r="AI93" s="36"/>
      <c r="AJ93" s="36"/>
      <c r="AK93" s="36"/>
      <c r="AL93" s="36"/>
      <c r="AM93" s="36"/>
      <c r="AN93" s="36"/>
      <c r="AO93" s="36"/>
      <c r="AP93" s="36">
        <f t="shared" si="193"/>
        <v>132000</v>
      </c>
      <c r="AQ93" s="36">
        <f t="shared" si="194"/>
        <v>132000</v>
      </c>
      <c r="AR93" s="36">
        <f t="shared" si="195"/>
        <v>132000</v>
      </c>
      <c r="AS93" s="36">
        <f t="shared" si="196"/>
        <v>132000</v>
      </c>
      <c r="AT93" s="36">
        <f>SUMIF('PL3-GN TUNG DA'!$AO$15:$AO$514,"Ban QLDA ĐTXD KV huyện Phú Tân",'PL3-GN TUNG DA'!$S$15:$S$514)</f>
        <v>132000</v>
      </c>
      <c r="AU93" s="36">
        <f>SUMIF('PL3-GN TUNG DA'!$AO$15:$AO$514,"Ban QLDA ĐTXD KV huyện Phú Tân",'PL3-GN TUNG DA'!$T$15:$T$514)</f>
        <v>132000</v>
      </c>
      <c r="AV93" s="36"/>
      <c r="AW93" s="36"/>
      <c r="AX93" s="36"/>
      <c r="AY93" s="36"/>
      <c r="AZ93" s="36">
        <f t="shared" si="197"/>
        <v>132000</v>
      </c>
      <c r="BA93" s="36">
        <f t="shared" si="198"/>
        <v>0</v>
      </c>
      <c r="BB93" s="36"/>
      <c r="BC93" s="36">
        <f>SUMIF('PL3-GN TUNG DA'!$AO$15:$AO$514,B93,'PL3-GN TUNG DA'!$AB$15:$AB$514)</f>
        <v>0</v>
      </c>
      <c r="BD93" s="36"/>
      <c r="BE93" s="36"/>
      <c r="BF93" s="36"/>
      <c r="BG93" s="36">
        <f t="shared" si="199"/>
        <v>132000</v>
      </c>
      <c r="BH93" s="36">
        <f t="shared" si="200"/>
        <v>132000</v>
      </c>
      <c r="BI93" s="36">
        <f>SUMIF('PL3-GN TUNG DA'!$AO$15:$AO$514,"Ban QLDA ĐTXD KV huyện Phú Tân",'PL3-GN TUNG DA'!$AH$15:$AH$514)</f>
        <v>132000</v>
      </c>
      <c r="BJ93" s="36"/>
      <c r="BK93" s="36"/>
      <c r="BL93" s="36"/>
      <c r="BM93" s="36"/>
      <c r="BN93" s="113">
        <f t="shared" si="155"/>
        <v>100</v>
      </c>
      <c r="BO93" s="326">
        <f t="shared" si="156"/>
        <v>100</v>
      </c>
      <c r="BP93" s="74">
        <v>132000</v>
      </c>
      <c r="BQ93" s="57">
        <f t="shared" si="146"/>
        <v>132000</v>
      </c>
    </row>
    <row r="94" spans="1:69" ht="42" customHeight="1">
      <c r="A94" s="19"/>
      <c r="B94" s="5" t="s">
        <v>336</v>
      </c>
      <c r="C94" s="35">
        <f>C95+C96</f>
        <v>39</v>
      </c>
      <c r="D94" s="35">
        <f t="shared" ref="D94:O94" si="201">D95+D96</f>
        <v>39</v>
      </c>
      <c r="E94" s="35">
        <f t="shared" si="201"/>
        <v>0</v>
      </c>
      <c r="F94" s="35">
        <f t="shared" si="201"/>
        <v>39</v>
      </c>
      <c r="G94" s="35">
        <f t="shared" si="201"/>
        <v>0</v>
      </c>
      <c r="H94" s="35">
        <f t="shared" si="201"/>
        <v>0</v>
      </c>
      <c r="I94" s="35">
        <f t="shared" si="201"/>
        <v>0</v>
      </c>
      <c r="J94" s="35">
        <f t="shared" si="201"/>
        <v>0</v>
      </c>
      <c r="K94" s="35">
        <f t="shared" si="201"/>
        <v>0</v>
      </c>
      <c r="L94" s="35">
        <f t="shared" si="201"/>
        <v>0</v>
      </c>
      <c r="M94" s="35">
        <f t="shared" si="201"/>
        <v>0</v>
      </c>
      <c r="N94" s="35">
        <f t="shared" si="201"/>
        <v>0</v>
      </c>
      <c r="O94" s="35">
        <f t="shared" si="201"/>
        <v>0</v>
      </c>
      <c r="P94" s="254">
        <f>P95+P96</f>
        <v>33</v>
      </c>
      <c r="Q94" s="254">
        <f t="shared" ref="Q94:AB94" si="202">Q95+Q96</f>
        <v>33</v>
      </c>
      <c r="R94" s="254">
        <f t="shared" si="202"/>
        <v>0</v>
      </c>
      <c r="S94" s="254">
        <f t="shared" si="202"/>
        <v>33</v>
      </c>
      <c r="T94" s="254">
        <f t="shared" si="202"/>
        <v>0</v>
      </c>
      <c r="U94" s="254">
        <f t="shared" si="202"/>
        <v>0</v>
      </c>
      <c r="V94" s="254">
        <f t="shared" si="202"/>
        <v>0</v>
      </c>
      <c r="W94" s="254">
        <f t="shared" si="202"/>
        <v>0</v>
      </c>
      <c r="X94" s="254">
        <f t="shared" si="202"/>
        <v>0</v>
      </c>
      <c r="Y94" s="254">
        <f t="shared" si="202"/>
        <v>0</v>
      </c>
      <c r="Z94" s="254">
        <f t="shared" si="202"/>
        <v>0</v>
      </c>
      <c r="AA94" s="254">
        <f t="shared" si="202"/>
        <v>0</v>
      </c>
      <c r="AB94" s="254">
        <f t="shared" si="202"/>
        <v>0</v>
      </c>
      <c r="AC94" s="387">
        <f t="shared" ref="AC94" si="203">P94/C94*100</f>
        <v>84.615384615384613</v>
      </c>
      <c r="AD94" s="35">
        <f>AD95+AD96</f>
        <v>67525</v>
      </c>
      <c r="AE94" s="35">
        <f t="shared" si="39"/>
        <v>89826</v>
      </c>
      <c r="AF94" s="35">
        <f t="shared" ref="AF94:BE94" si="204">AF95+AF96</f>
        <v>67525</v>
      </c>
      <c r="AG94" s="35">
        <f t="shared" si="204"/>
        <v>89826</v>
      </c>
      <c r="AH94" s="35">
        <f t="shared" si="204"/>
        <v>9441</v>
      </c>
      <c r="AI94" s="35">
        <f t="shared" si="204"/>
        <v>10781</v>
      </c>
      <c r="AJ94" s="35">
        <f t="shared" si="204"/>
        <v>58084</v>
      </c>
      <c r="AK94" s="35">
        <f t="shared" si="204"/>
        <v>79045</v>
      </c>
      <c r="AL94" s="35">
        <f t="shared" si="204"/>
        <v>0</v>
      </c>
      <c r="AM94" s="35">
        <f t="shared" si="204"/>
        <v>0</v>
      </c>
      <c r="AN94" s="35"/>
      <c r="AO94" s="35"/>
      <c r="AP94" s="35">
        <f t="shared" si="204"/>
        <v>0</v>
      </c>
      <c r="AQ94" s="35"/>
      <c r="AR94" s="35">
        <f t="shared" si="204"/>
        <v>0</v>
      </c>
      <c r="AS94" s="35"/>
      <c r="AT94" s="35">
        <f t="shared" si="204"/>
        <v>0</v>
      </c>
      <c r="AU94" s="35"/>
      <c r="AV94" s="35">
        <f t="shared" si="204"/>
        <v>0</v>
      </c>
      <c r="AW94" s="35">
        <f t="shared" si="204"/>
        <v>0</v>
      </c>
      <c r="AX94" s="35">
        <f t="shared" si="204"/>
        <v>0</v>
      </c>
      <c r="AY94" s="35">
        <f t="shared" si="204"/>
        <v>0</v>
      </c>
      <c r="AZ94" s="35">
        <f t="shared" si="204"/>
        <v>86285</v>
      </c>
      <c r="BA94" s="35">
        <f t="shared" si="204"/>
        <v>86285</v>
      </c>
      <c r="BB94" s="35">
        <f t="shared" si="204"/>
        <v>10527</v>
      </c>
      <c r="BC94" s="35">
        <f t="shared" si="204"/>
        <v>75758</v>
      </c>
      <c r="BD94" s="35">
        <f t="shared" si="204"/>
        <v>0</v>
      </c>
      <c r="BE94" s="35">
        <f t="shared" si="204"/>
        <v>0</v>
      </c>
      <c r="BF94" s="35"/>
      <c r="BG94" s="35"/>
      <c r="BH94" s="35"/>
      <c r="BI94" s="35"/>
      <c r="BJ94" s="35"/>
      <c r="BK94" s="35"/>
      <c r="BL94" s="35"/>
      <c r="BM94" s="35"/>
      <c r="BN94" s="112">
        <f t="shared" si="155"/>
        <v>127.78230285079599</v>
      </c>
      <c r="BO94" s="326">
        <f t="shared" si="156"/>
        <v>96.05793422839713</v>
      </c>
      <c r="BP94">
        <v>86285</v>
      </c>
      <c r="BQ94" s="57">
        <f t="shared" si="146"/>
        <v>86318</v>
      </c>
    </row>
    <row r="95" spans="1:69" s="74" customFormat="1">
      <c r="A95" s="46"/>
      <c r="B95" s="75" t="s">
        <v>437</v>
      </c>
      <c r="C95" s="36">
        <f t="shared" si="49"/>
        <v>0</v>
      </c>
      <c r="D95" s="36">
        <f t="shared" si="50"/>
        <v>0</v>
      </c>
      <c r="E95" s="113"/>
      <c r="F95" s="113"/>
      <c r="G95" s="113"/>
      <c r="H95" s="113"/>
      <c r="I95" s="113"/>
      <c r="J95" s="75"/>
      <c r="K95" s="75"/>
      <c r="L95" s="75"/>
      <c r="M95" s="75"/>
      <c r="N95" s="75"/>
      <c r="O95" s="75"/>
      <c r="P95" s="324">
        <f t="shared" si="36"/>
        <v>33</v>
      </c>
      <c r="Q95" s="324">
        <f t="shared" si="37"/>
        <v>33</v>
      </c>
      <c r="R95" s="75"/>
      <c r="S95" s="355">
        <v>33</v>
      </c>
      <c r="T95" s="75"/>
      <c r="U95" s="75"/>
      <c r="V95" s="75"/>
      <c r="W95" s="75"/>
      <c r="X95" s="75"/>
      <c r="Y95" s="75"/>
      <c r="Z95" s="75"/>
      <c r="AA95" s="75"/>
      <c r="AB95" s="75"/>
      <c r="AC95" s="75"/>
      <c r="AD95" s="36">
        <f t="shared" ref="AD95:AD97" si="205">AF95+AP95</f>
        <v>1441</v>
      </c>
      <c r="AE95" s="36">
        <f t="shared" si="39"/>
        <v>0</v>
      </c>
      <c r="AF95" s="36">
        <f t="shared" ref="AF95:AF97" si="206">AH95+AJ95+AL95+AM95</f>
        <v>1441</v>
      </c>
      <c r="AG95" s="36">
        <f t="shared" ref="AG95:AG97" si="207">AI95+AK95+AL95+AN95+AO95</f>
        <v>0</v>
      </c>
      <c r="AH95" s="36">
        <f>SUMIF('PL3-GN TUNG DA'!$AO$15:$AO$514,"UBND huyện Phú Tân",'PL3-GN TUNG DA'!$G$15:$G$514)</f>
        <v>1441</v>
      </c>
      <c r="AI95" s="36">
        <f>SUMIF('PL3-GN TUNG DA'!$AO$15:$AO$514,"UBND huyện Phú Tân",'PL3-GN TUNG DA'!$H$15:$H$514)</f>
        <v>0</v>
      </c>
      <c r="AJ95" s="36">
        <f>SUMIF('PL3-GN TUNG DA'!$AO$15:$AO$514,"UBND huyện Phú Tân",'PL3-GN TUNG DA'!$I$15:$I$514)</f>
        <v>0</v>
      </c>
      <c r="AK95" s="36">
        <f>SUMIF('PL3-GN TUNG DA'!$AO$15:$AO$514,"UBND huyện Phú Tân",'PL3-GN TUNG DA'!$J$15:$J$514)</f>
        <v>0</v>
      </c>
      <c r="AL95" s="36"/>
      <c r="AM95" s="36"/>
      <c r="AN95" s="36"/>
      <c r="AO95" s="36"/>
      <c r="AP95" s="36"/>
      <c r="AQ95" s="36"/>
      <c r="AR95" s="36"/>
      <c r="AS95" s="36"/>
      <c r="AT95" s="36"/>
      <c r="AU95" s="36"/>
      <c r="AV95" s="36"/>
      <c r="AW95" s="36"/>
      <c r="AX95" s="36"/>
      <c r="AY95" s="36"/>
      <c r="AZ95" s="36">
        <f t="shared" ref="AZ95:AZ97" si="208">BA95+BG95</f>
        <v>0</v>
      </c>
      <c r="BA95" s="36">
        <f t="shared" ref="BA95:BA97" si="209">BB95+BC95+BD95+BE95</f>
        <v>0</v>
      </c>
      <c r="BB95" s="36">
        <f>SUMIF('PL3-GN TUNG DA'!$AO$15:$AO$514,"UBND huyện Phú Tân",'PL3-GN TUNG DA'!$AA$15:$AA$514)</f>
        <v>0</v>
      </c>
      <c r="BC95" s="36">
        <f>SUMIF('PL3-GN TUNG DA'!$AO$15:$AO$514,"UBND huyện Phú Tân",'PL3-GN TUNG DA'!$AB$15:$AB$514)</f>
        <v>0</v>
      </c>
      <c r="BD95" s="36"/>
      <c r="BE95" s="36"/>
      <c r="BF95" s="36"/>
      <c r="BG95" s="36"/>
      <c r="BH95" s="36"/>
      <c r="BI95" s="36"/>
      <c r="BJ95" s="36"/>
      <c r="BK95" s="36"/>
      <c r="BL95" s="36"/>
      <c r="BM95" s="36"/>
      <c r="BN95" s="113">
        <f t="shared" si="155"/>
        <v>0</v>
      </c>
      <c r="BO95" s="326"/>
      <c r="BP95" s="74">
        <v>0</v>
      </c>
      <c r="BQ95" s="57">
        <f t="shared" si="146"/>
        <v>33</v>
      </c>
    </row>
    <row r="96" spans="1:69" s="74" customFormat="1">
      <c r="A96" s="46"/>
      <c r="B96" s="75" t="s">
        <v>438</v>
      </c>
      <c r="C96" s="36">
        <f t="shared" si="49"/>
        <v>39</v>
      </c>
      <c r="D96" s="36">
        <f t="shared" si="50"/>
        <v>39</v>
      </c>
      <c r="E96" s="36">
        <f>SUMIF('PL4-GN KD23-24'!$AD$11:$AD$489,"Ban QLDA ĐTXD KV huyện Phú Tân",'PL4-GN KD23-24'!$E$11:$E$489)</f>
        <v>0</v>
      </c>
      <c r="F96" s="36">
        <f>SUMIF('PL4-GN KD23-24'!$AD$11:$AD$489,"Ban QLDA ĐTXD KV huyện Phú Tân",'PL4-GN KD23-24'!$F$11:$F$489)</f>
        <v>39</v>
      </c>
      <c r="G96" s="36">
        <f>SUMIF('PL4-GN KD23-24'!$AD$11:$AD$489,B96,'PL4-GN KD23-24'!$G$11:$G$489)</f>
        <v>0</v>
      </c>
      <c r="H96" s="36">
        <f>SUMIF('PL4-GN KD23-24'!$AD$11:$AD$489,B96,'PL4-GN KD23-24'!$H$11:$H$489)</f>
        <v>0</v>
      </c>
      <c r="I96" s="113"/>
      <c r="J96" s="75"/>
      <c r="K96" s="75"/>
      <c r="L96" s="75"/>
      <c r="M96" s="75"/>
      <c r="N96" s="75"/>
      <c r="O96" s="75"/>
      <c r="P96" s="324">
        <f t="shared" si="36"/>
        <v>0</v>
      </c>
      <c r="Q96" s="324">
        <f t="shared" si="37"/>
        <v>0</v>
      </c>
      <c r="R96" s="75"/>
      <c r="S96" s="75"/>
      <c r="T96" s="75"/>
      <c r="U96" s="75"/>
      <c r="V96" s="75"/>
      <c r="W96" s="75"/>
      <c r="X96" s="75"/>
      <c r="Y96" s="75"/>
      <c r="Z96" s="75"/>
      <c r="AA96" s="75"/>
      <c r="AB96" s="75"/>
      <c r="AC96" s="75"/>
      <c r="AD96" s="36">
        <f t="shared" si="205"/>
        <v>66084</v>
      </c>
      <c r="AE96" s="36">
        <f t="shared" si="39"/>
        <v>89826</v>
      </c>
      <c r="AF96" s="36">
        <f t="shared" si="206"/>
        <v>66084</v>
      </c>
      <c r="AG96" s="36">
        <f t="shared" si="207"/>
        <v>89826</v>
      </c>
      <c r="AH96" s="36">
        <f>SUMIF('PL3-GN TUNG DA'!$AO$15:$AO$514,"Ban QLDA ĐTXD KV huyện Phú Tân",'PL3-GN TUNG DA'!$G$15:$G$514)</f>
        <v>8000</v>
      </c>
      <c r="AI96" s="36">
        <f>SUMIF('PL3-GN TUNG DA'!$AO$15:$AO$514,"Ban QLDA ĐTXD KV huyện Phú Tân",'PL3-GN TUNG DA'!$H$15:$H$514)</f>
        <v>10781</v>
      </c>
      <c r="AJ96" s="36">
        <f>SUMIF('PL3-GN TUNG DA'!$AO$15:$AO$514,"Ban QLDA ĐTXD KV huyện Phú Tân",'PL3-GN TUNG DA'!$I$15:$I$514)</f>
        <v>58084</v>
      </c>
      <c r="AK96" s="36">
        <f>SUMIF('PL3-GN TUNG DA'!$AO$15:$AO$514,"Ban QLDA ĐTXD KV huyện Phú Tân",'PL3-GN TUNG DA'!$J$15:$J$514)</f>
        <v>79045</v>
      </c>
      <c r="AL96" s="36"/>
      <c r="AM96" s="36"/>
      <c r="AN96" s="36"/>
      <c r="AO96" s="36"/>
      <c r="AP96" s="36"/>
      <c r="AQ96" s="36"/>
      <c r="AR96" s="36"/>
      <c r="AS96" s="36"/>
      <c r="AT96" s="36"/>
      <c r="AU96" s="36"/>
      <c r="AV96" s="36"/>
      <c r="AW96" s="36"/>
      <c r="AX96" s="36"/>
      <c r="AY96" s="36"/>
      <c r="AZ96" s="36">
        <f t="shared" si="208"/>
        <v>86285</v>
      </c>
      <c r="BA96" s="36">
        <f t="shared" si="209"/>
        <v>86285</v>
      </c>
      <c r="BB96" s="36">
        <f>SUMIF('PL3-GN TUNG DA'!$AO$15:$AO$514,"Ban QLDA ĐTXD KV huyện Phú Tân",'PL3-GN TUNG DA'!$AA$15:$AA$514)</f>
        <v>10527</v>
      </c>
      <c r="BC96" s="36">
        <f>SUMIF('PL3-GN TUNG DA'!$AO$15:$AO$514,"Ban QLDA ĐTXD KV huyện Phú Tân",'PL3-GN TUNG DA'!$AB$15:$AB$514)</f>
        <v>75758</v>
      </c>
      <c r="BD96" s="36"/>
      <c r="BE96" s="36"/>
      <c r="BF96" s="36"/>
      <c r="BG96" s="36"/>
      <c r="BH96" s="36"/>
      <c r="BI96" s="36"/>
      <c r="BJ96" s="36"/>
      <c r="BK96" s="36"/>
      <c r="BL96" s="36"/>
      <c r="BM96" s="36"/>
      <c r="BN96" s="113">
        <f t="shared" si="155"/>
        <v>130.56867017735004</v>
      </c>
      <c r="BO96" s="326">
        <f t="shared" si="156"/>
        <v>96.05793422839713</v>
      </c>
      <c r="BP96" s="74">
        <v>86285</v>
      </c>
      <c r="BQ96" s="57">
        <f t="shared" si="146"/>
        <v>86285</v>
      </c>
    </row>
    <row r="97" spans="1:69" ht="49.5" customHeight="1">
      <c r="A97" s="19"/>
      <c r="B97" s="5" t="s">
        <v>439</v>
      </c>
      <c r="C97" s="35">
        <f t="shared" si="49"/>
        <v>10403</v>
      </c>
      <c r="D97" s="35">
        <f t="shared" si="50"/>
        <v>10403</v>
      </c>
      <c r="E97" s="35">
        <f>'PL4-GN KD23-24'!E26</f>
        <v>10403</v>
      </c>
      <c r="F97" s="240"/>
      <c r="G97" s="240"/>
      <c r="H97" s="240"/>
      <c r="I97" s="240"/>
      <c r="J97" s="5"/>
      <c r="K97" s="5"/>
      <c r="L97" s="5"/>
      <c r="M97" s="5"/>
      <c r="N97" s="5"/>
      <c r="O97" s="5"/>
      <c r="P97" s="254">
        <f t="shared" si="36"/>
        <v>8737</v>
      </c>
      <c r="Q97" s="254">
        <f t="shared" si="37"/>
        <v>8737</v>
      </c>
      <c r="R97" s="444">
        <f>'PL4-GN KD23-24'!R26</f>
        <v>6615</v>
      </c>
      <c r="S97" s="5"/>
      <c r="T97" s="339">
        <f>'PL4-GN KD23-24'!T26</f>
        <v>2122</v>
      </c>
      <c r="U97" s="5"/>
      <c r="V97" s="5"/>
      <c r="W97" s="5"/>
      <c r="X97" s="5"/>
      <c r="Y97" s="5"/>
      <c r="Z97" s="5"/>
      <c r="AA97" s="5"/>
      <c r="AB97" s="5"/>
      <c r="AC97" s="387">
        <f t="shared" ref="AC97:AC102" si="210">P97/C97*100</f>
        <v>83.985388830145141</v>
      </c>
      <c r="AD97" s="35">
        <f t="shared" si="205"/>
        <v>64729</v>
      </c>
      <c r="AE97" s="35">
        <f t="shared" si="39"/>
        <v>64729</v>
      </c>
      <c r="AF97" s="39">
        <f t="shared" si="206"/>
        <v>64729</v>
      </c>
      <c r="AG97" s="39">
        <f t="shared" si="207"/>
        <v>64729</v>
      </c>
      <c r="AH97" s="35">
        <f>'PL3-GN TUNG DA'!G28</f>
        <v>34729</v>
      </c>
      <c r="AI97" s="35">
        <f>'PL3-GN TUNG DA'!H28</f>
        <v>34729</v>
      </c>
      <c r="AJ97" s="35"/>
      <c r="AK97" s="35"/>
      <c r="AL97" s="35">
        <f>'PL3-GN TUNG DA'!K28</f>
        <v>30000</v>
      </c>
      <c r="AM97" s="35"/>
      <c r="AN97" s="35"/>
      <c r="AO97" s="35"/>
      <c r="AP97" s="35"/>
      <c r="AQ97" s="35"/>
      <c r="AR97" s="35"/>
      <c r="AS97" s="35"/>
      <c r="AT97" s="35"/>
      <c r="AU97" s="35"/>
      <c r="AV97" s="35"/>
      <c r="AW97" s="35"/>
      <c r="AX97" s="35"/>
      <c r="AY97" s="35"/>
      <c r="AZ97" s="39">
        <f t="shared" si="208"/>
        <v>37553</v>
      </c>
      <c r="BA97" s="39">
        <f t="shared" si="209"/>
        <v>37553</v>
      </c>
      <c r="BB97" s="35">
        <f>'PL3-GN TUNG DA'!AA28</f>
        <v>18657</v>
      </c>
      <c r="BC97" s="35"/>
      <c r="BD97" s="35">
        <f>'PL3-GN TUNG DA'!AC28</f>
        <v>18896</v>
      </c>
      <c r="BE97" s="35"/>
      <c r="BF97" s="35"/>
      <c r="BG97" s="35"/>
      <c r="BH97" s="35"/>
      <c r="BI97" s="35"/>
      <c r="BJ97" s="35"/>
      <c r="BK97" s="35"/>
      <c r="BL97" s="35"/>
      <c r="BM97" s="35"/>
      <c r="BN97" s="112">
        <f t="shared" si="155"/>
        <v>58.015727108405812</v>
      </c>
      <c r="BO97" s="326">
        <f t="shared" si="156"/>
        <v>58.015727108405812</v>
      </c>
      <c r="BP97">
        <v>37553</v>
      </c>
      <c r="BQ97" s="57">
        <f t="shared" si="146"/>
        <v>46290</v>
      </c>
    </row>
    <row r="98" spans="1:69">
      <c r="A98" s="20">
        <v>9</v>
      </c>
      <c r="B98" s="44" t="s">
        <v>18</v>
      </c>
      <c r="C98" s="34">
        <f>C99+C100+C103</f>
        <v>12989</v>
      </c>
      <c r="D98" s="34">
        <f t="shared" ref="D98:AB98" si="211">D99+D100+D103</f>
        <v>12989</v>
      </c>
      <c r="E98" s="34">
        <f t="shared" si="211"/>
        <v>735</v>
      </c>
      <c r="F98" s="34">
        <f t="shared" si="211"/>
        <v>12254</v>
      </c>
      <c r="G98" s="34">
        <f t="shared" si="211"/>
        <v>0</v>
      </c>
      <c r="H98" s="34">
        <f t="shared" si="211"/>
        <v>0</v>
      </c>
      <c r="I98" s="34">
        <f t="shared" si="211"/>
        <v>0</v>
      </c>
      <c r="J98" s="34">
        <f t="shared" si="211"/>
        <v>0</v>
      </c>
      <c r="K98" s="34">
        <f t="shared" si="211"/>
        <v>0</v>
      </c>
      <c r="L98" s="34">
        <f t="shared" si="211"/>
        <v>0</v>
      </c>
      <c r="M98" s="34">
        <f t="shared" si="211"/>
        <v>0</v>
      </c>
      <c r="N98" s="34">
        <f t="shared" si="211"/>
        <v>0</v>
      </c>
      <c r="O98" s="34">
        <f t="shared" si="211"/>
        <v>0</v>
      </c>
      <c r="P98" s="34">
        <f t="shared" si="211"/>
        <v>10529</v>
      </c>
      <c r="Q98" s="34">
        <f t="shared" si="211"/>
        <v>10529</v>
      </c>
      <c r="R98" s="34">
        <f t="shared" si="211"/>
        <v>2378</v>
      </c>
      <c r="S98" s="34">
        <f t="shared" si="211"/>
        <v>7420</v>
      </c>
      <c r="T98" s="34">
        <f t="shared" si="211"/>
        <v>731</v>
      </c>
      <c r="U98" s="34">
        <f t="shared" si="211"/>
        <v>0</v>
      </c>
      <c r="V98" s="34">
        <f t="shared" si="211"/>
        <v>0</v>
      </c>
      <c r="W98" s="34">
        <f t="shared" si="211"/>
        <v>0</v>
      </c>
      <c r="X98" s="34">
        <f t="shared" si="211"/>
        <v>0</v>
      </c>
      <c r="Y98" s="34">
        <f t="shared" si="211"/>
        <v>0</v>
      </c>
      <c r="Z98" s="34">
        <f t="shared" si="211"/>
        <v>0</v>
      </c>
      <c r="AA98" s="34">
        <f t="shared" si="211"/>
        <v>0</v>
      </c>
      <c r="AB98" s="34">
        <f t="shared" si="211"/>
        <v>0</v>
      </c>
      <c r="AC98" s="85">
        <f t="shared" si="210"/>
        <v>81.060897682654556</v>
      </c>
      <c r="AD98" s="34">
        <f>AD99+AD100+AD103</f>
        <v>222278</v>
      </c>
      <c r="AE98" s="34">
        <f>AE99+AE100+AE103</f>
        <v>249388</v>
      </c>
      <c r="AF98" s="34">
        <f t="shared" ref="AF98:BM98" si="212">AF99+AF100+AF103</f>
        <v>139726</v>
      </c>
      <c r="AG98" s="34">
        <f t="shared" si="212"/>
        <v>212836</v>
      </c>
      <c r="AH98" s="34">
        <f t="shared" si="212"/>
        <v>32424</v>
      </c>
      <c r="AI98" s="34">
        <f t="shared" si="212"/>
        <v>32424</v>
      </c>
      <c r="AJ98" s="34">
        <f t="shared" si="212"/>
        <v>77302</v>
      </c>
      <c r="AK98" s="34">
        <f t="shared" si="212"/>
        <v>150412</v>
      </c>
      <c r="AL98" s="34">
        <f t="shared" si="212"/>
        <v>30000</v>
      </c>
      <c r="AM98" s="34">
        <f t="shared" si="212"/>
        <v>0</v>
      </c>
      <c r="AN98" s="34"/>
      <c r="AO98" s="34"/>
      <c r="AP98" s="34">
        <f t="shared" si="212"/>
        <v>82552</v>
      </c>
      <c r="AQ98" s="34">
        <f t="shared" si="212"/>
        <v>36552</v>
      </c>
      <c r="AR98" s="34">
        <f t="shared" si="212"/>
        <v>82552</v>
      </c>
      <c r="AS98" s="34">
        <f t="shared" si="212"/>
        <v>36552</v>
      </c>
      <c r="AT98" s="34">
        <f t="shared" si="212"/>
        <v>46000</v>
      </c>
      <c r="AU98" s="34">
        <f t="shared" si="212"/>
        <v>0</v>
      </c>
      <c r="AV98" s="34">
        <f t="shared" si="212"/>
        <v>0</v>
      </c>
      <c r="AW98" s="34">
        <f t="shared" si="212"/>
        <v>0</v>
      </c>
      <c r="AX98" s="34">
        <f t="shared" si="212"/>
        <v>36552</v>
      </c>
      <c r="AY98" s="34">
        <f t="shared" si="212"/>
        <v>0</v>
      </c>
      <c r="AZ98" s="34">
        <f t="shared" si="212"/>
        <v>162537</v>
      </c>
      <c r="BA98" s="34">
        <f t="shared" si="212"/>
        <v>129492</v>
      </c>
      <c r="BB98" s="34">
        <f t="shared" si="212"/>
        <v>14584</v>
      </c>
      <c r="BC98" s="34">
        <f t="shared" si="212"/>
        <v>99953</v>
      </c>
      <c r="BD98" s="34">
        <f t="shared" si="212"/>
        <v>14955</v>
      </c>
      <c r="BE98" s="34">
        <f t="shared" si="212"/>
        <v>0</v>
      </c>
      <c r="BF98" s="34"/>
      <c r="BG98" s="34">
        <f t="shared" si="212"/>
        <v>33045</v>
      </c>
      <c r="BH98" s="34">
        <f t="shared" si="212"/>
        <v>33045</v>
      </c>
      <c r="BI98" s="34">
        <f t="shared" si="212"/>
        <v>0</v>
      </c>
      <c r="BJ98" s="34">
        <f t="shared" si="212"/>
        <v>0</v>
      </c>
      <c r="BK98" s="34">
        <f t="shared" si="212"/>
        <v>0</v>
      </c>
      <c r="BL98" s="34">
        <f t="shared" si="212"/>
        <v>33045</v>
      </c>
      <c r="BM98" s="34">
        <f t="shared" si="212"/>
        <v>0</v>
      </c>
      <c r="BN98" s="111">
        <f t="shared" si="155"/>
        <v>73.123296052690776</v>
      </c>
      <c r="BO98" s="327">
        <f t="shared" si="156"/>
        <v>65.174346800968777</v>
      </c>
      <c r="BP98">
        <v>162537</v>
      </c>
      <c r="BQ98" s="57">
        <f t="shared" si="146"/>
        <v>173066</v>
      </c>
    </row>
    <row r="99" spans="1:69">
      <c r="A99" s="19"/>
      <c r="B99" s="45" t="s">
        <v>335</v>
      </c>
      <c r="C99" s="35">
        <f t="shared" si="49"/>
        <v>0</v>
      </c>
      <c r="D99" s="35">
        <f t="shared" si="50"/>
        <v>0</v>
      </c>
      <c r="E99" s="240"/>
      <c r="F99" s="240"/>
      <c r="G99" s="240"/>
      <c r="H99" s="240"/>
      <c r="I99" s="240"/>
      <c r="J99" s="45"/>
      <c r="K99" s="45"/>
      <c r="L99" s="45"/>
      <c r="M99" s="45"/>
      <c r="N99" s="45"/>
      <c r="O99" s="45"/>
      <c r="P99" s="254">
        <f t="shared" si="36"/>
        <v>0</v>
      </c>
      <c r="Q99" s="254">
        <f t="shared" si="37"/>
        <v>0</v>
      </c>
      <c r="R99" s="45"/>
      <c r="S99" s="45"/>
      <c r="T99" s="45"/>
      <c r="U99" s="45"/>
      <c r="V99" s="45"/>
      <c r="W99" s="45"/>
      <c r="X99" s="45"/>
      <c r="Y99" s="45"/>
      <c r="Z99" s="45"/>
      <c r="AA99" s="45"/>
      <c r="AB99" s="45"/>
      <c r="AC99" s="84"/>
      <c r="AD99" s="35">
        <f t="shared" ref="AD99" si="213">AF99+AP99</f>
        <v>82552</v>
      </c>
      <c r="AE99" s="35">
        <f t="shared" si="39"/>
        <v>36552</v>
      </c>
      <c r="AF99" s="39">
        <f t="shared" ref="AF99" si="214">AH99+AJ99+AL99+AM99</f>
        <v>0</v>
      </c>
      <c r="AG99" s="39"/>
      <c r="AH99" s="35"/>
      <c r="AI99" s="35"/>
      <c r="AJ99" s="35"/>
      <c r="AK99" s="35"/>
      <c r="AL99" s="35"/>
      <c r="AM99" s="35"/>
      <c r="AN99" s="35"/>
      <c r="AO99" s="35"/>
      <c r="AP99" s="39">
        <f t="shared" ref="AP99" si="215">AR99+AY99</f>
        <v>82552</v>
      </c>
      <c r="AQ99" s="35">
        <f t="shared" ref="AQ99" si="216">AS99+AY99</f>
        <v>36552</v>
      </c>
      <c r="AR99" s="39">
        <f t="shared" ref="AR99" si="217">AT99+AV99+AW99+AX99</f>
        <v>82552</v>
      </c>
      <c r="AS99" s="39">
        <f t="shared" ref="AS99" si="218">AU99+AV99+AW99+AX99+AY99</f>
        <v>36552</v>
      </c>
      <c r="AT99" s="39">
        <f>SUMIF('PL3-GN TUNG DA'!$AO$15:$AO$514,"UBND huyện Chợ Mới",'PL3-GN TUNG DA'!$S$15:$S$514)</f>
        <v>46000</v>
      </c>
      <c r="AU99" s="39">
        <f>SUMIF('PL3-GN TUNG DA'!$AO$15:$AO$514,"UBND huyện Chợ Mới",'PL3-GN TUNG DA'!$T$15:$T$514)</f>
        <v>0</v>
      </c>
      <c r="AV99" s="39"/>
      <c r="AW99" s="39"/>
      <c r="AX99" s="39">
        <f>SUMIF('PL3-GN TUNG DA'!$AO$15:$AO$514,"UBND huyện Chợ Mới",'PL3-GN TUNG DA'!$W$15:$W$514)</f>
        <v>36552</v>
      </c>
      <c r="AY99" s="39"/>
      <c r="AZ99" s="39">
        <f t="shared" ref="AZ99" si="219">BA99+BG99</f>
        <v>33045</v>
      </c>
      <c r="BA99" s="39">
        <f t="shared" ref="BA99" si="220">BB99+BC99+BD99+BE99</f>
        <v>0</v>
      </c>
      <c r="BB99" s="35"/>
      <c r="BC99" s="35"/>
      <c r="BD99" s="35"/>
      <c r="BE99" s="35"/>
      <c r="BF99" s="35"/>
      <c r="BG99" s="36">
        <f t="shared" ref="BG99" si="221">BH99+BM99</f>
        <v>33045</v>
      </c>
      <c r="BH99" s="36">
        <f t="shared" ref="BH99" si="222">BI99+BJ99+BK99+BL99</f>
        <v>33045</v>
      </c>
      <c r="BI99" s="39">
        <f>SUMIF('PL3-GN TUNG DA'!$AO$15:$AO$514,"UBND huyện Chợ Mới",'PL3-GN TUNG DA'!$AH$15:$AH$514)</f>
        <v>0</v>
      </c>
      <c r="BJ99" s="35"/>
      <c r="BK99" s="35"/>
      <c r="BL99" s="39">
        <f>SUMIF('PL3-GN TUNG DA'!$AO$15:$AO$514,"UBND huyện Chợ Mới",'PL3-GN TUNG DA'!$AK$15:$AK$514)</f>
        <v>33045</v>
      </c>
      <c r="BM99" s="35"/>
      <c r="BN99" s="112">
        <f t="shared" si="155"/>
        <v>40.029314856090707</v>
      </c>
      <c r="BO99" s="326">
        <f t="shared" si="156"/>
        <v>90.405449770190415</v>
      </c>
      <c r="BP99">
        <v>33045</v>
      </c>
      <c r="BQ99" s="57">
        <f t="shared" si="146"/>
        <v>33045</v>
      </c>
    </row>
    <row r="100" spans="1:69" ht="42" customHeight="1">
      <c r="A100" s="19"/>
      <c r="B100" s="5" t="s">
        <v>336</v>
      </c>
      <c r="C100" s="35">
        <f>C101+C102</f>
        <v>12254</v>
      </c>
      <c r="D100" s="35">
        <f t="shared" ref="D100:O100" si="223">D101+D102</f>
        <v>12254</v>
      </c>
      <c r="E100" s="35">
        <f t="shared" si="223"/>
        <v>0</v>
      </c>
      <c r="F100" s="35">
        <f t="shared" si="223"/>
        <v>12254</v>
      </c>
      <c r="G100" s="35">
        <f t="shared" si="223"/>
        <v>0</v>
      </c>
      <c r="H100" s="35">
        <f t="shared" si="223"/>
        <v>0</v>
      </c>
      <c r="I100" s="35">
        <f t="shared" si="223"/>
        <v>0</v>
      </c>
      <c r="J100" s="35">
        <f t="shared" si="223"/>
        <v>0</v>
      </c>
      <c r="K100" s="35">
        <f t="shared" si="223"/>
        <v>0</v>
      </c>
      <c r="L100" s="35">
        <f t="shared" si="223"/>
        <v>0</v>
      </c>
      <c r="M100" s="35">
        <f t="shared" si="223"/>
        <v>0</v>
      </c>
      <c r="N100" s="35">
        <f t="shared" si="223"/>
        <v>0</v>
      </c>
      <c r="O100" s="35">
        <f t="shared" si="223"/>
        <v>0</v>
      </c>
      <c r="P100" s="254">
        <f>P101+P102</f>
        <v>7420</v>
      </c>
      <c r="Q100" s="254">
        <f t="shared" ref="Q100:AB100" si="224">Q101+Q102</f>
        <v>7420</v>
      </c>
      <c r="R100" s="254">
        <f t="shared" si="224"/>
        <v>0</v>
      </c>
      <c r="S100" s="254">
        <f t="shared" si="224"/>
        <v>7420</v>
      </c>
      <c r="T100" s="254">
        <f t="shared" si="224"/>
        <v>0</v>
      </c>
      <c r="U100" s="254">
        <f t="shared" si="224"/>
        <v>0</v>
      </c>
      <c r="V100" s="254">
        <f t="shared" si="224"/>
        <v>0</v>
      </c>
      <c r="W100" s="254">
        <f t="shared" si="224"/>
        <v>0</v>
      </c>
      <c r="X100" s="254">
        <f t="shared" si="224"/>
        <v>0</v>
      </c>
      <c r="Y100" s="254">
        <f t="shared" si="224"/>
        <v>0</v>
      </c>
      <c r="Z100" s="254">
        <f t="shared" si="224"/>
        <v>0</v>
      </c>
      <c r="AA100" s="254">
        <f t="shared" si="224"/>
        <v>0</v>
      </c>
      <c r="AB100" s="254">
        <f t="shared" si="224"/>
        <v>0</v>
      </c>
      <c r="AC100" s="389">
        <f t="shared" si="210"/>
        <v>60.551656601925906</v>
      </c>
      <c r="AD100" s="35">
        <f>AD101+AD102</f>
        <v>77302</v>
      </c>
      <c r="AE100" s="35">
        <f t="shared" si="39"/>
        <v>150412</v>
      </c>
      <c r="AF100" s="35">
        <f t="shared" ref="AF100:BE100" si="225">AF101+AF102</f>
        <v>77302</v>
      </c>
      <c r="AG100" s="35">
        <f t="shared" si="225"/>
        <v>150412</v>
      </c>
      <c r="AH100" s="35">
        <f t="shared" si="225"/>
        <v>0</v>
      </c>
      <c r="AI100" s="35"/>
      <c r="AJ100" s="35">
        <f t="shared" si="225"/>
        <v>77302</v>
      </c>
      <c r="AK100" s="35">
        <f t="shared" si="225"/>
        <v>150412</v>
      </c>
      <c r="AL100" s="35">
        <f t="shared" si="225"/>
        <v>0</v>
      </c>
      <c r="AM100" s="35">
        <f t="shared" si="225"/>
        <v>0</v>
      </c>
      <c r="AN100" s="35"/>
      <c r="AO100" s="35"/>
      <c r="AP100" s="35">
        <f t="shared" si="225"/>
        <v>0</v>
      </c>
      <c r="AQ100" s="35"/>
      <c r="AR100" s="35">
        <f t="shared" si="225"/>
        <v>0</v>
      </c>
      <c r="AS100" s="35"/>
      <c r="AT100" s="35">
        <f t="shared" si="225"/>
        <v>0</v>
      </c>
      <c r="AU100" s="35"/>
      <c r="AV100" s="35">
        <f t="shared" si="225"/>
        <v>0</v>
      </c>
      <c r="AW100" s="35">
        <f t="shared" si="225"/>
        <v>0</v>
      </c>
      <c r="AX100" s="35">
        <f t="shared" si="225"/>
        <v>0</v>
      </c>
      <c r="AY100" s="35">
        <f t="shared" si="225"/>
        <v>0</v>
      </c>
      <c r="AZ100" s="35">
        <f t="shared" si="225"/>
        <v>99953</v>
      </c>
      <c r="BA100" s="35">
        <f t="shared" si="225"/>
        <v>99953</v>
      </c>
      <c r="BB100" s="35">
        <f t="shared" si="225"/>
        <v>0</v>
      </c>
      <c r="BC100" s="35">
        <f t="shared" si="225"/>
        <v>99953</v>
      </c>
      <c r="BD100" s="35">
        <f t="shared" si="225"/>
        <v>0</v>
      </c>
      <c r="BE100" s="35">
        <f t="shared" si="225"/>
        <v>0</v>
      </c>
      <c r="BF100" s="35"/>
      <c r="BG100" s="35"/>
      <c r="BH100" s="35"/>
      <c r="BI100" s="35"/>
      <c r="BJ100" s="35"/>
      <c r="BK100" s="35"/>
      <c r="BL100" s="35"/>
      <c r="BM100" s="35"/>
      <c r="BN100" s="112">
        <f t="shared" si="155"/>
        <v>129.30195855217198</v>
      </c>
      <c r="BO100" s="326">
        <f t="shared" si="156"/>
        <v>66.452809616254029</v>
      </c>
      <c r="BP100">
        <v>99953</v>
      </c>
      <c r="BQ100" s="57">
        <f t="shared" si="146"/>
        <v>107373</v>
      </c>
    </row>
    <row r="101" spans="1:69" s="74" customFormat="1">
      <c r="A101" s="46"/>
      <c r="B101" s="75" t="s">
        <v>440</v>
      </c>
      <c r="C101" s="36">
        <f t="shared" si="49"/>
        <v>0</v>
      </c>
      <c r="D101" s="36">
        <f t="shared" si="50"/>
        <v>0</v>
      </c>
      <c r="E101" s="113"/>
      <c r="F101" s="113"/>
      <c r="G101" s="113"/>
      <c r="H101" s="113"/>
      <c r="I101" s="113"/>
      <c r="J101" s="75"/>
      <c r="K101" s="75"/>
      <c r="L101" s="75"/>
      <c r="M101" s="75"/>
      <c r="N101" s="75"/>
      <c r="O101" s="75"/>
      <c r="P101" s="324">
        <f t="shared" si="36"/>
        <v>0</v>
      </c>
      <c r="Q101" s="324">
        <f t="shared" si="37"/>
        <v>0</v>
      </c>
      <c r="R101" s="75"/>
      <c r="S101" s="75"/>
      <c r="T101" s="75"/>
      <c r="U101" s="75"/>
      <c r="V101" s="75"/>
      <c r="W101" s="75"/>
      <c r="X101" s="75"/>
      <c r="Y101" s="75"/>
      <c r="Z101" s="75"/>
      <c r="AA101" s="75"/>
      <c r="AB101" s="75"/>
      <c r="AC101" s="86"/>
      <c r="AD101" s="36">
        <f t="shared" ref="AD101:AD103" si="226">AF101+AP101</f>
        <v>0</v>
      </c>
      <c r="AE101" s="36">
        <f t="shared" si="39"/>
        <v>0</v>
      </c>
      <c r="AF101" s="36">
        <f t="shared" ref="AF101:AF103" si="227">AH101+AJ101+AL101+AM101</f>
        <v>0</v>
      </c>
      <c r="AG101" s="36">
        <f t="shared" ref="AG101:AG103" si="228">AI101+AK101+AL101+AN101+AO101</f>
        <v>0</v>
      </c>
      <c r="AH101" s="36">
        <f>SUMIF('PL3-GN TUNG DA'!$AO$15:$AO$514,"UBND huyện Chợ Mới",'PL3-GN TUNG DA'!$G$15:$G$514)</f>
        <v>0</v>
      </c>
      <c r="AI101" s="36">
        <f>SUMIF('PL3-GN TUNG DA'!$AO$15:$AO$514,"UBND huyện Chợ Mới",'PL3-GN TUNG DA'!$H$15:$H$514)</f>
        <v>0</v>
      </c>
      <c r="AJ101" s="36">
        <f>SUMIF('PL3-GN TUNG DA'!$AO$15:$AO$514,"UBND huyện Chợ Mới",'PL3-GN TUNG DA'!$I$15:$I$514)</f>
        <v>0</v>
      </c>
      <c r="AK101" s="36">
        <f>SUMIF('PL3-GN TUNG DA'!$AO$15:$AO$514,"UBND huyện Chợ Mới",'PL3-GN TUNG DA'!$J$15:$J$514)</f>
        <v>0</v>
      </c>
      <c r="AL101" s="36"/>
      <c r="AM101" s="36"/>
      <c r="AN101" s="36"/>
      <c r="AO101" s="36"/>
      <c r="AP101" s="36"/>
      <c r="AQ101" s="36"/>
      <c r="AR101" s="36"/>
      <c r="AS101" s="36"/>
      <c r="AT101" s="36"/>
      <c r="AU101" s="36"/>
      <c r="AV101" s="36"/>
      <c r="AW101" s="36"/>
      <c r="AX101" s="36"/>
      <c r="AY101" s="36"/>
      <c r="AZ101" s="36">
        <f t="shared" ref="AZ101:AZ103" si="229">BA101+BG101</f>
        <v>0</v>
      </c>
      <c r="BA101" s="36">
        <f t="shared" ref="BA101:BA103" si="230">BB101+BC101+BD101+BE101</f>
        <v>0</v>
      </c>
      <c r="BB101" s="36"/>
      <c r="BC101" s="36">
        <f>SUMIF('PL3-GN TUNG DA'!$AO$15:$AO$514,"UBND huyện Chợ Mới",'PL3-GN TUNG DA'!$AB$15:$AB$514)</f>
        <v>0</v>
      </c>
      <c r="BD101" s="36"/>
      <c r="BE101" s="36"/>
      <c r="BF101" s="36"/>
      <c r="BG101" s="36"/>
      <c r="BH101" s="36"/>
      <c r="BI101" s="36"/>
      <c r="BJ101" s="36"/>
      <c r="BK101" s="36"/>
      <c r="BL101" s="36"/>
      <c r="BM101" s="36"/>
      <c r="BN101" s="113"/>
      <c r="BO101" s="326"/>
      <c r="BP101" s="74">
        <v>0</v>
      </c>
      <c r="BQ101" s="57">
        <f t="shared" si="146"/>
        <v>0</v>
      </c>
    </row>
    <row r="102" spans="1:69" s="74" customFormat="1">
      <c r="A102" s="46"/>
      <c r="B102" s="75" t="s">
        <v>441</v>
      </c>
      <c r="C102" s="36">
        <f t="shared" si="49"/>
        <v>12254</v>
      </c>
      <c r="D102" s="36">
        <f t="shared" si="50"/>
        <v>12254</v>
      </c>
      <c r="E102" s="36">
        <f>SUMIF('PL4-GN KD23-24'!$AD$11:$AD$489,"Ban QLDA ĐTXD KV huyện Chợ Mới",'PL4-GN KD23-24'!$E$11:$E$489)</f>
        <v>0</v>
      </c>
      <c r="F102" s="36">
        <f>SUMIF('PL4-GN KD23-24'!$AD$11:$AD$489,"Ban QLDA ĐTXD KV huyện Chợ Mới",'PL4-GN KD23-24'!$F$11:$F$489)</f>
        <v>12254</v>
      </c>
      <c r="G102" s="36">
        <f>SUMIF('PL4-GN KD23-24'!$AD$11:$AD$489,B102,'PL4-GN KD23-24'!$G$11:$G$489)</f>
        <v>0</v>
      </c>
      <c r="H102" s="36">
        <f>SUMIF('PL4-GN KD23-24'!$AD$11:$AD$489,B102,'PL4-GN KD23-24'!$H$11:$H$489)</f>
        <v>0</v>
      </c>
      <c r="I102" s="113"/>
      <c r="J102" s="75"/>
      <c r="K102" s="75"/>
      <c r="L102" s="75"/>
      <c r="M102" s="75"/>
      <c r="N102" s="75"/>
      <c r="O102" s="75"/>
      <c r="P102" s="324">
        <f t="shared" si="36"/>
        <v>7420</v>
      </c>
      <c r="Q102" s="324">
        <f t="shared" si="37"/>
        <v>7420</v>
      </c>
      <c r="R102" s="36">
        <f>SUMIF('PL4-GN KD23-24'!$AD$11:$AD$490,B102,'PL4-GN KD23-24'!$R$11:$R$490)</f>
        <v>0</v>
      </c>
      <c r="S102" s="36">
        <f>SUMIF('PL4-GN KD23-24'!$AD$11:$AD$490,"Ban QLDA ĐTXD KV huyện Chợ Mới",'PL4-GN KD23-24'!$S$11:$S$490)</f>
        <v>7420</v>
      </c>
      <c r="T102" s="36">
        <f>SUMIF('PL4-GN KD23-24'!$AD$11:$AD$490,B102,'PL4-GN KD23-24'!$T$11:$T$490)</f>
        <v>0</v>
      </c>
      <c r="U102" s="36">
        <f>SUMIF('PL4-GN KD23-24'!$AD$11:$AD$490,B102,'PL4-GN KD23-24'!$U$11:$U$490)</f>
        <v>0</v>
      </c>
      <c r="V102" s="75"/>
      <c r="W102" s="75"/>
      <c r="X102" s="75"/>
      <c r="Y102" s="75"/>
      <c r="Z102" s="75"/>
      <c r="AA102" s="75"/>
      <c r="AB102" s="75"/>
      <c r="AC102" s="86">
        <f t="shared" si="210"/>
        <v>60.551656601925906</v>
      </c>
      <c r="AD102" s="36">
        <f t="shared" si="226"/>
        <v>77302</v>
      </c>
      <c r="AE102" s="36">
        <f t="shared" si="39"/>
        <v>150412</v>
      </c>
      <c r="AF102" s="36">
        <f t="shared" si="227"/>
        <v>77302</v>
      </c>
      <c r="AG102" s="36">
        <f t="shared" si="228"/>
        <v>150412</v>
      </c>
      <c r="AH102" s="36">
        <f>SUMIF('PL3-GN TUNG DA'!$AO$15:$AO$514,"Ban QLDA ĐTXD KV huyện Chợ Mới",'PL3-GN TUNG DA'!$G$15:$G$514)</f>
        <v>0</v>
      </c>
      <c r="AI102" s="36">
        <f>SUMIF('PL3-GN TUNG DA'!$AO$15:$AO$514,"Ban QLDA ĐTXD KV huyện Chợ Mới",'PL3-GN TUNG DA'!$H$15:$H$514)</f>
        <v>0</v>
      </c>
      <c r="AJ102" s="36">
        <f>SUMIF('PL3-GN TUNG DA'!$AO$15:$AO$514,"Ban QLDA ĐTXD KV huyện Chợ Mới",'PL3-GN TUNG DA'!$I$15:$I$514)</f>
        <v>77302</v>
      </c>
      <c r="AK102" s="36">
        <f>SUMIF('PL3-GN TUNG DA'!$AO$15:$AO$514,"Ban QLDA ĐTXD KV huyện Chợ Mới",'PL3-GN TUNG DA'!$J$15:$J$514)</f>
        <v>150412</v>
      </c>
      <c r="AL102" s="36"/>
      <c r="AM102" s="36"/>
      <c r="AN102" s="36"/>
      <c r="AO102" s="36"/>
      <c r="AP102" s="36"/>
      <c r="AQ102" s="36"/>
      <c r="AR102" s="36"/>
      <c r="AS102" s="36"/>
      <c r="AT102" s="36"/>
      <c r="AU102" s="36"/>
      <c r="AV102" s="36"/>
      <c r="AW102" s="36"/>
      <c r="AX102" s="36"/>
      <c r="AY102" s="36"/>
      <c r="AZ102" s="36">
        <f t="shared" si="229"/>
        <v>99953</v>
      </c>
      <c r="BA102" s="36">
        <f t="shared" si="230"/>
        <v>99953</v>
      </c>
      <c r="BB102" s="36"/>
      <c r="BC102" s="36">
        <f>SUMIF('PL3-GN TUNG DA'!$AO$15:$AO$514,"Ban QLDA ĐTXD KV huyện Chợ Mới",'PL3-GN TUNG DA'!$AB$15:$AB$514)</f>
        <v>99953</v>
      </c>
      <c r="BD102" s="36"/>
      <c r="BE102" s="36"/>
      <c r="BF102" s="36"/>
      <c r="BG102" s="36"/>
      <c r="BH102" s="36"/>
      <c r="BI102" s="36"/>
      <c r="BJ102" s="36"/>
      <c r="BK102" s="36"/>
      <c r="BL102" s="36"/>
      <c r="BM102" s="36"/>
      <c r="BN102" s="113">
        <f t="shared" si="155"/>
        <v>129.30195855217198</v>
      </c>
      <c r="BO102" s="326">
        <f t="shared" si="156"/>
        <v>66.452809616254029</v>
      </c>
      <c r="BP102" s="74">
        <v>99953</v>
      </c>
      <c r="BQ102" s="57">
        <f t="shared" si="146"/>
        <v>107373</v>
      </c>
    </row>
    <row r="103" spans="1:69" ht="45" customHeight="1">
      <c r="A103" s="19"/>
      <c r="B103" s="5" t="s">
        <v>439</v>
      </c>
      <c r="C103" s="35">
        <f t="shared" si="49"/>
        <v>735</v>
      </c>
      <c r="D103" s="35">
        <f t="shared" si="50"/>
        <v>735</v>
      </c>
      <c r="E103" s="35">
        <f>'PL4-GN KD23-24'!E27</f>
        <v>735</v>
      </c>
      <c r="F103" s="240"/>
      <c r="G103" s="240"/>
      <c r="H103" s="240"/>
      <c r="I103" s="240"/>
      <c r="J103" s="5"/>
      <c r="K103" s="5"/>
      <c r="L103" s="5"/>
      <c r="M103" s="5"/>
      <c r="N103" s="5"/>
      <c r="O103" s="5"/>
      <c r="P103" s="254">
        <f t="shared" si="36"/>
        <v>3109</v>
      </c>
      <c r="Q103" s="254">
        <f t="shared" si="37"/>
        <v>3109</v>
      </c>
      <c r="R103" s="444">
        <f>'PL4-GN KD23-24'!R27</f>
        <v>2378</v>
      </c>
      <c r="S103" s="5"/>
      <c r="T103" s="5">
        <f>'PL4-GN KD23-24'!T27</f>
        <v>731</v>
      </c>
      <c r="U103" s="5"/>
      <c r="V103" s="5"/>
      <c r="W103" s="5"/>
      <c r="X103" s="5"/>
      <c r="Y103" s="5"/>
      <c r="Z103" s="5"/>
      <c r="AA103" s="5"/>
      <c r="AB103" s="5"/>
      <c r="AC103" s="5"/>
      <c r="AD103" s="35">
        <f t="shared" si="226"/>
        <v>62424</v>
      </c>
      <c r="AE103" s="35">
        <f t="shared" si="39"/>
        <v>62424</v>
      </c>
      <c r="AF103" s="39">
        <f t="shared" si="227"/>
        <v>62424</v>
      </c>
      <c r="AG103" s="39">
        <f t="shared" si="228"/>
        <v>62424</v>
      </c>
      <c r="AH103" s="35">
        <f>'PL3-GN TUNG DA'!G29</f>
        <v>32424</v>
      </c>
      <c r="AI103" s="35">
        <f>'PL3-GN TUNG DA'!H29</f>
        <v>32424</v>
      </c>
      <c r="AJ103" s="35"/>
      <c r="AK103" s="35"/>
      <c r="AL103" s="35">
        <f>'PL3-GN TUNG DA'!K29</f>
        <v>30000</v>
      </c>
      <c r="AM103" s="35"/>
      <c r="AN103" s="35"/>
      <c r="AO103" s="35"/>
      <c r="AP103" s="35"/>
      <c r="AQ103" s="35"/>
      <c r="AR103" s="35"/>
      <c r="AS103" s="35"/>
      <c r="AT103" s="35"/>
      <c r="AU103" s="35"/>
      <c r="AV103" s="35"/>
      <c r="AW103" s="35"/>
      <c r="AX103" s="35"/>
      <c r="AY103" s="35"/>
      <c r="AZ103" s="39">
        <f t="shared" si="229"/>
        <v>29539</v>
      </c>
      <c r="BA103" s="39">
        <f t="shared" si="230"/>
        <v>29539</v>
      </c>
      <c r="BB103" s="35">
        <f>'PL3-GN TUNG DA'!AA29</f>
        <v>14584</v>
      </c>
      <c r="BC103" s="35"/>
      <c r="BD103" s="35">
        <f>'PL3-GN TUNG DA'!AC29</f>
        <v>14955</v>
      </c>
      <c r="BE103" s="35"/>
      <c r="BF103" s="35"/>
      <c r="BG103" s="35"/>
      <c r="BH103" s="35"/>
      <c r="BI103" s="35"/>
      <c r="BJ103" s="35"/>
      <c r="BK103" s="35"/>
      <c r="BL103" s="35"/>
      <c r="BM103" s="35"/>
      <c r="BN103" s="112">
        <f t="shared" si="155"/>
        <v>47.319941048314753</v>
      </c>
      <c r="BO103" s="326">
        <f t="shared" si="156"/>
        <v>47.319941048314753</v>
      </c>
      <c r="BP103">
        <v>29539</v>
      </c>
      <c r="BQ103" s="57">
        <f t="shared" si="146"/>
        <v>32648</v>
      </c>
    </row>
    <row r="104" spans="1:69" s="180" customFormat="1">
      <c r="A104" s="20">
        <v>10</v>
      </c>
      <c r="B104" s="44" t="s">
        <v>19</v>
      </c>
      <c r="C104" s="34">
        <f t="shared" si="49"/>
        <v>0</v>
      </c>
      <c r="D104" s="34">
        <f t="shared" si="50"/>
        <v>0</v>
      </c>
      <c r="E104" s="111"/>
      <c r="F104" s="111"/>
      <c r="G104" s="111"/>
      <c r="H104" s="111"/>
      <c r="I104" s="111"/>
      <c r="J104" s="44"/>
      <c r="K104" s="44"/>
      <c r="L104" s="44"/>
      <c r="M104" s="44"/>
      <c r="N104" s="44"/>
      <c r="O104" s="44"/>
      <c r="P104" s="206">
        <f>P105+P106+P109</f>
        <v>0</v>
      </c>
      <c r="Q104" s="206">
        <f t="shared" ref="Q104:AB104" si="231">Q105+Q106+Q109</f>
        <v>0</v>
      </c>
      <c r="R104" s="206">
        <f t="shared" si="231"/>
        <v>0</v>
      </c>
      <c r="S104" s="206">
        <f t="shared" si="231"/>
        <v>0</v>
      </c>
      <c r="T104" s="206">
        <f t="shared" si="231"/>
        <v>0</v>
      </c>
      <c r="U104" s="206">
        <f t="shared" si="231"/>
        <v>0</v>
      </c>
      <c r="V104" s="206">
        <f t="shared" si="231"/>
        <v>0</v>
      </c>
      <c r="W104" s="206">
        <f t="shared" si="231"/>
        <v>0</v>
      </c>
      <c r="X104" s="206">
        <f t="shared" si="231"/>
        <v>0</v>
      </c>
      <c r="Y104" s="206">
        <f t="shared" si="231"/>
        <v>0</v>
      </c>
      <c r="Z104" s="206">
        <f t="shared" si="231"/>
        <v>0</v>
      </c>
      <c r="AA104" s="206">
        <f t="shared" si="231"/>
        <v>0</v>
      </c>
      <c r="AB104" s="206">
        <f t="shared" si="231"/>
        <v>0</v>
      </c>
      <c r="AC104" s="85"/>
      <c r="AD104" s="34">
        <f>AD105+AD106+AD109</f>
        <v>132228</v>
      </c>
      <c r="AE104" s="34">
        <f>AE105+AE106+AE109</f>
        <v>122151</v>
      </c>
      <c r="AF104" s="34">
        <f t="shared" ref="AF104:BM104" si="232">AF105+AF106+AF109</f>
        <v>121672</v>
      </c>
      <c r="AG104" s="34">
        <f t="shared" si="232"/>
        <v>111595</v>
      </c>
      <c r="AH104" s="34">
        <f t="shared" si="232"/>
        <v>36730</v>
      </c>
      <c r="AI104" s="34">
        <f t="shared" si="232"/>
        <v>38230</v>
      </c>
      <c r="AJ104" s="34">
        <f t="shared" si="232"/>
        <v>64942</v>
      </c>
      <c r="AK104" s="34">
        <f t="shared" si="232"/>
        <v>53365</v>
      </c>
      <c r="AL104" s="34">
        <f t="shared" si="232"/>
        <v>20000</v>
      </c>
      <c r="AM104" s="34">
        <f t="shared" si="232"/>
        <v>0</v>
      </c>
      <c r="AN104" s="34"/>
      <c r="AO104" s="34"/>
      <c r="AP104" s="34">
        <f t="shared" si="232"/>
        <v>10556</v>
      </c>
      <c r="AQ104" s="34">
        <f t="shared" si="232"/>
        <v>10556</v>
      </c>
      <c r="AR104" s="34">
        <f t="shared" si="232"/>
        <v>10556</v>
      </c>
      <c r="AS104" s="34">
        <f t="shared" si="232"/>
        <v>10556</v>
      </c>
      <c r="AT104" s="34">
        <f t="shared" si="232"/>
        <v>0</v>
      </c>
      <c r="AU104" s="34"/>
      <c r="AV104" s="34">
        <f t="shared" si="232"/>
        <v>0</v>
      </c>
      <c r="AW104" s="34">
        <f t="shared" si="232"/>
        <v>901</v>
      </c>
      <c r="AX104" s="34">
        <f t="shared" si="232"/>
        <v>9655</v>
      </c>
      <c r="AY104" s="34">
        <f t="shared" si="232"/>
        <v>0</v>
      </c>
      <c r="AZ104" s="34">
        <f t="shared" si="232"/>
        <v>71092</v>
      </c>
      <c r="BA104" s="34">
        <f t="shared" si="232"/>
        <v>60551</v>
      </c>
      <c r="BB104" s="34">
        <f t="shared" si="232"/>
        <v>24509</v>
      </c>
      <c r="BC104" s="34">
        <f t="shared" si="232"/>
        <v>32370</v>
      </c>
      <c r="BD104" s="34">
        <f t="shared" si="232"/>
        <v>3672</v>
      </c>
      <c r="BE104" s="34">
        <f t="shared" si="232"/>
        <v>0</v>
      </c>
      <c r="BF104" s="34"/>
      <c r="BG104" s="34">
        <f t="shared" si="232"/>
        <v>10541</v>
      </c>
      <c r="BH104" s="34">
        <f t="shared" si="232"/>
        <v>10541</v>
      </c>
      <c r="BI104" s="34">
        <f t="shared" si="232"/>
        <v>0</v>
      </c>
      <c r="BJ104" s="34">
        <f t="shared" si="232"/>
        <v>0</v>
      </c>
      <c r="BK104" s="34">
        <f t="shared" si="232"/>
        <v>898</v>
      </c>
      <c r="BL104" s="34">
        <f t="shared" si="232"/>
        <v>9643</v>
      </c>
      <c r="BM104" s="34">
        <f t="shared" si="232"/>
        <v>0</v>
      </c>
      <c r="BN104" s="111">
        <f t="shared" si="155"/>
        <v>53.76470944126811</v>
      </c>
      <c r="BO104" s="327">
        <f t="shared" si="156"/>
        <v>58.20009660174702</v>
      </c>
      <c r="BP104" s="180">
        <v>71092</v>
      </c>
      <c r="BQ104" s="57">
        <f t="shared" si="146"/>
        <v>71092</v>
      </c>
    </row>
    <row r="105" spans="1:69">
      <c r="A105" s="19"/>
      <c r="B105" s="45" t="s">
        <v>335</v>
      </c>
      <c r="C105" s="35">
        <f t="shared" si="49"/>
        <v>0</v>
      </c>
      <c r="D105" s="35">
        <f t="shared" si="50"/>
        <v>0</v>
      </c>
      <c r="E105" s="240"/>
      <c r="F105" s="240"/>
      <c r="G105" s="240"/>
      <c r="H105" s="240"/>
      <c r="I105" s="240"/>
      <c r="J105" s="45"/>
      <c r="K105" s="45"/>
      <c r="L105" s="45"/>
      <c r="M105" s="45"/>
      <c r="N105" s="45"/>
      <c r="O105" s="45"/>
      <c r="P105" s="254">
        <f t="shared" si="36"/>
        <v>0</v>
      </c>
      <c r="Q105" s="254">
        <f t="shared" si="37"/>
        <v>0</v>
      </c>
      <c r="R105" s="45"/>
      <c r="S105" s="45"/>
      <c r="T105" s="45"/>
      <c r="U105" s="45"/>
      <c r="V105" s="45"/>
      <c r="W105" s="45"/>
      <c r="X105" s="45"/>
      <c r="Y105" s="45"/>
      <c r="Z105" s="45"/>
      <c r="AA105" s="45"/>
      <c r="AB105" s="45"/>
      <c r="AC105" s="45"/>
      <c r="AD105" s="35">
        <f t="shared" ref="AD105" si="233">AF105+AP105</f>
        <v>10556</v>
      </c>
      <c r="AE105" s="35">
        <f t="shared" si="39"/>
        <v>10556</v>
      </c>
      <c r="AF105" s="39">
        <f t="shared" ref="AF105" si="234">AH105+AJ105+AL105+AM105</f>
        <v>0</v>
      </c>
      <c r="AG105" s="39"/>
      <c r="AH105" s="35"/>
      <c r="AI105" s="35"/>
      <c r="AJ105" s="35"/>
      <c r="AK105" s="35"/>
      <c r="AL105" s="35"/>
      <c r="AM105" s="35"/>
      <c r="AN105" s="35"/>
      <c r="AO105" s="35"/>
      <c r="AP105" s="39">
        <f t="shared" ref="AP105" si="235">AR105+AY105</f>
        <v>10556</v>
      </c>
      <c r="AQ105" s="35">
        <f t="shared" ref="AQ105" si="236">AS105+AY105</f>
        <v>10556</v>
      </c>
      <c r="AR105" s="39">
        <f t="shared" ref="AR105" si="237">AT105+AV105+AW105+AX105</f>
        <v>10556</v>
      </c>
      <c r="AS105" s="39">
        <f t="shared" ref="AS105" si="238">AU105+AV105+AW105+AX105+AY105</f>
        <v>10556</v>
      </c>
      <c r="AT105" s="39"/>
      <c r="AU105" s="39"/>
      <c r="AV105" s="39"/>
      <c r="AW105" s="39">
        <f>SUMIF('PL3-GN TUNG DA'!$AO$15:$AO$514,"UBND huyện Thoại Sơn",'PL3-GN TUNG DA'!$V$15:$V$514)</f>
        <v>901</v>
      </c>
      <c r="AX105" s="39">
        <f>SUMIF('PL3-GN TUNG DA'!$AO$15:$AO$514,"UBND huyện Thoại Sơn",'PL3-GN TUNG DA'!$W$15:$W$514)</f>
        <v>9655</v>
      </c>
      <c r="AY105" s="35"/>
      <c r="AZ105" s="39">
        <f t="shared" ref="AZ105" si="239">BA105+BG105</f>
        <v>10541</v>
      </c>
      <c r="BA105" s="39">
        <f t="shared" ref="BA105" si="240">BB105+BC105+BD105+BE105</f>
        <v>0</v>
      </c>
      <c r="BB105" s="35"/>
      <c r="BC105" s="35"/>
      <c r="BD105" s="35"/>
      <c r="BE105" s="35"/>
      <c r="BF105" s="35"/>
      <c r="BG105" s="36">
        <f t="shared" ref="BG105" si="241">BH105+BM105</f>
        <v>10541</v>
      </c>
      <c r="BH105" s="36">
        <f t="shared" ref="BH105" si="242">BI105+BJ105+BK105+BL105</f>
        <v>10541</v>
      </c>
      <c r="BI105" s="35"/>
      <c r="BJ105" s="35"/>
      <c r="BK105" s="39">
        <f>SUMIF('PL3-GN TUNG DA'!$AO$15:$AO$514,"UBND huyện Thoại Sơn",'PL3-GN TUNG DA'!$AJ$15:$AJ$514)</f>
        <v>898</v>
      </c>
      <c r="BL105" s="39">
        <f>SUMIF('PL3-GN TUNG DA'!$AO$15:$AO$514,"UBND huyện Thoại Sơn",'PL3-GN TUNG DA'!$AK$15:$AK$514)</f>
        <v>9643</v>
      </c>
      <c r="BM105" s="35"/>
      <c r="BN105" s="112">
        <f t="shared" si="155"/>
        <v>99.857900719969678</v>
      </c>
      <c r="BO105" s="326">
        <f t="shared" si="156"/>
        <v>99.857900719969678</v>
      </c>
      <c r="BP105">
        <v>10541</v>
      </c>
      <c r="BQ105" s="57">
        <f t="shared" si="146"/>
        <v>10541</v>
      </c>
    </row>
    <row r="106" spans="1:69" ht="41.25" customHeight="1">
      <c r="A106" s="19"/>
      <c r="B106" s="5" t="s">
        <v>336</v>
      </c>
      <c r="C106" s="35">
        <f t="shared" si="49"/>
        <v>0</v>
      </c>
      <c r="D106" s="35">
        <f t="shared" si="50"/>
        <v>0</v>
      </c>
      <c r="E106" s="240"/>
      <c r="F106" s="240"/>
      <c r="G106" s="240"/>
      <c r="H106" s="240"/>
      <c r="I106" s="240"/>
      <c r="J106" s="5"/>
      <c r="K106" s="5"/>
      <c r="L106" s="5"/>
      <c r="M106" s="5"/>
      <c r="N106" s="5"/>
      <c r="O106" s="5"/>
      <c r="P106" s="254">
        <f t="shared" si="36"/>
        <v>0</v>
      </c>
      <c r="Q106" s="254">
        <f t="shared" si="37"/>
        <v>0</v>
      </c>
      <c r="R106" s="5"/>
      <c r="S106" s="5"/>
      <c r="T106" s="5"/>
      <c r="U106" s="5"/>
      <c r="V106" s="5"/>
      <c r="W106" s="5"/>
      <c r="X106" s="5"/>
      <c r="Y106" s="5"/>
      <c r="Z106" s="5"/>
      <c r="AA106" s="5"/>
      <c r="AB106" s="5"/>
      <c r="AC106" s="5"/>
      <c r="AD106" s="35">
        <f>AD107+AD108</f>
        <v>64942</v>
      </c>
      <c r="AE106" s="35">
        <f t="shared" si="39"/>
        <v>54865</v>
      </c>
      <c r="AF106" s="35">
        <f t="shared" ref="AF106:BE106" si="243">AF107+AF108</f>
        <v>64942</v>
      </c>
      <c r="AG106" s="35">
        <f t="shared" si="243"/>
        <v>54865</v>
      </c>
      <c r="AH106" s="35">
        <f t="shared" si="243"/>
        <v>0</v>
      </c>
      <c r="AI106" s="35">
        <f t="shared" si="243"/>
        <v>1500</v>
      </c>
      <c r="AJ106" s="35">
        <f t="shared" si="243"/>
        <v>64942</v>
      </c>
      <c r="AK106" s="35">
        <f t="shared" si="243"/>
        <v>53365</v>
      </c>
      <c r="AL106" s="35">
        <f t="shared" si="243"/>
        <v>0</v>
      </c>
      <c r="AM106" s="35">
        <f t="shared" si="243"/>
        <v>0</v>
      </c>
      <c r="AN106" s="35"/>
      <c r="AO106" s="35"/>
      <c r="AP106" s="35">
        <f t="shared" si="243"/>
        <v>0</v>
      </c>
      <c r="AQ106" s="35"/>
      <c r="AR106" s="35">
        <f t="shared" si="243"/>
        <v>0</v>
      </c>
      <c r="AS106" s="35"/>
      <c r="AT106" s="35">
        <f t="shared" si="243"/>
        <v>0</v>
      </c>
      <c r="AU106" s="35"/>
      <c r="AV106" s="35">
        <f t="shared" si="243"/>
        <v>0</v>
      </c>
      <c r="AW106" s="35">
        <f t="shared" si="243"/>
        <v>0</v>
      </c>
      <c r="AX106" s="35">
        <f t="shared" si="243"/>
        <v>0</v>
      </c>
      <c r="AY106" s="35">
        <f t="shared" si="243"/>
        <v>0</v>
      </c>
      <c r="AZ106" s="35">
        <f t="shared" si="243"/>
        <v>32410</v>
      </c>
      <c r="BA106" s="35">
        <f t="shared" si="243"/>
        <v>32410</v>
      </c>
      <c r="BB106" s="35">
        <f t="shared" si="243"/>
        <v>40</v>
      </c>
      <c r="BC106" s="35">
        <f t="shared" si="243"/>
        <v>32370</v>
      </c>
      <c r="BD106" s="35">
        <f t="shared" si="243"/>
        <v>0</v>
      </c>
      <c r="BE106" s="35">
        <f t="shared" si="243"/>
        <v>0</v>
      </c>
      <c r="BF106" s="35"/>
      <c r="BG106" s="35"/>
      <c r="BH106" s="35"/>
      <c r="BI106" s="35"/>
      <c r="BJ106" s="35"/>
      <c r="BK106" s="35"/>
      <c r="BL106" s="35"/>
      <c r="BM106" s="35"/>
      <c r="BN106" s="112">
        <f t="shared" si="155"/>
        <v>49.90607003172061</v>
      </c>
      <c r="BO106" s="326">
        <f t="shared" si="156"/>
        <v>59.072268294905669</v>
      </c>
      <c r="BP106">
        <v>32410</v>
      </c>
      <c r="BQ106" s="57">
        <f t="shared" si="146"/>
        <v>32410</v>
      </c>
    </row>
    <row r="107" spans="1:69" s="74" customFormat="1">
      <c r="A107" s="46"/>
      <c r="B107" s="75" t="s">
        <v>442</v>
      </c>
      <c r="C107" s="36">
        <f t="shared" si="49"/>
        <v>0</v>
      </c>
      <c r="D107" s="36">
        <f t="shared" si="50"/>
        <v>0</v>
      </c>
      <c r="E107" s="113"/>
      <c r="F107" s="113"/>
      <c r="G107" s="113"/>
      <c r="H107" s="113"/>
      <c r="I107" s="113"/>
      <c r="J107" s="75"/>
      <c r="K107" s="75"/>
      <c r="L107" s="75"/>
      <c r="M107" s="75"/>
      <c r="N107" s="75"/>
      <c r="O107" s="75"/>
      <c r="P107" s="324">
        <f t="shared" si="36"/>
        <v>0</v>
      </c>
      <c r="Q107" s="324">
        <f t="shared" si="37"/>
        <v>0</v>
      </c>
      <c r="R107" s="75"/>
      <c r="S107" s="75"/>
      <c r="T107" s="75"/>
      <c r="U107" s="75"/>
      <c r="V107" s="75"/>
      <c r="W107" s="75"/>
      <c r="X107" s="75"/>
      <c r="Y107" s="75"/>
      <c r="Z107" s="75"/>
      <c r="AA107" s="75"/>
      <c r="AB107" s="75"/>
      <c r="AC107" s="75"/>
      <c r="AD107" s="36">
        <f t="shared" ref="AD107:AD109" si="244">AF107+AP107</f>
        <v>90</v>
      </c>
      <c r="AE107" s="36">
        <f t="shared" si="39"/>
        <v>90</v>
      </c>
      <c r="AF107" s="36">
        <f t="shared" ref="AF107:AF109" si="245">AH107+AJ107+AL107+AM107</f>
        <v>90</v>
      </c>
      <c r="AG107" s="36">
        <f t="shared" ref="AG107:AG109" si="246">AI107+AK107+AL107+AN107+AO107</f>
        <v>90</v>
      </c>
      <c r="AH107" s="36">
        <f>SUMIF('PL3-GN TUNG DA'!$AO$15:$AO$514,"UBND huyện Thoại Sơn",'PL3-GN TUNG DA'!$G$15:$G$514)</f>
        <v>0</v>
      </c>
      <c r="AI107" s="36">
        <f>SUMIF('PL3-GN TUNG DA'!$AO$15:$AO$514,"UBND huyện Thoại Sơn",'PL3-GN TUNG DA'!$H$15:$H$514)</f>
        <v>0</v>
      </c>
      <c r="AJ107" s="36">
        <f>SUMIF('PL3-GN TUNG DA'!$AO$15:$AO$514,"UBND huyện Thoại Sơn",'PL3-GN TUNG DA'!$I$15:$I$514)</f>
        <v>90</v>
      </c>
      <c r="AK107" s="36">
        <f>SUMIF('PL3-GN TUNG DA'!$AO$15:$AO$514,"UBND huyện Thoại Sơn",'PL3-GN TUNG DA'!$J$15:$J$514)</f>
        <v>90</v>
      </c>
      <c r="AL107" s="36"/>
      <c r="AM107" s="36"/>
      <c r="AN107" s="36"/>
      <c r="AO107" s="36"/>
      <c r="AP107" s="36"/>
      <c r="AQ107" s="36"/>
      <c r="AR107" s="36"/>
      <c r="AS107" s="36"/>
      <c r="AT107" s="36"/>
      <c r="AU107" s="36"/>
      <c r="AV107" s="36"/>
      <c r="AW107" s="36"/>
      <c r="AX107" s="36"/>
      <c r="AY107" s="36"/>
      <c r="AZ107" s="36">
        <f t="shared" ref="AZ107:AZ109" si="247">BA107+BG107</f>
        <v>0</v>
      </c>
      <c r="BA107" s="36">
        <f t="shared" ref="BA107:BA109" si="248">BB107+BC107+BD107+BE107</f>
        <v>0</v>
      </c>
      <c r="BB107" s="36"/>
      <c r="BC107" s="36">
        <f>SUMIF('PL3-GN TUNG DA'!$AO$15:$AO$514,"UBND huyện Thoại Sơn",'PL3-GN TUNG DA'!$AB$15:$AB$514)</f>
        <v>0</v>
      </c>
      <c r="BD107" s="36"/>
      <c r="BE107" s="36"/>
      <c r="BF107" s="36"/>
      <c r="BG107" s="36"/>
      <c r="BH107" s="36"/>
      <c r="BI107" s="36"/>
      <c r="BJ107" s="36"/>
      <c r="BK107" s="36"/>
      <c r="BL107" s="36"/>
      <c r="BM107" s="36"/>
      <c r="BN107" s="113">
        <f t="shared" si="155"/>
        <v>0</v>
      </c>
      <c r="BO107" s="326">
        <f t="shared" si="156"/>
        <v>0</v>
      </c>
      <c r="BP107" s="74">
        <v>0</v>
      </c>
      <c r="BQ107" s="57">
        <f t="shared" si="146"/>
        <v>0</v>
      </c>
    </row>
    <row r="108" spans="1:69" s="74" customFormat="1" ht="37.5">
      <c r="A108" s="46"/>
      <c r="B108" s="75" t="s">
        <v>443</v>
      </c>
      <c r="C108" s="36">
        <f t="shared" si="49"/>
        <v>0</v>
      </c>
      <c r="D108" s="36">
        <f t="shared" si="50"/>
        <v>0</v>
      </c>
      <c r="E108" s="113"/>
      <c r="F108" s="113"/>
      <c r="G108" s="113"/>
      <c r="H108" s="113"/>
      <c r="I108" s="113"/>
      <c r="J108" s="75"/>
      <c r="K108" s="75"/>
      <c r="L108" s="75"/>
      <c r="M108" s="75"/>
      <c r="N108" s="75"/>
      <c r="O108" s="75"/>
      <c r="P108" s="324">
        <f t="shared" si="36"/>
        <v>0</v>
      </c>
      <c r="Q108" s="324">
        <f t="shared" ref="Q108:Q115" si="249">SUM(R108:U108)</f>
        <v>0</v>
      </c>
      <c r="R108" s="75"/>
      <c r="S108" s="75"/>
      <c r="T108" s="75"/>
      <c r="U108" s="75"/>
      <c r="V108" s="75"/>
      <c r="W108" s="75"/>
      <c r="X108" s="75"/>
      <c r="Y108" s="75"/>
      <c r="Z108" s="75"/>
      <c r="AA108" s="75"/>
      <c r="AB108" s="75"/>
      <c r="AC108" s="75"/>
      <c r="AD108" s="36">
        <f t="shared" si="244"/>
        <v>64852</v>
      </c>
      <c r="AE108" s="36">
        <f t="shared" si="39"/>
        <v>54775</v>
      </c>
      <c r="AF108" s="36">
        <f t="shared" si="245"/>
        <v>64852</v>
      </c>
      <c r="AG108" s="36">
        <f t="shared" si="246"/>
        <v>54775</v>
      </c>
      <c r="AH108" s="36">
        <f>SUMIF('PL3-GN TUNG DA'!$AO$15:$AO$514,"Ban QLDA ĐTXD KV huyện Thoại Sơn",'PL3-GN TUNG DA'!$G$15:$G$514)</f>
        <v>0</v>
      </c>
      <c r="AI108" s="36">
        <f>SUMIF('PL3-GN TUNG DA'!$AO$15:$AO$514,"Ban QLDA ĐTXD KV huyện Thoại Sơn",'PL3-GN TUNG DA'!$H$15:$H$514)</f>
        <v>1500</v>
      </c>
      <c r="AJ108" s="36">
        <f>SUMIF('PL3-GN TUNG DA'!$AO$15:$AO$514,"Ban QLDA ĐTXD KV huyện Thoại Sơn",'PL3-GN TUNG DA'!$I$15:$I$514)</f>
        <v>64852</v>
      </c>
      <c r="AK108" s="36">
        <f>SUMIF('PL3-GN TUNG DA'!$AO$15:$AO$514,"Ban QLDA ĐTXD KV huyện Thoại Sơn",'PL3-GN TUNG DA'!$J$15:$J$514)</f>
        <v>53275</v>
      </c>
      <c r="AL108" s="36"/>
      <c r="AM108" s="36"/>
      <c r="AN108" s="36"/>
      <c r="AO108" s="36"/>
      <c r="AP108" s="36"/>
      <c r="AQ108" s="36"/>
      <c r="AR108" s="36"/>
      <c r="AS108" s="36"/>
      <c r="AT108" s="36"/>
      <c r="AU108" s="36"/>
      <c r="AV108" s="36"/>
      <c r="AW108" s="36"/>
      <c r="AX108" s="36"/>
      <c r="AY108" s="36"/>
      <c r="AZ108" s="36">
        <f t="shared" si="247"/>
        <v>32410</v>
      </c>
      <c r="BA108" s="36">
        <f t="shared" si="248"/>
        <v>32410</v>
      </c>
      <c r="BB108" s="36">
        <f>SUMIF('PL3-GN TUNG DA'!$AO$15:$AO$514,"Ban QLDA ĐTXD KV huyện Thoại Sơn",'PL3-GN TUNG DA'!$AA$15:$AA$514)</f>
        <v>40</v>
      </c>
      <c r="BC108" s="36">
        <f>SUMIF('PL3-GN TUNG DA'!$AO$15:$AO$514,"Ban QLDA ĐTXD KV huyện Thoại Sơn",'PL3-GN TUNG DA'!$AB$15:$AB$514)</f>
        <v>32370</v>
      </c>
      <c r="BD108" s="36"/>
      <c r="BE108" s="36"/>
      <c r="BF108" s="36"/>
      <c r="BG108" s="36"/>
      <c r="BH108" s="36"/>
      <c r="BI108" s="36"/>
      <c r="BJ108" s="36"/>
      <c r="BK108" s="36"/>
      <c r="BL108" s="36"/>
      <c r="BM108" s="36"/>
      <c r="BN108" s="113">
        <f t="shared" si="155"/>
        <v>49.975328440140629</v>
      </c>
      <c r="BO108" s="326">
        <f t="shared" si="156"/>
        <v>59.169329073482423</v>
      </c>
      <c r="BP108" s="74">
        <v>32410</v>
      </c>
      <c r="BQ108" s="57">
        <f t="shared" si="146"/>
        <v>32410</v>
      </c>
    </row>
    <row r="109" spans="1:69" ht="44.25" customHeight="1">
      <c r="A109" s="19"/>
      <c r="B109" s="5" t="s">
        <v>439</v>
      </c>
      <c r="C109" s="35">
        <f t="shared" si="49"/>
        <v>0</v>
      </c>
      <c r="D109" s="35">
        <f t="shared" si="50"/>
        <v>0</v>
      </c>
      <c r="E109" s="240"/>
      <c r="F109" s="240"/>
      <c r="G109" s="240"/>
      <c r="H109" s="240"/>
      <c r="I109" s="240"/>
      <c r="J109" s="5"/>
      <c r="K109" s="5"/>
      <c r="L109" s="5"/>
      <c r="M109" s="5"/>
      <c r="N109" s="5"/>
      <c r="O109" s="5"/>
      <c r="P109" s="254">
        <f t="shared" si="36"/>
        <v>0</v>
      </c>
      <c r="Q109" s="254">
        <f t="shared" si="249"/>
        <v>0</v>
      </c>
      <c r="R109" s="339"/>
      <c r="S109" s="5"/>
      <c r="T109" s="5"/>
      <c r="U109" s="5"/>
      <c r="V109" s="5"/>
      <c r="W109" s="5"/>
      <c r="X109" s="5"/>
      <c r="Y109" s="5"/>
      <c r="Z109" s="5"/>
      <c r="AA109" s="5"/>
      <c r="AB109" s="5"/>
      <c r="AC109" s="84"/>
      <c r="AD109" s="35">
        <f t="shared" si="244"/>
        <v>56730</v>
      </c>
      <c r="AE109" s="35">
        <f t="shared" si="39"/>
        <v>56730</v>
      </c>
      <c r="AF109" s="39">
        <f t="shared" si="245"/>
        <v>56730</v>
      </c>
      <c r="AG109" s="39">
        <f t="shared" si="246"/>
        <v>56730</v>
      </c>
      <c r="AH109" s="35">
        <f>'PL3-GN TUNG DA'!G30</f>
        <v>36730</v>
      </c>
      <c r="AI109" s="35">
        <f>'PL3-GN TUNG DA'!H30</f>
        <v>36730</v>
      </c>
      <c r="AJ109" s="35"/>
      <c r="AK109" s="35"/>
      <c r="AL109" s="35">
        <f>'PL3-GN TUNG DA'!K30</f>
        <v>20000</v>
      </c>
      <c r="AM109" s="35"/>
      <c r="AN109" s="35"/>
      <c r="AO109" s="35"/>
      <c r="AP109" s="35"/>
      <c r="AQ109" s="35"/>
      <c r="AR109" s="35"/>
      <c r="AS109" s="35"/>
      <c r="AT109" s="35"/>
      <c r="AU109" s="35"/>
      <c r="AV109" s="35"/>
      <c r="AW109" s="35"/>
      <c r="AX109" s="35"/>
      <c r="AY109" s="35"/>
      <c r="AZ109" s="39">
        <f t="shared" si="247"/>
        <v>28141</v>
      </c>
      <c r="BA109" s="39">
        <f t="shared" si="248"/>
        <v>28141</v>
      </c>
      <c r="BB109" s="35">
        <f>'PL3-GN TUNG DA'!AA30</f>
        <v>24469</v>
      </c>
      <c r="BC109" s="35"/>
      <c r="BD109" s="35">
        <f>'PL3-GN TUNG DA'!AC30</f>
        <v>3672</v>
      </c>
      <c r="BE109" s="35"/>
      <c r="BF109" s="35"/>
      <c r="BG109" s="35"/>
      <c r="BH109" s="35"/>
      <c r="BI109" s="35"/>
      <c r="BJ109" s="35"/>
      <c r="BK109" s="35"/>
      <c r="BL109" s="35"/>
      <c r="BM109" s="35"/>
      <c r="BN109" s="112">
        <f t="shared" si="155"/>
        <v>49.605147188436455</v>
      </c>
      <c r="BO109" s="326">
        <f t="shared" si="156"/>
        <v>49.605147188436455</v>
      </c>
      <c r="BP109">
        <v>28141</v>
      </c>
      <c r="BQ109" s="57">
        <f t="shared" si="146"/>
        <v>28141</v>
      </c>
    </row>
    <row r="110" spans="1:69">
      <c r="A110" s="20">
        <v>11</v>
      </c>
      <c r="B110" s="44" t="s">
        <v>20</v>
      </c>
      <c r="C110" s="34">
        <f>C111+C112+C115</f>
        <v>9298</v>
      </c>
      <c r="D110" s="34">
        <f t="shared" ref="D110:O110" si="250">D111+D112+D115</f>
        <v>9298</v>
      </c>
      <c r="E110" s="34">
        <f t="shared" si="250"/>
        <v>9298</v>
      </c>
      <c r="F110" s="34">
        <f t="shared" si="250"/>
        <v>0</v>
      </c>
      <c r="G110" s="34">
        <f t="shared" si="250"/>
        <v>0</v>
      </c>
      <c r="H110" s="34">
        <f t="shared" si="250"/>
        <v>0</v>
      </c>
      <c r="I110" s="34">
        <f t="shared" si="250"/>
        <v>0</v>
      </c>
      <c r="J110" s="34">
        <f t="shared" si="250"/>
        <v>0</v>
      </c>
      <c r="K110" s="34">
        <f t="shared" si="250"/>
        <v>0</v>
      </c>
      <c r="L110" s="34">
        <f t="shared" si="250"/>
        <v>0</v>
      </c>
      <c r="M110" s="34">
        <f t="shared" si="250"/>
        <v>0</v>
      </c>
      <c r="N110" s="34">
        <f t="shared" si="250"/>
        <v>0</v>
      </c>
      <c r="O110" s="34">
        <f t="shared" si="250"/>
        <v>0</v>
      </c>
      <c r="P110" s="206">
        <f t="shared" ref="P110:P115" si="251">Q110+V110</f>
        <v>4467</v>
      </c>
      <c r="Q110" s="206">
        <f t="shared" si="249"/>
        <v>4467</v>
      </c>
      <c r="R110" s="34">
        <f t="shared" ref="R110:AB110" si="252">R111+R112+R115</f>
        <v>4467</v>
      </c>
      <c r="S110" s="34">
        <f t="shared" si="252"/>
        <v>0</v>
      </c>
      <c r="T110" s="34">
        <f t="shared" si="252"/>
        <v>0</v>
      </c>
      <c r="U110" s="34">
        <f t="shared" si="252"/>
        <v>0</v>
      </c>
      <c r="V110" s="34">
        <f t="shared" si="252"/>
        <v>0</v>
      </c>
      <c r="W110" s="34">
        <f t="shared" si="252"/>
        <v>0</v>
      </c>
      <c r="X110" s="34">
        <f t="shared" si="252"/>
        <v>0</v>
      </c>
      <c r="Y110" s="34">
        <f t="shared" si="252"/>
        <v>0</v>
      </c>
      <c r="Z110" s="34">
        <f t="shared" si="252"/>
        <v>0</v>
      </c>
      <c r="AA110" s="34">
        <f t="shared" si="252"/>
        <v>0</v>
      </c>
      <c r="AB110" s="34">
        <f t="shared" si="252"/>
        <v>0</v>
      </c>
      <c r="AC110" s="85">
        <f t="shared" ref="AC110" si="253">P110/C110*100</f>
        <v>48.042589804258981</v>
      </c>
      <c r="AD110" s="34">
        <f>AD111+AD112+AD115</f>
        <v>272530</v>
      </c>
      <c r="AE110" s="34">
        <f>AE111+AE112+AE115</f>
        <v>305980</v>
      </c>
      <c r="AF110" s="34">
        <f t="shared" ref="AF110:BM110" si="254">AF111+AF112+AF115</f>
        <v>183788</v>
      </c>
      <c r="AG110" s="34">
        <f t="shared" si="254"/>
        <v>217238</v>
      </c>
      <c r="AH110" s="34">
        <f t="shared" si="254"/>
        <v>43387</v>
      </c>
      <c r="AI110" s="34">
        <f t="shared" si="254"/>
        <v>39245</v>
      </c>
      <c r="AJ110" s="34">
        <f t="shared" si="254"/>
        <v>125401</v>
      </c>
      <c r="AK110" s="34">
        <f t="shared" si="254"/>
        <v>162993</v>
      </c>
      <c r="AL110" s="34">
        <f t="shared" si="254"/>
        <v>15000</v>
      </c>
      <c r="AM110" s="34">
        <f t="shared" si="254"/>
        <v>0</v>
      </c>
      <c r="AN110" s="34"/>
      <c r="AO110" s="34"/>
      <c r="AP110" s="34">
        <f t="shared" si="254"/>
        <v>88742</v>
      </c>
      <c r="AQ110" s="34">
        <f t="shared" si="254"/>
        <v>88742</v>
      </c>
      <c r="AR110" s="34">
        <f t="shared" si="254"/>
        <v>88742</v>
      </c>
      <c r="AS110" s="34">
        <f t="shared" si="254"/>
        <v>88742</v>
      </c>
      <c r="AT110" s="34">
        <f t="shared" si="254"/>
        <v>0</v>
      </c>
      <c r="AU110" s="34"/>
      <c r="AV110" s="34">
        <f t="shared" si="254"/>
        <v>56152</v>
      </c>
      <c r="AW110" s="34">
        <f t="shared" si="254"/>
        <v>22245</v>
      </c>
      <c r="AX110" s="34">
        <f t="shared" si="254"/>
        <v>10345</v>
      </c>
      <c r="AY110" s="34">
        <f t="shared" si="254"/>
        <v>0</v>
      </c>
      <c r="AZ110" s="34">
        <f t="shared" si="254"/>
        <v>261867</v>
      </c>
      <c r="BA110" s="34">
        <f t="shared" si="254"/>
        <v>178469</v>
      </c>
      <c r="BB110" s="34">
        <f t="shared" si="254"/>
        <v>29016</v>
      </c>
      <c r="BC110" s="34">
        <f t="shared" si="254"/>
        <v>136685</v>
      </c>
      <c r="BD110" s="34">
        <f t="shared" si="254"/>
        <v>12768</v>
      </c>
      <c r="BE110" s="34">
        <f t="shared" si="254"/>
        <v>0</v>
      </c>
      <c r="BF110" s="34"/>
      <c r="BG110" s="34">
        <f t="shared" si="254"/>
        <v>83398</v>
      </c>
      <c r="BH110" s="34">
        <f t="shared" si="254"/>
        <v>83398</v>
      </c>
      <c r="BI110" s="34">
        <f t="shared" si="254"/>
        <v>0</v>
      </c>
      <c r="BJ110" s="34">
        <f t="shared" si="254"/>
        <v>56132</v>
      </c>
      <c r="BK110" s="34">
        <f t="shared" si="254"/>
        <v>17078</v>
      </c>
      <c r="BL110" s="34">
        <f t="shared" si="254"/>
        <v>10188</v>
      </c>
      <c r="BM110" s="34">
        <f t="shared" si="254"/>
        <v>0</v>
      </c>
      <c r="BN110" s="111">
        <f t="shared" si="155"/>
        <v>96.087403221663664</v>
      </c>
      <c r="BO110" s="327">
        <f t="shared" si="156"/>
        <v>85.583044643440758</v>
      </c>
      <c r="BP110">
        <v>261867</v>
      </c>
      <c r="BQ110" s="57">
        <f t="shared" si="146"/>
        <v>266334</v>
      </c>
    </row>
    <row r="111" spans="1:69">
      <c r="A111" s="19"/>
      <c r="B111" s="45" t="s">
        <v>335</v>
      </c>
      <c r="C111" s="35">
        <f t="shared" ref="C111:C115" si="255">D111+I111</f>
        <v>0</v>
      </c>
      <c r="D111" s="35">
        <f t="shared" ref="D111:D115" si="256">SUM(E111:H111)</f>
        <v>0</v>
      </c>
      <c r="E111" s="35">
        <f>SUMIF('PL4-GN KD23-24'!$AD$11:$AD$489,B111,'PL4-GN KD23-24'!$E$11:$E$489)</f>
        <v>0</v>
      </c>
      <c r="F111" s="35">
        <f>SUMIF('PL4-GN KD23-24'!$AD$11:$AD$489,B111,'PL4-GN KD23-24'!$F$11:$F$489)</f>
        <v>0</v>
      </c>
      <c r="G111" s="35">
        <f>SUMIF('PL4-GN KD23-24'!$AD$11:$AD$489,B111,'PL4-GN KD23-24'!$G$11:$G$489)</f>
        <v>0</v>
      </c>
      <c r="H111" s="35">
        <f>SUMIF('PL4-GN KD23-24'!$AD$11:$AD$489,B111,'PL4-GN KD23-24'!$H$11:$H$489)</f>
        <v>0</v>
      </c>
      <c r="I111" s="240"/>
      <c r="J111" s="45"/>
      <c r="K111" s="45"/>
      <c r="L111" s="45"/>
      <c r="M111" s="45"/>
      <c r="N111" s="45"/>
      <c r="O111" s="45"/>
      <c r="P111" s="254">
        <f t="shared" si="251"/>
        <v>0</v>
      </c>
      <c r="Q111" s="254">
        <f t="shared" si="249"/>
        <v>0</v>
      </c>
      <c r="R111" s="45"/>
      <c r="S111" s="45"/>
      <c r="T111" s="45"/>
      <c r="U111" s="45"/>
      <c r="V111" s="45"/>
      <c r="W111" s="45"/>
      <c r="X111" s="45"/>
      <c r="Y111" s="45"/>
      <c r="Z111" s="45"/>
      <c r="AA111" s="45"/>
      <c r="AB111" s="45"/>
      <c r="AC111" s="84"/>
      <c r="AD111" s="35">
        <f t="shared" ref="AD111" si="257">AF111+AP111</f>
        <v>88742</v>
      </c>
      <c r="AE111" s="35">
        <f t="shared" si="39"/>
        <v>88742</v>
      </c>
      <c r="AF111" s="39">
        <f t="shared" ref="AF111" si="258">AH111+AJ111+AL111+AM111</f>
        <v>0</v>
      </c>
      <c r="AG111" s="39"/>
      <c r="AH111" s="39"/>
      <c r="AI111" s="39"/>
      <c r="AJ111" s="39"/>
      <c r="AK111" s="39"/>
      <c r="AL111" s="39"/>
      <c r="AM111" s="39"/>
      <c r="AN111" s="39"/>
      <c r="AO111" s="39"/>
      <c r="AP111" s="39">
        <f t="shared" ref="AP111" si="259">AR111+AY111</f>
        <v>88742</v>
      </c>
      <c r="AQ111" s="35">
        <f t="shared" ref="AQ111" si="260">AS111+AY111</f>
        <v>88742</v>
      </c>
      <c r="AR111" s="39">
        <f t="shared" ref="AR111" si="261">AT111+AV111+AW111+AX111</f>
        <v>88742</v>
      </c>
      <c r="AS111" s="39">
        <f t="shared" ref="AS111" si="262">AU111+AV111+AW111+AX111+AY111</f>
        <v>88742</v>
      </c>
      <c r="AT111" s="39"/>
      <c r="AU111" s="39"/>
      <c r="AV111" s="35">
        <f>SUMIF('PL3-GN TUNG DA'!$AO$15:$AO$514,"UBND huyện Tri Tôn",'PL3-GN TUNG DA'!$U$15:$U$514)</f>
        <v>56152</v>
      </c>
      <c r="AW111" s="39">
        <f>SUMIF('PL3-GN TUNG DA'!$AO$15:$AO$514,"UBND huyện Tri Tôn",'PL3-GN TUNG DA'!$V$15:$V$514)</f>
        <v>22245</v>
      </c>
      <c r="AX111" s="39">
        <f>SUMIF('PL3-GN TUNG DA'!$AO$15:$AO$514,"UBND huyện Tri Tôn",'PL3-GN TUNG DA'!$W$15:$W$514)</f>
        <v>10345</v>
      </c>
      <c r="AY111" s="39"/>
      <c r="AZ111" s="36">
        <f t="shared" ref="AZ111" si="263">BA111+BG111</f>
        <v>83398</v>
      </c>
      <c r="BA111" s="36">
        <f t="shared" ref="BA111" si="264">BB111+BC111+BD111+BE111</f>
        <v>0</v>
      </c>
      <c r="BB111" s="35"/>
      <c r="BC111" s="35"/>
      <c r="BD111" s="35"/>
      <c r="BE111" s="35"/>
      <c r="BF111" s="35"/>
      <c r="BG111" s="36">
        <f t="shared" ref="BG111" si="265">BH111+BM111</f>
        <v>83398</v>
      </c>
      <c r="BH111" s="36">
        <f t="shared" ref="BH111" si="266">BI111+BJ111+BK111+BL111</f>
        <v>83398</v>
      </c>
      <c r="BI111" s="35"/>
      <c r="BJ111" s="35">
        <f>SUMIF('PL3-GN TUNG DA'!$AO$15:$AO$514,"UBND huyện Tri Tôn",'PL3-GN TUNG DA'!$AI$15:$AI$514)</f>
        <v>56132</v>
      </c>
      <c r="BK111" s="39">
        <f>SUMIF('PL3-GN TUNG DA'!$AO$15:$AO$514,"UBND huyện Tri Tôn",'PL3-GN TUNG DA'!$AJ$15:$AJ$514)</f>
        <v>17078</v>
      </c>
      <c r="BL111" s="39">
        <f>SUMIF('PL3-GN TUNG DA'!$AO$15:$AO$514,"UBND huyện Tri Tôn",'PL3-GN TUNG DA'!$AK$15:$AK$514)</f>
        <v>10188</v>
      </c>
      <c r="BM111" s="35"/>
      <c r="BN111" s="112">
        <f t="shared" si="155"/>
        <v>93.978048725518917</v>
      </c>
      <c r="BO111" s="326">
        <f t="shared" si="156"/>
        <v>93.978048725518917</v>
      </c>
      <c r="BP111">
        <v>83398</v>
      </c>
      <c r="BQ111" s="57">
        <f t="shared" si="146"/>
        <v>83398</v>
      </c>
    </row>
    <row r="112" spans="1:69" ht="48.75" customHeight="1">
      <c r="A112" s="19"/>
      <c r="B112" s="5" t="s">
        <v>336</v>
      </c>
      <c r="C112" s="35">
        <f>C113+C114</f>
        <v>87</v>
      </c>
      <c r="D112" s="35">
        <f t="shared" ref="D112:O112" si="267">D113+D114</f>
        <v>87</v>
      </c>
      <c r="E112" s="35">
        <f t="shared" si="267"/>
        <v>87</v>
      </c>
      <c r="F112" s="35">
        <f t="shared" si="267"/>
        <v>0</v>
      </c>
      <c r="G112" s="35">
        <f t="shared" si="267"/>
        <v>0</v>
      </c>
      <c r="H112" s="35">
        <f t="shared" si="267"/>
        <v>0</v>
      </c>
      <c r="I112" s="35">
        <f t="shared" si="267"/>
        <v>0</v>
      </c>
      <c r="J112" s="35">
        <f t="shared" si="267"/>
        <v>0</v>
      </c>
      <c r="K112" s="35">
        <f t="shared" si="267"/>
        <v>0</v>
      </c>
      <c r="L112" s="35">
        <f t="shared" si="267"/>
        <v>0</v>
      </c>
      <c r="M112" s="35">
        <f t="shared" si="267"/>
        <v>0</v>
      </c>
      <c r="N112" s="35">
        <f t="shared" si="267"/>
        <v>0</v>
      </c>
      <c r="O112" s="35">
        <f t="shared" si="267"/>
        <v>0</v>
      </c>
      <c r="P112" s="254">
        <f t="shared" si="251"/>
        <v>0</v>
      </c>
      <c r="Q112" s="254">
        <f t="shared" si="249"/>
        <v>0</v>
      </c>
      <c r="R112" s="5"/>
      <c r="S112" s="5"/>
      <c r="T112" s="5"/>
      <c r="U112" s="5"/>
      <c r="V112" s="5"/>
      <c r="W112" s="5"/>
      <c r="X112" s="5"/>
      <c r="Y112" s="5"/>
      <c r="Z112" s="5"/>
      <c r="AA112" s="5"/>
      <c r="AB112" s="5"/>
      <c r="AC112" s="389">
        <f t="shared" ref="AC112:AC115" si="268">P112/C112*100</f>
        <v>0</v>
      </c>
      <c r="AD112" s="35">
        <f>AD113+AD114</f>
        <v>130968</v>
      </c>
      <c r="AE112" s="35">
        <f t="shared" ref="AE112:AE115" si="269">AG112+AQ112</f>
        <v>164418</v>
      </c>
      <c r="AF112" s="35">
        <f t="shared" ref="AF112:BE112" si="270">AF113+AF114</f>
        <v>130968</v>
      </c>
      <c r="AG112" s="35">
        <f t="shared" si="270"/>
        <v>164418</v>
      </c>
      <c r="AH112" s="35">
        <f t="shared" si="270"/>
        <v>5567</v>
      </c>
      <c r="AI112" s="35">
        <f t="shared" si="270"/>
        <v>1425</v>
      </c>
      <c r="AJ112" s="35">
        <f t="shared" si="270"/>
        <v>125401</v>
      </c>
      <c r="AK112" s="35">
        <f t="shared" si="270"/>
        <v>162993</v>
      </c>
      <c r="AL112" s="35">
        <f t="shared" si="270"/>
        <v>0</v>
      </c>
      <c r="AM112" s="35">
        <f t="shared" si="270"/>
        <v>0</v>
      </c>
      <c r="AN112" s="35"/>
      <c r="AO112" s="35"/>
      <c r="AP112" s="35">
        <f t="shared" si="270"/>
        <v>0</v>
      </c>
      <c r="AQ112" s="35"/>
      <c r="AR112" s="35">
        <f t="shared" si="270"/>
        <v>0</v>
      </c>
      <c r="AS112" s="35"/>
      <c r="AT112" s="35">
        <f t="shared" si="270"/>
        <v>0</v>
      </c>
      <c r="AU112" s="35"/>
      <c r="AV112" s="35">
        <f t="shared" si="270"/>
        <v>0</v>
      </c>
      <c r="AW112" s="35">
        <f t="shared" si="270"/>
        <v>0</v>
      </c>
      <c r="AX112" s="35">
        <f t="shared" si="270"/>
        <v>0</v>
      </c>
      <c r="AY112" s="35">
        <f t="shared" si="270"/>
        <v>0</v>
      </c>
      <c r="AZ112" s="35">
        <f t="shared" si="270"/>
        <v>137537</v>
      </c>
      <c r="BA112" s="35">
        <f t="shared" si="270"/>
        <v>137537</v>
      </c>
      <c r="BB112" s="35">
        <f t="shared" si="270"/>
        <v>852</v>
      </c>
      <c r="BC112" s="35">
        <f t="shared" si="270"/>
        <v>136685</v>
      </c>
      <c r="BD112" s="35">
        <f t="shared" si="270"/>
        <v>0</v>
      </c>
      <c r="BE112" s="35">
        <f t="shared" si="270"/>
        <v>0</v>
      </c>
      <c r="BF112" s="35"/>
      <c r="BG112" s="35"/>
      <c r="BH112" s="35"/>
      <c r="BI112" s="35"/>
      <c r="BJ112" s="35"/>
      <c r="BK112" s="35"/>
      <c r="BL112" s="35"/>
      <c r="BM112" s="35"/>
      <c r="BN112" s="112">
        <f t="shared" si="155"/>
        <v>105.01572903304623</v>
      </c>
      <c r="BO112" s="326">
        <f t="shared" si="156"/>
        <v>83.650816820542758</v>
      </c>
      <c r="BP112">
        <v>137537</v>
      </c>
      <c r="BQ112" s="57">
        <f t="shared" si="146"/>
        <v>137537</v>
      </c>
    </row>
    <row r="113" spans="1:69" s="74" customFormat="1">
      <c r="A113" s="46"/>
      <c r="B113" s="75" t="s">
        <v>444</v>
      </c>
      <c r="C113" s="36">
        <f t="shared" si="255"/>
        <v>0</v>
      </c>
      <c r="D113" s="36">
        <f t="shared" si="256"/>
        <v>0</v>
      </c>
      <c r="E113" s="36">
        <f>SUMIF('PL4-GN KD23-24'!$AD$11:$AD$489,B113,'PL4-GN KD23-24'!$E$11:$E$489)</f>
        <v>0</v>
      </c>
      <c r="F113" s="36">
        <f>SUMIF('PL4-GN KD23-24'!$AD$11:$AD$489,B113,'PL4-GN KD23-24'!$F$11:$F$489)</f>
        <v>0</v>
      </c>
      <c r="G113" s="36">
        <f>SUMIF('PL4-GN KD23-24'!$AD$11:$AD$489,B113,'PL4-GN KD23-24'!$G$11:$G$489)</f>
        <v>0</v>
      </c>
      <c r="H113" s="36">
        <f>SUMIF('PL4-GN KD23-24'!$AD$11:$AD$489,B113,'PL4-GN KD23-24'!$H$11:$H$489)</f>
        <v>0</v>
      </c>
      <c r="I113" s="113"/>
      <c r="J113" s="75"/>
      <c r="K113" s="75"/>
      <c r="L113" s="75"/>
      <c r="M113" s="75"/>
      <c r="N113" s="75"/>
      <c r="O113" s="75"/>
      <c r="P113" s="324">
        <f t="shared" si="251"/>
        <v>0</v>
      </c>
      <c r="Q113" s="324">
        <f t="shared" si="249"/>
        <v>0</v>
      </c>
      <c r="R113" s="75"/>
      <c r="S113" s="75"/>
      <c r="T113" s="75"/>
      <c r="U113" s="75"/>
      <c r="V113" s="75"/>
      <c r="W113" s="75"/>
      <c r="X113" s="75"/>
      <c r="Y113" s="75"/>
      <c r="Z113" s="75"/>
      <c r="AA113" s="75"/>
      <c r="AB113" s="75"/>
      <c r="AC113" s="389"/>
      <c r="AD113" s="36">
        <f t="shared" ref="AD113:AD115" si="271">AF113+AP113</f>
        <v>13406</v>
      </c>
      <c r="AE113" s="36">
        <f t="shared" si="269"/>
        <v>17192</v>
      </c>
      <c r="AF113" s="36">
        <f t="shared" ref="AF113:AF115" si="272">AH113+AJ113+AL113+AM113</f>
        <v>13406</v>
      </c>
      <c r="AG113" s="36">
        <f t="shared" ref="AG113:AG115" si="273">AI113+AK113+AL113+AN113+AO113</f>
        <v>17192</v>
      </c>
      <c r="AH113" s="36">
        <f>SUMIF('PL3-GN TUNG DA'!$AO$15:$AO$514,"UBND huyện Tri Tôn",'PL3-GN TUNG DA'!$G$15:$G$514)</f>
        <v>5567</v>
      </c>
      <c r="AI113" s="36">
        <f>SUMIF('PL3-GN TUNG DA'!$AO$15:$AO$514,"UBND huyện Tri Tôn",'PL3-GN TUNG DA'!$H$15:$H$514)</f>
        <v>525</v>
      </c>
      <c r="AJ113" s="36">
        <f>SUMIF('PL3-GN TUNG DA'!$AO$15:$AO$514,"UBND huyện Tri Tôn",'PL3-GN TUNG DA'!$I$15:$I$514)</f>
        <v>7839</v>
      </c>
      <c r="AK113" s="36">
        <f>SUMIF('PL3-GN TUNG DA'!$AO$15:$AO$514,"UBND huyện Tri Tôn",'PL3-GN TUNG DA'!$J$15:$J$514)</f>
        <v>16667</v>
      </c>
      <c r="AL113" s="36"/>
      <c r="AM113" s="36"/>
      <c r="AN113" s="36"/>
      <c r="AO113" s="36"/>
      <c r="AP113" s="36"/>
      <c r="AQ113" s="36"/>
      <c r="AR113" s="36"/>
      <c r="AS113" s="36"/>
      <c r="AT113" s="36"/>
      <c r="AU113" s="36"/>
      <c r="AV113" s="36"/>
      <c r="AW113" s="36"/>
      <c r="AX113" s="36"/>
      <c r="AY113" s="36"/>
      <c r="AZ113" s="36">
        <f t="shared" ref="AZ113:AZ115" si="274">BA113+BG113</f>
        <v>8717</v>
      </c>
      <c r="BA113" s="36">
        <f t="shared" ref="BA113:BA115" si="275">BB113+BC113+BD113+BE113</f>
        <v>8717</v>
      </c>
      <c r="BB113" s="36">
        <f>SUMIF('PL3-GN TUNG DA'!$AO$15:$AO$514,"UBND huyện Tri Tôn",'PL3-GN TUNG DA'!$AA$15:$AA$514)</f>
        <v>525</v>
      </c>
      <c r="BC113" s="36">
        <f>SUMIF('PL3-GN TUNG DA'!$AO$15:$AO$514,"UBND huyện Tri Tôn",'PL3-GN TUNG DA'!$AB$15:$AB$514)</f>
        <v>8192</v>
      </c>
      <c r="BD113" s="36"/>
      <c r="BE113" s="36"/>
      <c r="BF113" s="36"/>
      <c r="BG113" s="36"/>
      <c r="BH113" s="36"/>
      <c r="BI113" s="36"/>
      <c r="BJ113" s="36"/>
      <c r="BK113" s="36"/>
      <c r="BL113" s="36"/>
      <c r="BM113" s="36"/>
      <c r="BN113" s="113">
        <f t="shared" si="155"/>
        <v>65.023123974339853</v>
      </c>
      <c r="BO113" s="326">
        <f t="shared" si="156"/>
        <v>50.703815728245694</v>
      </c>
      <c r="BP113" s="74">
        <v>8717</v>
      </c>
      <c r="BQ113" s="57">
        <f t="shared" si="146"/>
        <v>8717</v>
      </c>
    </row>
    <row r="114" spans="1:69" s="74" customFormat="1">
      <c r="A114" s="46"/>
      <c r="B114" s="75" t="s">
        <v>445</v>
      </c>
      <c r="C114" s="36">
        <f t="shared" si="255"/>
        <v>87</v>
      </c>
      <c r="D114" s="36">
        <f t="shared" si="256"/>
        <v>87</v>
      </c>
      <c r="E114" s="36">
        <f>SUMIF('PL4-GN KD23-24'!$AD$11:$AD$489,"Ban QLDA ĐTXD KV huyện Tri Tôn",'PL4-GN KD23-24'!$E$11:$E$489)</f>
        <v>87</v>
      </c>
      <c r="F114" s="36">
        <f>SUMIF('PL4-GN KD23-24'!$AD$11:$AD$489,B114,'PL4-GN KD23-24'!$F$11:$F$489)</f>
        <v>0</v>
      </c>
      <c r="G114" s="36">
        <f>SUMIF('PL4-GN KD23-24'!$AD$11:$AD$489,B114,'PL4-GN KD23-24'!$G$11:$G$489)</f>
        <v>0</v>
      </c>
      <c r="H114" s="36">
        <f>SUMIF('PL4-GN KD23-24'!$AD$11:$AD$489,B114,'PL4-GN KD23-24'!$H$11:$H$489)</f>
        <v>0</v>
      </c>
      <c r="I114" s="113"/>
      <c r="J114" s="75"/>
      <c r="K114" s="75"/>
      <c r="L114" s="75"/>
      <c r="M114" s="75"/>
      <c r="N114" s="75"/>
      <c r="O114" s="75"/>
      <c r="P114" s="324">
        <f t="shared" si="251"/>
        <v>0</v>
      </c>
      <c r="Q114" s="324">
        <f t="shared" si="249"/>
        <v>0</v>
      </c>
      <c r="R114" s="75"/>
      <c r="S114" s="75"/>
      <c r="T114" s="75"/>
      <c r="U114" s="75"/>
      <c r="V114" s="75"/>
      <c r="W114" s="75"/>
      <c r="X114" s="75"/>
      <c r="Y114" s="75"/>
      <c r="Z114" s="75"/>
      <c r="AA114" s="75"/>
      <c r="AB114" s="75"/>
      <c r="AC114" s="389">
        <f t="shared" si="268"/>
        <v>0</v>
      </c>
      <c r="AD114" s="36">
        <f t="shared" si="271"/>
        <v>117562</v>
      </c>
      <c r="AE114" s="36">
        <f t="shared" si="269"/>
        <v>147226</v>
      </c>
      <c r="AF114" s="36">
        <f t="shared" si="272"/>
        <v>117562</v>
      </c>
      <c r="AG114" s="36">
        <f t="shared" si="273"/>
        <v>147226</v>
      </c>
      <c r="AH114" s="36">
        <f>SUMIF('PL3-GN TUNG DA'!$AO$15:$AO$514,"Ban QLDA ĐTXD KV huyện Tri Tôn",'PL3-GN TUNG DA'!$G$15:$G$514)</f>
        <v>0</v>
      </c>
      <c r="AI114" s="36">
        <f>SUMIF('PL3-GN TUNG DA'!$AO$15:$AO$514,"Ban QLDA ĐTXD KV huyện Tri Tôn",'PL3-GN TUNG DA'!$H$15:$H$514)</f>
        <v>900</v>
      </c>
      <c r="AJ114" s="36">
        <f>SUMIF('PL3-GN TUNG DA'!$AO$15:$AO$514,"Ban QLDA ĐTXD KV huyện Tri Tôn",'PL3-GN TUNG DA'!$I$15:$I$514)</f>
        <v>117562</v>
      </c>
      <c r="AK114" s="36">
        <f>SUMIF('PL3-GN TUNG DA'!$AO$15:$AO$514,"Ban QLDA ĐTXD KV huyện Tri Tôn",'PL3-GN TUNG DA'!$J$15:$J$514)</f>
        <v>146326</v>
      </c>
      <c r="AL114" s="36"/>
      <c r="AM114" s="36"/>
      <c r="AN114" s="36"/>
      <c r="AO114" s="36"/>
      <c r="AP114" s="36"/>
      <c r="AQ114" s="36"/>
      <c r="AR114" s="36"/>
      <c r="AS114" s="36"/>
      <c r="AT114" s="36"/>
      <c r="AU114" s="36"/>
      <c r="AV114" s="36"/>
      <c r="AW114" s="36"/>
      <c r="AX114" s="36"/>
      <c r="AY114" s="36"/>
      <c r="AZ114" s="36">
        <f t="shared" si="274"/>
        <v>128820</v>
      </c>
      <c r="BA114" s="36">
        <f t="shared" si="275"/>
        <v>128820</v>
      </c>
      <c r="BB114" s="36">
        <f>SUMIF('PL3-GN TUNG DA'!$AO$15:$AO$514,"Ban QLDA ĐTXD KV huyện Tri Tôn",'PL3-GN TUNG DA'!$AA$15:$AA$514)</f>
        <v>327</v>
      </c>
      <c r="BC114" s="36">
        <f>SUMIF('PL3-GN TUNG DA'!$AO$15:$AO$514,"Ban QLDA ĐTXD KV huyện Tri Tôn",'PL3-GN TUNG DA'!$AB$15:$AB$514)</f>
        <v>128493</v>
      </c>
      <c r="BD114" s="36"/>
      <c r="BE114" s="36"/>
      <c r="BF114" s="36"/>
      <c r="BG114" s="36"/>
      <c r="BH114" s="36"/>
      <c r="BI114" s="36"/>
      <c r="BJ114" s="36"/>
      <c r="BK114" s="36"/>
      <c r="BL114" s="36"/>
      <c r="BM114" s="36"/>
      <c r="BN114" s="113">
        <f t="shared" si="155"/>
        <v>109.57622360966978</v>
      </c>
      <c r="BO114" s="326">
        <f t="shared" si="156"/>
        <v>87.498132123402115</v>
      </c>
      <c r="BP114" s="74">
        <v>128820</v>
      </c>
      <c r="BQ114" s="57">
        <f t="shared" si="146"/>
        <v>128820</v>
      </c>
    </row>
    <row r="115" spans="1:69" ht="47.25" customHeight="1">
      <c r="A115" s="19"/>
      <c r="B115" s="81" t="s">
        <v>439</v>
      </c>
      <c r="C115" s="35">
        <f t="shared" si="255"/>
        <v>9211</v>
      </c>
      <c r="D115" s="35">
        <f t="shared" si="256"/>
        <v>9211</v>
      </c>
      <c r="E115" s="35">
        <f>'PL4-GN KD23-24'!E29</f>
        <v>9211</v>
      </c>
      <c r="F115" s="240"/>
      <c r="G115" s="240"/>
      <c r="H115" s="240"/>
      <c r="I115" s="240"/>
      <c r="J115" s="81"/>
      <c r="K115" s="81"/>
      <c r="L115" s="81"/>
      <c r="M115" s="81"/>
      <c r="N115" s="81"/>
      <c r="O115" s="81"/>
      <c r="P115" s="254">
        <f t="shared" si="251"/>
        <v>4467</v>
      </c>
      <c r="Q115" s="254">
        <f t="shared" si="249"/>
        <v>4467</v>
      </c>
      <c r="R115" s="255">
        <f>'PL4-GN KD23-24'!R29</f>
        <v>4467</v>
      </c>
      <c r="S115" s="81"/>
      <c r="T115" s="81"/>
      <c r="U115" s="81"/>
      <c r="V115" s="81"/>
      <c r="W115" s="81"/>
      <c r="X115" s="81"/>
      <c r="Y115" s="81"/>
      <c r="Z115" s="81"/>
      <c r="AA115" s="81"/>
      <c r="AB115" s="81"/>
      <c r="AC115" s="389">
        <f t="shared" si="268"/>
        <v>48.496363044186296</v>
      </c>
      <c r="AD115" s="35">
        <f t="shared" si="271"/>
        <v>52820</v>
      </c>
      <c r="AE115" s="35">
        <f t="shared" si="269"/>
        <v>52820</v>
      </c>
      <c r="AF115" s="39">
        <f t="shared" si="272"/>
        <v>52820</v>
      </c>
      <c r="AG115" s="39">
        <f t="shared" si="273"/>
        <v>52820</v>
      </c>
      <c r="AH115" s="35">
        <f>'PL3-GN TUNG DA'!G31</f>
        <v>37820</v>
      </c>
      <c r="AI115" s="35">
        <f>'PL3-GN TUNG DA'!H31</f>
        <v>37820</v>
      </c>
      <c r="AJ115" s="35"/>
      <c r="AK115" s="35"/>
      <c r="AL115" s="35">
        <f>'PL3-GN TUNG DA'!K31</f>
        <v>15000</v>
      </c>
      <c r="AM115" s="35"/>
      <c r="AN115" s="35"/>
      <c r="AO115" s="35"/>
      <c r="AP115" s="35"/>
      <c r="AQ115" s="35"/>
      <c r="AR115" s="35"/>
      <c r="AS115" s="35"/>
      <c r="AT115" s="35"/>
      <c r="AU115" s="35"/>
      <c r="AV115" s="35"/>
      <c r="AW115" s="35"/>
      <c r="AX115" s="35"/>
      <c r="AY115" s="35"/>
      <c r="AZ115" s="39">
        <f t="shared" si="274"/>
        <v>40932</v>
      </c>
      <c r="BA115" s="39">
        <f t="shared" si="275"/>
        <v>40932</v>
      </c>
      <c r="BB115" s="35">
        <f>'PL3-GN TUNG DA'!AA31</f>
        <v>28164</v>
      </c>
      <c r="BC115" s="35"/>
      <c r="BD115" s="35">
        <f>'PL3-GN TUNG DA'!AC31</f>
        <v>12768</v>
      </c>
      <c r="BE115" s="35"/>
      <c r="BF115" s="35"/>
      <c r="BG115" s="35"/>
      <c r="BH115" s="35"/>
      <c r="BI115" s="35"/>
      <c r="BJ115" s="35"/>
      <c r="BK115" s="35"/>
      <c r="BL115" s="35"/>
      <c r="BM115" s="35"/>
      <c r="BN115" s="112">
        <f t="shared" si="155"/>
        <v>77.493373722074978</v>
      </c>
      <c r="BO115" s="326">
        <f t="shared" si="156"/>
        <v>77.493373722074978</v>
      </c>
      <c r="BP115">
        <v>40932</v>
      </c>
      <c r="BQ115" s="57">
        <f t="shared" si="146"/>
        <v>45399</v>
      </c>
    </row>
    <row r="116" spans="1:69" ht="11.25" customHeight="1">
      <c r="A116" s="60"/>
      <c r="B116" s="41"/>
      <c r="C116" s="41"/>
      <c r="D116" s="41"/>
      <c r="E116" s="41"/>
      <c r="F116" s="41"/>
      <c r="G116" s="41"/>
      <c r="H116" s="41"/>
      <c r="I116" s="41"/>
      <c r="J116" s="41"/>
      <c r="K116" s="41"/>
      <c r="L116" s="41"/>
      <c r="M116" s="41"/>
      <c r="N116" s="41"/>
      <c r="O116" s="41"/>
      <c r="P116" s="41"/>
      <c r="Q116" s="41"/>
      <c r="R116" s="41"/>
      <c r="S116" s="41"/>
      <c r="T116" s="41"/>
      <c r="U116" s="41"/>
      <c r="V116" s="41"/>
      <c r="W116" s="41"/>
      <c r="X116" s="41"/>
      <c r="Y116" s="41"/>
      <c r="Z116" s="41"/>
      <c r="AA116" s="41"/>
      <c r="AB116" s="41"/>
      <c r="AC116" s="41"/>
      <c r="AD116" s="61"/>
      <c r="AE116" s="61"/>
      <c r="AF116" s="61"/>
      <c r="AG116" s="61"/>
      <c r="AH116" s="61"/>
      <c r="AI116" s="61"/>
      <c r="AJ116" s="61"/>
      <c r="AK116" s="61"/>
      <c r="AL116" s="61"/>
      <c r="AM116" s="61"/>
      <c r="AN116" s="61"/>
      <c r="AO116" s="61"/>
      <c r="AP116" s="61"/>
      <c r="AQ116" s="61"/>
      <c r="AR116" s="61"/>
      <c r="AS116" s="61"/>
      <c r="AT116" s="61"/>
      <c r="AU116" s="61"/>
      <c r="AV116" s="61"/>
      <c r="AW116" s="61"/>
      <c r="AX116" s="61"/>
      <c r="AY116" s="61"/>
      <c r="AZ116" s="61"/>
      <c r="BA116" s="61"/>
      <c r="BB116" s="61"/>
      <c r="BC116" s="61"/>
      <c r="BD116" s="61"/>
      <c r="BE116" s="61"/>
      <c r="BF116" s="61"/>
      <c r="BG116" s="61"/>
      <c r="BH116" s="61"/>
      <c r="BI116" s="61"/>
      <c r="BJ116" s="61"/>
      <c r="BK116" s="61"/>
      <c r="BL116" s="61"/>
      <c r="BM116" s="61"/>
      <c r="BN116" s="60"/>
      <c r="BO116" s="8"/>
      <c r="BQ116" s="57">
        <f t="shared" si="146"/>
        <v>0</v>
      </c>
    </row>
  </sheetData>
  <mergeCells count="63">
    <mergeCell ref="L9:L12"/>
    <mergeCell ref="M9:M12"/>
    <mergeCell ref="N9:N12"/>
    <mergeCell ref="O8:O12"/>
    <mergeCell ref="D5:O6"/>
    <mergeCell ref="Q5:AB6"/>
    <mergeCell ref="E8:E12"/>
    <mergeCell ref="F8:F12"/>
    <mergeCell ref="G8:G12"/>
    <mergeCell ref="H8:H12"/>
    <mergeCell ref="J8:J12"/>
    <mergeCell ref="K9:K12"/>
    <mergeCell ref="Z9:Z12"/>
    <mergeCell ref="AA9:AA12"/>
    <mergeCell ref="X8:AA8"/>
    <mergeCell ref="AB8:AB12"/>
    <mergeCell ref="K8:N8"/>
    <mergeCell ref="R8:R12"/>
    <mergeCell ref="I7:I12"/>
    <mergeCell ref="J7:O7"/>
    <mergeCell ref="Q7:Q12"/>
    <mergeCell ref="BM10:BM12"/>
    <mergeCell ref="BI11:BI12"/>
    <mergeCell ref="BJ11:BJ12"/>
    <mergeCell ref="BK11:BK12"/>
    <mergeCell ref="BL11:BL12"/>
    <mergeCell ref="BG8:BM8"/>
    <mergeCell ref="X9:X12"/>
    <mergeCell ref="Y9:Y12"/>
    <mergeCell ref="AZ7:AZ12"/>
    <mergeCell ref="BA7:BM7"/>
    <mergeCell ref="BA9:BA12"/>
    <mergeCell ref="BB9:BF9"/>
    <mergeCell ref="BG9:BG12"/>
    <mergeCell ref="BH9:BM9"/>
    <mergeCell ref="BB10:BB12"/>
    <mergeCell ref="BC10:BC12"/>
    <mergeCell ref="BD10:BD12"/>
    <mergeCell ref="BE10:BE12"/>
    <mergeCell ref="BF10:BF12"/>
    <mergeCell ref="BH10:BH12"/>
    <mergeCell ref="BI10:BL10"/>
    <mergeCell ref="S8:S12"/>
    <mergeCell ref="T8:T12"/>
    <mergeCell ref="U8:U12"/>
    <mergeCell ref="W8:W12"/>
    <mergeCell ref="BA8:BF8"/>
    <mergeCell ref="BN5:BO11"/>
    <mergeCell ref="D7:D12"/>
    <mergeCell ref="E7:H7"/>
    <mergeCell ref="A1:BO1"/>
    <mergeCell ref="A2:BO2"/>
    <mergeCell ref="A3:BO3"/>
    <mergeCell ref="A5:A12"/>
    <mergeCell ref="B5:B12"/>
    <mergeCell ref="C5:C12"/>
    <mergeCell ref="P5:P12"/>
    <mergeCell ref="AC5:AC12"/>
    <mergeCell ref="AD5:AY11"/>
    <mergeCell ref="AZ5:BM6"/>
    <mergeCell ref="R7:U7"/>
    <mergeCell ref="V7:V12"/>
    <mergeCell ref="W7:AB7"/>
  </mergeCells>
  <pageMargins left="0.23622047244094491" right="0.23622047244094491" top="0.47244094488188981" bottom="0.39370078740157483" header="0.19685039370078741" footer="0.31496062992125984"/>
  <pageSetup paperSize="9" scale="38" fitToHeight="0" orientation="landscape" r:id="rId1"/>
  <headerFooter differentFirst="1">
    <oddHeader>&amp;C&amp;P/&amp;N</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sheetPr>
  <dimension ref="A1:AO119"/>
  <sheetViews>
    <sheetView showZeros="0" topLeftCell="A5" zoomScale="70" zoomScaleNormal="70" workbookViewId="0">
      <selection activeCell="J13" sqref="J13"/>
    </sheetView>
  </sheetViews>
  <sheetFormatPr defaultRowHeight="18.75"/>
  <cols>
    <col min="1" max="1" width="5.6640625" customWidth="1"/>
    <col min="2" max="2" width="37" customWidth="1"/>
    <col min="3" max="3" width="11" customWidth="1"/>
    <col min="4" max="4" width="10.21875" customWidth="1"/>
    <col min="5" max="5" width="9.77734375" customWidth="1"/>
    <col min="6" max="7" width="10.21875" customWidth="1"/>
    <col min="8" max="8" width="9.88671875" customWidth="1"/>
    <col min="9" max="10" width="10.21875" customWidth="1"/>
    <col min="11" max="11" width="10" customWidth="1"/>
    <col min="12" max="14" width="9.44140625" customWidth="1"/>
    <col min="15" max="16" width="10.77734375" customWidth="1"/>
    <col min="17" max="18" width="10.5546875" customWidth="1"/>
    <col min="19" max="19" width="10.88671875" customWidth="1"/>
    <col min="20" max="20" width="10.77734375" customWidth="1"/>
    <col min="21" max="21" width="13.21875" customWidth="1"/>
    <col min="22" max="22" width="14.44140625" customWidth="1"/>
    <col min="23" max="23" width="9.77734375" customWidth="1"/>
    <col min="24" max="24" width="9.5546875" customWidth="1"/>
    <col min="25" max="25" width="11.5546875" customWidth="1"/>
    <col min="26" max="26" width="10.5546875" customWidth="1"/>
    <col min="27" max="27" width="9.44140625" customWidth="1"/>
    <col min="28" max="28" width="10" customWidth="1"/>
    <col min="29" max="29" width="9.6640625" customWidth="1"/>
    <col min="30" max="30" width="8" customWidth="1"/>
    <col min="31" max="31" width="9.5546875" customWidth="1"/>
    <col min="32" max="32" width="10.88671875" customWidth="1"/>
    <col min="33" max="33" width="12.44140625" customWidth="1"/>
    <col min="34" max="34" width="10.33203125" customWidth="1"/>
    <col min="35" max="35" width="9.21875" customWidth="1"/>
    <col min="36" max="36" width="11.6640625" customWidth="1"/>
    <col min="37" max="37" width="10.21875" customWidth="1"/>
    <col min="38" max="38" width="8.109375" customWidth="1"/>
    <col min="39" max="39" width="7.6640625" style="1" customWidth="1"/>
    <col min="40" max="40" width="7.6640625" customWidth="1"/>
    <col min="41" max="41" width="9.109375" bestFit="1" customWidth="1"/>
  </cols>
  <sheetData>
    <row r="1" spans="1:41" ht="30">
      <c r="A1" s="807" t="s">
        <v>320</v>
      </c>
      <c r="B1" s="807"/>
      <c r="C1" s="807"/>
      <c r="D1" s="807"/>
      <c r="E1" s="807"/>
      <c r="F1" s="807"/>
      <c r="G1" s="807"/>
      <c r="H1" s="807"/>
      <c r="I1" s="807"/>
      <c r="J1" s="807"/>
      <c r="K1" s="807"/>
      <c r="L1" s="807"/>
      <c r="M1" s="807"/>
      <c r="N1" s="807"/>
      <c r="O1" s="807"/>
      <c r="P1" s="807"/>
      <c r="Q1" s="807"/>
      <c r="R1" s="807"/>
      <c r="S1" s="807"/>
      <c r="T1" s="807"/>
      <c r="U1" s="807"/>
      <c r="V1" s="807"/>
      <c r="W1" s="807"/>
      <c r="X1" s="807"/>
      <c r="Y1" s="807"/>
      <c r="Z1" s="807"/>
      <c r="AA1" s="807"/>
      <c r="AB1" s="807"/>
      <c r="AC1" s="807"/>
      <c r="AD1" s="807"/>
      <c r="AE1" s="807"/>
      <c r="AF1" s="807"/>
      <c r="AG1" s="807"/>
      <c r="AH1" s="807"/>
      <c r="AI1" s="807"/>
      <c r="AJ1" s="807"/>
      <c r="AK1" s="807"/>
      <c r="AL1" s="807"/>
      <c r="AM1" s="807"/>
      <c r="AN1" s="807"/>
    </row>
    <row r="2" spans="1:41" ht="62.25" customHeight="1">
      <c r="A2" s="807" t="s">
        <v>321</v>
      </c>
      <c r="B2" s="807"/>
      <c r="C2" s="807"/>
      <c r="D2" s="807"/>
      <c r="E2" s="807"/>
      <c r="F2" s="807"/>
      <c r="G2" s="807"/>
      <c r="H2" s="807"/>
      <c r="I2" s="807"/>
      <c r="J2" s="807"/>
      <c r="K2" s="807"/>
      <c r="L2" s="807"/>
      <c r="M2" s="807"/>
      <c r="N2" s="807"/>
      <c r="O2" s="807"/>
      <c r="P2" s="807"/>
      <c r="Q2" s="807"/>
      <c r="R2" s="807"/>
      <c r="S2" s="807"/>
      <c r="T2" s="807"/>
      <c r="U2" s="807"/>
      <c r="V2" s="807"/>
      <c r="W2" s="807"/>
      <c r="X2" s="807"/>
      <c r="Y2" s="807"/>
      <c r="Z2" s="807"/>
      <c r="AA2" s="807"/>
      <c r="AB2" s="807"/>
      <c r="AC2" s="807"/>
      <c r="AD2" s="807"/>
      <c r="AE2" s="807"/>
      <c r="AF2" s="807"/>
      <c r="AG2" s="807"/>
      <c r="AH2" s="807"/>
      <c r="AI2" s="807"/>
      <c r="AJ2" s="807"/>
      <c r="AK2" s="807"/>
      <c r="AL2" s="807"/>
      <c r="AM2" s="807"/>
      <c r="AN2" s="807"/>
    </row>
    <row r="3" spans="1:41" ht="30.75" customHeight="1">
      <c r="A3" s="808" t="s">
        <v>959</v>
      </c>
      <c r="B3" s="808"/>
      <c r="C3" s="808"/>
      <c r="D3" s="808"/>
      <c r="E3" s="808"/>
      <c r="F3" s="808"/>
      <c r="G3" s="808"/>
      <c r="H3" s="808"/>
      <c r="I3" s="808"/>
      <c r="J3" s="808"/>
      <c r="K3" s="808"/>
      <c r="L3" s="808"/>
      <c r="M3" s="808"/>
      <c r="N3" s="808"/>
      <c r="O3" s="808"/>
      <c r="P3" s="808"/>
      <c r="Q3" s="808"/>
      <c r="R3" s="808"/>
      <c r="S3" s="808"/>
      <c r="T3" s="808"/>
      <c r="U3" s="808"/>
      <c r="V3" s="808"/>
      <c r="W3" s="808"/>
      <c r="X3" s="808"/>
      <c r="Y3" s="808"/>
      <c r="Z3" s="808"/>
      <c r="AA3" s="808"/>
      <c r="AB3" s="808"/>
      <c r="AC3" s="808"/>
      <c r="AD3" s="808"/>
      <c r="AE3" s="808"/>
      <c r="AF3" s="808"/>
      <c r="AG3" s="808"/>
      <c r="AH3" s="808"/>
      <c r="AI3" s="808"/>
      <c r="AJ3" s="808"/>
      <c r="AK3" s="808"/>
      <c r="AL3" s="808"/>
      <c r="AM3" s="808"/>
      <c r="AN3" s="808"/>
    </row>
    <row r="4" spans="1:41" ht="24" customHeight="1">
      <c r="C4" s="57"/>
      <c r="D4" s="57"/>
      <c r="E4" s="782"/>
      <c r="F4" s="57"/>
      <c r="G4" s="57"/>
      <c r="I4" s="57"/>
      <c r="J4" s="57"/>
      <c r="M4" s="57"/>
      <c r="T4" s="57"/>
      <c r="AB4" s="57"/>
      <c r="AD4" s="57"/>
      <c r="AE4" s="57"/>
      <c r="AL4" s="105" t="s">
        <v>308</v>
      </c>
      <c r="AM4" s="105"/>
    </row>
    <row r="5" spans="1:41" ht="30.75" customHeight="1">
      <c r="A5" s="790" t="s">
        <v>317</v>
      </c>
      <c r="B5" s="790" t="s">
        <v>318</v>
      </c>
      <c r="C5" s="830" t="s">
        <v>979</v>
      </c>
      <c r="D5" s="830"/>
      <c r="E5" s="829" t="s">
        <v>323</v>
      </c>
      <c r="F5" s="829"/>
      <c r="G5" s="829"/>
      <c r="H5" s="829"/>
      <c r="I5" s="829"/>
      <c r="J5" s="829"/>
      <c r="K5" s="829"/>
      <c r="L5" s="829"/>
      <c r="M5" s="829"/>
      <c r="N5" s="829"/>
      <c r="O5" s="829"/>
      <c r="P5" s="829"/>
      <c r="Q5" s="829"/>
      <c r="R5" s="829"/>
      <c r="S5" s="829"/>
      <c r="T5" s="829"/>
      <c r="U5" s="829"/>
      <c r="V5" s="829"/>
      <c r="W5" s="829"/>
      <c r="X5" s="829"/>
      <c r="Y5" s="809" t="s">
        <v>981</v>
      </c>
      <c r="Z5" s="790" t="s">
        <v>982</v>
      </c>
      <c r="AA5" s="790"/>
      <c r="AB5" s="790"/>
      <c r="AC5" s="790"/>
      <c r="AD5" s="790"/>
      <c r="AE5" s="790"/>
      <c r="AF5" s="790"/>
      <c r="AG5" s="790"/>
      <c r="AH5" s="790"/>
      <c r="AI5" s="790"/>
      <c r="AJ5" s="790"/>
      <c r="AK5" s="790"/>
      <c r="AL5" s="790"/>
      <c r="AM5" s="790" t="s">
        <v>980</v>
      </c>
      <c r="AN5" s="790"/>
    </row>
    <row r="6" spans="1:41" ht="24" customHeight="1">
      <c r="A6" s="790"/>
      <c r="B6" s="790"/>
      <c r="C6" s="830"/>
      <c r="D6" s="830"/>
      <c r="E6" s="829" t="s">
        <v>251</v>
      </c>
      <c r="F6" s="829"/>
      <c r="G6" s="829"/>
      <c r="H6" s="829"/>
      <c r="I6" s="829"/>
      <c r="J6" s="829"/>
      <c r="K6" s="829"/>
      <c r="L6" s="829"/>
      <c r="M6" s="829"/>
      <c r="N6" s="829"/>
      <c r="O6" s="829"/>
      <c r="P6" s="829"/>
      <c r="Q6" s="829"/>
      <c r="R6" s="829"/>
      <c r="S6" s="829"/>
      <c r="T6" s="829"/>
      <c r="U6" s="829"/>
      <c r="V6" s="829"/>
      <c r="W6" s="829"/>
      <c r="X6" s="829"/>
      <c r="Y6" s="809"/>
      <c r="Z6" s="790" t="s">
        <v>251</v>
      </c>
      <c r="AA6" s="790"/>
      <c r="AB6" s="790"/>
      <c r="AC6" s="790"/>
      <c r="AD6" s="790"/>
      <c r="AE6" s="790"/>
      <c r="AF6" s="790"/>
      <c r="AG6" s="790"/>
      <c r="AH6" s="790"/>
      <c r="AI6" s="790"/>
      <c r="AJ6" s="790"/>
      <c r="AK6" s="790"/>
      <c r="AL6" s="790"/>
      <c r="AM6" s="790"/>
      <c r="AN6" s="790"/>
    </row>
    <row r="7" spans="1:41" ht="18.75" customHeight="1">
      <c r="A7" s="790"/>
      <c r="B7" s="790"/>
      <c r="C7" s="830"/>
      <c r="D7" s="830"/>
      <c r="E7" s="829" t="s">
        <v>985</v>
      </c>
      <c r="F7" s="829"/>
      <c r="G7" s="829"/>
      <c r="H7" s="829"/>
      <c r="I7" s="829"/>
      <c r="J7" s="829"/>
      <c r="K7" s="829"/>
      <c r="L7" s="829"/>
      <c r="M7" s="829"/>
      <c r="N7" s="829"/>
      <c r="O7" s="829" t="s">
        <v>986</v>
      </c>
      <c r="P7" s="829"/>
      <c r="Q7" s="829"/>
      <c r="R7" s="829"/>
      <c r="S7" s="829"/>
      <c r="T7" s="829"/>
      <c r="U7" s="829"/>
      <c r="V7" s="829"/>
      <c r="W7" s="829"/>
      <c r="X7" s="829"/>
      <c r="Y7" s="809"/>
      <c r="Z7" s="790" t="s">
        <v>461</v>
      </c>
      <c r="AA7" s="790"/>
      <c r="AB7" s="790"/>
      <c r="AC7" s="790"/>
      <c r="AD7" s="790"/>
      <c r="AE7" s="790"/>
      <c r="AF7" s="790" t="s">
        <v>462</v>
      </c>
      <c r="AG7" s="790"/>
      <c r="AH7" s="790"/>
      <c r="AI7" s="790"/>
      <c r="AJ7" s="790"/>
      <c r="AK7" s="790"/>
      <c r="AL7" s="790"/>
      <c r="AM7" s="790"/>
      <c r="AN7" s="790"/>
    </row>
    <row r="8" spans="1:41" ht="29.25" customHeight="1">
      <c r="A8" s="790"/>
      <c r="B8" s="790"/>
      <c r="C8" s="830"/>
      <c r="D8" s="830"/>
      <c r="E8" s="829" t="s">
        <v>983</v>
      </c>
      <c r="F8" s="829"/>
      <c r="G8" s="829" t="s">
        <v>251</v>
      </c>
      <c r="H8" s="829"/>
      <c r="I8" s="829"/>
      <c r="J8" s="829"/>
      <c r="K8" s="829"/>
      <c r="L8" s="829"/>
      <c r="M8" s="829"/>
      <c r="N8" s="829"/>
      <c r="O8" s="829" t="s">
        <v>984</v>
      </c>
      <c r="P8" s="829"/>
      <c r="Q8" s="829" t="s">
        <v>251</v>
      </c>
      <c r="R8" s="829"/>
      <c r="S8" s="829"/>
      <c r="T8" s="829"/>
      <c r="U8" s="829"/>
      <c r="V8" s="829"/>
      <c r="W8" s="829"/>
      <c r="X8" s="829"/>
      <c r="Y8" s="809"/>
      <c r="Z8" s="790" t="s">
        <v>987</v>
      </c>
      <c r="AA8" s="790" t="s">
        <v>251</v>
      </c>
      <c r="AB8" s="790"/>
      <c r="AC8" s="790"/>
      <c r="AD8" s="790"/>
      <c r="AE8" s="790"/>
      <c r="AF8" s="790" t="s">
        <v>988</v>
      </c>
      <c r="AG8" s="790" t="s">
        <v>251</v>
      </c>
      <c r="AH8" s="790"/>
      <c r="AI8" s="790"/>
      <c r="AJ8" s="790"/>
      <c r="AK8" s="790"/>
      <c r="AL8" s="790"/>
      <c r="AM8" s="790"/>
      <c r="AN8" s="790"/>
    </row>
    <row r="9" spans="1:41" ht="109.5" customHeight="1">
      <c r="A9" s="790"/>
      <c r="B9" s="790"/>
      <c r="C9" s="830"/>
      <c r="D9" s="830"/>
      <c r="E9" s="829"/>
      <c r="F9" s="829"/>
      <c r="G9" s="829" t="s">
        <v>252</v>
      </c>
      <c r="H9" s="829"/>
      <c r="I9" s="790" t="s">
        <v>253</v>
      </c>
      <c r="J9" s="790"/>
      <c r="K9" s="11" t="s">
        <v>254</v>
      </c>
      <c r="L9" s="831" t="s">
        <v>255</v>
      </c>
      <c r="M9" s="831"/>
      <c r="N9" s="441" t="s">
        <v>910</v>
      </c>
      <c r="O9" s="829"/>
      <c r="P9" s="829"/>
      <c r="Q9" s="829" t="s">
        <v>421</v>
      </c>
      <c r="R9" s="829"/>
      <c r="S9" s="829" t="s">
        <v>309</v>
      </c>
      <c r="T9" s="829"/>
      <c r="U9" s="440" t="s">
        <v>451</v>
      </c>
      <c r="V9" s="440" t="s">
        <v>456</v>
      </c>
      <c r="W9" s="440" t="s">
        <v>452</v>
      </c>
      <c r="X9" s="440" t="s">
        <v>310</v>
      </c>
      <c r="Y9" s="809"/>
      <c r="Z9" s="790"/>
      <c r="AA9" s="790" t="s">
        <v>252</v>
      </c>
      <c r="AB9" s="790" t="s">
        <v>253</v>
      </c>
      <c r="AC9" s="790" t="s">
        <v>254</v>
      </c>
      <c r="AD9" s="831" t="s">
        <v>255</v>
      </c>
      <c r="AE9" s="831" t="s">
        <v>910</v>
      </c>
      <c r="AF9" s="790"/>
      <c r="AG9" s="790" t="s">
        <v>421</v>
      </c>
      <c r="AH9" s="832" t="s">
        <v>251</v>
      </c>
      <c r="AI9" s="833"/>
      <c r="AJ9" s="833"/>
      <c r="AK9" s="834"/>
      <c r="AL9" s="790" t="s">
        <v>310</v>
      </c>
      <c r="AM9" s="790"/>
      <c r="AN9" s="790"/>
    </row>
    <row r="10" spans="1:41" ht="101.25" customHeight="1">
      <c r="A10" s="790"/>
      <c r="B10" s="790"/>
      <c r="C10" s="432" t="s">
        <v>846</v>
      </c>
      <c r="D10" s="432" t="s">
        <v>847</v>
      </c>
      <c r="E10" s="11" t="s">
        <v>846</v>
      </c>
      <c r="F10" s="11" t="s">
        <v>847</v>
      </c>
      <c r="G10" s="11" t="s">
        <v>846</v>
      </c>
      <c r="H10" s="11" t="s">
        <v>847</v>
      </c>
      <c r="I10" s="11" t="s">
        <v>846</v>
      </c>
      <c r="J10" s="11" t="s">
        <v>847</v>
      </c>
      <c r="K10" s="441" t="s">
        <v>922</v>
      </c>
      <c r="L10" s="11" t="s">
        <v>846</v>
      </c>
      <c r="M10" s="11" t="s">
        <v>847</v>
      </c>
      <c r="N10" s="11" t="s">
        <v>847</v>
      </c>
      <c r="O10" s="11" t="s">
        <v>846</v>
      </c>
      <c r="P10" s="11" t="s">
        <v>847</v>
      </c>
      <c r="Q10" s="11" t="s">
        <v>846</v>
      </c>
      <c r="R10" s="11" t="s">
        <v>847</v>
      </c>
      <c r="S10" s="11" t="s">
        <v>846</v>
      </c>
      <c r="T10" s="11" t="s">
        <v>847</v>
      </c>
      <c r="U10" s="441" t="s">
        <v>922</v>
      </c>
      <c r="V10" s="441" t="s">
        <v>922</v>
      </c>
      <c r="W10" s="441" t="s">
        <v>922</v>
      </c>
      <c r="X10" s="441" t="s">
        <v>922</v>
      </c>
      <c r="Y10" s="809"/>
      <c r="Z10" s="790"/>
      <c r="AA10" s="790"/>
      <c r="AB10" s="790"/>
      <c r="AC10" s="790"/>
      <c r="AD10" s="831"/>
      <c r="AE10" s="831"/>
      <c r="AF10" s="790"/>
      <c r="AG10" s="790"/>
      <c r="AH10" s="11" t="s">
        <v>309</v>
      </c>
      <c r="AI10" s="11" t="s">
        <v>451</v>
      </c>
      <c r="AJ10" s="441" t="s">
        <v>456</v>
      </c>
      <c r="AK10" s="11" t="s">
        <v>452</v>
      </c>
      <c r="AL10" s="790"/>
      <c r="AM10" s="11" t="s">
        <v>846</v>
      </c>
      <c r="AN10" s="11" t="s">
        <v>847</v>
      </c>
    </row>
    <row r="11" spans="1:41" ht="29.25" customHeight="1">
      <c r="A11" s="434">
        <v>1</v>
      </c>
      <c r="B11" s="434">
        <v>2</v>
      </c>
      <c r="C11" s="435">
        <v>11</v>
      </c>
      <c r="D11" s="434">
        <v>12</v>
      </c>
      <c r="E11" s="436"/>
      <c r="F11" s="436"/>
      <c r="G11" s="434"/>
      <c r="H11" s="434"/>
      <c r="I11" s="434"/>
      <c r="J11" s="434"/>
      <c r="K11" s="434"/>
      <c r="L11" s="434"/>
      <c r="M11" s="434"/>
      <c r="N11" s="434"/>
      <c r="O11" s="435"/>
      <c r="P11" s="435"/>
      <c r="Q11" s="437"/>
      <c r="R11" s="437"/>
      <c r="S11" s="434"/>
      <c r="T11" s="434"/>
      <c r="U11" s="434"/>
      <c r="V11" s="434"/>
      <c r="W11" s="434"/>
      <c r="X11" s="434"/>
      <c r="Y11" s="435">
        <v>13</v>
      </c>
      <c r="Z11" s="435" t="s">
        <v>935</v>
      </c>
      <c r="AA11" s="438">
        <v>15</v>
      </c>
      <c r="AB11" s="434">
        <v>16</v>
      </c>
      <c r="AC11" s="438">
        <v>17</v>
      </c>
      <c r="AD11" s="434">
        <v>18</v>
      </c>
      <c r="AE11" s="434">
        <v>19</v>
      </c>
      <c r="AF11" s="435" t="s">
        <v>936</v>
      </c>
      <c r="AG11" s="435">
        <v>21</v>
      </c>
      <c r="AH11" s="434">
        <v>22</v>
      </c>
      <c r="AI11" s="434">
        <v>23</v>
      </c>
      <c r="AJ11" s="434">
        <v>24</v>
      </c>
      <c r="AK11" s="434">
        <v>25</v>
      </c>
      <c r="AL11" s="434">
        <v>26</v>
      </c>
      <c r="AM11" s="439" t="s">
        <v>937</v>
      </c>
      <c r="AN11" s="439" t="s">
        <v>938</v>
      </c>
    </row>
    <row r="12" spans="1:41">
      <c r="A12" s="393"/>
      <c r="B12" s="394" t="s">
        <v>411</v>
      </c>
      <c r="C12" s="399">
        <f t="shared" ref="C12:X12" si="0">C13+C42</f>
        <v>8029238.0608534329</v>
      </c>
      <c r="D12" s="399">
        <f t="shared" si="0"/>
        <v>9193315.0608534329</v>
      </c>
      <c r="E12" s="399">
        <f t="shared" si="0"/>
        <v>4342945.6935064932</v>
      </c>
      <c r="F12" s="399">
        <f t="shared" si="0"/>
        <v>4507022.6935064932</v>
      </c>
      <c r="G12" s="399">
        <f t="shared" si="0"/>
        <v>1382977</v>
      </c>
      <c r="H12" s="399">
        <f t="shared" si="0"/>
        <v>1381674</v>
      </c>
      <c r="I12" s="399">
        <f t="shared" si="0"/>
        <v>2085057.6935064935</v>
      </c>
      <c r="J12" s="399">
        <f t="shared" si="0"/>
        <v>2229772.6935064932</v>
      </c>
      <c r="K12" s="399">
        <f t="shared" si="0"/>
        <v>794014</v>
      </c>
      <c r="L12" s="399">
        <f t="shared" si="0"/>
        <v>82200</v>
      </c>
      <c r="M12" s="399">
        <f t="shared" si="0"/>
        <v>62652</v>
      </c>
      <c r="N12" s="399">
        <f t="shared" si="0"/>
        <v>38910</v>
      </c>
      <c r="O12" s="399">
        <f t="shared" si="0"/>
        <v>3686292.3673469387</v>
      </c>
      <c r="P12" s="399">
        <f t="shared" si="0"/>
        <v>4686292.3673469387</v>
      </c>
      <c r="Q12" s="399">
        <f t="shared" si="0"/>
        <v>3484142.3673469387</v>
      </c>
      <c r="R12" s="399">
        <f t="shared" si="0"/>
        <v>4484142.3673469387</v>
      </c>
      <c r="S12" s="399">
        <f t="shared" si="0"/>
        <v>3127360</v>
      </c>
      <c r="T12" s="399">
        <f t="shared" si="0"/>
        <v>4127360</v>
      </c>
      <c r="U12" s="399">
        <f t="shared" si="0"/>
        <v>95317</v>
      </c>
      <c r="V12" s="399">
        <f t="shared" si="0"/>
        <v>46640.36734693878</v>
      </c>
      <c r="W12" s="399">
        <f t="shared" si="0"/>
        <v>214825</v>
      </c>
      <c r="X12" s="399">
        <f t="shared" si="0"/>
        <v>202150</v>
      </c>
      <c r="Y12" s="399">
        <f>Z12+AF12</f>
        <v>7942820</v>
      </c>
      <c r="Z12" s="399">
        <f t="shared" ref="Z12:AE12" si="1">Z13+Z42</f>
        <v>3480525</v>
      </c>
      <c r="AA12" s="399">
        <f t="shared" si="1"/>
        <v>1239422</v>
      </c>
      <c r="AB12" s="399">
        <f t="shared" si="1"/>
        <v>1757542</v>
      </c>
      <c r="AC12" s="399">
        <f t="shared" si="1"/>
        <v>383338</v>
      </c>
      <c r="AD12" s="399">
        <f t="shared" si="1"/>
        <v>61394</v>
      </c>
      <c r="AE12" s="399">
        <f t="shared" si="1"/>
        <v>38829</v>
      </c>
      <c r="AF12" s="399">
        <f>AG12+AL12</f>
        <v>4462295</v>
      </c>
      <c r="AG12" s="399">
        <f>SUM(AH12:AK12)</f>
        <v>4404394</v>
      </c>
      <c r="AH12" s="399">
        <f>AH13+AH42</f>
        <v>4087545</v>
      </c>
      <c r="AI12" s="399">
        <f>AI13+AI42</f>
        <v>92182</v>
      </c>
      <c r="AJ12" s="399">
        <f>AJ13+AJ42</f>
        <v>35133</v>
      </c>
      <c r="AK12" s="399">
        <f>AK13+AK42</f>
        <v>189534</v>
      </c>
      <c r="AL12" s="399">
        <f>AL13+AL42</f>
        <v>57901</v>
      </c>
      <c r="AM12" s="401">
        <f>Y12/C12*100</f>
        <v>98.923707826340774</v>
      </c>
      <c r="AN12" s="402">
        <f>Y12/D12*100</f>
        <v>86.397778684011001</v>
      </c>
    </row>
    <row r="13" spans="1:41">
      <c r="A13" s="20" t="s">
        <v>8</v>
      </c>
      <c r="B13" s="44" t="s">
        <v>327</v>
      </c>
      <c r="C13" s="34">
        <f t="shared" ref="C13:M13" si="2">SUM(C14:C40)</f>
        <v>5280204.0608534329</v>
      </c>
      <c r="D13" s="34">
        <f t="shared" si="2"/>
        <v>6412985.0608534329</v>
      </c>
      <c r="E13" s="34">
        <f t="shared" si="2"/>
        <v>2364676.6935064932</v>
      </c>
      <c r="F13" s="34">
        <f t="shared" si="2"/>
        <v>2342457.6935064932</v>
      </c>
      <c r="G13" s="34">
        <f t="shared" si="2"/>
        <v>845267</v>
      </c>
      <c r="H13" s="34">
        <f t="shared" si="2"/>
        <v>825086</v>
      </c>
      <c r="I13" s="34">
        <f t="shared" si="2"/>
        <v>1004498.6935064935</v>
      </c>
      <c r="J13" s="34">
        <f t="shared" si="2"/>
        <v>1020705.6935064935</v>
      </c>
      <c r="K13" s="34">
        <f t="shared" si="2"/>
        <v>434014</v>
      </c>
      <c r="L13" s="34">
        <f t="shared" si="2"/>
        <v>82200</v>
      </c>
      <c r="M13" s="34">
        <f t="shared" si="2"/>
        <v>62652</v>
      </c>
      <c r="N13" s="34"/>
      <c r="O13" s="34">
        <f t="shared" ref="O13:AL13" si="3">SUM(O14:O40)</f>
        <v>2915527.3673469387</v>
      </c>
      <c r="P13" s="34">
        <f t="shared" si="3"/>
        <v>4070527.3673469387</v>
      </c>
      <c r="Q13" s="34">
        <f t="shared" si="3"/>
        <v>2713377.3673469387</v>
      </c>
      <c r="R13" s="34">
        <f t="shared" si="3"/>
        <v>3868377.3673469387</v>
      </c>
      <c r="S13" s="34">
        <f t="shared" si="3"/>
        <v>2652755</v>
      </c>
      <c r="T13" s="34">
        <f t="shared" si="3"/>
        <v>3807755</v>
      </c>
      <c r="U13" s="34">
        <f t="shared" si="3"/>
        <v>39165</v>
      </c>
      <c r="V13" s="34">
        <f t="shared" si="3"/>
        <v>11457.36734693878</v>
      </c>
      <c r="W13" s="34">
        <f t="shared" si="3"/>
        <v>10000</v>
      </c>
      <c r="X13" s="34">
        <f t="shared" si="3"/>
        <v>202150</v>
      </c>
      <c r="Y13" s="34">
        <f t="shared" si="3"/>
        <v>5755106</v>
      </c>
      <c r="Z13" s="34">
        <f t="shared" si="3"/>
        <v>1850818</v>
      </c>
      <c r="AA13" s="34">
        <f t="shared" si="3"/>
        <v>785222</v>
      </c>
      <c r="AB13" s="34">
        <f t="shared" si="3"/>
        <v>790775</v>
      </c>
      <c r="AC13" s="34">
        <f t="shared" si="3"/>
        <v>174598</v>
      </c>
      <c r="AD13" s="34">
        <f t="shared" si="3"/>
        <v>61394</v>
      </c>
      <c r="AE13" s="34">
        <f t="shared" si="3"/>
        <v>38829</v>
      </c>
      <c r="AF13" s="34">
        <f t="shared" si="3"/>
        <v>3904288</v>
      </c>
      <c r="AG13" s="34">
        <f t="shared" si="3"/>
        <v>3846387</v>
      </c>
      <c r="AH13" s="34">
        <f t="shared" si="3"/>
        <v>3802965</v>
      </c>
      <c r="AI13" s="34">
        <f t="shared" si="3"/>
        <v>36050</v>
      </c>
      <c r="AJ13" s="34">
        <f t="shared" si="3"/>
        <v>7372</v>
      </c>
      <c r="AK13" s="34">
        <f t="shared" si="3"/>
        <v>0</v>
      </c>
      <c r="AL13" s="34">
        <f t="shared" si="3"/>
        <v>57901</v>
      </c>
      <c r="AM13" s="111">
        <f t="shared" ref="AM13:AM77" si="4">Y13/C13*100</f>
        <v>108.99400730868362</v>
      </c>
      <c r="AN13" s="85">
        <f t="shared" ref="AN13:AN77" si="5">Y13/D13*100</f>
        <v>89.741453401017552</v>
      </c>
      <c r="AO13" s="57"/>
    </row>
    <row r="14" spans="1:41">
      <c r="A14" s="76">
        <v>1</v>
      </c>
      <c r="B14" s="4" t="s">
        <v>386</v>
      </c>
      <c r="C14" s="35">
        <f>E14+O14</f>
        <v>495</v>
      </c>
      <c r="D14" s="35">
        <f>F14+P14</f>
        <v>495</v>
      </c>
      <c r="E14" s="35">
        <f>G14+I14+K14+L14</f>
        <v>45</v>
      </c>
      <c r="F14" s="35">
        <f>H14+J14+K14+M14+N14</f>
        <v>45</v>
      </c>
      <c r="G14" s="35">
        <f>SUMIF('PL3-GN TUNG DA'!$AO$15:$AO$514,B14,'PL3-GN TUNG DA'!$G$15:$G$514)</f>
        <v>0</v>
      </c>
      <c r="H14" s="35">
        <f>SUMIF('PL3-GN TUNG DA'!$AO$15:$AO$514,B14,'PL3-GN TUNG DA'!$H$15:$H$514)</f>
        <v>0</v>
      </c>
      <c r="I14" s="35">
        <f>SUMIF('PL3-GN TUNG DA'!$AO$15:$AO$514,B14,'PL3-GN TUNG DA'!$I$15:$I$514)</f>
        <v>45</v>
      </c>
      <c r="J14" s="35">
        <f>SUMIF('PL3-GN TUNG DA'!$AO$15:$AO$514,B14,'PL3-GN TUNG DA'!$J$15:$J$514)</f>
        <v>45</v>
      </c>
      <c r="K14" s="35">
        <f>SUMIF('PL3-GN TUNG DA'!$AO$15:$AO$514,B14,'PL3-GN TUNG DA'!$K$15:$K$514)</f>
        <v>0</v>
      </c>
      <c r="L14" s="35">
        <f>SUMIF('PL3-GN TUNG DA'!$AO$15:$AO$514,B14,'PL3-GN TUNG DA'!$L$15:$L$514)</f>
        <v>0</v>
      </c>
      <c r="M14" s="35"/>
      <c r="N14" s="35">
        <f>SUMIF('PL3-GN TUNG DA'!$AO$15:$AO$514,B14,'PL3-GN TUNG DA'!$N$15:$N$514)</f>
        <v>0</v>
      </c>
      <c r="O14" s="35">
        <f>Q14+X14</f>
        <v>450</v>
      </c>
      <c r="P14" s="35">
        <f>R14+X14</f>
        <v>450</v>
      </c>
      <c r="Q14" s="35">
        <f t="shared" ref="Q14:Q40" si="6">S14+U14+V14+W14</f>
        <v>450</v>
      </c>
      <c r="R14" s="35">
        <f>T14+U14+V14+W14+X14</f>
        <v>450</v>
      </c>
      <c r="S14" s="35">
        <f>SUMIF('PL3-GN TUNG DA'!$AO$15:$AO$514,B14,'PL3-GN TUNG DA'!$S$15:$S$514)</f>
        <v>0</v>
      </c>
      <c r="T14" s="35">
        <f>SUMIF('PL3-GN TUNG DA'!$AO$15:$AO$514,B14,'PL3-GN TUNG DA'!$T$15:$T$514)</f>
        <v>0</v>
      </c>
      <c r="U14" s="35"/>
      <c r="V14" s="35">
        <f>SUMIF('PL3-GN TUNG DA'!$AO$15:$AO$514,B14,'PL3-GN TUNG DA'!$V$15:$V$514)</f>
        <v>450</v>
      </c>
      <c r="W14" s="35"/>
      <c r="X14" s="35">
        <f>SUMIF('PL3-GN TUNG DA'!$AO$15:$AO$514,B14,'PL3-GN TUNG DA'!$X$15:$X$514)</f>
        <v>0</v>
      </c>
      <c r="Y14" s="39">
        <f>Z14+AF14</f>
        <v>438</v>
      </c>
      <c r="Z14" s="39">
        <f>AA14+AB14+AC14+AD14</f>
        <v>0</v>
      </c>
      <c r="AA14" s="35">
        <f>SUMIF('PL3-GN TUNG DA'!$AO$15:$AO$514,B14,'PL3-GN TUNG DA'!$AA$15:$AA$514)</f>
        <v>0</v>
      </c>
      <c r="AB14" s="35">
        <f>SUMIF('PL3-GN TUNG DA'!$AO$15:$AO$514,B14,'PL3-GN TUNG DA'!$AB$15:$AB$514)</f>
        <v>0</v>
      </c>
      <c r="AC14" s="35">
        <f>SUMIF('PL3-GN TUNG DA'!$AO$15:$AO$514,B14,'PL3-GN TUNG DA'!$AC$15:$AC$514)</f>
        <v>0</v>
      </c>
      <c r="AD14" s="35">
        <f>SUMIF('PL3-GN TUNG DA'!$AO$15:$AO$514,B14,'PL3-GN TUNG DA'!$AD$15:$AD$514)</f>
        <v>0</v>
      </c>
      <c r="AE14" s="35"/>
      <c r="AF14" s="39">
        <f>AG14+AL14</f>
        <v>438</v>
      </c>
      <c r="AG14" s="39">
        <f>AH14+AI14+AJ14+AK14</f>
        <v>438</v>
      </c>
      <c r="AH14" s="39">
        <f>SUMIF('PL3-GN TUNG DA'!$AO$15:$AO$514,B14,'PL3-GN TUNG DA'!$AH$15:$AH$514)</f>
        <v>0</v>
      </c>
      <c r="AI14" s="35">
        <f>SUMIF('PL3-GN TUNG DA'!$AO$15:$AO$514,B14,'PL3-GN TUNG DA'!$AI$15:$AI$514)</f>
        <v>0</v>
      </c>
      <c r="AJ14" s="35">
        <f>SUMIF('PL3-GN TUNG DA'!$AO$15:$AO$514,B14,'PL3-GN TUNG DA'!$AJ$15:$AJ$514)</f>
        <v>438</v>
      </c>
      <c r="AK14" s="35">
        <f>SUMIF('PL3-GN TUNG DA'!$AO$15:$AO$514,B14,'PL3-GN TUNG DA'!$AK$15:$AK$514)</f>
        <v>0</v>
      </c>
      <c r="AL14" s="35">
        <f>SUMIF('PL3-GN TUNG DA'!$AO$15:$AO$514,B14,'PL3-GN TUNG DA'!$AL$15:$AL$514)</f>
        <v>0</v>
      </c>
      <c r="AM14" s="112">
        <f t="shared" si="4"/>
        <v>88.484848484848484</v>
      </c>
      <c r="AN14" s="84">
        <f t="shared" si="5"/>
        <v>88.484848484848484</v>
      </c>
    </row>
    <row r="15" spans="1:41">
      <c r="A15" s="76">
        <v>2</v>
      </c>
      <c r="B15" s="4" t="s">
        <v>955</v>
      </c>
      <c r="C15" s="35">
        <f>E15+O15</f>
        <v>0</v>
      </c>
      <c r="D15" s="35">
        <f>F15+P15</f>
        <v>96</v>
      </c>
      <c r="E15" s="35">
        <f>G15+I15+K15+L15</f>
        <v>0</v>
      </c>
      <c r="F15" s="35">
        <f>H15+J15+K15+M15+N15</f>
        <v>96</v>
      </c>
      <c r="G15" s="35"/>
      <c r="H15" s="35"/>
      <c r="I15" s="35">
        <f>SUMIF('PL3-GN TUNG DA'!$AO$15:$AO$514,B15,'PL3-GN TUNG DA'!$I$15:$I$514)</f>
        <v>0</v>
      </c>
      <c r="J15" s="35">
        <f>SUMIF('PL3-GN TUNG DA'!$AO$15:$AO$514,B15,'PL3-GN TUNG DA'!$J$15:$J$514)</f>
        <v>96</v>
      </c>
      <c r="K15" s="35"/>
      <c r="L15" s="35"/>
      <c r="M15" s="35"/>
      <c r="N15" s="35"/>
      <c r="O15" s="35">
        <f>Q15+X15</f>
        <v>0</v>
      </c>
      <c r="P15" s="35">
        <f>R15+X15</f>
        <v>0</v>
      </c>
      <c r="Q15" s="35">
        <f t="shared" si="6"/>
        <v>0</v>
      </c>
      <c r="R15" s="35">
        <f>T15+U15+V15+W15+X15</f>
        <v>0</v>
      </c>
      <c r="S15" s="35"/>
      <c r="T15" s="35"/>
      <c r="U15" s="35"/>
      <c r="V15" s="35"/>
      <c r="W15" s="35"/>
      <c r="X15" s="35"/>
      <c r="Y15" s="39">
        <f>Z15+AF15</f>
        <v>96</v>
      </c>
      <c r="Z15" s="39">
        <f>AA15+AB15+AC15+AD15</f>
        <v>96</v>
      </c>
      <c r="AA15" s="35"/>
      <c r="AB15" s="35">
        <f>SUMIF('PL3-GN TUNG DA'!$AO$15:$AO$514,B15,'PL3-GN TUNG DA'!$AB$15:$AB$514)</f>
        <v>96</v>
      </c>
      <c r="AC15" s="35"/>
      <c r="AD15" s="35"/>
      <c r="AE15" s="35"/>
      <c r="AF15" s="34"/>
      <c r="AG15" s="34"/>
      <c r="AH15" s="35"/>
      <c r="AI15" s="35"/>
      <c r="AJ15" s="35"/>
      <c r="AK15" s="35"/>
      <c r="AL15" s="35"/>
      <c r="AM15" s="112"/>
      <c r="AN15" s="84"/>
    </row>
    <row r="16" spans="1:41">
      <c r="A16" s="76">
        <v>3</v>
      </c>
      <c r="B16" s="4" t="s">
        <v>276</v>
      </c>
      <c r="C16" s="35">
        <f t="shared" ref="C16:D40" si="7">E16+O16</f>
        <v>83351</v>
      </c>
      <c r="D16" s="35">
        <f t="shared" si="7"/>
        <v>10337</v>
      </c>
      <c r="E16" s="35">
        <f t="shared" ref="E16:E40" si="8">G16+I16+K16+L16</f>
        <v>33351</v>
      </c>
      <c r="F16" s="35">
        <f t="shared" ref="F16:F40" si="9">H16+J16+K16+M16+N16</f>
        <v>5851</v>
      </c>
      <c r="G16" s="35">
        <f>SUMIF('PL3-GN TUNG DA'!$AO$15:$AO$514,B16,'PL3-GN TUNG DA'!$G$15:$G$514)</f>
        <v>33351</v>
      </c>
      <c r="H16" s="35">
        <f>SUMIF('PL3-GN TUNG DA'!$AO$15:$AO$514,B16,'PL3-GN TUNG DA'!$H$15:$H$514)</f>
        <v>5851</v>
      </c>
      <c r="I16" s="35">
        <f>SUMIF('PL3-GN TUNG DA'!$AO$15:$AO$514,B16,'PL3-GN TUNG DA'!$I$15:$I$514)</f>
        <v>0</v>
      </c>
      <c r="J16" s="35">
        <f>SUMIF('PL3-GN TUNG DA'!$AO$15:$AO$514,B16,'PL3-GN TUNG DA'!$J$15:$J$514)</f>
        <v>0</v>
      </c>
      <c r="K16" s="35">
        <f>SUMIF('PL3-GN TUNG DA'!$AO$15:$AO$514,B16,'PL3-GN TUNG DA'!$K$15:$K$514)</f>
        <v>0</v>
      </c>
      <c r="L16" s="35">
        <f>SUMIF('PL3-GN TUNG DA'!$AO$15:$AO$514,B16,'PL3-GN TUNG DA'!$L$15:$L$514)</f>
        <v>0</v>
      </c>
      <c r="M16" s="35"/>
      <c r="N16" s="35">
        <f>SUMIF('PL3-GN TUNG DA'!$AO$15:$AO$514,B16,'PL3-GN TUNG DA'!$N$15:$N$514)</f>
        <v>0</v>
      </c>
      <c r="O16" s="35">
        <f t="shared" ref="O16:O40" si="10">Q16+X16</f>
        <v>50000</v>
      </c>
      <c r="P16" s="35">
        <f t="shared" ref="P16:P40" si="11">R16+X16</f>
        <v>4486</v>
      </c>
      <c r="Q16" s="35">
        <f t="shared" si="6"/>
        <v>50000</v>
      </c>
      <c r="R16" s="35">
        <f t="shared" ref="R16:R40" si="12">T16+U16+V16+W16+X16</f>
        <v>4486</v>
      </c>
      <c r="S16" s="35">
        <f>SUMIF('PL3-GN TUNG DA'!$AO$15:$AO$514,B16,'PL3-GN TUNG DA'!$S$15:$S$514)</f>
        <v>50000</v>
      </c>
      <c r="T16" s="35">
        <f>SUMIF('PL3-GN TUNG DA'!$AO$15:$AO$514,B16,'PL3-GN TUNG DA'!$T$15:$T$514)</f>
        <v>4486</v>
      </c>
      <c r="U16" s="35">
        <f>SUMIF('PL3-GN TUNG DA'!$AO$15:$AO$514,B16,'PL3-GN TUNG DA'!$U$15:$U$514)</f>
        <v>0</v>
      </c>
      <c r="V16" s="35">
        <f>SUMIF('PL3-GN TUNG DA'!$AO$15:$AO$514,B16,'PL3-GN TUNG DA'!$V$15:$V$514)</f>
        <v>0</v>
      </c>
      <c r="W16" s="35">
        <f>SUMIF('PL3-GN TUNG DA'!$AO$15:$AO$514,B16,'PL3-GN TUNG DA'!$W$15:$W$514)</f>
        <v>0</v>
      </c>
      <c r="X16" s="35">
        <f>SUMIF('PL3-GN TUNG DA'!$AO$15:$AO$514,B16,'PL3-GN TUNG DA'!$X$15:$X$514)</f>
        <v>0</v>
      </c>
      <c r="Y16" s="39">
        <f t="shared" ref="Y16:Y40" si="13">Z16+AF16</f>
        <v>7138</v>
      </c>
      <c r="Z16" s="39">
        <f t="shared" ref="Z16:Z39" si="14">AA16+AB16+AC16+AD16</f>
        <v>2653</v>
      </c>
      <c r="AA16" s="35">
        <f>SUMIF('PL3-GN TUNG DA'!$AO$15:$AO$514,B16,'PL3-GN TUNG DA'!$AA$15:$AA$514)</f>
        <v>2653</v>
      </c>
      <c r="AB16" s="35">
        <f>SUMIF('PL3-GN TUNG DA'!$AO$15:$AO$514,B16,'PL3-GN TUNG DA'!$AB$15:$AB$514)</f>
        <v>0</v>
      </c>
      <c r="AC16" s="35">
        <f>SUMIF('PL3-GN TUNG DA'!$AO$15:$AO$514,B16,'PL3-GN TUNG DA'!$AC$15:$AC$514)</f>
        <v>0</v>
      </c>
      <c r="AD16" s="35">
        <f>SUMIF('PL3-GN TUNG DA'!$AO$15:$AO$514,B16,'PL3-GN TUNG DA'!$AD$15:$AD$514)</f>
        <v>0</v>
      </c>
      <c r="AE16" s="35"/>
      <c r="AF16" s="39">
        <f t="shared" ref="AF16:AF40" si="15">AG16+AL16</f>
        <v>4485</v>
      </c>
      <c r="AG16" s="39">
        <f t="shared" ref="AG16:AG40" si="16">AH16+AI16+AJ16+AK16</f>
        <v>4485</v>
      </c>
      <c r="AH16" s="35">
        <f>SUMIF('PL3-GN TUNG DA'!$AO$15:$AO$514,B16,'PL3-GN TUNG DA'!$AH$15:$AH$514)</f>
        <v>4485</v>
      </c>
      <c r="AI16" s="35">
        <f>SUMIF('PL3-GN TUNG DA'!$AO$15:$AO$514,B16,'PL3-GN TUNG DA'!$AI$15:$AI$514)</f>
        <v>0</v>
      </c>
      <c r="AJ16" s="35">
        <f>SUMIF('PL3-GN TUNG DA'!$AO$15:$AO$514,B16,'PL3-GN TUNG DA'!$AJ$15:$AJ$514)</f>
        <v>0</v>
      </c>
      <c r="AK16" s="35"/>
      <c r="AL16" s="35">
        <f>SUMIF('PL3-GN TUNG DA'!$AO$15:$AO$514,B16,'PL3-GN TUNG DA'!$AL$15:$AL$514)</f>
        <v>0</v>
      </c>
      <c r="AM16" s="112">
        <f t="shared" si="4"/>
        <v>8.5637844776907297</v>
      </c>
      <c r="AN16" s="84">
        <f t="shared" si="5"/>
        <v>69.052916706974941</v>
      </c>
    </row>
    <row r="17" spans="1:40" ht="43.5" customHeight="1">
      <c r="A17" s="76">
        <v>4</v>
      </c>
      <c r="B17" s="28" t="s">
        <v>273</v>
      </c>
      <c r="C17" s="35">
        <f t="shared" si="7"/>
        <v>4755</v>
      </c>
      <c r="D17" s="35">
        <f t="shared" si="7"/>
        <v>4755</v>
      </c>
      <c r="E17" s="35">
        <f t="shared" si="8"/>
        <v>4755</v>
      </c>
      <c r="F17" s="35">
        <f t="shared" si="9"/>
        <v>4755</v>
      </c>
      <c r="G17" s="35">
        <f>SUMIF('PL3-GN TUNG DA'!$AO$15:$AO$514,B17,'PL3-GN TUNG DA'!$G$15:$G$514)</f>
        <v>4755</v>
      </c>
      <c r="H17" s="35">
        <f>SUMIF('PL3-GN TUNG DA'!$AO$15:$AO$514,B17,'PL3-GN TUNG DA'!$H$15:$H$514)</f>
        <v>4755</v>
      </c>
      <c r="I17" s="35">
        <f>SUMIF('PL3-GN TUNG DA'!$AO$15:$AO$514,B17,'PL3-GN TUNG DA'!$I$15:$I$514)</f>
        <v>0</v>
      </c>
      <c r="J17" s="35">
        <f>SUMIF('PL3-GN TUNG DA'!$AO$15:$AO$514,B17,'PL3-GN TUNG DA'!$J$15:$J$514)</f>
        <v>0</v>
      </c>
      <c r="K17" s="35">
        <f>SUMIF('PL3-GN TUNG DA'!$AO$15:$AO$514,B17,'PL3-GN TUNG DA'!$K$15:$K$514)</f>
        <v>0</v>
      </c>
      <c r="L17" s="35">
        <f>SUMIF('PL3-GN TUNG DA'!$AO$15:$AO$514,B17,'PL3-GN TUNG DA'!$L$15:$L$514)</f>
        <v>0</v>
      </c>
      <c r="M17" s="35"/>
      <c r="N17" s="35">
        <f>SUMIF('PL3-GN TUNG DA'!$AO$15:$AO$514,B17,'PL3-GN TUNG DA'!$N$15:$N$514)</f>
        <v>0</v>
      </c>
      <c r="O17" s="35">
        <f t="shared" si="10"/>
        <v>0</v>
      </c>
      <c r="P17" s="35">
        <f t="shared" si="11"/>
        <v>0</v>
      </c>
      <c r="Q17" s="35">
        <f t="shared" si="6"/>
        <v>0</v>
      </c>
      <c r="R17" s="35">
        <f t="shared" si="12"/>
        <v>0</v>
      </c>
      <c r="S17" s="35">
        <f>SUMIF('PL3-GN TUNG DA'!$AO$15:$AO$514,B17,'PL3-GN TUNG DA'!$S$15:$S$514)</f>
        <v>0</v>
      </c>
      <c r="T17" s="35">
        <f>SUMIF('PL3-GN TUNG DA'!$AO$15:$AO$514,B17,'PL3-GN TUNG DA'!$T$15:$T$514)</f>
        <v>0</v>
      </c>
      <c r="U17" s="35">
        <f>SUMIF('PL3-GN TUNG DA'!$AO$15:$AO$514,B17,'PL3-GN TUNG DA'!$U$15:$U$514)</f>
        <v>0</v>
      </c>
      <c r="V17" s="35">
        <f>SUMIF('PL3-GN TUNG DA'!$AO$15:$AO$514,B17,'PL3-GN TUNG DA'!$V$15:$V$514)</f>
        <v>0</v>
      </c>
      <c r="W17" s="35">
        <f>SUMIF('PL3-GN TUNG DA'!$AO$15:$AO$514,B17,'PL3-GN TUNG DA'!$W$15:$W$514)</f>
        <v>0</v>
      </c>
      <c r="X17" s="35">
        <f>SUMIF('PL3-GN TUNG DA'!$AO$15:$AO$514,B17,'PL3-GN TUNG DA'!$X$15:$X$514)</f>
        <v>0</v>
      </c>
      <c r="Y17" s="39">
        <f t="shared" si="13"/>
        <v>892</v>
      </c>
      <c r="Z17" s="39">
        <f t="shared" si="14"/>
        <v>892</v>
      </c>
      <c r="AA17" s="35">
        <f>SUMIF('PL3-GN TUNG DA'!$AO$15:$AO$514,B17,'PL3-GN TUNG DA'!$AA$15:$AA$514)</f>
        <v>892</v>
      </c>
      <c r="AB17" s="35">
        <f>SUMIF('PL3-GN TUNG DA'!$AO$15:$AO$514,B17,'PL3-GN TUNG DA'!$AB$15:$AB$514)</f>
        <v>0</v>
      </c>
      <c r="AC17" s="35">
        <f>SUMIF('PL3-GN TUNG DA'!$AO$15:$AO$514,B17,'PL3-GN TUNG DA'!$AC$15:$AC$514)</f>
        <v>0</v>
      </c>
      <c r="AD17" s="35">
        <f>SUMIF('PL3-GN TUNG DA'!$AO$15:$AO$514,B17,'PL3-GN TUNG DA'!$AD$15:$AD$514)</f>
        <v>0</v>
      </c>
      <c r="AE17" s="35"/>
      <c r="AF17" s="39">
        <f t="shared" si="15"/>
        <v>0</v>
      </c>
      <c r="AG17" s="39">
        <f t="shared" si="16"/>
        <v>0</v>
      </c>
      <c r="AH17" s="35">
        <f>SUMIF('PL3-GN TUNG DA'!$AO$15:$AO$514,B17,'PL3-GN TUNG DA'!$AH$15:$AH$514)</f>
        <v>0</v>
      </c>
      <c r="AI17" s="35">
        <f>SUMIF('PL3-GN TUNG DA'!$AO$15:$AO$514,B17,'PL3-GN TUNG DA'!$AI$15:$AI$514)</f>
        <v>0</v>
      </c>
      <c r="AJ17" s="35">
        <f>SUMIF('PL3-GN TUNG DA'!$AO$15:$AO$514,B17,'PL3-GN TUNG DA'!$AJ$15:$AJ$514)</f>
        <v>0</v>
      </c>
      <c r="AK17" s="35"/>
      <c r="AL17" s="35">
        <f>SUMIF('PL3-GN TUNG DA'!$AO$15:$AO$514,B17,'PL3-GN TUNG DA'!$AL$15:$AL$514)</f>
        <v>0</v>
      </c>
      <c r="AM17" s="112">
        <f t="shared" si="4"/>
        <v>18.759200841219769</v>
      </c>
      <c r="AN17" s="84">
        <f t="shared" si="5"/>
        <v>18.759200841219769</v>
      </c>
    </row>
    <row r="18" spans="1:40">
      <c r="A18" s="76">
        <v>5</v>
      </c>
      <c r="B18" s="4" t="s">
        <v>271</v>
      </c>
      <c r="C18" s="35">
        <f t="shared" si="7"/>
        <v>3364038</v>
      </c>
      <c r="D18" s="35">
        <f t="shared" si="7"/>
        <v>4560370</v>
      </c>
      <c r="E18" s="35">
        <f t="shared" si="8"/>
        <v>761283</v>
      </c>
      <c r="F18" s="35">
        <f t="shared" si="9"/>
        <v>757101</v>
      </c>
      <c r="G18" s="35">
        <f>SUMIF('PL3-GN TUNG DA'!$AO$15:$AO$514,B18,'PL3-GN TUNG DA'!$G$15:$G$514)</f>
        <v>378697</v>
      </c>
      <c r="H18" s="35">
        <f>SUMIF('PL3-GN TUNG DA'!$AO$15:$AO$514,B18,'PL3-GN TUNG DA'!$H$15:$H$514)</f>
        <v>359485</v>
      </c>
      <c r="I18" s="35">
        <f>SUMIF('PL3-GN TUNG DA'!$AO$15:$AO$514,B18,'PL3-GN TUNG DA'!$I$15:$I$514)</f>
        <v>382586</v>
      </c>
      <c r="J18" s="35">
        <f>SUMIF('PL3-GN TUNG DA'!$AO$15:$AO$514,B18,'PL3-GN TUNG DA'!$J$15:$J$514)</f>
        <v>397616</v>
      </c>
      <c r="K18" s="35">
        <f>SUMIF('PL3-GN TUNG DA'!$AO$15:$AO$514,B18,'PL3-GN TUNG DA'!$K$15:$K$514)</f>
        <v>0</v>
      </c>
      <c r="L18" s="35">
        <f>SUMIF('PL3-GN TUNG DA'!$AO$15:$AO$514,B18,'PL3-GN TUNG DA'!$L$15:$L$514)</f>
        <v>0</v>
      </c>
      <c r="M18" s="35"/>
      <c r="N18" s="35">
        <f>SUMIF('PL3-GN TUNG DA'!$AO$15:$AO$514,B18,'PL3-GN TUNG DA'!$N$15:$N$514)</f>
        <v>0</v>
      </c>
      <c r="O18" s="35">
        <f t="shared" si="10"/>
        <v>2602755</v>
      </c>
      <c r="P18" s="35">
        <f t="shared" si="11"/>
        <v>3803269</v>
      </c>
      <c r="Q18" s="35">
        <f t="shared" si="6"/>
        <v>2602755</v>
      </c>
      <c r="R18" s="35">
        <f t="shared" si="12"/>
        <v>3803269</v>
      </c>
      <c r="S18" s="35">
        <f>SUMIF('PL3-GN TUNG DA'!$AO$15:$AO$514,B18,'PL3-GN TUNG DA'!$S$15:$S$514)</f>
        <v>2602755</v>
      </c>
      <c r="T18" s="35">
        <f>SUMIF('PL3-GN TUNG DA'!$AO$15:$AO$514,B18,'PL3-GN TUNG DA'!$T$15:$T$514)</f>
        <v>3803269</v>
      </c>
      <c r="U18" s="35">
        <f>SUMIF('PL3-GN TUNG DA'!$AO$15:$AO$514,B18,'PL3-GN TUNG DA'!$U$15:$U$514)</f>
        <v>0</v>
      </c>
      <c r="V18" s="35">
        <f>SUMIF('PL3-GN TUNG DA'!$AO$15:$AO$514,B18,'PL3-GN TUNG DA'!$V$15:$V$514)</f>
        <v>0</v>
      </c>
      <c r="W18" s="35">
        <f>SUMIF('PL3-GN TUNG DA'!$AO$15:$AO$514,B18,'PL3-GN TUNG DA'!$W$15:$W$514)</f>
        <v>0</v>
      </c>
      <c r="X18" s="35">
        <f>SUMIF('PL3-GN TUNG DA'!$AO$15:$AO$514,B18,'PL3-GN TUNG DA'!$X$15:$X$514)</f>
        <v>0</v>
      </c>
      <c r="Y18" s="39">
        <f t="shared" si="13"/>
        <v>4499097</v>
      </c>
      <c r="Z18" s="39">
        <f t="shared" si="14"/>
        <v>700617</v>
      </c>
      <c r="AA18" s="35">
        <f>SUMIF('PL3-GN TUNG DA'!$AO$15:$AO$514,B18,'PL3-GN TUNG DA'!$AA$15:$AA$514)</f>
        <v>328447</v>
      </c>
      <c r="AB18" s="35">
        <f>SUMIF('PL3-GN TUNG DA'!$AO$15:$AO$514,B18,'PL3-GN TUNG DA'!$AB$15:$AB$514)</f>
        <v>372170</v>
      </c>
      <c r="AC18" s="35">
        <f>SUMIF('PL3-GN TUNG DA'!$AO$15:$AO$514,B18,'PL3-GN TUNG DA'!$AC$15:$AC$514)</f>
        <v>0</v>
      </c>
      <c r="AD18" s="35">
        <f>SUMIF('PL3-GN TUNG DA'!$AO$15:$AO$514,B18,'PL3-GN TUNG DA'!$AD$15:$AD$514)</f>
        <v>0</v>
      </c>
      <c r="AE18" s="35"/>
      <c r="AF18" s="39">
        <f t="shared" si="15"/>
        <v>3798480</v>
      </c>
      <c r="AG18" s="39">
        <f t="shared" si="16"/>
        <v>3798480</v>
      </c>
      <c r="AH18" s="35">
        <f>SUMIF('PL3-GN TUNG DA'!$AO$15:$AO$514,B18,'PL3-GN TUNG DA'!$AH$15:$AH$514)</f>
        <v>3798480</v>
      </c>
      <c r="AI18" s="35">
        <f>SUMIF('PL3-GN TUNG DA'!$AO$15:$AO$514,B18,'PL3-GN TUNG DA'!$AI$15:$AI$514)</f>
        <v>0</v>
      </c>
      <c r="AJ18" s="35">
        <f>SUMIF('PL3-GN TUNG DA'!$AO$15:$AO$514,B18,'PL3-GN TUNG DA'!$AJ$15:$AJ$514)</f>
        <v>0</v>
      </c>
      <c r="AK18" s="35"/>
      <c r="AL18" s="35">
        <f>SUMIF('PL3-GN TUNG DA'!$AO$15:$AO$514,B18,'PL3-GN TUNG DA'!$AL$15:$AL$514)</f>
        <v>0</v>
      </c>
      <c r="AM18" s="112">
        <f t="shared" si="4"/>
        <v>133.74096844328156</v>
      </c>
      <c r="AN18" s="84">
        <f t="shared" si="5"/>
        <v>98.656402879590914</v>
      </c>
    </row>
    <row r="19" spans="1:40">
      <c r="A19" s="76">
        <v>6</v>
      </c>
      <c r="B19" s="4" t="s">
        <v>259</v>
      </c>
      <c r="C19" s="35">
        <f t="shared" si="7"/>
        <v>804176</v>
      </c>
      <c r="D19" s="35">
        <f t="shared" si="7"/>
        <v>750374</v>
      </c>
      <c r="E19" s="35">
        <f t="shared" si="8"/>
        <v>602026</v>
      </c>
      <c r="F19" s="35">
        <f t="shared" si="9"/>
        <v>548224</v>
      </c>
      <c r="G19" s="35">
        <f>SUMIF('PL3-GN TUNG DA'!$AO$15:$AO$514,B19,'PL3-GN TUNG DA'!$G$15:$G$514)</f>
        <v>171099</v>
      </c>
      <c r="H19" s="35">
        <f>SUMIF('PL3-GN TUNG DA'!$AO$15:$AO$514,B19,'PL3-GN TUNG DA'!$H$15:$H$514)</f>
        <v>191650</v>
      </c>
      <c r="I19" s="35">
        <f>SUMIF('PL3-GN TUNG DA'!$AO$15:$AO$514,B19,'PL3-GN TUNG DA'!$I$15:$I$514)</f>
        <v>430927</v>
      </c>
      <c r="J19" s="35">
        <f>SUMIF('PL3-GN TUNG DA'!$AO$15:$AO$514,B19,'PL3-GN TUNG DA'!$J$15:$J$514)</f>
        <v>356574</v>
      </c>
      <c r="K19" s="35">
        <f>SUMIF('PL3-GN TUNG DA'!$AO$15:$AO$514,B19,'PL3-GN TUNG DA'!$K$15:$K$514)</f>
        <v>0</v>
      </c>
      <c r="L19" s="35">
        <f>SUMIF('PL3-GN TUNG DA'!$AO$15:$AO$514,B19,'PL3-GN TUNG DA'!$L$15:$L$514)</f>
        <v>0</v>
      </c>
      <c r="M19" s="35"/>
      <c r="N19" s="35">
        <f>SUMIF('PL3-GN TUNG DA'!$AO$15:$AO$514,B19,'PL3-GN TUNG DA'!$N$15:$N$514)</f>
        <v>0</v>
      </c>
      <c r="O19" s="35">
        <f t="shared" si="10"/>
        <v>202150</v>
      </c>
      <c r="P19" s="35">
        <f t="shared" si="11"/>
        <v>202150</v>
      </c>
      <c r="Q19" s="35">
        <f t="shared" si="6"/>
        <v>0</v>
      </c>
      <c r="R19" s="35">
        <f>T19+U19+V19+W19</f>
        <v>0</v>
      </c>
      <c r="S19" s="35">
        <f>SUMIF('PL3-GN TUNG DA'!$AO$15:$AO$514,B19,'PL3-GN TUNG DA'!$S$15:$S$514)</f>
        <v>0</v>
      </c>
      <c r="T19" s="35">
        <f>SUMIF('PL3-GN TUNG DA'!$AO$15:$AO$514,B19,'PL3-GN TUNG DA'!$T$15:$T$514)</f>
        <v>0</v>
      </c>
      <c r="U19" s="35">
        <f>SUMIF('PL3-GN TUNG DA'!$AO$15:$AO$514,B19,'PL3-GN TUNG DA'!$U$15:$U$514)</f>
        <v>0</v>
      </c>
      <c r="V19" s="35">
        <f>SUMIF('PL3-GN TUNG DA'!$AO$15:$AO$514,B19,'PL3-GN TUNG DA'!$V$15:$V$514)</f>
        <v>0</v>
      </c>
      <c r="W19" s="35">
        <f>SUMIF('PL3-GN TUNG DA'!$AO$15:$AO$514,B19,'PL3-GN TUNG DA'!$W$15:$W$514)</f>
        <v>0</v>
      </c>
      <c r="X19" s="35">
        <f>SUMIF('PL3-GN TUNG DA'!$AO$15:$AO$514,B19,'PL3-GN TUNG DA'!$X$15:$X$514)</f>
        <v>202150</v>
      </c>
      <c r="Y19" s="39">
        <f t="shared" si="13"/>
        <v>533455</v>
      </c>
      <c r="Z19" s="39">
        <f t="shared" si="14"/>
        <v>475554</v>
      </c>
      <c r="AA19" s="35">
        <f>SUMIF('PL3-GN TUNG DA'!$AO$15:$AO$514,B19,'PL3-GN TUNG DA'!$AA$15:$AA$514)</f>
        <v>184653</v>
      </c>
      <c r="AB19" s="35">
        <f>SUMIF('PL3-GN TUNG DA'!$AO$15:$AO$514,B19,'PL3-GN TUNG DA'!$AB$15:$AB$514)</f>
        <v>290901</v>
      </c>
      <c r="AC19" s="35">
        <f>SUMIF('PL3-GN TUNG DA'!$AO$15:$AO$514,B19,'PL3-GN TUNG DA'!$AC$15:$AC$514)</f>
        <v>0</v>
      </c>
      <c r="AD19" s="35">
        <f>SUMIF('PL3-GN TUNG DA'!$AO$15:$AO$514,B19,'PL3-GN TUNG DA'!$AD$15:$AD$514)</f>
        <v>0</v>
      </c>
      <c r="AE19" s="35"/>
      <c r="AF19" s="39">
        <f t="shared" si="15"/>
        <v>57901</v>
      </c>
      <c r="AG19" s="39">
        <f t="shared" si="16"/>
        <v>0</v>
      </c>
      <c r="AH19" s="35">
        <f>SUMIF('PL3-GN TUNG DA'!$AO$15:$AO$514,B19,'PL3-GN TUNG DA'!$AH$15:$AH$514)</f>
        <v>0</v>
      </c>
      <c r="AI19" s="35">
        <f>SUMIF('PL3-GN TUNG DA'!$AO$15:$AO$514,B19,'PL3-GN TUNG DA'!$AI$15:$AI$514)</f>
        <v>0</v>
      </c>
      <c r="AJ19" s="35">
        <f>SUMIF('PL3-GN TUNG DA'!$AO$15:$AO$514,B19,'PL3-GN TUNG DA'!$AJ$15:$AJ$514)</f>
        <v>0</v>
      </c>
      <c r="AK19" s="35"/>
      <c r="AL19" s="35">
        <f>SUMIF('PL3-GN TUNG DA'!$AO$15:$AO$514,B19,'PL3-GN TUNG DA'!$AL$15:$AL$514)</f>
        <v>57901</v>
      </c>
      <c r="AM19" s="112">
        <f t="shared" si="4"/>
        <v>66.335603151548924</v>
      </c>
      <c r="AN19" s="84">
        <f t="shared" si="5"/>
        <v>71.091882181418868</v>
      </c>
    </row>
    <row r="20" spans="1:40">
      <c r="A20" s="76">
        <v>7</v>
      </c>
      <c r="B20" s="4" t="s">
        <v>258</v>
      </c>
      <c r="C20" s="35">
        <f t="shared" si="7"/>
        <v>6050</v>
      </c>
      <c r="D20" s="35">
        <f t="shared" si="7"/>
        <v>21012</v>
      </c>
      <c r="E20" s="35">
        <f t="shared" si="8"/>
        <v>6050</v>
      </c>
      <c r="F20" s="35">
        <f t="shared" si="9"/>
        <v>21012</v>
      </c>
      <c r="G20" s="35">
        <f>SUMIF('PL3-GN TUNG DA'!$AO$15:$AO$514,B20,'PL3-GN TUNG DA'!$G$15:$G$514)</f>
        <v>6050</v>
      </c>
      <c r="H20" s="35">
        <f>SUMIF('PL3-GN TUNG DA'!$AO$15:$AO$514,B20,'PL3-GN TUNG DA'!$H$15:$H$514)</f>
        <v>21012</v>
      </c>
      <c r="I20" s="35">
        <f>SUMIF('PL3-GN TUNG DA'!$AO$15:$AO$514,B20,'PL3-GN TUNG DA'!$I$15:$I$514)</f>
        <v>0</v>
      </c>
      <c r="J20" s="35">
        <f>SUMIF('PL3-GN TUNG DA'!$AO$15:$AO$514,B20,'PL3-GN TUNG DA'!$J$15:$J$514)</f>
        <v>0</v>
      </c>
      <c r="K20" s="35">
        <f>SUMIF('PL3-GN TUNG DA'!$AO$15:$AO$514,B20,'PL3-GN TUNG DA'!$K$15:$K$514)</f>
        <v>0</v>
      </c>
      <c r="L20" s="35">
        <f>SUMIF('PL3-GN TUNG DA'!$AO$15:$AO$514,B20,'PL3-GN TUNG DA'!$L$15:$L$514)</f>
        <v>0</v>
      </c>
      <c r="M20" s="35"/>
      <c r="N20" s="35">
        <f>SUMIF('PL3-GN TUNG DA'!$AO$15:$AO$514,B20,'PL3-GN TUNG DA'!$N$15:$N$514)</f>
        <v>0</v>
      </c>
      <c r="O20" s="35">
        <f t="shared" si="10"/>
        <v>0</v>
      </c>
      <c r="P20" s="35">
        <f t="shared" si="11"/>
        <v>0</v>
      </c>
      <c r="Q20" s="35">
        <f t="shared" si="6"/>
        <v>0</v>
      </c>
      <c r="R20" s="35">
        <f t="shared" si="12"/>
        <v>0</v>
      </c>
      <c r="S20" s="35">
        <f>SUMIF('PL3-GN TUNG DA'!$AO$15:$AO$514,B20,'PL3-GN TUNG DA'!$S$15:$S$514)</f>
        <v>0</v>
      </c>
      <c r="T20" s="35">
        <f>SUMIF('PL3-GN TUNG DA'!$AO$15:$AO$514,B20,'PL3-GN TUNG DA'!$T$15:$T$514)</f>
        <v>0</v>
      </c>
      <c r="U20" s="35">
        <f>SUMIF('PL3-GN TUNG DA'!$AO$15:$AO$514,B20,'PL3-GN TUNG DA'!$U$15:$U$514)</f>
        <v>0</v>
      </c>
      <c r="V20" s="35">
        <f>SUMIF('PL3-GN TUNG DA'!$AO$15:$AO$514,B20,'PL3-GN TUNG DA'!$V$15:$V$514)</f>
        <v>0</v>
      </c>
      <c r="W20" s="35">
        <f>SUMIF('PL3-GN TUNG DA'!$AO$15:$AO$514,B20,'PL3-GN TUNG DA'!$W$15:$W$514)</f>
        <v>0</v>
      </c>
      <c r="X20" s="35">
        <f>SUMIF('PL3-GN TUNG DA'!$AO$15:$AO$514,B20,'PL3-GN TUNG DA'!$X$15:$X$514)</f>
        <v>0</v>
      </c>
      <c r="Y20" s="39">
        <f t="shared" si="13"/>
        <v>5097</v>
      </c>
      <c r="Z20" s="39">
        <f t="shared" si="14"/>
        <v>5097</v>
      </c>
      <c r="AA20" s="35">
        <f>SUMIF('PL3-GN TUNG DA'!$AO$15:$AO$514,B20,'PL3-GN TUNG DA'!$AA$15:$AA$514)</f>
        <v>5097</v>
      </c>
      <c r="AB20" s="35">
        <f>SUMIF('PL3-GN TUNG DA'!$AO$15:$AO$514,B20,'PL3-GN TUNG DA'!$AB$15:$AB$514)</f>
        <v>0</v>
      </c>
      <c r="AC20" s="35">
        <f>SUMIF('PL3-GN TUNG DA'!$AO$15:$AO$514,B20,'PL3-GN TUNG DA'!$AC$15:$AC$514)</f>
        <v>0</v>
      </c>
      <c r="AD20" s="35">
        <f>SUMIF('PL3-GN TUNG DA'!$AO$15:$AO$514,B20,'PL3-GN TUNG DA'!$AD$15:$AD$514)</f>
        <v>0</v>
      </c>
      <c r="AE20" s="35"/>
      <c r="AF20" s="39">
        <f t="shared" si="15"/>
        <v>0</v>
      </c>
      <c r="AG20" s="39">
        <f t="shared" si="16"/>
        <v>0</v>
      </c>
      <c r="AH20" s="35">
        <f>SUMIF('PL3-GN TUNG DA'!$AO$15:$AO$514,B20,'PL3-GN TUNG DA'!$AH$15:$AH$514)</f>
        <v>0</v>
      </c>
      <c r="AI20" s="35">
        <f>SUMIF('PL3-GN TUNG DA'!$AO$15:$AO$514,B20,'PL3-GN TUNG DA'!$AI$15:$AI$514)</f>
        <v>0</v>
      </c>
      <c r="AJ20" s="35">
        <f>SUMIF('PL3-GN TUNG DA'!$AO$15:$AO$514,B20,'PL3-GN TUNG DA'!$AJ$15:$AJ$514)</f>
        <v>0</v>
      </c>
      <c r="AK20" s="35"/>
      <c r="AL20" s="35">
        <f>SUMIF('PL3-GN TUNG DA'!$AO$15:$AO$514,B20,'PL3-GN TUNG DA'!$AL$15:$AL$514)</f>
        <v>0</v>
      </c>
      <c r="AM20" s="112">
        <f t="shared" si="4"/>
        <v>84.247933884297524</v>
      </c>
      <c r="AN20" s="84">
        <f t="shared" si="5"/>
        <v>24.257567104511708</v>
      </c>
    </row>
    <row r="21" spans="1:40">
      <c r="A21" s="76">
        <v>8</v>
      </c>
      <c r="B21" s="4" t="s">
        <v>257</v>
      </c>
      <c r="C21" s="35">
        <f t="shared" si="7"/>
        <v>93974</v>
      </c>
      <c r="D21" s="35">
        <f t="shared" si="7"/>
        <v>98912</v>
      </c>
      <c r="E21" s="35">
        <f t="shared" si="8"/>
        <v>93974</v>
      </c>
      <c r="F21" s="35">
        <f t="shared" si="9"/>
        <v>98912</v>
      </c>
      <c r="G21" s="35">
        <f>SUMIF('PL3-GN TUNG DA'!$AO$15:$AO$514,B21,'PL3-GN TUNG DA'!$G$15:$G$514)</f>
        <v>8524</v>
      </c>
      <c r="H21" s="35">
        <f>SUMIF('PL3-GN TUNG DA'!$AO$15:$AO$514,B21,'PL3-GN TUNG DA'!$H$15:$H$514)</f>
        <v>13462</v>
      </c>
      <c r="I21" s="35">
        <f>SUMIF('PL3-GN TUNG DA'!$AO$15:$AO$514,B21,'PL3-GN TUNG DA'!$I$15:$I$514)</f>
        <v>85450</v>
      </c>
      <c r="J21" s="35">
        <f>SUMIF('PL3-GN TUNG DA'!$AO$15:$AO$514,B21,'PL3-GN TUNG DA'!$J$15:$J$514)</f>
        <v>85450</v>
      </c>
      <c r="K21" s="35">
        <f>SUMIF('PL3-GN TUNG DA'!$AO$15:$AO$514,B21,'PL3-GN TUNG DA'!$K$15:$K$514)</f>
        <v>0</v>
      </c>
      <c r="L21" s="35">
        <f>SUMIF('PL3-GN TUNG DA'!$AO$15:$AO$514,B21,'PL3-GN TUNG DA'!$L$15:$L$514)</f>
        <v>0</v>
      </c>
      <c r="M21" s="35"/>
      <c r="N21" s="35">
        <f>SUMIF('PL3-GN TUNG DA'!$AO$15:$AO$514,B21,'PL3-GN TUNG DA'!$N$15:$N$514)</f>
        <v>0</v>
      </c>
      <c r="O21" s="35">
        <f t="shared" si="10"/>
        <v>0</v>
      </c>
      <c r="P21" s="35">
        <f t="shared" si="11"/>
        <v>0</v>
      </c>
      <c r="Q21" s="35">
        <f t="shared" si="6"/>
        <v>0</v>
      </c>
      <c r="R21" s="35">
        <f t="shared" si="12"/>
        <v>0</v>
      </c>
      <c r="S21" s="35">
        <f>SUMIF('PL3-GN TUNG DA'!$AO$15:$AO$514,B21,'PL3-GN TUNG DA'!$S$15:$S$514)</f>
        <v>0</v>
      </c>
      <c r="T21" s="35">
        <f>SUMIF('PL3-GN TUNG DA'!$AO$15:$AO$514,B21,'PL3-GN TUNG DA'!$T$15:$T$514)</f>
        <v>0</v>
      </c>
      <c r="U21" s="35">
        <f>SUMIF('PL3-GN TUNG DA'!$AO$15:$AO$514,B21,'PL3-GN TUNG DA'!$U$15:$U$514)</f>
        <v>0</v>
      </c>
      <c r="V21" s="35">
        <f>SUMIF('PL3-GN TUNG DA'!$AO$15:$AO$514,B21,'PL3-GN TUNG DA'!$V$15:$V$514)</f>
        <v>0</v>
      </c>
      <c r="W21" s="35">
        <f>SUMIF('PL3-GN TUNG DA'!$AO$15:$AO$514,B21,'PL3-GN TUNG DA'!$W$15:$W$514)</f>
        <v>0</v>
      </c>
      <c r="X21" s="35">
        <f>SUMIF('PL3-GN TUNG DA'!$AO$15:$AO$514,B21,'PL3-GN TUNG DA'!$X$15:$X$514)</f>
        <v>0</v>
      </c>
      <c r="Y21" s="39">
        <f t="shared" si="13"/>
        <v>38762</v>
      </c>
      <c r="Z21" s="39">
        <f t="shared" si="14"/>
        <v>38762</v>
      </c>
      <c r="AA21" s="35">
        <f>SUMIF('PL3-GN TUNG DA'!$AO$15:$AO$514,B21,'PL3-GN TUNG DA'!$AA$15:$AA$514)</f>
        <v>12552</v>
      </c>
      <c r="AB21" s="35">
        <f>SUMIF('PL3-GN TUNG DA'!$AO$15:$AO$514,B21,'PL3-GN TUNG DA'!$AB$15:$AB$514)</f>
        <v>26210</v>
      </c>
      <c r="AC21" s="35">
        <f>SUMIF('PL3-GN TUNG DA'!$AO$15:$AO$514,B21,'PL3-GN TUNG DA'!$AC$15:$AC$514)</f>
        <v>0</v>
      </c>
      <c r="AD21" s="35">
        <f>SUMIF('PL3-GN TUNG DA'!$AO$15:$AO$514,B21,'PL3-GN TUNG DA'!$AD$15:$AD$514)</f>
        <v>0</v>
      </c>
      <c r="AE21" s="35"/>
      <c r="AF21" s="39">
        <f t="shared" si="15"/>
        <v>0</v>
      </c>
      <c r="AG21" s="39">
        <f t="shared" si="16"/>
        <v>0</v>
      </c>
      <c r="AH21" s="35">
        <f>SUMIF('PL3-GN TUNG DA'!$AO$15:$AO$514,B21,'PL3-GN TUNG DA'!$AH$15:$AH$514)</f>
        <v>0</v>
      </c>
      <c r="AI21" s="35">
        <f>SUMIF('PL3-GN TUNG DA'!$AO$15:$AO$514,B21,'PL3-GN TUNG DA'!$AI$15:$AI$514)</f>
        <v>0</v>
      </c>
      <c r="AJ21" s="35">
        <f>SUMIF('PL3-GN TUNG DA'!$AO$15:$AO$514,B21,'PL3-GN TUNG DA'!$AJ$15:$AJ$514)</f>
        <v>0</v>
      </c>
      <c r="AK21" s="35"/>
      <c r="AL21" s="35">
        <f>SUMIF('PL3-GN TUNG DA'!$AO$15:$AO$514,B21,'PL3-GN TUNG DA'!$AL$15:$AL$514)</f>
        <v>0</v>
      </c>
      <c r="AM21" s="112">
        <f t="shared" si="4"/>
        <v>41.247579117628277</v>
      </c>
      <c r="AN21" s="84">
        <f t="shared" si="5"/>
        <v>39.18836945972177</v>
      </c>
    </row>
    <row r="22" spans="1:40">
      <c r="A22" s="76">
        <v>9</v>
      </c>
      <c r="B22" s="4" t="s">
        <v>260</v>
      </c>
      <c r="C22" s="35">
        <f t="shared" si="7"/>
        <v>142000</v>
      </c>
      <c r="D22" s="35">
        <f t="shared" si="7"/>
        <v>227909</v>
      </c>
      <c r="E22" s="35">
        <f t="shared" si="8"/>
        <v>142000</v>
      </c>
      <c r="F22" s="35">
        <f t="shared" si="9"/>
        <v>227909</v>
      </c>
      <c r="G22" s="35">
        <f>SUMIF('PL3-GN TUNG DA'!$AO$15:$AO$514,B22,'PL3-GN TUNG DA'!$G$15:$G$514)</f>
        <v>142000</v>
      </c>
      <c r="H22" s="35">
        <f>SUMIF('PL3-GN TUNG DA'!$AO$15:$AO$514,B22,'PL3-GN TUNG DA'!$H$15:$H$514)</f>
        <v>167909</v>
      </c>
      <c r="I22" s="35">
        <f>SUMIF('PL3-GN TUNG DA'!$AO$15:$AO$514,B22,'PL3-GN TUNG DA'!$I$15:$I$514)</f>
        <v>0</v>
      </c>
      <c r="J22" s="35">
        <f>SUMIF('PL3-GN TUNG DA'!$AO$15:$AO$514,B22,'PL3-GN TUNG DA'!$J$15:$J$514)</f>
        <v>60000</v>
      </c>
      <c r="K22" s="35">
        <f>SUMIF('PL3-GN TUNG DA'!$AO$15:$AO$514,B22,'PL3-GN TUNG DA'!$K$15:$K$514)</f>
        <v>0</v>
      </c>
      <c r="L22" s="35">
        <f>SUMIF('PL3-GN TUNG DA'!$AO$15:$AO$514,B22,'PL3-GN TUNG DA'!$L$15:$L$514)</f>
        <v>0</v>
      </c>
      <c r="M22" s="35"/>
      <c r="N22" s="35">
        <f>SUMIF('PL3-GN TUNG DA'!$AO$15:$AO$514,B22,'PL3-GN TUNG DA'!$N$15:$N$514)</f>
        <v>0</v>
      </c>
      <c r="O22" s="35">
        <f t="shared" si="10"/>
        <v>0</v>
      </c>
      <c r="P22" s="35">
        <f t="shared" si="11"/>
        <v>0</v>
      </c>
      <c r="Q22" s="35">
        <f t="shared" si="6"/>
        <v>0</v>
      </c>
      <c r="R22" s="35">
        <f t="shared" si="12"/>
        <v>0</v>
      </c>
      <c r="S22" s="35">
        <f>SUMIF('PL3-GN TUNG DA'!$AO$15:$AO$514,B22,'PL3-GN TUNG DA'!$S$15:$S$514)</f>
        <v>0</v>
      </c>
      <c r="T22" s="35">
        <f>SUMIF('PL3-GN TUNG DA'!$AO$15:$AO$514,B22,'PL3-GN TUNG DA'!$T$15:$T$514)</f>
        <v>0</v>
      </c>
      <c r="U22" s="35">
        <f>SUMIF('PL3-GN TUNG DA'!$AO$15:$AO$514,B22,'PL3-GN TUNG DA'!$U$15:$U$514)</f>
        <v>0</v>
      </c>
      <c r="V22" s="35">
        <f>SUMIF('PL3-GN TUNG DA'!$AO$15:$AO$514,B22,'PL3-GN TUNG DA'!$V$15:$V$514)</f>
        <v>0</v>
      </c>
      <c r="W22" s="35">
        <f>SUMIF('PL3-GN TUNG DA'!$AO$15:$AO$514,B22,'PL3-GN TUNG DA'!$W$15:$W$514)</f>
        <v>0</v>
      </c>
      <c r="X22" s="35">
        <f>SUMIF('PL3-GN TUNG DA'!$AO$15:$AO$514,B22,'PL3-GN TUNG DA'!$X$15:$X$514)</f>
        <v>0</v>
      </c>
      <c r="Y22" s="39">
        <f t="shared" si="13"/>
        <v>227844</v>
      </c>
      <c r="Z22" s="39">
        <f t="shared" si="14"/>
        <v>227844</v>
      </c>
      <c r="AA22" s="35">
        <f>SUMIF('PL3-GN TUNG DA'!$AO$15:$AO$514,B22,'PL3-GN TUNG DA'!$AA$15:$AA$514)</f>
        <v>167858</v>
      </c>
      <c r="AB22" s="35">
        <f>SUMIF('PL3-GN TUNG DA'!$AO$15:$AO$514,B22,'PL3-GN TUNG DA'!$AB$15:$AB$514)</f>
        <v>59986</v>
      </c>
      <c r="AC22" s="35">
        <f>SUMIF('PL3-GN TUNG DA'!$AO$15:$AO$514,B22,'PL3-GN TUNG DA'!$AC$15:$AC$514)</f>
        <v>0</v>
      </c>
      <c r="AD22" s="35">
        <f>SUMIF('PL3-GN TUNG DA'!$AO$15:$AO$514,B22,'PL3-GN TUNG DA'!$AD$15:$AD$514)</f>
        <v>0</v>
      </c>
      <c r="AE22" s="35"/>
      <c r="AF22" s="39">
        <f t="shared" si="15"/>
        <v>0</v>
      </c>
      <c r="AG22" s="39">
        <f t="shared" si="16"/>
        <v>0</v>
      </c>
      <c r="AH22" s="35">
        <f>SUMIF('PL3-GN TUNG DA'!$AO$15:$AO$514,B22,'PL3-GN TUNG DA'!$AH$15:$AH$514)</f>
        <v>0</v>
      </c>
      <c r="AI22" s="35">
        <f>SUMIF('PL3-GN TUNG DA'!$AO$15:$AO$514,B22,'PL3-GN TUNG DA'!$AI$15:$AI$514)</f>
        <v>0</v>
      </c>
      <c r="AJ22" s="35">
        <f>SUMIF('PL3-GN TUNG DA'!$AO$15:$AO$514,B22,'PL3-GN TUNG DA'!$AJ$15:$AJ$514)</f>
        <v>0</v>
      </c>
      <c r="AK22" s="35"/>
      <c r="AL22" s="35">
        <f>SUMIF('PL3-GN TUNG DA'!$AO$15:$AO$514,B22,'PL3-GN TUNG DA'!$AL$15:$AL$514)</f>
        <v>0</v>
      </c>
      <c r="AM22" s="112">
        <f t="shared" si="4"/>
        <v>160.45352112676056</v>
      </c>
      <c r="AN22" s="84">
        <f t="shared" si="5"/>
        <v>99.971479845025868</v>
      </c>
    </row>
    <row r="23" spans="1:40">
      <c r="A23" s="76">
        <v>10</v>
      </c>
      <c r="B23" s="4" t="s">
        <v>274</v>
      </c>
      <c r="C23" s="35">
        <f t="shared" si="7"/>
        <v>3186</v>
      </c>
      <c r="D23" s="35">
        <f t="shared" si="7"/>
        <v>2516</v>
      </c>
      <c r="E23" s="35">
        <f t="shared" si="8"/>
        <v>3186</v>
      </c>
      <c r="F23" s="35">
        <f t="shared" si="9"/>
        <v>2516</v>
      </c>
      <c r="G23" s="35">
        <f>SUMIF('PL3-GN TUNG DA'!$AO$15:$AO$514,B23,'PL3-GN TUNG DA'!$G$15:$G$514)</f>
        <v>3186</v>
      </c>
      <c r="H23" s="35">
        <f>SUMIF('PL3-GN TUNG DA'!$AO$15:$AO$514,B23,'PL3-GN TUNG DA'!$H$15:$H$514)</f>
        <v>2516</v>
      </c>
      <c r="I23" s="35">
        <f>SUMIF('PL3-GN TUNG DA'!$AO$15:$AO$514,B23,'PL3-GN TUNG DA'!$I$15:$I$514)</f>
        <v>0</v>
      </c>
      <c r="J23" s="35">
        <f>SUMIF('PL3-GN TUNG DA'!$AO$15:$AO$514,B23,'PL3-GN TUNG DA'!$J$15:$J$514)</f>
        <v>0</v>
      </c>
      <c r="K23" s="35">
        <f>SUMIF('PL3-GN TUNG DA'!$AO$15:$AO$514,B23,'PL3-GN TUNG DA'!$K$15:$K$514)</f>
        <v>0</v>
      </c>
      <c r="L23" s="35">
        <f>SUMIF('PL3-GN TUNG DA'!$AO$15:$AO$514,B23,'PL3-GN TUNG DA'!$L$15:$L$514)</f>
        <v>0</v>
      </c>
      <c r="M23" s="35"/>
      <c r="N23" s="35">
        <f>SUMIF('PL3-GN TUNG DA'!$AO$15:$AO$514,B23,'PL3-GN TUNG DA'!$N$15:$N$514)</f>
        <v>0</v>
      </c>
      <c r="O23" s="35">
        <f t="shared" si="10"/>
        <v>0</v>
      </c>
      <c r="P23" s="35">
        <f t="shared" si="11"/>
        <v>0</v>
      </c>
      <c r="Q23" s="35">
        <f t="shared" si="6"/>
        <v>0</v>
      </c>
      <c r="R23" s="35">
        <f t="shared" si="12"/>
        <v>0</v>
      </c>
      <c r="S23" s="35">
        <f>SUMIF('PL3-GN TUNG DA'!$AO$15:$AO$514,B23,'PL3-GN TUNG DA'!$S$15:$S$514)</f>
        <v>0</v>
      </c>
      <c r="T23" s="35">
        <f>SUMIF('PL3-GN TUNG DA'!$AO$15:$AO$514,B23,'PL3-GN TUNG DA'!$T$15:$T$514)</f>
        <v>0</v>
      </c>
      <c r="U23" s="35">
        <f>SUMIF('PL3-GN TUNG DA'!$AO$15:$AO$514,B23,'PL3-GN TUNG DA'!$U$15:$U$514)</f>
        <v>0</v>
      </c>
      <c r="V23" s="35">
        <f>SUMIF('PL3-GN TUNG DA'!$AO$15:$AO$514,B23,'PL3-GN TUNG DA'!$V$15:$V$514)</f>
        <v>0</v>
      </c>
      <c r="W23" s="35">
        <f>SUMIF('PL3-GN TUNG DA'!$AO$15:$AO$514,B23,'PL3-GN TUNG DA'!$W$15:$W$514)</f>
        <v>0</v>
      </c>
      <c r="X23" s="35">
        <f>SUMIF('PL3-GN TUNG DA'!$AO$15:$AO$514,B23,'PL3-GN TUNG DA'!$X$15:$X$514)</f>
        <v>0</v>
      </c>
      <c r="Y23" s="39">
        <f t="shared" si="13"/>
        <v>2211</v>
      </c>
      <c r="Z23" s="39">
        <f t="shared" si="14"/>
        <v>2211</v>
      </c>
      <c r="AA23" s="35">
        <f>SUMIF('PL3-GN TUNG DA'!$AO$15:$AO$514,B23,'PL3-GN TUNG DA'!$AA$15:$AA$514)</f>
        <v>2211</v>
      </c>
      <c r="AB23" s="35">
        <f>SUMIF('PL3-GN TUNG DA'!$AO$15:$AO$514,B23,'PL3-GN TUNG DA'!$AB$15:$AB$514)</f>
        <v>0</v>
      </c>
      <c r="AC23" s="35">
        <f>SUMIF('PL3-GN TUNG DA'!$AO$15:$AO$514,B23,'PL3-GN TUNG DA'!$AC$15:$AC$514)</f>
        <v>0</v>
      </c>
      <c r="AD23" s="35">
        <f>SUMIF('PL3-GN TUNG DA'!$AO$15:$AO$514,B23,'PL3-GN TUNG DA'!$AD$15:$AD$514)</f>
        <v>0</v>
      </c>
      <c r="AE23" s="35"/>
      <c r="AF23" s="39">
        <f t="shared" si="15"/>
        <v>0</v>
      </c>
      <c r="AG23" s="39">
        <f t="shared" si="16"/>
        <v>0</v>
      </c>
      <c r="AH23" s="35">
        <f>SUMIF('PL3-GN TUNG DA'!$AO$15:$AO$514,B23,'PL3-GN TUNG DA'!$AH$15:$AH$514)</f>
        <v>0</v>
      </c>
      <c r="AI23" s="35">
        <f>SUMIF('PL3-GN TUNG DA'!$AO$15:$AO$514,B23,'PL3-GN TUNG DA'!$AI$15:$AI$514)</f>
        <v>0</v>
      </c>
      <c r="AJ23" s="35">
        <f>SUMIF('PL3-GN TUNG DA'!$AO$15:$AO$514,B23,'PL3-GN TUNG DA'!$AJ$15:$AJ$514)</f>
        <v>0</v>
      </c>
      <c r="AK23" s="35"/>
      <c r="AL23" s="35">
        <f>SUMIF('PL3-GN TUNG DA'!$AO$15:$AO$514,B23,'PL3-GN TUNG DA'!$AL$15:$AL$514)</f>
        <v>0</v>
      </c>
      <c r="AM23" s="112">
        <f t="shared" si="4"/>
        <v>69.397363465160083</v>
      </c>
      <c r="AN23" s="84">
        <f t="shared" si="5"/>
        <v>87.877583465818759</v>
      </c>
    </row>
    <row r="24" spans="1:40" hidden="1">
      <c r="A24" s="76"/>
      <c r="B24" s="4" t="s">
        <v>281</v>
      </c>
      <c r="C24" s="35">
        <v>1303</v>
      </c>
      <c r="D24" s="35">
        <f t="shared" si="7"/>
        <v>0</v>
      </c>
      <c r="E24" s="35"/>
      <c r="F24" s="35"/>
      <c r="G24" s="35">
        <v>1303</v>
      </c>
      <c r="H24" s="35"/>
      <c r="I24" s="35"/>
      <c r="J24" s="35"/>
      <c r="K24" s="35"/>
      <c r="L24" s="35"/>
      <c r="M24" s="35"/>
      <c r="N24" s="35"/>
      <c r="O24" s="35"/>
      <c r="P24" s="35"/>
      <c r="Q24" s="35"/>
      <c r="R24" s="35"/>
      <c r="S24" s="35"/>
      <c r="T24" s="35"/>
      <c r="U24" s="35"/>
      <c r="V24" s="35"/>
      <c r="W24" s="35"/>
      <c r="X24" s="35"/>
      <c r="Y24" s="39"/>
      <c r="Z24" s="39"/>
      <c r="AA24" s="35"/>
      <c r="AB24" s="35"/>
      <c r="AC24" s="35"/>
      <c r="AD24" s="35"/>
      <c r="AE24" s="35"/>
      <c r="AF24" s="39"/>
      <c r="AG24" s="39"/>
      <c r="AH24" s="35"/>
      <c r="AI24" s="35"/>
      <c r="AJ24" s="35"/>
      <c r="AK24" s="35"/>
      <c r="AL24" s="35"/>
      <c r="AM24" s="112"/>
      <c r="AN24" s="84"/>
    </row>
    <row r="25" spans="1:40">
      <c r="A25" s="76">
        <v>11</v>
      </c>
      <c r="B25" s="4" t="s">
        <v>383</v>
      </c>
      <c r="C25" s="35">
        <f t="shared" si="7"/>
        <v>36739.004081632658</v>
      </c>
      <c r="D25" s="35">
        <f t="shared" si="7"/>
        <v>16739.004081632658</v>
      </c>
      <c r="E25" s="35">
        <f t="shared" si="8"/>
        <v>30612.636734693879</v>
      </c>
      <c r="F25" s="35">
        <f t="shared" si="9"/>
        <v>10612.636734693879</v>
      </c>
      <c r="G25" s="35">
        <f>SUMIF('PL3-GN TUNG DA'!$AO$15:$AO$514,B25,'PL3-GN TUNG DA'!$G$15:$G$514)</f>
        <v>0</v>
      </c>
      <c r="H25" s="35">
        <f>SUMIF('PL3-GN TUNG DA'!$AO$15:$AO$514,B25,'PL3-GN TUNG DA'!$H$15:$H$514)</f>
        <v>0</v>
      </c>
      <c r="I25" s="35">
        <f>SUMIF('PL3-GN TUNG DA'!$AO$15:$AO$514,B25,'PL3-GN TUNG DA'!$I$15:$I$514)</f>
        <v>30612.636734693879</v>
      </c>
      <c r="J25" s="35">
        <f>SUMIF('PL3-GN TUNG DA'!$AO$15:$AO$514,B25,'PL3-GN TUNG DA'!$J$15:$J$514)</f>
        <v>10612.636734693879</v>
      </c>
      <c r="K25" s="35">
        <f>SUMIF('PL3-GN TUNG DA'!$AO$15:$AO$514,B25,'PL3-GN TUNG DA'!$K$15:$K$514)</f>
        <v>0</v>
      </c>
      <c r="L25" s="35">
        <f>SUMIF('PL3-GN TUNG DA'!$AO$15:$AO$514,B25,'PL3-GN TUNG DA'!$L$15:$L$514)</f>
        <v>0</v>
      </c>
      <c r="M25" s="35"/>
      <c r="N25" s="35">
        <f>SUMIF('PL3-GN TUNG DA'!$AO$15:$AO$514,B25,'PL3-GN TUNG DA'!$N$15:$N$514)</f>
        <v>0</v>
      </c>
      <c r="O25" s="35">
        <f t="shared" si="10"/>
        <v>6126.3673469387795</v>
      </c>
      <c r="P25" s="35">
        <f t="shared" si="11"/>
        <v>6126.3673469387795</v>
      </c>
      <c r="Q25" s="35">
        <f t="shared" si="6"/>
        <v>6126.3673469387795</v>
      </c>
      <c r="R25" s="35">
        <f t="shared" si="12"/>
        <v>6126.3673469387795</v>
      </c>
      <c r="S25" s="35">
        <f>SUMIF('PL3-GN TUNG DA'!$AO$15:$AO$514,B25,'PL3-GN TUNG DA'!$S$15:$S$514)</f>
        <v>0</v>
      </c>
      <c r="T25" s="35">
        <f>SUMIF('PL3-GN TUNG DA'!$AO$15:$AO$514,B25,'PL3-GN TUNG DA'!$T$15:$T$514)</f>
        <v>0</v>
      </c>
      <c r="U25" s="35">
        <f>SUMIF('PL3-GN TUNG DA'!$AO$15:$AO$514,B25,'PL3-GN TUNG DA'!$U$15:$U$514)</f>
        <v>0</v>
      </c>
      <c r="V25" s="35">
        <f>SUMIF('PL3-GN TUNG DA'!$AO$15:$AO$514,B25,'PL3-GN TUNG DA'!$V$15:$V$514)</f>
        <v>6126.3673469387795</v>
      </c>
      <c r="W25" s="35">
        <f>SUMIF('PL3-GN TUNG DA'!$AO$15:$AO$514,B25,'PL3-GN TUNG DA'!$W$15:$W$514)</f>
        <v>0</v>
      </c>
      <c r="X25" s="35">
        <f>SUMIF('PL3-GN TUNG DA'!$AO$15:$AO$514,B25,'PL3-GN TUNG DA'!$X$15:$X$514)</f>
        <v>0</v>
      </c>
      <c r="Y25" s="39">
        <f t="shared" si="13"/>
        <v>14726</v>
      </c>
      <c r="Z25" s="39">
        <f t="shared" si="14"/>
        <v>8679</v>
      </c>
      <c r="AA25" s="35">
        <f>SUMIF('PL3-GN TUNG DA'!$AO$15:$AO$514,B25,'PL3-GN TUNG DA'!$AA$15:$AA$514)</f>
        <v>0</v>
      </c>
      <c r="AB25" s="35">
        <f>SUMIF('PL3-GN TUNG DA'!$AO$15:$AO$514,B25,'PL3-GN TUNG DA'!$AB$15:$AB$514)</f>
        <v>8679</v>
      </c>
      <c r="AC25" s="35">
        <f>SUMIF('PL3-GN TUNG DA'!$AO$15:$AO$514,B25,'PL3-GN TUNG DA'!$AC$15:$AC$514)</f>
        <v>0</v>
      </c>
      <c r="AD25" s="35">
        <f>SUMIF('PL3-GN TUNG DA'!$AO$15:$AO$514,B25,'PL3-GN TUNG DA'!$AD$15:$AD$514)</f>
        <v>0</v>
      </c>
      <c r="AE25" s="35"/>
      <c r="AF25" s="39">
        <f t="shared" si="15"/>
        <v>6047</v>
      </c>
      <c r="AG25" s="39">
        <f t="shared" si="16"/>
        <v>6047</v>
      </c>
      <c r="AH25" s="35">
        <f>SUMIF('PL3-GN TUNG DA'!$AO$15:$AO$514,B25,'PL3-GN TUNG DA'!$AH$15:$AH$514)</f>
        <v>0</v>
      </c>
      <c r="AI25" s="35">
        <f>SUMIF('PL3-GN TUNG DA'!$AO$15:$AO$514,B25,'PL3-GN TUNG DA'!$AI$15:$AI$514)</f>
        <v>0</v>
      </c>
      <c r="AJ25" s="35">
        <f>SUMIF('PL3-GN TUNG DA'!$AO$15:$AO$514,B25,'PL3-GN TUNG DA'!$AJ$15:$AJ$514)</f>
        <v>6047</v>
      </c>
      <c r="AK25" s="35"/>
      <c r="AL25" s="35">
        <f>SUMIF('PL3-GN TUNG DA'!$AO$15:$AO$514,B25,'PL3-GN TUNG DA'!$AL$15:$AL$514)</f>
        <v>0</v>
      </c>
      <c r="AM25" s="112">
        <f t="shared" si="4"/>
        <v>40.08274140278651</v>
      </c>
      <c r="AN25" s="84">
        <f t="shared" si="5"/>
        <v>87.974170555096038</v>
      </c>
    </row>
    <row r="26" spans="1:40">
      <c r="A26" s="76">
        <v>12</v>
      </c>
      <c r="B26" s="4" t="s">
        <v>280</v>
      </c>
      <c r="C26" s="35">
        <f t="shared" si="7"/>
        <v>4136</v>
      </c>
      <c r="D26" s="35">
        <f t="shared" si="7"/>
        <v>0</v>
      </c>
      <c r="E26" s="35">
        <f t="shared" si="8"/>
        <v>4136</v>
      </c>
      <c r="F26" s="35">
        <f t="shared" si="9"/>
        <v>0</v>
      </c>
      <c r="G26" s="35">
        <f>SUMIF('PL3-GN TUNG DA'!$AO$15:$AO$514,B26,'PL3-GN TUNG DA'!$G$15:$G$514)</f>
        <v>4136</v>
      </c>
      <c r="H26" s="35">
        <f>SUMIF('PL3-GN TUNG DA'!$AO$15:$AO$514,B26,'PL3-GN TUNG DA'!$H$15:$H$514)</f>
        <v>0</v>
      </c>
      <c r="I26" s="35">
        <f>SUMIF('PL3-GN TUNG DA'!$AO$15:$AO$514,B26,'PL3-GN TUNG DA'!$I$15:$I$514)</f>
        <v>0</v>
      </c>
      <c r="J26" s="35">
        <f>SUMIF('PL3-GN TUNG DA'!$AO$15:$AO$514,B26,'PL3-GN TUNG DA'!$J$15:$J$514)</f>
        <v>0</v>
      </c>
      <c r="K26" s="35">
        <f>SUMIF('PL3-GN TUNG DA'!$AO$15:$AO$514,B26,'PL3-GN TUNG DA'!$K$15:$K$514)</f>
        <v>0</v>
      </c>
      <c r="L26" s="35">
        <f>SUMIF('PL3-GN TUNG DA'!$AO$15:$AO$514,B26,'PL3-GN TUNG DA'!$L$15:$L$514)</f>
        <v>0</v>
      </c>
      <c r="M26" s="35"/>
      <c r="N26" s="35">
        <f>SUMIF('PL3-GN TUNG DA'!$AO$15:$AO$514,B26,'PL3-GN TUNG DA'!$N$15:$N$514)</f>
        <v>0</v>
      </c>
      <c r="O26" s="35">
        <f t="shared" si="10"/>
        <v>0</v>
      </c>
      <c r="P26" s="35">
        <f t="shared" si="11"/>
        <v>0</v>
      </c>
      <c r="Q26" s="35">
        <f t="shared" si="6"/>
        <v>0</v>
      </c>
      <c r="R26" s="35">
        <f t="shared" si="12"/>
        <v>0</v>
      </c>
      <c r="S26" s="35">
        <f>SUMIF('PL3-GN TUNG DA'!$AO$15:$AO$514,B26,'PL3-GN TUNG DA'!$S$15:$S$514)</f>
        <v>0</v>
      </c>
      <c r="T26" s="35">
        <f>SUMIF('PL3-GN TUNG DA'!$AO$15:$AO$514,B26,'PL3-GN TUNG DA'!$T$15:$T$514)</f>
        <v>0</v>
      </c>
      <c r="U26" s="35">
        <f>SUMIF('PL3-GN TUNG DA'!$AO$15:$AO$514,B26,'PL3-GN TUNG DA'!$U$15:$U$514)</f>
        <v>0</v>
      </c>
      <c r="V26" s="35">
        <f>SUMIF('PL3-GN TUNG DA'!$AO$15:$AO$514,B26,'PL3-GN TUNG DA'!$V$15:$V$514)</f>
        <v>0</v>
      </c>
      <c r="W26" s="35">
        <f>SUMIF('PL3-GN TUNG DA'!$AO$15:$AO$514,B26,'PL3-GN TUNG DA'!$W$15:$W$514)</f>
        <v>0</v>
      </c>
      <c r="X26" s="35">
        <f>SUMIF('PL3-GN TUNG DA'!$AO$15:$AO$514,B26,'PL3-GN TUNG DA'!$X$15:$X$514)</f>
        <v>0</v>
      </c>
      <c r="Y26" s="39">
        <f t="shared" si="13"/>
        <v>0</v>
      </c>
      <c r="Z26" s="39">
        <f t="shared" si="14"/>
        <v>0</v>
      </c>
      <c r="AA26" s="35">
        <f>SUMIF('PL3-GN TUNG DA'!$AO$15:$AO$514,B26,'PL3-GN TUNG DA'!$AA$15:$AA$514)</f>
        <v>0</v>
      </c>
      <c r="AB26" s="35">
        <f>SUMIF('PL3-GN TUNG DA'!$AO$15:$AO$514,B26,'PL3-GN TUNG DA'!$AB$15:$AB$514)</f>
        <v>0</v>
      </c>
      <c r="AC26" s="35">
        <f>SUMIF('PL3-GN TUNG DA'!$AO$15:$AO$514,B26,'PL3-GN TUNG DA'!$AC$15:$AC$514)</f>
        <v>0</v>
      </c>
      <c r="AD26" s="35">
        <f>SUMIF('PL3-GN TUNG DA'!$AO$15:$AO$514,B26,'PL3-GN TUNG DA'!$AD$15:$AD$514)</f>
        <v>0</v>
      </c>
      <c r="AE26" s="35"/>
      <c r="AF26" s="39">
        <f t="shared" si="15"/>
        <v>0</v>
      </c>
      <c r="AG26" s="39">
        <f t="shared" si="16"/>
        <v>0</v>
      </c>
      <c r="AH26" s="35">
        <f>SUMIF('PL3-GN TUNG DA'!$AO$15:$AO$514,B26,'PL3-GN TUNG DA'!$AH$15:$AH$514)</f>
        <v>0</v>
      </c>
      <c r="AI26" s="35">
        <f>SUMIF('PL3-GN TUNG DA'!$AO$15:$AO$514,B26,'PL3-GN TUNG DA'!$AI$15:$AI$514)</f>
        <v>0</v>
      </c>
      <c r="AJ26" s="35">
        <f>SUMIF('PL3-GN TUNG DA'!$AO$15:$AO$514,B26,'PL3-GN TUNG DA'!$AJ$15:$AJ$514)</f>
        <v>0</v>
      </c>
      <c r="AK26" s="35"/>
      <c r="AL26" s="35">
        <f>SUMIF('PL3-GN TUNG DA'!$AO$15:$AO$514,B26,'PL3-GN TUNG DA'!$AL$15:$AL$514)</f>
        <v>0</v>
      </c>
      <c r="AM26" s="112">
        <f t="shared" si="4"/>
        <v>0</v>
      </c>
      <c r="AN26" s="84"/>
    </row>
    <row r="27" spans="1:40">
      <c r="A27" s="76">
        <v>13</v>
      </c>
      <c r="B27" s="4" t="s">
        <v>272</v>
      </c>
      <c r="C27" s="35">
        <f t="shared" si="7"/>
        <v>55000</v>
      </c>
      <c r="D27" s="35">
        <f t="shared" si="7"/>
        <v>81569</v>
      </c>
      <c r="E27" s="35">
        <f t="shared" si="8"/>
        <v>55000</v>
      </c>
      <c r="F27" s="35">
        <f t="shared" si="9"/>
        <v>81569</v>
      </c>
      <c r="G27" s="35">
        <f>SUMIF('PL3-GN TUNG DA'!$AO$15:$AO$514,B27,'PL3-GN TUNG DA'!$G$15:$G$514)</f>
        <v>0</v>
      </c>
      <c r="H27" s="35">
        <f>SUMIF('PL3-GN TUNG DA'!$AO$15:$AO$514,B27,'PL3-GN TUNG DA'!$H$15:$H$514)</f>
        <v>0</v>
      </c>
      <c r="I27" s="35">
        <f>SUMIF('PL3-GN TUNG DA'!$AO$15:$AO$514,B27,'PL3-GN TUNG DA'!$I$15:$I$514)</f>
        <v>55000</v>
      </c>
      <c r="J27" s="35">
        <f>SUMIF('PL3-GN TUNG DA'!$AO$15:$AO$514,B27,'PL3-GN TUNG DA'!$J$15:$J$514)</f>
        <v>81569</v>
      </c>
      <c r="K27" s="35">
        <f>SUMIF('PL3-GN TUNG DA'!$AO$15:$AO$514,B27,'PL3-GN TUNG DA'!$K$15:$K$514)</f>
        <v>0</v>
      </c>
      <c r="L27" s="35">
        <f>SUMIF('PL3-GN TUNG DA'!$AO$15:$AO$514,B27,'PL3-GN TUNG DA'!$L$15:$L$514)</f>
        <v>0</v>
      </c>
      <c r="M27" s="35"/>
      <c r="N27" s="35">
        <f>SUMIF('PL3-GN TUNG DA'!$AO$15:$AO$514,B27,'PL3-GN TUNG DA'!$N$15:$N$514)</f>
        <v>0</v>
      </c>
      <c r="O27" s="35">
        <f t="shared" si="10"/>
        <v>0</v>
      </c>
      <c r="P27" s="35">
        <f t="shared" si="11"/>
        <v>0</v>
      </c>
      <c r="Q27" s="35">
        <f t="shared" si="6"/>
        <v>0</v>
      </c>
      <c r="R27" s="35">
        <f t="shared" si="12"/>
        <v>0</v>
      </c>
      <c r="S27" s="35">
        <f>SUMIF('PL3-GN TUNG DA'!$AO$15:$AO$514,B27,'PL3-GN TUNG DA'!$S$15:$S$514)</f>
        <v>0</v>
      </c>
      <c r="T27" s="35">
        <f>SUMIF('PL3-GN TUNG DA'!$AO$15:$AO$514,B27,'PL3-GN TUNG DA'!$T$15:$T$514)</f>
        <v>0</v>
      </c>
      <c r="U27" s="35">
        <f>SUMIF('PL3-GN TUNG DA'!$AO$15:$AO$514,B27,'PL3-GN TUNG DA'!$U$15:$U$514)</f>
        <v>0</v>
      </c>
      <c r="V27" s="35">
        <f>SUMIF('PL3-GN TUNG DA'!$AO$15:$AO$514,B27,'PL3-GN TUNG DA'!$V$15:$V$514)</f>
        <v>0</v>
      </c>
      <c r="W27" s="35">
        <f>SUMIF('PL3-GN TUNG DA'!$AO$15:$AO$514,B27,'PL3-GN TUNG DA'!$W$15:$W$514)</f>
        <v>0</v>
      </c>
      <c r="X27" s="35">
        <f>SUMIF('PL3-GN TUNG DA'!$AO$15:$AO$514,B27,'PL3-GN TUNG DA'!$X$15:$X$514)</f>
        <v>0</v>
      </c>
      <c r="Y27" s="39">
        <f t="shared" si="13"/>
        <v>17455</v>
      </c>
      <c r="Z27" s="39">
        <f t="shared" si="14"/>
        <v>17455</v>
      </c>
      <c r="AA27" s="35">
        <f>SUMIF('PL3-GN TUNG DA'!$AO$15:$AO$514,B27,'PL3-GN TUNG DA'!$AA$15:$AA$514)</f>
        <v>0</v>
      </c>
      <c r="AB27" s="35">
        <f>SUMIF('PL3-GN TUNG DA'!$AO$15:$AO$514,B27,'PL3-GN TUNG DA'!$AB$15:$AB$514)</f>
        <v>17455</v>
      </c>
      <c r="AC27" s="35">
        <f>SUMIF('PL3-GN TUNG DA'!$AO$15:$AO$514,B27,'PL3-GN TUNG DA'!$AC$15:$AC$514)</f>
        <v>0</v>
      </c>
      <c r="AD27" s="35">
        <f>SUMIF('PL3-GN TUNG DA'!$AO$15:$AO$514,B27,'PL3-GN TUNG DA'!$AD$15:$AD$514)</f>
        <v>0</v>
      </c>
      <c r="AE27" s="35"/>
      <c r="AF27" s="39">
        <f t="shared" si="15"/>
        <v>0</v>
      </c>
      <c r="AG27" s="39">
        <f t="shared" si="16"/>
        <v>0</v>
      </c>
      <c r="AH27" s="35">
        <f>SUMIF('PL3-GN TUNG DA'!$AO$15:$AO$514,B27,'PL3-GN TUNG DA'!$AH$15:$AH$514)</f>
        <v>0</v>
      </c>
      <c r="AI27" s="35">
        <f>SUMIF('PL3-GN TUNG DA'!$AO$15:$AO$514,B27,'PL3-GN TUNG DA'!$AI$15:$AI$514)</f>
        <v>0</v>
      </c>
      <c r="AJ27" s="35">
        <f>SUMIF('PL3-GN TUNG DA'!$AO$15:$AO$514,B27,'PL3-GN TUNG DA'!$AJ$15:$AJ$514)</f>
        <v>0</v>
      </c>
      <c r="AK27" s="35"/>
      <c r="AL27" s="35">
        <f>SUMIF('PL3-GN TUNG DA'!$AO$15:$AO$514,B27,'PL3-GN TUNG DA'!$AL$15:$AL$514)</f>
        <v>0</v>
      </c>
      <c r="AM27" s="112">
        <f t="shared" si="4"/>
        <v>31.736363636363635</v>
      </c>
      <c r="AN27" s="84">
        <f t="shared" si="5"/>
        <v>21.399060917750614</v>
      </c>
    </row>
    <row r="28" spans="1:40">
      <c r="A28" s="76">
        <v>14</v>
      </c>
      <c r="B28" s="4" t="s">
        <v>256</v>
      </c>
      <c r="C28" s="35">
        <f t="shared" si="7"/>
        <v>60663</v>
      </c>
      <c r="D28" s="35">
        <f t="shared" si="7"/>
        <v>42270</v>
      </c>
      <c r="E28" s="35">
        <f t="shared" si="8"/>
        <v>60663</v>
      </c>
      <c r="F28" s="35">
        <f t="shared" si="9"/>
        <v>42270</v>
      </c>
      <c r="G28" s="35">
        <f>SUMIF('PL3-GN TUNG DA'!$AO$15:$AO$514,B28,'PL3-GN TUNG DA'!$G$15:$G$514)</f>
        <v>46493</v>
      </c>
      <c r="H28" s="35">
        <f>SUMIF('PL3-GN TUNG DA'!$AO$15:$AO$514,B28,'PL3-GN TUNG DA'!$H$15:$H$514)</f>
        <v>28100</v>
      </c>
      <c r="I28" s="35">
        <f>SUMIF('PL3-GN TUNG DA'!$AO$15:$AO$514,B28,'PL3-GN TUNG DA'!$I$15:$I$514)</f>
        <v>14170</v>
      </c>
      <c r="J28" s="35">
        <f>SUMIF('PL3-GN TUNG DA'!$AO$15:$AO$514,B28,'PL3-GN TUNG DA'!$J$15:$J$514)</f>
        <v>14170</v>
      </c>
      <c r="K28" s="35">
        <f>SUMIF('PL3-GN TUNG DA'!$AO$15:$AO$514,B28,'PL3-GN TUNG DA'!$K$15:$K$514)</f>
        <v>0</v>
      </c>
      <c r="L28" s="35">
        <f>SUMIF('PL3-GN TUNG DA'!$AO$15:$AO$514,B28,'PL3-GN TUNG DA'!$L$15:$L$514)</f>
        <v>0</v>
      </c>
      <c r="M28" s="35"/>
      <c r="N28" s="35">
        <f>SUMIF('PL3-GN TUNG DA'!$AO$15:$AO$514,B28,'PL3-GN TUNG DA'!$N$15:$N$514)</f>
        <v>0</v>
      </c>
      <c r="O28" s="35">
        <f t="shared" si="10"/>
        <v>0</v>
      </c>
      <c r="P28" s="35">
        <f t="shared" si="11"/>
        <v>0</v>
      </c>
      <c r="Q28" s="35">
        <f t="shared" si="6"/>
        <v>0</v>
      </c>
      <c r="R28" s="35">
        <f t="shared" si="12"/>
        <v>0</v>
      </c>
      <c r="S28" s="35">
        <f>SUMIF('PL3-GN TUNG DA'!$AO$15:$AO$514,B28,'PL3-GN TUNG DA'!$S$15:$S$514)</f>
        <v>0</v>
      </c>
      <c r="T28" s="35">
        <f>SUMIF('PL3-GN TUNG DA'!$AO$15:$AO$514,B28,'PL3-GN TUNG DA'!$T$15:$T$514)</f>
        <v>0</v>
      </c>
      <c r="U28" s="35">
        <f>SUMIF('PL3-GN TUNG DA'!$AO$15:$AO$514,B28,'PL3-GN TUNG DA'!$U$15:$U$514)</f>
        <v>0</v>
      </c>
      <c r="V28" s="35">
        <f>SUMIF('PL3-GN TUNG DA'!$AO$15:$AO$514,B28,'PL3-GN TUNG DA'!$V$15:$V$514)</f>
        <v>0</v>
      </c>
      <c r="W28" s="35">
        <f>SUMIF('PL3-GN TUNG DA'!$AO$15:$AO$514,B28,'PL3-GN TUNG DA'!$W$15:$W$514)</f>
        <v>0</v>
      </c>
      <c r="X28" s="35">
        <f>SUMIF('PL3-GN TUNG DA'!$AO$15:$AO$514,B28,'PL3-GN TUNG DA'!$X$15:$X$514)</f>
        <v>0</v>
      </c>
      <c r="Y28" s="39">
        <f t="shared" si="13"/>
        <v>36739</v>
      </c>
      <c r="Z28" s="39">
        <f t="shared" si="14"/>
        <v>36739</v>
      </c>
      <c r="AA28" s="35">
        <f>SUMIF('PL3-GN TUNG DA'!$AO$15:$AO$514,B28,'PL3-GN TUNG DA'!$AA$15:$AA$514)</f>
        <v>22569</v>
      </c>
      <c r="AB28" s="35">
        <f>SUMIF('PL3-GN TUNG DA'!$AO$15:$AO$514,B28,'PL3-GN TUNG DA'!$AB$15:$AB$514)</f>
        <v>14170</v>
      </c>
      <c r="AC28" s="35">
        <f>SUMIF('PL3-GN TUNG DA'!$AO$15:$AO$514,B28,'PL3-GN TUNG DA'!$AC$15:$AC$514)</f>
        <v>0</v>
      </c>
      <c r="AD28" s="35">
        <f>SUMIF('PL3-GN TUNG DA'!$AO$15:$AO$514,B28,'PL3-GN TUNG DA'!$AD$15:$AD$514)</f>
        <v>0</v>
      </c>
      <c r="AE28" s="35"/>
      <c r="AF28" s="39">
        <f t="shared" si="15"/>
        <v>0</v>
      </c>
      <c r="AG28" s="39">
        <f t="shared" si="16"/>
        <v>0</v>
      </c>
      <c r="AH28" s="35">
        <f>SUMIF('PL3-GN TUNG DA'!$AO$15:$AO$514,B28,'PL3-GN TUNG DA'!$AH$15:$AH$514)</f>
        <v>0</v>
      </c>
      <c r="AI28" s="35">
        <f>SUMIF('PL3-GN TUNG DA'!$AO$15:$AO$514,B28,'PL3-GN TUNG DA'!$AI$15:$AI$514)</f>
        <v>0</v>
      </c>
      <c r="AJ28" s="35">
        <f>SUMIF('PL3-GN TUNG DA'!$AO$15:$AO$514,B28,'PL3-GN TUNG DA'!$AJ$15:$AJ$514)</f>
        <v>0</v>
      </c>
      <c r="AK28" s="35"/>
      <c r="AL28" s="35">
        <f>SUMIF('PL3-GN TUNG DA'!$AO$15:$AO$514,B28,'PL3-GN TUNG DA'!$AL$15:$AL$514)</f>
        <v>0</v>
      </c>
      <c r="AM28" s="112">
        <f t="shared" si="4"/>
        <v>60.562451576743648</v>
      </c>
      <c r="AN28" s="84">
        <f t="shared" si="5"/>
        <v>86.915069789448779</v>
      </c>
    </row>
    <row r="29" spans="1:40">
      <c r="A29" s="76">
        <v>15</v>
      </c>
      <c r="B29" s="4" t="s">
        <v>279</v>
      </c>
      <c r="C29" s="35">
        <f t="shared" si="7"/>
        <v>13550</v>
      </c>
      <c r="D29" s="35">
        <f t="shared" si="7"/>
        <v>16150</v>
      </c>
      <c r="E29" s="35">
        <f t="shared" si="8"/>
        <v>13550</v>
      </c>
      <c r="F29" s="35">
        <f t="shared" si="9"/>
        <v>16150</v>
      </c>
      <c r="G29" s="35">
        <f>SUMIF('PL3-GN TUNG DA'!$AO$15:$AO$514,B29,'PL3-GN TUNG DA'!$G$15:$G$514)</f>
        <v>13550</v>
      </c>
      <c r="H29" s="35">
        <f>SUMIF('PL3-GN TUNG DA'!$AO$15:$AO$514,B29,'PL3-GN TUNG DA'!$H$15:$H$514)</f>
        <v>16150</v>
      </c>
      <c r="I29" s="35">
        <f>SUMIF('PL3-GN TUNG DA'!$AO$15:$AO$514,B29,'PL3-GN TUNG DA'!$I$15:$I$514)</f>
        <v>0</v>
      </c>
      <c r="J29" s="35">
        <f>SUMIF('PL3-GN TUNG DA'!$AO$15:$AO$514,B29,'PL3-GN TUNG DA'!$J$15:$J$514)</f>
        <v>0</v>
      </c>
      <c r="K29" s="35">
        <f>SUMIF('PL3-GN TUNG DA'!$AO$15:$AO$514,B29,'PL3-GN TUNG DA'!$K$15:$K$514)</f>
        <v>0</v>
      </c>
      <c r="L29" s="35">
        <f>SUMIF('PL3-GN TUNG DA'!$AO$15:$AO$514,B29,'PL3-GN TUNG DA'!$L$15:$L$514)</f>
        <v>0</v>
      </c>
      <c r="M29" s="35"/>
      <c r="N29" s="35">
        <f>SUMIF('PL3-GN TUNG DA'!$AO$15:$AO$514,B29,'PL3-GN TUNG DA'!$N$15:$N$514)</f>
        <v>0</v>
      </c>
      <c r="O29" s="35">
        <f t="shared" si="10"/>
        <v>0</v>
      </c>
      <c r="P29" s="35">
        <f t="shared" si="11"/>
        <v>0</v>
      </c>
      <c r="Q29" s="35">
        <f t="shared" si="6"/>
        <v>0</v>
      </c>
      <c r="R29" s="35">
        <f t="shared" si="12"/>
        <v>0</v>
      </c>
      <c r="S29" s="35">
        <f>SUMIF('PL3-GN TUNG DA'!$AO$15:$AO$514,B29,'PL3-GN TUNG DA'!$S$15:$S$514)</f>
        <v>0</v>
      </c>
      <c r="T29" s="35">
        <f>SUMIF('PL3-GN TUNG DA'!$AO$15:$AO$514,B29,'PL3-GN TUNG DA'!$T$15:$T$514)</f>
        <v>0</v>
      </c>
      <c r="U29" s="35">
        <f>SUMIF('PL3-GN TUNG DA'!$AO$15:$AO$514,B29,'PL3-GN TUNG DA'!$U$15:$U$514)</f>
        <v>0</v>
      </c>
      <c r="V29" s="35">
        <f>SUMIF('PL3-GN TUNG DA'!$AO$15:$AO$514,B29,'PL3-GN TUNG DA'!$V$15:$V$514)</f>
        <v>0</v>
      </c>
      <c r="W29" s="35">
        <f>SUMIF('PL3-GN TUNG DA'!$AO$15:$AO$514,B29,'PL3-GN TUNG DA'!$W$15:$W$514)</f>
        <v>0</v>
      </c>
      <c r="X29" s="35">
        <f>SUMIF('PL3-GN TUNG DA'!$AO$15:$AO$514,B29,'PL3-GN TUNG DA'!$X$15:$X$514)</f>
        <v>0</v>
      </c>
      <c r="Y29" s="39">
        <f t="shared" si="13"/>
        <v>16149</v>
      </c>
      <c r="Z29" s="39">
        <f t="shared" si="14"/>
        <v>16149</v>
      </c>
      <c r="AA29" s="35">
        <f>SUMIF('PL3-GN TUNG DA'!$AO$15:$AO$514,B29,'PL3-GN TUNG DA'!$AA$15:$AA$514)</f>
        <v>16149</v>
      </c>
      <c r="AB29" s="35">
        <f>SUMIF('PL3-GN TUNG DA'!$AO$15:$AO$514,B29,'PL3-GN TUNG DA'!$AB$15:$AB$514)</f>
        <v>0</v>
      </c>
      <c r="AC29" s="35">
        <f>SUMIF('PL3-GN TUNG DA'!$AO$15:$AO$514,B29,'PL3-GN TUNG DA'!$AC$15:$AC$514)</f>
        <v>0</v>
      </c>
      <c r="AD29" s="35">
        <f>SUMIF('PL3-GN TUNG DA'!$AO$15:$AO$514,B29,'PL3-GN TUNG DA'!$AD$15:$AD$514)</f>
        <v>0</v>
      </c>
      <c r="AE29" s="35"/>
      <c r="AF29" s="39">
        <f t="shared" si="15"/>
        <v>0</v>
      </c>
      <c r="AG29" s="39">
        <f t="shared" si="16"/>
        <v>0</v>
      </c>
      <c r="AH29" s="35">
        <f>SUMIF('PL3-GN TUNG DA'!$AO$15:$AO$514,B29,'PL3-GN TUNG DA'!$AH$15:$AH$514)</f>
        <v>0</v>
      </c>
      <c r="AI29" s="35">
        <f>SUMIF('PL3-GN TUNG DA'!$AO$15:$AO$514,B29,'PL3-GN TUNG DA'!$AI$15:$AI$514)</f>
        <v>0</v>
      </c>
      <c r="AJ29" s="35">
        <f>SUMIF('PL3-GN TUNG DA'!$AO$15:$AO$514,B29,'PL3-GN TUNG DA'!$AJ$15:$AJ$514)</f>
        <v>0</v>
      </c>
      <c r="AK29" s="35"/>
      <c r="AL29" s="35">
        <f>SUMIF('PL3-GN TUNG DA'!$AO$15:$AO$514,B29,'PL3-GN TUNG DA'!$AL$15:$AL$514)</f>
        <v>0</v>
      </c>
      <c r="AM29" s="112">
        <f t="shared" si="4"/>
        <v>119.18081180811808</v>
      </c>
      <c r="AN29" s="84">
        <f t="shared" si="5"/>
        <v>99.993808049535602</v>
      </c>
    </row>
    <row r="30" spans="1:40">
      <c r="A30" s="76">
        <v>16</v>
      </c>
      <c r="B30" s="4" t="s">
        <v>385</v>
      </c>
      <c r="C30" s="35">
        <f t="shared" si="7"/>
        <v>2840.2</v>
      </c>
      <c r="D30" s="35">
        <f t="shared" si="7"/>
        <v>2840.2</v>
      </c>
      <c r="E30" s="35">
        <f t="shared" si="8"/>
        <v>258.2</v>
      </c>
      <c r="F30" s="35">
        <f t="shared" si="9"/>
        <v>258.2</v>
      </c>
      <c r="G30" s="35">
        <f>SUMIF('PL3-GN TUNG DA'!$AO$15:$AO$514,B30,'PL3-GN TUNG DA'!$G$15:$G$514)</f>
        <v>0</v>
      </c>
      <c r="H30" s="35">
        <f>SUMIF('PL3-GN TUNG DA'!$AO$15:$AO$514,B30,'PL3-GN TUNG DA'!$H$15:$H$514)</f>
        <v>0</v>
      </c>
      <c r="I30" s="35">
        <f>SUMIF('PL3-GN TUNG DA'!$AO$15:$AO$514,B30,'PL3-GN TUNG DA'!$I$15:$I$514)</f>
        <v>258.2</v>
      </c>
      <c r="J30" s="35">
        <f>SUMIF('PL3-GN TUNG DA'!$AO$15:$AO$514,B30,'PL3-GN TUNG DA'!$J$15:$J$514)</f>
        <v>258.2</v>
      </c>
      <c r="K30" s="35">
        <f>SUMIF('PL3-GN TUNG DA'!$AO$15:$AO$514,B30,'PL3-GN TUNG DA'!$K$15:$K$514)</f>
        <v>0</v>
      </c>
      <c r="L30" s="35">
        <f>SUMIF('PL3-GN TUNG DA'!$AO$15:$AO$514,B30,'PL3-GN TUNG DA'!$L$15:$L$514)</f>
        <v>0</v>
      </c>
      <c r="M30" s="35"/>
      <c r="N30" s="35">
        <f>SUMIF('PL3-GN TUNG DA'!$AO$15:$AO$514,B30,'PL3-GN TUNG DA'!$N$15:$N$514)</f>
        <v>0</v>
      </c>
      <c r="O30" s="35">
        <f t="shared" si="10"/>
        <v>2582</v>
      </c>
      <c r="P30" s="35">
        <f t="shared" si="11"/>
        <v>2582</v>
      </c>
      <c r="Q30" s="35">
        <f t="shared" si="6"/>
        <v>2582</v>
      </c>
      <c r="R30" s="35">
        <f t="shared" si="12"/>
        <v>2582</v>
      </c>
      <c r="S30" s="35">
        <f>SUMIF('PL3-GN TUNG DA'!$AO$15:$AO$514,B30,'PL3-GN TUNG DA'!$S$15:$S$514)</f>
        <v>0</v>
      </c>
      <c r="T30" s="35">
        <f>SUMIF('PL3-GN TUNG DA'!$AO$15:$AO$514,B30,'PL3-GN TUNG DA'!$T$15:$T$514)</f>
        <v>0</v>
      </c>
      <c r="U30" s="35">
        <f>SUMIF('PL3-GN TUNG DA'!$AO$15:$AO$514,B30,'PL3-GN TUNG DA'!$U$15:$U$514)</f>
        <v>0</v>
      </c>
      <c r="V30" s="35">
        <f>SUMIF('PL3-GN TUNG DA'!$AO$15:$AO$514,B30,'PL3-GN TUNG DA'!$V$15:$V$514)</f>
        <v>2582</v>
      </c>
      <c r="W30" s="35">
        <f>SUMIF('PL3-GN TUNG DA'!$AO$15:$AO$514,B30,'PL3-GN TUNG DA'!$W$15:$W$514)</f>
        <v>0</v>
      </c>
      <c r="X30" s="35">
        <f>SUMIF('PL3-GN TUNG DA'!$AO$15:$AO$514,B30,'PL3-GN TUNG DA'!$X$15:$X$514)</f>
        <v>0</v>
      </c>
      <c r="Y30" s="39">
        <f t="shared" si="13"/>
        <v>887</v>
      </c>
      <c r="Z30" s="39">
        <f t="shared" si="14"/>
        <v>0</v>
      </c>
      <c r="AA30" s="35">
        <f>SUMIF('PL3-GN TUNG DA'!$AO$15:$AO$514,B30,'PL3-GN TUNG DA'!$AA$15:$AA$514)</f>
        <v>0</v>
      </c>
      <c r="AB30" s="35">
        <f>SUMIF('PL3-GN TUNG DA'!$AO$15:$AO$514,B30,'PL3-GN TUNG DA'!$AB$15:$AB$514)</f>
        <v>0</v>
      </c>
      <c r="AC30" s="35"/>
      <c r="AD30" s="35"/>
      <c r="AE30" s="35"/>
      <c r="AF30" s="39">
        <f t="shared" si="15"/>
        <v>887</v>
      </c>
      <c r="AG30" s="39">
        <f t="shared" si="16"/>
        <v>887</v>
      </c>
      <c r="AH30" s="35">
        <f>SUMIF('PL3-GN TUNG DA'!$AO$15:$AO$514,B30,'PL3-GN TUNG DA'!$AH$15:$AH$514)</f>
        <v>0</v>
      </c>
      <c r="AI30" s="35">
        <f>SUMIF('PL3-GN TUNG DA'!$AO$15:$AO$514,B30,'PL3-GN TUNG DA'!$AI$15:$AI$514)</f>
        <v>0</v>
      </c>
      <c r="AJ30" s="35">
        <f>SUMIF('PL3-GN TUNG DA'!$AO$15:$AO$514,B30,'PL3-GN TUNG DA'!$AJ$15:$AJ$514)</f>
        <v>887</v>
      </c>
      <c r="AK30" s="35"/>
      <c r="AL30" s="35"/>
      <c r="AM30" s="112">
        <f t="shared" si="4"/>
        <v>31.230195056686149</v>
      </c>
      <c r="AN30" s="84">
        <f t="shared" si="5"/>
        <v>31.230195056686149</v>
      </c>
    </row>
    <row r="31" spans="1:40">
      <c r="A31" s="76">
        <v>17</v>
      </c>
      <c r="B31" s="4" t="s">
        <v>384</v>
      </c>
      <c r="C31" s="35">
        <f t="shared" si="7"/>
        <v>2528.8567717996289</v>
      </c>
      <c r="D31" s="35">
        <f t="shared" si="7"/>
        <v>2528.8567717996289</v>
      </c>
      <c r="E31" s="35">
        <f t="shared" si="8"/>
        <v>229.856771799629</v>
      </c>
      <c r="F31" s="35">
        <f t="shared" si="9"/>
        <v>229.856771799629</v>
      </c>
      <c r="G31" s="35">
        <f>SUMIF('PL3-GN TUNG DA'!$AO$15:$AO$514,B31,'PL3-GN TUNG DA'!$G$15:$G$514)</f>
        <v>0</v>
      </c>
      <c r="H31" s="35">
        <f>SUMIF('PL3-GN TUNG DA'!$AO$15:$AO$514,B31,'PL3-GN TUNG DA'!$H$15:$H$514)</f>
        <v>0</v>
      </c>
      <c r="I31" s="35">
        <f>SUMIF('PL3-GN TUNG DA'!$AO$15:$AO$514,B31,'PL3-GN TUNG DA'!$I$15:$I$514)</f>
        <v>229.856771799629</v>
      </c>
      <c r="J31" s="35">
        <f>SUMIF('PL3-GN TUNG DA'!$AO$15:$AO$514,B31,'PL3-GN TUNG DA'!$J$15:$J$514)</f>
        <v>229.856771799629</v>
      </c>
      <c r="K31" s="35">
        <f>SUMIF('PL3-GN TUNG DA'!$AO$15:$AO$514,B31,'PL3-GN TUNG DA'!$K$15:$K$514)</f>
        <v>0</v>
      </c>
      <c r="L31" s="35">
        <f>SUMIF('PL3-GN TUNG DA'!$AO$15:$AO$514,B31,'PL3-GN TUNG DA'!$L$15:$L$514)</f>
        <v>0</v>
      </c>
      <c r="M31" s="35"/>
      <c r="N31" s="35">
        <f>SUMIF('PL3-GN TUNG DA'!$AO$15:$AO$514,B31,'PL3-GN TUNG DA'!$N$15:$N$514)</f>
        <v>0</v>
      </c>
      <c r="O31" s="35">
        <f t="shared" si="10"/>
        <v>2299</v>
      </c>
      <c r="P31" s="35">
        <f t="shared" si="11"/>
        <v>2299</v>
      </c>
      <c r="Q31" s="35">
        <f t="shared" si="6"/>
        <v>2299</v>
      </c>
      <c r="R31" s="35">
        <f t="shared" si="12"/>
        <v>2299</v>
      </c>
      <c r="S31" s="35">
        <f>SUMIF('PL3-GN TUNG DA'!$AO$15:$AO$514,B31,'PL3-GN TUNG DA'!$S$15:$S$514)</f>
        <v>0</v>
      </c>
      <c r="T31" s="35">
        <f>SUMIF('PL3-GN TUNG DA'!$AO$15:$AO$514,B31,'PL3-GN TUNG DA'!$T$15:$T$514)</f>
        <v>0</v>
      </c>
      <c r="U31" s="35">
        <f>SUMIF('PL3-GN TUNG DA'!$AO$15:$AO$514,B31,'PL3-GN TUNG DA'!$U$15:$U$514)</f>
        <v>0</v>
      </c>
      <c r="V31" s="35">
        <f>SUMIF('PL3-GN TUNG DA'!$AO$15:$AO$514,B31,'PL3-GN TUNG DA'!$V$15:$V$514)</f>
        <v>2299</v>
      </c>
      <c r="W31" s="35">
        <f>SUMIF('PL3-GN TUNG DA'!$AO$15:$AO$514,B31,'PL3-GN TUNG DA'!$W$15:$W$514)</f>
        <v>0</v>
      </c>
      <c r="X31" s="35">
        <f>SUMIF('PL3-GN TUNG DA'!$AO$15:$AO$514,B31,'PL3-GN TUNG DA'!$X$15:$X$514)</f>
        <v>0</v>
      </c>
      <c r="Y31" s="39">
        <f t="shared" si="13"/>
        <v>44</v>
      </c>
      <c r="Z31" s="39">
        <f t="shared" si="14"/>
        <v>44</v>
      </c>
      <c r="AA31" s="35">
        <f>SUMIF('PL3-GN TUNG DA'!$AO$15:$AO$514,B31,'PL3-GN TUNG DA'!$AA$15:$AA$514)</f>
        <v>0</v>
      </c>
      <c r="AB31" s="35">
        <f>SUMIF('PL3-GN TUNG DA'!$AO$15:$AO$514,B31,'PL3-GN TUNG DA'!$AB$15:$AB$514)</f>
        <v>44</v>
      </c>
      <c r="AC31" s="35"/>
      <c r="AD31" s="35"/>
      <c r="AE31" s="35"/>
      <c r="AF31" s="39">
        <f t="shared" si="15"/>
        <v>0</v>
      </c>
      <c r="AG31" s="39">
        <f t="shared" si="16"/>
        <v>0</v>
      </c>
      <c r="AH31" s="35">
        <f>SUMIF('PL3-GN TUNG DA'!$AO$15:$AO$514,B31,'PL3-GN TUNG DA'!$AH$15:$AH$514)</f>
        <v>0</v>
      </c>
      <c r="AI31" s="35">
        <f>SUMIF('PL3-GN TUNG DA'!$AO$15:$AO$514,B31,'PL3-GN TUNG DA'!$AI$15:$AI$514)</f>
        <v>0</v>
      </c>
      <c r="AJ31" s="35">
        <f>SUMIF('PL3-GN TUNG DA'!$AO$15:$AO$514,B31,'PL3-GN TUNG DA'!$AJ$15:$AJ$514)</f>
        <v>0</v>
      </c>
      <c r="AK31" s="35"/>
      <c r="AL31" s="35"/>
      <c r="AM31" s="112">
        <f t="shared" si="4"/>
        <v>1.7399166489246425</v>
      </c>
      <c r="AN31" s="84">
        <f t="shared" si="5"/>
        <v>1.7399166489246425</v>
      </c>
    </row>
    <row r="32" spans="1:40" s="354" customFormat="1">
      <c r="A32" s="76">
        <v>18</v>
      </c>
      <c r="B32" s="213" t="s">
        <v>278</v>
      </c>
      <c r="C32" s="39">
        <f t="shared" si="7"/>
        <v>22123</v>
      </c>
      <c r="D32" s="39">
        <f t="shared" si="7"/>
        <v>196</v>
      </c>
      <c r="E32" s="39">
        <f t="shared" si="8"/>
        <v>22123</v>
      </c>
      <c r="F32" s="39">
        <f t="shared" si="9"/>
        <v>196</v>
      </c>
      <c r="G32" s="39">
        <f>SUMIF('PL3-GN TUNG DA'!$AO$15:$AO$514,B32,'PL3-GN TUNG DA'!$G$15:$G$514)</f>
        <v>22123</v>
      </c>
      <c r="H32" s="39">
        <f>SUMIF('PL3-GN TUNG DA'!$AO$15:$AO$514,B32,'PL3-GN TUNG DA'!$H$15:$H$514)</f>
        <v>196</v>
      </c>
      <c r="I32" s="39">
        <f>SUMIF('PL3-GN TUNG DA'!$AO$15:$AO$514,B32,'PL3-GN TUNG DA'!$I$15:$I$514)</f>
        <v>0</v>
      </c>
      <c r="J32" s="39">
        <f>SUMIF('PL3-GN TUNG DA'!$AO$15:$AO$514,B32,'PL3-GN TUNG DA'!$J$15:$J$514)</f>
        <v>0</v>
      </c>
      <c r="K32" s="39">
        <f>SUMIF('PL3-GN TUNG DA'!$AO$15:$AO$514,B32,'PL3-GN TUNG DA'!$K$15:$K$514)</f>
        <v>0</v>
      </c>
      <c r="L32" s="39">
        <f>SUMIF('PL3-GN TUNG DA'!$AO$15:$AO$514,B32,'PL3-GN TUNG DA'!$L$15:$L$514)</f>
        <v>0</v>
      </c>
      <c r="M32" s="39"/>
      <c r="N32" s="39">
        <f>SUMIF('PL3-GN TUNG DA'!$AO$15:$AO$514,B32,'PL3-GN TUNG DA'!$N$15:$N$514)</f>
        <v>0</v>
      </c>
      <c r="O32" s="39">
        <f t="shared" si="10"/>
        <v>0</v>
      </c>
      <c r="P32" s="39">
        <f t="shared" si="11"/>
        <v>0</v>
      </c>
      <c r="Q32" s="39">
        <f t="shared" si="6"/>
        <v>0</v>
      </c>
      <c r="R32" s="39">
        <f t="shared" si="12"/>
        <v>0</v>
      </c>
      <c r="S32" s="39">
        <f>SUMIF('PL3-GN TUNG DA'!$AO$15:$AO$514,B32,'PL3-GN TUNG DA'!$S$15:$S$514)</f>
        <v>0</v>
      </c>
      <c r="T32" s="39">
        <f>SUMIF('PL3-GN TUNG DA'!$AO$15:$AO$514,B32,'PL3-GN TUNG DA'!$T$15:$T$514)</f>
        <v>0</v>
      </c>
      <c r="U32" s="39">
        <f>SUMIF('PL3-GN TUNG DA'!$AO$15:$AO$514,B32,'PL3-GN TUNG DA'!$U$15:$U$514)</f>
        <v>0</v>
      </c>
      <c r="V32" s="39">
        <f>SUMIF('PL3-GN TUNG DA'!$AO$15:$AO$514,B32,'PL3-GN TUNG DA'!$V$15:$V$514)</f>
        <v>0</v>
      </c>
      <c r="W32" s="39">
        <f>SUMIF('PL3-GN TUNG DA'!$AO$15:$AO$514,B32,'PL3-GN TUNG DA'!$W$15:$W$514)</f>
        <v>0</v>
      </c>
      <c r="X32" s="39">
        <f>SUMIF('PL3-GN TUNG DA'!$AO$15:$AO$514,B32,'PL3-GN TUNG DA'!$X$15:$X$514)</f>
        <v>0</v>
      </c>
      <c r="Y32" s="39">
        <f t="shared" si="13"/>
        <v>113</v>
      </c>
      <c r="Z32" s="39">
        <f t="shared" si="14"/>
        <v>113</v>
      </c>
      <c r="AA32" s="39">
        <f>SUMIF('PL3-GN TUNG DA'!$AO$15:$AO$514,B32,'PL3-GN TUNG DA'!$AA$15:$AA$514)</f>
        <v>113</v>
      </c>
      <c r="AB32" s="39">
        <f>SUMIF('PL3-GN TUNG DA'!$AO$15:$AO$514,B32,'PL3-GN TUNG DA'!$AB$15:$AB$514)</f>
        <v>0</v>
      </c>
      <c r="AC32" s="39">
        <f>SUMIF('PL3-GN TUNG DA'!$AO$15:$AO$514,B32,'PL3-GN TUNG DA'!$AC$15:$AC$514)</f>
        <v>0</v>
      </c>
      <c r="AD32" s="39">
        <f>SUMIF('PL3-GN TUNG DA'!$AO$15:$AO$514,B32,'PL3-GN TUNG DA'!$AD$15:$AD$514)</f>
        <v>0</v>
      </c>
      <c r="AE32" s="39"/>
      <c r="AF32" s="39">
        <f t="shared" si="15"/>
        <v>0</v>
      </c>
      <c r="AG32" s="39">
        <f t="shared" si="16"/>
        <v>0</v>
      </c>
      <c r="AH32" s="39">
        <f>SUMIF('PL3-GN TUNG DA'!$AO$15:$AO$514,B32,'PL3-GN TUNG DA'!$AH$15:$AH$514)</f>
        <v>0</v>
      </c>
      <c r="AI32" s="39">
        <f>SUMIF('PL3-GN TUNG DA'!$AO$15:$AO$514,B32,'PL3-GN TUNG DA'!$AI$15:$AI$514)</f>
        <v>0</v>
      </c>
      <c r="AJ32" s="39">
        <f>SUMIF('PL3-GN TUNG DA'!$AO$15:$AO$514,B32,'PL3-GN TUNG DA'!$AJ$15:$AJ$514)</f>
        <v>0</v>
      </c>
      <c r="AK32" s="39"/>
      <c r="AL32" s="39">
        <f>SUMIF('PL3-GN TUNG DA'!$AO$15:$AO$514,B32,'PL3-GN TUNG DA'!$AL$15:$AL$514)</f>
        <v>0</v>
      </c>
      <c r="AM32" s="240">
        <f t="shared" si="4"/>
        <v>0.51078063553767572</v>
      </c>
      <c r="AN32" s="232"/>
    </row>
    <row r="33" spans="1:40">
      <c r="A33" s="76">
        <v>19</v>
      </c>
      <c r="B33" s="4" t="s">
        <v>282</v>
      </c>
      <c r="C33" s="35">
        <f t="shared" si="7"/>
        <v>10000</v>
      </c>
      <c r="D33" s="35">
        <f t="shared" si="7"/>
        <v>14000</v>
      </c>
      <c r="E33" s="35">
        <f t="shared" si="8"/>
        <v>10000</v>
      </c>
      <c r="F33" s="35">
        <f t="shared" si="9"/>
        <v>14000</v>
      </c>
      <c r="G33" s="35">
        <f>SUMIF('PL3-GN TUNG DA'!$AO$15:$AO$514,B33,'PL3-GN TUNG DA'!$G$15:$G$514)</f>
        <v>10000</v>
      </c>
      <c r="H33" s="35">
        <f>SUMIF('PL3-GN TUNG DA'!$AO$15:$AO$514,B33,'PL3-GN TUNG DA'!$H$15:$H$514)</f>
        <v>14000</v>
      </c>
      <c r="I33" s="35">
        <f>SUMIF('PL3-GN TUNG DA'!$AO$15:$AO$514,B33,'PL3-GN TUNG DA'!$I$15:$I$514)</f>
        <v>0</v>
      </c>
      <c r="J33" s="35">
        <f>SUMIF('PL3-GN TUNG DA'!$AO$15:$AO$514,B33,'PL3-GN TUNG DA'!$J$15:$J$514)</f>
        <v>0</v>
      </c>
      <c r="K33" s="35">
        <f>SUMIF('PL3-GN TUNG DA'!$AO$15:$AO$514,B33,'PL3-GN TUNG DA'!$K$15:$K$514)</f>
        <v>0</v>
      </c>
      <c r="L33" s="35">
        <f>SUMIF('PL3-GN TUNG DA'!$AO$15:$AO$514,B33,'PL3-GN TUNG DA'!$L$15:$L$514)</f>
        <v>0</v>
      </c>
      <c r="M33" s="35"/>
      <c r="N33" s="35">
        <f>SUMIF('PL3-GN TUNG DA'!$AO$15:$AO$514,B33,'PL3-GN TUNG DA'!$N$15:$N$514)</f>
        <v>0</v>
      </c>
      <c r="O33" s="35">
        <f t="shared" si="10"/>
        <v>0</v>
      </c>
      <c r="P33" s="35">
        <f t="shared" si="11"/>
        <v>0</v>
      </c>
      <c r="Q33" s="35">
        <f t="shared" si="6"/>
        <v>0</v>
      </c>
      <c r="R33" s="35">
        <f t="shared" si="12"/>
        <v>0</v>
      </c>
      <c r="S33" s="35">
        <f>SUMIF('PL3-GN TUNG DA'!$AO$15:$AO$514,B33,'PL3-GN TUNG DA'!$S$15:$S$514)</f>
        <v>0</v>
      </c>
      <c r="T33" s="35">
        <f>SUMIF('PL3-GN TUNG DA'!$AO$15:$AO$514,B33,'PL3-GN TUNG DA'!$T$15:$T$514)</f>
        <v>0</v>
      </c>
      <c r="U33" s="35">
        <f>SUMIF('PL3-GN TUNG DA'!$AO$15:$AO$514,B33,'PL3-GN TUNG DA'!$U$15:$U$514)</f>
        <v>0</v>
      </c>
      <c r="V33" s="35">
        <f>SUMIF('PL3-GN TUNG DA'!$AO$15:$AO$514,B33,'PL3-GN TUNG DA'!$V$15:$V$514)</f>
        <v>0</v>
      </c>
      <c r="W33" s="35">
        <f>SUMIF('PL3-GN TUNG DA'!$AO$15:$AO$514,B33,'PL3-GN TUNG DA'!$W$15:$W$514)</f>
        <v>0</v>
      </c>
      <c r="X33" s="35">
        <f>SUMIF('PL3-GN TUNG DA'!$AO$15:$AO$514,B33,'PL3-GN TUNG DA'!$X$15:$X$514)</f>
        <v>0</v>
      </c>
      <c r="Y33" s="39">
        <f t="shared" si="13"/>
        <v>11943</v>
      </c>
      <c r="Z33" s="39">
        <f t="shared" si="14"/>
        <v>11943</v>
      </c>
      <c r="AA33" s="35">
        <f>SUMIF('PL3-GN TUNG DA'!$AO$15:$AO$514,B33,'PL3-GN TUNG DA'!$AA$15:$AA$514)</f>
        <v>11943</v>
      </c>
      <c r="AB33" s="35">
        <f>SUMIF('PL3-GN TUNG DA'!$AO$15:$AO$514,B33,'PL3-GN TUNG DA'!$AB$15:$AB$514)</f>
        <v>0</v>
      </c>
      <c r="AC33" s="35">
        <f>SUMIF('PL3-GN TUNG DA'!$AO$15:$AO$514,B33,'PL3-GN TUNG DA'!$AC$15:$AC$514)</f>
        <v>0</v>
      </c>
      <c r="AD33" s="35">
        <f>SUMIF('PL3-GN TUNG DA'!$AO$15:$AO$514,B33,'PL3-GN TUNG DA'!$AD$15:$AD$514)</f>
        <v>0</v>
      </c>
      <c r="AE33" s="35"/>
      <c r="AF33" s="39">
        <f t="shared" si="15"/>
        <v>0</v>
      </c>
      <c r="AG33" s="39">
        <f t="shared" si="16"/>
        <v>0</v>
      </c>
      <c r="AH33" s="35">
        <f>SUMIF('PL3-GN TUNG DA'!$AO$15:$AO$514,B33,'PL3-GN TUNG DA'!$AH$15:$AH$514)</f>
        <v>0</v>
      </c>
      <c r="AI33" s="35">
        <f>SUMIF('PL3-GN TUNG DA'!$AO$15:$AO$514,B33,'PL3-GN TUNG DA'!$AI$15:$AI$514)</f>
        <v>0</v>
      </c>
      <c r="AJ33" s="35">
        <f>SUMIF('PL3-GN TUNG DA'!$AO$15:$AO$514,B33,'PL3-GN TUNG DA'!$AJ$15:$AJ$514)</f>
        <v>0</v>
      </c>
      <c r="AK33" s="35"/>
      <c r="AL33" s="35">
        <f>SUMIF('PL3-GN TUNG DA'!$AO$15:$AO$514,B33,'PL3-GN TUNG DA'!$AL$15:$AL$514)</f>
        <v>0</v>
      </c>
      <c r="AM33" s="112">
        <f t="shared" si="4"/>
        <v>119.42999999999999</v>
      </c>
      <c r="AN33" s="84">
        <f t="shared" si="5"/>
        <v>85.307142857142864</v>
      </c>
    </row>
    <row r="34" spans="1:40">
      <c r="A34" s="76">
        <v>20</v>
      </c>
      <c r="B34" s="4" t="s">
        <v>446</v>
      </c>
      <c r="C34" s="35">
        <f t="shared" si="7"/>
        <v>5027</v>
      </c>
      <c r="D34" s="35">
        <f t="shared" si="7"/>
        <v>5027</v>
      </c>
      <c r="E34" s="35">
        <f t="shared" si="8"/>
        <v>457</v>
      </c>
      <c r="F34" s="35">
        <f t="shared" si="9"/>
        <v>457</v>
      </c>
      <c r="G34" s="35">
        <f>SUMIF('PL3-GN TUNG DA'!$AO$15:$AO$514,B34,'PL3-GN TUNG DA'!$G$15:$G$514)</f>
        <v>0</v>
      </c>
      <c r="H34" s="35">
        <f>SUMIF('PL3-GN TUNG DA'!$AO$15:$AO$514,B34,'PL3-GN TUNG DA'!$H$15:$H$514)</f>
        <v>0</v>
      </c>
      <c r="I34" s="35">
        <f>SUMIF('PL3-GN TUNG DA'!$AO$15:$AO$514,B34,'PL3-GN TUNG DA'!$I$15:$I$514)</f>
        <v>457</v>
      </c>
      <c r="J34" s="35">
        <f>SUMIF('PL3-GN TUNG DA'!$AO$15:$AO$514,B34,'PL3-GN TUNG DA'!$J$15:$J$514)</f>
        <v>457</v>
      </c>
      <c r="K34" s="35">
        <f>SUMIF('PL3-GN TUNG DA'!$AO$15:$AO$514,B34,'PL3-GN TUNG DA'!$K$15:$K$514)</f>
        <v>0</v>
      </c>
      <c r="L34" s="35">
        <f>SUMIF('PL3-GN TUNG DA'!$AO$15:$AO$514,B34,'PL3-GN TUNG DA'!$L$15:$L$514)</f>
        <v>0</v>
      </c>
      <c r="M34" s="35"/>
      <c r="N34" s="35">
        <f>SUMIF('PL3-GN TUNG DA'!$AO$15:$AO$514,B34,'PL3-GN TUNG DA'!$N$15:$N$514)</f>
        <v>0</v>
      </c>
      <c r="O34" s="35">
        <f t="shared" si="10"/>
        <v>4570</v>
      </c>
      <c r="P34" s="35">
        <f t="shared" si="11"/>
        <v>4570</v>
      </c>
      <c r="Q34" s="35">
        <f t="shared" si="6"/>
        <v>4570</v>
      </c>
      <c r="R34" s="35">
        <f t="shared" si="12"/>
        <v>4570</v>
      </c>
      <c r="S34" s="35">
        <f>SUMIF('PL3-GN TUNG DA'!$AO$15:$AO$514,B34,'PL3-GN TUNG DA'!$S$15:$S$514)</f>
        <v>0</v>
      </c>
      <c r="T34" s="35">
        <f>SUMIF('PL3-GN TUNG DA'!$AO$15:$AO$514,B34,'PL3-GN TUNG DA'!$T$15:$T$514)</f>
        <v>0</v>
      </c>
      <c r="U34" s="35">
        <f>SUMIF('PL3-GN TUNG DA'!$AO$15:$AO$514,B34,'PL3-GN TUNG DA'!$U$15:$U$514)</f>
        <v>4570</v>
      </c>
      <c r="V34" s="35">
        <f>SUMIF('PL3-GN TUNG DA'!$AO$15:$AO$514,B34,'PL3-GN TUNG DA'!$V$15:$V$514)</f>
        <v>0</v>
      </c>
      <c r="W34" s="35">
        <f>SUMIF('PL3-GN TUNG DA'!$AO$15:$AO$514,B34,'PL3-GN TUNG DA'!$W$15:$W$514)</f>
        <v>0</v>
      </c>
      <c r="X34" s="35">
        <f>SUMIF('PL3-GN TUNG DA'!$AO$15:$AO$514,B34,'PL3-GN TUNG DA'!$X$15:$X$514)</f>
        <v>0</v>
      </c>
      <c r="Y34" s="39">
        <f t="shared" si="13"/>
        <v>4995</v>
      </c>
      <c r="Z34" s="39">
        <f t="shared" si="14"/>
        <v>457</v>
      </c>
      <c r="AA34" s="35">
        <f>SUMIF('PL3-GN TUNG DA'!$AO$15:$AO$514,B34,'PL3-GN TUNG DA'!$AA$15:$AA$514)</f>
        <v>0</v>
      </c>
      <c r="AB34" s="35">
        <f>SUMIF('PL3-GN TUNG DA'!$AO$15:$AO$514,B34,'PL3-GN TUNG DA'!$AB$15:$AB$514)</f>
        <v>457</v>
      </c>
      <c r="AC34" s="35"/>
      <c r="AD34" s="35"/>
      <c r="AE34" s="35"/>
      <c r="AF34" s="39">
        <f t="shared" si="15"/>
        <v>4538</v>
      </c>
      <c r="AG34" s="39">
        <f t="shared" si="16"/>
        <v>4538</v>
      </c>
      <c r="AH34" s="35">
        <f>SUMIF('PL3-GN TUNG DA'!$AO$15:$AO$514,B34,'PL3-GN TUNG DA'!$AH$15:$AH$514)</f>
        <v>0</v>
      </c>
      <c r="AI34" s="35">
        <f>SUMIF('PL3-GN TUNG DA'!$AO$15:$AO$514,B34,'PL3-GN TUNG DA'!$AI$15:$AI$514)</f>
        <v>4538</v>
      </c>
      <c r="AJ34" s="35">
        <f>SUMIF('PL3-GN TUNG DA'!$AO$15:$AO$514,B34,'PL3-GN TUNG DA'!$AJ$15:$AJ$514)</f>
        <v>0</v>
      </c>
      <c r="AK34" s="35"/>
      <c r="AL34" s="35"/>
      <c r="AM34" s="112">
        <f t="shared" si="4"/>
        <v>99.363437437835685</v>
      </c>
      <c r="AN34" s="84">
        <f t="shared" si="5"/>
        <v>99.363437437835685</v>
      </c>
    </row>
    <row r="35" spans="1:40">
      <c r="A35" s="76">
        <v>21</v>
      </c>
      <c r="B35" s="4" t="s">
        <v>355</v>
      </c>
      <c r="C35" s="35">
        <f t="shared" si="7"/>
        <v>16585</v>
      </c>
      <c r="D35" s="35">
        <f t="shared" si="7"/>
        <v>16585</v>
      </c>
      <c r="E35" s="35">
        <f t="shared" si="8"/>
        <v>1507</v>
      </c>
      <c r="F35" s="35">
        <f t="shared" si="9"/>
        <v>1507</v>
      </c>
      <c r="G35" s="35">
        <f>SUMIF('PL3-GN TUNG DA'!$AO$15:$AO$514,B35,'PL3-GN TUNG DA'!$G$15:$G$514)</f>
        <v>0</v>
      </c>
      <c r="H35" s="35">
        <f>SUMIF('PL3-GN TUNG DA'!$AO$15:$AO$514,B35,'PL3-GN TUNG DA'!$H$15:$H$514)</f>
        <v>0</v>
      </c>
      <c r="I35" s="35">
        <f>SUMIF('PL3-GN TUNG DA'!$AO$15:$AO$514,B35,'PL3-GN TUNG DA'!$I$15:$I$514)</f>
        <v>1507</v>
      </c>
      <c r="J35" s="35">
        <f>SUMIF('PL3-GN TUNG DA'!$AO$15:$AO$514,B35,'PL3-GN TUNG DA'!$J$15:$J$514)</f>
        <v>1507</v>
      </c>
      <c r="K35" s="35">
        <f>SUMIF('PL3-GN TUNG DA'!$AO$15:$AO$514,B35,'PL3-GN TUNG DA'!$K$15:$K$514)</f>
        <v>0</v>
      </c>
      <c r="L35" s="35">
        <f>SUMIF('PL3-GN TUNG DA'!$AO$15:$AO$514,B35,'PL3-GN TUNG DA'!$L$15:$L$514)</f>
        <v>0</v>
      </c>
      <c r="M35" s="35"/>
      <c r="N35" s="35">
        <f>SUMIF('PL3-GN TUNG DA'!$AO$15:$AO$514,B35,'PL3-GN TUNG DA'!$N$15:$N$514)</f>
        <v>0</v>
      </c>
      <c r="O35" s="35">
        <f t="shared" si="10"/>
        <v>15078</v>
      </c>
      <c r="P35" s="35">
        <f t="shared" si="11"/>
        <v>15078</v>
      </c>
      <c r="Q35" s="35">
        <f t="shared" si="6"/>
        <v>15078</v>
      </c>
      <c r="R35" s="35">
        <f t="shared" si="12"/>
        <v>15078</v>
      </c>
      <c r="S35" s="35">
        <f>SUMIF('PL3-GN TUNG DA'!$AO$15:$AO$514,B35,'PL3-GN TUNG DA'!$S$15:$S$514)</f>
        <v>0</v>
      </c>
      <c r="T35" s="35">
        <f>SUMIF('PL3-GN TUNG DA'!$AO$15:$AO$514,B35,'PL3-GN TUNG DA'!$T$15:$T$514)</f>
        <v>0</v>
      </c>
      <c r="U35" s="35">
        <f>SUMIF('PL3-GN TUNG DA'!$AO$15:$AO$514,B35,'PL3-GN TUNG DA'!$U$15:$U$514)</f>
        <v>15078</v>
      </c>
      <c r="V35" s="35">
        <f>SUMIF('PL3-GN TUNG DA'!$AO$15:$AO$514,B35,'PL3-GN TUNG DA'!$V$15:$V$514)</f>
        <v>0</v>
      </c>
      <c r="W35" s="35">
        <f>SUMIF('PL3-GN TUNG DA'!$AO$15:$AO$514,B35,'PL3-GN TUNG DA'!$W$15:$W$514)</f>
        <v>0</v>
      </c>
      <c r="X35" s="35">
        <f>SUMIF('PL3-GN TUNG DA'!$AO$15:$AO$514,B35,'PL3-GN TUNG DA'!$X$15:$X$514)</f>
        <v>0</v>
      </c>
      <c r="Y35" s="39">
        <f t="shared" si="13"/>
        <v>13555</v>
      </c>
      <c r="Z35" s="39">
        <f t="shared" si="14"/>
        <v>69</v>
      </c>
      <c r="AA35" s="35">
        <f>SUMIF('PL3-GN TUNG DA'!$AO$15:$AO$514,B35,'PL3-GN TUNG DA'!$AA$15:$AA$514)</f>
        <v>0</v>
      </c>
      <c r="AB35" s="35">
        <f>SUMIF('PL3-GN TUNG DA'!$AO$15:$AO$514,B35,'PL3-GN TUNG DA'!$AB$15:$AB$514)</f>
        <v>69</v>
      </c>
      <c r="AC35" s="35"/>
      <c r="AD35" s="35"/>
      <c r="AE35" s="35"/>
      <c r="AF35" s="39">
        <f t="shared" si="15"/>
        <v>13486</v>
      </c>
      <c r="AG35" s="39">
        <f t="shared" si="16"/>
        <v>13486</v>
      </c>
      <c r="AH35" s="35">
        <f>SUMIF('PL3-GN TUNG DA'!$AO$15:$AO$514,B35,'PL3-GN TUNG DA'!$AH$15:$AH$514)</f>
        <v>0</v>
      </c>
      <c r="AI35" s="35">
        <f>SUMIF('PL3-GN TUNG DA'!$AO$15:$AO$514,B35,'PL3-GN TUNG DA'!$AI$15:$AI$514)</f>
        <v>13486</v>
      </c>
      <c r="AJ35" s="35">
        <f>SUMIF('PL3-GN TUNG DA'!$AO$15:$AO$514,B35,'PL3-GN TUNG DA'!$AJ$15:$AJ$514)</f>
        <v>0</v>
      </c>
      <c r="AK35" s="35"/>
      <c r="AL35" s="35"/>
      <c r="AM35" s="112">
        <f t="shared" si="4"/>
        <v>81.730479348809155</v>
      </c>
      <c r="AN35" s="84">
        <f t="shared" si="5"/>
        <v>81.730479348809155</v>
      </c>
    </row>
    <row r="36" spans="1:40">
      <c r="A36" s="76">
        <v>22</v>
      </c>
      <c r="B36" s="4" t="s">
        <v>356</v>
      </c>
      <c r="C36" s="35">
        <f t="shared" si="7"/>
        <v>3790</v>
      </c>
      <c r="D36" s="35">
        <f t="shared" si="7"/>
        <v>3790</v>
      </c>
      <c r="E36" s="35">
        <f t="shared" si="8"/>
        <v>345</v>
      </c>
      <c r="F36" s="35">
        <f t="shared" si="9"/>
        <v>345</v>
      </c>
      <c r="G36" s="35">
        <f>SUMIF('PL3-GN TUNG DA'!$AO$15:$AO$514,B36,'PL3-GN TUNG DA'!$G$15:$G$514)</f>
        <v>0</v>
      </c>
      <c r="H36" s="35">
        <f>SUMIF('PL3-GN TUNG DA'!$AO$15:$AO$514,B36,'PL3-GN TUNG DA'!$H$15:$H$514)</f>
        <v>0</v>
      </c>
      <c r="I36" s="35">
        <f>SUMIF('PL3-GN TUNG DA'!$AO$15:$AO$514,B36,'PL3-GN TUNG DA'!$I$15:$I$514)</f>
        <v>345</v>
      </c>
      <c r="J36" s="35">
        <f>SUMIF('PL3-GN TUNG DA'!$AO$15:$AO$514,B36,'PL3-GN TUNG DA'!$J$15:$J$514)</f>
        <v>345</v>
      </c>
      <c r="K36" s="35">
        <f>SUMIF('PL3-GN TUNG DA'!$AO$15:$AO$514,B36,'PL3-GN TUNG DA'!$K$15:$K$514)</f>
        <v>0</v>
      </c>
      <c r="L36" s="35">
        <f>SUMIF('PL3-GN TUNG DA'!$AO$15:$AO$514,B36,'PL3-GN TUNG DA'!$L$15:$L$514)</f>
        <v>0</v>
      </c>
      <c r="M36" s="35"/>
      <c r="N36" s="35">
        <f>SUMIF('PL3-GN TUNG DA'!$AO$15:$AO$514,B36,'PL3-GN TUNG DA'!$N$15:$N$514)</f>
        <v>0</v>
      </c>
      <c r="O36" s="35">
        <f t="shared" si="10"/>
        <v>3445</v>
      </c>
      <c r="P36" s="35">
        <f t="shared" si="11"/>
        <v>3445</v>
      </c>
      <c r="Q36" s="35">
        <f t="shared" si="6"/>
        <v>3445</v>
      </c>
      <c r="R36" s="35">
        <f t="shared" si="12"/>
        <v>3445</v>
      </c>
      <c r="S36" s="35">
        <f>SUMIF('PL3-GN TUNG DA'!$AO$15:$AO$514,B36,'PL3-GN TUNG DA'!$S$15:$S$514)</f>
        <v>0</v>
      </c>
      <c r="T36" s="35">
        <f>SUMIF('PL3-GN TUNG DA'!$AO$15:$AO$514,B36,'PL3-GN TUNG DA'!$T$15:$T$514)</f>
        <v>0</v>
      </c>
      <c r="U36" s="35">
        <f>SUMIF('PL3-GN TUNG DA'!$AO$15:$AO$514,B36,'PL3-GN TUNG DA'!$U$15:$U$514)</f>
        <v>3445</v>
      </c>
      <c r="V36" s="35">
        <f>SUMIF('PL3-GN TUNG DA'!$AO$15:$AO$514,B36,'PL3-GN TUNG DA'!$V$15:$V$514)</f>
        <v>0</v>
      </c>
      <c r="W36" s="35">
        <f>SUMIF('PL3-GN TUNG DA'!$AO$15:$AO$514,B36,'PL3-GN TUNG DA'!$W$15:$W$514)</f>
        <v>0</v>
      </c>
      <c r="X36" s="35">
        <f>SUMIF('PL3-GN TUNG DA'!$AO$15:$AO$514,B36,'PL3-GN TUNG DA'!$X$15:$X$514)</f>
        <v>0</v>
      </c>
      <c r="Y36" s="39">
        <f t="shared" si="13"/>
        <v>2382</v>
      </c>
      <c r="Z36" s="39">
        <f t="shared" si="14"/>
        <v>36</v>
      </c>
      <c r="AA36" s="35">
        <f>SUMIF('PL3-GN TUNG DA'!$AO$15:$AO$514,B36,'PL3-GN TUNG DA'!$AA$15:$AA$514)</f>
        <v>0</v>
      </c>
      <c r="AB36" s="35">
        <f>SUMIF('PL3-GN TUNG DA'!$AO$15:$AO$514,B36,'PL3-GN TUNG DA'!$AB$15:$AB$514)</f>
        <v>36</v>
      </c>
      <c r="AC36" s="35"/>
      <c r="AD36" s="35"/>
      <c r="AE36" s="35"/>
      <c r="AF36" s="39">
        <f t="shared" si="15"/>
        <v>2346</v>
      </c>
      <c r="AG36" s="39">
        <f t="shared" si="16"/>
        <v>2346</v>
      </c>
      <c r="AH36" s="35">
        <f>SUMIF('PL3-GN TUNG DA'!$AO$15:$AO$514,B36,'PL3-GN TUNG DA'!$AH$15:$AH$514)</f>
        <v>0</v>
      </c>
      <c r="AI36" s="35">
        <f>SUMIF('PL3-GN TUNG DA'!$AO$15:$AO$514,B36,'PL3-GN TUNG DA'!$AI$15:$AI$514)</f>
        <v>2346</v>
      </c>
      <c r="AJ36" s="35">
        <f>SUMIF('PL3-GN TUNG DA'!$AO$15:$AO$514,B36,'PL3-GN TUNG DA'!$AJ$15:$AJ$514)</f>
        <v>0</v>
      </c>
      <c r="AK36" s="35"/>
      <c r="AL36" s="35"/>
      <c r="AM36" s="112">
        <f t="shared" si="4"/>
        <v>62.849604221635879</v>
      </c>
      <c r="AN36" s="84">
        <f t="shared" si="5"/>
        <v>62.849604221635879</v>
      </c>
    </row>
    <row r="37" spans="1:40" ht="41.25" customHeight="1">
      <c r="A37" s="76">
        <v>23</v>
      </c>
      <c r="B37" s="28" t="s">
        <v>357</v>
      </c>
      <c r="C37" s="35">
        <f t="shared" si="7"/>
        <v>17680</v>
      </c>
      <c r="D37" s="35">
        <f t="shared" si="7"/>
        <v>17680</v>
      </c>
      <c r="E37" s="35">
        <f t="shared" si="8"/>
        <v>1608</v>
      </c>
      <c r="F37" s="35">
        <f t="shared" si="9"/>
        <v>1608</v>
      </c>
      <c r="G37" s="35">
        <f>SUMIF('PL3-GN TUNG DA'!$AO$15:$AO$514,B37,'PL3-GN TUNG DA'!$G$15:$G$514)</f>
        <v>0</v>
      </c>
      <c r="H37" s="35">
        <f>SUMIF('PL3-GN TUNG DA'!$AO$15:$AO$514,B37,'PL3-GN TUNG DA'!$H$15:$H$514)</f>
        <v>0</v>
      </c>
      <c r="I37" s="35">
        <f>SUMIF('PL3-GN TUNG DA'!$AO$15:$AO$514,B37,'PL3-GN TUNG DA'!$I$15:$I$514)</f>
        <v>1608</v>
      </c>
      <c r="J37" s="35">
        <f>SUMIF('PL3-GN TUNG DA'!$AO$15:$AO$514,B37,'PL3-GN TUNG DA'!$J$15:$J$514)</f>
        <v>1608</v>
      </c>
      <c r="K37" s="35">
        <f>SUMIF('PL3-GN TUNG DA'!$AO$15:$AO$514,B37,'PL3-GN TUNG DA'!$K$15:$K$514)</f>
        <v>0</v>
      </c>
      <c r="L37" s="35">
        <f>SUMIF('PL3-GN TUNG DA'!$AO$15:$AO$514,B37,'PL3-GN TUNG DA'!$L$15:$L$514)</f>
        <v>0</v>
      </c>
      <c r="M37" s="35"/>
      <c r="N37" s="35">
        <f>SUMIF('PL3-GN TUNG DA'!$AO$15:$AO$514,B37,'PL3-GN TUNG DA'!$N$15:$N$514)</f>
        <v>0</v>
      </c>
      <c r="O37" s="35">
        <f t="shared" si="10"/>
        <v>16072</v>
      </c>
      <c r="P37" s="35">
        <f t="shared" si="11"/>
        <v>16072</v>
      </c>
      <c r="Q37" s="35">
        <f t="shared" si="6"/>
        <v>16072</v>
      </c>
      <c r="R37" s="35">
        <f t="shared" si="12"/>
        <v>16072</v>
      </c>
      <c r="S37" s="35">
        <f>SUMIF('PL3-GN TUNG DA'!$AO$15:$AO$514,B37,'PL3-GN TUNG DA'!$S$15:$S$514)</f>
        <v>0</v>
      </c>
      <c r="T37" s="35">
        <f>SUMIF('PL3-GN TUNG DA'!$AO$15:$AO$514,B37,'PL3-GN TUNG DA'!$T$15:$T$514)</f>
        <v>0</v>
      </c>
      <c r="U37" s="35">
        <f>SUMIF('PL3-GN TUNG DA'!$AO$15:$AO$514,B37,'PL3-GN TUNG DA'!$U$15:$U$514)</f>
        <v>16072</v>
      </c>
      <c r="V37" s="35">
        <f>SUMIF('PL3-GN TUNG DA'!$AO$15:$AO$514,B37,'PL3-GN TUNG DA'!$V$15:$V$514)</f>
        <v>0</v>
      </c>
      <c r="W37" s="35">
        <f>SUMIF('PL3-GN TUNG DA'!$AO$15:$AO$514,B37,'PL3-GN TUNG DA'!$W$15:$W$514)</f>
        <v>0</v>
      </c>
      <c r="X37" s="35">
        <f>SUMIF('PL3-GN TUNG DA'!$AO$15:$AO$514,B37,'PL3-GN TUNG DA'!$X$15:$X$514)</f>
        <v>0</v>
      </c>
      <c r="Y37" s="39">
        <f t="shared" si="13"/>
        <v>16182</v>
      </c>
      <c r="Z37" s="39">
        <f t="shared" si="14"/>
        <v>502</v>
      </c>
      <c r="AA37" s="35">
        <f>SUMIF('PL3-GN TUNG DA'!$AO$15:$AO$514,B37,'PL3-GN TUNG DA'!$AA$15:$AA$514)</f>
        <v>0</v>
      </c>
      <c r="AB37" s="35">
        <f>SUMIF('PL3-GN TUNG DA'!$AO$15:$AO$514,B37,'PL3-GN TUNG DA'!$AB$15:$AB$514)</f>
        <v>502</v>
      </c>
      <c r="AC37" s="35"/>
      <c r="AD37" s="35"/>
      <c r="AE37" s="35"/>
      <c r="AF37" s="39">
        <f t="shared" si="15"/>
        <v>15680</v>
      </c>
      <c r="AG37" s="39">
        <f t="shared" si="16"/>
        <v>15680</v>
      </c>
      <c r="AH37" s="35">
        <f>SUMIF('PL3-GN TUNG DA'!$AO$15:$AO$514,B37,'PL3-GN TUNG DA'!$AH$15:$AH$514)</f>
        <v>0</v>
      </c>
      <c r="AI37" s="35">
        <f>SUMIF('PL3-GN TUNG DA'!$AO$15:$AO$514,B37,'PL3-GN TUNG DA'!$AI$15:$AI$514)</f>
        <v>15680</v>
      </c>
      <c r="AJ37" s="35">
        <f>SUMIF('PL3-GN TUNG DA'!$AO$15:$AO$514,B37,'PL3-GN TUNG DA'!$AJ$15:$AJ$514)</f>
        <v>0</v>
      </c>
      <c r="AK37" s="35">
        <f>SUMIF('PL3-GN TUNG DA'!$AO$15:$AO$514,E37,'PL3-GN TUNG DA'!$AK$15:$AK$514)</f>
        <v>0</v>
      </c>
      <c r="AL37" s="35"/>
      <c r="AM37" s="112">
        <f t="shared" si="4"/>
        <v>91.527149321266961</v>
      </c>
      <c r="AN37" s="326">
        <f t="shared" si="5"/>
        <v>91.527149321266961</v>
      </c>
    </row>
    <row r="38" spans="1:40" s="62" customFormat="1">
      <c r="A38" s="76"/>
      <c r="B38" s="213" t="s">
        <v>22</v>
      </c>
      <c r="C38" s="39">
        <f t="shared" si="7"/>
        <v>434014</v>
      </c>
      <c r="D38" s="39">
        <f t="shared" si="7"/>
        <v>434014</v>
      </c>
      <c r="E38" s="39">
        <f t="shared" si="8"/>
        <v>434014</v>
      </c>
      <c r="F38" s="39">
        <f t="shared" si="9"/>
        <v>434014</v>
      </c>
      <c r="G38" s="39"/>
      <c r="H38" s="39"/>
      <c r="I38" s="39"/>
      <c r="J38" s="39">
        <f>SUMIF('PL3-GN TUNG DA'!$AO$15:$AO$514,B38,'PL3-GN TUNG DA'!$J$15:$J$514)</f>
        <v>0</v>
      </c>
      <c r="K38" s="39">
        <f>'PL3-GN TUNG DA'!K34</f>
        <v>434014</v>
      </c>
      <c r="L38" s="39"/>
      <c r="M38" s="39"/>
      <c r="N38" s="39">
        <f>SUMIF('PL3-GN TUNG DA'!$AO$15:$AO$514,B38,'PL3-GN TUNG DA'!$N$15:$N$514)</f>
        <v>0</v>
      </c>
      <c r="O38" s="39">
        <f t="shared" si="10"/>
        <v>0</v>
      </c>
      <c r="P38" s="39">
        <f t="shared" si="11"/>
        <v>0</v>
      </c>
      <c r="Q38" s="39">
        <f t="shared" si="6"/>
        <v>0</v>
      </c>
      <c r="R38" s="39">
        <f t="shared" si="12"/>
        <v>0</v>
      </c>
      <c r="S38" s="39"/>
      <c r="T38" s="39">
        <f>SUMIF('PL3-GN TUNG DA'!$AO$15:$AO$514,B38,'PL3-GN TUNG DA'!$T$15:$T$514)</f>
        <v>0</v>
      </c>
      <c r="U38" s="39"/>
      <c r="V38" s="39"/>
      <c r="W38" s="39"/>
      <c r="X38" s="39"/>
      <c r="Y38" s="39">
        <f t="shared" si="13"/>
        <v>174598</v>
      </c>
      <c r="Z38" s="39">
        <f t="shared" si="14"/>
        <v>174598</v>
      </c>
      <c r="AA38" s="39"/>
      <c r="AB38" s="39"/>
      <c r="AC38" s="39">
        <f>'PL3-GN TUNG DA'!AC34</f>
        <v>174598</v>
      </c>
      <c r="AD38" s="39"/>
      <c r="AE38" s="39"/>
      <c r="AF38" s="39">
        <f t="shared" si="15"/>
        <v>0</v>
      </c>
      <c r="AG38" s="39">
        <f t="shared" si="16"/>
        <v>0</v>
      </c>
      <c r="AH38" s="39">
        <f>SUMIF('PL3-GN TUNG DA'!$AO$15:$AO$514,B38,'PL3-GN TUNG DA'!$AH$15:$AH$514)</f>
        <v>0</v>
      </c>
      <c r="AI38" s="39">
        <f>SUMIF('PL3-GN TUNG DA'!$AO$15:$AO$514,B38,'PL3-GN TUNG DA'!$AI$15:$AI$514)</f>
        <v>0</v>
      </c>
      <c r="AJ38" s="39">
        <f>SUMIF('PL3-GN TUNG DA'!$AO$15:$AO$514,B38,'PL3-GN TUNG DA'!$AJ$15:$AJ$514)</f>
        <v>0</v>
      </c>
      <c r="AK38" s="39"/>
      <c r="AL38" s="39"/>
      <c r="AM38" s="240">
        <f t="shared" si="4"/>
        <v>40.228656218463001</v>
      </c>
      <c r="AN38" s="443">
        <f t="shared" si="5"/>
        <v>40.228656218463001</v>
      </c>
    </row>
    <row r="39" spans="1:40" s="62" customFormat="1">
      <c r="A39" s="76"/>
      <c r="B39" s="213" t="s">
        <v>283</v>
      </c>
      <c r="C39" s="39">
        <f>E39+O39-1303</f>
        <v>10000</v>
      </c>
      <c r="D39" s="39">
        <f t="shared" si="7"/>
        <v>20168</v>
      </c>
      <c r="E39" s="39">
        <f t="shared" si="8"/>
        <v>1303</v>
      </c>
      <c r="F39" s="39">
        <f t="shared" si="9"/>
        <v>10168</v>
      </c>
      <c r="G39" s="39"/>
      <c r="H39" s="39"/>
      <c r="I39" s="39">
        <v>1303</v>
      </c>
      <c r="J39" s="39">
        <v>10168</v>
      </c>
      <c r="K39" s="39"/>
      <c r="L39" s="39"/>
      <c r="M39" s="39"/>
      <c r="N39" s="39">
        <f>SUMIF('PL3-GN TUNG DA'!$AO$15:$AO$514,B39,'PL3-GN TUNG DA'!$N$15:$N$514)</f>
        <v>0</v>
      </c>
      <c r="O39" s="39">
        <f t="shared" si="10"/>
        <v>10000</v>
      </c>
      <c r="P39" s="39">
        <f t="shared" si="11"/>
        <v>10000</v>
      </c>
      <c r="Q39" s="39">
        <f t="shared" si="6"/>
        <v>10000</v>
      </c>
      <c r="R39" s="39">
        <f t="shared" si="12"/>
        <v>10000</v>
      </c>
      <c r="S39" s="39"/>
      <c r="T39" s="39">
        <f>SUMIF('PL3-GN TUNG DA'!$AO$15:$AO$514,B39,'PL3-GN TUNG DA'!$T$15:$T$514)</f>
        <v>0</v>
      </c>
      <c r="U39" s="39"/>
      <c r="V39" s="39"/>
      <c r="W39" s="39">
        <v>10000</v>
      </c>
      <c r="X39" s="39"/>
      <c r="Y39" s="39">
        <f t="shared" si="13"/>
        <v>30085</v>
      </c>
      <c r="Z39" s="39">
        <f t="shared" si="14"/>
        <v>30085</v>
      </c>
      <c r="AA39" s="39">
        <v>30085</v>
      </c>
      <c r="AB39" s="39"/>
      <c r="AC39" s="39"/>
      <c r="AD39" s="39"/>
      <c r="AE39" s="39"/>
      <c r="AF39" s="39">
        <f t="shared" si="15"/>
        <v>0</v>
      </c>
      <c r="AG39" s="39">
        <f t="shared" si="16"/>
        <v>0</v>
      </c>
      <c r="AH39" s="39">
        <f>SUMIF('PL3-GN TUNG DA'!$AO$15:$AO$514,B39,'PL3-GN TUNG DA'!$AH$15:$AH$514)</f>
        <v>0</v>
      </c>
      <c r="AI39" s="39">
        <f>SUMIF('PL3-GN TUNG DA'!$AO$15:$AO$514,B39,'PL3-GN TUNG DA'!$AI$15:$AI$514)</f>
        <v>0</v>
      </c>
      <c r="AJ39" s="39">
        <f>SUMIF('PL3-GN TUNG DA'!$AO$15:$AO$514,B39,'PL3-GN TUNG DA'!$AJ$15:$AJ$514)</f>
        <v>0</v>
      </c>
      <c r="AK39" s="39"/>
      <c r="AL39" s="39"/>
      <c r="AM39" s="240">
        <f t="shared" si="4"/>
        <v>300.85000000000002</v>
      </c>
      <c r="AN39" s="443">
        <f t="shared" si="5"/>
        <v>149.17195557318524</v>
      </c>
    </row>
    <row r="40" spans="1:40" s="62" customFormat="1" ht="37.5">
      <c r="A40" s="76"/>
      <c r="B40" s="28" t="s">
        <v>6</v>
      </c>
      <c r="C40" s="39">
        <f t="shared" si="7"/>
        <v>82200</v>
      </c>
      <c r="D40" s="39">
        <f>F40+P40</f>
        <v>62652</v>
      </c>
      <c r="E40" s="39">
        <f t="shared" si="8"/>
        <v>82200</v>
      </c>
      <c r="F40" s="39">
        <f t="shared" si="9"/>
        <v>62652</v>
      </c>
      <c r="G40" s="39"/>
      <c r="H40" s="39"/>
      <c r="I40" s="39"/>
      <c r="J40" s="39">
        <f>SUMIF('PL3-GN TUNG DA'!$AO$15:$AO$514,B40,'PL3-GN TUNG DA'!$J$15:$J$514)</f>
        <v>0</v>
      </c>
      <c r="K40" s="39"/>
      <c r="L40" s="39">
        <f>'PL3-GN TUNG DA'!L18</f>
        <v>82200</v>
      </c>
      <c r="M40" s="39">
        <v>62652</v>
      </c>
      <c r="N40" s="39">
        <f>SUMIF('PL3-GN TUNG DA'!$AO$15:$AO$514,B40,'PL3-GN TUNG DA'!$N$15:$N$514)</f>
        <v>0</v>
      </c>
      <c r="O40" s="39">
        <f t="shared" si="10"/>
        <v>0</v>
      </c>
      <c r="P40" s="39">
        <f t="shared" si="11"/>
        <v>0</v>
      </c>
      <c r="Q40" s="39">
        <f t="shared" si="6"/>
        <v>0</v>
      </c>
      <c r="R40" s="39">
        <f t="shared" si="12"/>
        <v>0</v>
      </c>
      <c r="S40" s="39"/>
      <c r="T40" s="39">
        <f>SUMIF('PL3-GN TUNG DA'!$AO$15:$AO$514,B40,'PL3-GN TUNG DA'!$T$15:$T$514)</f>
        <v>0</v>
      </c>
      <c r="U40" s="39"/>
      <c r="V40" s="39"/>
      <c r="W40" s="39"/>
      <c r="X40" s="39"/>
      <c r="Y40" s="39">
        <f t="shared" si="13"/>
        <v>100223</v>
      </c>
      <c r="Z40" s="39">
        <f>AA40+AB40+AC40+AD40+AE40</f>
        <v>100223</v>
      </c>
      <c r="AA40" s="39"/>
      <c r="AB40" s="39"/>
      <c r="AC40" s="39"/>
      <c r="AD40" s="39">
        <f>'PL3-GN TUNG DA'!AD18</f>
        <v>61394</v>
      </c>
      <c r="AE40" s="39">
        <v>38829</v>
      </c>
      <c r="AF40" s="34">
        <f t="shared" si="15"/>
        <v>0</v>
      </c>
      <c r="AG40" s="34">
        <f t="shared" si="16"/>
        <v>0</v>
      </c>
      <c r="AH40" s="39">
        <f>SUMIF('PL3-GN TUNG DA'!$AO$15:$AO$514,B40,'PL3-GN TUNG DA'!$AH$15:$AH$514)</f>
        <v>0</v>
      </c>
      <c r="AI40" s="39">
        <f>SUMIF('PL3-GN TUNG DA'!$AO$15:$AO$514,B40,'PL3-GN TUNG DA'!$AI$15:$AI$514)</f>
        <v>0</v>
      </c>
      <c r="AJ40" s="39">
        <f>SUMIF('PL3-GN TUNG DA'!$AO$15:$AO$514,B40,'PL3-GN TUNG DA'!$AJ$15:$AJ$514)</f>
        <v>0</v>
      </c>
      <c r="AK40" s="39"/>
      <c r="AL40" s="39"/>
      <c r="AM40" s="240">
        <f t="shared" si="4"/>
        <v>121.92579075425792</v>
      </c>
      <c r="AN40" s="443">
        <f t="shared" si="5"/>
        <v>159.96775841154314</v>
      </c>
    </row>
    <row r="41" spans="1:40" ht="17.25" customHeight="1">
      <c r="A41" s="45"/>
      <c r="B41" s="45"/>
      <c r="C41" s="35"/>
      <c r="D41" s="35"/>
      <c r="E41" s="35"/>
      <c r="F41" s="35"/>
      <c r="G41" s="35"/>
      <c r="H41" s="35"/>
      <c r="I41" s="35"/>
      <c r="J41" s="35"/>
      <c r="K41" s="35"/>
      <c r="L41" s="35"/>
      <c r="M41" s="35"/>
      <c r="N41" s="35"/>
      <c r="O41" s="35"/>
      <c r="P41" s="35"/>
      <c r="Q41" s="35"/>
      <c r="R41" s="35"/>
      <c r="S41" s="35"/>
      <c r="T41" s="35"/>
      <c r="U41" s="35"/>
      <c r="V41" s="35"/>
      <c r="W41" s="35"/>
      <c r="X41" s="35"/>
      <c r="Y41" s="39"/>
      <c r="Z41" s="39"/>
      <c r="AA41" s="35"/>
      <c r="AB41" s="35"/>
      <c r="AC41" s="35"/>
      <c r="AD41" s="35"/>
      <c r="AE41" s="35"/>
      <c r="AF41" s="35"/>
      <c r="AG41" s="34"/>
      <c r="AH41" s="35"/>
      <c r="AI41" s="35"/>
      <c r="AJ41" s="35"/>
      <c r="AK41" s="35"/>
      <c r="AL41" s="35"/>
      <c r="AM41" s="112"/>
      <c r="AN41" s="84"/>
    </row>
    <row r="42" spans="1:40">
      <c r="A42" s="20" t="s">
        <v>21</v>
      </c>
      <c r="B42" s="44" t="s">
        <v>328</v>
      </c>
      <c r="C42" s="34">
        <f t="shared" ref="C42:AL42" si="17">C43+C49+C55+C63+C71+C77+C82+C88+C96+C102+C108</f>
        <v>2749034</v>
      </c>
      <c r="D42" s="34">
        <f t="shared" si="17"/>
        <v>2780330</v>
      </c>
      <c r="E42" s="34">
        <f t="shared" si="17"/>
        <v>1978269</v>
      </c>
      <c r="F42" s="34">
        <f t="shared" si="17"/>
        <v>2164565</v>
      </c>
      <c r="G42" s="34">
        <f t="shared" si="17"/>
        <v>537710</v>
      </c>
      <c r="H42" s="34">
        <f t="shared" si="17"/>
        <v>556588</v>
      </c>
      <c r="I42" s="34">
        <f t="shared" si="17"/>
        <v>1080559</v>
      </c>
      <c r="J42" s="34">
        <f t="shared" si="17"/>
        <v>1209067</v>
      </c>
      <c r="K42" s="34">
        <f t="shared" si="17"/>
        <v>360000</v>
      </c>
      <c r="L42" s="34">
        <f t="shared" si="17"/>
        <v>0</v>
      </c>
      <c r="M42" s="34">
        <f t="shared" si="17"/>
        <v>0</v>
      </c>
      <c r="N42" s="34">
        <f t="shared" si="17"/>
        <v>38910</v>
      </c>
      <c r="O42" s="34">
        <f t="shared" si="17"/>
        <v>770765</v>
      </c>
      <c r="P42" s="34">
        <f t="shared" si="17"/>
        <v>615765</v>
      </c>
      <c r="Q42" s="34">
        <f t="shared" si="17"/>
        <v>770765</v>
      </c>
      <c r="R42" s="34">
        <f t="shared" si="17"/>
        <v>615765</v>
      </c>
      <c r="S42" s="34">
        <f t="shared" si="17"/>
        <v>474605</v>
      </c>
      <c r="T42" s="34">
        <f t="shared" si="17"/>
        <v>319605</v>
      </c>
      <c r="U42" s="34">
        <f t="shared" si="17"/>
        <v>56152</v>
      </c>
      <c r="V42" s="34">
        <f t="shared" si="17"/>
        <v>35183</v>
      </c>
      <c r="W42" s="34">
        <f t="shared" si="17"/>
        <v>204825</v>
      </c>
      <c r="X42" s="34">
        <f t="shared" si="17"/>
        <v>0</v>
      </c>
      <c r="Y42" s="34">
        <f t="shared" si="17"/>
        <v>2187714</v>
      </c>
      <c r="Z42" s="34">
        <f t="shared" si="17"/>
        <v>1629707</v>
      </c>
      <c r="AA42" s="34">
        <f t="shared" si="17"/>
        <v>454200</v>
      </c>
      <c r="AB42" s="34">
        <f t="shared" si="17"/>
        <v>966767</v>
      </c>
      <c r="AC42" s="34">
        <f t="shared" si="17"/>
        <v>208740</v>
      </c>
      <c r="AD42" s="34">
        <f t="shared" si="17"/>
        <v>0</v>
      </c>
      <c r="AE42" s="34">
        <f t="shared" si="17"/>
        <v>0</v>
      </c>
      <c r="AF42" s="34">
        <f t="shared" si="17"/>
        <v>558007</v>
      </c>
      <c r="AG42" s="34">
        <f t="shared" si="17"/>
        <v>558007</v>
      </c>
      <c r="AH42" s="34">
        <f t="shared" si="17"/>
        <v>284580</v>
      </c>
      <c r="AI42" s="34">
        <f t="shared" si="17"/>
        <v>56132</v>
      </c>
      <c r="AJ42" s="34">
        <f t="shared" si="17"/>
        <v>27761</v>
      </c>
      <c r="AK42" s="34">
        <f t="shared" si="17"/>
        <v>189534</v>
      </c>
      <c r="AL42" s="34">
        <f t="shared" si="17"/>
        <v>0</v>
      </c>
      <c r="AM42" s="111">
        <f t="shared" si="4"/>
        <v>79.581191065661599</v>
      </c>
      <c r="AN42" s="85">
        <f t="shared" si="5"/>
        <v>78.685407847269929</v>
      </c>
    </row>
    <row r="43" spans="1:40">
      <c r="A43" s="20">
        <v>1</v>
      </c>
      <c r="B43" s="44" t="s">
        <v>329</v>
      </c>
      <c r="C43" s="34">
        <f t="shared" ref="C43:AL43" si="18">C44+C45+C48</f>
        <v>279309</v>
      </c>
      <c r="D43" s="34">
        <f t="shared" si="18"/>
        <v>329598</v>
      </c>
      <c r="E43" s="34">
        <f t="shared" si="18"/>
        <v>277930</v>
      </c>
      <c r="F43" s="34">
        <f t="shared" si="18"/>
        <v>328219</v>
      </c>
      <c r="G43" s="34">
        <f t="shared" si="18"/>
        <v>99317</v>
      </c>
      <c r="H43" s="34">
        <f t="shared" si="18"/>
        <v>88415</v>
      </c>
      <c r="I43" s="34">
        <f t="shared" si="18"/>
        <v>28613</v>
      </c>
      <c r="J43" s="34">
        <f t="shared" si="18"/>
        <v>50894</v>
      </c>
      <c r="K43" s="34">
        <f t="shared" si="18"/>
        <v>150000</v>
      </c>
      <c r="L43" s="34">
        <f t="shared" si="18"/>
        <v>0</v>
      </c>
      <c r="M43" s="34">
        <f t="shared" si="18"/>
        <v>0</v>
      </c>
      <c r="N43" s="34">
        <f t="shared" si="18"/>
        <v>38910</v>
      </c>
      <c r="O43" s="34">
        <f t="shared" si="18"/>
        <v>1379</v>
      </c>
      <c r="P43" s="34">
        <f t="shared" si="18"/>
        <v>1379</v>
      </c>
      <c r="Q43" s="34">
        <f t="shared" si="18"/>
        <v>1379</v>
      </c>
      <c r="R43" s="34">
        <f t="shared" si="18"/>
        <v>1379</v>
      </c>
      <c r="S43" s="34">
        <f t="shared" si="18"/>
        <v>0</v>
      </c>
      <c r="T43" s="34"/>
      <c r="U43" s="34">
        <f t="shared" si="18"/>
        <v>0</v>
      </c>
      <c r="V43" s="34">
        <f t="shared" si="18"/>
        <v>0</v>
      </c>
      <c r="W43" s="34">
        <f t="shared" si="18"/>
        <v>1379</v>
      </c>
      <c r="X43" s="34">
        <f t="shared" si="18"/>
        <v>0</v>
      </c>
      <c r="Y43" s="34">
        <f t="shared" si="18"/>
        <v>209503</v>
      </c>
      <c r="Z43" s="34">
        <f t="shared" si="18"/>
        <v>208173</v>
      </c>
      <c r="AA43" s="34">
        <f t="shared" si="18"/>
        <v>88712</v>
      </c>
      <c r="AB43" s="34">
        <f t="shared" si="18"/>
        <v>49481</v>
      </c>
      <c r="AC43" s="34">
        <f t="shared" si="18"/>
        <v>69980</v>
      </c>
      <c r="AD43" s="34">
        <f t="shared" si="18"/>
        <v>0</v>
      </c>
      <c r="AE43" s="34">
        <f t="shared" si="18"/>
        <v>0</v>
      </c>
      <c r="AF43" s="34">
        <f t="shared" si="18"/>
        <v>1330</v>
      </c>
      <c r="AG43" s="34">
        <f t="shared" si="18"/>
        <v>1330</v>
      </c>
      <c r="AH43" s="34">
        <f t="shared" si="18"/>
        <v>0</v>
      </c>
      <c r="AI43" s="34">
        <f t="shared" si="18"/>
        <v>0</v>
      </c>
      <c r="AJ43" s="34">
        <f t="shared" si="18"/>
        <v>0</v>
      </c>
      <c r="AK43" s="34">
        <f t="shared" si="18"/>
        <v>1330</v>
      </c>
      <c r="AL43" s="34">
        <f t="shared" si="18"/>
        <v>0</v>
      </c>
      <c r="AM43" s="111">
        <f t="shared" si="4"/>
        <v>75.007608061322756</v>
      </c>
      <c r="AN43" s="85">
        <f t="shared" si="5"/>
        <v>63.563189097021223</v>
      </c>
    </row>
    <row r="44" spans="1:40">
      <c r="A44" s="19"/>
      <c r="B44" s="45" t="s">
        <v>335</v>
      </c>
      <c r="C44" s="35">
        <f t="shared" ref="C44" si="19">G44+I44+K44+L44+Q44+X44</f>
        <v>1379</v>
      </c>
      <c r="D44" s="35">
        <f t="shared" ref="D44:D109" si="20">F44+P44</f>
        <v>1379</v>
      </c>
      <c r="E44" s="35">
        <f t="shared" ref="E44" si="21">G44+I44+K44+L44</f>
        <v>0</v>
      </c>
      <c r="F44" s="35"/>
      <c r="G44" s="35"/>
      <c r="H44" s="35"/>
      <c r="I44" s="35"/>
      <c r="J44" s="35"/>
      <c r="K44" s="35">
        <f>SUMIF('PL3-GN TUNG DA'!$AO$15:$AO$514,#REF!,'PL3-GN TUNG DA'!$K$15:$K$514)</f>
        <v>0</v>
      </c>
      <c r="L44" s="35">
        <f>SUMIF('PL3-GN TUNG DA'!$AO$15:$AO$514,#REF!,'PL3-GN TUNG DA'!$L$15:$L$514)</f>
        <v>0</v>
      </c>
      <c r="M44" s="35"/>
      <c r="N44" s="35"/>
      <c r="O44" s="35">
        <f t="shared" ref="O44" si="22">Q44+X44</f>
        <v>1379</v>
      </c>
      <c r="P44" s="35">
        <f t="shared" ref="P44" si="23">R44+X44</f>
        <v>1379</v>
      </c>
      <c r="Q44" s="35">
        <f t="shared" ref="Q44:Q48" si="24">S44+U44+V44+W44</f>
        <v>1379</v>
      </c>
      <c r="R44" s="35">
        <f t="shared" ref="R44" si="25">T44+U44+V44+W44+X44</f>
        <v>1379</v>
      </c>
      <c r="S44" s="35"/>
      <c r="T44" s="35"/>
      <c r="U44" s="35"/>
      <c r="V44" s="35">
        <f>SUMIF('PL3-GN TUNG DA'!$AO$15:$AO$514,"UBND TP.Long Xuyên",'PL3-GN TUNG DA'!$V$15:$V$514)</f>
        <v>0</v>
      </c>
      <c r="W44" s="35">
        <f>SUMIF('PL3-GN TUNG DA'!$AO$15:$AO$514,"UBND TP.Long Xuyên",'PL3-GN TUNG DA'!$W$15:$W$514)</f>
        <v>1379</v>
      </c>
      <c r="X44" s="35">
        <f>SUMIF('PL3-GN TUNG DA'!$AO$15:$AO$514,#REF!,'PL3-GN TUNG DA'!$X$15:$X$514)</f>
        <v>0</v>
      </c>
      <c r="Y44" s="39">
        <f t="shared" ref="Y44" si="26">Z44+AF44</f>
        <v>1330</v>
      </c>
      <c r="Z44" s="39">
        <f t="shared" ref="Z44" si="27">AA44+AB44+AC44+AD44</f>
        <v>0</v>
      </c>
      <c r="AA44" s="35"/>
      <c r="AB44" s="35"/>
      <c r="AC44" s="35"/>
      <c r="AD44" s="35"/>
      <c r="AE44" s="35"/>
      <c r="AF44" s="39">
        <f t="shared" ref="AF44" si="28">AG44+AL44</f>
        <v>1330</v>
      </c>
      <c r="AG44" s="39">
        <f t="shared" ref="AG44" si="29">AH44+AI44+AJ44+AK44</f>
        <v>1330</v>
      </c>
      <c r="AH44" s="35"/>
      <c r="AI44" s="35"/>
      <c r="AJ44" s="35"/>
      <c r="AK44" s="35">
        <f>SUMIF('PL3-GN TUNG DA'!$AO$15:$AO$514,"UBND TP.Long Xuyên",'PL3-GN TUNG DA'!AK$15:AK$514)</f>
        <v>1330</v>
      </c>
      <c r="AL44" s="35"/>
      <c r="AM44" s="112">
        <f t="shared" si="4"/>
        <v>96.44670050761421</v>
      </c>
      <c r="AN44" s="326">
        <f t="shared" si="5"/>
        <v>96.44670050761421</v>
      </c>
    </row>
    <row r="45" spans="1:40" ht="44.25" customHeight="1">
      <c r="A45" s="19"/>
      <c r="B45" s="5" t="s">
        <v>336</v>
      </c>
      <c r="C45" s="35">
        <f>C46+C47</f>
        <v>40421</v>
      </c>
      <c r="D45" s="35">
        <f t="shared" si="20"/>
        <v>90710</v>
      </c>
      <c r="E45" s="35">
        <f t="shared" ref="E45:AK45" si="30">E46+E47</f>
        <v>40421</v>
      </c>
      <c r="F45" s="35">
        <f t="shared" si="30"/>
        <v>90710</v>
      </c>
      <c r="G45" s="35">
        <f t="shared" si="30"/>
        <v>11808</v>
      </c>
      <c r="H45" s="35">
        <f t="shared" si="30"/>
        <v>906</v>
      </c>
      <c r="I45" s="35">
        <f t="shared" si="30"/>
        <v>28613</v>
      </c>
      <c r="J45" s="35">
        <f t="shared" si="30"/>
        <v>50894</v>
      </c>
      <c r="K45" s="35">
        <f t="shared" si="30"/>
        <v>0</v>
      </c>
      <c r="L45" s="35">
        <f t="shared" si="30"/>
        <v>0</v>
      </c>
      <c r="M45" s="35"/>
      <c r="N45" s="35">
        <f t="shared" si="30"/>
        <v>38910</v>
      </c>
      <c r="O45" s="35">
        <f t="shared" si="30"/>
        <v>0</v>
      </c>
      <c r="P45" s="35"/>
      <c r="Q45" s="35">
        <f t="shared" si="30"/>
        <v>0</v>
      </c>
      <c r="R45" s="35"/>
      <c r="S45" s="35">
        <f t="shared" si="30"/>
        <v>0</v>
      </c>
      <c r="T45" s="35"/>
      <c r="U45" s="35">
        <f t="shared" si="30"/>
        <v>0</v>
      </c>
      <c r="V45" s="35">
        <f t="shared" si="30"/>
        <v>0</v>
      </c>
      <c r="W45" s="35">
        <f t="shared" si="30"/>
        <v>0</v>
      </c>
      <c r="X45" s="35">
        <f t="shared" si="30"/>
        <v>0</v>
      </c>
      <c r="Y45" s="35">
        <f t="shared" si="30"/>
        <v>49481</v>
      </c>
      <c r="Z45" s="35">
        <f t="shared" si="30"/>
        <v>49481</v>
      </c>
      <c r="AA45" s="35">
        <f t="shared" si="30"/>
        <v>0</v>
      </c>
      <c r="AB45" s="35">
        <f t="shared" si="30"/>
        <v>49481</v>
      </c>
      <c r="AC45" s="35">
        <f t="shared" si="30"/>
        <v>0</v>
      </c>
      <c r="AD45" s="35">
        <f t="shared" si="30"/>
        <v>0</v>
      </c>
      <c r="AE45" s="35">
        <f t="shared" si="30"/>
        <v>0</v>
      </c>
      <c r="AF45" s="35">
        <f t="shared" si="30"/>
        <v>0</v>
      </c>
      <c r="AG45" s="35">
        <f t="shared" si="30"/>
        <v>0</v>
      </c>
      <c r="AH45" s="35">
        <f t="shared" si="30"/>
        <v>0</v>
      </c>
      <c r="AI45" s="35">
        <f t="shared" si="30"/>
        <v>0</v>
      </c>
      <c r="AJ45" s="35">
        <f t="shared" si="30"/>
        <v>0</v>
      </c>
      <c r="AK45" s="35">
        <f t="shared" si="30"/>
        <v>0</v>
      </c>
      <c r="AL45" s="35"/>
      <c r="AM45" s="112">
        <f t="shared" si="4"/>
        <v>122.41409168501522</v>
      </c>
      <c r="AN45" s="326">
        <f t="shared" si="5"/>
        <v>54.548561349355083</v>
      </c>
    </row>
    <row r="46" spans="1:40" s="74" customFormat="1" ht="24" customHeight="1">
      <c r="A46" s="46"/>
      <c r="B46" s="73" t="s">
        <v>425</v>
      </c>
      <c r="C46" s="36">
        <f t="shared" ref="C46" si="31">G46+I46+K46+L46+Q46+X46</f>
        <v>0</v>
      </c>
      <c r="D46" s="36">
        <f t="shared" si="20"/>
        <v>0</v>
      </c>
      <c r="E46" s="36">
        <f t="shared" ref="E46:E48" si="32">G46+I46+K46+L46</f>
        <v>0</v>
      </c>
      <c r="F46" s="36">
        <f t="shared" ref="F46:F48" si="33">H46+J46+K46+M46+N46</f>
        <v>0</v>
      </c>
      <c r="G46" s="36">
        <f>SUMIF('PL3-GN TUNG DA'!$AO$15:$AO$514,"UBND TP.Long Xuyên",'PL3-GN TUNG DA'!$G$15:$G$514)</f>
        <v>0</v>
      </c>
      <c r="H46" s="36">
        <f>SUMIF('PL3-GN TUNG DA'!$AO$15:$AO$514,"UBND TP.Long Xuyên",'PL3-GN TUNG DA'!$H$15:$H$514)</f>
        <v>0</v>
      </c>
      <c r="I46" s="36">
        <f>SUMIF('PL3-GN TUNG DA'!$AO$15:$AO$514,"UBND TP.Long Xuyên",'PL3-GN TUNG DA'!$I$15:$I$514)</f>
        <v>0</v>
      </c>
      <c r="J46" s="36">
        <f>SUMIF('PL3-GN TUNG DA'!$AO$15:$AO$514,"UBND TP.Long Xuyên",'PL3-GN TUNG DA'!$J$15:$J$514)</f>
        <v>0</v>
      </c>
      <c r="K46" s="36"/>
      <c r="L46" s="36"/>
      <c r="M46" s="36"/>
      <c r="N46" s="36"/>
      <c r="O46" s="36"/>
      <c r="P46" s="36"/>
      <c r="Q46" s="36">
        <f t="shared" si="24"/>
        <v>0</v>
      </c>
      <c r="R46" s="36">
        <f t="shared" ref="R46:R47" si="34">T46+U46+V46+W46+X46</f>
        <v>0</v>
      </c>
      <c r="S46" s="36"/>
      <c r="T46" s="36"/>
      <c r="U46" s="36"/>
      <c r="V46" s="36"/>
      <c r="W46" s="36"/>
      <c r="X46" s="36"/>
      <c r="Y46" s="36">
        <f t="shared" ref="Y46:Y48" si="35">Z46+AF46</f>
        <v>0</v>
      </c>
      <c r="Z46" s="36">
        <f t="shared" ref="Z46" si="36">AA46+AB46+AC46+AD46</f>
        <v>0</v>
      </c>
      <c r="AA46" s="36"/>
      <c r="AB46" s="36">
        <f>SUMIF('PL3-GN TUNG DA'!$AO$15:$AO$514,"UBND TP.Long Xuyên",'PL3-GN TUNG DA'!$AB$15:$AB$514)</f>
        <v>0</v>
      </c>
      <c r="AC46" s="36"/>
      <c r="AD46" s="36"/>
      <c r="AE46" s="36"/>
      <c r="AF46" s="38">
        <f t="shared" ref="AF46:AF47" si="37">AG46+AL46</f>
        <v>0</v>
      </c>
      <c r="AG46" s="38">
        <f t="shared" ref="AG46:AG47" si="38">AH46+AI46+AJ46+AK46</f>
        <v>0</v>
      </c>
      <c r="AH46" s="36"/>
      <c r="AI46" s="36"/>
      <c r="AJ46" s="36"/>
      <c r="AK46" s="36"/>
      <c r="AL46" s="36"/>
      <c r="AM46" s="113"/>
      <c r="AN46" s="326"/>
    </row>
    <row r="47" spans="1:40" s="74" customFormat="1" ht="40.5" customHeight="1">
      <c r="A47" s="46"/>
      <c r="B47" s="73" t="s">
        <v>426</v>
      </c>
      <c r="C47" s="36">
        <f>E47+O47</f>
        <v>40421</v>
      </c>
      <c r="D47" s="36">
        <f t="shared" si="20"/>
        <v>90710</v>
      </c>
      <c r="E47" s="36">
        <f t="shared" si="32"/>
        <v>40421</v>
      </c>
      <c r="F47" s="36">
        <f t="shared" si="33"/>
        <v>90710</v>
      </c>
      <c r="G47" s="36">
        <f>SUMIF('PL3-GN TUNG DA'!$AO$15:$AO$514,"Ban QLDA ĐTXD KV TP.Long Xuyên",'PL3-GN TUNG DA'!$G$15:$G$514)</f>
        <v>11808</v>
      </c>
      <c r="H47" s="36">
        <f>SUMIF('PL3-GN TUNG DA'!$AO$15:$AO$514,"Ban QLDA ĐTXD KV TP.Long Xuyên",'PL3-GN TUNG DA'!$H$15:$H$514)</f>
        <v>906</v>
      </c>
      <c r="I47" s="36">
        <f>SUMIF('PL3-GN TUNG DA'!$AO$15:$AO$514,"Ban QLDA ĐTXD KV TP.Long Xuyên",'PL3-GN TUNG DA'!$I$15:$I$514)</f>
        <v>28613</v>
      </c>
      <c r="J47" s="36">
        <f>SUMIF('PL3-GN TUNG DA'!$AO$15:$AO$514,"Ban QLDA ĐTXD KV TP.Long Xuyên",'PL3-GN TUNG DA'!$J$15:$J$514)</f>
        <v>50894</v>
      </c>
      <c r="K47" s="36"/>
      <c r="L47" s="36"/>
      <c r="M47" s="36"/>
      <c r="N47" s="36">
        <f>SUMIF('PL3-GN TUNG DA'!$AO$15:$AO$514,"Ban QLDA ĐTXD KV TP.Long Xuyên",'PL3-GN TUNG DA'!$N$15:$N$514)</f>
        <v>38910</v>
      </c>
      <c r="O47" s="36"/>
      <c r="P47" s="36"/>
      <c r="Q47" s="36">
        <f t="shared" si="24"/>
        <v>0</v>
      </c>
      <c r="R47" s="36">
        <f t="shared" si="34"/>
        <v>0</v>
      </c>
      <c r="S47" s="36"/>
      <c r="T47" s="36"/>
      <c r="U47" s="36"/>
      <c r="V47" s="36"/>
      <c r="W47" s="36"/>
      <c r="X47" s="36"/>
      <c r="Y47" s="36">
        <f t="shared" si="35"/>
        <v>49481</v>
      </c>
      <c r="Z47" s="36">
        <f>AA47+AB47+AC47+AD47+AE47</f>
        <v>49481</v>
      </c>
      <c r="AA47" s="36">
        <f>SUMIF('PL3-GN TUNG DA'!$AO$15:$AO$514,"Ban QLDA ĐTXD KV TP.Long Xuyên",'PL3-GN TUNG DA'!$AA$15:$AA$514)</f>
        <v>0</v>
      </c>
      <c r="AB47" s="36">
        <f>SUMIF('PL3-GN TUNG DA'!$AO$15:$AO$514,"Ban QLDA ĐTXD KV TP.Long Xuyên",'PL3-GN TUNG DA'!$AB$15:$AB$514)</f>
        <v>49481</v>
      </c>
      <c r="AC47" s="36"/>
      <c r="AD47" s="36"/>
      <c r="AE47" s="36"/>
      <c r="AF47" s="38">
        <f t="shared" si="37"/>
        <v>0</v>
      </c>
      <c r="AG47" s="38">
        <f t="shared" si="38"/>
        <v>0</v>
      </c>
      <c r="AH47" s="36"/>
      <c r="AI47" s="36"/>
      <c r="AJ47" s="36"/>
      <c r="AK47" s="36"/>
      <c r="AL47" s="36"/>
      <c r="AM47" s="113">
        <f t="shared" si="4"/>
        <v>122.41409168501522</v>
      </c>
      <c r="AN47" s="326">
        <f t="shared" si="5"/>
        <v>54.548561349355083</v>
      </c>
    </row>
    <row r="48" spans="1:40" ht="45.75" customHeight="1">
      <c r="A48" s="19"/>
      <c r="B48" s="5" t="s">
        <v>439</v>
      </c>
      <c r="C48" s="39">
        <f>E48+O48</f>
        <v>237509</v>
      </c>
      <c r="D48" s="35">
        <f t="shared" si="20"/>
        <v>237509</v>
      </c>
      <c r="E48" s="35">
        <f t="shared" si="32"/>
        <v>237509</v>
      </c>
      <c r="F48" s="39">
        <f t="shared" si="33"/>
        <v>237509</v>
      </c>
      <c r="G48" s="35">
        <f>'PL3-GN TUNG DA'!G21</f>
        <v>87509</v>
      </c>
      <c r="H48" s="35">
        <f>'PL3-GN TUNG DA'!H21</f>
        <v>87509</v>
      </c>
      <c r="I48" s="35">
        <f>SUMIF('PL3-GN TUNG DA'!$AO$15:$AO$514,B48,'PL3-GN TUNG DA'!$I$15:$I$514)</f>
        <v>0</v>
      </c>
      <c r="J48" s="35"/>
      <c r="K48" s="35">
        <f>'PL3-GN TUNG DA'!K21</f>
        <v>150000</v>
      </c>
      <c r="L48" s="35">
        <f>SUMIF('PL3-GN TUNG DA'!$AO$15:$AO$514,B48,'PL3-GN TUNG DA'!$L$15:$L$514)</f>
        <v>0</v>
      </c>
      <c r="M48" s="35"/>
      <c r="N48" s="35"/>
      <c r="O48" s="35"/>
      <c r="P48" s="35"/>
      <c r="Q48" s="35">
        <f t="shared" si="24"/>
        <v>0</v>
      </c>
      <c r="R48" s="35"/>
      <c r="S48" s="35"/>
      <c r="T48" s="35"/>
      <c r="U48" s="35"/>
      <c r="V48" s="35"/>
      <c r="W48" s="35"/>
      <c r="X48" s="35"/>
      <c r="Y48" s="39">
        <f t="shared" si="35"/>
        <v>158692</v>
      </c>
      <c r="Z48" s="39">
        <f t="shared" ref="Z48" si="39">AA48+AB48+AC48+AD48</f>
        <v>158692</v>
      </c>
      <c r="AA48" s="35">
        <f>'PL3-GN TUNG DA'!AA21</f>
        <v>88712</v>
      </c>
      <c r="AB48" s="35"/>
      <c r="AC48" s="35">
        <f>'PL3-GN TUNG DA'!AC21</f>
        <v>69980</v>
      </c>
      <c r="AD48" s="35"/>
      <c r="AE48" s="35"/>
      <c r="AF48" s="35"/>
      <c r="AG48" s="35"/>
      <c r="AH48" s="35"/>
      <c r="AI48" s="35"/>
      <c r="AJ48" s="35"/>
      <c r="AK48" s="35"/>
      <c r="AL48" s="35"/>
      <c r="AM48" s="112">
        <f t="shared" si="4"/>
        <v>66.815152267914058</v>
      </c>
      <c r="AN48" s="326">
        <f t="shared" si="5"/>
        <v>66.815152267914058</v>
      </c>
    </row>
    <row r="49" spans="1:41">
      <c r="A49" s="20">
        <v>2</v>
      </c>
      <c r="B49" s="44" t="s">
        <v>332</v>
      </c>
      <c r="C49" s="34">
        <f>C50+C51+C54</f>
        <v>124327</v>
      </c>
      <c r="D49" s="34">
        <f>D50+D51+D54</f>
        <v>103937</v>
      </c>
      <c r="E49" s="34">
        <f t="shared" ref="E49:AK49" si="40">E50+E51+E54</f>
        <v>122948</v>
      </c>
      <c r="F49" s="34">
        <f t="shared" si="40"/>
        <v>102558</v>
      </c>
      <c r="G49" s="34">
        <f t="shared" si="40"/>
        <v>38962</v>
      </c>
      <c r="H49" s="34">
        <f t="shared" si="40"/>
        <v>38962</v>
      </c>
      <c r="I49" s="34">
        <f t="shared" si="40"/>
        <v>53986</v>
      </c>
      <c r="J49" s="34">
        <f t="shared" si="40"/>
        <v>33596</v>
      </c>
      <c r="K49" s="34">
        <f t="shared" si="40"/>
        <v>30000</v>
      </c>
      <c r="L49" s="34">
        <f t="shared" si="40"/>
        <v>0</v>
      </c>
      <c r="M49" s="34"/>
      <c r="N49" s="34"/>
      <c r="O49" s="34">
        <f t="shared" si="40"/>
        <v>1379</v>
      </c>
      <c r="P49" s="34">
        <f t="shared" si="40"/>
        <v>1379</v>
      </c>
      <c r="Q49" s="34">
        <f t="shared" si="40"/>
        <v>1379</v>
      </c>
      <c r="R49" s="34">
        <f t="shared" si="40"/>
        <v>1379</v>
      </c>
      <c r="S49" s="34">
        <f t="shared" si="40"/>
        <v>0</v>
      </c>
      <c r="T49" s="34"/>
      <c r="U49" s="34">
        <f t="shared" si="40"/>
        <v>0</v>
      </c>
      <c r="V49" s="34">
        <f t="shared" si="40"/>
        <v>0</v>
      </c>
      <c r="W49" s="34">
        <f t="shared" si="40"/>
        <v>1379</v>
      </c>
      <c r="X49" s="34">
        <f t="shared" si="40"/>
        <v>0</v>
      </c>
      <c r="Y49" s="34">
        <f t="shared" si="40"/>
        <v>65783</v>
      </c>
      <c r="Z49" s="34">
        <f t="shared" si="40"/>
        <v>64405</v>
      </c>
      <c r="AA49" s="34">
        <f t="shared" si="40"/>
        <v>37718</v>
      </c>
      <c r="AB49" s="34">
        <f t="shared" si="40"/>
        <v>3596</v>
      </c>
      <c r="AC49" s="34">
        <f t="shared" si="40"/>
        <v>23091</v>
      </c>
      <c r="AD49" s="34">
        <f t="shared" si="40"/>
        <v>0</v>
      </c>
      <c r="AE49" s="34"/>
      <c r="AF49" s="34">
        <f t="shared" si="40"/>
        <v>1378</v>
      </c>
      <c r="AG49" s="34">
        <f t="shared" si="40"/>
        <v>1378</v>
      </c>
      <c r="AH49" s="34">
        <f t="shared" si="40"/>
        <v>0</v>
      </c>
      <c r="AI49" s="34">
        <f t="shared" si="40"/>
        <v>0</v>
      </c>
      <c r="AJ49" s="34">
        <f t="shared" si="40"/>
        <v>0</v>
      </c>
      <c r="AK49" s="34">
        <f t="shared" si="40"/>
        <v>1378</v>
      </c>
      <c r="AL49" s="34"/>
      <c r="AM49" s="111">
        <f t="shared" si="4"/>
        <v>52.9112743008357</v>
      </c>
      <c r="AN49" s="327">
        <f t="shared" si="5"/>
        <v>63.291224491759436</v>
      </c>
    </row>
    <row r="50" spans="1:41">
      <c r="A50" s="45"/>
      <c r="B50" s="45" t="s">
        <v>335</v>
      </c>
      <c r="C50" s="35">
        <f>E50+O50</f>
        <v>1379</v>
      </c>
      <c r="D50" s="35">
        <f t="shared" si="20"/>
        <v>1379</v>
      </c>
      <c r="E50" s="35">
        <f t="shared" ref="E50" si="41">G50+I50+K50+L50</f>
        <v>0</v>
      </c>
      <c r="F50" s="35"/>
      <c r="G50" s="35"/>
      <c r="H50" s="35"/>
      <c r="I50" s="35"/>
      <c r="J50" s="35"/>
      <c r="K50" s="35"/>
      <c r="L50" s="35"/>
      <c r="M50" s="35"/>
      <c r="N50" s="35"/>
      <c r="O50" s="35">
        <f t="shared" ref="O50:O54" si="42">Q50+X50</f>
        <v>1379</v>
      </c>
      <c r="P50" s="35">
        <f t="shared" ref="P50" si="43">R50+X50</f>
        <v>1379</v>
      </c>
      <c r="Q50" s="35">
        <f t="shared" ref="Q50:Q54" si="44">S50+U50+V50+W50</f>
        <v>1379</v>
      </c>
      <c r="R50" s="35">
        <f t="shared" ref="R50" si="45">T50+U50+V50+W50+X50</f>
        <v>1379</v>
      </c>
      <c r="S50" s="35"/>
      <c r="T50" s="35"/>
      <c r="U50" s="35"/>
      <c r="V50" s="35"/>
      <c r="W50" s="35">
        <f>SUMIF('PL3-GN TUNG DA'!$AO$15:$AO$514,"UBND TP.Châu Đốc",'PL3-GN TUNG DA'!$W$15:$W$514)</f>
        <v>1379</v>
      </c>
      <c r="X50" s="35"/>
      <c r="Y50" s="39">
        <f t="shared" ref="Y50" si="46">Z50+AF50</f>
        <v>1378</v>
      </c>
      <c r="Z50" s="39">
        <f t="shared" ref="Z50" si="47">AA50+AB50+AC50+AD50</f>
        <v>0</v>
      </c>
      <c r="AA50" s="35"/>
      <c r="AB50" s="35"/>
      <c r="AC50" s="35"/>
      <c r="AD50" s="35"/>
      <c r="AE50" s="35"/>
      <c r="AF50" s="39">
        <f t="shared" ref="AF50" si="48">AG50+AL50</f>
        <v>1378</v>
      </c>
      <c r="AG50" s="39">
        <f t="shared" ref="AG50" si="49">AH50+AI50+AJ50+AK50</f>
        <v>1378</v>
      </c>
      <c r="AH50" s="35"/>
      <c r="AI50" s="35"/>
      <c r="AJ50" s="35"/>
      <c r="AK50" s="35">
        <f>SUMIF('PL3-GN TUNG DA'!$AO$15:$AO$514,"UBND TP.Châu Đốc",'PL3-GN TUNG DA'!AK$15:AK$514)</f>
        <v>1378</v>
      </c>
      <c r="AL50" s="35"/>
      <c r="AM50" s="112">
        <f t="shared" si="4"/>
        <v>99.927483683828868</v>
      </c>
      <c r="AN50" s="326">
        <f t="shared" si="5"/>
        <v>99.927483683828868</v>
      </c>
    </row>
    <row r="51" spans="1:41" ht="49.5" customHeight="1">
      <c r="A51" s="45"/>
      <c r="B51" s="5" t="s">
        <v>336</v>
      </c>
      <c r="C51" s="35">
        <f>C52+C53</f>
        <v>57734</v>
      </c>
      <c r="D51" s="35">
        <f t="shared" si="20"/>
        <v>37344</v>
      </c>
      <c r="E51" s="35">
        <f t="shared" ref="E51:AD51" si="50">E52+E53</f>
        <v>57734</v>
      </c>
      <c r="F51" s="35">
        <f t="shared" si="50"/>
        <v>37344</v>
      </c>
      <c r="G51" s="35">
        <f t="shared" si="50"/>
        <v>3748</v>
      </c>
      <c r="H51" s="35">
        <f t="shared" si="50"/>
        <v>3748</v>
      </c>
      <c r="I51" s="35">
        <f t="shared" si="50"/>
        <v>53986</v>
      </c>
      <c r="J51" s="35">
        <f t="shared" si="50"/>
        <v>33596</v>
      </c>
      <c r="K51" s="35">
        <f t="shared" si="50"/>
        <v>0</v>
      </c>
      <c r="L51" s="35">
        <f t="shared" si="50"/>
        <v>0</v>
      </c>
      <c r="M51" s="35"/>
      <c r="N51" s="35"/>
      <c r="O51" s="35">
        <f t="shared" si="50"/>
        <v>0</v>
      </c>
      <c r="P51" s="35"/>
      <c r="Q51" s="35">
        <f t="shared" si="50"/>
        <v>0</v>
      </c>
      <c r="R51" s="35"/>
      <c r="S51" s="35">
        <f t="shared" si="50"/>
        <v>0</v>
      </c>
      <c r="T51" s="35"/>
      <c r="U51" s="35">
        <f t="shared" si="50"/>
        <v>0</v>
      </c>
      <c r="V51" s="35">
        <f t="shared" si="50"/>
        <v>0</v>
      </c>
      <c r="W51" s="35">
        <f t="shared" si="50"/>
        <v>0</v>
      </c>
      <c r="X51" s="35">
        <f t="shared" si="50"/>
        <v>0</v>
      </c>
      <c r="Y51" s="35">
        <f t="shared" si="50"/>
        <v>7344</v>
      </c>
      <c r="Z51" s="35">
        <f t="shared" si="50"/>
        <v>7344</v>
      </c>
      <c r="AA51" s="35">
        <f t="shared" si="50"/>
        <v>3748</v>
      </c>
      <c r="AB51" s="35">
        <f t="shared" si="50"/>
        <v>3596</v>
      </c>
      <c r="AC51" s="35">
        <f t="shared" si="50"/>
        <v>0</v>
      </c>
      <c r="AD51" s="35">
        <f t="shared" si="50"/>
        <v>0</v>
      </c>
      <c r="AE51" s="35"/>
      <c r="AF51" s="35"/>
      <c r="AG51" s="35"/>
      <c r="AH51" s="35"/>
      <c r="AI51" s="35"/>
      <c r="AJ51" s="35"/>
      <c r="AK51" s="35"/>
      <c r="AL51" s="35"/>
      <c r="AM51" s="112">
        <f t="shared" si="4"/>
        <v>12.720407385596008</v>
      </c>
      <c r="AN51" s="326">
        <f t="shared" si="5"/>
        <v>19.665809768637533</v>
      </c>
    </row>
    <row r="52" spans="1:41" s="74" customFormat="1">
      <c r="A52" s="47"/>
      <c r="B52" s="73" t="s">
        <v>427</v>
      </c>
      <c r="C52" s="36">
        <f>E52+O52</f>
        <v>3748</v>
      </c>
      <c r="D52" s="36">
        <f t="shared" si="20"/>
        <v>3748</v>
      </c>
      <c r="E52" s="36">
        <f t="shared" ref="E52:E54" si="51">G52+I52+K52+L52</f>
        <v>3748</v>
      </c>
      <c r="F52" s="36">
        <f t="shared" ref="F52:F54" si="52">H52+J52+K52+M52+N52</f>
        <v>3748</v>
      </c>
      <c r="G52" s="36">
        <f>SUMIF('PL3-GN TUNG DA'!$AO$15:$AO$514,"UBND TP.Châu Đốc",'PL3-GN TUNG DA'!$G$15:$G$514)</f>
        <v>3748</v>
      </c>
      <c r="H52" s="36">
        <f>SUMIF('PL3-GN TUNG DA'!$AO$15:$AO$514,"UBND TP.Châu Đốc",'PL3-GN TUNG DA'!$H$15:$H$514)</f>
        <v>3748</v>
      </c>
      <c r="I52" s="36">
        <f>SUMIF('PL3-GN TUNG DA'!$AO$15:$AO$514,"UBND TP.Châu Đốc",'PL3-GN TUNG DA'!$I$15:$I$514)</f>
        <v>0</v>
      </c>
      <c r="J52" s="36">
        <f>SUMIF('PL3-GN TUNG DA'!$AO$15:$AO$514,"UBND TP.Châu Đốc",'PL3-GN TUNG DA'!$J$15:$J$514)</f>
        <v>0</v>
      </c>
      <c r="K52" s="36"/>
      <c r="L52" s="36"/>
      <c r="M52" s="36"/>
      <c r="N52" s="36"/>
      <c r="O52" s="36">
        <f t="shared" si="42"/>
        <v>0</v>
      </c>
      <c r="P52" s="36"/>
      <c r="Q52" s="36">
        <f t="shared" si="44"/>
        <v>0</v>
      </c>
      <c r="R52" s="36"/>
      <c r="S52" s="36"/>
      <c r="T52" s="36"/>
      <c r="U52" s="36"/>
      <c r="V52" s="36"/>
      <c r="W52" s="36"/>
      <c r="X52" s="36"/>
      <c r="Y52" s="36">
        <f t="shared" ref="Y52:Y54" si="53">Z52+AF52</f>
        <v>3748</v>
      </c>
      <c r="Z52" s="36">
        <f t="shared" ref="Z52:Z54" si="54">AA52+AB52+AC52+AD52</f>
        <v>3748</v>
      </c>
      <c r="AA52" s="36">
        <f>SUMIF('PL3-GN TUNG DA'!$AO$15:$AO$514,"UBND TP.Châu Đốc",'PL3-GN TUNG DA'!$AA$15:$AA$514)</f>
        <v>3748</v>
      </c>
      <c r="AB52" s="36">
        <f>SUMIF('PL3-GN TUNG DA'!$AO$15:$AO$514,"UBND TP.Châu Đốc",'PL3-GN TUNG DA'!$AB$15:$AB$514)</f>
        <v>0</v>
      </c>
      <c r="AC52" s="36"/>
      <c r="AD52" s="36"/>
      <c r="AE52" s="36"/>
      <c r="AF52" s="36"/>
      <c r="AG52" s="36"/>
      <c r="AH52" s="36"/>
      <c r="AI52" s="36"/>
      <c r="AJ52" s="36"/>
      <c r="AK52" s="36"/>
      <c r="AL52" s="36"/>
      <c r="AM52" s="113">
        <f t="shared" si="4"/>
        <v>100</v>
      </c>
      <c r="AN52" s="326">
        <f t="shared" si="5"/>
        <v>100</v>
      </c>
    </row>
    <row r="53" spans="1:41" s="74" customFormat="1">
      <c r="A53" s="47"/>
      <c r="B53" s="73" t="s">
        <v>428</v>
      </c>
      <c r="C53" s="36">
        <f>E53+O53</f>
        <v>53986</v>
      </c>
      <c r="D53" s="36">
        <f t="shared" si="20"/>
        <v>33596</v>
      </c>
      <c r="E53" s="36">
        <f t="shared" si="51"/>
        <v>53986</v>
      </c>
      <c r="F53" s="36">
        <f t="shared" si="52"/>
        <v>33596</v>
      </c>
      <c r="G53" s="36">
        <f>SUMIF('PL3-GN TUNG DA'!$AO$15:$AO$514,"Ban QLDA ĐTXD KV TP.Châu Đốc",'PL3-GN TUNG DA'!$G$15:$G$514)</f>
        <v>0</v>
      </c>
      <c r="H53" s="36">
        <f>SUMIF('PL3-GN TUNG DA'!$AO$15:$AO$514,"Ban QLDA ĐTXD KV TP.Châu Đốc",'PL3-GN TUNG DA'!$H$15:$H$514)</f>
        <v>0</v>
      </c>
      <c r="I53" s="36">
        <f>SUMIF('PL3-GN TUNG DA'!$AO$15:$AO$514,"Ban QLDA ĐTXD KV TP.Châu Đốc",'PL3-GN TUNG DA'!$I$15:$I$514)</f>
        <v>53986</v>
      </c>
      <c r="J53" s="36">
        <f>SUMIF('PL3-GN TUNG DA'!$AO$15:$AO$514,"Ban QLDA ĐTXD KV TP.Châu Đốc",'PL3-GN TUNG DA'!$J$15:$J$514)</f>
        <v>33596</v>
      </c>
      <c r="K53" s="36"/>
      <c r="L53" s="36"/>
      <c r="M53" s="36"/>
      <c r="N53" s="36"/>
      <c r="O53" s="36">
        <f t="shared" si="42"/>
        <v>0</v>
      </c>
      <c r="P53" s="36"/>
      <c r="Q53" s="36">
        <f t="shared" si="44"/>
        <v>0</v>
      </c>
      <c r="R53" s="36"/>
      <c r="S53" s="36"/>
      <c r="T53" s="36"/>
      <c r="U53" s="36"/>
      <c r="V53" s="36"/>
      <c r="W53" s="36"/>
      <c r="X53" s="36"/>
      <c r="Y53" s="36">
        <f t="shared" si="53"/>
        <v>3596</v>
      </c>
      <c r="Z53" s="36">
        <f t="shared" si="54"/>
        <v>3596</v>
      </c>
      <c r="AA53" s="36"/>
      <c r="AB53" s="36">
        <f>SUMIF('PL3-GN TUNG DA'!$AO$15:$AO$514,"Ban QLDA ĐTXD KV TP.Châu Đốc",'PL3-GN TUNG DA'!$AB$15:$AB$514)</f>
        <v>3596</v>
      </c>
      <c r="AC53" s="36"/>
      <c r="AD53" s="36"/>
      <c r="AE53" s="36"/>
      <c r="AF53" s="36"/>
      <c r="AG53" s="36"/>
      <c r="AH53" s="36"/>
      <c r="AI53" s="36"/>
      <c r="AJ53" s="36"/>
      <c r="AK53" s="36"/>
      <c r="AL53" s="36"/>
      <c r="AM53" s="113">
        <f t="shared" si="4"/>
        <v>6.6609861816026381</v>
      </c>
      <c r="AN53" s="326">
        <f t="shared" si="5"/>
        <v>10.703655197047269</v>
      </c>
    </row>
    <row r="54" spans="1:41" ht="44.25" customHeight="1">
      <c r="A54" s="45"/>
      <c r="B54" s="5" t="s">
        <v>439</v>
      </c>
      <c r="C54" s="35">
        <f>E54+O54</f>
        <v>65214</v>
      </c>
      <c r="D54" s="35">
        <f t="shared" si="20"/>
        <v>65214</v>
      </c>
      <c r="E54" s="35">
        <f t="shared" si="51"/>
        <v>65214</v>
      </c>
      <c r="F54" s="39">
        <f t="shared" si="52"/>
        <v>65214</v>
      </c>
      <c r="G54" s="35">
        <f>'PL3-GN TUNG DA'!G22</f>
        <v>35214</v>
      </c>
      <c r="H54" s="35">
        <f>'PL3-GN TUNG DA'!H22</f>
        <v>35214</v>
      </c>
      <c r="I54" s="35"/>
      <c r="J54" s="35"/>
      <c r="K54" s="35">
        <f>'PL3-GN TUNG DA'!K22</f>
        <v>30000</v>
      </c>
      <c r="L54" s="35"/>
      <c r="M54" s="35"/>
      <c r="N54" s="35"/>
      <c r="O54" s="35">
        <f t="shared" si="42"/>
        <v>0</v>
      </c>
      <c r="P54" s="35"/>
      <c r="Q54" s="35">
        <f t="shared" si="44"/>
        <v>0</v>
      </c>
      <c r="R54" s="35"/>
      <c r="S54" s="35"/>
      <c r="T54" s="35"/>
      <c r="U54" s="35"/>
      <c r="V54" s="35"/>
      <c r="W54" s="35"/>
      <c r="X54" s="35"/>
      <c r="Y54" s="39">
        <f t="shared" si="53"/>
        <v>57061</v>
      </c>
      <c r="Z54" s="39">
        <f t="shared" si="54"/>
        <v>57061</v>
      </c>
      <c r="AA54" s="35">
        <f>'PL3-GN TUNG DA'!AA22</f>
        <v>33970</v>
      </c>
      <c r="AB54" s="35"/>
      <c r="AC54" s="35">
        <f>'PL3-GN TUNG DA'!AC22</f>
        <v>23091</v>
      </c>
      <c r="AD54" s="35"/>
      <c r="AE54" s="35"/>
      <c r="AF54" s="35"/>
      <c r="AG54" s="35"/>
      <c r="AH54" s="35"/>
      <c r="AI54" s="35"/>
      <c r="AJ54" s="35"/>
      <c r="AK54" s="35"/>
      <c r="AL54" s="35"/>
      <c r="AM54" s="112">
        <f t="shared" si="4"/>
        <v>87.49808323366149</v>
      </c>
      <c r="AN54" s="326">
        <f t="shared" si="5"/>
        <v>87.49808323366149</v>
      </c>
    </row>
    <row r="55" spans="1:41">
      <c r="A55" s="20">
        <v>3</v>
      </c>
      <c r="B55" s="44" t="s">
        <v>333</v>
      </c>
      <c r="C55" s="34">
        <f>C56+C59+C62</f>
        <v>189666</v>
      </c>
      <c r="D55" s="34">
        <f>D56+D59+D62</f>
        <v>215950</v>
      </c>
      <c r="E55" s="34">
        <f t="shared" ref="E55:AK55" si="55">E56+E59+E62</f>
        <v>124740</v>
      </c>
      <c r="F55" s="34">
        <f t="shared" si="55"/>
        <v>151024</v>
      </c>
      <c r="G55" s="34">
        <f t="shared" si="55"/>
        <v>32482</v>
      </c>
      <c r="H55" s="34">
        <f t="shared" si="55"/>
        <v>43138</v>
      </c>
      <c r="I55" s="34">
        <f t="shared" si="55"/>
        <v>57258</v>
      </c>
      <c r="J55" s="34">
        <f t="shared" si="55"/>
        <v>72886</v>
      </c>
      <c r="K55" s="34">
        <f t="shared" si="55"/>
        <v>35000</v>
      </c>
      <c r="L55" s="34">
        <f t="shared" si="55"/>
        <v>0</v>
      </c>
      <c r="M55" s="34"/>
      <c r="N55" s="34"/>
      <c r="O55" s="34">
        <f t="shared" si="55"/>
        <v>64926</v>
      </c>
      <c r="P55" s="34">
        <f t="shared" si="55"/>
        <v>64926</v>
      </c>
      <c r="Q55" s="34">
        <f t="shared" si="55"/>
        <v>64926</v>
      </c>
      <c r="R55" s="34">
        <f t="shared" si="55"/>
        <v>64926</v>
      </c>
      <c r="S55" s="34">
        <f t="shared" si="55"/>
        <v>46605</v>
      </c>
      <c r="T55" s="34">
        <f t="shared" si="55"/>
        <v>46605</v>
      </c>
      <c r="U55" s="34">
        <f t="shared" si="55"/>
        <v>0</v>
      </c>
      <c r="V55" s="34">
        <f t="shared" si="55"/>
        <v>1080</v>
      </c>
      <c r="W55" s="34">
        <f t="shared" si="55"/>
        <v>17241</v>
      </c>
      <c r="X55" s="34">
        <f t="shared" si="55"/>
        <v>0</v>
      </c>
      <c r="Y55" s="34">
        <f t="shared" si="55"/>
        <v>150947</v>
      </c>
      <c r="Z55" s="34">
        <f t="shared" si="55"/>
        <v>125033</v>
      </c>
      <c r="AA55" s="34">
        <f t="shared" si="55"/>
        <v>37337</v>
      </c>
      <c r="AB55" s="34">
        <f t="shared" si="55"/>
        <v>52405</v>
      </c>
      <c r="AC55" s="34">
        <f t="shared" si="55"/>
        <v>35291</v>
      </c>
      <c r="AD55" s="34">
        <f t="shared" si="55"/>
        <v>0</v>
      </c>
      <c r="AE55" s="34"/>
      <c r="AF55" s="34">
        <f t="shared" si="55"/>
        <v>25914</v>
      </c>
      <c r="AG55" s="34">
        <f t="shared" si="55"/>
        <v>25914</v>
      </c>
      <c r="AH55" s="34">
        <f t="shared" si="55"/>
        <v>11580</v>
      </c>
      <c r="AI55" s="34">
        <f t="shared" si="55"/>
        <v>0</v>
      </c>
      <c r="AJ55" s="34">
        <f t="shared" si="55"/>
        <v>177</v>
      </c>
      <c r="AK55" s="34">
        <f t="shared" si="55"/>
        <v>14157</v>
      </c>
      <c r="AL55" s="34"/>
      <c r="AM55" s="111">
        <f t="shared" si="4"/>
        <v>79.585692744086984</v>
      </c>
      <c r="AN55" s="327">
        <f t="shared" si="5"/>
        <v>69.899050706181981</v>
      </c>
      <c r="AO55">
        <v>46741</v>
      </c>
    </row>
    <row r="56" spans="1:41">
      <c r="A56" s="19"/>
      <c r="B56" s="45" t="s">
        <v>335</v>
      </c>
      <c r="C56" s="35">
        <f>C57+C58</f>
        <v>64926</v>
      </c>
      <c r="D56" s="35">
        <f t="shared" si="20"/>
        <v>64926</v>
      </c>
      <c r="E56" s="35">
        <f t="shared" ref="E56:AK56" si="56">E57+E58</f>
        <v>0</v>
      </c>
      <c r="F56" s="35"/>
      <c r="G56" s="35">
        <f t="shared" si="56"/>
        <v>0</v>
      </c>
      <c r="H56" s="35"/>
      <c r="I56" s="35">
        <f t="shared" si="56"/>
        <v>0</v>
      </c>
      <c r="J56" s="35"/>
      <c r="K56" s="35">
        <f t="shared" si="56"/>
        <v>0</v>
      </c>
      <c r="L56" s="35">
        <f t="shared" si="56"/>
        <v>0</v>
      </c>
      <c r="M56" s="35"/>
      <c r="N56" s="35"/>
      <c r="O56" s="35">
        <f t="shared" si="56"/>
        <v>64926</v>
      </c>
      <c r="P56" s="35">
        <f t="shared" ref="P56:P58" si="57">R56+X56</f>
        <v>64926</v>
      </c>
      <c r="Q56" s="35">
        <f t="shared" si="56"/>
        <v>64926</v>
      </c>
      <c r="R56" s="35">
        <f t="shared" si="56"/>
        <v>64926</v>
      </c>
      <c r="S56" s="35">
        <f t="shared" si="56"/>
        <v>46605</v>
      </c>
      <c r="T56" s="35">
        <f t="shared" si="56"/>
        <v>46605</v>
      </c>
      <c r="U56" s="35">
        <f t="shared" si="56"/>
        <v>0</v>
      </c>
      <c r="V56" s="35">
        <f t="shared" si="56"/>
        <v>1080</v>
      </c>
      <c r="W56" s="35">
        <f t="shared" si="56"/>
        <v>17241</v>
      </c>
      <c r="X56" s="35">
        <f t="shared" si="56"/>
        <v>0</v>
      </c>
      <c r="Y56" s="35">
        <f t="shared" si="56"/>
        <v>25914</v>
      </c>
      <c r="Z56" s="35">
        <f t="shared" si="56"/>
        <v>0</v>
      </c>
      <c r="AA56" s="35">
        <f t="shared" si="56"/>
        <v>0</v>
      </c>
      <c r="AB56" s="35">
        <f t="shared" si="56"/>
        <v>0</v>
      </c>
      <c r="AC56" s="35">
        <f t="shared" si="56"/>
        <v>0</v>
      </c>
      <c r="AD56" s="35">
        <f t="shared" si="56"/>
        <v>0</v>
      </c>
      <c r="AE56" s="35"/>
      <c r="AF56" s="35">
        <f t="shared" si="56"/>
        <v>25914</v>
      </c>
      <c r="AG56" s="35">
        <f t="shared" si="56"/>
        <v>25914</v>
      </c>
      <c r="AH56" s="35">
        <f t="shared" si="56"/>
        <v>11580</v>
      </c>
      <c r="AI56" s="35">
        <f t="shared" si="56"/>
        <v>0</v>
      </c>
      <c r="AJ56" s="35">
        <f t="shared" si="56"/>
        <v>177</v>
      </c>
      <c r="AK56" s="35">
        <f t="shared" si="56"/>
        <v>14157</v>
      </c>
      <c r="AL56" s="35"/>
      <c r="AM56" s="112">
        <f t="shared" si="4"/>
        <v>39.913131873209501</v>
      </c>
      <c r="AN56" s="326">
        <f t="shared" si="5"/>
        <v>39.913131873209501</v>
      </c>
      <c r="AO56" s="57">
        <f>Y55+AO55</f>
        <v>197688</v>
      </c>
    </row>
    <row r="57" spans="1:41" s="74" customFormat="1">
      <c r="A57" s="46"/>
      <c r="B57" s="75" t="s">
        <v>429</v>
      </c>
      <c r="C57" s="36">
        <f>E57+O57</f>
        <v>18321</v>
      </c>
      <c r="D57" s="36">
        <f t="shared" si="20"/>
        <v>18321</v>
      </c>
      <c r="E57" s="36">
        <f t="shared" ref="E57:E58" si="58">G57+I57+K57+L57</f>
        <v>0</v>
      </c>
      <c r="F57" s="36"/>
      <c r="G57" s="36"/>
      <c r="H57" s="36"/>
      <c r="I57" s="36"/>
      <c r="J57" s="36"/>
      <c r="K57" s="36"/>
      <c r="L57" s="36"/>
      <c r="M57" s="36"/>
      <c r="N57" s="36"/>
      <c r="O57" s="36">
        <f t="shared" ref="O57:O58" si="59">Q57+X57</f>
        <v>18321</v>
      </c>
      <c r="P57" s="36">
        <f t="shared" si="57"/>
        <v>18321</v>
      </c>
      <c r="Q57" s="36">
        <f t="shared" ref="Q57:Q58" si="60">S57+U57+V57+W57</f>
        <v>18321</v>
      </c>
      <c r="R57" s="36">
        <f t="shared" ref="R57:R58" si="61">T57+U57+V57+W57+X57</f>
        <v>18321</v>
      </c>
      <c r="S57" s="36"/>
      <c r="T57" s="36"/>
      <c r="U57" s="36"/>
      <c r="V57" s="36">
        <f>SUMIF('PL3-GN TUNG DA'!$AO$15:$AO$514,"UBND TX.Tân Châu",'PL3-GN TUNG DA'!$V$15:$V$514)</f>
        <v>1080</v>
      </c>
      <c r="W57" s="36">
        <f>SUMIF('PL3-GN TUNG DA'!$AO$15:$AO$514,"UBND TX.Tân Châu",'PL3-GN TUNG DA'!$W$15:$W$514)</f>
        <v>17241</v>
      </c>
      <c r="X57" s="36"/>
      <c r="Y57" s="36">
        <f t="shared" ref="Y57:Y58" si="62">Z57+AF57</f>
        <v>25914</v>
      </c>
      <c r="Z57" s="36">
        <f t="shared" ref="Z57:Z58" si="63">AA57+AB57+AC57+AD57</f>
        <v>0</v>
      </c>
      <c r="AA57" s="36"/>
      <c r="AB57" s="36">
        <f>SUMIF('PL3-GN TUNG DA'!$AO$15:$AO$514,B57,'PL3-GN TUNG DA'!$AB$15:$AB$514)</f>
        <v>0</v>
      </c>
      <c r="AC57" s="36"/>
      <c r="AD57" s="36"/>
      <c r="AE57" s="36"/>
      <c r="AF57" s="36">
        <f t="shared" ref="AF57:AF58" si="64">AG57+AL57</f>
        <v>25914</v>
      </c>
      <c r="AG57" s="36">
        <f t="shared" ref="AG57:AG58" si="65">AH57+AI57+AJ57+AK57</f>
        <v>25914</v>
      </c>
      <c r="AH57" s="36">
        <f>SUMIF('PL3-GN TUNG DA'!$AO$15:$AO$514,"Ban QLDA ĐTXD KV TX.Tân Châu",'PL3-GN TUNG DA'!$AH$15:$AH$514)</f>
        <v>11580</v>
      </c>
      <c r="AI57" s="36"/>
      <c r="AJ57" s="36">
        <v>177</v>
      </c>
      <c r="AK57" s="36">
        <f>SUMIF('PL3-GN TUNG DA'!$AO$15:$AO$514,"UBND TX.Tân Châu",'PL3-GN TUNG DA'!$AK$15:$AK$514)</f>
        <v>14157</v>
      </c>
      <c r="AL57" s="36"/>
      <c r="AM57" s="113">
        <f t="shared" si="4"/>
        <v>141.44424430980843</v>
      </c>
      <c r="AN57" s="326">
        <f t="shared" si="5"/>
        <v>141.44424430980843</v>
      </c>
    </row>
    <row r="58" spans="1:41" s="74" customFormat="1" ht="19.5">
      <c r="A58" s="46"/>
      <c r="B58" s="75" t="s">
        <v>430</v>
      </c>
      <c r="C58" s="36">
        <f>E58+O58</f>
        <v>46605</v>
      </c>
      <c r="D58" s="36">
        <f t="shared" si="20"/>
        <v>46605</v>
      </c>
      <c r="E58" s="36">
        <f t="shared" si="58"/>
        <v>0</v>
      </c>
      <c r="F58" s="36"/>
      <c r="G58" s="36"/>
      <c r="H58" s="36"/>
      <c r="I58" s="36"/>
      <c r="J58" s="36"/>
      <c r="K58" s="36"/>
      <c r="L58" s="36"/>
      <c r="M58" s="36"/>
      <c r="N58" s="36"/>
      <c r="O58" s="36">
        <f t="shared" si="59"/>
        <v>46605</v>
      </c>
      <c r="P58" s="36">
        <f t="shared" si="57"/>
        <v>46605</v>
      </c>
      <c r="Q58" s="36">
        <f t="shared" si="60"/>
        <v>46605</v>
      </c>
      <c r="R58" s="36">
        <f t="shared" si="61"/>
        <v>46605</v>
      </c>
      <c r="S58" s="36">
        <f>SUMIF('PL3-GN TUNG DA'!$AO$15:$AO$514,"Ban QLDA ĐTXD KV TX.Tân Châu",'PL3-GN TUNG DA'!$S$15:$S$514)</f>
        <v>46605</v>
      </c>
      <c r="T58" s="36">
        <f>SUMIF('PL3-GN TUNG DA'!$AO$15:$AO$514,"Ban QLDA ĐTXD KV TX.Tân Châu",'PL3-GN TUNG DA'!$T$15:$T$514)</f>
        <v>46605</v>
      </c>
      <c r="U58" s="36"/>
      <c r="V58" s="36"/>
      <c r="W58" s="36"/>
      <c r="X58" s="36"/>
      <c r="Y58" s="36">
        <f t="shared" si="62"/>
        <v>0</v>
      </c>
      <c r="Z58" s="36">
        <f t="shared" si="63"/>
        <v>0</v>
      </c>
      <c r="AA58" s="36"/>
      <c r="AB58" s="36">
        <f>SUMIF('PL3-GN TUNG DA'!$AO$15:$AO$514,B58,'PL3-GN TUNG DA'!$AB$15:$AB$514)</f>
        <v>0</v>
      </c>
      <c r="AC58" s="36"/>
      <c r="AD58" s="36"/>
      <c r="AE58" s="36"/>
      <c r="AF58" s="38">
        <f t="shared" si="64"/>
        <v>0</v>
      </c>
      <c r="AG58" s="38">
        <f t="shared" si="65"/>
        <v>0</v>
      </c>
      <c r="AH58" s="36"/>
      <c r="AI58" s="36"/>
      <c r="AJ58" s="36"/>
      <c r="AK58" s="36"/>
      <c r="AL58" s="36"/>
      <c r="AM58" s="113">
        <f t="shared" si="4"/>
        <v>0</v>
      </c>
      <c r="AN58" s="326">
        <f t="shared" si="5"/>
        <v>0</v>
      </c>
    </row>
    <row r="59" spans="1:41" ht="44.25" customHeight="1">
      <c r="A59" s="19"/>
      <c r="B59" s="5" t="s">
        <v>336</v>
      </c>
      <c r="C59" s="35">
        <f>C60+C61</f>
        <v>57258</v>
      </c>
      <c r="D59" s="35">
        <f t="shared" si="20"/>
        <v>83542</v>
      </c>
      <c r="E59" s="35">
        <f t="shared" ref="E59:AK59" si="66">E60+E61</f>
        <v>57258</v>
      </c>
      <c r="F59" s="35">
        <f t="shared" si="66"/>
        <v>83542</v>
      </c>
      <c r="G59" s="35">
        <f t="shared" si="66"/>
        <v>0</v>
      </c>
      <c r="H59" s="35">
        <f t="shared" si="66"/>
        <v>10656</v>
      </c>
      <c r="I59" s="35">
        <f t="shared" si="66"/>
        <v>57258</v>
      </c>
      <c r="J59" s="35">
        <f t="shared" si="66"/>
        <v>72886</v>
      </c>
      <c r="K59" s="35">
        <f t="shared" si="66"/>
        <v>0</v>
      </c>
      <c r="L59" s="35">
        <f t="shared" si="66"/>
        <v>0</v>
      </c>
      <c r="M59" s="35"/>
      <c r="N59" s="35"/>
      <c r="O59" s="35">
        <f t="shared" si="66"/>
        <v>0</v>
      </c>
      <c r="P59" s="35"/>
      <c r="Q59" s="35">
        <f t="shared" si="66"/>
        <v>0</v>
      </c>
      <c r="R59" s="35"/>
      <c r="S59" s="35">
        <f t="shared" si="66"/>
        <v>0</v>
      </c>
      <c r="T59" s="35"/>
      <c r="U59" s="35">
        <f t="shared" si="66"/>
        <v>0</v>
      </c>
      <c r="V59" s="35">
        <f t="shared" si="66"/>
        <v>0</v>
      </c>
      <c r="W59" s="35">
        <f t="shared" si="66"/>
        <v>0</v>
      </c>
      <c r="X59" s="35">
        <f t="shared" si="66"/>
        <v>0</v>
      </c>
      <c r="Y59" s="35">
        <f t="shared" si="66"/>
        <v>62327</v>
      </c>
      <c r="Z59" s="35">
        <f t="shared" si="66"/>
        <v>62327</v>
      </c>
      <c r="AA59" s="35">
        <f t="shared" si="66"/>
        <v>9922</v>
      </c>
      <c r="AB59" s="35">
        <f t="shared" si="66"/>
        <v>52405</v>
      </c>
      <c r="AC59" s="35">
        <f t="shared" si="66"/>
        <v>0</v>
      </c>
      <c r="AD59" s="35">
        <f t="shared" si="66"/>
        <v>0</v>
      </c>
      <c r="AE59" s="35">
        <f t="shared" si="66"/>
        <v>0</v>
      </c>
      <c r="AF59" s="35">
        <f t="shared" si="66"/>
        <v>0</v>
      </c>
      <c r="AG59" s="35">
        <f t="shared" si="66"/>
        <v>0</v>
      </c>
      <c r="AH59" s="35">
        <f t="shared" si="66"/>
        <v>0</v>
      </c>
      <c r="AI59" s="35"/>
      <c r="AJ59" s="35">
        <f t="shared" si="66"/>
        <v>0</v>
      </c>
      <c r="AK59" s="35">
        <f t="shared" si="66"/>
        <v>0</v>
      </c>
      <c r="AL59" s="35"/>
      <c r="AM59" s="112">
        <f t="shared" si="4"/>
        <v>108.85291138356212</v>
      </c>
      <c r="AN59" s="326">
        <f t="shared" si="5"/>
        <v>74.605587608627999</v>
      </c>
    </row>
    <row r="60" spans="1:41" s="74" customFormat="1">
      <c r="A60" s="46"/>
      <c r="B60" s="75" t="s">
        <v>429</v>
      </c>
      <c r="C60" s="36">
        <f>E60+O60</f>
        <v>108</v>
      </c>
      <c r="D60" s="36">
        <f t="shared" si="20"/>
        <v>108</v>
      </c>
      <c r="E60" s="36">
        <f t="shared" ref="E60:E62" si="67">G60+I60+K60+L60</f>
        <v>108</v>
      </c>
      <c r="F60" s="36">
        <f t="shared" ref="F60:F62" si="68">H60+J60+K60+M60+N60</f>
        <v>108</v>
      </c>
      <c r="G60" s="36">
        <f>SUMIF('PL3-GN TUNG DA'!$AO$15:$AO$514,"UBND TX.Tân Châu",'PL3-GN TUNG DA'!$G$15:$G$514)</f>
        <v>0</v>
      </c>
      <c r="H60" s="36">
        <f>SUMIF('PL3-GN TUNG DA'!$AO$15:$AO$514,"UBND TX.Tân Châu",'PL3-GN TUNG DA'!$H$15:$H$514)</f>
        <v>0</v>
      </c>
      <c r="I60" s="36">
        <f>SUMIF('PL3-GN TUNG DA'!$AO$15:$AO$514,"UBND TX.Tân Châu",'PL3-GN TUNG DA'!$I$15:$I$514)</f>
        <v>108</v>
      </c>
      <c r="J60" s="36">
        <f>SUMIF('PL3-GN TUNG DA'!$AO$15:$AO$514,"UBND TX.Tân Châu",'PL3-GN TUNG DA'!$J$15:$J$514)</f>
        <v>108</v>
      </c>
      <c r="K60" s="36"/>
      <c r="L60" s="36"/>
      <c r="M60" s="36"/>
      <c r="N60" s="36"/>
      <c r="O60" s="36"/>
      <c r="P60" s="36"/>
      <c r="Q60" s="36"/>
      <c r="R60" s="36"/>
      <c r="S60" s="36"/>
      <c r="T60" s="36"/>
      <c r="U60" s="36"/>
      <c r="V60" s="36"/>
      <c r="W60" s="36"/>
      <c r="X60" s="36"/>
      <c r="Y60" s="36">
        <f t="shared" ref="Y60" si="69">Z60+AF60</f>
        <v>0</v>
      </c>
      <c r="Z60" s="36">
        <f t="shared" ref="Z60" si="70">AA60+AB60+AC60+AD60</f>
        <v>0</v>
      </c>
      <c r="AA60" s="36"/>
      <c r="AB60" s="36">
        <f>SUMIF('PL3-GN TUNG DA'!$AO$15:$AO$514,"UBND TX.Tân Châu",'PL3-GN TUNG DA'!$AB$15:$AB$514)</f>
        <v>0</v>
      </c>
      <c r="AC60" s="36"/>
      <c r="AD60" s="36"/>
      <c r="AE60" s="36"/>
      <c r="AF60" s="36">
        <f t="shared" ref="AF60" si="71">AG60+AL60</f>
        <v>0</v>
      </c>
      <c r="AG60" s="36">
        <f t="shared" ref="AG60" si="72">AH60+AI60+AJ60+AK60</f>
        <v>0</v>
      </c>
      <c r="AH60" s="36"/>
      <c r="AI60" s="36"/>
      <c r="AJ60" s="36"/>
      <c r="AK60" s="36"/>
      <c r="AL60" s="36"/>
      <c r="AM60" s="113">
        <f t="shared" si="4"/>
        <v>0</v>
      </c>
      <c r="AN60" s="446">
        <f t="shared" si="5"/>
        <v>0</v>
      </c>
    </row>
    <row r="61" spans="1:41" s="74" customFormat="1">
      <c r="A61" s="46"/>
      <c r="B61" s="75" t="s">
        <v>430</v>
      </c>
      <c r="C61" s="36">
        <f>E61+O61</f>
        <v>57150</v>
      </c>
      <c r="D61" s="35">
        <f t="shared" si="20"/>
        <v>83434</v>
      </c>
      <c r="E61" s="36">
        <f t="shared" si="67"/>
        <v>57150</v>
      </c>
      <c r="F61" s="36">
        <f t="shared" si="68"/>
        <v>83434</v>
      </c>
      <c r="G61" s="36">
        <f>SUMIF('PL3-GN TUNG DA'!$AO$15:$AO$514,"Ban QLDA ĐTXD KV TX.Tân Châu",'PL3-GN TUNG DA'!$G$15:$G$514)</f>
        <v>0</v>
      </c>
      <c r="H61" s="36">
        <f>SUMIF('PL3-GN TUNG DA'!$AO$15:$AO$514,"Ban QLDA ĐTXD KV TX.Tân Châu",'PL3-GN TUNG DA'!$H$15:$H$514)</f>
        <v>10656</v>
      </c>
      <c r="I61" s="36">
        <f>SUMIF('PL3-GN TUNG DA'!$AO$15:$AO$514,"Ban QLDA ĐTXD KV TX.Tân Châu",'PL3-GN TUNG DA'!$I$15:$I$514)</f>
        <v>57150</v>
      </c>
      <c r="J61" s="36">
        <f>SUMIF('PL3-GN TUNG DA'!$AO$15:$AO$514,"Ban QLDA ĐTXD KV TX.Tân Châu",'PL3-GN TUNG DA'!$J$15:$J$514)</f>
        <v>72778</v>
      </c>
      <c r="K61" s="36"/>
      <c r="L61" s="36"/>
      <c r="M61" s="36"/>
      <c r="N61" s="36"/>
      <c r="O61" s="36"/>
      <c r="P61" s="36"/>
      <c r="Q61" s="36"/>
      <c r="R61" s="36"/>
      <c r="S61" s="36"/>
      <c r="T61" s="36"/>
      <c r="U61" s="36"/>
      <c r="V61" s="36"/>
      <c r="W61" s="36"/>
      <c r="X61" s="36"/>
      <c r="Y61" s="36">
        <f t="shared" ref="Y61:Y62" si="73">Z61+AF61</f>
        <v>62327</v>
      </c>
      <c r="Z61" s="36">
        <f t="shared" ref="Z61:Z62" si="74">AA61+AB61+AC61+AD61</f>
        <v>62327</v>
      </c>
      <c r="AA61" s="36">
        <f>SUMIF('PL3-GN TUNG DA'!$AO$15:$AO$514,"Ban QLDA ĐTXD KV TX.Tân Châu",'PL3-GN TUNG DA'!$AA$15:$AA$514)</f>
        <v>9922</v>
      </c>
      <c r="AB61" s="36">
        <f>SUMIF('PL3-GN TUNG DA'!$AO$15:$AO$514,"Ban QLDA ĐTXD KV TX.Tân Châu",'PL3-GN TUNG DA'!$AB$15:$AB$514)</f>
        <v>52405</v>
      </c>
      <c r="AC61" s="36"/>
      <c r="AD61" s="36"/>
      <c r="AE61" s="36"/>
      <c r="AF61" s="36"/>
      <c r="AG61" s="36"/>
      <c r="AH61" s="36"/>
      <c r="AI61" s="36"/>
      <c r="AJ61" s="36"/>
      <c r="AK61" s="36"/>
      <c r="AL61" s="36"/>
      <c r="AM61" s="113">
        <f t="shared" si="4"/>
        <v>109.0586176727909</v>
      </c>
      <c r="AN61" s="326">
        <f t="shared" si="5"/>
        <v>74.702159790972502</v>
      </c>
    </row>
    <row r="62" spans="1:41" ht="44.25" customHeight="1">
      <c r="A62" s="19"/>
      <c r="B62" s="5" t="s">
        <v>337</v>
      </c>
      <c r="C62" s="35">
        <f>E62+O62</f>
        <v>67482</v>
      </c>
      <c r="D62" s="35">
        <f t="shared" si="20"/>
        <v>67482</v>
      </c>
      <c r="E62" s="39">
        <f t="shared" si="67"/>
        <v>67482</v>
      </c>
      <c r="F62" s="39">
        <f t="shared" si="68"/>
        <v>67482</v>
      </c>
      <c r="G62" s="35">
        <f>'PL3-GN TUNG DA'!G23</f>
        <v>32482</v>
      </c>
      <c r="H62" s="35">
        <f>'PL3-GN TUNG DA'!H23</f>
        <v>32482</v>
      </c>
      <c r="I62" s="35"/>
      <c r="J62" s="35"/>
      <c r="K62" s="35">
        <f>'PL3-GN TUNG DA'!K23</f>
        <v>35000</v>
      </c>
      <c r="L62" s="35"/>
      <c r="M62" s="35"/>
      <c r="N62" s="35"/>
      <c r="O62" s="35"/>
      <c r="P62" s="35"/>
      <c r="Q62" s="35"/>
      <c r="R62" s="35"/>
      <c r="S62" s="35"/>
      <c r="T62" s="35"/>
      <c r="U62" s="35"/>
      <c r="V62" s="35"/>
      <c r="W62" s="35"/>
      <c r="X62" s="35"/>
      <c r="Y62" s="39">
        <f t="shared" si="73"/>
        <v>62706</v>
      </c>
      <c r="Z62" s="39">
        <f t="shared" si="74"/>
        <v>62706</v>
      </c>
      <c r="AA62" s="35">
        <f>'PL3-GN TUNG DA'!AA23</f>
        <v>27415</v>
      </c>
      <c r="AB62" s="35"/>
      <c r="AC62" s="35">
        <f>'PL3-GN TUNG DA'!AC23</f>
        <v>35291</v>
      </c>
      <c r="AD62" s="35"/>
      <c r="AE62" s="35"/>
      <c r="AF62" s="35"/>
      <c r="AG62" s="35"/>
      <c r="AH62" s="35"/>
      <c r="AI62" s="35"/>
      <c r="AJ62" s="35"/>
      <c r="AK62" s="35"/>
      <c r="AL62" s="35"/>
      <c r="AM62" s="112">
        <f t="shared" si="4"/>
        <v>92.922557126344813</v>
      </c>
      <c r="AN62" s="326">
        <f t="shared" si="5"/>
        <v>92.922557126344813</v>
      </c>
      <c r="AO62" s="57">
        <f>Y62+828</f>
        <v>63534</v>
      </c>
    </row>
    <row r="63" spans="1:41">
      <c r="A63" s="20">
        <v>4</v>
      </c>
      <c r="B63" s="44" t="s">
        <v>334</v>
      </c>
      <c r="C63" s="34">
        <f t="shared" ref="C63:AK63" si="75">C64+C67+C70</f>
        <v>622012</v>
      </c>
      <c r="D63" s="34">
        <f t="shared" si="75"/>
        <v>495324</v>
      </c>
      <c r="E63" s="34">
        <f t="shared" si="75"/>
        <v>348231</v>
      </c>
      <c r="F63" s="34">
        <f t="shared" si="75"/>
        <v>330543</v>
      </c>
      <c r="G63" s="34">
        <f t="shared" si="75"/>
        <v>34304</v>
      </c>
      <c r="H63" s="34">
        <f t="shared" si="75"/>
        <v>34304</v>
      </c>
      <c r="I63" s="34">
        <f t="shared" si="75"/>
        <v>298927</v>
      </c>
      <c r="J63" s="34">
        <f t="shared" si="75"/>
        <v>281239</v>
      </c>
      <c r="K63" s="34">
        <f t="shared" si="75"/>
        <v>15000</v>
      </c>
      <c r="L63" s="34">
        <f t="shared" si="75"/>
        <v>0</v>
      </c>
      <c r="M63" s="34"/>
      <c r="N63" s="34"/>
      <c r="O63" s="34">
        <f t="shared" si="75"/>
        <v>273781</v>
      </c>
      <c r="P63" s="34">
        <f t="shared" si="75"/>
        <v>164781</v>
      </c>
      <c r="Q63" s="34">
        <f t="shared" si="75"/>
        <v>273781</v>
      </c>
      <c r="R63" s="34">
        <f t="shared" si="75"/>
        <v>164781</v>
      </c>
      <c r="S63" s="34">
        <f t="shared" si="75"/>
        <v>250000</v>
      </c>
      <c r="T63" s="34">
        <f t="shared" si="75"/>
        <v>141000</v>
      </c>
      <c r="U63" s="34">
        <f t="shared" si="75"/>
        <v>0</v>
      </c>
      <c r="V63" s="34">
        <f t="shared" si="75"/>
        <v>9298</v>
      </c>
      <c r="W63" s="34">
        <f t="shared" si="75"/>
        <v>14483</v>
      </c>
      <c r="X63" s="34">
        <f t="shared" si="75"/>
        <v>0</v>
      </c>
      <c r="Y63" s="34">
        <f t="shared" si="75"/>
        <v>425428</v>
      </c>
      <c r="Z63" s="34">
        <f t="shared" si="75"/>
        <v>262078</v>
      </c>
      <c r="AA63" s="34">
        <f t="shared" si="75"/>
        <v>12685</v>
      </c>
      <c r="AB63" s="34">
        <f t="shared" si="75"/>
        <v>243153</v>
      </c>
      <c r="AC63" s="34">
        <f t="shared" si="75"/>
        <v>6240</v>
      </c>
      <c r="AD63" s="34">
        <f t="shared" si="75"/>
        <v>0</v>
      </c>
      <c r="AE63" s="34"/>
      <c r="AF63" s="34">
        <f t="shared" si="75"/>
        <v>163350</v>
      </c>
      <c r="AG63" s="34">
        <f t="shared" si="75"/>
        <v>163350</v>
      </c>
      <c r="AH63" s="34">
        <f t="shared" si="75"/>
        <v>141000</v>
      </c>
      <c r="AI63" s="34">
        <f t="shared" si="75"/>
        <v>0</v>
      </c>
      <c r="AJ63" s="34">
        <f t="shared" si="75"/>
        <v>9081</v>
      </c>
      <c r="AK63" s="34">
        <f t="shared" si="75"/>
        <v>13269</v>
      </c>
      <c r="AL63" s="34"/>
      <c r="AM63" s="111">
        <f t="shared" si="4"/>
        <v>68.39546503925969</v>
      </c>
      <c r="AN63" s="327">
        <f t="shared" si="5"/>
        <v>85.888832360232897</v>
      </c>
    </row>
    <row r="64" spans="1:41">
      <c r="A64" s="19"/>
      <c r="B64" s="45" t="s">
        <v>335</v>
      </c>
      <c r="C64" s="35">
        <f>C65+C66</f>
        <v>273781</v>
      </c>
      <c r="D64" s="35">
        <f t="shared" si="20"/>
        <v>164781</v>
      </c>
      <c r="E64" s="35"/>
      <c r="F64" s="35"/>
      <c r="G64" s="35">
        <f t="shared" ref="G64:L64" si="76">G65+G66</f>
        <v>0</v>
      </c>
      <c r="H64" s="35"/>
      <c r="I64" s="35">
        <f t="shared" si="76"/>
        <v>0</v>
      </c>
      <c r="J64" s="35"/>
      <c r="K64" s="35">
        <f t="shared" si="76"/>
        <v>0</v>
      </c>
      <c r="L64" s="35">
        <f t="shared" si="76"/>
        <v>0</v>
      </c>
      <c r="M64" s="35"/>
      <c r="N64" s="35"/>
      <c r="O64" s="39">
        <f>O65+O66</f>
        <v>273781</v>
      </c>
      <c r="P64" s="39">
        <f>P65+P66</f>
        <v>164781</v>
      </c>
      <c r="Q64" s="39">
        <f t="shared" ref="Q64:AK64" si="77">Q65+Q66</f>
        <v>273781</v>
      </c>
      <c r="R64" s="39">
        <f t="shared" si="77"/>
        <v>164781</v>
      </c>
      <c r="S64" s="39">
        <f t="shared" si="77"/>
        <v>250000</v>
      </c>
      <c r="T64" s="39">
        <f t="shared" si="77"/>
        <v>141000</v>
      </c>
      <c r="U64" s="39">
        <f t="shared" si="77"/>
        <v>0</v>
      </c>
      <c r="V64" s="39">
        <f t="shared" si="77"/>
        <v>9298</v>
      </c>
      <c r="W64" s="39">
        <f t="shared" si="77"/>
        <v>14483</v>
      </c>
      <c r="X64" s="39">
        <f t="shared" si="77"/>
        <v>0</v>
      </c>
      <c r="Y64" s="39">
        <f t="shared" si="77"/>
        <v>163350</v>
      </c>
      <c r="Z64" s="36">
        <f t="shared" si="77"/>
        <v>0</v>
      </c>
      <c r="AA64" s="36">
        <f t="shared" si="77"/>
        <v>0</v>
      </c>
      <c r="AB64" s="36">
        <f t="shared" si="77"/>
        <v>0</v>
      </c>
      <c r="AC64" s="36">
        <f t="shared" si="77"/>
        <v>0</v>
      </c>
      <c r="AD64" s="36">
        <f t="shared" si="77"/>
        <v>0</v>
      </c>
      <c r="AE64" s="36"/>
      <c r="AF64" s="36">
        <f t="shared" si="77"/>
        <v>163350</v>
      </c>
      <c r="AG64" s="36">
        <f t="shared" si="77"/>
        <v>163350</v>
      </c>
      <c r="AH64" s="36">
        <f t="shared" si="77"/>
        <v>141000</v>
      </c>
      <c r="AI64" s="36">
        <f t="shared" si="77"/>
        <v>0</v>
      </c>
      <c r="AJ64" s="36">
        <f t="shared" si="77"/>
        <v>9081</v>
      </c>
      <c r="AK64" s="36">
        <f t="shared" si="77"/>
        <v>13269</v>
      </c>
      <c r="AL64" s="35"/>
      <c r="AM64" s="112">
        <f t="shared" si="4"/>
        <v>59.664476351536443</v>
      </c>
      <c r="AN64" s="326">
        <f t="shared" si="5"/>
        <v>99.131574635425196</v>
      </c>
    </row>
    <row r="65" spans="1:41" s="74" customFormat="1">
      <c r="A65" s="46"/>
      <c r="B65" s="75" t="s">
        <v>431</v>
      </c>
      <c r="C65" s="36">
        <f>E65+O65</f>
        <v>23781</v>
      </c>
      <c r="D65" s="36">
        <f t="shared" si="20"/>
        <v>23781</v>
      </c>
      <c r="E65" s="36"/>
      <c r="F65" s="36"/>
      <c r="G65" s="36"/>
      <c r="H65" s="36"/>
      <c r="I65" s="36"/>
      <c r="J65" s="36"/>
      <c r="K65" s="36"/>
      <c r="L65" s="36"/>
      <c r="M65" s="36"/>
      <c r="N65" s="36"/>
      <c r="O65" s="36">
        <f t="shared" ref="O65:O66" si="78">Q65+X65</f>
        <v>23781</v>
      </c>
      <c r="P65" s="36">
        <f t="shared" ref="P65:P66" si="79">R65+X65</f>
        <v>23781</v>
      </c>
      <c r="Q65" s="36">
        <f t="shared" ref="Q65:Q66" si="80">S65+U65+V65+W65</f>
        <v>23781</v>
      </c>
      <c r="R65" s="36">
        <f t="shared" ref="R65:R66" si="81">T65+U65+V65+W65+X65</f>
        <v>23781</v>
      </c>
      <c r="S65" s="36"/>
      <c r="T65" s="36"/>
      <c r="U65" s="36"/>
      <c r="V65" s="36">
        <f>SUMIF('PL3-GN TUNG DA'!$AO$15:$AO$514,"UBND TX.Tịnh Biên",'PL3-GN TUNG DA'!$V$15:$V$514)</f>
        <v>9298</v>
      </c>
      <c r="W65" s="36">
        <f>SUMIF('PL3-GN TUNG DA'!$AO$15:$AO$514,"UBND TX.Tịnh Biên",'PL3-GN TUNG DA'!$W$15:$W$514)</f>
        <v>14483</v>
      </c>
      <c r="X65" s="36"/>
      <c r="Y65" s="36">
        <f t="shared" ref="Y65:Y66" si="82">Z65+AF65</f>
        <v>22350</v>
      </c>
      <c r="Z65" s="36">
        <f t="shared" ref="Z65:Z66" si="83">AA65+AB65+AC65+AD65</f>
        <v>0</v>
      </c>
      <c r="AA65" s="36"/>
      <c r="AB65" s="36">
        <f>SUMIF('PL3-GN TUNG DA'!$AO$15:$AO$514,B65,'PL3-GN TUNG DA'!$AB$15:$AB$514)</f>
        <v>0</v>
      </c>
      <c r="AC65" s="36"/>
      <c r="AD65" s="36"/>
      <c r="AE65" s="36"/>
      <c r="AF65" s="36">
        <f t="shared" ref="AF65:AF66" si="84">AG65+AL65</f>
        <v>22350</v>
      </c>
      <c r="AG65" s="36">
        <f t="shared" ref="AG65:AG66" si="85">AH65+AI65+AJ65+AK65</f>
        <v>22350</v>
      </c>
      <c r="AH65" s="36"/>
      <c r="AI65" s="36"/>
      <c r="AJ65" s="36">
        <f>SUMIF('PL3-GN TUNG DA'!$AO$15:$AO$514,"UBND TX.Tịnh Biên",'PL3-GN TUNG DA'!$AJ$15:$AJ$514)</f>
        <v>9081</v>
      </c>
      <c r="AK65" s="36">
        <f>SUMIF('PL3-GN TUNG DA'!$AO$15:$AO$514,"UBND TX.Tịnh Biên",'PL3-GN TUNG DA'!$AK$15:$AK$514)</f>
        <v>13269</v>
      </c>
      <c r="AL65" s="36"/>
      <c r="AM65" s="113">
        <f t="shared" si="4"/>
        <v>93.982591144190735</v>
      </c>
      <c r="AN65" s="326">
        <f t="shared" si="5"/>
        <v>93.982591144190735</v>
      </c>
    </row>
    <row r="66" spans="1:41" s="74" customFormat="1">
      <c r="A66" s="46"/>
      <c r="B66" s="75" t="s">
        <v>432</v>
      </c>
      <c r="C66" s="36">
        <f>E66+O66</f>
        <v>250000</v>
      </c>
      <c r="D66" s="36">
        <f t="shared" si="20"/>
        <v>141000</v>
      </c>
      <c r="E66" s="36"/>
      <c r="F66" s="36"/>
      <c r="G66" s="36"/>
      <c r="H66" s="36"/>
      <c r="I66" s="36"/>
      <c r="J66" s="36"/>
      <c r="K66" s="36"/>
      <c r="L66" s="36"/>
      <c r="M66" s="36"/>
      <c r="N66" s="36"/>
      <c r="O66" s="36">
        <f t="shared" si="78"/>
        <v>250000</v>
      </c>
      <c r="P66" s="36">
        <f t="shared" si="79"/>
        <v>141000</v>
      </c>
      <c r="Q66" s="36">
        <f t="shared" si="80"/>
        <v>250000</v>
      </c>
      <c r="R66" s="36">
        <f t="shared" si="81"/>
        <v>141000</v>
      </c>
      <c r="S66" s="36">
        <f>SUMIF('PL3-GN TUNG DA'!$AO$15:$AO$514,"Ban QLDA ĐTXD KV TX.Tịnh Biên",'PL3-GN TUNG DA'!$S$15:$S$514)</f>
        <v>250000</v>
      </c>
      <c r="T66" s="36">
        <f>SUMIF('PL3-GN TUNG DA'!$AO$15:$AO$514,"Ban QLDA ĐTXD KV TX.Tịnh Biên",'PL3-GN TUNG DA'!$T$15:$T$514)</f>
        <v>141000</v>
      </c>
      <c r="U66" s="36"/>
      <c r="V66" s="36"/>
      <c r="W66" s="36"/>
      <c r="X66" s="36"/>
      <c r="Y66" s="36">
        <f t="shared" si="82"/>
        <v>141000</v>
      </c>
      <c r="Z66" s="36">
        <f t="shared" si="83"/>
        <v>0</v>
      </c>
      <c r="AA66" s="36"/>
      <c r="AB66" s="36">
        <f>SUMIF('PL3-GN TUNG DA'!$AO$15:$AO$514,B66,'PL3-GN TUNG DA'!$AB$15:$AB$514)</f>
        <v>0</v>
      </c>
      <c r="AC66" s="36"/>
      <c r="AD66" s="36"/>
      <c r="AE66" s="36"/>
      <c r="AF66" s="36">
        <f t="shared" si="84"/>
        <v>141000</v>
      </c>
      <c r="AG66" s="36">
        <f t="shared" si="85"/>
        <v>141000</v>
      </c>
      <c r="AH66" s="36">
        <f>SUMIF('PL3-GN TUNG DA'!$AO$15:$AO$514,"Ban QLDA ĐTXD KV TX.Tịnh Biên",'PL3-GN TUNG DA'!$AH$15:$AH$514)</f>
        <v>141000</v>
      </c>
      <c r="AI66" s="36"/>
      <c r="AJ66" s="36"/>
      <c r="AK66" s="36"/>
      <c r="AL66" s="36"/>
      <c r="AM66" s="113">
        <f t="shared" si="4"/>
        <v>56.399999999999991</v>
      </c>
      <c r="AN66" s="326">
        <f t="shared" si="5"/>
        <v>100</v>
      </c>
    </row>
    <row r="67" spans="1:41" ht="54" customHeight="1">
      <c r="A67" s="19"/>
      <c r="B67" s="5" t="s">
        <v>336</v>
      </c>
      <c r="C67" s="35">
        <f>C68+C69</f>
        <v>300840</v>
      </c>
      <c r="D67" s="35">
        <f t="shared" si="20"/>
        <v>283152</v>
      </c>
      <c r="E67" s="35">
        <f t="shared" ref="E67:AD67" si="86">E68+E69</f>
        <v>300840</v>
      </c>
      <c r="F67" s="35">
        <f t="shared" si="86"/>
        <v>283152</v>
      </c>
      <c r="G67" s="35">
        <f t="shared" si="86"/>
        <v>1913</v>
      </c>
      <c r="H67" s="35">
        <f t="shared" si="86"/>
        <v>1913</v>
      </c>
      <c r="I67" s="35">
        <f t="shared" si="86"/>
        <v>298927</v>
      </c>
      <c r="J67" s="35">
        <f t="shared" si="86"/>
        <v>281239</v>
      </c>
      <c r="K67" s="35">
        <f t="shared" si="86"/>
        <v>0</v>
      </c>
      <c r="L67" s="35">
        <f t="shared" si="86"/>
        <v>0</v>
      </c>
      <c r="M67" s="35"/>
      <c r="N67" s="35"/>
      <c r="O67" s="35">
        <f t="shared" si="86"/>
        <v>0</v>
      </c>
      <c r="P67" s="35"/>
      <c r="Q67" s="35">
        <f t="shared" si="86"/>
        <v>0</v>
      </c>
      <c r="R67" s="35"/>
      <c r="S67" s="35">
        <f t="shared" si="86"/>
        <v>0</v>
      </c>
      <c r="T67" s="35"/>
      <c r="U67" s="35">
        <f t="shared" si="86"/>
        <v>0</v>
      </c>
      <c r="V67" s="35">
        <f t="shared" si="86"/>
        <v>0</v>
      </c>
      <c r="W67" s="35">
        <f t="shared" si="86"/>
        <v>0</v>
      </c>
      <c r="X67" s="35">
        <f t="shared" si="86"/>
        <v>0</v>
      </c>
      <c r="Y67" s="35">
        <f t="shared" si="86"/>
        <v>244543</v>
      </c>
      <c r="Z67" s="35">
        <f t="shared" si="86"/>
        <v>244543</v>
      </c>
      <c r="AA67" s="35">
        <f t="shared" si="86"/>
        <v>1390</v>
      </c>
      <c r="AB67" s="35">
        <f t="shared" si="86"/>
        <v>243153</v>
      </c>
      <c r="AC67" s="35">
        <f t="shared" si="86"/>
        <v>0</v>
      </c>
      <c r="AD67" s="35">
        <f t="shared" si="86"/>
        <v>0</v>
      </c>
      <c r="AE67" s="35"/>
      <c r="AF67" s="35"/>
      <c r="AG67" s="35"/>
      <c r="AH67" s="35"/>
      <c r="AI67" s="35"/>
      <c r="AJ67" s="35"/>
      <c r="AK67" s="35"/>
      <c r="AL67" s="35"/>
      <c r="AM67" s="112">
        <f t="shared" si="4"/>
        <v>81.286730487967034</v>
      </c>
      <c r="AN67" s="326">
        <f t="shared" si="5"/>
        <v>86.364567440809182</v>
      </c>
    </row>
    <row r="68" spans="1:41" s="74" customFormat="1">
      <c r="A68" s="46"/>
      <c r="B68" s="75" t="s">
        <v>431</v>
      </c>
      <c r="C68" s="36">
        <f>E68+O68</f>
        <v>930</v>
      </c>
      <c r="D68" s="36">
        <f t="shared" si="20"/>
        <v>930</v>
      </c>
      <c r="E68" s="36">
        <f t="shared" ref="E68:E70" si="87">G68+I68+K68+L68</f>
        <v>930</v>
      </c>
      <c r="F68" s="36">
        <f t="shared" ref="F68:F70" si="88">H68+J68+K68+M68+N68</f>
        <v>930</v>
      </c>
      <c r="G68" s="36">
        <f>SUMIF('PL3-GN TUNG DA'!$AO$15:$AO$514,"UBND TX.Tịnh Biên",'PL3-GN TUNG DA'!$G$15:$G$514)</f>
        <v>0</v>
      </c>
      <c r="H68" s="36">
        <f>SUMIF('PL3-GN TUNG DA'!$AO$15:$AO$514,"UBND TX.Tịnh Biên",'PL3-GN TUNG DA'!$H$15:$H$514)</f>
        <v>0</v>
      </c>
      <c r="I68" s="36">
        <f>SUMIF('PL3-GN TUNG DA'!$AO$15:$AO$514,"UBND TX.Tịnh Biên",'PL3-GN TUNG DA'!$I$15:$I$514)</f>
        <v>930</v>
      </c>
      <c r="J68" s="36">
        <f>SUMIF('PL3-GN TUNG DA'!$AO$15:$AO$514,"UBND TX.Tịnh Biên",'PL3-GN TUNG DA'!$J$15:$J$514)</f>
        <v>930</v>
      </c>
      <c r="K68" s="36"/>
      <c r="L68" s="36"/>
      <c r="M68" s="36"/>
      <c r="N68" s="36"/>
      <c r="O68" s="36"/>
      <c r="P68" s="36"/>
      <c r="Q68" s="36"/>
      <c r="R68" s="36"/>
      <c r="S68" s="36"/>
      <c r="T68" s="36"/>
      <c r="U68" s="36"/>
      <c r="V68" s="36"/>
      <c r="W68" s="36"/>
      <c r="X68" s="36"/>
      <c r="Y68" s="36">
        <f t="shared" ref="Y68:Y70" si="89">Z68+AF68</f>
        <v>0</v>
      </c>
      <c r="Z68" s="36">
        <f t="shared" ref="Z68:Z70" si="90">AA68+AB68+AC68+AD68</f>
        <v>0</v>
      </c>
      <c r="AA68" s="36"/>
      <c r="AB68" s="36">
        <f>SUMIF('PL3-GN TUNG DA'!$AO$15:$AO$514,"UBND TX.Tịnh Biên",'PL3-GN TUNG DA'!$AB$15:$AB$514)</f>
        <v>0</v>
      </c>
      <c r="AC68" s="36"/>
      <c r="AD68" s="36"/>
      <c r="AE68" s="36"/>
      <c r="AF68" s="36"/>
      <c r="AG68" s="36"/>
      <c r="AH68" s="36"/>
      <c r="AI68" s="36"/>
      <c r="AJ68" s="36"/>
      <c r="AK68" s="36"/>
      <c r="AL68" s="36"/>
      <c r="AM68" s="113">
        <f t="shared" si="4"/>
        <v>0</v>
      </c>
      <c r="AN68" s="326">
        <f t="shared" si="5"/>
        <v>0</v>
      </c>
    </row>
    <row r="69" spans="1:41" s="74" customFormat="1">
      <c r="A69" s="46"/>
      <c r="B69" s="75" t="s">
        <v>432</v>
      </c>
      <c r="C69" s="36">
        <f>E69+O69</f>
        <v>299910</v>
      </c>
      <c r="D69" s="36">
        <f t="shared" si="20"/>
        <v>282222</v>
      </c>
      <c r="E69" s="36">
        <f t="shared" si="87"/>
        <v>299910</v>
      </c>
      <c r="F69" s="36">
        <f t="shared" si="88"/>
        <v>282222</v>
      </c>
      <c r="G69" s="36">
        <f>SUMIF('PL3-GN TUNG DA'!$AO$15:$AO$514,"Ban QLDA ĐTXD KV TX.Tịnh Biên",'PL3-GN TUNG DA'!$G$15:$G$514)</f>
        <v>1913</v>
      </c>
      <c r="H69" s="36">
        <f>SUMIF('PL3-GN TUNG DA'!$AO$15:$AO$514,"Ban QLDA ĐTXD KV TX.Tịnh Biên",'PL3-GN TUNG DA'!$H$15:$H$514)</f>
        <v>1913</v>
      </c>
      <c r="I69" s="36">
        <f>SUMIF('PL3-GN TUNG DA'!$AO$15:$AO$514,"Ban QLDA ĐTXD KV TX.Tịnh Biên",'PL3-GN TUNG DA'!$I$15:$I$514)</f>
        <v>297997</v>
      </c>
      <c r="J69" s="36">
        <f>SUMIF('PL3-GN TUNG DA'!$AO$15:$AO$514,"Ban QLDA ĐTXD KV TX.Tịnh Biên",'PL3-GN TUNG DA'!$J$15:$J$514)</f>
        <v>280309</v>
      </c>
      <c r="K69" s="36"/>
      <c r="L69" s="36"/>
      <c r="M69" s="36"/>
      <c r="N69" s="36"/>
      <c r="O69" s="36"/>
      <c r="P69" s="36"/>
      <c r="Q69" s="36"/>
      <c r="R69" s="36"/>
      <c r="S69" s="36"/>
      <c r="T69" s="36"/>
      <c r="U69" s="36"/>
      <c r="V69" s="36"/>
      <c r="W69" s="36"/>
      <c r="X69" s="36"/>
      <c r="Y69" s="36">
        <f t="shared" si="89"/>
        <v>244543</v>
      </c>
      <c r="Z69" s="36">
        <f t="shared" si="90"/>
        <v>244543</v>
      </c>
      <c r="AA69" s="36">
        <f>SUMIF('PL3-GN TUNG DA'!$AO$15:$AO$514,"Ban QLDA ĐTXD KV TX.Tịnh Biên",'PL3-GN TUNG DA'!$AA$15:$AA$514)</f>
        <v>1390</v>
      </c>
      <c r="AB69" s="36">
        <f>SUMIF('PL3-GN TUNG DA'!$AO$15:$AO$514,"Ban QLDA ĐTXD KV TX.Tịnh Biên",'PL3-GN TUNG DA'!$AB$15:$AB$514)</f>
        <v>243153</v>
      </c>
      <c r="AC69" s="36"/>
      <c r="AD69" s="36"/>
      <c r="AE69" s="36"/>
      <c r="AF69" s="36"/>
      <c r="AG69" s="36"/>
      <c r="AH69" s="36"/>
      <c r="AI69" s="36"/>
      <c r="AJ69" s="36"/>
      <c r="AK69" s="36"/>
      <c r="AL69" s="36"/>
      <c r="AM69" s="113">
        <f t="shared" si="4"/>
        <v>81.538794971824885</v>
      </c>
      <c r="AN69" s="326">
        <f t="shared" si="5"/>
        <v>86.649162715876145</v>
      </c>
    </row>
    <row r="70" spans="1:41" ht="45.75" customHeight="1">
      <c r="A70" s="19"/>
      <c r="B70" s="5" t="s">
        <v>439</v>
      </c>
      <c r="C70" s="35">
        <f>E70+O70</f>
        <v>47391</v>
      </c>
      <c r="D70" s="35">
        <f t="shared" si="20"/>
        <v>47391</v>
      </c>
      <c r="E70" s="39">
        <f t="shared" si="87"/>
        <v>47391</v>
      </c>
      <c r="F70" s="39">
        <f t="shared" si="88"/>
        <v>47391</v>
      </c>
      <c r="G70" s="35">
        <f>'PL3-GN TUNG DA'!G24</f>
        <v>32391</v>
      </c>
      <c r="H70" s="35">
        <f>'PL3-GN TUNG DA'!H24</f>
        <v>32391</v>
      </c>
      <c r="I70" s="35"/>
      <c r="J70" s="35"/>
      <c r="K70" s="35">
        <f>'PL3-GN TUNG DA'!K24</f>
        <v>15000</v>
      </c>
      <c r="L70" s="35"/>
      <c r="M70" s="35"/>
      <c r="N70" s="35"/>
      <c r="O70" s="35"/>
      <c r="P70" s="35"/>
      <c r="Q70" s="35"/>
      <c r="R70" s="35"/>
      <c r="S70" s="35"/>
      <c r="T70" s="35"/>
      <c r="U70" s="35"/>
      <c r="V70" s="35"/>
      <c r="W70" s="35"/>
      <c r="X70" s="35"/>
      <c r="Y70" s="39">
        <f t="shared" si="89"/>
        <v>17535</v>
      </c>
      <c r="Z70" s="39">
        <f t="shared" si="90"/>
        <v>17535</v>
      </c>
      <c r="AA70" s="35">
        <f>'PL3-GN TUNG DA'!AA24</f>
        <v>11295</v>
      </c>
      <c r="AB70" s="35"/>
      <c r="AC70" s="35">
        <f>'PL3-GN TUNG DA'!AC24</f>
        <v>6240</v>
      </c>
      <c r="AD70" s="35"/>
      <c r="AE70" s="35"/>
      <c r="AF70" s="35"/>
      <c r="AG70" s="35"/>
      <c r="AH70" s="35"/>
      <c r="AI70" s="35"/>
      <c r="AJ70" s="35"/>
      <c r="AK70" s="35"/>
      <c r="AL70" s="35"/>
      <c r="AM70" s="112">
        <f t="shared" si="4"/>
        <v>37.000696334747104</v>
      </c>
      <c r="AN70" s="326">
        <f t="shared" si="5"/>
        <v>37.000696334747104</v>
      </c>
    </row>
    <row r="71" spans="1:41">
      <c r="A71" s="20">
        <v>5</v>
      </c>
      <c r="B71" s="44" t="s">
        <v>14</v>
      </c>
      <c r="C71" s="34">
        <f>C72+C73+C76</f>
        <v>162389</v>
      </c>
      <c r="D71" s="34">
        <f>D72+D73+D76</f>
        <v>179859</v>
      </c>
      <c r="E71" s="34">
        <f t="shared" ref="E71:AK71" si="91">E72+E73+E76</f>
        <v>135213</v>
      </c>
      <c r="F71" s="34">
        <f t="shared" si="91"/>
        <v>152683</v>
      </c>
      <c r="G71" s="34">
        <f t="shared" si="91"/>
        <v>55731</v>
      </c>
      <c r="H71" s="34">
        <f t="shared" si="91"/>
        <v>58323</v>
      </c>
      <c r="I71" s="34">
        <f t="shared" si="91"/>
        <v>64482</v>
      </c>
      <c r="J71" s="34">
        <f t="shared" si="91"/>
        <v>79360</v>
      </c>
      <c r="K71" s="34">
        <f t="shared" si="91"/>
        <v>15000</v>
      </c>
      <c r="L71" s="34">
        <f t="shared" si="91"/>
        <v>0</v>
      </c>
      <c r="M71" s="34"/>
      <c r="N71" s="34"/>
      <c r="O71" s="34">
        <f t="shared" si="91"/>
        <v>27176</v>
      </c>
      <c r="P71" s="34">
        <f t="shared" si="91"/>
        <v>27176</v>
      </c>
      <c r="Q71" s="34">
        <f t="shared" si="91"/>
        <v>27176</v>
      </c>
      <c r="R71" s="34">
        <f t="shared" si="91"/>
        <v>27176</v>
      </c>
      <c r="S71" s="34">
        <f t="shared" si="91"/>
        <v>0</v>
      </c>
      <c r="T71" s="34"/>
      <c r="U71" s="34">
        <f t="shared" si="91"/>
        <v>0</v>
      </c>
      <c r="V71" s="34">
        <f t="shared" si="91"/>
        <v>1659</v>
      </c>
      <c r="W71" s="34">
        <f t="shared" si="91"/>
        <v>25517</v>
      </c>
      <c r="X71" s="34">
        <f t="shared" si="91"/>
        <v>0</v>
      </c>
      <c r="Y71" s="34">
        <f t="shared" si="91"/>
        <v>163964</v>
      </c>
      <c r="Z71" s="34">
        <f t="shared" si="91"/>
        <v>137985</v>
      </c>
      <c r="AA71" s="34">
        <f t="shared" si="91"/>
        <v>49241</v>
      </c>
      <c r="AB71" s="34">
        <f t="shared" si="91"/>
        <v>75270</v>
      </c>
      <c r="AC71" s="34">
        <f t="shared" si="91"/>
        <v>13474</v>
      </c>
      <c r="AD71" s="34">
        <f t="shared" si="91"/>
        <v>0</v>
      </c>
      <c r="AE71" s="34"/>
      <c r="AF71" s="34">
        <f t="shared" si="91"/>
        <v>25979</v>
      </c>
      <c r="AG71" s="34">
        <f t="shared" si="91"/>
        <v>25979</v>
      </c>
      <c r="AH71" s="34">
        <f t="shared" si="91"/>
        <v>0</v>
      </c>
      <c r="AI71" s="34">
        <f t="shared" si="91"/>
        <v>0</v>
      </c>
      <c r="AJ71" s="34">
        <f t="shared" si="91"/>
        <v>527</v>
      </c>
      <c r="AK71" s="34">
        <f t="shared" si="91"/>
        <v>25452</v>
      </c>
      <c r="AL71" s="34"/>
      <c r="AM71" s="111">
        <f t="shared" si="4"/>
        <v>100.96989328094882</v>
      </c>
      <c r="AN71" s="327">
        <f t="shared" si="5"/>
        <v>91.162521753151083</v>
      </c>
      <c r="AO71">
        <v>32635</v>
      </c>
    </row>
    <row r="72" spans="1:41">
      <c r="A72" s="19"/>
      <c r="B72" s="45" t="s">
        <v>335</v>
      </c>
      <c r="C72" s="35">
        <f>E72+O72</f>
        <v>27176</v>
      </c>
      <c r="D72" s="35">
        <f t="shared" si="20"/>
        <v>27176</v>
      </c>
      <c r="E72" s="35"/>
      <c r="F72" s="35"/>
      <c r="G72" s="35"/>
      <c r="H72" s="35"/>
      <c r="I72" s="35"/>
      <c r="J72" s="35"/>
      <c r="K72" s="35"/>
      <c r="L72" s="35"/>
      <c r="M72" s="35"/>
      <c r="N72" s="35"/>
      <c r="O72" s="39">
        <f t="shared" ref="O72" si="92">Q72+X72</f>
        <v>27176</v>
      </c>
      <c r="P72" s="35">
        <f t="shared" ref="P72" si="93">R72+X72</f>
        <v>27176</v>
      </c>
      <c r="Q72" s="39">
        <f t="shared" ref="Q72" si="94">S72+U72+V72+W72</f>
        <v>27176</v>
      </c>
      <c r="R72" s="39">
        <f t="shared" ref="R72" si="95">T72+U72+V72+W72+X72</f>
        <v>27176</v>
      </c>
      <c r="S72" s="39"/>
      <c r="T72" s="39"/>
      <c r="U72" s="39"/>
      <c r="V72" s="39">
        <f>SUMIF('PL3-GN TUNG DA'!$AO$15:$AO$514,"UBND huyện An Phú",'PL3-GN TUNG DA'!$V$15:$V$514)</f>
        <v>1659</v>
      </c>
      <c r="W72" s="39">
        <f>SUMIF('PL3-GN TUNG DA'!$AO$15:$AO$514,"UBND huyện An Phú",'PL3-GN TUNG DA'!$W$15:$W$514)</f>
        <v>25517</v>
      </c>
      <c r="X72" s="39"/>
      <c r="Y72" s="39">
        <f t="shared" ref="Y72" si="96">Z72+AF72</f>
        <v>25979</v>
      </c>
      <c r="Z72" s="39">
        <f t="shared" ref="Z72" si="97">AA72+AB72+AC72+AD72</f>
        <v>0</v>
      </c>
      <c r="AA72" s="35"/>
      <c r="AB72" s="35"/>
      <c r="AC72" s="35"/>
      <c r="AD72" s="35"/>
      <c r="AE72" s="35"/>
      <c r="AF72" s="36">
        <f t="shared" ref="AF72" si="98">AG72+AL72</f>
        <v>25979</v>
      </c>
      <c r="AG72" s="36">
        <f t="shared" ref="AG72" si="99">AH72+AI72+AJ72+AK72</f>
        <v>25979</v>
      </c>
      <c r="AH72" s="35"/>
      <c r="AI72" s="35"/>
      <c r="AJ72" s="39">
        <f>SUMIF('PL3-GN TUNG DA'!$AO$15:$AO$514,"UBND huyện An Phú",'PL3-GN TUNG DA'!$AJ$15:$AJ$514)</f>
        <v>527</v>
      </c>
      <c r="AK72" s="39">
        <f>SUMIF('PL3-GN TUNG DA'!$AO$15:$AO$514,"UBND huyện An Phú",'PL3-GN TUNG DA'!$AK$15:$AK$514)</f>
        <v>25452</v>
      </c>
      <c r="AL72" s="35"/>
      <c r="AM72" s="112">
        <f t="shared" si="4"/>
        <v>95.595378274948487</v>
      </c>
      <c r="AN72" s="326">
        <f t="shared" si="5"/>
        <v>95.595378274948487</v>
      </c>
      <c r="AO72" s="57">
        <f>Y71+AO71</f>
        <v>196599</v>
      </c>
    </row>
    <row r="73" spans="1:41" ht="42" customHeight="1">
      <c r="A73" s="19"/>
      <c r="B73" s="5" t="s">
        <v>336</v>
      </c>
      <c r="C73" s="35">
        <f>C74+C75</f>
        <v>90401</v>
      </c>
      <c r="D73" s="35">
        <f t="shared" si="20"/>
        <v>107871</v>
      </c>
      <c r="E73" s="35">
        <f t="shared" ref="E73:AD73" si="100">E74+E75</f>
        <v>90401</v>
      </c>
      <c r="F73" s="35">
        <f t="shared" si="100"/>
        <v>107871</v>
      </c>
      <c r="G73" s="35">
        <f t="shared" si="100"/>
        <v>25919</v>
      </c>
      <c r="H73" s="35">
        <f t="shared" si="100"/>
        <v>28511</v>
      </c>
      <c r="I73" s="35">
        <f t="shared" si="100"/>
        <v>64482</v>
      </c>
      <c r="J73" s="35">
        <f t="shared" si="100"/>
        <v>79360</v>
      </c>
      <c r="K73" s="35">
        <f t="shared" si="100"/>
        <v>0</v>
      </c>
      <c r="L73" s="35">
        <f t="shared" si="100"/>
        <v>0</v>
      </c>
      <c r="M73" s="35"/>
      <c r="N73" s="35"/>
      <c r="O73" s="35">
        <f t="shared" si="100"/>
        <v>0</v>
      </c>
      <c r="P73" s="35"/>
      <c r="Q73" s="35">
        <f t="shared" si="100"/>
        <v>0</v>
      </c>
      <c r="R73" s="35"/>
      <c r="S73" s="35">
        <f t="shared" si="100"/>
        <v>0</v>
      </c>
      <c r="T73" s="35"/>
      <c r="U73" s="35">
        <f t="shared" si="100"/>
        <v>0</v>
      </c>
      <c r="V73" s="35">
        <f t="shared" si="100"/>
        <v>0</v>
      </c>
      <c r="W73" s="35">
        <f t="shared" si="100"/>
        <v>0</v>
      </c>
      <c r="X73" s="35">
        <f t="shared" si="100"/>
        <v>0</v>
      </c>
      <c r="Y73" s="35">
        <f t="shared" si="100"/>
        <v>95057</v>
      </c>
      <c r="Z73" s="35">
        <f t="shared" si="100"/>
        <v>95057</v>
      </c>
      <c r="AA73" s="35">
        <f t="shared" si="100"/>
        <v>19787</v>
      </c>
      <c r="AB73" s="35">
        <f t="shared" si="100"/>
        <v>75270</v>
      </c>
      <c r="AC73" s="35">
        <f t="shared" si="100"/>
        <v>0</v>
      </c>
      <c r="AD73" s="35">
        <f t="shared" si="100"/>
        <v>0</v>
      </c>
      <c r="AE73" s="35"/>
      <c r="AF73" s="35"/>
      <c r="AG73" s="35"/>
      <c r="AH73" s="35"/>
      <c r="AI73" s="35"/>
      <c r="AJ73" s="35"/>
      <c r="AK73" s="35"/>
      <c r="AL73" s="35"/>
      <c r="AM73" s="112">
        <f t="shared" si="4"/>
        <v>105.15038550458513</v>
      </c>
      <c r="AN73" s="326">
        <f t="shared" si="5"/>
        <v>88.120996375300138</v>
      </c>
    </row>
    <row r="74" spans="1:41" s="74" customFormat="1">
      <c r="A74" s="46"/>
      <c r="B74" s="75" t="s">
        <v>433</v>
      </c>
      <c r="C74" s="36">
        <f t="shared" ref="C74:C75" si="101">E74+O74</f>
        <v>166</v>
      </c>
      <c r="D74" s="36">
        <f t="shared" si="20"/>
        <v>5166</v>
      </c>
      <c r="E74" s="36">
        <f t="shared" ref="E74:E78" si="102">G74+I74+K74+L74</f>
        <v>166</v>
      </c>
      <c r="F74" s="36">
        <f t="shared" ref="F74:F76" si="103">H74+J74+K74+M74+N74</f>
        <v>5166</v>
      </c>
      <c r="G74" s="36">
        <f>SUMIF('PL3-GN TUNG DA'!$AO$15:$AO$514,"UBND huyện An Phú",'PL3-GN TUNG DA'!$G$15:$G$514)</f>
        <v>0</v>
      </c>
      <c r="H74" s="36">
        <f>SUMIF('PL3-GN TUNG DA'!$AO$15:$AO$514,"UBND huyện An Phú",'PL3-GN TUNG DA'!$H$15:$H$514)</f>
        <v>0</v>
      </c>
      <c r="I74" s="36">
        <f>SUMIF('PL3-GN TUNG DA'!$AO$15:$AO$514,"UBND huyện An Phú",'PL3-GN TUNG DA'!$I$15:$I$514)</f>
        <v>166</v>
      </c>
      <c r="J74" s="36">
        <f>SUMIF('PL3-GN TUNG DA'!$AO$15:$AO$514,"UBND huyện An Phú",'PL3-GN TUNG DA'!$J$15:$J$514)</f>
        <v>5166</v>
      </c>
      <c r="K74" s="36"/>
      <c r="L74" s="36"/>
      <c r="M74" s="36"/>
      <c r="N74" s="36"/>
      <c r="O74" s="36"/>
      <c r="P74" s="36"/>
      <c r="Q74" s="36"/>
      <c r="R74" s="36"/>
      <c r="S74" s="36"/>
      <c r="T74" s="36"/>
      <c r="U74" s="36"/>
      <c r="V74" s="36"/>
      <c r="W74" s="36"/>
      <c r="X74" s="36"/>
      <c r="Y74" s="36">
        <f t="shared" ref="Y74:Y76" si="104">Z74+AF74</f>
        <v>5000</v>
      </c>
      <c r="Z74" s="36">
        <f t="shared" ref="Z74:Z76" si="105">AA74+AB74+AC74+AD74</f>
        <v>5000</v>
      </c>
      <c r="AA74" s="36"/>
      <c r="AB74" s="36">
        <f>SUMIF('PL3-GN TUNG DA'!$AO$15:$AO$514,"UBND huyện An Phú",'PL3-GN TUNG DA'!$AB$15:$AB$514)</f>
        <v>5000</v>
      </c>
      <c r="AC74" s="36"/>
      <c r="AD74" s="36"/>
      <c r="AE74" s="36"/>
      <c r="AF74" s="36"/>
      <c r="AG74" s="36"/>
      <c r="AH74" s="36"/>
      <c r="AI74" s="36"/>
      <c r="AJ74" s="36"/>
      <c r="AK74" s="36"/>
      <c r="AL74" s="36"/>
      <c r="AM74" s="113">
        <f t="shared" si="4"/>
        <v>3012.0481927710844</v>
      </c>
      <c r="AN74" s="326">
        <f t="shared" si="5"/>
        <v>96.786682152535803</v>
      </c>
    </row>
    <row r="75" spans="1:41" s="74" customFormat="1">
      <c r="A75" s="46"/>
      <c r="B75" s="75" t="s">
        <v>434</v>
      </c>
      <c r="C75" s="36">
        <f t="shared" si="101"/>
        <v>90235</v>
      </c>
      <c r="D75" s="36">
        <f t="shared" si="20"/>
        <v>102705</v>
      </c>
      <c r="E75" s="36">
        <f t="shared" si="102"/>
        <v>90235</v>
      </c>
      <c r="F75" s="36">
        <f t="shared" si="103"/>
        <v>102705</v>
      </c>
      <c r="G75" s="36">
        <f>SUMIF('PL3-GN TUNG DA'!$AO$15:$AO$514,"Ban QLDA ĐTXD KV huyện An Phú",'PL3-GN TUNG DA'!$G$15:$G$514)</f>
        <v>25919</v>
      </c>
      <c r="H75" s="36">
        <f>SUMIF('PL3-GN TUNG DA'!$AO$15:$AO$514,"Ban QLDA ĐTXD KV huyện An Phú",'PL3-GN TUNG DA'!$H$15:$H$514)</f>
        <v>28511</v>
      </c>
      <c r="I75" s="36">
        <f>SUMIF('PL3-GN TUNG DA'!$AO$15:$AO$514,"Ban QLDA ĐTXD KV huyện An Phú",'PL3-GN TUNG DA'!$I$15:$I$514)</f>
        <v>64316</v>
      </c>
      <c r="J75" s="36">
        <f>SUMIF('PL3-GN TUNG DA'!$AO$15:$AO$514,"Ban QLDA ĐTXD KV huyện An Phú",'PL3-GN TUNG DA'!$J$15:$J$514)</f>
        <v>74194</v>
      </c>
      <c r="K75" s="36"/>
      <c r="L75" s="36"/>
      <c r="M75" s="36"/>
      <c r="N75" s="36"/>
      <c r="O75" s="36"/>
      <c r="P75" s="36"/>
      <c r="Q75" s="36"/>
      <c r="R75" s="36"/>
      <c r="S75" s="36"/>
      <c r="T75" s="36"/>
      <c r="U75" s="36"/>
      <c r="V75" s="36"/>
      <c r="W75" s="36"/>
      <c r="X75" s="36"/>
      <c r="Y75" s="36">
        <f t="shared" si="104"/>
        <v>90057</v>
      </c>
      <c r="Z75" s="36">
        <f t="shared" si="105"/>
        <v>90057</v>
      </c>
      <c r="AA75" s="36">
        <f>SUMIF('PL3-GN TUNG DA'!$AO$15:$AO$514,"Ban QLDA ĐTXD KV huyện An Phú",'PL3-GN TUNG DA'!$AA$15:$AA$514)</f>
        <v>19787</v>
      </c>
      <c r="AB75" s="36">
        <f>SUMIF('PL3-GN TUNG DA'!$AO$15:$AO$514,"Ban QLDA ĐTXD KV huyện An Phú",'PL3-GN TUNG DA'!$AB$15:$AB$514)</f>
        <v>70270</v>
      </c>
      <c r="AC75" s="36"/>
      <c r="AD75" s="36"/>
      <c r="AE75" s="36"/>
      <c r="AF75" s="36"/>
      <c r="AG75" s="36"/>
      <c r="AH75" s="36"/>
      <c r="AI75" s="36"/>
      <c r="AJ75" s="36"/>
      <c r="AK75" s="36"/>
      <c r="AL75" s="36"/>
      <c r="AM75" s="113">
        <f t="shared" si="4"/>
        <v>99.802737297057689</v>
      </c>
      <c r="AN75" s="326">
        <f t="shared" si="5"/>
        <v>87.685117569738566</v>
      </c>
    </row>
    <row r="76" spans="1:41" ht="45" customHeight="1">
      <c r="A76" s="19"/>
      <c r="B76" s="5" t="s">
        <v>439</v>
      </c>
      <c r="C76" s="35">
        <f>E76+O76</f>
        <v>44812</v>
      </c>
      <c r="D76" s="35">
        <f t="shared" si="20"/>
        <v>44812</v>
      </c>
      <c r="E76" s="39">
        <f t="shared" si="102"/>
        <v>44812</v>
      </c>
      <c r="F76" s="39">
        <f t="shared" si="103"/>
        <v>44812</v>
      </c>
      <c r="G76" s="35">
        <f>'PL3-GN TUNG DA'!G25</f>
        <v>29812</v>
      </c>
      <c r="H76" s="35">
        <f>'PL3-GN TUNG DA'!H25</f>
        <v>29812</v>
      </c>
      <c r="I76" s="35"/>
      <c r="J76" s="35"/>
      <c r="K76" s="35">
        <f>'PL3-GN TUNG DA'!K25</f>
        <v>15000</v>
      </c>
      <c r="L76" s="35"/>
      <c r="M76" s="35"/>
      <c r="N76" s="35"/>
      <c r="O76" s="35"/>
      <c r="P76" s="35"/>
      <c r="Q76" s="35"/>
      <c r="R76" s="35"/>
      <c r="S76" s="35"/>
      <c r="T76" s="35"/>
      <c r="U76" s="35"/>
      <c r="V76" s="35"/>
      <c r="W76" s="35"/>
      <c r="X76" s="35"/>
      <c r="Y76" s="39">
        <f t="shared" si="104"/>
        <v>42928</v>
      </c>
      <c r="Z76" s="39">
        <f t="shared" si="105"/>
        <v>42928</v>
      </c>
      <c r="AA76" s="35">
        <f>'PL3-GN TUNG DA'!AA25</f>
        <v>29454</v>
      </c>
      <c r="AB76" s="35"/>
      <c r="AC76" s="35">
        <f>'PL3-GN TUNG DA'!AC25</f>
        <v>13474</v>
      </c>
      <c r="AD76" s="35"/>
      <c r="AE76" s="35"/>
      <c r="AF76" s="35"/>
      <c r="AG76" s="35"/>
      <c r="AH76" s="35"/>
      <c r="AI76" s="35"/>
      <c r="AJ76" s="35"/>
      <c r="AK76" s="35"/>
      <c r="AL76" s="35"/>
      <c r="AM76" s="112">
        <f t="shared" si="4"/>
        <v>95.795768990448977</v>
      </c>
      <c r="AN76" s="326">
        <f t="shared" si="5"/>
        <v>95.795768990448977</v>
      </c>
    </row>
    <row r="77" spans="1:41">
      <c r="A77" s="20">
        <v>6</v>
      </c>
      <c r="B77" s="44" t="s">
        <v>15</v>
      </c>
      <c r="C77" s="34">
        <f t="shared" ref="C77:AK77" si="106">C78+C79+C81</f>
        <v>189715</v>
      </c>
      <c r="D77" s="34">
        <f t="shared" si="106"/>
        <v>213281</v>
      </c>
      <c r="E77" s="34">
        <f t="shared" si="106"/>
        <v>168336</v>
      </c>
      <c r="F77" s="34">
        <f t="shared" si="106"/>
        <v>191902</v>
      </c>
      <c r="G77" s="34">
        <f t="shared" si="106"/>
        <v>63703</v>
      </c>
      <c r="H77" s="34">
        <f t="shared" si="106"/>
        <v>82340</v>
      </c>
      <c r="I77" s="34">
        <f t="shared" si="106"/>
        <v>94633</v>
      </c>
      <c r="J77" s="34">
        <f t="shared" si="106"/>
        <v>99562</v>
      </c>
      <c r="K77" s="34">
        <f t="shared" si="106"/>
        <v>10000</v>
      </c>
      <c r="L77" s="34">
        <f t="shared" si="106"/>
        <v>0</v>
      </c>
      <c r="M77" s="34"/>
      <c r="N77" s="34"/>
      <c r="O77" s="34">
        <f t="shared" si="106"/>
        <v>21379</v>
      </c>
      <c r="P77" s="34">
        <f t="shared" si="106"/>
        <v>21379</v>
      </c>
      <c r="Q77" s="34">
        <f t="shared" si="106"/>
        <v>21379</v>
      </c>
      <c r="R77" s="34">
        <f t="shared" si="106"/>
        <v>21379</v>
      </c>
      <c r="S77" s="34">
        <f t="shared" si="106"/>
        <v>0</v>
      </c>
      <c r="T77" s="34"/>
      <c r="U77" s="34">
        <f t="shared" si="106"/>
        <v>0</v>
      </c>
      <c r="V77" s="34">
        <f t="shared" si="106"/>
        <v>0</v>
      </c>
      <c r="W77" s="34">
        <f t="shared" si="106"/>
        <v>21379</v>
      </c>
      <c r="X77" s="34">
        <f t="shared" si="106"/>
        <v>0</v>
      </c>
      <c r="Y77" s="34">
        <f t="shared" si="106"/>
        <v>200690</v>
      </c>
      <c r="Z77" s="34">
        <f t="shared" si="106"/>
        <v>182093</v>
      </c>
      <c r="AA77" s="34">
        <f t="shared" si="106"/>
        <v>82340</v>
      </c>
      <c r="AB77" s="34">
        <f t="shared" si="106"/>
        <v>95117</v>
      </c>
      <c r="AC77" s="34">
        <f t="shared" si="106"/>
        <v>4636</v>
      </c>
      <c r="AD77" s="34">
        <f t="shared" si="106"/>
        <v>0</v>
      </c>
      <c r="AE77" s="34"/>
      <c r="AF77" s="34">
        <f t="shared" si="106"/>
        <v>18597</v>
      </c>
      <c r="AG77" s="34">
        <f t="shared" si="106"/>
        <v>18597</v>
      </c>
      <c r="AH77" s="34">
        <f t="shared" si="106"/>
        <v>0</v>
      </c>
      <c r="AI77" s="34">
        <f t="shared" si="106"/>
        <v>0</v>
      </c>
      <c r="AJ77" s="34">
        <f t="shared" si="106"/>
        <v>0</v>
      </c>
      <c r="AK77" s="34">
        <f t="shared" si="106"/>
        <v>18597</v>
      </c>
      <c r="AL77" s="34"/>
      <c r="AM77" s="111">
        <f t="shared" si="4"/>
        <v>105.78499327939276</v>
      </c>
      <c r="AN77" s="327">
        <f t="shared" si="5"/>
        <v>94.096520552698081</v>
      </c>
    </row>
    <row r="78" spans="1:41">
      <c r="A78" s="19"/>
      <c r="B78" s="45" t="s">
        <v>335</v>
      </c>
      <c r="C78" s="35">
        <f>E78+O78</f>
        <v>21379</v>
      </c>
      <c r="D78" s="35">
        <f t="shared" si="20"/>
        <v>21379</v>
      </c>
      <c r="E78" s="39">
        <f t="shared" si="102"/>
        <v>0</v>
      </c>
      <c r="F78" s="39"/>
      <c r="G78" s="35"/>
      <c r="H78" s="35"/>
      <c r="I78" s="35"/>
      <c r="J78" s="35"/>
      <c r="K78" s="35"/>
      <c r="L78" s="35"/>
      <c r="M78" s="35"/>
      <c r="N78" s="35"/>
      <c r="O78" s="39">
        <f t="shared" ref="O78" si="107">Q78+X78</f>
        <v>21379</v>
      </c>
      <c r="P78" s="35">
        <f t="shared" ref="P78" si="108">R78+X78</f>
        <v>21379</v>
      </c>
      <c r="Q78" s="39">
        <f t="shared" ref="Q78" si="109">S78+U78+V78+W78</f>
        <v>21379</v>
      </c>
      <c r="R78" s="39">
        <f t="shared" ref="R78" si="110">T78+U78+V78+W78+X78</f>
        <v>21379</v>
      </c>
      <c r="S78" s="35"/>
      <c r="T78" s="35"/>
      <c r="U78" s="35"/>
      <c r="V78" s="35"/>
      <c r="W78" s="39">
        <f>SUMIF('PL3-GN TUNG DA'!$AO$15:$AO$514,"UBND huyện Châu Phú",'PL3-GN TUNG DA'!$W$15:$W$514)</f>
        <v>21379</v>
      </c>
      <c r="X78" s="35"/>
      <c r="Y78" s="39">
        <f t="shared" ref="Y78" si="111">Z78+AF78</f>
        <v>18597</v>
      </c>
      <c r="Z78" s="39">
        <f t="shared" ref="Z78" si="112">AA78+AB78+AC78+AD78</f>
        <v>0</v>
      </c>
      <c r="AA78" s="35"/>
      <c r="AB78" s="35"/>
      <c r="AC78" s="35"/>
      <c r="AD78" s="35"/>
      <c r="AE78" s="35"/>
      <c r="AF78" s="36">
        <f t="shared" ref="AF78" si="113">AG78+AL78</f>
        <v>18597</v>
      </c>
      <c r="AG78" s="36">
        <f t="shared" ref="AG78" si="114">AH78+AI78+AJ78+AK78</f>
        <v>18597</v>
      </c>
      <c r="AH78" s="35"/>
      <c r="AI78" s="35"/>
      <c r="AJ78" s="35"/>
      <c r="AK78" s="39">
        <f>SUMIF('PL3-GN TUNG DA'!$AO$15:$AO$514,"UBND huyện Châu Phú",'PL3-GN TUNG DA'!$AK$15:$AK$514)</f>
        <v>18597</v>
      </c>
      <c r="AL78" s="35"/>
      <c r="AM78" s="112">
        <f t="shared" ref="AM78:AM113" si="115">Y78/C78*100</f>
        <v>86.98723045979699</v>
      </c>
      <c r="AN78" s="326">
        <f t="shared" ref="AN78:AN113" si="116">Y78/D78*100</f>
        <v>86.98723045979699</v>
      </c>
      <c r="AO78" s="57">
        <f>Y77+338</f>
        <v>201028</v>
      </c>
    </row>
    <row r="79" spans="1:41" ht="43.5" customHeight="1">
      <c r="A79" s="19"/>
      <c r="B79" s="5" t="s">
        <v>336</v>
      </c>
      <c r="C79" s="35">
        <f>C80</f>
        <v>124633</v>
      </c>
      <c r="D79" s="35">
        <f t="shared" si="20"/>
        <v>148199</v>
      </c>
      <c r="E79" s="35">
        <f t="shared" ref="E79:AD79" si="117">E80</f>
        <v>124633</v>
      </c>
      <c r="F79" s="35">
        <f t="shared" si="117"/>
        <v>148199</v>
      </c>
      <c r="G79" s="35">
        <f t="shared" si="117"/>
        <v>30000</v>
      </c>
      <c r="H79" s="35">
        <f t="shared" si="117"/>
        <v>48637</v>
      </c>
      <c r="I79" s="35">
        <f t="shared" si="117"/>
        <v>94633</v>
      </c>
      <c r="J79" s="35">
        <f t="shared" si="117"/>
        <v>99562</v>
      </c>
      <c r="K79" s="35">
        <f t="shared" si="117"/>
        <v>0</v>
      </c>
      <c r="L79" s="35">
        <f t="shared" si="117"/>
        <v>0</v>
      </c>
      <c r="M79" s="35"/>
      <c r="N79" s="35"/>
      <c r="O79" s="35">
        <f t="shared" si="117"/>
        <v>0</v>
      </c>
      <c r="P79" s="35"/>
      <c r="Q79" s="35">
        <f t="shared" si="117"/>
        <v>0</v>
      </c>
      <c r="R79" s="35"/>
      <c r="S79" s="35">
        <f t="shared" si="117"/>
        <v>0</v>
      </c>
      <c r="T79" s="35"/>
      <c r="U79" s="35">
        <f t="shared" si="117"/>
        <v>0</v>
      </c>
      <c r="V79" s="35">
        <f t="shared" si="117"/>
        <v>0</v>
      </c>
      <c r="W79" s="35">
        <f t="shared" si="117"/>
        <v>0</v>
      </c>
      <c r="X79" s="35">
        <f t="shared" si="117"/>
        <v>0</v>
      </c>
      <c r="Y79" s="35">
        <f t="shared" si="117"/>
        <v>143754</v>
      </c>
      <c r="Z79" s="35">
        <f t="shared" si="117"/>
        <v>143754</v>
      </c>
      <c r="AA79" s="35">
        <f t="shared" si="117"/>
        <v>48637</v>
      </c>
      <c r="AB79" s="35">
        <f t="shared" si="117"/>
        <v>95117</v>
      </c>
      <c r="AC79" s="35">
        <f t="shared" si="117"/>
        <v>0</v>
      </c>
      <c r="AD79" s="35">
        <f t="shared" si="117"/>
        <v>0</v>
      </c>
      <c r="AE79" s="35"/>
      <c r="AF79" s="35"/>
      <c r="AG79" s="35"/>
      <c r="AH79" s="35"/>
      <c r="AI79" s="35"/>
      <c r="AJ79" s="35"/>
      <c r="AK79" s="35"/>
      <c r="AL79" s="35"/>
      <c r="AM79" s="112">
        <f t="shared" si="115"/>
        <v>115.34184365296511</v>
      </c>
      <c r="AN79" s="326">
        <f t="shared" si="116"/>
        <v>97.000654525334184</v>
      </c>
    </row>
    <row r="80" spans="1:41" s="74" customFormat="1" ht="37.5">
      <c r="A80" s="46"/>
      <c r="B80" s="75" t="s">
        <v>435</v>
      </c>
      <c r="C80" s="36">
        <f>E80+O80</f>
        <v>124633</v>
      </c>
      <c r="D80" s="36">
        <f t="shared" si="20"/>
        <v>148199</v>
      </c>
      <c r="E80" s="36">
        <f t="shared" ref="E80:E81" si="118">G80+I80+K80+L80</f>
        <v>124633</v>
      </c>
      <c r="F80" s="36">
        <f t="shared" ref="F80:F81" si="119">H80+J80+K80+M80+N80</f>
        <v>148199</v>
      </c>
      <c r="G80" s="36">
        <f>SUMIF('PL3-GN TUNG DA'!$AO$15:$AO$514,"Ban QLDA ĐTXD KV huyện Châu Phú",'PL3-GN TUNG DA'!$G$15:$G$514)</f>
        <v>30000</v>
      </c>
      <c r="H80" s="36">
        <f>SUMIF('PL3-GN TUNG DA'!$AO$15:$AO$514,"Ban QLDA ĐTXD KV huyện Châu Phú",'PL3-GN TUNG DA'!$H$15:$H$514)</f>
        <v>48637</v>
      </c>
      <c r="I80" s="36">
        <f>SUMIF('PL3-GN TUNG DA'!$AO$15:$AO$514,"Ban QLDA ĐTXD KV huyện Châu Phú",'PL3-GN TUNG DA'!$I$15:$I$514)</f>
        <v>94633</v>
      </c>
      <c r="J80" s="36">
        <f>SUMIF('PL3-GN TUNG DA'!$AO$15:$AO$514,"Ban QLDA ĐTXD KV huyện Châu Phú",'PL3-GN TUNG DA'!$J$15:$J$514)</f>
        <v>99562</v>
      </c>
      <c r="K80" s="36"/>
      <c r="L80" s="36"/>
      <c r="M80" s="36"/>
      <c r="N80" s="36"/>
      <c r="O80" s="36"/>
      <c r="P80" s="36"/>
      <c r="Q80" s="36"/>
      <c r="R80" s="36"/>
      <c r="S80" s="36"/>
      <c r="T80" s="36"/>
      <c r="U80" s="36"/>
      <c r="V80" s="36"/>
      <c r="W80" s="36"/>
      <c r="X80" s="36"/>
      <c r="Y80" s="36">
        <f t="shared" ref="Y80:Y81" si="120">Z80+AF80</f>
        <v>143754</v>
      </c>
      <c r="Z80" s="36">
        <f t="shared" ref="Z80:Z81" si="121">AA80+AB80+AC80+AD80</f>
        <v>143754</v>
      </c>
      <c r="AA80" s="36">
        <f>SUMIF('PL3-GN TUNG DA'!$AO$15:$AO$514,"Ban QLDA ĐTXD KV huyện Châu Phú",'PL3-GN TUNG DA'!$AA$15:$AA$514)</f>
        <v>48637</v>
      </c>
      <c r="AB80" s="36">
        <f>SUMIF('PL3-GN TUNG DA'!$AO$15:$AO$514,"Ban QLDA ĐTXD KV huyện Châu Phú",'PL3-GN TUNG DA'!$AB$15:$AB$514)</f>
        <v>95117</v>
      </c>
      <c r="AC80" s="36"/>
      <c r="AD80" s="36"/>
      <c r="AE80" s="36"/>
      <c r="AF80" s="36"/>
      <c r="AG80" s="36"/>
      <c r="AH80" s="36"/>
      <c r="AI80" s="36"/>
      <c r="AJ80" s="36"/>
      <c r="AK80" s="36"/>
      <c r="AL80" s="36"/>
      <c r="AM80" s="113">
        <f t="shared" si="115"/>
        <v>115.34184365296511</v>
      </c>
      <c r="AN80" s="326">
        <f t="shared" si="116"/>
        <v>97.000654525334184</v>
      </c>
    </row>
    <row r="81" spans="1:40" ht="48" customHeight="1">
      <c r="A81" s="45"/>
      <c r="B81" s="5" t="s">
        <v>439</v>
      </c>
      <c r="C81" s="39">
        <f>E81+O81</f>
        <v>43703</v>
      </c>
      <c r="D81" s="35">
        <f t="shared" si="20"/>
        <v>43703</v>
      </c>
      <c r="E81" s="39">
        <f t="shared" si="118"/>
        <v>43703</v>
      </c>
      <c r="F81" s="39">
        <f t="shared" si="119"/>
        <v>43703</v>
      </c>
      <c r="G81" s="35">
        <f>'PL3-GN TUNG DA'!G26</f>
        <v>33703</v>
      </c>
      <c r="H81" s="35">
        <f>'PL3-GN TUNG DA'!H26</f>
        <v>33703</v>
      </c>
      <c r="I81" s="35"/>
      <c r="J81" s="35"/>
      <c r="K81" s="35">
        <f>'PL3-GN TUNG DA'!K26</f>
        <v>10000</v>
      </c>
      <c r="L81" s="35"/>
      <c r="M81" s="35"/>
      <c r="N81" s="35"/>
      <c r="O81" s="35"/>
      <c r="P81" s="35"/>
      <c r="Q81" s="35"/>
      <c r="R81" s="35"/>
      <c r="S81" s="35"/>
      <c r="T81" s="35"/>
      <c r="U81" s="35"/>
      <c r="V81" s="35"/>
      <c r="W81" s="35"/>
      <c r="X81" s="35"/>
      <c r="Y81" s="39">
        <f t="shared" si="120"/>
        <v>38339</v>
      </c>
      <c r="Z81" s="39">
        <f t="shared" si="121"/>
        <v>38339</v>
      </c>
      <c r="AA81" s="35">
        <f>'PL3-GN TUNG DA'!AA26</f>
        <v>33703</v>
      </c>
      <c r="AB81" s="35"/>
      <c r="AC81" s="35">
        <f>'PL3-GN TUNG DA'!AC26</f>
        <v>4636</v>
      </c>
      <c r="AD81" s="35"/>
      <c r="AE81" s="35"/>
      <c r="AF81" s="35"/>
      <c r="AG81" s="35"/>
      <c r="AH81" s="35"/>
      <c r="AI81" s="35"/>
      <c r="AJ81" s="35"/>
      <c r="AK81" s="35"/>
      <c r="AL81" s="35"/>
      <c r="AM81" s="112">
        <f t="shared" si="115"/>
        <v>87.726243049676228</v>
      </c>
      <c r="AN81" s="326">
        <f t="shared" si="116"/>
        <v>87.726243049676228</v>
      </c>
    </row>
    <row r="82" spans="1:40">
      <c r="A82" s="20">
        <v>7</v>
      </c>
      <c r="B82" s="44" t="s">
        <v>16</v>
      </c>
      <c r="C82" s="34">
        <f t="shared" ref="C82:AL82" si="122">C83+C84+C87</f>
        <v>259982</v>
      </c>
      <c r="D82" s="34">
        <f t="shared" si="122"/>
        <v>247963</v>
      </c>
      <c r="E82" s="34">
        <f t="shared" si="122"/>
        <v>223431</v>
      </c>
      <c r="F82" s="34">
        <f t="shared" si="122"/>
        <v>211412</v>
      </c>
      <c r="G82" s="34">
        <f t="shared" si="122"/>
        <v>56500</v>
      </c>
      <c r="H82" s="34">
        <f t="shared" si="122"/>
        <v>55697</v>
      </c>
      <c r="I82" s="34">
        <f t="shared" si="122"/>
        <v>156931</v>
      </c>
      <c r="J82" s="34">
        <f t="shared" si="122"/>
        <v>145715</v>
      </c>
      <c r="K82" s="34">
        <f t="shared" si="122"/>
        <v>10000</v>
      </c>
      <c r="L82" s="34">
        <f t="shared" si="122"/>
        <v>0</v>
      </c>
      <c r="M82" s="34"/>
      <c r="N82" s="34"/>
      <c r="O82" s="34">
        <f t="shared" si="122"/>
        <v>36551</v>
      </c>
      <c r="P82" s="34">
        <f t="shared" si="122"/>
        <v>36551</v>
      </c>
      <c r="Q82" s="34">
        <f t="shared" si="122"/>
        <v>36551</v>
      </c>
      <c r="R82" s="34">
        <f t="shared" si="122"/>
        <v>36551</v>
      </c>
      <c r="S82" s="34">
        <f t="shared" si="122"/>
        <v>0</v>
      </c>
      <c r="T82" s="34"/>
      <c r="U82" s="34">
        <f t="shared" si="122"/>
        <v>0</v>
      </c>
      <c r="V82" s="34">
        <f t="shared" si="122"/>
        <v>0</v>
      </c>
      <c r="W82" s="34">
        <f t="shared" si="122"/>
        <v>36551</v>
      </c>
      <c r="X82" s="34">
        <f t="shared" si="122"/>
        <v>0</v>
      </c>
      <c r="Y82" s="34">
        <f t="shared" si="122"/>
        <v>191906</v>
      </c>
      <c r="Z82" s="34">
        <f t="shared" si="122"/>
        <v>157590</v>
      </c>
      <c r="AA82" s="34">
        <f t="shared" si="122"/>
        <v>48874</v>
      </c>
      <c r="AB82" s="34">
        <f t="shared" si="122"/>
        <v>102979</v>
      </c>
      <c r="AC82" s="34">
        <f t="shared" si="122"/>
        <v>5737</v>
      </c>
      <c r="AD82" s="34">
        <f t="shared" si="122"/>
        <v>0</v>
      </c>
      <c r="AE82" s="34"/>
      <c r="AF82" s="34">
        <f t="shared" si="122"/>
        <v>34316</v>
      </c>
      <c r="AG82" s="34">
        <f t="shared" si="122"/>
        <v>34316</v>
      </c>
      <c r="AH82" s="34">
        <f t="shared" si="122"/>
        <v>0</v>
      </c>
      <c r="AI82" s="34">
        <f t="shared" si="122"/>
        <v>0</v>
      </c>
      <c r="AJ82" s="34">
        <f t="shared" si="122"/>
        <v>0</v>
      </c>
      <c r="AK82" s="34">
        <f t="shared" si="122"/>
        <v>34316</v>
      </c>
      <c r="AL82" s="34">
        <f t="shared" si="122"/>
        <v>0</v>
      </c>
      <c r="AM82" s="111">
        <f t="shared" si="115"/>
        <v>73.815110276865326</v>
      </c>
      <c r="AN82" s="327">
        <f t="shared" si="116"/>
        <v>77.392998148917385</v>
      </c>
    </row>
    <row r="83" spans="1:40">
      <c r="A83" s="19"/>
      <c r="B83" s="45" t="s">
        <v>335</v>
      </c>
      <c r="C83" s="35">
        <f>E83+O83</f>
        <v>36551</v>
      </c>
      <c r="D83" s="35">
        <f t="shared" si="20"/>
        <v>36551</v>
      </c>
      <c r="E83" s="35"/>
      <c r="F83" s="35"/>
      <c r="G83" s="35"/>
      <c r="H83" s="35"/>
      <c r="I83" s="35"/>
      <c r="J83" s="35"/>
      <c r="K83" s="35"/>
      <c r="L83" s="35"/>
      <c r="M83" s="35"/>
      <c r="N83" s="35"/>
      <c r="O83" s="39">
        <f t="shared" ref="O83" si="123">Q83+X83</f>
        <v>36551</v>
      </c>
      <c r="P83" s="35">
        <f t="shared" ref="P83" si="124">R83+X83</f>
        <v>36551</v>
      </c>
      <c r="Q83" s="39">
        <f t="shared" ref="Q83" si="125">S83+U83+V83+W83</f>
        <v>36551</v>
      </c>
      <c r="R83" s="39">
        <f t="shared" ref="R83" si="126">T83+U83+V83+W83+X83</f>
        <v>36551</v>
      </c>
      <c r="S83" s="35"/>
      <c r="T83" s="35"/>
      <c r="U83" s="35"/>
      <c r="V83" s="35"/>
      <c r="W83" s="39">
        <f>SUMIF('PL3-GN TUNG DA'!$AO$15:$AO$514,"UBND huyện Châu Thành",'PL3-GN TUNG DA'!$W$15:$W$514)</f>
        <v>36551</v>
      </c>
      <c r="X83" s="35"/>
      <c r="Y83" s="39">
        <f t="shared" ref="Y83" si="127">Z83+AF83</f>
        <v>34316</v>
      </c>
      <c r="Z83" s="39">
        <f t="shared" ref="Z83" si="128">AA83+AB83+AC83+AD83</f>
        <v>0</v>
      </c>
      <c r="AA83" s="35"/>
      <c r="AB83" s="35"/>
      <c r="AC83" s="35"/>
      <c r="AD83" s="35"/>
      <c r="AE83" s="35"/>
      <c r="AF83" s="36">
        <f t="shared" ref="AF83" si="129">AG83+AL83</f>
        <v>34316</v>
      </c>
      <c r="AG83" s="36">
        <f t="shared" ref="AG83" si="130">AH83+AI83+AJ83+AK83</f>
        <v>34316</v>
      </c>
      <c r="AH83" s="35"/>
      <c r="AI83" s="35"/>
      <c r="AJ83" s="35"/>
      <c r="AK83" s="39">
        <f>SUMIF('PL3-GN TUNG DA'!$AO$15:$AO$514,"UBND huyện Châu Thành",'PL3-GN TUNG DA'!$AK$15:$AK$514)</f>
        <v>34316</v>
      </c>
      <c r="AL83" s="35"/>
      <c r="AM83" s="112">
        <f t="shared" si="115"/>
        <v>93.885256217340157</v>
      </c>
      <c r="AN83" s="326">
        <f t="shared" si="116"/>
        <v>93.885256217340157</v>
      </c>
    </row>
    <row r="84" spans="1:40" ht="44.25" customHeight="1">
      <c r="A84" s="19"/>
      <c r="B84" s="5" t="s">
        <v>336</v>
      </c>
      <c r="C84" s="35">
        <f>C85+C86</f>
        <v>183505</v>
      </c>
      <c r="D84" s="35">
        <f t="shared" si="20"/>
        <v>171486</v>
      </c>
      <c r="E84" s="35">
        <f t="shared" ref="E84:AD84" si="131">E85+E86</f>
        <v>183505</v>
      </c>
      <c r="F84" s="35">
        <f t="shared" si="131"/>
        <v>171486</v>
      </c>
      <c r="G84" s="35">
        <f t="shared" si="131"/>
        <v>26574</v>
      </c>
      <c r="H84" s="35">
        <f t="shared" si="131"/>
        <v>25771</v>
      </c>
      <c r="I84" s="35">
        <f t="shared" si="131"/>
        <v>156931</v>
      </c>
      <c r="J84" s="35">
        <f t="shared" si="131"/>
        <v>145715</v>
      </c>
      <c r="K84" s="35">
        <f t="shared" si="131"/>
        <v>0</v>
      </c>
      <c r="L84" s="35">
        <f t="shared" si="131"/>
        <v>0</v>
      </c>
      <c r="M84" s="35"/>
      <c r="N84" s="35"/>
      <c r="O84" s="35">
        <f t="shared" si="131"/>
        <v>0</v>
      </c>
      <c r="P84" s="35"/>
      <c r="Q84" s="35">
        <f t="shared" si="131"/>
        <v>0</v>
      </c>
      <c r="R84" s="35"/>
      <c r="S84" s="35">
        <f t="shared" si="131"/>
        <v>0</v>
      </c>
      <c r="T84" s="35"/>
      <c r="U84" s="35">
        <f t="shared" si="131"/>
        <v>0</v>
      </c>
      <c r="V84" s="35">
        <f t="shared" si="131"/>
        <v>0</v>
      </c>
      <c r="W84" s="35">
        <f t="shared" si="131"/>
        <v>0</v>
      </c>
      <c r="X84" s="35">
        <f t="shared" si="131"/>
        <v>0</v>
      </c>
      <c r="Y84" s="35">
        <f t="shared" si="131"/>
        <v>126948</v>
      </c>
      <c r="Z84" s="35">
        <f t="shared" si="131"/>
        <v>126948</v>
      </c>
      <c r="AA84" s="35">
        <f t="shared" si="131"/>
        <v>23969</v>
      </c>
      <c r="AB84" s="35">
        <f t="shared" si="131"/>
        <v>102979</v>
      </c>
      <c r="AC84" s="35">
        <f t="shared" si="131"/>
        <v>0</v>
      </c>
      <c r="AD84" s="35">
        <f t="shared" si="131"/>
        <v>0</v>
      </c>
      <c r="AE84" s="35"/>
      <c r="AF84" s="35"/>
      <c r="AG84" s="35"/>
      <c r="AH84" s="35"/>
      <c r="AI84" s="35"/>
      <c r="AJ84" s="35"/>
      <c r="AK84" s="35"/>
      <c r="AL84" s="35"/>
      <c r="AM84" s="112">
        <f t="shared" si="115"/>
        <v>69.179586387291906</v>
      </c>
      <c r="AN84" s="326">
        <f t="shared" si="116"/>
        <v>74.028200552814809</v>
      </c>
    </row>
    <row r="85" spans="1:40" s="74" customFormat="1">
      <c r="A85" s="46"/>
      <c r="B85" s="75" t="s">
        <v>447</v>
      </c>
      <c r="C85" s="36">
        <f>E85+O85</f>
        <v>0</v>
      </c>
      <c r="D85" s="36">
        <f t="shared" si="20"/>
        <v>0</v>
      </c>
      <c r="E85" s="36">
        <f t="shared" ref="E85:E87" si="132">G85+I85+K85+L85</f>
        <v>0</v>
      </c>
      <c r="F85" s="36">
        <f t="shared" ref="F85:F87" si="133">H85+J85+K85+M85+N85</f>
        <v>0</v>
      </c>
      <c r="G85" s="36">
        <f>SUMIF('PL3-GN TUNG DA'!$AO$15:$AO$514,"UBND huyện Châu Thành",'PL3-GN TUNG DA'!$G$15:$G$514)</f>
        <v>0</v>
      </c>
      <c r="H85" s="36">
        <f>SUMIF('PL3-GN TUNG DA'!$AO$15:$AO$514,"UBND huyện Châu Thành",'PL3-GN TUNG DA'!$H$15:$H$514)</f>
        <v>0</v>
      </c>
      <c r="I85" s="36">
        <f>SUMIF('PL3-GN TUNG DA'!$AO$15:$AO$514,"UBND huyện Châu Thành",'PL3-GN TUNG DA'!$I$15:$I$514)</f>
        <v>0</v>
      </c>
      <c r="J85" s="36">
        <f>SUMIF('PL3-GN TUNG DA'!$AO$15:$AO$514,"UBND huyện Châu Thành",'PL3-GN TUNG DA'!$J$15:$J$514)</f>
        <v>0</v>
      </c>
      <c r="K85" s="36"/>
      <c r="L85" s="36"/>
      <c r="M85" s="36"/>
      <c r="N85" s="36"/>
      <c r="O85" s="36"/>
      <c r="P85" s="36"/>
      <c r="Q85" s="36"/>
      <c r="R85" s="36"/>
      <c r="S85" s="36"/>
      <c r="T85" s="36"/>
      <c r="U85" s="36"/>
      <c r="V85" s="36"/>
      <c r="W85" s="36"/>
      <c r="X85" s="36"/>
      <c r="Y85" s="36">
        <f t="shared" ref="Y85:Y87" si="134">Z85+AF85</f>
        <v>0</v>
      </c>
      <c r="Z85" s="36">
        <f t="shared" ref="Z85:Z87" si="135">AA85+AB85+AC85+AD85</f>
        <v>0</v>
      </c>
      <c r="AA85" s="36"/>
      <c r="AB85" s="36">
        <f>SUMIF('PL3-GN TUNG DA'!$AO$15:$AO$514,"UBND huyện Châu Thành",'PL3-GN TUNG DA'!$AB$15:$AB$514)</f>
        <v>0</v>
      </c>
      <c r="AC85" s="36"/>
      <c r="AD85" s="36"/>
      <c r="AE85" s="36"/>
      <c r="AF85" s="36"/>
      <c r="AG85" s="36"/>
      <c r="AH85" s="36"/>
      <c r="AI85" s="36"/>
      <c r="AJ85" s="36"/>
      <c r="AK85" s="36"/>
      <c r="AL85" s="36"/>
      <c r="AM85" s="113"/>
      <c r="AN85" s="326"/>
    </row>
    <row r="86" spans="1:40" s="74" customFormat="1" ht="37.5">
      <c r="A86" s="46"/>
      <c r="B86" s="73" t="s">
        <v>436</v>
      </c>
      <c r="C86" s="36">
        <f>E86+O86</f>
        <v>183505</v>
      </c>
      <c r="D86" s="36">
        <f t="shared" si="20"/>
        <v>171486</v>
      </c>
      <c r="E86" s="36">
        <f t="shared" si="132"/>
        <v>183505</v>
      </c>
      <c r="F86" s="36">
        <f t="shared" si="133"/>
        <v>171486</v>
      </c>
      <c r="G86" s="36">
        <f>SUMIF('PL3-GN TUNG DA'!$AO$15:$AO$514,"Ban QLDA ĐTXD KV huyện Châu Thành",'PL3-GN TUNG DA'!$G$15:$G$514)</f>
        <v>26574</v>
      </c>
      <c r="H86" s="36">
        <f>SUMIF('PL3-GN TUNG DA'!$AO$15:$AO$514,"Ban QLDA ĐTXD KV huyện Châu Thành",'PL3-GN TUNG DA'!$H$15:$H$514)</f>
        <v>25771</v>
      </c>
      <c r="I86" s="36">
        <f>SUMIF('PL3-GN TUNG DA'!$AO$15:$AO$514,"Ban QLDA ĐTXD KV huyện Châu Thành",'PL3-GN TUNG DA'!$I$15:$I$514)</f>
        <v>156931</v>
      </c>
      <c r="J86" s="36">
        <f>SUMIF('PL3-GN TUNG DA'!$AO$15:$AO$514,"Ban QLDA ĐTXD KV huyện Châu Thành",'PL3-GN TUNG DA'!$J$15:$J$514)</f>
        <v>145715</v>
      </c>
      <c r="K86" s="36"/>
      <c r="L86" s="36"/>
      <c r="M86" s="36"/>
      <c r="N86" s="36"/>
      <c r="O86" s="36"/>
      <c r="P86" s="36"/>
      <c r="Q86" s="36"/>
      <c r="R86" s="36"/>
      <c r="S86" s="36"/>
      <c r="T86" s="36"/>
      <c r="U86" s="36"/>
      <c r="V86" s="36"/>
      <c r="W86" s="36"/>
      <c r="X86" s="36"/>
      <c r="Y86" s="36">
        <f t="shared" si="134"/>
        <v>126948</v>
      </c>
      <c r="Z86" s="36">
        <f t="shared" si="135"/>
        <v>126948</v>
      </c>
      <c r="AA86" s="36">
        <f>SUMIF('PL3-GN TUNG DA'!$AO$15:$AO$514,"Ban QLDA ĐTXD KV huyện Châu Thành",'PL3-GN TUNG DA'!$AA$15:$AA$514)</f>
        <v>23969</v>
      </c>
      <c r="AB86" s="36">
        <f>SUMIF('PL3-GN TUNG DA'!$AO$15:$AO$514,"Ban QLDA ĐTXD KV huyện Châu Thành",'PL3-GN TUNG DA'!$AB$15:$AB$514)</f>
        <v>102979</v>
      </c>
      <c r="AC86" s="36"/>
      <c r="AD86" s="36"/>
      <c r="AE86" s="36"/>
      <c r="AF86" s="36"/>
      <c r="AG86" s="36"/>
      <c r="AH86" s="36"/>
      <c r="AI86" s="36"/>
      <c r="AJ86" s="36"/>
      <c r="AK86" s="36"/>
      <c r="AL86" s="36"/>
      <c r="AM86" s="113">
        <f t="shared" si="115"/>
        <v>69.179586387291906</v>
      </c>
      <c r="AN86" s="326">
        <f t="shared" si="116"/>
        <v>74.028200552814809</v>
      </c>
    </row>
    <row r="87" spans="1:40" ht="45" customHeight="1">
      <c r="A87" s="19"/>
      <c r="B87" s="5" t="s">
        <v>439</v>
      </c>
      <c r="C87" s="35">
        <f>E87+O87</f>
        <v>39926</v>
      </c>
      <c r="D87" s="35">
        <f t="shared" si="20"/>
        <v>39926</v>
      </c>
      <c r="E87" s="39">
        <f t="shared" si="132"/>
        <v>39926</v>
      </c>
      <c r="F87" s="39">
        <f t="shared" si="133"/>
        <v>39926</v>
      </c>
      <c r="G87" s="35">
        <f>'PL3-GN TUNG DA'!G27</f>
        <v>29926</v>
      </c>
      <c r="H87" s="35">
        <f>'PL3-GN TUNG DA'!H27</f>
        <v>29926</v>
      </c>
      <c r="I87" s="35"/>
      <c r="J87" s="35"/>
      <c r="K87" s="35">
        <f>'PL3-GN TUNG DA'!K27</f>
        <v>10000</v>
      </c>
      <c r="L87" s="35"/>
      <c r="M87" s="35"/>
      <c r="N87" s="35"/>
      <c r="O87" s="35"/>
      <c r="P87" s="35"/>
      <c r="Q87" s="35"/>
      <c r="R87" s="35"/>
      <c r="S87" s="35"/>
      <c r="T87" s="35"/>
      <c r="U87" s="35"/>
      <c r="V87" s="35"/>
      <c r="W87" s="35"/>
      <c r="X87" s="35"/>
      <c r="Y87" s="39">
        <f t="shared" si="134"/>
        <v>30642</v>
      </c>
      <c r="Z87" s="39">
        <f t="shared" si="135"/>
        <v>30642</v>
      </c>
      <c r="AA87" s="35">
        <f>'PL3-GN TUNG DA'!AA27</f>
        <v>24905</v>
      </c>
      <c r="AB87" s="35"/>
      <c r="AC87" s="35">
        <f>'PL3-GN TUNG DA'!AC27</f>
        <v>5737</v>
      </c>
      <c r="AD87" s="35"/>
      <c r="AE87" s="35"/>
      <c r="AF87" s="35"/>
      <c r="AG87" s="35"/>
      <c r="AH87" s="35"/>
      <c r="AI87" s="35"/>
      <c r="AJ87" s="35"/>
      <c r="AK87" s="35"/>
      <c r="AL87" s="35"/>
      <c r="AM87" s="112">
        <f t="shared" si="115"/>
        <v>76.746981916545607</v>
      </c>
      <c r="AN87" s="326">
        <f t="shared" si="116"/>
        <v>76.746981916545607</v>
      </c>
    </row>
    <row r="88" spans="1:40">
      <c r="A88" s="20">
        <v>8</v>
      </c>
      <c r="B88" s="44" t="s">
        <v>17</v>
      </c>
      <c r="C88" s="34">
        <f>C89+C92+C95</f>
        <v>294598</v>
      </c>
      <c r="D88" s="34">
        <f>D89+D92+D95</f>
        <v>316899</v>
      </c>
      <c r="E88" s="34">
        <f t="shared" ref="E88:AL88" si="136">E89+E92+E95</f>
        <v>132254</v>
      </c>
      <c r="F88" s="34">
        <f t="shared" si="136"/>
        <v>154555</v>
      </c>
      <c r="G88" s="34">
        <f t="shared" si="136"/>
        <v>44170</v>
      </c>
      <c r="H88" s="34">
        <f t="shared" si="136"/>
        <v>45510</v>
      </c>
      <c r="I88" s="34">
        <f t="shared" si="136"/>
        <v>58084</v>
      </c>
      <c r="J88" s="34">
        <f t="shared" si="136"/>
        <v>79045</v>
      </c>
      <c r="K88" s="34">
        <f t="shared" si="136"/>
        <v>30000</v>
      </c>
      <c r="L88" s="34">
        <f t="shared" si="136"/>
        <v>0</v>
      </c>
      <c r="M88" s="34"/>
      <c r="N88" s="34"/>
      <c r="O88" s="34">
        <f t="shared" si="136"/>
        <v>162344</v>
      </c>
      <c r="P88" s="34">
        <f t="shared" si="136"/>
        <v>162344</v>
      </c>
      <c r="Q88" s="34">
        <f t="shared" si="136"/>
        <v>162344</v>
      </c>
      <c r="R88" s="34">
        <f t="shared" si="136"/>
        <v>162344</v>
      </c>
      <c r="S88" s="34">
        <f t="shared" si="136"/>
        <v>132000</v>
      </c>
      <c r="T88" s="34">
        <f t="shared" si="136"/>
        <v>132000</v>
      </c>
      <c r="U88" s="34">
        <f t="shared" si="136"/>
        <v>0</v>
      </c>
      <c r="V88" s="34">
        <f t="shared" si="136"/>
        <v>0</v>
      </c>
      <c r="W88" s="34">
        <f t="shared" si="136"/>
        <v>30344</v>
      </c>
      <c r="X88" s="34">
        <f t="shared" si="136"/>
        <v>0</v>
      </c>
      <c r="Y88" s="34">
        <f t="shared" si="136"/>
        <v>283997</v>
      </c>
      <c r="Z88" s="34">
        <f t="shared" si="136"/>
        <v>123838</v>
      </c>
      <c r="AA88" s="34">
        <f t="shared" si="136"/>
        <v>29184</v>
      </c>
      <c r="AB88" s="34">
        <f t="shared" si="136"/>
        <v>75758</v>
      </c>
      <c r="AC88" s="34">
        <f t="shared" si="136"/>
        <v>18896</v>
      </c>
      <c r="AD88" s="34">
        <f t="shared" si="136"/>
        <v>0</v>
      </c>
      <c r="AE88" s="34"/>
      <c r="AF88" s="34">
        <f t="shared" si="136"/>
        <v>160159</v>
      </c>
      <c r="AG88" s="34">
        <f t="shared" si="136"/>
        <v>160159</v>
      </c>
      <c r="AH88" s="34">
        <f t="shared" si="136"/>
        <v>132000</v>
      </c>
      <c r="AI88" s="34">
        <f t="shared" si="136"/>
        <v>0</v>
      </c>
      <c r="AJ88" s="34">
        <f t="shared" si="136"/>
        <v>0</v>
      </c>
      <c r="AK88" s="34">
        <f t="shared" si="136"/>
        <v>28159</v>
      </c>
      <c r="AL88" s="34">
        <f t="shared" si="136"/>
        <v>0</v>
      </c>
      <c r="AM88" s="111">
        <f t="shared" si="115"/>
        <v>96.401537009755671</v>
      </c>
      <c r="AN88" s="327">
        <f t="shared" si="116"/>
        <v>89.617512204203862</v>
      </c>
    </row>
    <row r="89" spans="1:40">
      <c r="A89" s="19"/>
      <c r="B89" s="45" t="s">
        <v>335</v>
      </c>
      <c r="C89" s="35">
        <f>C90+C91</f>
        <v>162344</v>
      </c>
      <c r="D89" s="35">
        <f t="shared" si="20"/>
        <v>162344</v>
      </c>
      <c r="E89" s="35"/>
      <c r="F89" s="35"/>
      <c r="G89" s="35">
        <f t="shared" ref="G89:L89" si="137">G90+G91</f>
        <v>0</v>
      </c>
      <c r="H89" s="35"/>
      <c r="I89" s="35">
        <f t="shared" si="137"/>
        <v>0</v>
      </c>
      <c r="J89" s="35"/>
      <c r="K89" s="35">
        <f t="shared" si="137"/>
        <v>0</v>
      </c>
      <c r="L89" s="35">
        <f t="shared" si="137"/>
        <v>0</v>
      </c>
      <c r="M89" s="35"/>
      <c r="N89" s="35"/>
      <c r="O89" s="39">
        <f>O90+O91</f>
        <v>162344</v>
      </c>
      <c r="P89" s="39">
        <f>P90+P91</f>
        <v>162344</v>
      </c>
      <c r="Q89" s="39">
        <f t="shared" ref="Q89:AK89" si="138">Q90+Q91</f>
        <v>162344</v>
      </c>
      <c r="R89" s="39">
        <f t="shared" si="138"/>
        <v>162344</v>
      </c>
      <c r="S89" s="39">
        <f t="shared" si="138"/>
        <v>132000</v>
      </c>
      <c r="T89" s="39">
        <f t="shared" si="138"/>
        <v>132000</v>
      </c>
      <c r="U89" s="39">
        <f t="shared" si="138"/>
        <v>0</v>
      </c>
      <c r="V89" s="39">
        <f t="shared" si="138"/>
        <v>0</v>
      </c>
      <c r="W89" s="39">
        <f t="shared" si="138"/>
        <v>30344</v>
      </c>
      <c r="X89" s="39">
        <f t="shared" si="138"/>
        <v>0</v>
      </c>
      <c r="Y89" s="39">
        <f t="shared" si="138"/>
        <v>160159</v>
      </c>
      <c r="Z89" s="39">
        <f t="shared" si="138"/>
        <v>0</v>
      </c>
      <c r="AA89" s="39">
        <f t="shared" si="138"/>
        <v>0</v>
      </c>
      <c r="AB89" s="39">
        <f t="shared" si="138"/>
        <v>0</v>
      </c>
      <c r="AC89" s="39">
        <f t="shared" si="138"/>
        <v>0</v>
      </c>
      <c r="AD89" s="39">
        <f t="shared" si="138"/>
        <v>0</v>
      </c>
      <c r="AE89" s="39"/>
      <c r="AF89" s="39">
        <f t="shared" si="138"/>
        <v>160159</v>
      </c>
      <c r="AG89" s="39">
        <f t="shared" si="138"/>
        <v>160159</v>
      </c>
      <c r="AH89" s="39">
        <f t="shared" si="138"/>
        <v>132000</v>
      </c>
      <c r="AI89" s="39">
        <f t="shared" si="138"/>
        <v>0</v>
      </c>
      <c r="AJ89" s="39">
        <f t="shared" si="138"/>
        <v>0</v>
      </c>
      <c r="AK89" s="39">
        <f t="shared" si="138"/>
        <v>28159</v>
      </c>
      <c r="AL89" s="35"/>
      <c r="AM89" s="112">
        <f t="shared" si="115"/>
        <v>98.654092544227083</v>
      </c>
      <c r="AN89" s="326">
        <f t="shared" si="116"/>
        <v>98.654092544227083</v>
      </c>
    </row>
    <row r="90" spans="1:40" s="74" customFormat="1">
      <c r="A90" s="46"/>
      <c r="B90" s="75" t="s">
        <v>437</v>
      </c>
      <c r="C90" s="36">
        <f t="shared" ref="C90:C91" si="139">E90+O90</f>
        <v>30344</v>
      </c>
      <c r="D90" s="36">
        <f t="shared" si="20"/>
        <v>30344</v>
      </c>
      <c r="E90" s="36">
        <f t="shared" ref="E90:E91" si="140">G90+I90+K90+L90</f>
        <v>0</v>
      </c>
      <c r="F90" s="36"/>
      <c r="G90" s="36"/>
      <c r="H90" s="36"/>
      <c r="I90" s="36"/>
      <c r="J90" s="36"/>
      <c r="K90" s="36"/>
      <c r="L90" s="36"/>
      <c r="M90" s="36"/>
      <c r="N90" s="36"/>
      <c r="O90" s="36">
        <f t="shared" ref="O90:O91" si="141">Q90+X90</f>
        <v>30344</v>
      </c>
      <c r="P90" s="36">
        <f t="shared" ref="P90:P91" si="142">R90+X90</f>
        <v>30344</v>
      </c>
      <c r="Q90" s="36">
        <f t="shared" ref="Q90:Q91" si="143">S90+U90+V90+W90</f>
        <v>30344</v>
      </c>
      <c r="R90" s="36">
        <f t="shared" ref="R90:R91" si="144">T90+U90+V90+W90+X90</f>
        <v>30344</v>
      </c>
      <c r="S90" s="36"/>
      <c r="T90" s="36"/>
      <c r="U90" s="36"/>
      <c r="V90" s="36"/>
      <c r="W90" s="36">
        <f>SUMIF('PL3-GN TUNG DA'!$AO$15:$AO$514,"UBND huyện Phú Tân",'PL3-GN TUNG DA'!$W$15:$W$514)</f>
        <v>30344</v>
      </c>
      <c r="X90" s="36"/>
      <c r="Y90" s="36">
        <f t="shared" ref="Y90:Y91" si="145">Z90+AF90</f>
        <v>28159</v>
      </c>
      <c r="Z90" s="36">
        <f t="shared" ref="Z90:Z91" si="146">AA90+AB90+AC90+AD90</f>
        <v>0</v>
      </c>
      <c r="AA90" s="36"/>
      <c r="AB90" s="36">
        <f>SUMIF('PL3-GN TUNG DA'!$AO$15:$AO$514,B90,'PL3-GN TUNG DA'!$AB$15:$AB$514)</f>
        <v>0</v>
      </c>
      <c r="AC90" s="36"/>
      <c r="AD90" s="36"/>
      <c r="AE90" s="36"/>
      <c r="AF90" s="36">
        <f t="shared" ref="AF90:AF91" si="147">AG90+AL90</f>
        <v>28159</v>
      </c>
      <c r="AG90" s="36">
        <f t="shared" ref="AG90:AG91" si="148">AH90+AI90+AJ90+AK90</f>
        <v>28159</v>
      </c>
      <c r="AH90" s="36"/>
      <c r="AI90" s="36"/>
      <c r="AJ90" s="36"/>
      <c r="AK90" s="36">
        <f>SUMIF('PL3-GN TUNG DA'!$AO$15:$AO$514,"UBND huyện Phú Tân",'PL3-GN TUNG DA'!$AK$15:$AK$514)</f>
        <v>28159</v>
      </c>
      <c r="AL90" s="36"/>
      <c r="AM90" s="113">
        <f t="shared" si="115"/>
        <v>92.799235433693653</v>
      </c>
      <c r="AN90" s="326">
        <f t="shared" si="116"/>
        <v>92.799235433693653</v>
      </c>
    </row>
    <row r="91" spans="1:40" s="74" customFormat="1">
      <c r="A91" s="46"/>
      <c r="B91" s="75" t="s">
        <v>438</v>
      </c>
      <c r="C91" s="36">
        <f t="shared" si="139"/>
        <v>132000</v>
      </c>
      <c r="D91" s="36">
        <f t="shared" si="20"/>
        <v>132000</v>
      </c>
      <c r="E91" s="36">
        <f t="shared" si="140"/>
        <v>0</v>
      </c>
      <c r="F91" s="36"/>
      <c r="G91" s="36"/>
      <c r="H91" s="36"/>
      <c r="I91" s="36"/>
      <c r="J91" s="36"/>
      <c r="K91" s="36"/>
      <c r="L91" s="36"/>
      <c r="M91" s="36"/>
      <c r="N91" s="36"/>
      <c r="O91" s="36">
        <f t="shared" si="141"/>
        <v>132000</v>
      </c>
      <c r="P91" s="36">
        <f t="shared" si="142"/>
        <v>132000</v>
      </c>
      <c r="Q91" s="36">
        <f t="shared" si="143"/>
        <v>132000</v>
      </c>
      <c r="R91" s="36">
        <f t="shared" si="144"/>
        <v>132000</v>
      </c>
      <c r="S91" s="36">
        <f>SUMIF('PL3-GN TUNG DA'!$AO$15:$AO$514,"Ban QLDA ĐTXD KV huyện Phú Tân",'PL3-GN TUNG DA'!$S$15:$S$514)</f>
        <v>132000</v>
      </c>
      <c r="T91" s="36">
        <f>SUMIF('PL3-GN TUNG DA'!$AO$15:$AO$514,"Ban QLDA ĐTXD KV huyện Phú Tân",'PL3-GN TUNG DA'!$T$15:$T$514)</f>
        <v>132000</v>
      </c>
      <c r="U91" s="36"/>
      <c r="V91" s="36"/>
      <c r="W91" s="36"/>
      <c r="X91" s="36"/>
      <c r="Y91" s="36">
        <f t="shared" si="145"/>
        <v>132000</v>
      </c>
      <c r="Z91" s="36">
        <f t="shared" si="146"/>
        <v>0</v>
      </c>
      <c r="AA91" s="36"/>
      <c r="AB91" s="36">
        <f>SUMIF('PL3-GN TUNG DA'!$AO$15:$AO$514,B91,'PL3-GN TUNG DA'!$AB$15:$AB$514)</f>
        <v>0</v>
      </c>
      <c r="AC91" s="36"/>
      <c r="AD91" s="36"/>
      <c r="AE91" s="36"/>
      <c r="AF91" s="36">
        <f t="shared" si="147"/>
        <v>132000</v>
      </c>
      <c r="AG91" s="36">
        <f t="shared" si="148"/>
        <v>132000</v>
      </c>
      <c r="AH91" s="36">
        <f>SUMIF('PL3-GN TUNG DA'!$AO$15:$AO$514,"Ban QLDA ĐTXD KV huyện Phú Tân",'PL3-GN TUNG DA'!$AH$15:$AH$514)</f>
        <v>132000</v>
      </c>
      <c r="AI91" s="36"/>
      <c r="AJ91" s="36"/>
      <c r="AK91" s="36"/>
      <c r="AL91" s="36"/>
      <c r="AM91" s="113">
        <f t="shared" si="115"/>
        <v>100</v>
      </c>
      <c r="AN91" s="326">
        <f t="shared" si="116"/>
        <v>100</v>
      </c>
    </row>
    <row r="92" spans="1:40" ht="42" customHeight="1">
      <c r="A92" s="19"/>
      <c r="B92" s="5" t="s">
        <v>336</v>
      </c>
      <c r="C92" s="35">
        <f>C93+C94</f>
        <v>67525</v>
      </c>
      <c r="D92" s="35">
        <f t="shared" si="20"/>
        <v>89826</v>
      </c>
      <c r="E92" s="35">
        <f t="shared" ref="E92:AD92" si="149">E93+E94</f>
        <v>67525</v>
      </c>
      <c r="F92" s="35">
        <f t="shared" si="149"/>
        <v>89826</v>
      </c>
      <c r="G92" s="35">
        <f t="shared" si="149"/>
        <v>9441</v>
      </c>
      <c r="H92" s="35">
        <f t="shared" si="149"/>
        <v>10781</v>
      </c>
      <c r="I92" s="35">
        <f t="shared" si="149"/>
        <v>58084</v>
      </c>
      <c r="J92" s="35">
        <f t="shared" si="149"/>
        <v>79045</v>
      </c>
      <c r="K92" s="35">
        <f t="shared" si="149"/>
        <v>0</v>
      </c>
      <c r="L92" s="35">
        <f t="shared" si="149"/>
        <v>0</v>
      </c>
      <c r="M92" s="35"/>
      <c r="N92" s="35"/>
      <c r="O92" s="35">
        <f t="shared" si="149"/>
        <v>0</v>
      </c>
      <c r="P92" s="35"/>
      <c r="Q92" s="35">
        <f t="shared" si="149"/>
        <v>0</v>
      </c>
      <c r="R92" s="35"/>
      <c r="S92" s="35">
        <f t="shared" si="149"/>
        <v>0</v>
      </c>
      <c r="T92" s="35"/>
      <c r="U92" s="35">
        <f t="shared" si="149"/>
        <v>0</v>
      </c>
      <c r="V92" s="35">
        <f t="shared" si="149"/>
        <v>0</v>
      </c>
      <c r="W92" s="35">
        <f t="shared" si="149"/>
        <v>0</v>
      </c>
      <c r="X92" s="35">
        <f t="shared" si="149"/>
        <v>0</v>
      </c>
      <c r="Y92" s="35">
        <f t="shared" si="149"/>
        <v>86285</v>
      </c>
      <c r="Z92" s="35">
        <f t="shared" si="149"/>
        <v>86285</v>
      </c>
      <c r="AA92" s="35">
        <f t="shared" si="149"/>
        <v>10527</v>
      </c>
      <c r="AB92" s="35">
        <f t="shared" si="149"/>
        <v>75758</v>
      </c>
      <c r="AC92" s="35">
        <f t="shared" si="149"/>
        <v>0</v>
      </c>
      <c r="AD92" s="35">
        <f t="shared" si="149"/>
        <v>0</v>
      </c>
      <c r="AE92" s="35"/>
      <c r="AF92" s="35"/>
      <c r="AG92" s="35"/>
      <c r="AH92" s="35"/>
      <c r="AI92" s="35"/>
      <c r="AJ92" s="35"/>
      <c r="AK92" s="35"/>
      <c r="AL92" s="35"/>
      <c r="AM92" s="112">
        <f t="shared" si="115"/>
        <v>127.78230285079599</v>
      </c>
      <c r="AN92" s="326">
        <f t="shared" si="116"/>
        <v>96.05793422839713</v>
      </c>
    </row>
    <row r="93" spans="1:40" s="74" customFormat="1">
      <c r="A93" s="46"/>
      <c r="B93" s="75" t="s">
        <v>437</v>
      </c>
      <c r="C93" s="36">
        <f t="shared" ref="C93:C95" si="150">E93+O93</f>
        <v>1441</v>
      </c>
      <c r="D93" s="36">
        <f t="shared" si="20"/>
        <v>0</v>
      </c>
      <c r="E93" s="36">
        <f t="shared" ref="E93:E95" si="151">G93+I93+K93+L93</f>
        <v>1441</v>
      </c>
      <c r="F93" s="36">
        <f t="shared" ref="F93:F95" si="152">H93+J93+K93+M93+N93</f>
        <v>0</v>
      </c>
      <c r="G93" s="36">
        <f>SUMIF('PL3-GN TUNG DA'!$AO$15:$AO$514,"UBND huyện Phú Tân",'PL3-GN TUNG DA'!$G$15:$G$514)</f>
        <v>1441</v>
      </c>
      <c r="H93" s="36">
        <f>SUMIF('PL3-GN TUNG DA'!$AO$15:$AO$514,"UBND huyện Phú Tân",'PL3-GN TUNG DA'!$H$15:$H$514)</f>
        <v>0</v>
      </c>
      <c r="I93" s="36">
        <f>SUMIF('PL3-GN TUNG DA'!$AO$15:$AO$514,"UBND huyện Phú Tân",'PL3-GN TUNG DA'!$I$15:$I$514)</f>
        <v>0</v>
      </c>
      <c r="J93" s="36">
        <f>SUMIF('PL3-GN TUNG DA'!$AO$15:$AO$514,"UBND huyện Phú Tân",'PL3-GN TUNG DA'!$J$15:$J$514)</f>
        <v>0</v>
      </c>
      <c r="K93" s="36"/>
      <c r="L93" s="36"/>
      <c r="M93" s="36"/>
      <c r="N93" s="36"/>
      <c r="O93" s="36"/>
      <c r="P93" s="36"/>
      <c r="Q93" s="36"/>
      <c r="R93" s="36"/>
      <c r="S93" s="36"/>
      <c r="T93" s="36"/>
      <c r="U93" s="36"/>
      <c r="V93" s="36"/>
      <c r="W93" s="36"/>
      <c r="X93" s="36"/>
      <c r="Y93" s="36">
        <f t="shared" ref="Y93:Y95" si="153">Z93+AF93</f>
        <v>0</v>
      </c>
      <c r="Z93" s="36">
        <f t="shared" ref="Z93:Z95" si="154">AA93+AB93+AC93+AD93</f>
        <v>0</v>
      </c>
      <c r="AA93" s="36">
        <f>SUMIF('PL3-GN TUNG DA'!$AO$15:$AO$514,"UBND huyện Phú Tân",'PL3-GN TUNG DA'!$AA$15:$AA$514)</f>
        <v>0</v>
      </c>
      <c r="AB93" s="36">
        <f>SUMIF('PL3-GN TUNG DA'!$AO$15:$AO$514,"UBND huyện Phú Tân",'PL3-GN TUNG DA'!$AB$15:$AB$514)</f>
        <v>0</v>
      </c>
      <c r="AC93" s="36"/>
      <c r="AD93" s="36"/>
      <c r="AE93" s="36"/>
      <c r="AF93" s="36"/>
      <c r="AG93" s="36"/>
      <c r="AH93" s="36"/>
      <c r="AI93" s="36"/>
      <c r="AJ93" s="36"/>
      <c r="AK93" s="36"/>
      <c r="AL93" s="36"/>
      <c r="AM93" s="113">
        <f t="shared" si="115"/>
        <v>0</v>
      </c>
      <c r="AN93" s="326"/>
    </row>
    <row r="94" spans="1:40" s="74" customFormat="1">
      <c r="A94" s="46"/>
      <c r="B94" s="75" t="s">
        <v>438</v>
      </c>
      <c r="C94" s="36">
        <f t="shared" si="150"/>
        <v>66084</v>
      </c>
      <c r="D94" s="36">
        <f t="shared" si="20"/>
        <v>89826</v>
      </c>
      <c r="E94" s="36">
        <f t="shared" si="151"/>
        <v>66084</v>
      </c>
      <c r="F94" s="36">
        <f t="shared" si="152"/>
        <v>89826</v>
      </c>
      <c r="G94" s="36">
        <f>SUMIF('PL3-GN TUNG DA'!$AO$15:$AO$514,"Ban QLDA ĐTXD KV huyện Phú Tân",'PL3-GN TUNG DA'!$G$15:$G$514)</f>
        <v>8000</v>
      </c>
      <c r="H94" s="36">
        <f>SUMIF('PL3-GN TUNG DA'!$AO$15:$AO$514,"Ban QLDA ĐTXD KV huyện Phú Tân",'PL3-GN TUNG DA'!$H$15:$H$514)</f>
        <v>10781</v>
      </c>
      <c r="I94" s="36">
        <f>SUMIF('PL3-GN TUNG DA'!$AO$15:$AO$514,"Ban QLDA ĐTXD KV huyện Phú Tân",'PL3-GN TUNG DA'!$I$15:$I$514)</f>
        <v>58084</v>
      </c>
      <c r="J94" s="36">
        <f>SUMIF('PL3-GN TUNG DA'!$AO$15:$AO$514,"Ban QLDA ĐTXD KV huyện Phú Tân",'PL3-GN TUNG DA'!$J$15:$J$514)</f>
        <v>79045</v>
      </c>
      <c r="K94" s="36"/>
      <c r="L94" s="36"/>
      <c r="M94" s="36"/>
      <c r="N94" s="36"/>
      <c r="O94" s="36"/>
      <c r="P94" s="36"/>
      <c r="Q94" s="36"/>
      <c r="R94" s="36"/>
      <c r="S94" s="36"/>
      <c r="T94" s="36"/>
      <c r="U94" s="36"/>
      <c r="V94" s="36"/>
      <c r="W94" s="36"/>
      <c r="X94" s="36"/>
      <c r="Y94" s="36">
        <f t="shared" si="153"/>
        <v>86285</v>
      </c>
      <c r="Z94" s="36">
        <f t="shared" si="154"/>
        <v>86285</v>
      </c>
      <c r="AA94" s="36">
        <f>SUMIF('PL3-GN TUNG DA'!$AO$15:$AO$514,"Ban QLDA ĐTXD KV huyện Phú Tân",'PL3-GN TUNG DA'!$AA$15:$AA$514)</f>
        <v>10527</v>
      </c>
      <c r="AB94" s="36">
        <f>SUMIF('PL3-GN TUNG DA'!$AO$15:$AO$514,"Ban QLDA ĐTXD KV huyện Phú Tân",'PL3-GN TUNG DA'!$AB$15:$AB$514)</f>
        <v>75758</v>
      </c>
      <c r="AC94" s="36"/>
      <c r="AD94" s="36"/>
      <c r="AE94" s="36"/>
      <c r="AF94" s="36"/>
      <c r="AG94" s="36"/>
      <c r="AH94" s="36"/>
      <c r="AI94" s="36"/>
      <c r="AJ94" s="36"/>
      <c r="AK94" s="36"/>
      <c r="AL94" s="36"/>
      <c r="AM94" s="113">
        <f t="shared" si="115"/>
        <v>130.56867017735004</v>
      </c>
      <c r="AN94" s="326">
        <f t="shared" si="116"/>
        <v>96.05793422839713</v>
      </c>
    </row>
    <row r="95" spans="1:40" ht="49.5" customHeight="1">
      <c r="A95" s="19"/>
      <c r="B95" s="5" t="s">
        <v>439</v>
      </c>
      <c r="C95" s="35">
        <f t="shared" si="150"/>
        <v>64729</v>
      </c>
      <c r="D95" s="35">
        <f t="shared" si="20"/>
        <v>64729</v>
      </c>
      <c r="E95" s="39">
        <f t="shared" si="151"/>
        <v>64729</v>
      </c>
      <c r="F95" s="39">
        <f t="shared" si="152"/>
        <v>64729</v>
      </c>
      <c r="G95" s="35">
        <f>'PL3-GN TUNG DA'!G28</f>
        <v>34729</v>
      </c>
      <c r="H95" s="35">
        <f>'PL3-GN TUNG DA'!H28</f>
        <v>34729</v>
      </c>
      <c r="I95" s="35"/>
      <c r="J95" s="35"/>
      <c r="K95" s="35">
        <f>'PL3-GN TUNG DA'!K28</f>
        <v>30000</v>
      </c>
      <c r="L95" s="35"/>
      <c r="M95" s="35"/>
      <c r="N95" s="35"/>
      <c r="O95" s="35"/>
      <c r="P95" s="35"/>
      <c r="Q95" s="35"/>
      <c r="R95" s="35"/>
      <c r="S95" s="35"/>
      <c r="T95" s="35"/>
      <c r="U95" s="35"/>
      <c r="V95" s="35"/>
      <c r="W95" s="35"/>
      <c r="X95" s="35"/>
      <c r="Y95" s="39">
        <f t="shared" si="153"/>
        <v>37553</v>
      </c>
      <c r="Z95" s="39">
        <f t="shared" si="154"/>
        <v>37553</v>
      </c>
      <c r="AA95" s="35">
        <f>'PL3-GN TUNG DA'!AA28</f>
        <v>18657</v>
      </c>
      <c r="AB95" s="35"/>
      <c r="AC95" s="35">
        <f>'PL3-GN TUNG DA'!AC28</f>
        <v>18896</v>
      </c>
      <c r="AD95" s="35"/>
      <c r="AE95" s="35"/>
      <c r="AF95" s="35"/>
      <c r="AG95" s="35"/>
      <c r="AH95" s="35"/>
      <c r="AI95" s="35"/>
      <c r="AJ95" s="35"/>
      <c r="AK95" s="35"/>
      <c r="AL95" s="35"/>
      <c r="AM95" s="112">
        <f t="shared" si="115"/>
        <v>58.015727108405812</v>
      </c>
      <c r="AN95" s="326">
        <f t="shared" si="116"/>
        <v>58.015727108405812</v>
      </c>
    </row>
    <row r="96" spans="1:40">
      <c r="A96" s="20">
        <v>9</v>
      </c>
      <c r="B96" s="44" t="s">
        <v>18</v>
      </c>
      <c r="C96" s="34">
        <f>C97+C98+C101</f>
        <v>222278</v>
      </c>
      <c r="D96" s="34">
        <f>D97+D98+D101</f>
        <v>249388</v>
      </c>
      <c r="E96" s="34">
        <f t="shared" ref="E96:AL96" si="155">E97+E98+E101</f>
        <v>139726</v>
      </c>
      <c r="F96" s="34">
        <f t="shared" si="155"/>
        <v>212836</v>
      </c>
      <c r="G96" s="34">
        <f t="shared" si="155"/>
        <v>32424</v>
      </c>
      <c r="H96" s="34">
        <f t="shared" si="155"/>
        <v>32424</v>
      </c>
      <c r="I96" s="34">
        <f t="shared" si="155"/>
        <v>77302</v>
      </c>
      <c r="J96" s="34">
        <f t="shared" si="155"/>
        <v>150412</v>
      </c>
      <c r="K96" s="34">
        <f t="shared" si="155"/>
        <v>30000</v>
      </c>
      <c r="L96" s="34">
        <f t="shared" si="155"/>
        <v>0</v>
      </c>
      <c r="M96" s="34"/>
      <c r="N96" s="34"/>
      <c r="O96" s="34">
        <f t="shared" si="155"/>
        <v>82552</v>
      </c>
      <c r="P96" s="34">
        <f t="shared" si="155"/>
        <v>36552</v>
      </c>
      <c r="Q96" s="34">
        <f t="shared" si="155"/>
        <v>82552</v>
      </c>
      <c r="R96" s="34">
        <f t="shared" si="155"/>
        <v>36552</v>
      </c>
      <c r="S96" s="34">
        <f t="shared" si="155"/>
        <v>46000</v>
      </c>
      <c r="T96" s="34">
        <f t="shared" si="155"/>
        <v>0</v>
      </c>
      <c r="U96" s="34">
        <f t="shared" si="155"/>
        <v>0</v>
      </c>
      <c r="V96" s="34">
        <f t="shared" si="155"/>
        <v>0</v>
      </c>
      <c r="W96" s="34">
        <f t="shared" si="155"/>
        <v>36552</v>
      </c>
      <c r="X96" s="34">
        <f t="shared" si="155"/>
        <v>0</v>
      </c>
      <c r="Y96" s="34">
        <f t="shared" si="155"/>
        <v>162537</v>
      </c>
      <c r="Z96" s="34">
        <f t="shared" si="155"/>
        <v>129492</v>
      </c>
      <c r="AA96" s="34">
        <f t="shared" si="155"/>
        <v>14584</v>
      </c>
      <c r="AB96" s="34">
        <f t="shared" si="155"/>
        <v>99953</v>
      </c>
      <c r="AC96" s="34">
        <f t="shared" si="155"/>
        <v>14955</v>
      </c>
      <c r="AD96" s="34">
        <f t="shared" si="155"/>
        <v>0</v>
      </c>
      <c r="AE96" s="34"/>
      <c r="AF96" s="34">
        <f t="shared" si="155"/>
        <v>33045</v>
      </c>
      <c r="AG96" s="34">
        <f t="shared" si="155"/>
        <v>33045</v>
      </c>
      <c r="AH96" s="34">
        <f t="shared" si="155"/>
        <v>0</v>
      </c>
      <c r="AI96" s="34">
        <f t="shared" si="155"/>
        <v>0</v>
      </c>
      <c r="AJ96" s="34">
        <f t="shared" si="155"/>
        <v>0</v>
      </c>
      <c r="AK96" s="34">
        <f t="shared" si="155"/>
        <v>33045</v>
      </c>
      <c r="AL96" s="34">
        <f t="shared" si="155"/>
        <v>0</v>
      </c>
      <c r="AM96" s="111">
        <f t="shared" si="115"/>
        <v>73.123296052690776</v>
      </c>
      <c r="AN96" s="327">
        <f t="shared" si="116"/>
        <v>65.174346800968777</v>
      </c>
    </row>
    <row r="97" spans="1:40">
      <c r="A97" s="19"/>
      <c r="B97" s="45" t="s">
        <v>335</v>
      </c>
      <c r="C97" s="35">
        <f t="shared" ref="C97" si="156">E97+O97</f>
        <v>82552</v>
      </c>
      <c r="D97" s="35">
        <f t="shared" si="20"/>
        <v>36552</v>
      </c>
      <c r="E97" s="39">
        <f t="shared" ref="E97" si="157">G97+I97+K97+L97</f>
        <v>0</v>
      </c>
      <c r="F97" s="39"/>
      <c r="G97" s="35"/>
      <c r="H97" s="35"/>
      <c r="I97" s="35"/>
      <c r="J97" s="35"/>
      <c r="K97" s="35"/>
      <c r="L97" s="35"/>
      <c r="M97" s="35"/>
      <c r="N97" s="35"/>
      <c r="O97" s="39">
        <f t="shared" ref="O97" si="158">Q97+X97</f>
        <v>82552</v>
      </c>
      <c r="P97" s="35">
        <f t="shared" ref="P97" si="159">R97+X97</f>
        <v>36552</v>
      </c>
      <c r="Q97" s="39">
        <f t="shared" ref="Q97" si="160">S97+U97+V97+W97</f>
        <v>82552</v>
      </c>
      <c r="R97" s="39">
        <f t="shared" ref="R97" si="161">T97+U97+V97+W97+X97</f>
        <v>36552</v>
      </c>
      <c r="S97" s="39">
        <f>SUMIF('PL3-GN TUNG DA'!$AO$15:$AO$514,"UBND huyện Chợ Mới",'PL3-GN TUNG DA'!$S$15:$S$514)</f>
        <v>46000</v>
      </c>
      <c r="T97" s="39">
        <f>SUMIF('PL3-GN TUNG DA'!$AO$15:$AO$514,"UBND huyện Chợ Mới",'PL3-GN TUNG DA'!$T$15:$T$514)</f>
        <v>0</v>
      </c>
      <c r="U97" s="39"/>
      <c r="V97" s="39"/>
      <c r="W97" s="39">
        <f>SUMIF('PL3-GN TUNG DA'!$AO$15:$AO$514,"UBND huyện Chợ Mới",'PL3-GN TUNG DA'!$W$15:$W$514)</f>
        <v>36552</v>
      </c>
      <c r="X97" s="39"/>
      <c r="Y97" s="39">
        <f t="shared" ref="Y97" si="162">Z97+AF97</f>
        <v>33045</v>
      </c>
      <c r="Z97" s="39">
        <f t="shared" ref="Z97" si="163">AA97+AB97+AC97+AD97</f>
        <v>0</v>
      </c>
      <c r="AA97" s="35"/>
      <c r="AB97" s="35"/>
      <c r="AC97" s="35"/>
      <c r="AD97" s="35"/>
      <c r="AE97" s="35"/>
      <c r="AF97" s="36">
        <f t="shared" ref="AF97" si="164">AG97+AL97</f>
        <v>33045</v>
      </c>
      <c r="AG97" s="36">
        <f t="shared" ref="AG97" si="165">AH97+AI97+AJ97+AK97</f>
        <v>33045</v>
      </c>
      <c r="AH97" s="39">
        <f>SUMIF('PL3-GN TUNG DA'!$AO$15:$AO$514,"UBND huyện Chợ Mới",'PL3-GN TUNG DA'!$AH$15:$AH$514)</f>
        <v>0</v>
      </c>
      <c r="AI97" s="35"/>
      <c r="AJ97" s="35"/>
      <c r="AK97" s="39">
        <f>SUMIF('PL3-GN TUNG DA'!$AO$15:$AO$514,"UBND huyện Chợ Mới",'PL3-GN TUNG DA'!$AK$15:$AK$514)</f>
        <v>33045</v>
      </c>
      <c r="AL97" s="35"/>
      <c r="AM97" s="112">
        <f t="shared" si="115"/>
        <v>40.029314856090707</v>
      </c>
      <c r="AN97" s="326">
        <f t="shared" si="116"/>
        <v>90.405449770190415</v>
      </c>
    </row>
    <row r="98" spans="1:40" ht="42" customHeight="1">
      <c r="A98" s="19"/>
      <c r="B98" s="5" t="s">
        <v>336</v>
      </c>
      <c r="C98" s="35">
        <f>C99+C100</f>
        <v>77302</v>
      </c>
      <c r="D98" s="35">
        <f t="shared" si="20"/>
        <v>150412</v>
      </c>
      <c r="E98" s="35">
        <f t="shared" ref="E98:AD98" si="166">E99+E100</f>
        <v>77302</v>
      </c>
      <c r="F98" s="35">
        <f t="shared" si="166"/>
        <v>150412</v>
      </c>
      <c r="G98" s="35">
        <f t="shared" si="166"/>
        <v>0</v>
      </c>
      <c r="H98" s="35"/>
      <c r="I98" s="35">
        <f t="shared" si="166"/>
        <v>77302</v>
      </c>
      <c r="J98" s="35">
        <f t="shared" si="166"/>
        <v>150412</v>
      </c>
      <c r="K98" s="35">
        <f t="shared" si="166"/>
        <v>0</v>
      </c>
      <c r="L98" s="35">
        <f t="shared" si="166"/>
        <v>0</v>
      </c>
      <c r="M98" s="35"/>
      <c r="N98" s="35"/>
      <c r="O98" s="35">
        <f t="shared" si="166"/>
        <v>0</v>
      </c>
      <c r="P98" s="35"/>
      <c r="Q98" s="35">
        <f t="shared" si="166"/>
        <v>0</v>
      </c>
      <c r="R98" s="35"/>
      <c r="S98" s="35">
        <f t="shared" si="166"/>
        <v>0</v>
      </c>
      <c r="T98" s="35"/>
      <c r="U98" s="35">
        <f t="shared" si="166"/>
        <v>0</v>
      </c>
      <c r="V98" s="35">
        <f t="shared" si="166"/>
        <v>0</v>
      </c>
      <c r="W98" s="35">
        <f t="shared" si="166"/>
        <v>0</v>
      </c>
      <c r="X98" s="35">
        <f t="shared" si="166"/>
        <v>0</v>
      </c>
      <c r="Y98" s="35">
        <f t="shared" si="166"/>
        <v>99953</v>
      </c>
      <c r="Z98" s="35">
        <f t="shared" si="166"/>
        <v>99953</v>
      </c>
      <c r="AA98" s="35">
        <f t="shared" si="166"/>
        <v>0</v>
      </c>
      <c r="AB98" s="35">
        <f t="shared" si="166"/>
        <v>99953</v>
      </c>
      <c r="AC98" s="35">
        <f t="shared" si="166"/>
        <v>0</v>
      </c>
      <c r="AD98" s="35">
        <f t="shared" si="166"/>
        <v>0</v>
      </c>
      <c r="AE98" s="35"/>
      <c r="AF98" s="35"/>
      <c r="AG98" s="35"/>
      <c r="AH98" s="35"/>
      <c r="AI98" s="35"/>
      <c r="AJ98" s="35"/>
      <c r="AK98" s="35"/>
      <c r="AL98" s="35"/>
      <c r="AM98" s="112">
        <f t="shared" si="115"/>
        <v>129.30195855217198</v>
      </c>
      <c r="AN98" s="326">
        <f t="shared" si="116"/>
        <v>66.452809616254029</v>
      </c>
    </row>
    <row r="99" spans="1:40" s="74" customFormat="1">
      <c r="A99" s="46"/>
      <c r="B99" s="75" t="s">
        <v>440</v>
      </c>
      <c r="C99" s="36">
        <f t="shared" ref="C99:C101" si="167">E99+O99</f>
        <v>0</v>
      </c>
      <c r="D99" s="36">
        <f t="shared" si="20"/>
        <v>0</v>
      </c>
      <c r="E99" s="36">
        <f t="shared" ref="E99:E101" si="168">G99+I99+K99+L99</f>
        <v>0</v>
      </c>
      <c r="F99" s="36">
        <f t="shared" ref="F99:F101" si="169">H99+J99+K99+M99+N99</f>
        <v>0</v>
      </c>
      <c r="G99" s="36">
        <f>SUMIF('PL3-GN TUNG DA'!$AO$15:$AO$514,"UBND huyện Chợ Mới",'PL3-GN TUNG DA'!$G$15:$G$514)</f>
        <v>0</v>
      </c>
      <c r="H99" s="36">
        <f>SUMIF('PL3-GN TUNG DA'!$AO$15:$AO$514,"UBND huyện Chợ Mới",'PL3-GN TUNG DA'!$H$15:$H$514)</f>
        <v>0</v>
      </c>
      <c r="I99" s="36">
        <f>SUMIF('PL3-GN TUNG DA'!$AO$15:$AO$514,"UBND huyện Chợ Mới",'PL3-GN TUNG DA'!$I$15:$I$514)</f>
        <v>0</v>
      </c>
      <c r="J99" s="36">
        <f>SUMIF('PL3-GN TUNG DA'!$AO$15:$AO$514,"UBND huyện Chợ Mới",'PL3-GN TUNG DA'!$J$15:$J$514)</f>
        <v>0</v>
      </c>
      <c r="K99" s="36"/>
      <c r="L99" s="36"/>
      <c r="M99" s="36"/>
      <c r="N99" s="36"/>
      <c r="O99" s="36"/>
      <c r="P99" s="36"/>
      <c r="Q99" s="36"/>
      <c r="R99" s="36"/>
      <c r="S99" s="36"/>
      <c r="T99" s="36"/>
      <c r="U99" s="36"/>
      <c r="V99" s="36"/>
      <c r="W99" s="36"/>
      <c r="X99" s="36"/>
      <c r="Y99" s="36">
        <f t="shared" ref="Y99:Y101" si="170">Z99+AF99</f>
        <v>0</v>
      </c>
      <c r="Z99" s="36">
        <f t="shared" ref="Z99:Z101" si="171">AA99+AB99+AC99+AD99</f>
        <v>0</v>
      </c>
      <c r="AA99" s="36"/>
      <c r="AB99" s="36">
        <f>SUMIF('PL3-GN TUNG DA'!$AO$15:$AO$514,"UBND huyện Chợ Mới",'PL3-GN TUNG DA'!$AB$15:$AB$514)</f>
        <v>0</v>
      </c>
      <c r="AC99" s="36"/>
      <c r="AD99" s="36"/>
      <c r="AE99" s="36"/>
      <c r="AF99" s="36"/>
      <c r="AG99" s="36"/>
      <c r="AH99" s="36"/>
      <c r="AI99" s="36"/>
      <c r="AJ99" s="36"/>
      <c r="AK99" s="36"/>
      <c r="AL99" s="36"/>
      <c r="AM99" s="113"/>
      <c r="AN99" s="326"/>
    </row>
    <row r="100" spans="1:40" s="74" customFormat="1">
      <c r="A100" s="46"/>
      <c r="B100" s="75" t="s">
        <v>441</v>
      </c>
      <c r="C100" s="36">
        <f t="shared" si="167"/>
        <v>77302</v>
      </c>
      <c r="D100" s="36">
        <f t="shared" si="20"/>
        <v>150412</v>
      </c>
      <c r="E100" s="36">
        <f t="shared" si="168"/>
        <v>77302</v>
      </c>
      <c r="F100" s="36">
        <f t="shared" si="169"/>
        <v>150412</v>
      </c>
      <c r="G100" s="36">
        <f>SUMIF('PL3-GN TUNG DA'!$AO$15:$AO$514,"Ban QLDA ĐTXD KV huyện Chợ Mới",'PL3-GN TUNG DA'!$G$15:$G$514)</f>
        <v>0</v>
      </c>
      <c r="H100" s="36">
        <f>SUMIF('PL3-GN TUNG DA'!$AO$15:$AO$514,"Ban QLDA ĐTXD KV huyện Chợ Mới",'PL3-GN TUNG DA'!$H$15:$H$514)</f>
        <v>0</v>
      </c>
      <c r="I100" s="36">
        <f>SUMIF('PL3-GN TUNG DA'!$AO$15:$AO$514,"Ban QLDA ĐTXD KV huyện Chợ Mới",'PL3-GN TUNG DA'!$I$15:$I$514)</f>
        <v>77302</v>
      </c>
      <c r="J100" s="36">
        <f>SUMIF('PL3-GN TUNG DA'!$AO$15:$AO$514,"Ban QLDA ĐTXD KV huyện Chợ Mới",'PL3-GN TUNG DA'!$J$15:$J$514)</f>
        <v>150412</v>
      </c>
      <c r="K100" s="36"/>
      <c r="L100" s="36"/>
      <c r="M100" s="36"/>
      <c r="N100" s="36"/>
      <c r="O100" s="36"/>
      <c r="P100" s="36"/>
      <c r="Q100" s="36"/>
      <c r="R100" s="36"/>
      <c r="S100" s="36"/>
      <c r="T100" s="36"/>
      <c r="U100" s="36"/>
      <c r="V100" s="36"/>
      <c r="W100" s="36"/>
      <c r="X100" s="36"/>
      <c r="Y100" s="36">
        <f t="shared" si="170"/>
        <v>99953</v>
      </c>
      <c r="Z100" s="36">
        <f t="shared" si="171"/>
        <v>99953</v>
      </c>
      <c r="AA100" s="36"/>
      <c r="AB100" s="36">
        <f>SUMIF('PL3-GN TUNG DA'!$AO$15:$AO$514,"Ban QLDA ĐTXD KV huyện Chợ Mới",'PL3-GN TUNG DA'!$AB$15:$AB$514)</f>
        <v>99953</v>
      </c>
      <c r="AC100" s="36"/>
      <c r="AD100" s="36"/>
      <c r="AE100" s="36"/>
      <c r="AF100" s="36"/>
      <c r="AG100" s="36"/>
      <c r="AH100" s="36"/>
      <c r="AI100" s="36"/>
      <c r="AJ100" s="36"/>
      <c r="AK100" s="36"/>
      <c r="AL100" s="36"/>
      <c r="AM100" s="113">
        <f t="shared" si="115"/>
        <v>129.30195855217198</v>
      </c>
      <c r="AN100" s="326">
        <f t="shared" si="116"/>
        <v>66.452809616254029</v>
      </c>
    </row>
    <row r="101" spans="1:40" ht="45" customHeight="1">
      <c r="A101" s="19"/>
      <c r="B101" s="5" t="s">
        <v>439</v>
      </c>
      <c r="C101" s="35">
        <f t="shared" si="167"/>
        <v>62424</v>
      </c>
      <c r="D101" s="35">
        <f t="shared" si="20"/>
        <v>62424</v>
      </c>
      <c r="E101" s="39">
        <f t="shared" si="168"/>
        <v>62424</v>
      </c>
      <c r="F101" s="39">
        <f t="shared" si="169"/>
        <v>62424</v>
      </c>
      <c r="G101" s="35">
        <f>'PL3-GN TUNG DA'!G29</f>
        <v>32424</v>
      </c>
      <c r="H101" s="35">
        <f>'PL3-GN TUNG DA'!H29</f>
        <v>32424</v>
      </c>
      <c r="I101" s="35"/>
      <c r="J101" s="35"/>
      <c r="K101" s="35">
        <f>'PL3-GN TUNG DA'!K29</f>
        <v>30000</v>
      </c>
      <c r="L101" s="35"/>
      <c r="M101" s="35"/>
      <c r="N101" s="35"/>
      <c r="O101" s="35"/>
      <c r="P101" s="35"/>
      <c r="Q101" s="35"/>
      <c r="R101" s="35"/>
      <c r="S101" s="35"/>
      <c r="T101" s="35"/>
      <c r="U101" s="35"/>
      <c r="V101" s="35"/>
      <c r="W101" s="35"/>
      <c r="X101" s="35"/>
      <c r="Y101" s="39">
        <f t="shared" si="170"/>
        <v>29539</v>
      </c>
      <c r="Z101" s="39">
        <f t="shared" si="171"/>
        <v>29539</v>
      </c>
      <c r="AA101" s="35">
        <f>'PL3-GN TUNG DA'!AA29</f>
        <v>14584</v>
      </c>
      <c r="AB101" s="35"/>
      <c r="AC101" s="35">
        <f>'PL3-GN TUNG DA'!AC29</f>
        <v>14955</v>
      </c>
      <c r="AD101" s="35"/>
      <c r="AE101" s="35"/>
      <c r="AF101" s="35"/>
      <c r="AG101" s="35"/>
      <c r="AH101" s="35"/>
      <c r="AI101" s="35"/>
      <c r="AJ101" s="35"/>
      <c r="AK101" s="35"/>
      <c r="AL101" s="35"/>
      <c r="AM101" s="112">
        <f t="shared" si="115"/>
        <v>47.319941048314753</v>
      </c>
      <c r="AN101" s="326">
        <f t="shared" si="116"/>
        <v>47.319941048314753</v>
      </c>
    </row>
    <row r="102" spans="1:40">
      <c r="A102" s="20">
        <v>10</v>
      </c>
      <c r="B102" s="44" t="s">
        <v>19</v>
      </c>
      <c r="C102" s="34">
        <f>C103+C104+C107</f>
        <v>132228</v>
      </c>
      <c r="D102" s="34">
        <f>D103+D104+D107</f>
        <v>122151</v>
      </c>
      <c r="E102" s="34">
        <f t="shared" ref="E102:AL102" si="172">E103+E104+E107</f>
        <v>121672</v>
      </c>
      <c r="F102" s="34">
        <f t="shared" si="172"/>
        <v>111595</v>
      </c>
      <c r="G102" s="34">
        <f t="shared" si="172"/>
        <v>36730</v>
      </c>
      <c r="H102" s="34">
        <f t="shared" si="172"/>
        <v>38230</v>
      </c>
      <c r="I102" s="34">
        <f t="shared" si="172"/>
        <v>64942</v>
      </c>
      <c r="J102" s="34">
        <f t="shared" si="172"/>
        <v>53365</v>
      </c>
      <c r="K102" s="34">
        <f t="shared" si="172"/>
        <v>20000</v>
      </c>
      <c r="L102" s="34">
        <f t="shared" si="172"/>
        <v>0</v>
      </c>
      <c r="M102" s="34"/>
      <c r="N102" s="34"/>
      <c r="O102" s="34">
        <f t="shared" si="172"/>
        <v>10556</v>
      </c>
      <c r="P102" s="34">
        <f t="shared" si="172"/>
        <v>10556</v>
      </c>
      <c r="Q102" s="34">
        <f t="shared" si="172"/>
        <v>10556</v>
      </c>
      <c r="R102" s="34">
        <f t="shared" si="172"/>
        <v>10556</v>
      </c>
      <c r="S102" s="34">
        <f t="shared" si="172"/>
        <v>0</v>
      </c>
      <c r="T102" s="34"/>
      <c r="U102" s="34">
        <f t="shared" si="172"/>
        <v>0</v>
      </c>
      <c r="V102" s="34">
        <f t="shared" si="172"/>
        <v>901</v>
      </c>
      <c r="W102" s="34">
        <f t="shared" si="172"/>
        <v>9655</v>
      </c>
      <c r="X102" s="34">
        <f t="shared" si="172"/>
        <v>0</v>
      </c>
      <c r="Y102" s="34">
        <f t="shared" si="172"/>
        <v>71092</v>
      </c>
      <c r="Z102" s="34">
        <f t="shared" si="172"/>
        <v>60551</v>
      </c>
      <c r="AA102" s="34">
        <f t="shared" si="172"/>
        <v>24509</v>
      </c>
      <c r="AB102" s="34">
        <f t="shared" si="172"/>
        <v>32370</v>
      </c>
      <c r="AC102" s="34">
        <f t="shared" si="172"/>
        <v>3672</v>
      </c>
      <c r="AD102" s="34">
        <f t="shared" si="172"/>
        <v>0</v>
      </c>
      <c r="AE102" s="34"/>
      <c r="AF102" s="34">
        <f t="shared" si="172"/>
        <v>10541</v>
      </c>
      <c r="AG102" s="34">
        <f t="shared" si="172"/>
        <v>10541</v>
      </c>
      <c r="AH102" s="34">
        <f t="shared" si="172"/>
        <v>0</v>
      </c>
      <c r="AI102" s="34">
        <f t="shared" si="172"/>
        <v>0</v>
      </c>
      <c r="AJ102" s="34">
        <f t="shared" si="172"/>
        <v>898</v>
      </c>
      <c r="AK102" s="34">
        <f t="shared" si="172"/>
        <v>9643</v>
      </c>
      <c r="AL102" s="34">
        <f t="shared" si="172"/>
        <v>0</v>
      </c>
      <c r="AM102" s="111">
        <f t="shared" si="115"/>
        <v>53.76470944126811</v>
      </c>
      <c r="AN102" s="327">
        <f t="shared" si="116"/>
        <v>58.20009660174702</v>
      </c>
    </row>
    <row r="103" spans="1:40">
      <c r="A103" s="19"/>
      <c r="B103" s="45" t="s">
        <v>335</v>
      </c>
      <c r="C103" s="35">
        <f t="shared" ref="C103" si="173">E103+O103</f>
        <v>10556</v>
      </c>
      <c r="D103" s="35">
        <f t="shared" si="20"/>
        <v>10556</v>
      </c>
      <c r="E103" s="39">
        <f t="shared" ref="E103" si="174">G103+I103+K103+L103</f>
        <v>0</v>
      </c>
      <c r="F103" s="39"/>
      <c r="G103" s="35"/>
      <c r="H103" s="35"/>
      <c r="I103" s="35"/>
      <c r="J103" s="35"/>
      <c r="K103" s="35"/>
      <c r="L103" s="35"/>
      <c r="M103" s="35"/>
      <c r="N103" s="35"/>
      <c r="O103" s="39">
        <f t="shared" ref="O103" si="175">Q103+X103</f>
        <v>10556</v>
      </c>
      <c r="P103" s="35">
        <f t="shared" ref="P103" si="176">R103+X103</f>
        <v>10556</v>
      </c>
      <c r="Q103" s="39">
        <f t="shared" ref="Q103" si="177">S103+U103+V103+W103</f>
        <v>10556</v>
      </c>
      <c r="R103" s="39">
        <f t="shared" ref="R103" si="178">T103+U103+V103+W103+X103</f>
        <v>10556</v>
      </c>
      <c r="S103" s="39"/>
      <c r="T103" s="39"/>
      <c r="U103" s="39"/>
      <c r="V103" s="39">
        <f>SUMIF('PL3-GN TUNG DA'!$AO$15:$AO$514,"UBND huyện Thoại Sơn",'PL3-GN TUNG DA'!$V$15:$V$514)</f>
        <v>901</v>
      </c>
      <c r="W103" s="39">
        <f>SUMIF('PL3-GN TUNG DA'!$AO$15:$AO$514,"UBND huyện Thoại Sơn",'PL3-GN TUNG DA'!$W$15:$W$514)</f>
        <v>9655</v>
      </c>
      <c r="X103" s="35"/>
      <c r="Y103" s="39">
        <f t="shared" ref="Y103" si="179">Z103+AF103</f>
        <v>10541</v>
      </c>
      <c r="Z103" s="39">
        <f t="shared" ref="Z103" si="180">AA103+AB103+AC103+AD103</f>
        <v>0</v>
      </c>
      <c r="AA103" s="35"/>
      <c r="AB103" s="35"/>
      <c r="AC103" s="35"/>
      <c r="AD103" s="35"/>
      <c r="AE103" s="35"/>
      <c r="AF103" s="36">
        <f t="shared" ref="AF103" si="181">AG103+AL103</f>
        <v>10541</v>
      </c>
      <c r="AG103" s="36">
        <f t="shared" ref="AG103" si="182">AH103+AI103+AJ103+AK103</f>
        <v>10541</v>
      </c>
      <c r="AH103" s="35"/>
      <c r="AI103" s="35"/>
      <c r="AJ103" s="39">
        <f>SUMIF('PL3-GN TUNG DA'!$AO$15:$AO$514,"UBND huyện Thoại Sơn",'PL3-GN TUNG DA'!$AJ$15:$AJ$514)</f>
        <v>898</v>
      </c>
      <c r="AK103" s="39">
        <f>SUMIF('PL3-GN TUNG DA'!$AO$15:$AO$514,"UBND huyện Thoại Sơn",'PL3-GN TUNG DA'!$AK$15:$AK$514)</f>
        <v>9643</v>
      </c>
      <c r="AL103" s="35"/>
      <c r="AM103" s="112">
        <f t="shared" si="115"/>
        <v>99.857900719969678</v>
      </c>
      <c r="AN103" s="326">
        <f t="shared" si="116"/>
        <v>99.857900719969678</v>
      </c>
    </row>
    <row r="104" spans="1:40" ht="41.25" customHeight="1">
      <c r="A104" s="19"/>
      <c r="B104" s="5" t="s">
        <v>336</v>
      </c>
      <c r="C104" s="35">
        <f>C105+C106</f>
        <v>64942</v>
      </c>
      <c r="D104" s="35">
        <f t="shared" si="20"/>
        <v>54865</v>
      </c>
      <c r="E104" s="35">
        <f t="shared" ref="E104:AD104" si="183">E105+E106</f>
        <v>64942</v>
      </c>
      <c r="F104" s="35">
        <f t="shared" si="183"/>
        <v>54865</v>
      </c>
      <c r="G104" s="35">
        <f t="shared" si="183"/>
        <v>0</v>
      </c>
      <c r="H104" s="35">
        <f t="shared" si="183"/>
        <v>1500</v>
      </c>
      <c r="I104" s="35">
        <f t="shared" si="183"/>
        <v>64942</v>
      </c>
      <c r="J104" s="35">
        <f t="shared" si="183"/>
        <v>53365</v>
      </c>
      <c r="K104" s="35">
        <f t="shared" si="183"/>
        <v>0</v>
      </c>
      <c r="L104" s="35">
        <f t="shared" si="183"/>
        <v>0</v>
      </c>
      <c r="M104" s="35"/>
      <c r="N104" s="35"/>
      <c r="O104" s="35">
        <f t="shared" si="183"/>
        <v>0</v>
      </c>
      <c r="P104" s="35"/>
      <c r="Q104" s="35">
        <f t="shared" si="183"/>
        <v>0</v>
      </c>
      <c r="R104" s="35"/>
      <c r="S104" s="35">
        <f t="shared" si="183"/>
        <v>0</v>
      </c>
      <c r="T104" s="35"/>
      <c r="U104" s="35">
        <f t="shared" si="183"/>
        <v>0</v>
      </c>
      <c r="V104" s="35">
        <f t="shared" si="183"/>
        <v>0</v>
      </c>
      <c r="W104" s="35">
        <f t="shared" si="183"/>
        <v>0</v>
      </c>
      <c r="X104" s="35">
        <f t="shared" si="183"/>
        <v>0</v>
      </c>
      <c r="Y104" s="35">
        <f t="shared" si="183"/>
        <v>32410</v>
      </c>
      <c r="Z104" s="35">
        <f t="shared" si="183"/>
        <v>32410</v>
      </c>
      <c r="AA104" s="35">
        <f t="shared" si="183"/>
        <v>40</v>
      </c>
      <c r="AB104" s="35">
        <f t="shared" si="183"/>
        <v>32370</v>
      </c>
      <c r="AC104" s="35">
        <f t="shared" si="183"/>
        <v>0</v>
      </c>
      <c r="AD104" s="35">
        <f t="shared" si="183"/>
        <v>0</v>
      </c>
      <c r="AE104" s="35"/>
      <c r="AF104" s="35"/>
      <c r="AG104" s="35"/>
      <c r="AH104" s="35"/>
      <c r="AI104" s="35"/>
      <c r="AJ104" s="35"/>
      <c r="AK104" s="35"/>
      <c r="AL104" s="35"/>
      <c r="AM104" s="112">
        <f t="shared" si="115"/>
        <v>49.90607003172061</v>
      </c>
      <c r="AN104" s="326">
        <f t="shared" si="116"/>
        <v>59.072268294905669</v>
      </c>
    </row>
    <row r="105" spans="1:40" s="74" customFormat="1">
      <c r="A105" s="46"/>
      <c r="B105" s="75" t="s">
        <v>442</v>
      </c>
      <c r="C105" s="36">
        <f t="shared" ref="C105:C107" si="184">E105+O105</f>
        <v>90</v>
      </c>
      <c r="D105" s="36">
        <f t="shared" si="20"/>
        <v>90</v>
      </c>
      <c r="E105" s="36">
        <f t="shared" ref="E105:E107" si="185">G105+I105+K105+L105</f>
        <v>90</v>
      </c>
      <c r="F105" s="36">
        <f t="shared" ref="F105:F107" si="186">H105+J105+K105+M105+N105</f>
        <v>90</v>
      </c>
      <c r="G105" s="36">
        <f>SUMIF('PL3-GN TUNG DA'!$AO$15:$AO$514,"UBND huyện Thoại Sơn",'PL3-GN TUNG DA'!$G$15:$G$514)</f>
        <v>0</v>
      </c>
      <c r="H105" s="36">
        <f>SUMIF('PL3-GN TUNG DA'!$AO$15:$AO$514,"UBND huyện Thoại Sơn",'PL3-GN TUNG DA'!$H$15:$H$514)</f>
        <v>0</v>
      </c>
      <c r="I105" s="36">
        <f>SUMIF('PL3-GN TUNG DA'!$AO$15:$AO$514,"UBND huyện Thoại Sơn",'PL3-GN TUNG DA'!$I$15:$I$514)</f>
        <v>90</v>
      </c>
      <c r="J105" s="36">
        <f>SUMIF('PL3-GN TUNG DA'!$AO$15:$AO$514,"UBND huyện Thoại Sơn",'PL3-GN TUNG DA'!$J$15:$J$514)</f>
        <v>90</v>
      </c>
      <c r="K105" s="36"/>
      <c r="L105" s="36"/>
      <c r="M105" s="36"/>
      <c r="N105" s="36"/>
      <c r="O105" s="36"/>
      <c r="P105" s="36"/>
      <c r="Q105" s="36"/>
      <c r="R105" s="36"/>
      <c r="S105" s="36"/>
      <c r="T105" s="36"/>
      <c r="U105" s="36"/>
      <c r="V105" s="36"/>
      <c r="W105" s="36"/>
      <c r="X105" s="36"/>
      <c r="Y105" s="36">
        <f t="shared" ref="Y105:Y107" si="187">Z105+AF105</f>
        <v>0</v>
      </c>
      <c r="Z105" s="36">
        <f t="shared" ref="Z105:Z107" si="188">AA105+AB105+AC105+AD105</f>
        <v>0</v>
      </c>
      <c r="AA105" s="36"/>
      <c r="AB105" s="36">
        <f>SUMIF('PL3-GN TUNG DA'!$AO$15:$AO$514,"UBND huyện Thoại Sơn",'PL3-GN TUNG DA'!$AB$15:$AB$514)</f>
        <v>0</v>
      </c>
      <c r="AC105" s="36"/>
      <c r="AD105" s="36"/>
      <c r="AE105" s="36"/>
      <c r="AF105" s="36"/>
      <c r="AG105" s="36"/>
      <c r="AH105" s="36"/>
      <c r="AI105" s="36"/>
      <c r="AJ105" s="36"/>
      <c r="AK105" s="36"/>
      <c r="AL105" s="36"/>
      <c r="AM105" s="113">
        <f t="shared" si="115"/>
        <v>0</v>
      </c>
      <c r="AN105" s="326">
        <f t="shared" si="116"/>
        <v>0</v>
      </c>
    </row>
    <row r="106" spans="1:40" s="74" customFormat="1" ht="37.5">
      <c r="A106" s="46"/>
      <c r="B106" s="75" t="s">
        <v>443</v>
      </c>
      <c r="C106" s="36">
        <f t="shared" si="184"/>
        <v>64852</v>
      </c>
      <c r="D106" s="36">
        <f t="shared" si="20"/>
        <v>54775</v>
      </c>
      <c r="E106" s="36">
        <f t="shared" si="185"/>
        <v>64852</v>
      </c>
      <c r="F106" s="36">
        <f t="shared" si="186"/>
        <v>54775</v>
      </c>
      <c r="G106" s="36">
        <f>SUMIF('PL3-GN TUNG DA'!$AO$15:$AO$514,"Ban QLDA ĐTXD KV huyện Thoại Sơn",'PL3-GN TUNG DA'!$G$15:$G$514)</f>
        <v>0</v>
      </c>
      <c r="H106" s="36">
        <f>SUMIF('PL3-GN TUNG DA'!$AO$15:$AO$514,"Ban QLDA ĐTXD KV huyện Thoại Sơn",'PL3-GN TUNG DA'!$H$15:$H$514)</f>
        <v>1500</v>
      </c>
      <c r="I106" s="36">
        <f>SUMIF('PL3-GN TUNG DA'!$AO$15:$AO$514,"Ban QLDA ĐTXD KV huyện Thoại Sơn",'PL3-GN TUNG DA'!$I$15:$I$514)</f>
        <v>64852</v>
      </c>
      <c r="J106" s="36">
        <f>SUMIF('PL3-GN TUNG DA'!$AO$15:$AO$514,"Ban QLDA ĐTXD KV huyện Thoại Sơn",'PL3-GN TUNG DA'!$J$15:$J$514)</f>
        <v>53275</v>
      </c>
      <c r="K106" s="36"/>
      <c r="L106" s="36"/>
      <c r="M106" s="36"/>
      <c r="N106" s="36"/>
      <c r="O106" s="36"/>
      <c r="P106" s="36"/>
      <c r="Q106" s="36"/>
      <c r="R106" s="36"/>
      <c r="S106" s="36"/>
      <c r="T106" s="36"/>
      <c r="U106" s="36"/>
      <c r="V106" s="36"/>
      <c r="W106" s="36"/>
      <c r="X106" s="36"/>
      <c r="Y106" s="36">
        <f t="shared" si="187"/>
        <v>32410</v>
      </c>
      <c r="Z106" s="36">
        <f t="shared" si="188"/>
        <v>32410</v>
      </c>
      <c r="AA106" s="36">
        <f>SUMIF('PL3-GN TUNG DA'!$AO$15:$AO$514,"Ban QLDA ĐTXD KV huyện Thoại Sơn",'PL3-GN TUNG DA'!$AA$15:$AA$514)</f>
        <v>40</v>
      </c>
      <c r="AB106" s="36">
        <f>SUMIF('PL3-GN TUNG DA'!$AO$15:$AO$514,"Ban QLDA ĐTXD KV huyện Thoại Sơn",'PL3-GN TUNG DA'!$AB$15:$AB$514)</f>
        <v>32370</v>
      </c>
      <c r="AC106" s="36"/>
      <c r="AD106" s="36"/>
      <c r="AE106" s="36"/>
      <c r="AF106" s="36"/>
      <c r="AG106" s="36"/>
      <c r="AH106" s="36"/>
      <c r="AI106" s="36"/>
      <c r="AJ106" s="36"/>
      <c r="AK106" s="36"/>
      <c r="AL106" s="36"/>
      <c r="AM106" s="113">
        <f t="shared" si="115"/>
        <v>49.975328440140629</v>
      </c>
      <c r="AN106" s="326">
        <f t="shared" si="116"/>
        <v>59.169329073482423</v>
      </c>
    </row>
    <row r="107" spans="1:40" ht="44.25" customHeight="1">
      <c r="A107" s="19"/>
      <c r="B107" s="5" t="s">
        <v>439</v>
      </c>
      <c r="C107" s="35">
        <f t="shared" si="184"/>
        <v>56730</v>
      </c>
      <c r="D107" s="35">
        <f t="shared" si="20"/>
        <v>56730</v>
      </c>
      <c r="E107" s="39">
        <f t="shared" si="185"/>
        <v>56730</v>
      </c>
      <c r="F107" s="39">
        <f t="shared" si="186"/>
        <v>56730</v>
      </c>
      <c r="G107" s="35">
        <f>'PL3-GN TUNG DA'!G30</f>
        <v>36730</v>
      </c>
      <c r="H107" s="35">
        <f>'PL3-GN TUNG DA'!H30</f>
        <v>36730</v>
      </c>
      <c r="I107" s="35"/>
      <c r="J107" s="35"/>
      <c r="K107" s="35">
        <f>'PL3-GN TUNG DA'!K30</f>
        <v>20000</v>
      </c>
      <c r="L107" s="35"/>
      <c r="M107" s="35"/>
      <c r="N107" s="35"/>
      <c r="O107" s="35"/>
      <c r="P107" s="35"/>
      <c r="Q107" s="35"/>
      <c r="R107" s="35"/>
      <c r="S107" s="35"/>
      <c r="T107" s="35"/>
      <c r="U107" s="35"/>
      <c r="V107" s="35"/>
      <c r="W107" s="35"/>
      <c r="X107" s="35"/>
      <c r="Y107" s="39">
        <f t="shared" si="187"/>
        <v>28141</v>
      </c>
      <c r="Z107" s="39">
        <f t="shared" si="188"/>
        <v>28141</v>
      </c>
      <c r="AA107" s="35">
        <f>'PL3-GN TUNG DA'!AA30</f>
        <v>24469</v>
      </c>
      <c r="AB107" s="35"/>
      <c r="AC107" s="35">
        <f>'PL3-GN TUNG DA'!AC30</f>
        <v>3672</v>
      </c>
      <c r="AD107" s="35"/>
      <c r="AE107" s="35"/>
      <c r="AF107" s="35"/>
      <c r="AG107" s="35"/>
      <c r="AH107" s="35"/>
      <c r="AI107" s="35"/>
      <c r="AJ107" s="35"/>
      <c r="AK107" s="35"/>
      <c r="AL107" s="35"/>
      <c r="AM107" s="112">
        <f t="shared" si="115"/>
        <v>49.605147188436455</v>
      </c>
      <c r="AN107" s="326">
        <f t="shared" si="116"/>
        <v>49.605147188436455</v>
      </c>
    </row>
    <row r="108" spans="1:40">
      <c r="A108" s="20">
        <v>11</v>
      </c>
      <c r="B108" s="44" t="s">
        <v>20</v>
      </c>
      <c r="C108" s="34">
        <f>C109+C110+C113</f>
        <v>272530</v>
      </c>
      <c r="D108" s="34">
        <f>D109+D110+D113</f>
        <v>305980</v>
      </c>
      <c r="E108" s="34">
        <f t="shared" ref="E108:AL108" si="189">E109+E110+E113</f>
        <v>183788</v>
      </c>
      <c r="F108" s="34">
        <f t="shared" si="189"/>
        <v>217238</v>
      </c>
      <c r="G108" s="34">
        <f t="shared" si="189"/>
        <v>43387</v>
      </c>
      <c r="H108" s="34">
        <f t="shared" si="189"/>
        <v>39245</v>
      </c>
      <c r="I108" s="34">
        <f t="shared" si="189"/>
        <v>125401</v>
      </c>
      <c r="J108" s="34">
        <f t="shared" si="189"/>
        <v>162993</v>
      </c>
      <c r="K108" s="34">
        <f t="shared" si="189"/>
        <v>15000</v>
      </c>
      <c r="L108" s="34">
        <f t="shared" si="189"/>
        <v>0</v>
      </c>
      <c r="M108" s="34"/>
      <c r="N108" s="34"/>
      <c r="O108" s="34">
        <f t="shared" si="189"/>
        <v>88742</v>
      </c>
      <c r="P108" s="34">
        <f t="shared" si="189"/>
        <v>88742</v>
      </c>
      <c r="Q108" s="34">
        <f t="shared" si="189"/>
        <v>88742</v>
      </c>
      <c r="R108" s="34">
        <f t="shared" si="189"/>
        <v>88742</v>
      </c>
      <c r="S108" s="34">
        <f t="shared" si="189"/>
        <v>0</v>
      </c>
      <c r="T108" s="34"/>
      <c r="U108" s="34">
        <f t="shared" si="189"/>
        <v>56152</v>
      </c>
      <c r="V108" s="34">
        <f t="shared" si="189"/>
        <v>22245</v>
      </c>
      <c r="W108" s="34">
        <f t="shared" si="189"/>
        <v>10345</v>
      </c>
      <c r="X108" s="34">
        <f t="shared" si="189"/>
        <v>0</v>
      </c>
      <c r="Y108" s="34">
        <f t="shared" si="189"/>
        <v>261867</v>
      </c>
      <c r="Z108" s="34">
        <f t="shared" si="189"/>
        <v>178469</v>
      </c>
      <c r="AA108" s="34">
        <f t="shared" si="189"/>
        <v>29016</v>
      </c>
      <c r="AB108" s="34">
        <f t="shared" si="189"/>
        <v>136685</v>
      </c>
      <c r="AC108" s="34">
        <f t="shared" si="189"/>
        <v>12768</v>
      </c>
      <c r="AD108" s="34">
        <f t="shared" si="189"/>
        <v>0</v>
      </c>
      <c r="AE108" s="34"/>
      <c r="AF108" s="34">
        <f t="shared" si="189"/>
        <v>83398</v>
      </c>
      <c r="AG108" s="34">
        <f t="shared" si="189"/>
        <v>83398</v>
      </c>
      <c r="AH108" s="34">
        <f t="shared" si="189"/>
        <v>0</v>
      </c>
      <c r="AI108" s="34">
        <f t="shared" si="189"/>
        <v>56132</v>
      </c>
      <c r="AJ108" s="34">
        <f t="shared" si="189"/>
        <v>17078</v>
      </c>
      <c r="AK108" s="34">
        <f t="shared" si="189"/>
        <v>10188</v>
      </c>
      <c r="AL108" s="34">
        <f t="shared" si="189"/>
        <v>0</v>
      </c>
      <c r="AM108" s="111">
        <f t="shared" si="115"/>
        <v>96.087403221663664</v>
      </c>
      <c r="AN108" s="327">
        <f t="shared" si="116"/>
        <v>85.583044643440758</v>
      </c>
    </row>
    <row r="109" spans="1:40">
      <c r="A109" s="19"/>
      <c r="B109" s="45" t="s">
        <v>335</v>
      </c>
      <c r="C109" s="35">
        <f t="shared" ref="C109" si="190">E109+O109</f>
        <v>88742</v>
      </c>
      <c r="D109" s="35">
        <f t="shared" si="20"/>
        <v>88742</v>
      </c>
      <c r="E109" s="39">
        <f t="shared" ref="E109" si="191">G109+I109+K109+L109</f>
        <v>0</v>
      </c>
      <c r="F109" s="39"/>
      <c r="G109" s="39"/>
      <c r="H109" s="39"/>
      <c r="I109" s="39"/>
      <c r="J109" s="39"/>
      <c r="K109" s="39"/>
      <c r="L109" s="39"/>
      <c r="M109" s="39"/>
      <c r="N109" s="39"/>
      <c r="O109" s="39">
        <f t="shared" ref="O109" si="192">Q109+X109</f>
        <v>88742</v>
      </c>
      <c r="P109" s="35">
        <f t="shared" ref="P109" si="193">R109+X109</f>
        <v>88742</v>
      </c>
      <c r="Q109" s="39">
        <f t="shared" ref="Q109" si="194">S109+U109+V109+W109</f>
        <v>88742</v>
      </c>
      <c r="R109" s="39">
        <f t="shared" ref="R109" si="195">T109+U109+V109+W109+X109</f>
        <v>88742</v>
      </c>
      <c r="S109" s="39"/>
      <c r="T109" s="39"/>
      <c r="U109" s="35">
        <f>SUMIF('PL3-GN TUNG DA'!$AO$15:$AO$514,"UBND huyện Tri Tôn",'PL3-GN TUNG DA'!$U$15:$U$514)</f>
        <v>56152</v>
      </c>
      <c r="V109" s="39">
        <f>SUMIF('PL3-GN TUNG DA'!$AO$15:$AO$514,"UBND huyện Tri Tôn",'PL3-GN TUNG DA'!$V$15:$V$514)</f>
        <v>22245</v>
      </c>
      <c r="W109" s="39">
        <f>SUMIF('PL3-GN TUNG DA'!$AO$15:$AO$514,"UBND huyện Tri Tôn",'PL3-GN TUNG DA'!$W$15:$W$514)</f>
        <v>10345</v>
      </c>
      <c r="X109" s="39"/>
      <c r="Y109" s="36">
        <f t="shared" ref="Y109" si="196">Z109+AF109</f>
        <v>83398</v>
      </c>
      <c r="Z109" s="36">
        <f t="shared" ref="Z109" si="197">AA109+AB109+AC109+AD109</f>
        <v>0</v>
      </c>
      <c r="AA109" s="35"/>
      <c r="AB109" s="35"/>
      <c r="AC109" s="35"/>
      <c r="AD109" s="35"/>
      <c r="AE109" s="35"/>
      <c r="AF109" s="36">
        <f t="shared" ref="AF109" si="198">AG109+AL109</f>
        <v>83398</v>
      </c>
      <c r="AG109" s="36">
        <f t="shared" ref="AG109" si="199">AH109+AI109+AJ109+AK109</f>
        <v>83398</v>
      </c>
      <c r="AH109" s="35"/>
      <c r="AI109" s="35">
        <f>SUMIF('PL3-GN TUNG DA'!$AO$15:$AO$514,"UBND huyện Tri Tôn",'PL3-GN TUNG DA'!$AI$15:$AI$514)</f>
        <v>56132</v>
      </c>
      <c r="AJ109" s="39">
        <f>SUMIF('PL3-GN TUNG DA'!$AO$15:$AO$514,"UBND huyện Tri Tôn",'PL3-GN TUNG DA'!$AJ$15:$AJ$514)</f>
        <v>17078</v>
      </c>
      <c r="AK109" s="39">
        <f>SUMIF('PL3-GN TUNG DA'!$AO$15:$AO$514,"UBND huyện Tri Tôn",'PL3-GN TUNG DA'!$AK$15:$AK$514)</f>
        <v>10188</v>
      </c>
      <c r="AL109" s="35"/>
      <c r="AM109" s="112">
        <f t="shared" si="115"/>
        <v>93.978048725518917</v>
      </c>
      <c r="AN109" s="326">
        <f t="shared" si="116"/>
        <v>93.978048725518917</v>
      </c>
    </row>
    <row r="110" spans="1:40" ht="48.75" customHeight="1">
      <c r="A110" s="19"/>
      <c r="B110" s="5" t="s">
        <v>336</v>
      </c>
      <c r="C110" s="35">
        <f>C111+C112</f>
        <v>130968</v>
      </c>
      <c r="D110" s="35">
        <f t="shared" ref="D110:D113" si="200">F110+P110</f>
        <v>164418</v>
      </c>
      <c r="E110" s="35">
        <f t="shared" ref="E110:AD110" si="201">E111+E112</f>
        <v>130968</v>
      </c>
      <c r="F110" s="35">
        <f t="shared" si="201"/>
        <v>164418</v>
      </c>
      <c r="G110" s="35">
        <f t="shared" si="201"/>
        <v>5567</v>
      </c>
      <c r="H110" s="35">
        <f t="shared" si="201"/>
        <v>1425</v>
      </c>
      <c r="I110" s="35">
        <f t="shared" si="201"/>
        <v>125401</v>
      </c>
      <c r="J110" s="35">
        <f t="shared" si="201"/>
        <v>162993</v>
      </c>
      <c r="K110" s="35">
        <f t="shared" si="201"/>
        <v>0</v>
      </c>
      <c r="L110" s="35">
        <f t="shared" si="201"/>
        <v>0</v>
      </c>
      <c r="M110" s="35"/>
      <c r="N110" s="35"/>
      <c r="O110" s="35">
        <f t="shared" si="201"/>
        <v>0</v>
      </c>
      <c r="P110" s="35"/>
      <c r="Q110" s="35">
        <f t="shared" si="201"/>
        <v>0</v>
      </c>
      <c r="R110" s="35"/>
      <c r="S110" s="35">
        <f t="shared" si="201"/>
        <v>0</v>
      </c>
      <c r="T110" s="35"/>
      <c r="U110" s="35">
        <f t="shared" si="201"/>
        <v>0</v>
      </c>
      <c r="V110" s="35">
        <f t="shared" si="201"/>
        <v>0</v>
      </c>
      <c r="W110" s="35">
        <f t="shared" si="201"/>
        <v>0</v>
      </c>
      <c r="X110" s="35">
        <f t="shared" si="201"/>
        <v>0</v>
      </c>
      <c r="Y110" s="35">
        <f t="shared" si="201"/>
        <v>137537</v>
      </c>
      <c r="Z110" s="35">
        <f t="shared" si="201"/>
        <v>137537</v>
      </c>
      <c r="AA110" s="35">
        <f t="shared" si="201"/>
        <v>852</v>
      </c>
      <c r="AB110" s="35">
        <f t="shared" si="201"/>
        <v>136685</v>
      </c>
      <c r="AC110" s="35">
        <f t="shared" si="201"/>
        <v>0</v>
      </c>
      <c r="AD110" s="35">
        <f t="shared" si="201"/>
        <v>0</v>
      </c>
      <c r="AE110" s="35"/>
      <c r="AF110" s="35"/>
      <c r="AG110" s="35"/>
      <c r="AH110" s="35"/>
      <c r="AI110" s="35"/>
      <c r="AJ110" s="35"/>
      <c r="AK110" s="35"/>
      <c r="AL110" s="35"/>
      <c r="AM110" s="112">
        <f t="shared" si="115"/>
        <v>105.01572903304623</v>
      </c>
      <c r="AN110" s="326">
        <f t="shared" si="116"/>
        <v>83.650816820542758</v>
      </c>
    </row>
    <row r="111" spans="1:40" s="74" customFormat="1">
      <c r="A111" s="46"/>
      <c r="B111" s="75" t="s">
        <v>444</v>
      </c>
      <c r="C111" s="36">
        <f t="shared" ref="C111:C113" si="202">E111+O111</f>
        <v>13406</v>
      </c>
      <c r="D111" s="36">
        <f t="shared" si="200"/>
        <v>17192</v>
      </c>
      <c r="E111" s="36">
        <f t="shared" ref="E111:E113" si="203">G111+I111+K111+L111</f>
        <v>13406</v>
      </c>
      <c r="F111" s="36">
        <f t="shared" ref="F111:F113" si="204">H111+J111+K111+M111+N111</f>
        <v>17192</v>
      </c>
      <c r="G111" s="36">
        <f>SUMIF('PL3-GN TUNG DA'!$AO$15:$AO$514,"UBND huyện Tri Tôn",'PL3-GN TUNG DA'!$G$15:$G$514)</f>
        <v>5567</v>
      </c>
      <c r="H111" s="36">
        <f>SUMIF('PL3-GN TUNG DA'!$AO$15:$AO$514,"UBND huyện Tri Tôn",'PL3-GN TUNG DA'!$H$15:$H$514)</f>
        <v>525</v>
      </c>
      <c r="I111" s="36">
        <f>SUMIF('PL3-GN TUNG DA'!$AO$15:$AO$514,"UBND huyện Tri Tôn",'PL3-GN TUNG DA'!$I$15:$I$514)</f>
        <v>7839</v>
      </c>
      <c r="J111" s="36">
        <f>SUMIF('PL3-GN TUNG DA'!$AO$15:$AO$514,"UBND huyện Tri Tôn",'PL3-GN TUNG DA'!$J$15:$J$514)</f>
        <v>16667</v>
      </c>
      <c r="K111" s="36"/>
      <c r="L111" s="36"/>
      <c r="M111" s="36"/>
      <c r="N111" s="36"/>
      <c r="O111" s="36"/>
      <c r="P111" s="36"/>
      <c r="Q111" s="36"/>
      <c r="R111" s="36"/>
      <c r="S111" s="36"/>
      <c r="T111" s="36"/>
      <c r="U111" s="36"/>
      <c r="V111" s="36"/>
      <c r="W111" s="36"/>
      <c r="X111" s="36"/>
      <c r="Y111" s="36">
        <f t="shared" ref="Y111:Y113" si="205">Z111+AF111</f>
        <v>8717</v>
      </c>
      <c r="Z111" s="36">
        <f t="shared" ref="Z111:Z113" si="206">AA111+AB111+AC111+AD111</f>
        <v>8717</v>
      </c>
      <c r="AA111" s="36">
        <f>SUMIF('PL3-GN TUNG DA'!$AO$15:$AO$514,"UBND huyện Tri Tôn",'PL3-GN TUNG DA'!$AA$15:$AA$514)</f>
        <v>525</v>
      </c>
      <c r="AB111" s="36">
        <f>SUMIF('PL3-GN TUNG DA'!$AO$15:$AO$514,"UBND huyện Tri Tôn",'PL3-GN TUNG DA'!$AB$15:$AB$514)</f>
        <v>8192</v>
      </c>
      <c r="AC111" s="36"/>
      <c r="AD111" s="36"/>
      <c r="AE111" s="36"/>
      <c r="AF111" s="36"/>
      <c r="AG111" s="36"/>
      <c r="AH111" s="36"/>
      <c r="AI111" s="36"/>
      <c r="AJ111" s="36"/>
      <c r="AK111" s="36"/>
      <c r="AL111" s="36"/>
      <c r="AM111" s="113">
        <f t="shared" si="115"/>
        <v>65.023123974339853</v>
      </c>
      <c r="AN111" s="326">
        <f t="shared" si="116"/>
        <v>50.703815728245694</v>
      </c>
    </row>
    <row r="112" spans="1:40" s="74" customFormat="1">
      <c r="A112" s="46"/>
      <c r="B112" s="75" t="s">
        <v>445</v>
      </c>
      <c r="C112" s="36">
        <f t="shared" si="202"/>
        <v>117562</v>
      </c>
      <c r="D112" s="36">
        <f t="shared" si="200"/>
        <v>147226</v>
      </c>
      <c r="E112" s="36">
        <f t="shared" si="203"/>
        <v>117562</v>
      </c>
      <c r="F112" s="36">
        <f t="shared" si="204"/>
        <v>147226</v>
      </c>
      <c r="G112" s="36">
        <f>SUMIF('PL3-GN TUNG DA'!$AO$15:$AO$514,"Ban QLDA ĐTXD KV huyện Tri Tôn",'PL3-GN TUNG DA'!$G$15:$G$514)</f>
        <v>0</v>
      </c>
      <c r="H112" s="36">
        <f>SUMIF('PL3-GN TUNG DA'!$AO$15:$AO$514,"Ban QLDA ĐTXD KV huyện Tri Tôn",'PL3-GN TUNG DA'!$H$15:$H$514)</f>
        <v>900</v>
      </c>
      <c r="I112" s="36">
        <f>SUMIF('PL3-GN TUNG DA'!$AO$15:$AO$514,"Ban QLDA ĐTXD KV huyện Tri Tôn",'PL3-GN TUNG DA'!$I$15:$I$514)</f>
        <v>117562</v>
      </c>
      <c r="J112" s="36">
        <f>SUMIF('PL3-GN TUNG DA'!$AO$15:$AO$514,"Ban QLDA ĐTXD KV huyện Tri Tôn",'PL3-GN TUNG DA'!$J$15:$J$514)</f>
        <v>146326</v>
      </c>
      <c r="K112" s="36"/>
      <c r="L112" s="36"/>
      <c r="M112" s="36"/>
      <c r="N112" s="36"/>
      <c r="O112" s="36"/>
      <c r="P112" s="36"/>
      <c r="Q112" s="36"/>
      <c r="R112" s="36"/>
      <c r="S112" s="36"/>
      <c r="T112" s="36"/>
      <c r="U112" s="36"/>
      <c r="V112" s="36"/>
      <c r="W112" s="36"/>
      <c r="X112" s="36"/>
      <c r="Y112" s="36">
        <f t="shared" si="205"/>
        <v>128820</v>
      </c>
      <c r="Z112" s="36">
        <f t="shared" si="206"/>
        <v>128820</v>
      </c>
      <c r="AA112" s="36">
        <f>SUMIF('PL3-GN TUNG DA'!$AO$15:$AO$514,"Ban QLDA ĐTXD KV huyện Tri Tôn",'PL3-GN TUNG DA'!$AA$15:$AA$514)</f>
        <v>327</v>
      </c>
      <c r="AB112" s="36">
        <f>SUMIF('PL3-GN TUNG DA'!$AO$15:$AO$514,"Ban QLDA ĐTXD KV huyện Tri Tôn",'PL3-GN TUNG DA'!$AB$15:$AB$514)</f>
        <v>128493</v>
      </c>
      <c r="AC112" s="36"/>
      <c r="AD112" s="36"/>
      <c r="AE112" s="36"/>
      <c r="AF112" s="36"/>
      <c r="AG112" s="36"/>
      <c r="AH112" s="36"/>
      <c r="AI112" s="36"/>
      <c r="AJ112" s="36"/>
      <c r="AK112" s="36"/>
      <c r="AL112" s="36"/>
      <c r="AM112" s="113">
        <f t="shared" si="115"/>
        <v>109.57622360966978</v>
      </c>
      <c r="AN112" s="326">
        <f t="shared" si="116"/>
        <v>87.498132123402115</v>
      </c>
    </row>
    <row r="113" spans="1:40" ht="47.25" customHeight="1">
      <c r="A113" s="19"/>
      <c r="B113" s="81" t="s">
        <v>439</v>
      </c>
      <c r="C113" s="35">
        <f t="shared" si="202"/>
        <v>52820</v>
      </c>
      <c r="D113" s="35">
        <f t="shared" si="200"/>
        <v>52820</v>
      </c>
      <c r="E113" s="39">
        <f t="shared" si="203"/>
        <v>52820</v>
      </c>
      <c r="F113" s="39">
        <f t="shared" si="204"/>
        <v>52820</v>
      </c>
      <c r="G113" s="35">
        <f>'PL3-GN TUNG DA'!G31</f>
        <v>37820</v>
      </c>
      <c r="H113" s="35">
        <f>'PL3-GN TUNG DA'!H31</f>
        <v>37820</v>
      </c>
      <c r="I113" s="35"/>
      <c r="J113" s="35"/>
      <c r="K113" s="35">
        <f>'PL3-GN TUNG DA'!K31</f>
        <v>15000</v>
      </c>
      <c r="L113" s="35"/>
      <c r="M113" s="35"/>
      <c r="N113" s="35"/>
      <c r="O113" s="35"/>
      <c r="P113" s="35"/>
      <c r="Q113" s="35"/>
      <c r="R113" s="35"/>
      <c r="S113" s="35"/>
      <c r="T113" s="35"/>
      <c r="U113" s="35"/>
      <c r="V113" s="35"/>
      <c r="W113" s="35"/>
      <c r="X113" s="35"/>
      <c r="Y113" s="39">
        <f t="shared" si="205"/>
        <v>40932</v>
      </c>
      <c r="Z113" s="39">
        <f t="shared" si="206"/>
        <v>40932</v>
      </c>
      <c r="AA113" s="35">
        <f>'PL3-GN TUNG DA'!AA31</f>
        <v>28164</v>
      </c>
      <c r="AB113" s="35"/>
      <c r="AC113" s="35">
        <f>'PL3-GN TUNG DA'!AC31</f>
        <v>12768</v>
      </c>
      <c r="AD113" s="35"/>
      <c r="AE113" s="35"/>
      <c r="AF113" s="35"/>
      <c r="AG113" s="35"/>
      <c r="AH113" s="35"/>
      <c r="AI113" s="35"/>
      <c r="AJ113" s="35"/>
      <c r="AK113" s="35"/>
      <c r="AL113" s="35"/>
      <c r="AM113" s="112">
        <f t="shared" si="115"/>
        <v>77.493373722074978</v>
      </c>
      <c r="AN113" s="326">
        <f t="shared" si="116"/>
        <v>77.493373722074978</v>
      </c>
    </row>
    <row r="114" spans="1:40" ht="11.25" customHeight="1">
      <c r="A114" s="60"/>
      <c r="B114" s="41"/>
      <c r="C114" s="61"/>
      <c r="D114" s="61"/>
      <c r="E114" s="61"/>
      <c r="F114" s="61"/>
      <c r="G114" s="61"/>
      <c r="H114" s="61"/>
      <c r="I114" s="61"/>
      <c r="J114" s="61"/>
      <c r="K114" s="61"/>
      <c r="L114" s="61"/>
      <c r="M114" s="61"/>
      <c r="N114" s="61"/>
      <c r="O114" s="61"/>
      <c r="P114" s="61"/>
      <c r="Q114" s="61"/>
      <c r="R114" s="61"/>
      <c r="S114" s="61"/>
      <c r="T114" s="61"/>
      <c r="U114" s="61"/>
      <c r="V114" s="61"/>
      <c r="W114" s="61"/>
      <c r="X114" s="61"/>
      <c r="Y114" s="61"/>
      <c r="Z114" s="61"/>
      <c r="AA114" s="61"/>
      <c r="AB114" s="61"/>
      <c r="AC114" s="61"/>
      <c r="AD114" s="61"/>
      <c r="AE114" s="61"/>
      <c r="AF114" s="61"/>
      <c r="AG114" s="61"/>
      <c r="AH114" s="61"/>
      <c r="AI114" s="61"/>
      <c r="AJ114" s="61"/>
      <c r="AK114" s="61"/>
      <c r="AL114" s="61"/>
      <c r="AM114" s="60"/>
      <c r="AN114" s="8"/>
    </row>
    <row r="116" spans="1:40">
      <c r="Z116" s="57"/>
    </row>
    <row r="117" spans="1:40">
      <c r="Y117" s="57"/>
    </row>
    <row r="119" spans="1:40">
      <c r="Z119" s="57"/>
    </row>
  </sheetData>
  <mergeCells count="37">
    <mergeCell ref="AM5:AN9"/>
    <mergeCell ref="G8:N8"/>
    <mergeCell ref="E8:F9"/>
    <mergeCell ref="Z5:AL5"/>
    <mergeCell ref="Y5:Y10"/>
    <mergeCell ref="AG9:AG10"/>
    <mergeCell ref="Z8:Z10"/>
    <mergeCell ref="AA9:AA10"/>
    <mergeCell ref="AB9:AB10"/>
    <mergeCell ref="AC9:AC10"/>
    <mergeCell ref="AD9:AD10"/>
    <mergeCell ref="AE9:AE10"/>
    <mergeCell ref="AH9:AK9"/>
    <mergeCell ref="AF8:AF10"/>
    <mergeCell ref="S9:T9"/>
    <mergeCell ref="O8:P9"/>
    <mergeCell ref="Q8:X8"/>
    <mergeCell ref="L9:M9"/>
    <mergeCell ref="E6:X6"/>
    <mergeCell ref="E7:N7"/>
    <mergeCell ref="O7:X7"/>
    <mergeCell ref="Z6:AL6"/>
    <mergeCell ref="A1:AN1"/>
    <mergeCell ref="A2:AN2"/>
    <mergeCell ref="A3:AN3"/>
    <mergeCell ref="AL9:AL10"/>
    <mergeCell ref="AA8:AE8"/>
    <mergeCell ref="AG8:AL8"/>
    <mergeCell ref="Z7:AE7"/>
    <mergeCell ref="AF7:AL7"/>
    <mergeCell ref="B5:B10"/>
    <mergeCell ref="A5:A10"/>
    <mergeCell ref="E5:X5"/>
    <mergeCell ref="G9:H9"/>
    <mergeCell ref="I9:J9"/>
    <mergeCell ref="C5:D9"/>
    <mergeCell ref="Q9:R9"/>
  </mergeCells>
  <pageMargins left="0.23622047244094491" right="0.23622047244094491" top="0.47244094488188981" bottom="0.39370078740157483" header="0.19685039370078741" footer="0.31496062992125984"/>
  <pageSetup paperSize="9" scale="38" fitToHeight="0" orientation="landscape" r:id="rId1"/>
  <headerFooter differentFirst="1">
    <oddHeader>&amp;C&amp;P/&amp;N</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59999389629810485"/>
  </sheetPr>
  <dimension ref="A1:BZ22"/>
  <sheetViews>
    <sheetView showZeros="0" zoomScale="70" zoomScaleNormal="70" workbookViewId="0">
      <selection activeCell="I6" sqref="I6:J12"/>
    </sheetView>
  </sheetViews>
  <sheetFormatPr defaultRowHeight="18.75"/>
  <cols>
    <col min="1" max="1" width="8.21875" customWidth="1"/>
    <col min="2" max="2" width="38.77734375" customWidth="1"/>
    <col min="3" max="4" width="16.5546875" customWidth="1"/>
    <col min="5" max="7" width="10.44140625" hidden="1" customWidth="1"/>
    <col min="8" max="8" width="17.109375" customWidth="1"/>
    <col min="9" max="9" width="11.5546875" customWidth="1"/>
    <col min="10" max="10" width="12.77734375" style="374" customWidth="1"/>
    <col min="11" max="11" width="9.88671875" hidden="1" customWidth="1"/>
    <col min="12" max="12" width="8.44140625" hidden="1" customWidth="1"/>
    <col min="13" max="16" width="10.88671875" hidden="1" customWidth="1"/>
    <col min="17" max="17" width="9.6640625" hidden="1" customWidth="1"/>
    <col min="18" max="18" width="11.77734375" hidden="1" customWidth="1"/>
    <col min="19" max="19" width="9.5546875" hidden="1" customWidth="1"/>
    <col min="20" max="20" width="10.6640625" hidden="1" customWidth="1"/>
    <col min="21" max="21" width="9.77734375" hidden="1" customWidth="1"/>
    <col min="22" max="23" width="11.21875" hidden="1" customWidth="1"/>
    <col min="24" max="24" width="9.44140625" hidden="1" customWidth="1"/>
    <col min="25" max="25" width="8.21875" hidden="1" customWidth="1"/>
    <col min="26" max="29" width="11.21875" hidden="1" customWidth="1"/>
    <col min="30" max="30" width="9.109375" hidden="1" customWidth="1"/>
    <col min="31" max="31" width="11.33203125" hidden="1" customWidth="1"/>
    <col min="32" max="32" width="10.44140625" hidden="1" customWidth="1"/>
    <col min="33" max="33" width="10.33203125" hidden="1" customWidth="1"/>
    <col min="34" max="36" width="11.109375" hidden="1" customWidth="1"/>
    <col min="37" max="37" width="8" hidden="1" customWidth="1"/>
    <col min="38" max="38" width="11" hidden="1" customWidth="1"/>
    <col min="39" max="39" width="10.21875" hidden="1" customWidth="1"/>
    <col min="40" max="40" width="9.77734375" hidden="1" customWidth="1"/>
    <col min="41" max="42" width="10.21875" hidden="1" customWidth="1"/>
    <col min="43" max="43" width="9.88671875" hidden="1" customWidth="1"/>
    <col min="44" max="45" width="10.21875" hidden="1" customWidth="1"/>
    <col min="46" max="46" width="10" hidden="1" customWidth="1"/>
    <col min="47" max="49" width="9.44140625" hidden="1" customWidth="1"/>
    <col min="50" max="51" width="10.77734375" hidden="1" customWidth="1"/>
    <col min="52" max="53" width="10.5546875" hidden="1" customWidth="1"/>
    <col min="54" max="54" width="10.88671875" hidden="1" customWidth="1"/>
    <col min="55" max="55" width="10.77734375" hidden="1" customWidth="1"/>
    <col min="56" max="56" width="9.88671875" hidden="1" customWidth="1"/>
    <col min="57" max="57" width="12.21875" hidden="1" customWidth="1"/>
    <col min="58" max="58" width="9.77734375" hidden="1" customWidth="1"/>
    <col min="59" max="59" width="9.5546875" hidden="1" customWidth="1"/>
    <col min="60" max="61" width="10.5546875" hidden="1" customWidth="1"/>
    <col min="62" max="62" width="9.44140625" hidden="1" customWidth="1"/>
    <col min="63" max="63" width="10" hidden="1" customWidth="1"/>
    <col min="64" max="64" width="9.6640625" hidden="1" customWidth="1"/>
    <col min="65" max="65" width="8" hidden="1" customWidth="1"/>
    <col min="66" max="66" width="9.5546875" hidden="1" customWidth="1"/>
    <col min="67" max="67" width="10.88671875" hidden="1" customWidth="1"/>
    <col min="68" max="68" width="12.44140625" hidden="1" customWidth="1"/>
    <col min="69" max="69" width="10.33203125" hidden="1" customWidth="1"/>
    <col min="70" max="70" width="9.21875" hidden="1" customWidth="1"/>
    <col min="71" max="71" width="11.6640625" hidden="1" customWidth="1"/>
    <col min="72" max="72" width="10.21875" hidden="1" customWidth="1"/>
    <col min="73" max="73" width="8.109375" hidden="1" customWidth="1"/>
    <col min="74" max="74" width="7.6640625" style="1" hidden="1" customWidth="1"/>
    <col min="75" max="75" width="7.6640625" hidden="1" customWidth="1"/>
    <col min="79" max="79" width="9.109375" bestFit="1" customWidth="1"/>
  </cols>
  <sheetData>
    <row r="1" spans="1:78" ht="23.25" customHeight="1">
      <c r="A1" s="804" t="s">
        <v>994</v>
      </c>
      <c r="B1" s="804"/>
      <c r="C1" s="804"/>
      <c r="D1" s="804"/>
      <c r="E1" s="804"/>
      <c r="F1" s="804"/>
      <c r="G1" s="804"/>
      <c r="H1" s="804"/>
      <c r="I1" s="804"/>
      <c r="J1" s="804"/>
      <c r="K1" s="804"/>
      <c r="L1" s="804"/>
      <c r="M1" s="804"/>
      <c r="N1" s="804"/>
      <c r="O1" s="804"/>
      <c r="P1" s="804"/>
      <c r="Q1" s="804"/>
      <c r="R1" s="804"/>
      <c r="S1" s="804"/>
      <c r="T1" s="804"/>
      <c r="U1" s="804"/>
      <c r="V1" s="804"/>
      <c r="W1" s="804"/>
      <c r="X1" s="804"/>
      <c r="Y1" s="804"/>
      <c r="Z1" s="804"/>
      <c r="AA1" s="804"/>
      <c r="AB1" s="804"/>
      <c r="AC1" s="804"/>
      <c r="AD1" s="804"/>
      <c r="AE1" s="804"/>
      <c r="AF1" s="804"/>
      <c r="AG1" s="804"/>
      <c r="AH1" s="804"/>
      <c r="AI1" s="804"/>
      <c r="AJ1" s="804"/>
      <c r="AK1" s="804"/>
      <c r="AL1" s="804"/>
      <c r="AM1" s="804"/>
      <c r="AN1" s="804"/>
      <c r="AO1" s="804"/>
      <c r="AP1" s="804"/>
      <c r="AQ1" s="804"/>
      <c r="AR1" s="804"/>
      <c r="AS1" s="804"/>
      <c r="AT1" s="804"/>
      <c r="AU1" s="804"/>
      <c r="AV1" s="804"/>
      <c r="AW1" s="804"/>
      <c r="AX1" s="804"/>
      <c r="AY1" s="804"/>
      <c r="AZ1" s="804"/>
      <c r="BA1" s="804"/>
      <c r="BB1" s="804"/>
      <c r="BC1" s="804"/>
      <c r="BD1" s="804"/>
      <c r="BE1" s="804"/>
      <c r="BF1" s="804"/>
      <c r="BG1" s="804"/>
      <c r="BH1" s="804"/>
      <c r="BI1" s="804"/>
      <c r="BJ1" s="804"/>
      <c r="BK1" s="804"/>
      <c r="BL1" s="804"/>
      <c r="BM1" s="804"/>
      <c r="BN1" s="804"/>
      <c r="BO1" s="804"/>
      <c r="BP1" s="804"/>
      <c r="BQ1" s="804"/>
      <c r="BR1" s="804"/>
      <c r="BS1" s="804"/>
      <c r="BT1" s="804"/>
      <c r="BU1" s="804"/>
      <c r="BV1" s="804"/>
      <c r="BW1" s="804"/>
      <c r="BX1" s="804"/>
    </row>
    <row r="2" spans="1:78" ht="47.25" customHeight="1">
      <c r="A2" s="804" t="s">
        <v>321</v>
      </c>
      <c r="B2" s="804"/>
      <c r="C2" s="804"/>
      <c r="D2" s="804"/>
      <c r="E2" s="804"/>
      <c r="F2" s="804"/>
      <c r="G2" s="804"/>
      <c r="H2" s="804"/>
      <c r="I2" s="804"/>
      <c r="J2" s="804"/>
      <c r="K2" s="804"/>
      <c r="L2" s="804"/>
      <c r="M2" s="804"/>
      <c r="N2" s="804"/>
      <c r="O2" s="804"/>
      <c r="P2" s="804"/>
      <c r="Q2" s="804"/>
      <c r="R2" s="804"/>
      <c r="S2" s="804"/>
      <c r="T2" s="804"/>
      <c r="U2" s="804"/>
      <c r="V2" s="804"/>
      <c r="W2" s="804"/>
      <c r="X2" s="804"/>
      <c r="Y2" s="804"/>
      <c r="Z2" s="804"/>
      <c r="AA2" s="804"/>
      <c r="AB2" s="804"/>
      <c r="AC2" s="804"/>
      <c r="AD2" s="804"/>
      <c r="AE2" s="804"/>
      <c r="AF2" s="804"/>
      <c r="AG2" s="804"/>
      <c r="AH2" s="804"/>
      <c r="AI2" s="804"/>
      <c r="AJ2" s="804"/>
      <c r="AK2" s="804"/>
      <c r="AL2" s="804"/>
      <c r="AM2" s="804"/>
      <c r="AN2" s="804"/>
      <c r="AO2" s="804"/>
      <c r="AP2" s="804"/>
      <c r="AQ2" s="804"/>
      <c r="AR2" s="804"/>
      <c r="AS2" s="804"/>
      <c r="AT2" s="804"/>
      <c r="AU2" s="804"/>
      <c r="AV2" s="804"/>
      <c r="AW2" s="804"/>
      <c r="AX2" s="804"/>
      <c r="AY2" s="804"/>
      <c r="AZ2" s="804"/>
      <c r="BA2" s="804"/>
      <c r="BB2" s="804"/>
      <c r="BC2" s="804"/>
      <c r="BD2" s="804"/>
      <c r="BE2" s="804"/>
      <c r="BF2" s="804"/>
      <c r="BG2" s="804"/>
      <c r="BH2" s="804"/>
      <c r="BI2" s="804"/>
      <c r="BJ2" s="804"/>
      <c r="BK2" s="804"/>
      <c r="BL2" s="804"/>
      <c r="BM2" s="804"/>
      <c r="BN2" s="804"/>
      <c r="BO2" s="804"/>
      <c r="BP2" s="804"/>
      <c r="BQ2" s="804"/>
      <c r="BR2" s="804"/>
      <c r="BS2" s="804"/>
      <c r="BT2" s="804"/>
      <c r="BU2" s="804"/>
      <c r="BV2" s="804"/>
      <c r="BW2" s="804"/>
      <c r="BX2" s="804"/>
    </row>
    <row r="3" spans="1:78" ht="21" customHeight="1">
      <c r="A3" s="805" t="s">
        <v>1410</v>
      </c>
      <c r="B3" s="805"/>
      <c r="C3" s="805"/>
      <c r="D3" s="805"/>
      <c r="E3" s="805"/>
      <c r="F3" s="805"/>
      <c r="G3" s="805"/>
      <c r="H3" s="805"/>
      <c r="I3" s="805"/>
      <c r="J3" s="805"/>
      <c r="K3" s="805"/>
      <c r="L3" s="805"/>
      <c r="M3" s="805"/>
      <c r="N3" s="805"/>
      <c r="O3" s="805"/>
      <c r="P3" s="805"/>
      <c r="Q3" s="805"/>
      <c r="R3" s="805"/>
      <c r="S3" s="805"/>
      <c r="T3" s="805"/>
      <c r="U3" s="805"/>
      <c r="V3" s="805"/>
      <c r="W3" s="805"/>
      <c r="X3" s="805"/>
      <c r="Y3" s="805"/>
      <c r="Z3" s="805"/>
      <c r="AA3" s="805"/>
      <c r="AB3" s="805"/>
      <c r="AC3" s="805"/>
      <c r="AD3" s="805"/>
      <c r="AE3" s="805"/>
      <c r="AF3" s="805"/>
      <c r="AG3" s="805"/>
      <c r="AH3" s="805"/>
      <c r="AI3" s="805"/>
      <c r="AJ3" s="805"/>
      <c r="AK3" s="805"/>
      <c r="AL3" s="805"/>
      <c r="AM3" s="805"/>
      <c r="AN3" s="805"/>
      <c r="AO3" s="805"/>
      <c r="AP3" s="805"/>
      <c r="AQ3" s="805"/>
      <c r="AR3" s="805"/>
      <c r="AS3" s="805"/>
      <c r="AT3" s="805"/>
      <c r="AU3" s="805"/>
      <c r="AV3" s="805"/>
      <c r="AW3" s="805"/>
      <c r="AX3" s="805"/>
      <c r="AY3" s="805"/>
      <c r="AZ3" s="805"/>
      <c r="BA3" s="805"/>
      <c r="BB3" s="805"/>
      <c r="BC3" s="805"/>
      <c r="BD3" s="805"/>
      <c r="BE3" s="805"/>
      <c r="BF3" s="805"/>
      <c r="BG3" s="805"/>
      <c r="BH3" s="805"/>
      <c r="BI3" s="805"/>
      <c r="BJ3" s="805"/>
      <c r="BK3" s="805"/>
      <c r="BL3" s="805"/>
      <c r="BM3" s="805"/>
      <c r="BN3" s="805"/>
      <c r="BO3" s="805"/>
      <c r="BP3" s="805"/>
      <c r="BQ3" s="805"/>
      <c r="BR3" s="805"/>
      <c r="BS3" s="805"/>
      <c r="BT3" s="805"/>
      <c r="BU3" s="805"/>
      <c r="BV3" s="805"/>
      <c r="BW3" s="805"/>
      <c r="BX3" s="805"/>
    </row>
    <row r="4" spans="1:78" ht="21" customHeight="1">
      <c r="A4" s="835" t="s">
        <v>1400</v>
      </c>
      <c r="B4" s="835"/>
      <c r="C4" s="835"/>
      <c r="D4" s="835"/>
      <c r="E4" s="835"/>
      <c r="F4" s="835"/>
      <c r="G4" s="835"/>
      <c r="H4" s="835"/>
      <c r="I4" s="835"/>
      <c r="J4" s="835"/>
      <c r="K4" s="835"/>
      <c r="L4" s="835"/>
      <c r="M4" s="835"/>
      <c r="N4" s="835"/>
      <c r="O4" s="835"/>
      <c r="P4" s="835"/>
      <c r="Q4" s="835"/>
      <c r="R4" s="835"/>
      <c r="S4" s="835"/>
      <c r="T4" s="835"/>
      <c r="U4" s="835"/>
      <c r="V4" s="835"/>
      <c r="W4" s="835"/>
      <c r="X4" s="835"/>
      <c r="Y4" s="835"/>
      <c r="Z4" s="835"/>
      <c r="AA4" s="835"/>
      <c r="AB4" s="835"/>
      <c r="AC4" s="835"/>
      <c r="AD4" s="835"/>
      <c r="AE4" s="835"/>
      <c r="AF4" s="835"/>
      <c r="AG4" s="835"/>
      <c r="AH4" s="835"/>
      <c r="AI4" s="835"/>
      <c r="AJ4" s="835"/>
      <c r="AK4" s="835"/>
      <c r="AL4" s="835"/>
      <c r="AM4" s="835"/>
      <c r="AN4" s="835"/>
      <c r="AO4" s="835"/>
      <c r="AP4" s="835"/>
      <c r="AQ4" s="835"/>
      <c r="AR4" s="835"/>
      <c r="AS4" s="835"/>
      <c r="AT4" s="835"/>
      <c r="AU4" s="835"/>
      <c r="AV4" s="835"/>
      <c r="AW4" s="835"/>
      <c r="AX4" s="835"/>
      <c r="AY4" s="835"/>
      <c r="AZ4" s="835"/>
      <c r="BA4" s="835"/>
      <c r="BB4" s="835"/>
      <c r="BC4" s="835"/>
      <c r="BD4" s="835"/>
      <c r="BE4" s="835"/>
      <c r="BF4" s="835"/>
      <c r="BG4" s="835"/>
      <c r="BH4" s="835"/>
      <c r="BI4" s="835"/>
      <c r="BJ4" s="835"/>
      <c r="BK4" s="835"/>
      <c r="BL4" s="835"/>
      <c r="BM4" s="835"/>
      <c r="BN4" s="835"/>
      <c r="BO4" s="835"/>
      <c r="BP4" s="835"/>
      <c r="BQ4" s="835"/>
      <c r="BR4" s="835"/>
      <c r="BS4" s="835"/>
      <c r="BT4" s="835"/>
      <c r="BU4" s="835"/>
      <c r="BV4" s="835"/>
      <c r="BW4" s="835"/>
      <c r="BX4" s="835"/>
    </row>
    <row r="5" spans="1:78" ht="24" customHeight="1">
      <c r="I5" s="806" t="s">
        <v>308</v>
      </c>
      <c r="J5" s="806"/>
      <c r="K5" s="806"/>
      <c r="L5" s="806"/>
      <c r="M5" s="806"/>
      <c r="N5" s="806"/>
      <c r="O5" s="806"/>
      <c r="P5" s="806"/>
      <c r="Q5" s="806"/>
      <c r="R5" s="806"/>
      <c r="S5" s="806"/>
      <c r="T5" s="806"/>
      <c r="U5" s="806"/>
      <c r="V5" s="806"/>
      <c r="W5" s="806"/>
      <c r="X5" s="806"/>
      <c r="Y5" s="806"/>
      <c r="Z5" s="806"/>
      <c r="AA5" s="806"/>
      <c r="AB5" s="806"/>
      <c r="AC5" s="806"/>
      <c r="AD5" s="806"/>
      <c r="AE5" s="806"/>
      <c r="AF5" s="806"/>
      <c r="AG5" s="806"/>
      <c r="AH5" s="806"/>
      <c r="AI5" s="806"/>
      <c r="AJ5" s="806"/>
      <c r="AK5" s="806"/>
      <c r="AL5" s="806"/>
      <c r="AM5" s="806"/>
      <c r="AN5" s="806"/>
      <c r="AO5" s="806"/>
      <c r="AP5" s="806"/>
      <c r="AQ5" s="806"/>
      <c r="AR5" s="806"/>
      <c r="AS5" s="806"/>
      <c r="AT5" s="806"/>
      <c r="AU5" s="806"/>
      <c r="AV5" s="806"/>
      <c r="AW5" s="806"/>
      <c r="AX5" s="806"/>
      <c r="AY5" s="806"/>
      <c r="AZ5" s="806"/>
      <c r="BA5" s="806"/>
      <c r="BB5" s="806"/>
      <c r="BC5" s="806"/>
      <c r="BD5" s="806"/>
      <c r="BE5" s="806"/>
      <c r="BF5" s="806"/>
      <c r="BG5" s="806"/>
      <c r="BH5" s="806"/>
      <c r="BI5" s="806"/>
      <c r="BJ5" s="806"/>
      <c r="BK5" s="806"/>
      <c r="BL5" s="806"/>
      <c r="BM5" s="806"/>
      <c r="BN5" s="806"/>
      <c r="BO5" s="806"/>
      <c r="BP5" s="806"/>
      <c r="BQ5" s="806"/>
      <c r="BR5" s="806"/>
      <c r="BS5" s="806"/>
      <c r="BT5" s="806"/>
      <c r="BU5" s="806"/>
      <c r="BV5" s="806"/>
      <c r="BW5" s="806"/>
      <c r="BX5" s="806"/>
    </row>
    <row r="6" spans="1:78" ht="18.75" customHeight="1">
      <c r="A6" s="791" t="s">
        <v>317</v>
      </c>
      <c r="B6" s="791" t="s">
        <v>318</v>
      </c>
      <c r="C6" s="798" t="s">
        <v>839</v>
      </c>
      <c r="D6" s="799"/>
      <c r="E6" s="791" t="s">
        <v>942</v>
      </c>
      <c r="F6" s="798" t="s">
        <v>941</v>
      </c>
      <c r="G6" s="799"/>
      <c r="H6" s="791" t="s">
        <v>961</v>
      </c>
      <c r="I6" s="798" t="s">
        <v>970</v>
      </c>
      <c r="J6" s="799"/>
      <c r="K6" s="790" t="s">
        <v>838</v>
      </c>
      <c r="L6" s="356"/>
      <c r="M6" s="356"/>
      <c r="N6" s="356"/>
      <c r="O6" s="356"/>
      <c r="P6" s="356"/>
      <c r="Q6" s="356"/>
      <c r="R6" s="356"/>
      <c r="S6" s="356"/>
      <c r="T6" s="356"/>
      <c r="U6" s="356"/>
      <c r="V6" s="356"/>
      <c r="W6" s="356"/>
      <c r="X6" s="790" t="s">
        <v>939</v>
      </c>
      <c r="Y6" s="356"/>
      <c r="Z6" s="356"/>
      <c r="AA6" s="356"/>
      <c r="AB6" s="386"/>
      <c r="AC6" s="356"/>
      <c r="AD6" s="356"/>
      <c r="AE6" s="356"/>
      <c r="AF6" s="356"/>
      <c r="AG6" s="356"/>
      <c r="AH6" s="356"/>
      <c r="AI6" s="356"/>
      <c r="AJ6" s="356"/>
      <c r="AK6" s="790" t="s">
        <v>940</v>
      </c>
      <c r="AL6" s="810" t="s">
        <v>956</v>
      </c>
      <c r="AM6" s="811"/>
      <c r="AN6" s="811"/>
      <c r="AO6" s="811"/>
      <c r="AP6" s="811"/>
      <c r="AQ6" s="811"/>
      <c r="AR6" s="811"/>
      <c r="AS6" s="811"/>
      <c r="AT6" s="811"/>
      <c r="AU6" s="811"/>
      <c r="AV6" s="811"/>
      <c r="AW6" s="811"/>
      <c r="AX6" s="811"/>
      <c r="AY6" s="811"/>
      <c r="AZ6" s="811"/>
      <c r="BA6" s="811"/>
      <c r="BB6" s="811"/>
      <c r="BC6" s="811"/>
      <c r="BD6" s="811"/>
      <c r="BE6" s="811"/>
      <c r="BF6" s="811"/>
      <c r="BG6" s="812"/>
      <c r="BH6" s="798" t="s">
        <v>960</v>
      </c>
      <c r="BI6" s="819"/>
      <c r="BJ6" s="819"/>
      <c r="BK6" s="819"/>
      <c r="BL6" s="819"/>
      <c r="BM6" s="819"/>
      <c r="BN6" s="819"/>
      <c r="BO6" s="819"/>
      <c r="BP6" s="819"/>
      <c r="BQ6" s="819"/>
      <c r="BR6" s="819"/>
      <c r="BS6" s="819"/>
      <c r="BT6" s="819"/>
      <c r="BU6" s="799"/>
      <c r="BV6" s="790" t="s">
        <v>319</v>
      </c>
      <c r="BW6" s="790"/>
      <c r="BX6" s="790" t="s">
        <v>249</v>
      </c>
    </row>
    <row r="7" spans="1:78" ht="75" customHeight="1">
      <c r="A7" s="792"/>
      <c r="B7" s="792"/>
      <c r="C7" s="800"/>
      <c r="D7" s="801"/>
      <c r="E7" s="792"/>
      <c r="F7" s="800"/>
      <c r="G7" s="801"/>
      <c r="H7" s="792"/>
      <c r="I7" s="800"/>
      <c r="J7" s="801"/>
      <c r="K7" s="790"/>
      <c r="L7" s="790" t="s">
        <v>704</v>
      </c>
      <c r="M7" s="790"/>
      <c r="N7" s="790"/>
      <c r="O7" s="790"/>
      <c r="P7" s="790"/>
      <c r="Q7" s="790"/>
      <c r="R7" s="790"/>
      <c r="S7" s="790"/>
      <c r="T7" s="790"/>
      <c r="U7" s="790"/>
      <c r="V7" s="790"/>
      <c r="W7" s="790"/>
      <c r="X7" s="790"/>
      <c r="Y7" s="790" t="s">
        <v>958</v>
      </c>
      <c r="Z7" s="790"/>
      <c r="AA7" s="790"/>
      <c r="AB7" s="790"/>
      <c r="AC7" s="790"/>
      <c r="AD7" s="790"/>
      <c r="AE7" s="790"/>
      <c r="AF7" s="790"/>
      <c r="AG7" s="790"/>
      <c r="AH7" s="790"/>
      <c r="AI7" s="790"/>
      <c r="AJ7" s="790"/>
      <c r="AK7" s="790"/>
      <c r="AL7" s="813"/>
      <c r="AM7" s="814"/>
      <c r="AN7" s="814"/>
      <c r="AO7" s="814"/>
      <c r="AP7" s="814"/>
      <c r="AQ7" s="814"/>
      <c r="AR7" s="814"/>
      <c r="AS7" s="814"/>
      <c r="AT7" s="814"/>
      <c r="AU7" s="814"/>
      <c r="AV7" s="814"/>
      <c r="AW7" s="814"/>
      <c r="AX7" s="814"/>
      <c r="AY7" s="814"/>
      <c r="AZ7" s="814"/>
      <c r="BA7" s="814"/>
      <c r="BB7" s="814"/>
      <c r="BC7" s="814"/>
      <c r="BD7" s="814"/>
      <c r="BE7" s="814"/>
      <c r="BF7" s="814"/>
      <c r="BG7" s="815"/>
      <c r="BH7" s="802"/>
      <c r="BI7" s="820"/>
      <c r="BJ7" s="820"/>
      <c r="BK7" s="820"/>
      <c r="BL7" s="820"/>
      <c r="BM7" s="820"/>
      <c r="BN7" s="820"/>
      <c r="BO7" s="820"/>
      <c r="BP7" s="820"/>
      <c r="BQ7" s="820"/>
      <c r="BR7" s="820"/>
      <c r="BS7" s="820"/>
      <c r="BT7" s="820"/>
      <c r="BU7" s="803"/>
      <c r="BV7" s="790"/>
      <c r="BW7" s="790"/>
      <c r="BX7" s="790"/>
    </row>
    <row r="8" spans="1:78" ht="8.25" customHeight="1">
      <c r="A8" s="792"/>
      <c r="B8" s="792"/>
      <c r="C8" s="800"/>
      <c r="D8" s="801"/>
      <c r="E8" s="792"/>
      <c r="F8" s="800"/>
      <c r="G8" s="801"/>
      <c r="H8" s="792"/>
      <c r="I8" s="800"/>
      <c r="J8" s="801"/>
      <c r="K8" s="790"/>
      <c r="L8" s="790" t="s">
        <v>836</v>
      </c>
      <c r="M8" s="790" t="s">
        <v>251</v>
      </c>
      <c r="N8" s="790"/>
      <c r="O8" s="790"/>
      <c r="P8" s="790"/>
      <c r="Q8" s="790" t="s">
        <v>837</v>
      </c>
      <c r="R8" s="790" t="s">
        <v>251</v>
      </c>
      <c r="S8" s="790"/>
      <c r="T8" s="790"/>
      <c r="U8" s="790"/>
      <c r="V8" s="790"/>
      <c r="W8" s="790"/>
      <c r="X8" s="790"/>
      <c r="Y8" s="790" t="s">
        <v>836</v>
      </c>
      <c r="Z8" s="790" t="s">
        <v>251</v>
      </c>
      <c r="AA8" s="790"/>
      <c r="AB8" s="790"/>
      <c r="AC8" s="790"/>
      <c r="AD8" s="790" t="s">
        <v>842</v>
      </c>
      <c r="AE8" s="821" t="s">
        <v>251</v>
      </c>
      <c r="AF8" s="821"/>
      <c r="AG8" s="821"/>
      <c r="AH8" s="821"/>
      <c r="AI8" s="821"/>
      <c r="AJ8" s="821"/>
      <c r="AK8" s="790"/>
      <c r="AL8" s="813"/>
      <c r="AM8" s="814"/>
      <c r="AN8" s="814"/>
      <c r="AO8" s="814"/>
      <c r="AP8" s="814"/>
      <c r="AQ8" s="814"/>
      <c r="AR8" s="814"/>
      <c r="AS8" s="814"/>
      <c r="AT8" s="814"/>
      <c r="AU8" s="814"/>
      <c r="AV8" s="814"/>
      <c r="AW8" s="814"/>
      <c r="AX8" s="814"/>
      <c r="AY8" s="814"/>
      <c r="AZ8" s="814"/>
      <c r="BA8" s="814"/>
      <c r="BB8" s="814"/>
      <c r="BC8" s="814"/>
      <c r="BD8" s="814"/>
      <c r="BE8" s="814"/>
      <c r="BF8" s="814"/>
      <c r="BG8" s="815"/>
      <c r="BH8" s="791" t="s">
        <v>957</v>
      </c>
      <c r="BI8" s="790" t="s">
        <v>251</v>
      </c>
      <c r="BJ8" s="790"/>
      <c r="BK8" s="790"/>
      <c r="BL8" s="790"/>
      <c r="BM8" s="790"/>
      <c r="BN8" s="790"/>
      <c r="BO8" s="790"/>
      <c r="BP8" s="790"/>
      <c r="BQ8" s="790"/>
      <c r="BR8" s="790"/>
      <c r="BS8" s="790"/>
      <c r="BT8" s="790"/>
      <c r="BU8" s="790"/>
      <c r="BV8" s="790"/>
      <c r="BW8" s="790"/>
      <c r="BX8" s="790"/>
    </row>
    <row r="9" spans="1:78" ht="18.75" customHeight="1">
      <c r="A9" s="792"/>
      <c r="B9" s="792"/>
      <c r="C9" s="800"/>
      <c r="D9" s="801"/>
      <c r="E9" s="792"/>
      <c r="F9" s="800"/>
      <c r="G9" s="801"/>
      <c r="H9" s="792"/>
      <c r="I9" s="800"/>
      <c r="J9" s="801"/>
      <c r="K9" s="790"/>
      <c r="L9" s="790"/>
      <c r="M9" s="790" t="s">
        <v>705</v>
      </c>
      <c r="N9" s="790" t="s">
        <v>706</v>
      </c>
      <c r="O9" s="790" t="s">
        <v>254</v>
      </c>
      <c r="P9" s="790" t="s">
        <v>255</v>
      </c>
      <c r="Q9" s="790"/>
      <c r="R9" s="790" t="s">
        <v>835</v>
      </c>
      <c r="S9" s="790" t="s">
        <v>251</v>
      </c>
      <c r="T9" s="790"/>
      <c r="U9" s="790"/>
      <c r="V9" s="790"/>
      <c r="W9" s="790" t="s">
        <v>841</v>
      </c>
      <c r="X9" s="790"/>
      <c r="Y9" s="790"/>
      <c r="Z9" s="790" t="s">
        <v>705</v>
      </c>
      <c r="AA9" s="790" t="s">
        <v>706</v>
      </c>
      <c r="AB9" s="790" t="s">
        <v>254</v>
      </c>
      <c r="AC9" s="790" t="s">
        <v>255</v>
      </c>
      <c r="AD9" s="790"/>
      <c r="AE9" s="790" t="s">
        <v>840</v>
      </c>
      <c r="AF9" s="790" t="s">
        <v>251</v>
      </c>
      <c r="AG9" s="790"/>
      <c r="AH9" s="790"/>
      <c r="AI9" s="790"/>
      <c r="AJ9" s="790" t="s">
        <v>841</v>
      </c>
      <c r="AK9" s="790"/>
      <c r="AL9" s="813"/>
      <c r="AM9" s="814"/>
      <c r="AN9" s="814"/>
      <c r="AO9" s="814"/>
      <c r="AP9" s="814"/>
      <c r="AQ9" s="814"/>
      <c r="AR9" s="814"/>
      <c r="AS9" s="814"/>
      <c r="AT9" s="814"/>
      <c r="AU9" s="814"/>
      <c r="AV9" s="814"/>
      <c r="AW9" s="814"/>
      <c r="AX9" s="814"/>
      <c r="AY9" s="814"/>
      <c r="AZ9" s="814"/>
      <c r="BA9" s="814"/>
      <c r="BB9" s="814"/>
      <c r="BC9" s="814"/>
      <c r="BD9" s="814"/>
      <c r="BE9" s="814"/>
      <c r="BF9" s="814"/>
      <c r="BG9" s="815"/>
      <c r="BH9" s="792"/>
      <c r="BI9" s="822" t="s">
        <v>461</v>
      </c>
      <c r="BJ9" s="823"/>
      <c r="BK9" s="823"/>
      <c r="BL9" s="823"/>
      <c r="BM9" s="823"/>
      <c r="BN9" s="824"/>
      <c r="BO9" s="790" t="s">
        <v>462</v>
      </c>
      <c r="BP9" s="790"/>
      <c r="BQ9" s="790"/>
      <c r="BR9" s="790"/>
      <c r="BS9" s="790"/>
      <c r="BT9" s="790"/>
      <c r="BU9" s="790"/>
      <c r="BV9" s="790"/>
      <c r="BW9" s="790"/>
      <c r="BX9" s="790"/>
    </row>
    <row r="10" spans="1:78" ht="24" customHeight="1">
      <c r="A10" s="792"/>
      <c r="B10" s="792"/>
      <c r="C10" s="800"/>
      <c r="D10" s="801"/>
      <c r="E10" s="792"/>
      <c r="F10" s="800"/>
      <c r="G10" s="801"/>
      <c r="H10" s="792"/>
      <c r="I10" s="800"/>
      <c r="J10" s="801"/>
      <c r="K10" s="790"/>
      <c r="L10" s="790"/>
      <c r="M10" s="790"/>
      <c r="N10" s="790"/>
      <c r="O10" s="790"/>
      <c r="P10" s="790"/>
      <c r="Q10" s="790"/>
      <c r="R10" s="790"/>
      <c r="S10" s="790" t="s">
        <v>309</v>
      </c>
      <c r="T10" s="790" t="s">
        <v>451</v>
      </c>
      <c r="U10" s="790" t="s">
        <v>456</v>
      </c>
      <c r="V10" s="790" t="s">
        <v>452</v>
      </c>
      <c r="W10" s="790"/>
      <c r="X10" s="790"/>
      <c r="Y10" s="790"/>
      <c r="Z10" s="790"/>
      <c r="AA10" s="790"/>
      <c r="AB10" s="790"/>
      <c r="AC10" s="790"/>
      <c r="AD10" s="790"/>
      <c r="AE10" s="790"/>
      <c r="AF10" s="790" t="s">
        <v>309</v>
      </c>
      <c r="AG10" s="790" t="s">
        <v>451</v>
      </c>
      <c r="AH10" s="790" t="s">
        <v>456</v>
      </c>
      <c r="AI10" s="790" t="s">
        <v>452</v>
      </c>
      <c r="AJ10" s="790"/>
      <c r="AK10" s="790"/>
      <c r="AL10" s="813"/>
      <c r="AM10" s="814"/>
      <c r="AN10" s="814"/>
      <c r="AO10" s="814"/>
      <c r="AP10" s="814"/>
      <c r="AQ10" s="814"/>
      <c r="AR10" s="814"/>
      <c r="AS10" s="814"/>
      <c r="AT10" s="814"/>
      <c r="AU10" s="814"/>
      <c r="AV10" s="814"/>
      <c r="AW10" s="814"/>
      <c r="AX10" s="814"/>
      <c r="AY10" s="814"/>
      <c r="AZ10" s="814"/>
      <c r="BA10" s="814"/>
      <c r="BB10" s="814"/>
      <c r="BC10" s="814"/>
      <c r="BD10" s="814"/>
      <c r="BE10" s="814"/>
      <c r="BF10" s="814"/>
      <c r="BG10" s="815"/>
      <c r="BH10" s="792"/>
      <c r="BI10" s="791" t="s">
        <v>250</v>
      </c>
      <c r="BJ10" s="790" t="s">
        <v>251</v>
      </c>
      <c r="BK10" s="790"/>
      <c r="BL10" s="790"/>
      <c r="BM10" s="790"/>
      <c r="BN10" s="790"/>
      <c r="BO10" s="791" t="s">
        <v>250</v>
      </c>
      <c r="BP10" s="790" t="s">
        <v>251</v>
      </c>
      <c r="BQ10" s="790"/>
      <c r="BR10" s="790"/>
      <c r="BS10" s="790"/>
      <c r="BT10" s="790"/>
      <c r="BU10" s="790"/>
      <c r="BV10" s="790"/>
      <c r="BW10" s="790"/>
      <c r="BX10" s="790"/>
    </row>
    <row r="11" spans="1:78" ht="19.5" customHeight="1">
      <c r="A11" s="792"/>
      <c r="B11" s="792"/>
      <c r="C11" s="800"/>
      <c r="D11" s="801"/>
      <c r="E11" s="792"/>
      <c r="F11" s="800"/>
      <c r="G11" s="801"/>
      <c r="H11" s="792"/>
      <c r="I11" s="800"/>
      <c r="J11" s="801"/>
      <c r="K11" s="790"/>
      <c r="L11" s="790"/>
      <c r="M11" s="790"/>
      <c r="N11" s="790"/>
      <c r="O11" s="790"/>
      <c r="P11" s="790"/>
      <c r="Q11" s="790"/>
      <c r="R11" s="790"/>
      <c r="S11" s="790"/>
      <c r="T11" s="790"/>
      <c r="U11" s="790"/>
      <c r="V11" s="790"/>
      <c r="W11" s="790"/>
      <c r="X11" s="790"/>
      <c r="Y11" s="790"/>
      <c r="Z11" s="790"/>
      <c r="AA11" s="790"/>
      <c r="AB11" s="790"/>
      <c r="AC11" s="790"/>
      <c r="AD11" s="790"/>
      <c r="AE11" s="790"/>
      <c r="AF11" s="790"/>
      <c r="AG11" s="790"/>
      <c r="AH11" s="790"/>
      <c r="AI11" s="790"/>
      <c r="AJ11" s="790"/>
      <c r="AK11" s="790"/>
      <c r="AL11" s="813"/>
      <c r="AM11" s="814"/>
      <c r="AN11" s="814"/>
      <c r="AO11" s="814"/>
      <c r="AP11" s="814"/>
      <c r="AQ11" s="814"/>
      <c r="AR11" s="814"/>
      <c r="AS11" s="814"/>
      <c r="AT11" s="814"/>
      <c r="AU11" s="814"/>
      <c r="AV11" s="814"/>
      <c r="AW11" s="814"/>
      <c r="AX11" s="814"/>
      <c r="AY11" s="814"/>
      <c r="AZ11" s="814"/>
      <c r="BA11" s="814"/>
      <c r="BB11" s="814"/>
      <c r="BC11" s="814"/>
      <c r="BD11" s="814"/>
      <c r="BE11" s="814"/>
      <c r="BF11" s="814"/>
      <c r="BG11" s="815"/>
      <c r="BH11" s="792"/>
      <c r="BI11" s="792"/>
      <c r="BJ11" s="791" t="s">
        <v>252</v>
      </c>
      <c r="BK11" s="791" t="s">
        <v>253</v>
      </c>
      <c r="BL11" s="791" t="s">
        <v>254</v>
      </c>
      <c r="BM11" s="825" t="s">
        <v>255</v>
      </c>
      <c r="BN11" s="825" t="s">
        <v>910</v>
      </c>
      <c r="BO11" s="792"/>
      <c r="BP11" s="791" t="s">
        <v>421</v>
      </c>
      <c r="BQ11" s="828" t="s">
        <v>251</v>
      </c>
      <c r="BR11" s="828"/>
      <c r="BS11" s="828"/>
      <c r="BT11" s="828"/>
      <c r="BU11" s="791" t="s">
        <v>310</v>
      </c>
      <c r="BV11" s="790"/>
      <c r="BW11" s="790"/>
      <c r="BX11" s="790"/>
    </row>
    <row r="12" spans="1:78" ht="12.75" customHeight="1">
      <c r="A12" s="792"/>
      <c r="B12" s="792"/>
      <c r="C12" s="802"/>
      <c r="D12" s="803"/>
      <c r="E12" s="792"/>
      <c r="F12" s="802"/>
      <c r="G12" s="803"/>
      <c r="H12" s="792"/>
      <c r="I12" s="802"/>
      <c r="J12" s="803"/>
      <c r="K12" s="790"/>
      <c r="L12" s="790"/>
      <c r="M12" s="790"/>
      <c r="N12" s="790"/>
      <c r="O12" s="790"/>
      <c r="P12" s="790"/>
      <c r="Q12" s="790"/>
      <c r="R12" s="790"/>
      <c r="S12" s="790"/>
      <c r="T12" s="790"/>
      <c r="U12" s="790"/>
      <c r="V12" s="790"/>
      <c r="W12" s="790"/>
      <c r="X12" s="790"/>
      <c r="Y12" s="790"/>
      <c r="Z12" s="790"/>
      <c r="AA12" s="790"/>
      <c r="AB12" s="790"/>
      <c r="AC12" s="790"/>
      <c r="AD12" s="790"/>
      <c r="AE12" s="790"/>
      <c r="AF12" s="790"/>
      <c r="AG12" s="790"/>
      <c r="AH12" s="790"/>
      <c r="AI12" s="790"/>
      <c r="AJ12" s="790"/>
      <c r="AK12" s="790"/>
      <c r="AL12" s="816"/>
      <c r="AM12" s="817"/>
      <c r="AN12" s="817"/>
      <c r="AO12" s="817"/>
      <c r="AP12" s="817"/>
      <c r="AQ12" s="817"/>
      <c r="AR12" s="817"/>
      <c r="AS12" s="817"/>
      <c r="AT12" s="817"/>
      <c r="AU12" s="817"/>
      <c r="AV12" s="817"/>
      <c r="AW12" s="817"/>
      <c r="AX12" s="817"/>
      <c r="AY12" s="817"/>
      <c r="AZ12" s="817"/>
      <c r="BA12" s="817"/>
      <c r="BB12" s="817"/>
      <c r="BC12" s="817"/>
      <c r="BD12" s="817"/>
      <c r="BE12" s="817"/>
      <c r="BF12" s="817"/>
      <c r="BG12" s="818"/>
      <c r="BH12" s="792"/>
      <c r="BI12" s="792"/>
      <c r="BJ12" s="792"/>
      <c r="BK12" s="792"/>
      <c r="BL12" s="792"/>
      <c r="BM12" s="826"/>
      <c r="BN12" s="826"/>
      <c r="BO12" s="792"/>
      <c r="BP12" s="792"/>
      <c r="BQ12" s="791" t="s">
        <v>309</v>
      </c>
      <c r="BR12" s="791" t="s">
        <v>451</v>
      </c>
      <c r="BS12" s="825" t="s">
        <v>456</v>
      </c>
      <c r="BT12" s="791" t="s">
        <v>452</v>
      </c>
      <c r="BU12" s="792"/>
      <c r="BV12" s="790"/>
      <c r="BW12" s="790"/>
      <c r="BX12" s="790"/>
    </row>
    <row r="13" spans="1:78" ht="39" customHeight="1">
      <c r="A13" s="793"/>
      <c r="B13" s="793"/>
      <c r="C13" s="244" t="s">
        <v>846</v>
      </c>
      <c r="D13" s="244" t="s">
        <v>847</v>
      </c>
      <c r="E13" s="793"/>
      <c r="F13" s="244" t="s">
        <v>846</v>
      </c>
      <c r="G13" s="244" t="s">
        <v>847</v>
      </c>
      <c r="H13" s="793"/>
      <c r="I13" s="244" t="s">
        <v>846</v>
      </c>
      <c r="J13" s="390" t="s">
        <v>847</v>
      </c>
      <c r="K13" s="790"/>
      <c r="L13" s="790"/>
      <c r="M13" s="11"/>
      <c r="N13" s="11"/>
      <c r="O13" s="11"/>
      <c r="P13" s="11"/>
      <c r="Q13" s="790"/>
      <c r="R13" s="11"/>
      <c r="S13" s="11"/>
      <c r="T13" s="11"/>
      <c r="U13" s="11"/>
      <c r="V13" s="11"/>
      <c r="W13" s="11"/>
      <c r="X13" s="790"/>
      <c r="Y13" s="790"/>
      <c r="Z13" s="790"/>
      <c r="AA13" s="790"/>
      <c r="AB13" s="790"/>
      <c r="AC13" s="790"/>
      <c r="AD13" s="790"/>
      <c r="AE13" s="790"/>
      <c r="AF13" s="790"/>
      <c r="AG13" s="790"/>
      <c r="AH13" s="790"/>
      <c r="AI13" s="790"/>
      <c r="AJ13" s="790"/>
      <c r="AK13" s="790"/>
      <c r="AL13" s="244" t="s">
        <v>846</v>
      </c>
      <c r="AM13" s="244" t="s">
        <v>847</v>
      </c>
      <c r="AN13" s="244" t="s">
        <v>846</v>
      </c>
      <c r="AO13" s="244" t="s">
        <v>847</v>
      </c>
      <c r="AP13" s="244" t="s">
        <v>846</v>
      </c>
      <c r="AQ13" s="244" t="s">
        <v>847</v>
      </c>
      <c r="AR13" s="244" t="s">
        <v>846</v>
      </c>
      <c r="AS13" s="244" t="s">
        <v>847</v>
      </c>
      <c r="AT13" s="337" t="s">
        <v>922</v>
      </c>
      <c r="AU13" s="244" t="s">
        <v>846</v>
      </c>
      <c r="AV13" s="244" t="s">
        <v>847</v>
      </c>
      <c r="AW13" s="244" t="s">
        <v>847</v>
      </c>
      <c r="AX13" s="244" t="s">
        <v>846</v>
      </c>
      <c r="AY13" s="244" t="s">
        <v>847</v>
      </c>
      <c r="AZ13" s="244" t="s">
        <v>846</v>
      </c>
      <c r="BA13" s="244" t="s">
        <v>847</v>
      </c>
      <c r="BB13" s="244" t="s">
        <v>846</v>
      </c>
      <c r="BC13" s="244" t="s">
        <v>847</v>
      </c>
      <c r="BD13" s="337" t="s">
        <v>922</v>
      </c>
      <c r="BE13" s="337" t="s">
        <v>922</v>
      </c>
      <c r="BF13" s="337" t="s">
        <v>922</v>
      </c>
      <c r="BG13" s="337" t="s">
        <v>922</v>
      </c>
      <c r="BH13" s="793"/>
      <c r="BI13" s="793"/>
      <c r="BJ13" s="793"/>
      <c r="BK13" s="793"/>
      <c r="BL13" s="793"/>
      <c r="BM13" s="827"/>
      <c r="BN13" s="827"/>
      <c r="BO13" s="793"/>
      <c r="BP13" s="793"/>
      <c r="BQ13" s="793"/>
      <c r="BR13" s="793"/>
      <c r="BS13" s="827"/>
      <c r="BT13" s="793"/>
      <c r="BU13" s="793"/>
      <c r="BV13" s="11" t="s">
        <v>846</v>
      </c>
      <c r="BW13" s="11" t="s">
        <v>847</v>
      </c>
      <c r="BX13" s="790"/>
    </row>
    <row r="14" spans="1:78" ht="29.25" customHeight="1">
      <c r="A14" s="59">
        <v>1</v>
      </c>
      <c r="B14" s="59">
        <v>2</v>
      </c>
      <c r="C14" s="59">
        <v>3</v>
      </c>
      <c r="D14" s="59">
        <v>4</v>
      </c>
      <c r="E14" s="59"/>
      <c r="F14" s="59"/>
      <c r="G14" s="59"/>
      <c r="H14" s="59">
        <v>5</v>
      </c>
      <c r="I14" s="59" t="s">
        <v>923</v>
      </c>
      <c r="J14" s="377" t="s">
        <v>924</v>
      </c>
      <c r="K14" s="59">
        <v>8</v>
      </c>
      <c r="L14" s="59"/>
      <c r="M14" s="59"/>
      <c r="N14" s="59"/>
      <c r="O14" s="59"/>
      <c r="P14" s="59"/>
      <c r="Q14" s="59"/>
      <c r="R14" s="242"/>
      <c r="S14" s="59"/>
      <c r="T14" s="59"/>
      <c r="U14" s="59"/>
      <c r="V14" s="59"/>
      <c r="W14" s="59"/>
      <c r="X14" s="59">
        <v>9</v>
      </c>
      <c r="Y14" s="325"/>
      <c r="Z14" s="325"/>
      <c r="AA14" s="376"/>
      <c r="AB14" s="376" t="e">
        <f>AA14-AA15</f>
        <v>#REF!</v>
      </c>
      <c r="AC14" s="325"/>
      <c r="AD14" s="325"/>
      <c r="AE14" s="242"/>
      <c r="AF14" s="59"/>
      <c r="AG14" s="82"/>
      <c r="AH14" s="59"/>
      <c r="AI14" s="59"/>
      <c r="AJ14" s="59"/>
      <c r="AK14" s="243" t="s">
        <v>927</v>
      </c>
      <c r="AL14" s="242">
        <v>11</v>
      </c>
      <c r="AM14" s="59">
        <v>12</v>
      </c>
      <c r="AN14" s="338"/>
      <c r="AO14" s="338"/>
      <c r="AP14" s="59"/>
      <c r="AQ14" s="59"/>
      <c r="AR14" s="59"/>
      <c r="AS14" s="59"/>
      <c r="AT14" s="59"/>
      <c r="AU14" s="59"/>
      <c r="AV14" s="59"/>
      <c r="AW14" s="59"/>
      <c r="AX14" s="242"/>
      <c r="AY14" s="242"/>
      <c r="AZ14" s="80"/>
      <c r="BA14" s="80"/>
      <c r="BB14" s="59"/>
      <c r="BC14" s="59"/>
      <c r="BD14" s="59"/>
      <c r="BE14" s="59"/>
      <c r="BF14" s="59"/>
      <c r="BG14" s="59"/>
      <c r="BH14" s="242">
        <v>13</v>
      </c>
      <c r="BI14" s="242" t="s">
        <v>935</v>
      </c>
      <c r="BJ14" s="82">
        <v>15</v>
      </c>
      <c r="BK14" s="59">
        <v>16</v>
      </c>
      <c r="BL14" s="82">
        <v>17</v>
      </c>
      <c r="BM14" s="59">
        <v>18</v>
      </c>
      <c r="BN14" s="59">
        <v>19</v>
      </c>
      <c r="BO14" s="242" t="s">
        <v>936</v>
      </c>
      <c r="BP14" s="242">
        <v>21</v>
      </c>
      <c r="BQ14" s="59">
        <v>22</v>
      </c>
      <c r="BR14" s="59">
        <v>23</v>
      </c>
      <c r="BS14" s="59">
        <v>24</v>
      </c>
      <c r="BT14" s="59">
        <v>25</v>
      </c>
      <c r="BU14" s="59">
        <v>26</v>
      </c>
      <c r="BV14" s="243" t="s">
        <v>937</v>
      </c>
      <c r="BW14" s="243" t="s">
        <v>938</v>
      </c>
      <c r="BX14" s="59">
        <v>8</v>
      </c>
    </row>
    <row r="15" spans="1:78" ht="27" customHeight="1">
      <c r="A15" s="523"/>
      <c r="B15" s="524" t="s">
        <v>411</v>
      </c>
      <c r="C15" s="525">
        <f>C16</f>
        <v>3499890.3786619999</v>
      </c>
      <c r="D15" s="525">
        <f t="shared" ref="D15:H15" si="0">D16</f>
        <v>4802131.3786620004</v>
      </c>
      <c r="E15" s="525">
        <f t="shared" si="0"/>
        <v>3672441</v>
      </c>
      <c r="F15" s="525">
        <f t="shared" si="0"/>
        <v>208.65470782086965</v>
      </c>
      <c r="G15" s="525">
        <f t="shared" si="0"/>
        <v>128.00157635215089</v>
      </c>
      <c r="H15" s="525">
        <f t="shared" si="0"/>
        <v>4705344</v>
      </c>
      <c r="I15" s="401">
        <f t="shared" ref="I15:I21" si="1">H15/C15*100</f>
        <v>134.44261079396554</v>
      </c>
      <c r="J15" s="526">
        <f>H15/D15*100</f>
        <v>97.984491238784727</v>
      </c>
      <c r="K15" s="525" t="e">
        <f>L15+Q15</f>
        <v>#REF!</v>
      </c>
      <c r="L15" s="525" t="e">
        <f>L16+#REF!</f>
        <v>#REF!</v>
      </c>
      <c r="M15" s="525" t="e">
        <f>M16+#REF!</f>
        <v>#REF!</v>
      </c>
      <c r="N15" s="525" t="e">
        <f>N16+#REF!</f>
        <v>#REF!</v>
      </c>
      <c r="O15" s="525" t="e">
        <f>O16+#REF!</f>
        <v>#REF!</v>
      </c>
      <c r="P15" s="525" t="e">
        <f>P16+#REF!</f>
        <v>#REF!</v>
      </c>
      <c r="Q15" s="525" t="e">
        <f>R15+W15</f>
        <v>#REF!</v>
      </c>
      <c r="R15" s="404" t="e">
        <f>SUM(S15:V15)</f>
        <v>#REF!</v>
      </c>
      <c r="S15" s="404" t="e">
        <f>S16+#REF!</f>
        <v>#REF!</v>
      </c>
      <c r="T15" s="404" t="e">
        <f>T16+#REF!</f>
        <v>#REF!</v>
      </c>
      <c r="U15" s="404" t="e">
        <f>U16+#REF!</f>
        <v>#REF!</v>
      </c>
      <c r="V15" s="404" t="e">
        <f>V16+#REF!</f>
        <v>#REF!</v>
      </c>
      <c r="W15" s="404" t="e">
        <f>W16+#REF!</f>
        <v>#REF!</v>
      </c>
      <c r="X15" s="404" t="e">
        <f>Y15+AD15</f>
        <v>#REF!</v>
      </c>
      <c r="Y15" s="404" t="e">
        <f>SUM(Z15:AC15)</f>
        <v>#REF!</v>
      </c>
      <c r="Z15" s="404" t="e">
        <f>Z16+#REF!</f>
        <v>#REF!</v>
      </c>
      <c r="AA15" s="404" t="e">
        <f>AA16+#REF!</f>
        <v>#REF!</v>
      </c>
      <c r="AB15" s="404" t="e">
        <f>AB16+#REF!</f>
        <v>#REF!</v>
      </c>
      <c r="AC15" s="404" t="e">
        <f>AC16+#REF!</f>
        <v>#REF!</v>
      </c>
      <c r="AD15" s="404" t="e">
        <f>AE15+AJ15</f>
        <v>#REF!</v>
      </c>
      <c r="AE15" s="404" t="e">
        <f>SUM(AF15:AI15)</f>
        <v>#REF!</v>
      </c>
      <c r="AF15" s="404" t="e">
        <f>AF16+#REF!</f>
        <v>#REF!</v>
      </c>
      <c r="AG15" s="404" t="e">
        <f>AG16+#REF!</f>
        <v>#REF!</v>
      </c>
      <c r="AH15" s="404" t="e">
        <f>AH16+#REF!</f>
        <v>#REF!</v>
      </c>
      <c r="AI15" s="404" t="e">
        <f>AI16+#REF!</f>
        <v>#REF!</v>
      </c>
      <c r="AJ15" s="404" t="e">
        <f>AJ16+#REF!</f>
        <v>#REF!</v>
      </c>
      <c r="AK15" s="402" t="e">
        <f t="shared" ref="AK15:AK18" si="2">X15/K15*100</f>
        <v>#REF!</v>
      </c>
      <c r="AL15" s="404" t="e">
        <f>AL16+#REF!</f>
        <v>#REF!</v>
      </c>
      <c r="AM15" s="404" t="e">
        <f>AM16+#REF!</f>
        <v>#REF!</v>
      </c>
      <c r="AN15" s="404" t="e">
        <f>AN16+#REF!</f>
        <v>#REF!</v>
      </c>
      <c r="AO15" s="404" t="e">
        <f>AO16+#REF!</f>
        <v>#REF!</v>
      </c>
      <c r="AP15" s="404" t="e">
        <f>AP16+#REF!</f>
        <v>#REF!</v>
      </c>
      <c r="AQ15" s="404" t="e">
        <f>AQ16+#REF!</f>
        <v>#REF!</v>
      </c>
      <c r="AR15" s="404" t="e">
        <f>AR16+#REF!</f>
        <v>#REF!</v>
      </c>
      <c r="AS15" s="404" t="e">
        <f>AS16+#REF!</f>
        <v>#REF!</v>
      </c>
      <c r="AT15" s="404" t="e">
        <f>AT16+#REF!</f>
        <v>#REF!</v>
      </c>
      <c r="AU15" s="404" t="e">
        <f>AU16+#REF!</f>
        <v>#REF!</v>
      </c>
      <c r="AV15" s="404" t="e">
        <f>AV16+#REF!</f>
        <v>#REF!</v>
      </c>
      <c r="AW15" s="404" t="e">
        <f>AW16+#REF!</f>
        <v>#REF!</v>
      </c>
      <c r="AX15" s="404" t="e">
        <f>AX16+#REF!</f>
        <v>#REF!</v>
      </c>
      <c r="AY15" s="404" t="e">
        <f>AY16+#REF!</f>
        <v>#REF!</v>
      </c>
      <c r="AZ15" s="404" t="e">
        <f>AZ16+#REF!</f>
        <v>#REF!</v>
      </c>
      <c r="BA15" s="404" t="e">
        <f>BA16+#REF!</f>
        <v>#REF!</v>
      </c>
      <c r="BB15" s="404" t="e">
        <f>BB16+#REF!</f>
        <v>#REF!</v>
      </c>
      <c r="BC15" s="404" t="e">
        <f>BC16+#REF!</f>
        <v>#REF!</v>
      </c>
      <c r="BD15" s="404" t="e">
        <f>BD16+#REF!</f>
        <v>#REF!</v>
      </c>
      <c r="BE15" s="404" t="e">
        <f>BE16+#REF!</f>
        <v>#REF!</v>
      </c>
      <c r="BF15" s="404" t="e">
        <f>BF16+#REF!</f>
        <v>#REF!</v>
      </c>
      <c r="BG15" s="404" t="e">
        <f>BG16+#REF!</f>
        <v>#REF!</v>
      </c>
      <c r="BH15" s="404" t="e">
        <f>BI15+BO15</f>
        <v>#REF!</v>
      </c>
      <c r="BI15" s="404" t="e">
        <f>BI16+#REF!</f>
        <v>#REF!</v>
      </c>
      <c r="BJ15" s="404" t="e">
        <f>BJ16+#REF!</f>
        <v>#REF!</v>
      </c>
      <c r="BK15" s="404" t="e">
        <f>BK16+#REF!</f>
        <v>#REF!</v>
      </c>
      <c r="BL15" s="404" t="e">
        <f>BL16+#REF!</f>
        <v>#REF!</v>
      </c>
      <c r="BM15" s="404" t="e">
        <f>BM16+#REF!</f>
        <v>#REF!</v>
      </c>
      <c r="BN15" s="404" t="e">
        <f>BN16+#REF!</f>
        <v>#REF!</v>
      </c>
      <c r="BO15" s="404" t="e">
        <f>BP15+BU15</f>
        <v>#REF!</v>
      </c>
      <c r="BP15" s="404" t="e">
        <f>SUM(BQ15:BT15)</f>
        <v>#REF!</v>
      </c>
      <c r="BQ15" s="404" t="e">
        <f>BQ16+#REF!</f>
        <v>#REF!</v>
      </c>
      <c r="BR15" s="404" t="e">
        <f>BR16+#REF!</f>
        <v>#REF!</v>
      </c>
      <c r="BS15" s="404" t="e">
        <f>BS16+#REF!</f>
        <v>#REF!</v>
      </c>
      <c r="BT15" s="404" t="e">
        <f>BT16+#REF!</f>
        <v>#REF!</v>
      </c>
      <c r="BU15" s="404" t="e">
        <f>BU16+#REF!</f>
        <v>#REF!</v>
      </c>
      <c r="BV15" s="401" t="e">
        <f>BH15/AL15*100</f>
        <v>#REF!</v>
      </c>
      <c r="BW15" s="402" t="e">
        <f>BH15/AM15*100</f>
        <v>#REF!</v>
      </c>
      <c r="BX15" s="527"/>
    </row>
    <row r="16" spans="1:78">
      <c r="A16" s="20"/>
      <c r="B16" s="44" t="s">
        <v>327</v>
      </c>
      <c r="C16" s="239">
        <f>C17+C18</f>
        <v>3499890.3786619999</v>
      </c>
      <c r="D16" s="239">
        <f t="shared" ref="D16:H16" si="3">D17+D18</f>
        <v>4802131.3786620004</v>
      </c>
      <c r="E16" s="239">
        <f t="shared" si="3"/>
        <v>3672441</v>
      </c>
      <c r="F16" s="239">
        <f t="shared" si="3"/>
        <v>208.65470782086965</v>
      </c>
      <c r="G16" s="239">
        <f t="shared" si="3"/>
        <v>128.00157635215089</v>
      </c>
      <c r="H16" s="239">
        <f t="shared" si="3"/>
        <v>4705344</v>
      </c>
      <c r="I16" s="111">
        <v>205.84399999999999</v>
      </c>
      <c r="J16" s="528">
        <f t="shared" ref="J16:J21" si="4">H16/D16*100</f>
        <v>97.984491238784727</v>
      </c>
      <c r="K16" s="239">
        <f t="shared" ref="K16:K21" si="5">L16+Q16</f>
        <v>135729.878662</v>
      </c>
      <c r="L16" s="239">
        <f>SUM(M16:P16)</f>
        <v>15190.5</v>
      </c>
      <c r="M16" s="239">
        <f>SUM(M17:M21)</f>
        <v>876</v>
      </c>
      <c r="N16" s="239">
        <f>SUM(N17:N21)</f>
        <v>14314.5</v>
      </c>
      <c r="O16" s="239">
        <f>SUM(O17:O21)</f>
        <v>0</v>
      </c>
      <c r="P16" s="239">
        <f>SUM(P17:P21)</f>
        <v>0</v>
      </c>
      <c r="Q16" s="239">
        <f t="shared" ref="Q16:Q20" si="6">R16+W16</f>
        <v>120539.378662</v>
      </c>
      <c r="R16" s="34">
        <f t="shared" ref="R16:R20" si="7">SUM(S16:V16)</f>
        <v>120539.378662</v>
      </c>
      <c r="S16" s="34">
        <f>SUM(S17:S21)</f>
        <v>34976.378662000003</v>
      </c>
      <c r="T16" s="34">
        <f>SUM(T17:T21)</f>
        <v>22657</v>
      </c>
      <c r="U16" s="34">
        <f>SUM(U17:U21)</f>
        <v>17053</v>
      </c>
      <c r="V16" s="34">
        <f>SUM(V17:V21)</f>
        <v>45853</v>
      </c>
      <c r="W16" s="34">
        <f>SUM(W17:W21)</f>
        <v>0</v>
      </c>
      <c r="X16" s="34">
        <f t="shared" ref="X16:X21" si="8">Y16+AD16</f>
        <v>71497</v>
      </c>
      <c r="Y16" s="34">
        <f>SUM(Z16:AC16)</f>
        <v>3591</v>
      </c>
      <c r="Z16" s="34">
        <f>SUM(Z17:Z21)</f>
        <v>403</v>
      </c>
      <c r="AA16" s="34">
        <f>SUM(AA17:AA21)</f>
        <v>3188</v>
      </c>
      <c r="AB16" s="34">
        <f>SUM(AB17:AB21)</f>
        <v>0</v>
      </c>
      <c r="AC16" s="34">
        <f>SUM(AC17:AC21)</f>
        <v>0</v>
      </c>
      <c r="AD16" s="34">
        <f t="shared" ref="AD16:AD21" si="9">AE16+AJ16</f>
        <v>67906</v>
      </c>
      <c r="AE16" s="34">
        <f t="shared" ref="AE16:AE20" si="10">SUM(AF16:AI16)</f>
        <v>67906</v>
      </c>
      <c r="AF16" s="34">
        <f>SUM(AF17:AF21)</f>
        <v>1</v>
      </c>
      <c r="AG16" s="34">
        <f>SUM(AG17:AG21)</f>
        <v>21884</v>
      </c>
      <c r="AH16" s="34">
        <f>SUM(AH17:AH21)</f>
        <v>13825</v>
      </c>
      <c r="AI16" s="34">
        <f>SUM(AI17:AI21)</f>
        <v>32196</v>
      </c>
      <c r="AJ16" s="34">
        <f>SUM(AJ17:AJ21)</f>
        <v>0</v>
      </c>
      <c r="AK16" s="85">
        <f t="shared" si="2"/>
        <v>52.675947775688137</v>
      </c>
      <c r="AL16" s="34">
        <f t="shared" ref="AL16:AV16" si="11">SUM(AL17:AL21)</f>
        <v>3990252</v>
      </c>
      <c r="AM16" s="34">
        <f t="shared" si="11"/>
        <v>5273734</v>
      </c>
      <c r="AN16" s="34">
        <f t="shared" si="11"/>
        <v>1377497</v>
      </c>
      <c r="AO16" s="34">
        <f t="shared" si="11"/>
        <v>1460465</v>
      </c>
      <c r="AP16" s="34">
        <f t="shared" si="11"/>
        <v>478697</v>
      </c>
      <c r="AQ16" s="34">
        <f t="shared" si="11"/>
        <v>505394</v>
      </c>
      <c r="AR16" s="34">
        <f t="shared" si="11"/>
        <v>382586</v>
      </c>
      <c r="AS16" s="34">
        <f t="shared" si="11"/>
        <v>458405</v>
      </c>
      <c r="AT16" s="34">
        <f t="shared" si="11"/>
        <v>434014</v>
      </c>
      <c r="AU16" s="34">
        <f t="shared" si="11"/>
        <v>82200</v>
      </c>
      <c r="AV16" s="34">
        <f t="shared" si="11"/>
        <v>62652</v>
      </c>
      <c r="AW16" s="34"/>
      <c r="AX16" s="34">
        <f t="shared" ref="AX16:BU16" si="12">SUM(AX17:AX21)</f>
        <v>2612755</v>
      </c>
      <c r="AY16" s="34">
        <f t="shared" si="12"/>
        <v>3813269</v>
      </c>
      <c r="AZ16" s="34">
        <f t="shared" si="12"/>
        <v>2612755</v>
      </c>
      <c r="BA16" s="34">
        <f t="shared" si="12"/>
        <v>3813269</v>
      </c>
      <c r="BB16" s="34">
        <f t="shared" si="12"/>
        <v>2602755</v>
      </c>
      <c r="BC16" s="34">
        <f t="shared" si="12"/>
        <v>3803269</v>
      </c>
      <c r="BD16" s="34">
        <f t="shared" si="12"/>
        <v>0</v>
      </c>
      <c r="BE16" s="34">
        <f t="shared" si="12"/>
        <v>0</v>
      </c>
      <c r="BF16" s="34">
        <f t="shared" si="12"/>
        <v>10000</v>
      </c>
      <c r="BG16" s="34">
        <f t="shared" si="12"/>
        <v>0</v>
      </c>
      <c r="BH16" s="34">
        <f t="shared" si="12"/>
        <v>5009847</v>
      </c>
      <c r="BI16" s="34">
        <f t="shared" si="12"/>
        <v>1211367</v>
      </c>
      <c r="BJ16" s="34">
        <f t="shared" si="12"/>
        <v>504390</v>
      </c>
      <c r="BK16" s="34">
        <f t="shared" si="12"/>
        <v>432156</v>
      </c>
      <c r="BL16" s="34">
        <f t="shared" si="12"/>
        <v>174598</v>
      </c>
      <c r="BM16" s="34">
        <f t="shared" si="12"/>
        <v>61394</v>
      </c>
      <c r="BN16" s="34">
        <f t="shared" si="12"/>
        <v>38829</v>
      </c>
      <c r="BO16" s="34">
        <f t="shared" si="12"/>
        <v>3798480</v>
      </c>
      <c r="BP16" s="34">
        <f t="shared" si="12"/>
        <v>3798480</v>
      </c>
      <c r="BQ16" s="34">
        <f t="shared" si="12"/>
        <v>3798480</v>
      </c>
      <c r="BR16" s="34">
        <f t="shared" si="12"/>
        <v>0</v>
      </c>
      <c r="BS16" s="34">
        <f t="shared" si="12"/>
        <v>0</v>
      </c>
      <c r="BT16" s="34">
        <f t="shared" si="12"/>
        <v>0</v>
      </c>
      <c r="BU16" s="34">
        <f t="shared" si="12"/>
        <v>0</v>
      </c>
      <c r="BV16" s="111">
        <f t="shared" ref="BV16:BV21" si="13">BH16/AL16*100</f>
        <v>125.55214557877548</v>
      </c>
      <c r="BW16" s="85">
        <f t="shared" ref="BW16:BW21" si="14">BH16/AM16*100</f>
        <v>94.996201932065588</v>
      </c>
      <c r="BX16" s="4"/>
      <c r="BZ16" s="57"/>
    </row>
    <row r="17" spans="1:76">
      <c r="A17" s="76">
        <v>1</v>
      </c>
      <c r="B17" s="4" t="s">
        <v>260</v>
      </c>
      <c r="C17" s="238">
        <v>100000</v>
      </c>
      <c r="D17" s="238">
        <v>205909</v>
      </c>
      <c r="E17" s="238">
        <v>103688</v>
      </c>
      <c r="F17" s="358">
        <v>103.688</v>
      </c>
      <c r="G17" s="358">
        <v>50.356225322836792</v>
      </c>
      <c r="H17" s="238">
        <v>205844</v>
      </c>
      <c r="I17" s="240">
        <v>205.84399999999999</v>
      </c>
      <c r="J17" s="520">
        <v>99.96843265714466</v>
      </c>
      <c r="K17" s="238">
        <v>0</v>
      </c>
      <c r="L17" s="35">
        <v>0</v>
      </c>
      <c r="M17" s="35">
        <v>0</v>
      </c>
      <c r="N17" s="35">
        <v>0</v>
      </c>
      <c r="O17" s="35">
        <v>0</v>
      </c>
      <c r="P17" s="35">
        <v>0</v>
      </c>
      <c r="Q17" s="238">
        <v>0</v>
      </c>
      <c r="R17" s="39">
        <v>0</v>
      </c>
      <c r="S17" s="4"/>
      <c r="T17" s="4"/>
      <c r="U17" s="4"/>
      <c r="V17" s="4"/>
      <c r="W17" s="4"/>
      <c r="X17" s="39">
        <v>0</v>
      </c>
      <c r="Y17" s="39">
        <v>0</v>
      </c>
      <c r="Z17" s="35">
        <v>0</v>
      </c>
      <c r="AA17" s="35">
        <v>0</v>
      </c>
      <c r="AB17" s="35">
        <v>0</v>
      </c>
      <c r="AC17" s="35">
        <v>0</v>
      </c>
      <c r="AD17" s="39">
        <v>0</v>
      </c>
      <c r="AE17" s="39">
        <v>0</v>
      </c>
      <c r="AF17" s="4"/>
      <c r="AG17" s="4"/>
      <c r="AH17" s="4"/>
      <c r="AI17" s="4"/>
      <c r="AJ17" s="4"/>
      <c r="AK17" s="84"/>
      <c r="AL17" s="35">
        <v>100000</v>
      </c>
      <c r="AM17" s="35">
        <v>205909</v>
      </c>
      <c r="AN17" s="35">
        <v>100000</v>
      </c>
      <c r="AO17" s="35">
        <v>205909</v>
      </c>
      <c r="AP17" s="35">
        <v>100000</v>
      </c>
      <c r="AQ17" s="35">
        <v>145909</v>
      </c>
      <c r="AR17" s="35">
        <v>0</v>
      </c>
      <c r="AS17" s="35">
        <v>60000</v>
      </c>
      <c r="AT17" s="35">
        <v>0</v>
      </c>
      <c r="AU17" s="35">
        <v>0</v>
      </c>
      <c r="AV17" s="35"/>
      <c r="AW17" s="35">
        <v>0</v>
      </c>
      <c r="AX17" s="35">
        <v>0</v>
      </c>
      <c r="AY17" s="35">
        <v>0</v>
      </c>
      <c r="AZ17" s="35">
        <v>0</v>
      </c>
      <c r="BA17" s="35">
        <v>0</v>
      </c>
      <c r="BB17" s="35">
        <v>0</v>
      </c>
      <c r="BC17" s="35">
        <v>0</v>
      </c>
      <c r="BD17" s="35">
        <v>0</v>
      </c>
      <c r="BE17" s="35">
        <v>0</v>
      </c>
      <c r="BF17" s="35">
        <v>0</v>
      </c>
      <c r="BG17" s="35">
        <v>0</v>
      </c>
      <c r="BH17" s="39">
        <v>205844</v>
      </c>
      <c r="BI17" s="39">
        <v>205844</v>
      </c>
      <c r="BJ17" s="35">
        <v>145858</v>
      </c>
      <c r="BK17" s="35">
        <v>59986</v>
      </c>
      <c r="BL17" s="35">
        <v>0</v>
      </c>
      <c r="BM17" s="35">
        <v>0</v>
      </c>
      <c r="BN17" s="35"/>
      <c r="BO17" s="34">
        <v>0</v>
      </c>
      <c r="BP17" s="34">
        <v>0</v>
      </c>
      <c r="BQ17" s="35">
        <v>0</v>
      </c>
      <c r="BR17" s="35">
        <v>0</v>
      </c>
      <c r="BS17" s="35">
        <v>0</v>
      </c>
      <c r="BT17" s="35"/>
      <c r="BU17" s="35">
        <v>0</v>
      </c>
      <c r="BV17" s="112">
        <v>205.84399999999999</v>
      </c>
      <c r="BW17" s="84">
        <v>99.96843265714466</v>
      </c>
      <c r="BX17" s="4"/>
    </row>
    <row r="18" spans="1:76">
      <c r="A18" s="76">
        <v>2</v>
      </c>
      <c r="B18" s="4" t="s">
        <v>271</v>
      </c>
      <c r="C18" s="238">
        <f>'PL2.1-GN TUNG CĐT (keodai)'!C20+'PL2.2-GN TUNG CĐT (KH2024)'!C18</f>
        <v>3399890.3786619999</v>
      </c>
      <c r="D18" s="238">
        <f>'PL2.1-GN TUNG CĐT (keodai)'!C20+'PL2.2-GN TUNG CĐT (KH2024)'!D18</f>
        <v>4596222.3786620004</v>
      </c>
      <c r="E18" s="238">
        <v>3568753</v>
      </c>
      <c r="F18" s="358">
        <f t="shared" ref="F18:F21" si="15">E18/C18*100</f>
        <v>104.96670782086966</v>
      </c>
      <c r="G18" s="358">
        <f t="shared" ref="G18:G21" si="16">E18/D18*100</f>
        <v>77.645351029314085</v>
      </c>
      <c r="H18" s="238">
        <f>'PL2.1-GN TUNG CĐT (keodai)'!P20+'PL2.2-GN TUNG CĐT (KH2024)'!Y18</f>
        <v>4499500</v>
      </c>
      <c r="I18" s="240">
        <f t="shared" si="1"/>
        <v>132.34250222416708</v>
      </c>
      <c r="J18" s="520">
        <f t="shared" si="4"/>
        <v>97.895611424046081</v>
      </c>
      <c r="K18" s="238">
        <f t="shared" si="5"/>
        <v>35852.378662000003</v>
      </c>
      <c r="L18" s="35">
        <f t="shared" ref="L18:L21" si="17">SUM(M18:P18)</f>
        <v>876</v>
      </c>
      <c r="M18" s="35">
        <f>SUMIF('PL4-GN KD23-24'!$AD$11:$AD$489,B18,'PL4-GN KD23-24'!$E$11:$E$489)</f>
        <v>876</v>
      </c>
      <c r="N18" s="35">
        <f>SUMIF('PL4-GN KD23-24'!$AD$11:$AD$489,B18,'PL4-GN KD23-24'!$F$11:$F$489)</f>
        <v>0</v>
      </c>
      <c r="O18" s="35">
        <f>SUMIF('PL4-GN KD23-24'!$AD$11:$AD$489,B18,'PL4-GN KD23-24'!$G$11:$G$489)</f>
        <v>0</v>
      </c>
      <c r="P18" s="35">
        <f>SUMIF('PL4-GN KD23-24'!$AD$11:$AD$489,B18,'PL4-GN KD23-24'!$H$11:$H$489)</f>
        <v>0</v>
      </c>
      <c r="Q18" s="238">
        <f t="shared" si="6"/>
        <v>34976.378662000003</v>
      </c>
      <c r="R18" s="39">
        <f t="shared" si="7"/>
        <v>34976.378662000003</v>
      </c>
      <c r="S18" s="35">
        <f>SUMIF('PL4-GN KD23-24'!$AD$11:$AD$490,B18,'PL4-GN KD23-24'!K11:K490)</f>
        <v>34976.378662000003</v>
      </c>
      <c r="T18" s="4"/>
      <c r="U18" s="4"/>
      <c r="V18" s="4"/>
      <c r="W18" s="4"/>
      <c r="X18" s="39">
        <f t="shared" si="8"/>
        <v>403</v>
      </c>
      <c r="Y18" s="39">
        <f t="shared" ref="Y18:Y21" si="18">SUM(Z18:AC18)</f>
        <v>403</v>
      </c>
      <c r="Z18" s="35">
        <f>SUMIF('PL4-GN KD23-24'!$AD$11:$AD$490,B18,'PL4-GN KD23-24'!$R$11:R493)</f>
        <v>403</v>
      </c>
      <c r="AA18" s="35">
        <f>SUMIF('PL4-GN KD23-24'!$AD$11:$AD$490,B18,'PL4-GN KD23-24'!$S$11:$S$490)</f>
        <v>0</v>
      </c>
      <c r="AB18" s="35">
        <f>SUMIF('PL4-GN KD23-24'!$AD$11:$AD$490,B18,'PL4-GN KD23-24'!$T$11:$T$490)</f>
        <v>0</v>
      </c>
      <c r="AC18" s="35">
        <f>SUMIF('PL4-GN KD23-24'!$AD$11:$AD$490,B18,'PL4-GN KD23-24'!$U$11:$U$490)</f>
        <v>0</v>
      </c>
      <c r="AD18" s="39">
        <f t="shared" si="9"/>
        <v>0</v>
      </c>
      <c r="AE18" s="39">
        <f t="shared" si="10"/>
        <v>0</v>
      </c>
      <c r="AF18" s="4"/>
      <c r="AG18" s="4"/>
      <c r="AH18" s="4"/>
      <c r="AI18" s="4"/>
      <c r="AJ18" s="4"/>
      <c r="AK18" s="84">
        <f t="shared" si="2"/>
        <v>1.1240537309931415</v>
      </c>
      <c r="AL18" s="35">
        <f t="shared" ref="AL18:AM21" si="19">AN18+AX18</f>
        <v>3364038</v>
      </c>
      <c r="AM18" s="35">
        <f t="shared" si="19"/>
        <v>4560370</v>
      </c>
      <c r="AN18" s="35">
        <f t="shared" ref="AN18:AN21" si="20">AP18+AR18+AT18+AU18</f>
        <v>761283</v>
      </c>
      <c r="AO18" s="35">
        <f t="shared" ref="AO18:AO21" si="21">AQ18+AS18+AT18+AV18+AW18</f>
        <v>757101</v>
      </c>
      <c r="AP18" s="35">
        <f>SUMIF('PL3-GN TUNG DA'!$AO$15:$AO$514,B18,'PL3-GN TUNG DA'!$G$15:$G$514)</f>
        <v>378697</v>
      </c>
      <c r="AQ18" s="35">
        <f>SUMIF('PL3-GN TUNG DA'!$AO$15:$AO$514,B18,'PL3-GN TUNG DA'!$H$15:$H$514)</f>
        <v>359485</v>
      </c>
      <c r="AR18" s="35">
        <f>SUMIF('PL3-GN TUNG DA'!$AO$15:$AO$514,B18,'PL3-GN TUNG DA'!$I$15:$I$514)</f>
        <v>382586</v>
      </c>
      <c r="AS18" s="35">
        <f>SUMIF('PL3-GN TUNG DA'!$AO$15:$AO$514,B18,'PL3-GN TUNG DA'!$J$15:$J$514)</f>
        <v>397616</v>
      </c>
      <c r="AT18" s="35">
        <f>SUMIF('PL3-GN TUNG DA'!$AO$15:$AO$514,B18,'PL3-GN TUNG DA'!$K$15:$K$514)</f>
        <v>0</v>
      </c>
      <c r="AU18" s="35">
        <f>SUMIF('PL3-GN TUNG DA'!$AO$15:$AO$514,B18,'PL3-GN TUNG DA'!$L$15:$L$514)</f>
        <v>0</v>
      </c>
      <c r="AV18" s="35"/>
      <c r="AW18" s="35">
        <f>SUMIF('PL3-GN TUNG DA'!$AO$15:$AO$514,B18,'PL3-GN TUNG DA'!$N$15:$N$514)</f>
        <v>0</v>
      </c>
      <c r="AX18" s="35">
        <f t="shared" ref="AX18:AX21" si="22">AZ18+BG18</f>
        <v>2602755</v>
      </c>
      <c r="AY18" s="35">
        <f t="shared" ref="AY18:AY21" si="23">BA18+BG18</f>
        <v>3803269</v>
      </c>
      <c r="AZ18" s="35">
        <f t="shared" ref="AZ18:AZ21" si="24">BB18+BD18+BE18+BF18</f>
        <v>2602755</v>
      </c>
      <c r="BA18" s="35">
        <f t="shared" ref="BA18:BA21" si="25">BC18+BD18+BE18+BF18+BG18</f>
        <v>3803269</v>
      </c>
      <c r="BB18" s="35">
        <f>SUMIF('PL3-GN TUNG DA'!$AO$15:$AO$514,B18,'PL3-GN TUNG DA'!$S$15:$S$514)</f>
        <v>2602755</v>
      </c>
      <c r="BC18" s="35">
        <f>SUMIF('PL3-GN TUNG DA'!$AO$15:$AO$514,B18,'PL3-GN TUNG DA'!$T$15:$T$514)</f>
        <v>3803269</v>
      </c>
      <c r="BD18" s="35">
        <f>SUMIF('PL3-GN TUNG DA'!$AO$15:$AO$514,B18,'PL3-GN TUNG DA'!$U$15:$U$514)</f>
        <v>0</v>
      </c>
      <c r="BE18" s="35">
        <f>SUMIF('PL3-GN TUNG DA'!$AO$15:$AO$514,B18,'PL3-GN TUNG DA'!$V$15:$V$514)</f>
        <v>0</v>
      </c>
      <c r="BF18" s="35">
        <f>SUMIF('PL3-GN TUNG DA'!$AO$15:$AO$514,B18,'PL3-GN TUNG DA'!$W$15:$W$514)</f>
        <v>0</v>
      </c>
      <c r="BG18" s="35">
        <f>SUMIF('PL3-GN TUNG DA'!$AO$15:$AO$514,B18,'PL3-GN TUNG DA'!$X$15:$X$514)</f>
        <v>0</v>
      </c>
      <c r="BH18" s="39">
        <f t="shared" ref="BH18:BH21" si="26">BI18+BO18</f>
        <v>4499097</v>
      </c>
      <c r="BI18" s="39">
        <f t="shared" ref="BI18:BI20" si="27">BJ18+BK18+BL18+BM18</f>
        <v>700617</v>
      </c>
      <c r="BJ18" s="35">
        <f>SUMIF('PL3-GN TUNG DA'!$AO$15:$AO$514,B18,'PL3-GN TUNG DA'!$AA$15:$AA$514)</f>
        <v>328447</v>
      </c>
      <c r="BK18" s="35">
        <f>SUMIF('PL3-GN TUNG DA'!$AO$15:$AO$514,B18,'PL3-GN TUNG DA'!$AB$15:$AB$514)</f>
        <v>372170</v>
      </c>
      <c r="BL18" s="35">
        <f>SUMIF('PL3-GN TUNG DA'!$AO$15:$AO$514,B18,'PL3-GN TUNG DA'!$AC$15:$AC$514)</f>
        <v>0</v>
      </c>
      <c r="BM18" s="35">
        <f>SUMIF('PL3-GN TUNG DA'!$AO$15:$AO$514,B18,'PL3-GN TUNG DA'!$AD$15:$AD$514)</f>
        <v>0</v>
      </c>
      <c r="BN18" s="35"/>
      <c r="BO18" s="39">
        <f t="shared" ref="BO18:BO21" si="28">BP18+BU18</f>
        <v>3798480</v>
      </c>
      <c r="BP18" s="39">
        <f t="shared" ref="BP18:BP21" si="29">BQ18+BR18+BS18+BT18</f>
        <v>3798480</v>
      </c>
      <c r="BQ18" s="35">
        <f>SUMIF('PL3-GN TUNG DA'!$AO$15:$AO$514,B18,'PL3-GN TUNG DA'!$AH$15:$AH$514)</f>
        <v>3798480</v>
      </c>
      <c r="BR18" s="35">
        <f>SUMIF('PL3-GN TUNG DA'!$AO$15:$AO$514,B18,'PL3-GN TUNG DA'!$AI$15:$AI$514)</f>
        <v>0</v>
      </c>
      <c r="BS18" s="35">
        <f>SUMIF('PL3-GN TUNG DA'!$AO$15:$AO$514,B18,'PL3-GN TUNG DA'!$AJ$15:$AJ$514)</f>
        <v>0</v>
      </c>
      <c r="BT18" s="35"/>
      <c r="BU18" s="35">
        <f>SUMIF('PL3-GN TUNG DA'!$AO$15:$AO$514,B18,'PL3-GN TUNG DA'!$AL$15:$AL$514)</f>
        <v>0</v>
      </c>
      <c r="BV18" s="112">
        <f t="shared" si="13"/>
        <v>133.74096844328156</v>
      </c>
      <c r="BW18" s="84">
        <f t="shared" si="14"/>
        <v>98.656402879590914</v>
      </c>
      <c r="BX18" s="78"/>
    </row>
    <row r="19" spans="1:76" hidden="1">
      <c r="A19" s="76">
        <v>3</v>
      </c>
      <c r="B19" s="4" t="s">
        <v>22</v>
      </c>
      <c r="C19" s="238">
        <f>'PL2.1-GN TUNG CĐT (keodai)'!C40+'PL2.2-GN TUNG CĐT (KH2024)'!C38</f>
        <v>434014</v>
      </c>
      <c r="D19" s="238">
        <f>'PL2.1-GN TUNG CĐT (keodai)'!C40+'PL2.2-GN TUNG CĐT (KH2024)'!D38</f>
        <v>434014</v>
      </c>
      <c r="E19" s="238">
        <v>161029</v>
      </c>
      <c r="F19" s="358">
        <f t="shared" si="15"/>
        <v>37.102259374121573</v>
      </c>
      <c r="G19" s="358">
        <f t="shared" si="16"/>
        <v>37.102259374121573</v>
      </c>
      <c r="H19" s="238">
        <f>'PL2.1-GN TUNG CĐT (keodai)'!P40+'PL2.2-GN TUNG CĐT (KH2024)'!Y38</f>
        <v>174598</v>
      </c>
      <c r="I19" s="240">
        <f t="shared" si="1"/>
        <v>40.228656218463001</v>
      </c>
      <c r="J19" s="521">
        <f t="shared" si="4"/>
        <v>40.228656218463001</v>
      </c>
      <c r="K19" s="238">
        <f t="shared" si="5"/>
        <v>0</v>
      </c>
      <c r="L19" s="35">
        <f t="shared" si="17"/>
        <v>0</v>
      </c>
      <c r="M19" s="35">
        <f>SUMIF('PL4-GN KD23-24'!$AD$11:$AD$489,B19,'PL4-GN KD23-24'!$E$11:$E$489)</f>
        <v>0</v>
      </c>
      <c r="N19" s="35">
        <f>SUMIF('PL4-GN KD23-24'!$AD$11:$AD$489,B19,'PL4-GN KD23-24'!$F$11:$F$489)</f>
        <v>0</v>
      </c>
      <c r="O19" s="35">
        <f>SUMIF('PL4-GN KD23-24'!$AD$11:$AD$489,B19,'PL4-GN KD23-24'!$G$11:$G$489)</f>
        <v>0</v>
      </c>
      <c r="P19" s="35">
        <f>SUMIF('PL4-GN KD23-24'!$AD$11:$AD$489,B19,'PL4-GN KD23-24'!$H$11:$H$489)</f>
        <v>0</v>
      </c>
      <c r="Q19" s="238">
        <f t="shared" si="6"/>
        <v>0</v>
      </c>
      <c r="R19" s="39">
        <f t="shared" si="7"/>
        <v>0</v>
      </c>
      <c r="S19" s="4"/>
      <c r="T19" s="4"/>
      <c r="U19" s="4"/>
      <c r="V19" s="4"/>
      <c r="W19" s="4"/>
      <c r="X19" s="39">
        <f t="shared" si="8"/>
        <v>0</v>
      </c>
      <c r="Y19" s="39">
        <f t="shared" si="18"/>
        <v>0</v>
      </c>
      <c r="Z19" s="35">
        <f>SUMIF('PL4-GN KD23-24'!$AD$11:$AD$490,B19,'PL4-GN KD23-24'!$R$11:R513)</f>
        <v>0</v>
      </c>
      <c r="AA19" s="35">
        <f>SUMIF('PL4-GN KD23-24'!$AD$11:$AD$490,B19,'PL4-GN KD23-24'!$S$11:$S$490)</f>
        <v>0</v>
      </c>
      <c r="AB19" s="35">
        <f>SUMIF('PL4-GN KD23-24'!$AD$11:$AD$490,B19,'PL4-GN KD23-24'!$T$11:$T$490)</f>
        <v>0</v>
      </c>
      <c r="AC19" s="35">
        <f>SUMIF('PL4-GN KD23-24'!$AD$11:$AD$490,B19,'PL4-GN KD23-24'!$U$11:$U$490)</f>
        <v>0</v>
      </c>
      <c r="AD19" s="39">
        <f t="shared" si="9"/>
        <v>0</v>
      </c>
      <c r="AE19" s="39">
        <f t="shared" si="10"/>
        <v>0</v>
      </c>
      <c r="AF19" s="4"/>
      <c r="AG19" s="4"/>
      <c r="AH19" s="4"/>
      <c r="AI19" s="4"/>
      <c r="AJ19" s="4"/>
      <c r="AK19" s="4"/>
      <c r="AL19" s="35">
        <f t="shared" si="19"/>
        <v>434014</v>
      </c>
      <c r="AM19" s="35">
        <f t="shared" si="19"/>
        <v>434014</v>
      </c>
      <c r="AN19" s="35">
        <f t="shared" si="20"/>
        <v>434014</v>
      </c>
      <c r="AO19" s="35">
        <f t="shared" si="21"/>
        <v>434014</v>
      </c>
      <c r="AP19" s="35"/>
      <c r="AQ19" s="35"/>
      <c r="AR19" s="35"/>
      <c r="AS19" s="35">
        <f>SUMIF('PL3-GN TUNG DA'!$AO$15:$AO$514,B19,'PL3-GN TUNG DA'!$J$15:$J$514)</f>
        <v>0</v>
      </c>
      <c r="AT19" s="35">
        <f>'PL3-GN TUNG DA'!K34</f>
        <v>434014</v>
      </c>
      <c r="AU19" s="35"/>
      <c r="AV19" s="35"/>
      <c r="AW19" s="35">
        <f>SUMIF('PL3-GN TUNG DA'!$AO$15:$AO$514,B19,'PL3-GN TUNG DA'!$N$15:$N$514)</f>
        <v>0</v>
      </c>
      <c r="AX19" s="35">
        <f t="shared" si="22"/>
        <v>0</v>
      </c>
      <c r="AY19" s="35">
        <f t="shared" si="23"/>
        <v>0</v>
      </c>
      <c r="AZ19" s="35">
        <f t="shared" si="24"/>
        <v>0</v>
      </c>
      <c r="BA19" s="35">
        <f t="shared" si="25"/>
        <v>0</v>
      </c>
      <c r="BB19" s="35"/>
      <c r="BC19" s="35">
        <f>SUMIF('PL3-GN TUNG DA'!$AO$15:$AO$514,B19,'PL3-GN TUNG DA'!$T$15:$T$514)</f>
        <v>0</v>
      </c>
      <c r="BD19" s="35"/>
      <c r="BE19" s="35"/>
      <c r="BF19" s="35"/>
      <c r="BG19" s="35"/>
      <c r="BH19" s="39">
        <f t="shared" si="26"/>
        <v>174598</v>
      </c>
      <c r="BI19" s="39">
        <f t="shared" si="27"/>
        <v>174598</v>
      </c>
      <c r="BJ19" s="35"/>
      <c r="BK19" s="35"/>
      <c r="BL19" s="35">
        <f>'PL3-GN TUNG DA'!AC34</f>
        <v>174598</v>
      </c>
      <c r="BM19" s="35"/>
      <c r="BN19" s="35"/>
      <c r="BO19" s="39">
        <f t="shared" si="28"/>
        <v>0</v>
      </c>
      <c r="BP19" s="39">
        <f t="shared" si="29"/>
        <v>0</v>
      </c>
      <c r="BQ19" s="35">
        <f>SUMIF('PL3-GN TUNG DA'!$AO$15:$AO$514,B19,'PL3-GN TUNG DA'!$AH$15:$AH$514)</f>
        <v>0</v>
      </c>
      <c r="BR19" s="35">
        <f>SUMIF('PL3-GN TUNG DA'!$AO$15:$AO$514,B19,'PL3-GN TUNG DA'!$AI$15:$AI$514)</f>
        <v>0</v>
      </c>
      <c r="BS19" s="35">
        <f>SUMIF('PL3-GN TUNG DA'!$AO$15:$AO$514,B19,'PL3-GN TUNG DA'!$AJ$15:$AJ$514)</f>
        <v>0</v>
      </c>
      <c r="BT19" s="35"/>
      <c r="BU19" s="35"/>
      <c r="BV19" s="112">
        <f t="shared" si="13"/>
        <v>40.228656218463001</v>
      </c>
      <c r="BW19" s="326">
        <f t="shared" si="14"/>
        <v>40.228656218463001</v>
      </c>
      <c r="BX19" s="4"/>
    </row>
    <row r="20" spans="1:76" hidden="1">
      <c r="A20" s="76">
        <v>4</v>
      </c>
      <c r="B20" s="4" t="s">
        <v>283</v>
      </c>
      <c r="C20" s="238">
        <f>'PL2.1-GN TUNG CĐT (keodai)'!C41+'PL2.2-GN TUNG CĐT (KH2024)'!C39</f>
        <v>106346.5</v>
      </c>
      <c r="D20" s="238">
        <f>'PL2.1-GN TUNG CĐT (keodai)'!C41+'PL2.2-GN TUNG CĐT (KH2024)'!D39</f>
        <v>116514.5</v>
      </c>
      <c r="E20" s="238">
        <v>61478</v>
      </c>
      <c r="F20" s="358">
        <f t="shared" si="15"/>
        <v>57.809142755050701</v>
      </c>
      <c r="G20" s="358">
        <f t="shared" si="16"/>
        <v>52.764248226615571</v>
      </c>
      <c r="H20" s="238">
        <f>'PL2.1-GN TUNG CĐT (keodai)'!P41+'PL2.2-GN TUNG CĐT (KH2024)'!Y39</f>
        <v>99212</v>
      </c>
      <c r="I20" s="240">
        <f t="shared" si="1"/>
        <v>93.291269576337726</v>
      </c>
      <c r="J20" s="521">
        <f t="shared" si="4"/>
        <v>85.149916963124767</v>
      </c>
      <c r="K20" s="238">
        <f t="shared" si="5"/>
        <v>99877.5</v>
      </c>
      <c r="L20" s="35">
        <f t="shared" si="17"/>
        <v>14314.5</v>
      </c>
      <c r="M20" s="35">
        <f>SUMIF('PL4-GN KD23-24'!$AD$11:$AD$489,B20,'PL4-GN KD23-24'!$E$11:$E$489)</f>
        <v>0</v>
      </c>
      <c r="N20" s="35">
        <f>SUMIF('PL4-GN KD23-24'!$AD$11:$AD$489,B20,'PL4-GN KD23-24'!$F$11:$F$489)</f>
        <v>14314.5</v>
      </c>
      <c r="O20" s="35">
        <f>SUMIF('PL4-GN KD23-24'!$AD$11:$AD$489,B20,'PL4-GN KD23-24'!$G$11:$G$489)</f>
        <v>0</v>
      </c>
      <c r="P20" s="35">
        <f>SUMIF('PL4-GN KD23-24'!$AD$11:$AD$489,B20,'PL4-GN KD23-24'!$H$11:$H$489)</f>
        <v>0</v>
      </c>
      <c r="Q20" s="238">
        <f t="shared" si="6"/>
        <v>85563</v>
      </c>
      <c r="R20" s="39">
        <f t="shared" si="7"/>
        <v>85563</v>
      </c>
      <c r="S20" s="4"/>
      <c r="T20" s="78">
        <f>'PL4-GN KD23-24'!L482</f>
        <v>22657</v>
      </c>
      <c r="U20" s="78">
        <f>'PL4-GN KD23-24'!M482</f>
        <v>17053</v>
      </c>
      <c r="V20" s="78">
        <f>'PL4-GN KD23-24'!N486</f>
        <v>45853</v>
      </c>
      <c r="W20" s="78"/>
      <c r="X20" s="39">
        <f>Y20+AD20</f>
        <v>71094</v>
      </c>
      <c r="Y20" s="39">
        <f>SUM(Z20:AC20)</f>
        <v>3188</v>
      </c>
      <c r="Z20" s="35"/>
      <c r="AA20" s="35">
        <v>3188</v>
      </c>
      <c r="AB20" s="35">
        <f>SUMIF('PL4-GN KD23-24'!$AD$11:$AD$490,B20,'PL4-GN KD23-24'!$T$11:$T$490)</f>
        <v>0</v>
      </c>
      <c r="AC20" s="35">
        <f>SUMIF('PL4-GN KD23-24'!$AD$11:$AD$490,B20,'PL4-GN KD23-24'!$U$11:$U$490)</f>
        <v>0</v>
      </c>
      <c r="AD20" s="39">
        <f t="shared" si="9"/>
        <v>67906</v>
      </c>
      <c r="AE20" s="39">
        <f t="shared" si="10"/>
        <v>67906</v>
      </c>
      <c r="AF20" s="343">
        <v>1</v>
      </c>
      <c r="AG20" s="78">
        <v>21884</v>
      </c>
      <c r="AH20" s="78">
        <v>13825</v>
      </c>
      <c r="AI20" s="78">
        <v>32196</v>
      </c>
      <c r="AJ20" s="78"/>
      <c r="AK20" s="84">
        <f t="shared" ref="AK20" si="30">X20/K20*100</f>
        <v>71.181196966283693</v>
      </c>
      <c r="AL20" s="35">
        <f t="shared" si="19"/>
        <v>10000</v>
      </c>
      <c r="AM20" s="35">
        <f t="shared" si="19"/>
        <v>10789</v>
      </c>
      <c r="AN20" s="35">
        <f t="shared" si="20"/>
        <v>0</v>
      </c>
      <c r="AO20" s="35">
        <f t="shared" si="21"/>
        <v>789</v>
      </c>
      <c r="AP20" s="35"/>
      <c r="AQ20" s="35"/>
      <c r="AR20" s="35"/>
      <c r="AS20" s="35">
        <v>789</v>
      </c>
      <c r="AT20" s="35"/>
      <c r="AU20" s="35"/>
      <c r="AV20" s="35"/>
      <c r="AW20" s="35">
        <f>SUMIF('PL3-GN TUNG DA'!$AO$15:$AO$514,B20,'PL3-GN TUNG DA'!$N$15:$N$514)</f>
        <v>0</v>
      </c>
      <c r="AX20" s="35">
        <f t="shared" si="22"/>
        <v>10000</v>
      </c>
      <c r="AY20" s="35">
        <f t="shared" si="23"/>
        <v>10000</v>
      </c>
      <c r="AZ20" s="35">
        <f t="shared" si="24"/>
        <v>10000</v>
      </c>
      <c r="BA20" s="35">
        <f t="shared" si="25"/>
        <v>10000</v>
      </c>
      <c r="BB20" s="35"/>
      <c r="BC20" s="35">
        <f>SUMIF('PL3-GN TUNG DA'!$AO$15:$AO$514,B20,'PL3-GN TUNG DA'!$T$15:$T$514)</f>
        <v>0</v>
      </c>
      <c r="BD20" s="35"/>
      <c r="BE20" s="35"/>
      <c r="BF20" s="35">
        <v>10000</v>
      </c>
      <c r="BG20" s="35"/>
      <c r="BH20" s="39">
        <f t="shared" si="26"/>
        <v>30085</v>
      </c>
      <c r="BI20" s="39">
        <f t="shared" si="27"/>
        <v>30085</v>
      </c>
      <c r="BJ20" s="39">
        <v>30085</v>
      </c>
      <c r="BK20" s="39"/>
      <c r="BL20" s="39"/>
      <c r="BM20" s="39"/>
      <c r="BN20" s="39"/>
      <c r="BO20" s="39">
        <f t="shared" si="28"/>
        <v>0</v>
      </c>
      <c r="BP20" s="39">
        <f t="shared" si="29"/>
        <v>0</v>
      </c>
      <c r="BQ20" s="39">
        <f>SUMIF('PL3-GN TUNG DA'!$AO$15:$AO$514,B20,'PL3-GN TUNG DA'!$AH$15:$AH$514)</f>
        <v>0</v>
      </c>
      <c r="BR20" s="39">
        <f>SUMIF('PL3-GN TUNG DA'!$AO$15:$AO$514,B20,'PL3-GN TUNG DA'!$AI$15:$AI$514)</f>
        <v>0</v>
      </c>
      <c r="BS20" s="39">
        <f>SUMIF('PL3-GN TUNG DA'!$AO$15:$AO$514,B20,'PL3-GN TUNG DA'!$AJ$15:$AJ$514)</f>
        <v>0</v>
      </c>
      <c r="BT20" s="39"/>
      <c r="BU20" s="39"/>
      <c r="BV20" s="237">
        <f t="shared" si="13"/>
        <v>300.85000000000002</v>
      </c>
      <c r="BW20" s="326">
        <f t="shared" si="14"/>
        <v>278.84882750950044</v>
      </c>
      <c r="BX20" s="4"/>
    </row>
    <row r="21" spans="1:76" ht="37.5" hidden="1">
      <c r="A21" s="76">
        <v>5</v>
      </c>
      <c r="B21" s="28" t="s">
        <v>6</v>
      </c>
      <c r="C21" s="238">
        <f>'PL2.1-GN TUNG CĐT (keodai)'!C42+'PL2.2-GN TUNG CĐT (KH2024)'!C40</f>
        <v>82200</v>
      </c>
      <c r="D21" s="238">
        <f>'PL2.1-GN TUNG CĐT (keodai)'!C42+'PL2.2-GN TUNG CĐT (KH2024)'!D40</f>
        <v>62652</v>
      </c>
      <c r="E21" s="238">
        <v>9427</v>
      </c>
      <c r="F21" s="358">
        <f t="shared" si="15"/>
        <v>11.468369829683699</v>
      </c>
      <c r="G21" s="358">
        <f t="shared" si="16"/>
        <v>15.046606652620826</v>
      </c>
      <c r="H21" s="238">
        <f>'PL2.1-GN TUNG CĐT (keodai)'!P42+'PL2.2-GN TUNG CĐT (KH2024)'!Y40</f>
        <v>100223</v>
      </c>
      <c r="I21" s="240">
        <f t="shared" si="1"/>
        <v>121.92579075425792</v>
      </c>
      <c r="J21" s="521">
        <f t="shared" si="4"/>
        <v>159.96775841154314</v>
      </c>
      <c r="K21" s="238">
        <f t="shared" si="5"/>
        <v>0</v>
      </c>
      <c r="L21" s="35">
        <f t="shared" si="17"/>
        <v>0</v>
      </c>
      <c r="M21" s="35">
        <f>SUMIF('PL4-GN KD23-24'!$AD$11:$AD$489,B21,'PL4-GN KD23-24'!$E$11:$E$489)</f>
        <v>0</v>
      </c>
      <c r="N21" s="35">
        <f>SUMIF('PL4-GN KD23-24'!$AD$11:$AD$489,B21,'PL4-GN KD23-24'!$F$11:$F$489)</f>
        <v>0</v>
      </c>
      <c r="O21" s="35">
        <f>SUMIF('PL4-GN KD23-24'!$AD$11:$AD$489,B21,'PL4-GN KD23-24'!$G$11:$G$489)</f>
        <v>0</v>
      </c>
      <c r="P21" s="35">
        <f>SUMIF('PL4-GN KD23-24'!$AD$11:$AD$489,B21,'PL4-GN KD23-24'!$H$11:$H$489)</f>
        <v>0</v>
      </c>
      <c r="Q21" s="39"/>
      <c r="R21" s="28"/>
      <c r="S21" s="28"/>
      <c r="T21" s="28"/>
      <c r="U21" s="28"/>
      <c r="V21" s="28"/>
      <c r="W21" s="28"/>
      <c r="X21" s="34">
        <f t="shared" si="8"/>
        <v>0</v>
      </c>
      <c r="Y21" s="34">
        <f t="shared" si="18"/>
        <v>0</v>
      </c>
      <c r="Z21" s="35">
        <f>SUMIF('PL4-GN KD23-24'!$AD$11:$AD$490,B21,'PL4-GN KD23-24'!$R$11:R515)</f>
        <v>0</v>
      </c>
      <c r="AA21" s="35">
        <f>SUMIF('PL4-GN KD23-24'!$AD$11:$AD$490,B21,'PL4-GN KD23-24'!$S$11:$S$490)</f>
        <v>0</v>
      </c>
      <c r="AB21" s="35">
        <f>SUMIF('PL4-GN KD23-24'!$AD$11:$AD$490,B21,'PL4-GN KD23-24'!$T$11:$T$490)</f>
        <v>0</v>
      </c>
      <c r="AC21" s="35">
        <f>SUMIF('PL4-GN KD23-24'!$AD$11:$AD$490,B21,'PL4-GN KD23-24'!$U$11:$U$490)</f>
        <v>0</v>
      </c>
      <c r="AD21" s="39">
        <f t="shared" si="9"/>
        <v>0</v>
      </c>
      <c r="AE21" s="39">
        <f t="shared" ref="AE21" si="31">SUM(AF21:AI21)</f>
        <v>0</v>
      </c>
      <c r="AF21" s="28"/>
      <c r="AG21" s="28"/>
      <c r="AH21" s="28"/>
      <c r="AI21" s="28"/>
      <c r="AJ21" s="28"/>
      <c r="AK21" s="28"/>
      <c r="AL21" s="35">
        <f t="shared" si="19"/>
        <v>82200</v>
      </c>
      <c r="AM21" s="35">
        <f>AO21+AY21</f>
        <v>62652</v>
      </c>
      <c r="AN21" s="35">
        <f t="shared" si="20"/>
        <v>82200</v>
      </c>
      <c r="AO21" s="35">
        <f t="shared" si="21"/>
        <v>62652</v>
      </c>
      <c r="AP21" s="35"/>
      <c r="AQ21" s="35"/>
      <c r="AR21" s="35"/>
      <c r="AS21" s="35">
        <f>SUMIF('PL3-GN TUNG DA'!$AO$15:$AO$514,B21,'PL3-GN TUNG DA'!$J$15:$J$514)</f>
        <v>0</v>
      </c>
      <c r="AT21" s="35"/>
      <c r="AU21" s="35">
        <f>'PL3-GN TUNG DA'!L18</f>
        <v>82200</v>
      </c>
      <c r="AV21" s="35">
        <v>62652</v>
      </c>
      <c r="AW21" s="35">
        <f>SUMIF('PL3-GN TUNG DA'!$AO$15:$AO$514,B21,'PL3-GN TUNG DA'!$N$15:$N$514)</f>
        <v>0</v>
      </c>
      <c r="AX21" s="35">
        <f t="shared" si="22"/>
        <v>0</v>
      </c>
      <c r="AY21" s="35">
        <f t="shared" si="23"/>
        <v>0</v>
      </c>
      <c r="AZ21" s="35">
        <f t="shared" si="24"/>
        <v>0</v>
      </c>
      <c r="BA21" s="35">
        <f t="shared" si="25"/>
        <v>0</v>
      </c>
      <c r="BB21" s="35"/>
      <c r="BC21" s="35">
        <f>SUMIF('PL3-GN TUNG DA'!$AO$15:$AO$514,B21,'PL3-GN TUNG DA'!$T$15:$T$514)</f>
        <v>0</v>
      </c>
      <c r="BD21" s="35"/>
      <c r="BE21" s="35"/>
      <c r="BF21" s="35"/>
      <c r="BG21" s="35"/>
      <c r="BH21" s="39">
        <f t="shared" si="26"/>
        <v>100223</v>
      </c>
      <c r="BI21" s="39">
        <f>BJ21+BK21+BL21+BM21+BN21</f>
        <v>100223</v>
      </c>
      <c r="BJ21" s="35"/>
      <c r="BK21" s="35"/>
      <c r="BL21" s="35"/>
      <c r="BM21" s="35">
        <f>'PL3-GN TUNG DA'!AD18</f>
        <v>61394</v>
      </c>
      <c r="BN21" s="35">
        <v>38829</v>
      </c>
      <c r="BO21" s="34">
        <f t="shared" si="28"/>
        <v>0</v>
      </c>
      <c r="BP21" s="34">
        <f t="shared" si="29"/>
        <v>0</v>
      </c>
      <c r="BQ21" s="35">
        <f>SUMIF('PL3-GN TUNG DA'!$AO$15:$AO$514,B21,'PL3-GN TUNG DA'!$AH$15:$AH$514)</f>
        <v>0</v>
      </c>
      <c r="BR21" s="35">
        <f>SUMIF('PL3-GN TUNG DA'!$AO$15:$AO$514,B21,'PL3-GN TUNG DA'!$AI$15:$AI$514)</f>
        <v>0</v>
      </c>
      <c r="BS21" s="35">
        <f>SUMIF('PL3-GN TUNG DA'!$AO$15:$AO$514,B21,'PL3-GN TUNG DA'!$AJ$15:$AJ$514)</f>
        <v>0</v>
      </c>
      <c r="BT21" s="35"/>
      <c r="BU21" s="35"/>
      <c r="BV21" s="112">
        <f t="shared" si="13"/>
        <v>121.92579075425792</v>
      </c>
      <c r="BW21" s="326">
        <f t="shared" si="14"/>
        <v>159.96775841154314</v>
      </c>
      <c r="BX21" s="4"/>
    </row>
    <row r="22" spans="1:76" ht="16.5" customHeight="1">
      <c r="A22" s="8"/>
      <c r="B22" s="8"/>
      <c r="C22" s="8"/>
      <c r="D22" s="8"/>
      <c r="E22" s="8"/>
      <c r="F22" s="8"/>
      <c r="G22" s="8"/>
      <c r="H22" s="8"/>
      <c r="I22" s="8"/>
      <c r="J22" s="522"/>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6"/>
      <c r="BW22" s="8"/>
      <c r="BX22" s="8"/>
    </row>
  </sheetData>
  <mergeCells count="71">
    <mergeCell ref="A1:BX1"/>
    <mergeCell ref="A2:BX2"/>
    <mergeCell ref="A3:BX3"/>
    <mergeCell ref="I5:BX5"/>
    <mergeCell ref="A6:A13"/>
    <mergeCell ref="B6:B13"/>
    <mergeCell ref="C6:D12"/>
    <mergeCell ref="E6:E13"/>
    <mergeCell ref="F6:G12"/>
    <mergeCell ref="H6:H13"/>
    <mergeCell ref="I6:J12"/>
    <mergeCell ref="K6:K13"/>
    <mergeCell ref="X6:X13"/>
    <mergeCell ref="AK6:AK13"/>
    <mergeCell ref="AL6:BG12"/>
    <mergeCell ref="AD8:AD13"/>
    <mergeCell ref="BX6:BX13"/>
    <mergeCell ref="L7:W7"/>
    <mergeCell ref="Y7:AJ7"/>
    <mergeCell ref="L8:L13"/>
    <mergeCell ref="M8:P8"/>
    <mergeCell ref="Q8:Q13"/>
    <mergeCell ref="R8:W8"/>
    <mergeCell ref="Y8:Y13"/>
    <mergeCell ref="Z8:AC8"/>
    <mergeCell ref="BH6:BU7"/>
    <mergeCell ref="BH8:BH13"/>
    <mergeCell ref="BI8:BU8"/>
    <mergeCell ref="M9:M12"/>
    <mergeCell ref="AJ9:AJ13"/>
    <mergeCell ref="BI9:BN9"/>
    <mergeCell ref="AE8:AJ8"/>
    <mergeCell ref="S9:V9"/>
    <mergeCell ref="BV6:BW12"/>
    <mergeCell ref="N9:N12"/>
    <mergeCell ref="O9:O12"/>
    <mergeCell ref="P9:P12"/>
    <mergeCell ref="R9:R12"/>
    <mergeCell ref="AF9:AI9"/>
    <mergeCell ref="BO9:BU9"/>
    <mergeCell ref="S10:S12"/>
    <mergeCell ref="T10:T12"/>
    <mergeCell ref="U10:U12"/>
    <mergeCell ref="V10:V12"/>
    <mergeCell ref="AF10:AF13"/>
    <mergeCell ref="AG10:AG13"/>
    <mergeCell ref="W9:W12"/>
    <mergeCell ref="Z9:Z13"/>
    <mergeCell ref="AA9:AA13"/>
    <mergeCell ref="AB9:AB13"/>
    <mergeCell ref="AC9:AC13"/>
    <mergeCell ref="AE9:AE13"/>
    <mergeCell ref="BP10:BU10"/>
    <mergeCell ref="BJ11:BJ13"/>
    <mergeCell ref="BK11:BK13"/>
    <mergeCell ref="A4:BX4"/>
    <mergeCell ref="BO10:BO13"/>
    <mergeCell ref="BN11:BN13"/>
    <mergeCell ref="BP11:BP13"/>
    <mergeCell ref="BQ11:BT11"/>
    <mergeCell ref="BU11:BU13"/>
    <mergeCell ref="BQ12:BQ13"/>
    <mergeCell ref="BR12:BR13"/>
    <mergeCell ref="BS12:BS13"/>
    <mergeCell ref="BT12:BT13"/>
    <mergeCell ref="BL11:BL13"/>
    <mergeCell ref="BM11:BM13"/>
    <mergeCell ref="AH10:AH13"/>
    <mergeCell ref="AI10:AI13"/>
    <mergeCell ref="BI10:BI13"/>
    <mergeCell ref="BJ10:BN10"/>
  </mergeCells>
  <pageMargins left="0.25" right="0.25" top="0.75" bottom="0.75" header="0.3" footer="0.3"/>
  <pageSetup paperSize="9" scale="60" fitToHeight="0" orientation="portrait" r:id="rId1"/>
  <headerFooter differentFirst="1">
    <oddHeader>&amp;C&amp;P/&amp;N</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59999389629810485"/>
  </sheetPr>
  <dimension ref="A1:CA63"/>
  <sheetViews>
    <sheetView showZeros="0" zoomScale="70" zoomScaleNormal="70" workbookViewId="0">
      <selection activeCell="A3" sqref="A3:BX3"/>
    </sheetView>
  </sheetViews>
  <sheetFormatPr defaultRowHeight="18.75"/>
  <cols>
    <col min="1" max="1" width="8.21875" customWidth="1"/>
    <col min="2" max="2" width="38.77734375" customWidth="1"/>
    <col min="3" max="4" width="16.5546875" customWidth="1"/>
    <col min="5" max="7" width="10.44140625" hidden="1" customWidth="1"/>
    <col min="8" max="8" width="17.109375" customWidth="1"/>
    <col min="9" max="9" width="11.5546875" customWidth="1"/>
    <col min="10" max="10" width="12.77734375" style="374" customWidth="1"/>
    <col min="11" max="11" width="9.88671875" hidden="1" customWidth="1"/>
    <col min="12" max="12" width="8.44140625" hidden="1" customWidth="1"/>
    <col min="13" max="16" width="10.88671875" hidden="1" customWidth="1"/>
    <col min="17" max="17" width="9.6640625" hidden="1" customWidth="1"/>
    <col min="18" max="18" width="11.77734375" hidden="1" customWidth="1"/>
    <col min="19" max="19" width="9.5546875" hidden="1" customWidth="1"/>
    <col min="20" max="20" width="10.6640625" hidden="1" customWidth="1"/>
    <col min="21" max="21" width="9.77734375" hidden="1" customWidth="1"/>
    <col min="22" max="23" width="11.21875" hidden="1" customWidth="1"/>
    <col min="24" max="24" width="9.44140625" hidden="1" customWidth="1"/>
    <col min="25" max="25" width="8.21875" hidden="1" customWidth="1"/>
    <col min="26" max="29" width="11.21875" hidden="1" customWidth="1"/>
    <col min="30" max="30" width="9.109375" hidden="1" customWidth="1"/>
    <col min="31" max="31" width="11.33203125" hidden="1" customWidth="1"/>
    <col min="32" max="32" width="10.44140625" hidden="1" customWidth="1"/>
    <col min="33" max="33" width="10.33203125" hidden="1" customWidth="1"/>
    <col min="34" max="36" width="11.109375" hidden="1" customWidth="1"/>
    <col min="37" max="37" width="8" hidden="1" customWidth="1"/>
    <col min="38" max="38" width="11" hidden="1" customWidth="1"/>
    <col min="39" max="39" width="10.21875" hidden="1" customWidth="1"/>
    <col min="40" max="40" width="9.77734375" hidden="1" customWidth="1"/>
    <col min="41" max="42" width="10.21875" hidden="1" customWidth="1"/>
    <col min="43" max="43" width="9.88671875" hidden="1" customWidth="1"/>
    <col min="44" max="45" width="10.21875" hidden="1" customWidth="1"/>
    <col min="46" max="46" width="10" hidden="1" customWidth="1"/>
    <col min="47" max="49" width="9.44140625" hidden="1" customWidth="1"/>
    <col min="50" max="51" width="10.77734375" hidden="1" customWidth="1"/>
    <col min="52" max="53" width="10.5546875" hidden="1" customWidth="1"/>
    <col min="54" max="54" width="10.88671875" hidden="1" customWidth="1"/>
    <col min="55" max="55" width="10.77734375" hidden="1" customWidth="1"/>
    <col min="56" max="56" width="9.88671875" hidden="1" customWidth="1"/>
    <col min="57" max="57" width="12.21875" hidden="1" customWidth="1"/>
    <col min="58" max="58" width="9.77734375" hidden="1" customWidth="1"/>
    <col min="59" max="59" width="9.5546875" hidden="1" customWidth="1"/>
    <col min="60" max="61" width="10.5546875" hidden="1" customWidth="1"/>
    <col min="62" max="62" width="9.44140625" hidden="1" customWidth="1"/>
    <col min="63" max="63" width="10" hidden="1" customWidth="1"/>
    <col min="64" max="64" width="9.6640625" hidden="1" customWidth="1"/>
    <col min="65" max="65" width="8" hidden="1" customWidth="1"/>
    <col min="66" max="66" width="9.5546875" hidden="1" customWidth="1"/>
    <col min="67" max="67" width="10.88671875" hidden="1" customWidth="1"/>
    <col min="68" max="68" width="12.44140625" hidden="1" customWidth="1"/>
    <col min="69" max="69" width="10.33203125" hidden="1" customWidth="1"/>
    <col min="70" max="70" width="9.21875" hidden="1" customWidth="1"/>
    <col min="71" max="71" width="11.6640625" hidden="1" customWidth="1"/>
    <col min="72" max="72" width="10.21875" hidden="1" customWidth="1"/>
    <col min="73" max="73" width="8.109375" hidden="1" customWidth="1"/>
    <col min="74" max="74" width="7.6640625" style="1" hidden="1" customWidth="1"/>
    <col min="75" max="75" width="7.6640625" hidden="1" customWidth="1"/>
    <col min="76" max="76" width="29.77734375" customWidth="1"/>
    <col min="79" max="79" width="9.109375" bestFit="1" customWidth="1"/>
  </cols>
  <sheetData>
    <row r="1" spans="1:78" ht="23.25" customHeight="1">
      <c r="A1" s="804" t="s">
        <v>995</v>
      </c>
      <c r="B1" s="804"/>
      <c r="C1" s="804"/>
      <c r="D1" s="804"/>
      <c r="E1" s="804"/>
      <c r="F1" s="804"/>
      <c r="G1" s="804"/>
      <c r="H1" s="804"/>
      <c r="I1" s="804"/>
      <c r="J1" s="804"/>
      <c r="K1" s="804"/>
      <c r="L1" s="804"/>
      <c r="M1" s="804"/>
      <c r="N1" s="804"/>
      <c r="O1" s="804"/>
      <c r="P1" s="804"/>
      <c r="Q1" s="804"/>
      <c r="R1" s="804"/>
      <c r="S1" s="804"/>
      <c r="T1" s="804"/>
      <c r="U1" s="804"/>
      <c r="V1" s="804"/>
      <c r="W1" s="804"/>
      <c r="X1" s="804"/>
      <c r="Y1" s="804"/>
      <c r="Z1" s="804"/>
      <c r="AA1" s="804"/>
      <c r="AB1" s="804"/>
      <c r="AC1" s="804"/>
      <c r="AD1" s="804"/>
      <c r="AE1" s="804"/>
      <c r="AF1" s="804"/>
      <c r="AG1" s="804"/>
      <c r="AH1" s="804"/>
      <c r="AI1" s="804"/>
      <c r="AJ1" s="804"/>
      <c r="AK1" s="804"/>
      <c r="AL1" s="804"/>
      <c r="AM1" s="804"/>
      <c r="AN1" s="804"/>
      <c r="AO1" s="804"/>
      <c r="AP1" s="804"/>
      <c r="AQ1" s="804"/>
      <c r="AR1" s="804"/>
      <c r="AS1" s="804"/>
      <c r="AT1" s="804"/>
      <c r="AU1" s="804"/>
      <c r="AV1" s="804"/>
      <c r="AW1" s="804"/>
      <c r="AX1" s="804"/>
      <c r="AY1" s="804"/>
      <c r="AZ1" s="804"/>
      <c r="BA1" s="804"/>
      <c r="BB1" s="804"/>
      <c r="BC1" s="804"/>
      <c r="BD1" s="804"/>
      <c r="BE1" s="804"/>
      <c r="BF1" s="804"/>
      <c r="BG1" s="804"/>
      <c r="BH1" s="804"/>
      <c r="BI1" s="804"/>
      <c r="BJ1" s="804"/>
      <c r="BK1" s="804"/>
      <c r="BL1" s="804"/>
      <c r="BM1" s="804"/>
      <c r="BN1" s="804"/>
      <c r="BO1" s="804"/>
      <c r="BP1" s="804"/>
      <c r="BQ1" s="804"/>
      <c r="BR1" s="804"/>
      <c r="BS1" s="804"/>
      <c r="BT1" s="804"/>
      <c r="BU1" s="804"/>
      <c r="BV1" s="804"/>
      <c r="BW1" s="804"/>
      <c r="BX1" s="804"/>
    </row>
    <row r="2" spans="1:78" ht="47.25" customHeight="1">
      <c r="A2" s="804" t="s">
        <v>321</v>
      </c>
      <c r="B2" s="804"/>
      <c r="C2" s="804"/>
      <c r="D2" s="804"/>
      <c r="E2" s="804"/>
      <c r="F2" s="804"/>
      <c r="G2" s="804"/>
      <c r="H2" s="804"/>
      <c r="I2" s="804"/>
      <c r="J2" s="804"/>
      <c r="K2" s="804"/>
      <c r="L2" s="804"/>
      <c r="M2" s="804"/>
      <c r="N2" s="804"/>
      <c r="O2" s="804"/>
      <c r="P2" s="804"/>
      <c r="Q2" s="804"/>
      <c r="R2" s="804"/>
      <c r="S2" s="804"/>
      <c r="T2" s="804"/>
      <c r="U2" s="804"/>
      <c r="V2" s="804"/>
      <c r="W2" s="804"/>
      <c r="X2" s="804"/>
      <c r="Y2" s="804"/>
      <c r="Z2" s="804"/>
      <c r="AA2" s="804"/>
      <c r="AB2" s="804"/>
      <c r="AC2" s="804"/>
      <c r="AD2" s="804"/>
      <c r="AE2" s="804"/>
      <c r="AF2" s="804"/>
      <c r="AG2" s="804"/>
      <c r="AH2" s="804"/>
      <c r="AI2" s="804"/>
      <c r="AJ2" s="804"/>
      <c r="AK2" s="804"/>
      <c r="AL2" s="804"/>
      <c r="AM2" s="804"/>
      <c r="AN2" s="804"/>
      <c r="AO2" s="804"/>
      <c r="AP2" s="804"/>
      <c r="AQ2" s="804"/>
      <c r="AR2" s="804"/>
      <c r="AS2" s="804"/>
      <c r="AT2" s="804"/>
      <c r="AU2" s="804"/>
      <c r="AV2" s="804"/>
      <c r="AW2" s="804"/>
      <c r="AX2" s="804"/>
      <c r="AY2" s="804"/>
      <c r="AZ2" s="804"/>
      <c r="BA2" s="804"/>
      <c r="BB2" s="804"/>
      <c r="BC2" s="804"/>
      <c r="BD2" s="804"/>
      <c r="BE2" s="804"/>
      <c r="BF2" s="804"/>
      <c r="BG2" s="804"/>
      <c r="BH2" s="804"/>
      <c r="BI2" s="804"/>
      <c r="BJ2" s="804"/>
      <c r="BK2" s="804"/>
      <c r="BL2" s="804"/>
      <c r="BM2" s="804"/>
      <c r="BN2" s="804"/>
      <c r="BO2" s="804"/>
      <c r="BP2" s="804"/>
      <c r="BQ2" s="804"/>
      <c r="BR2" s="804"/>
      <c r="BS2" s="804"/>
      <c r="BT2" s="804"/>
      <c r="BU2" s="804"/>
      <c r="BV2" s="804"/>
      <c r="BW2" s="804"/>
      <c r="BX2" s="804"/>
    </row>
    <row r="3" spans="1:78" ht="21" customHeight="1">
      <c r="A3" s="805" t="s">
        <v>1411</v>
      </c>
      <c r="B3" s="805"/>
      <c r="C3" s="805"/>
      <c r="D3" s="805"/>
      <c r="E3" s="805"/>
      <c r="F3" s="805"/>
      <c r="G3" s="805"/>
      <c r="H3" s="805"/>
      <c r="I3" s="805"/>
      <c r="J3" s="805"/>
      <c r="K3" s="805"/>
      <c r="L3" s="805"/>
      <c r="M3" s="805"/>
      <c r="N3" s="805"/>
      <c r="O3" s="805"/>
      <c r="P3" s="805"/>
      <c r="Q3" s="805"/>
      <c r="R3" s="805"/>
      <c r="S3" s="805"/>
      <c r="T3" s="805"/>
      <c r="U3" s="805"/>
      <c r="V3" s="805"/>
      <c r="W3" s="805"/>
      <c r="X3" s="805"/>
      <c r="Y3" s="805"/>
      <c r="Z3" s="805"/>
      <c r="AA3" s="805"/>
      <c r="AB3" s="805"/>
      <c r="AC3" s="805"/>
      <c r="AD3" s="805"/>
      <c r="AE3" s="805"/>
      <c r="AF3" s="805"/>
      <c r="AG3" s="805"/>
      <c r="AH3" s="805"/>
      <c r="AI3" s="805"/>
      <c r="AJ3" s="805"/>
      <c r="AK3" s="805"/>
      <c r="AL3" s="805"/>
      <c r="AM3" s="805"/>
      <c r="AN3" s="805"/>
      <c r="AO3" s="805"/>
      <c r="AP3" s="805"/>
      <c r="AQ3" s="805"/>
      <c r="AR3" s="805"/>
      <c r="AS3" s="805"/>
      <c r="AT3" s="805"/>
      <c r="AU3" s="805"/>
      <c r="AV3" s="805"/>
      <c r="AW3" s="805"/>
      <c r="AX3" s="805"/>
      <c r="AY3" s="805"/>
      <c r="AZ3" s="805"/>
      <c r="BA3" s="805"/>
      <c r="BB3" s="805"/>
      <c r="BC3" s="805"/>
      <c r="BD3" s="805"/>
      <c r="BE3" s="805"/>
      <c r="BF3" s="805"/>
      <c r="BG3" s="805"/>
      <c r="BH3" s="805"/>
      <c r="BI3" s="805"/>
      <c r="BJ3" s="805"/>
      <c r="BK3" s="805"/>
      <c r="BL3" s="805"/>
      <c r="BM3" s="805"/>
      <c r="BN3" s="805"/>
      <c r="BO3" s="805"/>
      <c r="BP3" s="805"/>
      <c r="BQ3" s="805"/>
      <c r="BR3" s="805"/>
      <c r="BS3" s="805"/>
      <c r="BT3" s="805"/>
      <c r="BU3" s="805"/>
      <c r="BV3" s="805"/>
      <c r="BW3" s="805"/>
      <c r="BX3" s="805"/>
    </row>
    <row r="4" spans="1:78" ht="21" customHeight="1">
      <c r="A4" s="835" t="s">
        <v>1399</v>
      </c>
      <c r="B4" s="835"/>
      <c r="C4" s="835"/>
      <c r="D4" s="835"/>
      <c r="E4" s="835"/>
      <c r="F4" s="835"/>
      <c r="G4" s="835"/>
      <c r="H4" s="835"/>
      <c r="I4" s="835"/>
      <c r="J4" s="835"/>
      <c r="K4" s="835"/>
      <c r="L4" s="835"/>
      <c r="M4" s="835"/>
      <c r="N4" s="835"/>
      <c r="O4" s="835"/>
      <c r="P4" s="835"/>
      <c r="Q4" s="835"/>
      <c r="R4" s="835"/>
      <c r="S4" s="835"/>
      <c r="T4" s="835"/>
      <c r="U4" s="835"/>
      <c r="V4" s="835"/>
      <c r="W4" s="835"/>
      <c r="X4" s="835"/>
      <c r="Y4" s="835"/>
      <c r="Z4" s="835"/>
      <c r="AA4" s="835"/>
      <c r="AB4" s="835"/>
      <c r="AC4" s="835"/>
      <c r="AD4" s="835"/>
      <c r="AE4" s="835"/>
      <c r="AF4" s="835"/>
      <c r="AG4" s="835"/>
      <c r="AH4" s="835"/>
      <c r="AI4" s="835"/>
      <c r="AJ4" s="835"/>
      <c r="AK4" s="835"/>
      <c r="AL4" s="835"/>
      <c r="AM4" s="835"/>
      <c r="AN4" s="835"/>
      <c r="AO4" s="835"/>
      <c r="AP4" s="835"/>
      <c r="AQ4" s="835"/>
      <c r="AR4" s="835"/>
      <c r="AS4" s="835"/>
      <c r="AT4" s="835"/>
      <c r="AU4" s="835"/>
      <c r="AV4" s="835"/>
      <c r="AW4" s="835"/>
      <c r="AX4" s="835"/>
      <c r="AY4" s="835"/>
      <c r="AZ4" s="835"/>
      <c r="BA4" s="835"/>
      <c r="BB4" s="835"/>
      <c r="BC4" s="835"/>
      <c r="BD4" s="835"/>
      <c r="BE4" s="835"/>
      <c r="BF4" s="835"/>
      <c r="BG4" s="835"/>
      <c r="BH4" s="835"/>
      <c r="BI4" s="835"/>
      <c r="BJ4" s="835"/>
      <c r="BK4" s="835"/>
      <c r="BL4" s="835"/>
      <c r="BM4" s="835"/>
      <c r="BN4" s="835"/>
      <c r="BO4" s="835"/>
      <c r="BP4" s="835"/>
      <c r="BQ4" s="835"/>
      <c r="BR4" s="835"/>
      <c r="BS4" s="835"/>
      <c r="BT4" s="835"/>
      <c r="BU4" s="835"/>
      <c r="BV4" s="835"/>
      <c r="BW4" s="835"/>
      <c r="BX4" s="835"/>
    </row>
    <row r="5" spans="1:78" ht="24" customHeight="1">
      <c r="I5" s="806" t="s">
        <v>308</v>
      </c>
      <c r="J5" s="806"/>
      <c r="K5" s="806"/>
      <c r="L5" s="806"/>
      <c r="M5" s="806"/>
      <c r="N5" s="806"/>
      <c r="O5" s="806"/>
      <c r="P5" s="806"/>
      <c r="Q5" s="806"/>
      <c r="R5" s="806"/>
      <c r="S5" s="806"/>
      <c r="T5" s="806"/>
      <c r="U5" s="806"/>
      <c r="V5" s="806"/>
      <c r="W5" s="806"/>
      <c r="X5" s="806"/>
      <c r="Y5" s="806"/>
      <c r="Z5" s="806"/>
      <c r="AA5" s="806"/>
      <c r="AB5" s="806"/>
      <c r="AC5" s="806"/>
      <c r="AD5" s="806"/>
      <c r="AE5" s="806"/>
      <c r="AF5" s="806"/>
      <c r="AG5" s="806"/>
      <c r="AH5" s="806"/>
      <c r="AI5" s="806"/>
      <c r="AJ5" s="806"/>
      <c r="AK5" s="806"/>
      <c r="AL5" s="806"/>
      <c r="AM5" s="806"/>
      <c r="AN5" s="806"/>
      <c r="AO5" s="806"/>
      <c r="AP5" s="806"/>
      <c r="AQ5" s="806"/>
      <c r="AR5" s="806"/>
      <c r="AS5" s="806"/>
      <c r="AT5" s="806"/>
      <c r="AU5" s="806"/>
      <c r="AV5" s="806"/>
      <c r="AW5" s="806"/>
      <c r="AX5" s="806"/>
      <c r="AY5" s="806"/>
      <c r="AZ5" s="806"/>
      <c r="BA5" s="806"/>
      <c r="BB5" s="806"/>
      <c r="BC5" s="806"/>
      <c r="BD5" s="806"/>
      <c r="BE5" s="806"/>
      <c r="BF5" s="806"/>
      <c r="BG5" s="806"/>
      <c r="BH5" s="806"/>
      <c r="BI5" s="806"/>
      <c r="BJ5" s="806"/>
      <c r="BK5" s="806"/>
      <c r="BL5" s="806"/>
      <c r="BM5" s="806"/>
      <c r="BN5" s="806"/>
      <c r="BO5" s="806"/>
      <c r="BP5" s="806"/>
      <c r="BQ5" s="806"/>
      <c r="BR5" s="806"/>
      <c r="BS5" s="806"/>
      <c r="BT5" s="806"/>
      <c r="BU5" s="806"/>
      <c r="BV5" s="806"/>
      <c r="BW5" s="806"/>
      <c r="BX5" s="806"/>
    </row>
    <row r="6" spans="1:78" ht="18.75" customHeight="1">
      <c r="A6" s="791" t="s">
        <v>317</v>
      </c>
      <c r="B6" s="791" t="s">
        <v>318</v>
      </c>
      <c r="C6" s="798" t="s">
        <v>839</v>
      </c>
      <c r="D6" s="799"/>
      <c r="E6" s="791" t="s">
        <v>942</v>
      </c>
      <c r="F6" s="798" t="s">
        <v>941</v>
      </c>
      <c r="G6" s="799"/>
      <c r="H6" s="791" t="s">
        <v>961</v>
      </c>
      <c r="I6" s="798" t="s">
        <v>970</v>
      </c>
      <c r="J6" s="799"/>
      <c r="K6" s="790" t="s">
        <v>838</v>
      </c>
      <c r="L6" s="356"/>
      <c r="M6" s="356"/>
      <c r="N6" s="356"/>
      <c r="O6" s="356"/>
      <c r="P6" s="356"/>
      <c r="Q6" s="356"/>
      <c r="R6" s="356"/>
      <c r="S6" s="356"/>
      <c r="T6" s="356"/>
      <c r="U6" s="356"/>
      <c r="V6" s="356"/>
      <c r="W6" s="356"/>
      <c r="X6" s="790" t="s">
        <v>939</v>
      </c>
      <c r="Y6" s="356"/>
      <c r="Z6" s="356"/>
      <c r="AA6" s="356"/>
      <c r="AB6" s="386"/>
      <c r="AC6" s="356"/>
      <c r="AD6" s="356"/>
      <c r="AE6" s="356"/>
      <c r="AF6" s="356"/>
      <c r="AG6" s="356"/>
      <c r="AH6" s="356"/>
      <c r="AI6" s="356"/>
      <c r="AJ6" s="356"/>
      <c r="AK6" s="790" t="s">
        <v>940</v>
      </c>
      <c r="AL6" s="810" t="s">
        <v>956</v>
      </c>
      <c r="AM6" s="811"/>
      <c r="AN6" s="811"/>
      <c r="AO6" s="811"/>
      <c r="AP6" s="811"/>
      <c r="AQ6" s="811"/>
      <c r="AR6" s="811"/>
      <c r="AS6" s="811"/>
      <c r="AT6" s="811"/>
      <c r="AU6" s="811"/>
      <c r="AV6" s="811"/>
      <c r="AW6" s="811"/>
      <c r="AX6" s="811"/>
      <c r="AY6" s="811"/>
      <c r="AZ6" s="811"/>
      <c r="BA6" s="811"/>
      <c r="BB6" s="811"/>
      <c r="BC6" s="811"/>
      <c r="BD6" s="811"/>
      <c r="BE6" s="811"/>
      <c r="BF6" s="811"/>
      <c r="BG6" s="812"/>
      <c r="BH6" s="798" t="s">
        <v>960</v>
      </c>
      <c r="BI6" s="819"/>
      <c r="BJ6" s="819"/>
      <c r="BK6" s="819"/>
      <c r="BL6" s="819"/>
      <c r="BM6" s="819"/>
      <c r="BN6" s="819"/>
      <c r="BO6" s="819"/>
      <c r="BP6" s="819"/>
      <c r="BQ6" s="819"/>
      <c r="BR6" s="819"/>
      <c r="BS6" s="819"/>
      <c r="BT6" s="819"/>
      <c r="BU6" s="799"/>
      <c r="BV6" s="790" t="s">
        <v>319</v>
      </c>
      <c r="BW6" s="790"/>
      <c r="BX6" s="790" t="s">
        <v>249</v>
      </c>
    </row>
    <row r="7" spans="1:78" ht="75" customHeight="1">
      <c r="A7" s="792"/>
      <c r="B7" s="792"/>
      <c r="C7" s="800"/>
      <c r="D7" s="801"/>
      <c r="E7" s="792"/>
      <c r="F7" s="800"/>
      <c r="G7" s="801"/>
      <c r="H7" s="792"/>
      <c r="I7" s="800"/>
      <c r="J7" s="801"/>
      <c r="K7" s="790"/>
      <c r="L7" s="790" t="s">
        <v>704</v>
      </c>
      <c r="M7" s="790"/>
      <c r="N7" s="790"/>
      <c r="O7" s="790"/>
      <c r="P7" s="790"/>
      <c r="Q7" s="790"/>
      <c r="R7" s="790"/>
      <c r="S7" s="790"/>
      <c r="T7" s="790"/>
      <c r="U7" s="790"/>
      <c r="V7" s="790"/>
      <c r="W7" s="790"/>
      <c r="X7" s="790"/>
      <c r="Y7" s="790" t="s">
        <v>958</v>
      </c>
      <c r="Z7" s="790"/>
      <c r="AA7" s="790"/>
      <c r="AB7" s="790"/>
      <c r="AC7" s="790"/>
      <c r="AD7" s="790"/>
      <c r="AE7" s="790"/>
      <c r="AF7" s="790"/>
      <c r="AG7" s="790"/>
      <c r="AH7" s="790"/>
      <c r="AI7" s="790"/>
      <c r="AJ7" s="790"/>
      <c r="AK7" s="790"/>
      <c r="AL7" s="813"/>
      <c r="AM7" s="814"/>
      <c r="AN7" s="814"/>
      <c r="AO7" s="814"/>
      <c r="AP7" s="814"/>
      <c r="AQ7" s="814"/>
      <c r="AR7" s="814"/>
      <c r="AS7" s="814"/>
      <c r="AT7" s="814"/>
      <c r="AU7" s="814"/>
      <c r="AV7" s="814"/>
      <c r="AW7" s="814"/>
      <c r="AX7" s="814"/>
      <c r="AY7" s="814"/>
      <c r="AZ7" s="814"/>
      <c r="BA7" s="814"/>
      <c r="BB7" s="814"/>
      <c r="BC7" s="814"/>
      <c r="BD7" s="814"/>
      <c r="BE7" s="814"/>
      <c r="BF7" s="814"/>
      <c r="BG7" s="815"/>
      <c r="BH7" s="802"/>
      <c r="BI7" s="820"/>
      <c r="BJ7" s="820"/>
      <c r="BK7" s="820"/>
      <c r="BL7" s="820"/>
      <c r="BM7" s="820"/>
      <c r="BN7" s="820"/>
      <c r="BO7" s="820"/>
      <c r="BP7" s="820"/>
      <c r="BQ7" s="820"/>
      <c r="BR7" s="820"/>
      <c r="BS7" s="820"/>
      <c r="BT7" s="820"/>
      <c r="BU7" s="803"/>
      <c r="BV7" s="790"/>
      <c r="BW7" s="790"/>
      <c r="BX7" s="790"/>
    </row>
    <row r="8" spans="1:78" ht="8.25" customHeight="1">
      <c r="A8" s="792"/>
      <c r="B8" s="792"/>
      <c r="C8" s="800"/>
      <c r="D8" s="801"/>
      <c r="E8" s="792"/>
      <c r="F8" s="800"/>
      <c r="G8" s="801"/>
      <c r="H8" s="792"/>
      <c r="I8" s="800"/>
      <c r="J8" s="801"/>
      <c r="K8" s="790"/>
      <c r="L8" s="790" t="s">
        <v>836</v>
      </c>
      <c r="M8" s="790" t="s">
        <v>251</v>
      </c>
      <c r="N8" s="790"/>
      <c r="O8" s="790"/>
      <c r="P8" s="790"/>
      <c r="Q8" s="790" t="s">
        <v>837</v>
      </c>
      <c r="R8" s="790" t="s">
        <v>251</v>
      </c>
      <c r="S8" s="790"/>
      <c r="T8" s="790"/>
      <c r="U8" s="790"/>
      <c r="V8" s="790"/>
      <c r="W8" s="790"/>
      <c r="X8" s="790"/>
      <c r="Y8" s="790" t="s">
        <v>836</v>
      </c>
      <c r="Z8" s="790" t="s">
        <v>251</v>
      </c>
      <c r="AA8" s="790"/>
      <c r="AB8" s="790"/>
      <c r="AC8" s="790"/>
      <c r="AD8" s="790" t="s">
        <v>842</v>
      </c>
      <c r="AE8" s="821" t="s">
        <v>251</v>
      </c>
      <c r="AF8" s="821"/>
      <c r="AG8" s="821"/>
      <c r="AH8" s="821"/>
      <c r="AI8" s="821"/>
      <c r="AJ8" s="821"/>
      <c r="AK8" s="790"/>
      <c r="AL8" s="813"/>
      <c r="AM8" s="814"/>
      <c r="AN8" s="814"/>
      <c r="AO8" s="814"/>
      <c r="AP8" s="814"/>
      <c r="AQ8" s="814"/>
      <c r="AR8" s="814"/>
      <c r="AS8" s="814"/>
      <c r="AT8" s="814"/>
      <c r="AU8" s="814"/>
      <c r="AV8" s="814"/>
      <c r="AW8" s="814"/>
      <c r="AX8" s="814"/>
      <c r="AY8" s="814"/>
      <c r="AZ8" s="814"/>
      <c r="BA8" s="814"/>
      <c r="BB8" s="814"/>
      <c r="BC8" s="814"/>
      <c r="BD8" s="814"/>
      <c r="BE8" s="814"/>
      <c r="BF8" s="814"/>
      <c r="BG8" s="815"/>
      <c r="BH8" s="791" t="s">
        <v>957</v>
      </c>
      <c r="BI8" s="790" t="s">
        <v>251</v>
      </c>
      <c r="BJ8" s="790"/>
      <c r="BK8" s="790"/>
      <c r="BL8" s="790"/>
      <c r="BM8" s="790"/>
      <c r="BN8" s="790"/>
      <c r="BO8" s="790"/>
      <c r="BP8" s="790"/>
      <c r="BQ8" s="790"/>
      <c r="BR8" s="790"/>
      <c r="BS8" s="790"/>
      <c r="BT8" s="790"/>
      <c r="BU8" s="790"/>
      <c r="BV8" s="790"/>
      <c r="BW8" s="790"/>
      <c r="BX8" s="790"/>
    </row>
    <row r="9" spans="1:78" ht="18.75" customHeight="1">
      <c r="A9" s="792"/>
      <c r="B9" s="792"/>
      <c r="C9" s="800"/>
      <c r="D9" s="801"/>
      <c r="E9" s="792"/>
      <c r="F9" s="800"/>
      <c r="G9" s="801"/>
      <c r="H9" s="792"/>
      <c r="I9" s="800"/>
      <c r="J9" s="801"/>
      <c r="K9" s="790"/>
      <c r="L9" s="790"/>
      <c r="M9" s="790" t="s">
        <v>705</v>
      </c>
      <c r="N9" s="790" t="s">
        <v>706</v>
      </c>
      <c r="O9" s="790" t="s">
        <v>254</v>
      </c>
      <c r="P9" s="790" t="s">
        <v>255</v>
      </c>
      <c r="Q9" s="790"/>
      <c r="R9" s="790" t="s">
        <v>835</v>
      </c>
      <c r="S9" s="790" t="s">
        <v>251</v>
      </c>
      <c r="T9" s="790"/>
      <c r="U9" s="790"/>
      <c r="V9" s="790"/>
      <c r="W9" s="790" t="s">
        <v>841</v>
      </c>
      <c r="X9" s="790"/>
      <c r="Y9" s="790"/>
      <c r="Z9" s="790" t="s">
        <v>705</v>
      </c>
      <c r="AA9" s="790" t="s">
        <v>706</v>
      </c>
      <c r="AB9" s="790" t="s">
        <v>254</v>
      </c>
      <c r="AC9" s="790" t="s">
        <v>255</v>
      </c>
      <c r="AD9" s="790"/>
      <c r="AE9" s="790" t="s">
        <v>840</v>
      </c>
      <c r="AF9" s="790" t="s">
        <v>251</v>
      </c>
      <c r="AG9" s="790"/>
      <c r="AH9" s="790"/>
      <c r="AI9" s="790"/>
      <c r="AJ9" s="790" t="s">
        <v>841</v>
      </c>
      <c r="AK9" s="790"/>
      <c r="AL9" s="813"/>
      <c r="AM9" s="814"/>
      <c r="AN9" s="814"/>
      <c r="AO9" s="814"/>
      <c r="AP9" s="814"/>
      <c r="AQ9" s="814"/>
      <c r="AR9" s="814"/>
      <c r="AS9" s="814"/>
      <c r="AT9" s="814"/>
      <c r="AU9" s="814"/>
      <c r="AV9" s="814"/>
      <c r="AW9" s="814"/>
      <c r="AX9" s="814"/>
      <c r="AY9" s="814"/>
      <c r="AZ9" s="814"/>
      <c r="BA9" s="814"/>
      <c r="BB9" s="814"/>
      <c r="BC9" s="814"/>
      <c r="BD9" s="814"/>
      <c r="BE9" s="814"/>
      <c r="BF9" s="814"/>
      <c r="BG9" s="815"/>
      <c r="BH9" s="792"/>
      <c r="BI9" s="822" t="s">
        <v>461</v>
      </c>
      <c r="BJ9" s="823"/>
      <c r="BK9" s="823"/>
      <c r="BL9" s="823"/>
      <c r="BM9" s="823"/>
      <c r="BN9" s="824"/>
      <c r="BO9" s="790" t="s">
        <v>462</v>
      </c>
      <c r="BP9" s="790"/>
      <c r="BQ9" s="790"/>
      <c r="BR9" s="790"/>
      <c r="BS9" s="790"/>
      <c r="BT9" s="790"/>
      <c r="BU9" s="790"/>
      <c r="BV9" s="790"/>
      <c r="BW9" s="790"/>
      <c r="BX9" s="790"/>
    </row>
    <row r="10" spans="1:78" ht="24" customHeight="1">
      <c r="A10" s="792"/>
      <c r="B10" s="792"/>
      <c r="C10" s="800"/>
      <c r="D10" s="801"/>
      <c r="E10" s="792"/>
      <c r="F10" s="800"/>
      <c r="G10" s="801"/>
      <c r="H10" s="792"/>
      <c r="I10" s="800"/>
      <c r="J10" s="801"/>
      <c r="K10" s="790"/>
      <c r="L10" s="790"/>
      <c r="M10" s="790"/>
      <c r="N10" s="790"/>
      <c r="O10" s="790"/>
      <c r="P10" s="790"/>
      <c r="Q10" s="790"/>
      <c r="R10" s="790"/>
      <c r="S10" s="790" t="s">
        <v>309</v>
      </c>
      <c r="T10" s="790" t="s">
        <v>451</v>
      </c>
      <c r="U10" s="790" t="s">
        <v>456</v>
      </c>
      <c r="V10" s="790" t="s">
        <v>452</v>
      </c>
      <c r="W10" s="790"/>
      <c r="X10" s="790"/>
      <c r="Y10" s="790"/>
      <c r="Z10" s="790"/>
      <c r="AA10" s="790"/>
      <c r="AB10" s="790"/>
      <c r="AC10" s="790"/>
      <c r="AD10" s="790"/>
      <c r="AE10" s="790"/>
      <c r="AF10" s="790" t="s">
        <v>309</v>
      </c>
      <c r="AG10" s="790" t="s">
        <v>451</v>
      </c>
      <c r="AH10" s="790" t="s">
        <v>456</v>
      </c>
      <c r="AI10" s="790" t="s">
        <v>452</v>
      </c>
      <c r="AJ10" s="790"/>
      <c r="AK10" s="790"/>
      <c r="AL10" s="813"/>
      <c r="AM10" s="814"/>
      <c r="AN10" s="814"/>
      <c r="AO10" s="814"/>
      <c r="AP10" s="814"/>
      <c r="AQ10" s="814"/>
      <c r="AR10" s="814"/>
      <c r="AS10" s="814"/>
      <c r="AT10" s="814"/>
      <c r="AU10" s="814"/>
      <c r="AV10" s="814"/>
      <c r="AW10" s="814"/>
      <c r="AX10" s="814"/>
      <c r="AY10" s="814"/>
      <c r="AZ10" s="814"/>
      <c r="BA10" s="814"/>
      <c r="BB10" s="814"/>
      <c r="BC10" s="814"/>
      <c r="BD10" s="814"/>
      <c r="BE10" s="814"/>
      <c r="BF10" s="814"/>
      <c r="BG10" s="815"/>
      <c r="BH10" s="792"/>
      <c r="BI10" s="791" t="s">
        <v>250</v>
      </c>
      <c r="BJ10" s="790" t="s">
        <v>251</v>
      </c>
      <c r="BK10" s="790"/>
      <c r="BL10" s="790"/>
      <c r="BM10" s="790"/>
      <c r="BN10" s="790"/>
      <c r="BO10" s="791" t="s">
        <v>250</v>
      </c>
      <c r="BP10" s="790" t="s">
        <v>251</v>
      </c>
      <c r="BQ10" s="790"/>
      <c r="BR10" s="790"/>
      <c r="BS10" s="790"/>
      <c r="BT10" s="790"/>
      <c r="BU10" s="790"/>
      <c r="BV10" s="790"/>
      <c r="BW10" s="790"/>
      <c r="BX10" s="790"/>
    </row>
    <row r="11" spans="1:78" ht="19.5" customHeight="1">
      <c r="A11" s="792"/>
      <c r="B11" s="792"/>
      <c r="C11" s="800"/>
      <c r="D11" s="801"/>
      <c r="E11" s="792"/>
      <c r="F11" s="800"/>
      <c r="G11" s="801"/>
      <c r="H11" s="792"/>
      <c r="I11" s="800"/>
      <c r="J11" s="801"/>
      <c r="K11" s="790"/>
      <c r="L11" s="790"/>
      <c r="M11" s="790"/>
      <c r="N11" s="790"/>
      <c r="O11" s="790"/>
      <c r="P11" s="790"/>
      <c r="Q11" s="790"/>
      <c r="R11" s="790"/>
      <c r="S11" s="790"/>
      <c r="T11" s="790"/>
      <c r="U11" s="790"/>
      <c r="V11" s="790"/>
      <c r="W11" s="790"/>
      <c r="X11" s="790"/>
      <c r="Y11" s="790"/>
      <c r="Z11" s="790"/>
      <c r="AA11" s="790"/>
      <c r="AB11" s="790"/>
      <c r="AC11" s="790"/>
      <c r="AD11" s="790"/>
      <c r="AE11" s="790"/>
      <c r="AF11" s="790"/>
      <c r="AG11" s="790"/>
      <c r="AH11" s="790"/>
      <c r="AI11" s="790"/>
      <c r="AJ11" s="790"/>
      <c r="AK11" s="790"/>
      <c r="AL11" s="813"/>
      <c r="AM11" s="814"/>
      <c r="AN11" s="814"/>
      <c r="AO11" s="814"/>
      <c r="AP11" s="814"/>
      <c r="AQ11" s="814"/>
      <c r="AR11" s="814"/>
      <c r="AS11" s="814"/>
      <c r="AT11" s="814"/>
      <c r="AU11" s="814"/>
      <c r="AV11" s="814"/>
      <c r="AW11" s="814"/>
      <c r="AX11" s="814"/>
      <c r="AY11" s="814"/>
      <c r="AZ11" s="814"/>
      <c r="BA11" s="814"/>
      <c r="BB11" s="814"/>
      <c r="BC11" s="814"/>
      <c r="BD11" s="814"/>
      <c r="BE11" s="814"/>
      <c r="BF11" s="814"/>
      <c r="BG11" s="815"/>
      <c r="BH11" s="792"/>
      <c r="BI11" s="792"/>
      <c r="BJ11" s="791" t="s">
        <v>252</v>
      </c>
      <c r="BK11" s="791" t="s">
        <v>253</v>
      </c>
      <c r="BL11" s="791" t="s">
        <v>254</v>
      </c>
      <c r="BM11" s="825" t="s">
        <v>255</v>
      </c>
      <c r="BN11" s="825" t="s">
        <v>910</v>
      </c>
      <c r="BO11" s="792"/>
      <c r="BP11" s="791" t="s">
        <v>421</v>
      </c>
      <c r="BQ11" s="828" t="s">
        <v>251</v>
      </c>
      <c r="BR11" s="828"/>
      <c r="BS11" s="828"/>
      <c r="BT11" s="828"/>
      <c r="BU11" s="791" t="s">
        <v>310</v>
      </c>
      <c r="BV11" s="790"/>
      <c r="BW11" s="790"/>
      <c r="BX11" s="790"/>
    </row>
    <row r="12" spans="1:78" ht="12.75" customHeight="1">
      <c r="A12" s="792"/>
      <c r="B12" s="792"/>
      <c r="C12" s="802"/>
      <c r="D12" s="803"/>
      <c r="E12" s="792"/>
      <c r="F12" s="802"/>
      <c r="G12" s="803"/>
      <c r="H12" s="792"/>
      <c r="I12" s="802"/>
      <c r="J12" s="803"/>
      <c r="K12" s="790"/>
      <c r="L12" s="790"/>
      <c r="M12" s="790"/>
      <c r="N12" s="790"/>
      <c r="O12" s="790"/>
      <c r="P12" s="790"/>
      <c r="Q12" s="790"/>
      <c r="R12" s="790"/>
      <c r="S12" s="790"/>
      <c r="T12" s="790"/>
      <c r="U12" s="790"/>
      <c r="V12" s="790"/>
      <c r="W12" s="790"/>
      <c r="X12" s="790"/>
      <c r="Y12" s="790"/>
      <c r="Z12" s="790"/>
      <c r="AA12" s="790"/>
      <c r="AB12" s="790"/>
      <c r="AC12" s="790"/>
      <c r="AD12" s="790"/>
      <c r="AE12" s="790"/>
      <c r="AF12" s="790"/>
      <c r="AG12" s="790"/>
      <c r="AH12" s="790"/>
      <c r="AI12" s="790"/>
      <c r="AJ12" s="790"/>
      <c r="AK12" s="790"/>
      <c r="AL12" s="816"/>
      <c r="AM12" s="817"/>
      <c r="AN12" s="817"/>
      <c r="AO12" s="817"/>
      <c r="AP12" s="817"/>
      <c r="AQ12" s="817"/>
      <c r="AR12" s="817"/>
      <c r="AS12" s="817"/>
      <c r="AT12" s="817"/>
      <c r="AU12" s="817"/>
      <c r="AV12" s="817"/>
      <c r="AW12" s="817"/>
      <c r="AX12" s="817"/>
      <c r="AY12" s="817"/>
      <c r="AZ12" s="817"/>
      <c r="BA12" s="817"/>
      <c r="BB12" s="817"/>
      <c r="BC12" s="817"/>
      <c r="BD12" s="817"/>
      <c r="BE12" s="817"/>
      <c r="BF12" s="817"/>
      <c r="BG12" s="818"/>
      <c r="BH12" s="792"/>
      <c r="BI12" s="792"/>
      <c r="BJ12" s="792"/>
      <c r="BK12" s="792"/>
      <c r="BL12" s="792"/>
      <c r="BM12" s="826"/>
      <c r="BN12" s="826"/>
      <c r="BO12" s="792"/>
      <c r="BP12" s="792"/>
      <c r="BQ12" s="791" t="s">
        <v>309</v>
      </c>
      <c r="BR12" s="791" t="s">
        <v>451</v>
      </c>
      <c r="BS12" s="825" t="s">
        <v>456</v>
      </c>
      <c r="BT12" s="791" t="s">
        <v>452</v>
      </c>
      <c r="BU12" s="792"/>
      <c r="BV12" s="790"/>
      <c r="BW12" s="790"/>
      <c r="BX12" s="790"/>
    </row>
    <row r="13" spans="1:78" ht="39" customHeight="1">
      <c r="A13" s="793"/>
      <c r="B13" s="793"/>
      <c r="C13" s="244" t="s">
        <v>846</v>
      </c>
      <c r="D13" s="244" t="s">
        <v>847</v>
      </c>
      <c r="E13" s="793"/>
      <c r="F13" s="244" t="s">
        <v>846</v>
      </c>
      <c r="G13" s="244" t="s">
        <v>847</v>
      </c>
      <c r="H13" s="793"/>
      <c r="I13" s="244" t="s">
        <v>846</v>
      </c>
      <c r="J13" s="390" t="s">
        <v>847</v>
      </c>
      <c r="K13" s="790"/>
      <c r="L13" s="790"/>
      <c r="M13" s="11"/>
      <c r="N13" s="11"/>
      <c r="O13" s="11"/>
      <c r="P13" s="11"/>
      <c r="Q13" s="790"/>
      <c r="R13" s="11"/>
      <c r="S13" s="11"/>
      <c r="T13" s="11"/>
      <c r="U13" s="11"/>
      <c r="V13" s="11"/>
      <c r="W13" s="11"/>
      <c r="X13" s="790"/>
      <c r="Y13" s="790"/>
      <c r="Z13" s="790"/>
      <c r="AA13" s="790"/>
      <c r="AB13" s="790"/>
      <c r="AC13" s="790"/>
      <c r="AD13" s="790"/>
      <c r="AE13" s="790"/>
      <c r="AF13" s="790"/>
      <c r="AG13" s="790"/>
      <c r="AH13" s="790"/>
      <c r="AI13" s="790"/>
      <c r="AJ13" s="790"/>
      <c r="AK13" s="790"/>
      <c r="AL13" s="244" t="s">
        <v>846</v>
      </c>
      <c r="AM13" s="244" t="s">
        <v>847</v>
      </c>
      <c r="AN13" s="244" t="s">
        <v>846</v>
      </c>
      <c r="AO13" s="244" t="s">
        <v>847</v>
      </c>
      <c r="AP13" s="244" t="s">
        <v>846</v>
      </c>
      <c r="AQ13" s="244" t="s">
        <v>847</v>
      </c>
      <c r="AR13" s="244" t="s">
        <v>846</v>
      </c>
      <c r="AS13" s="244" t="s">
        <v>847</v>
      </c>
      <c r="AT13" s="337" t="s">
        <v>922</v>
      </c>
      <c r="AU13" s="244" t="s">
        <v>846</v>
      </c>
      <c r="AV13" s="244" t="s">
        <v>847</v>
      </c>
      <c r="AW13" s="244" t="s">
        <v>847</v>
      </c>
      <c r="AX13" s="244" t="s">
        <v>846</v>
      </c>
      <c r="AY13" s="244" t="s">
        <v>847</v>
      </c>
      <c r="AZ13" s="244" t="s">
        <v>846</v>
      </c>
      <c r="BA13" s="244" t="s">
        <v>847</v>
      </c>
      <c r="BB13" s="244" t="s">
        <v>846</v>
      </c>
      <c r="BC13" s="244" t="s">
        <v>847</v>
      </c>
      <c r="BD13" s="337" t="s">
        <v>922</v>
      </c>
      <c r="BE13" s="337" t="s">
        <v>922</v>
      </c>
      <c r="BF13" s="337" t="s">
        <v>922</v>
      </c>
      <c r="BG13" s="337" t="s">
        <v>922</v>
      </c>
      <c r="BH13" s="793"/>
      <c r="BI13" s="793"/>
      <c r="BJ13" s="793"/>
      <c r="BK13" s="793"/>
      <c r="BL13" s="793"/>
      <c r="BM13" s="827"/>
      <c r="BN13" s="827"/>
      <c r="BO13" s="793"/>
      <c r="BP13" s="793"/>
      <c r="BQ13" s="793"/>
      <c r="BR13" s="793"/>
      <c r="BS13" s="827"/>
      <c r="BT13" s="793"/>
      <c r="BU13" s="793"/>
      <c r="BV13" s="11" t="s">
        <v>846</v>
      </c>
      <c r="BW13" s="11" t="s">
        <v>847</v>
      </c>
      <c r="BX13" s="790"/>
    </row>
    <row r="14" spans="1:78" ht="29.25" customHeight="1">
      <c r="A14" s="59">
        <v>1</v>
      </c>
      <c r="B14" s="59">
        <v>2</v>
      </c>
      <c r="C14" s="59">
        <v>3</v>
      </c>
      <c r="D14" s="59">
        <v>4</v>
      </c>
      <c r="E14" s="59"/>
      <c r="F14" s="59"/>
      <c r="G14" s="59"/>
      <c r="H14" s="59">
        <v>5</v>
      </c>
      <c r="I14" s="59" t="s">
        <v>923</v>
      </c>
      <c r="J14" s="377" t="s">
        <v>924</v>
      </c>
      <c r="K14" s="59">
        <v>8</v>
      </c>
      <c r="L14" s="59"/>
      <c r="M14" s="59"/>
      <c r="N14" s="59"/>
      <c r="O14" s="59"/>
      <c r="P14" s="59"/>
      <c r="Q14" s="59"/>
      <c r="R14" s="242"/>
      <c r="S14" s="59"/>
      <c r="T14" s="59"/>
      <c r="U14" s="59"/>
      <c r="V14" s="59"/>
      <c r="W14" s="59"/>
      <c r="X14" s="59">
        <v>9</v>
      </c>
      <c r="Y14" s="325"/>
      <c r="Z14" s="325"/>
      <c r="AA14" s="376"/>
      <c r="AB14" s="376" t="e">
        <f>AA14-AA15</f>
        <v>#REF!</v>
      </c>
      <c r="AC14" s="325"/>
      <c r="AD14" s="325"/>
      <c r="AE14" s="242"/>
      <c r="AF14" s="59"/>
      <c r="AG14" s="82"/>
      <c r="AH14" s="59"/>
      <c r="AI14" s="59"/>
      <c r="AJ14" s="59"/>
      <c r="AK14" s="243" t="s">
        <v>927</v>
      </c>
      <c r="AL14" s="242">
        <v>11</v>
      </c>
      <c r="AM14" s="59">
        <v>12</v>
      </c>
      <c r="AN14" s="338"/>
      <c r="AO14" s="338"/>
      <c r="AP14" s="59"/>
      <c r="AQ14" s="59"/>
      <c r="AR14" s="59"/>
      <c r="AS14" s="59"/>
      <c r="AT14" s="59"/>
      <c r="AU14" s="59"/>
      <c r="AV14" s="59"/>
      <c r="AW14" s="59"/>
      <c r="AX14" s="242"/>
      <c r="AY14" s="242"/>
      <c r="AZ14" s="80"/>
      <c r="BA14" s="80"/>
      <c r="BB14" s="59"/>
      <c r="BC14" s="59"/>
      <c r="BD14" s="59"/>
      <c r="BE14" s="59"/>
      <c r="BF14" s="59"/>
      <c r="BG14" s="59"/>
      <c r="BH14" s="242">
        <v>13</v>
      </c>
      <c r="BI14" s="242" t="s">
        <v>935</v>
      </c>
      <c r="BJ14" s="82">
        <v>15</v>
      </c>
      <c r="BK14" s="59">
        <v>16</v>
      </c>
      <c r="BL14" s="82">
        <v>17</v>
      </c>
      <c r="BM14" s="59">
        <v>18</v>
      </c>
      <c r="BN14" s="59">
        <v>19</v>
      </c>
      <c r="BO14" s="242" t="s">
        <v>936</v>
      </c>
      <c r="BP14" s="242">
        <v>21</v>
      </c>
      <c r="BQ14" s="59">
        <v>22</v>
      </c>
      <c r="BR14" s="59">
        <v>23</v>
      </c>
      <c r="BS14" s="59">
        <v>24</v>
      </c>
      <c r="BT14" s="59">
        <v>25</v>
      </c>
      <c r="BU14" s="59">
        <v>26</v>
      </c>
      <c r="BV14" s="243" t="s">
        <v>937</v>
      </c>
      <c r="BW14" s="243" t="s">
        <v>938</v>
      </c>
      <c r="BX14" s="59">
        <v>8</v>
      </c>
    </row>
    <row r="15" spans="1:78">
      <c r="A15" s="393"/>
      <c r="B15" s="394" t="s">
        <v>411</v>
      </c>
      <c r="C15" s="395">
        <f t="shared" ref="C15:H15" si="0">C16+C30</f>
        <v>2379897.2040816327</v>
      </c>
      <c r="D15" s="395">
        <f t="shared" si="0"/>
        <v>2246357.2040816327</v>
      </c>
      <c r="E15" s="395">
        <f t="shared" si="0"/>
        <v>1131753</v>
      </c>
      <c r="F15" s="395">
        <f t="shared" si="0"/>
        <v>1347.9887966771676</v>
      </c>
      <c r="G15" s="395" t="e">
        <f t="shared" si="0"/>
        <v>#DIV/0!</v>
      </c>
      <c r="H15" s="395">
        <f t="shared" si="0"/>
        <v>1841845</v>
      </c>
      <c r="I15" s="396">
        <f t="shared" ref="I15:I25" si="1">H15/C15*100</f>
        <v>77.391788050389394</v>
      </c>
      <c r="J15" s="397">
        <f>H15/D15*100</f>
        <v>81.992525349635685</v>
      </c>
      <c r="K15" s="398" t="e">
        <f>L15+Q15</f>
        <v>#REF!</v>
      </c>
      <c r="L15" s="398" t="e">
        <f>L16+L30</f>
        <v>#REF!</v>
      </c>
      <c r="M15" s="398" t="e">
        <f>M16+M30</f>
        <v>#REF!</v>
      </c>
      <c r="N15" s="398" t="e">
        <f>N16+N30</f>
        <v>#REF!</v>
      </c>
      <c r="O15" s="398" t="e">
        <f>O16+O30</f>
        <v>#REF!</v>
      </c>
      <c r="P15" s="398" t="e">
        <f>P16+P30</f>
        <v>#REF!</v>
      </c>
      <c r="Q15" s="398" t="e">
        <f>R15+W15</f>
        <v>#REF!</v>
      </c>
      <c r="R15" s="399" t="e">
        <f>SUM(S15:V15)</f>
        <v>#REF!</v>
      </c>
      <c r="S15" s="399" t="e">
        <f>S16+S30</f>
        <v>#REF!</v>
      </c>
      <c r="T15" s="399" t="e">
        <f>T16+T30</f>
        <v>#REF!</v>
      </c>
      <c r="U15" s="399" t="e">
        <f>U16+U30</f>
        <v>#REF!</v>
      </c>
      <c r="V15" s="399" t="e">
        <f>V16+V30</f>
        <v>#REF!</v>
      </c>
      <c r="W15" s="399" t="e">
        <f>W16+W30</f>
        <v>#REF!</v>
      </c>
      <c r="X15" s="399" t="e">
        <f>Y15+AD15</f>
        <v>#REF!</v>
      </c>
      <c r="Y15" s="399" t="e">
        <f>SUM(Z15:AC15)</f>
        <v>#REF!</v>
      </c>
      <c r="Z15" s="399" t="e">
        <f>Z16+Z30</f>
        <v>#REF!</v>
      </c>
      <c r="AA15" s="399" t="e">
        <f>AA16+AA30</f>
        <v>#REF!</v>
      </c>
      <c r="AB15" s="399" t="e">
        <f>AB16+AB30</f>
        <v>#REF!</v>
      </c>
      <c r="AC15" s="399" t="e">
        <f>AC16+AC30</f>
        <v>#REF!</v>
      </c>
      <c r="AD15" s="399" t="e">
        <f>AE15+AJ15</f>
        <v>#REF!</v>
      </c>
      <c r="AE15" s="399" t="e">
        <f>SUM(AF15:AI15)</f>
        <v>#REF!</v>
      </c>
      <c r="AF15" s="399" t="e">
        <f>AF16+AF30</f>
        <v>#REF!</v>
      </c>
      <c r="AG15" s="399" t="e">
        <f>AG16+AG30</f>
        <v>#REF!</v>
      </c>
      <c r="AH15" s="399" t="e">
        <f>AH16+AH30</f>
        <v>#REF!</v>
      </c>
      <c r="AI15" s="399" t="e">
        <f>AI16+AI30</f>
        <v>#REF!</v>
      </c>
      <c r="AJ15" s="399" t="e">
        <f>AJ16+AJ30</f>
        <v>#REF!</v>
      </c>
      <c r="AK15" s="400" t="e">
        <f t="shared" ref="AK15:AK16" si="2">X15/K15*100</f>
        <v>#REF!</v>
      </c>
      <c r="AL15" s="399" t="e">
        <f t="shared" ref="AL15:BG15" si="3">AL16+AL30</f>
        <v>#REF!</v>
      </c>
      <c r="AM15" s="399" t="e">
        <f t="shared" si="3"/>
        <v>#REF!</v>
      </c>
      <c r="AN15" s="399" t="e">
        <f t="shared" si="3"/>
        <v>#REF!</v>
      </c>
      <c r="AO15" s="399" t="e">
        <f t="shared" si="3"/>
        <v>#REF!</v>
      </c>
      <c r="AP15" s="399" t="e">
        <f t="shared" si="3"/>
        <v>#REF!</v>
      </c>
      <c r="AQ15" s="399" t="e">
        <f t="shared" si="3"/>
        <v>#REF!</v>
      </c>
      <c r="AR15" s="399" t="e">
        <f t="shared" si="3"/>
        <v>#REF!</v>
      </c>
      <c r="AS15" s="399" t="e">
        <f t="shared" si="3"/>
        <v>#REF!</v>
      </c>
      <c r="AT15" s="399" t="e">
        <f t="shared" si="3"/>
        <v>#REF!</v>
      </c>
      <c r="AU15" s="399" t="e">
        <f t="shared" si="3"/>
        <v>#REF!</v>
      </c>
      <c r="AV15" s="399" t="e">
        <f t="shared" si="3"/>
        <v>#REF!</v>
      </c>
      <c r="AW15" s="399" t="e">
        <f t="shared" si="3"/>
        <v>#REF!</v>
      </c>
      <c r="AX15" s="399" t="e">
        <f t="shared" si="3"/>
        <v>#REF!</v>
      </c>
      <c r="AY15" s="399" t="e">
        <f t="shared" si="3"/>
        <v>#REF!</v>
      </c>
      <c r="AZ15" s="399" t="e">
        <f t="shared" si="3"/>
        <v>#REF!</v>
      </c>
      <c r="BA15" s="399" t="e">
        <f t="shared" si="3"/>
        <v>#REF!</v>
      </c>
      <c r="BB15" s="399" t="e">
        <f t="shared" si="3"/>
        <v>#REF!</v>
      </c>
      <c r="BC15" s="399" t="e">
        <f t="shared" si="3"/>
        <v>#REF!</v>
      </c>
      <c r="BD15" s="399" t="e">
        <f t="shared" si="3"/>
        <v>#REF!</v>
      </c>
      <c r="BE15" s="399" t="e">
        <f t="shared" si="3"/>
        <v>#REF!</v>
      </c>
      <c r="BF15" s="399" t="e">
        <f t="shared" si="3"/>
        <v>#REF!</v>
      </c>
      <c r="BG15" s="399" t="e">
        <f t="shared" si="3"/>
        <v>#REF!</v>
      </c>
      <c r="BH15" s="399" t="e">
        <f>BI15+BO15</f>
        <v>#REF!</v>
      </c>
      <c r="BI15" s="399" t="e">
        <f t="shared" ref="BI15:BN15" si="4">BI16+BI30</f>
        <v>#REF!</v>
      </c>
      <c r="BJ15" s="399" t="e">
        <f t="shared" si="4"/>
        <v>#REF!</v>
      </c>
      <c r="BK15" s="399" t="e">
        <f t="shared" si="4"/>
        <v>#REF!</v>
      </c>
      <c r="BL15" s="399" t="e">
        <f t="shared" si="4"/>
        <v>#REF!</v>
      </c>
      <c r="BM15" s="399" t="e">
        <f t="shared" si="4"/>
        <v>#REF!</v>
      </c>
      <c r="BN15" s="399" t="e">
        <f t="shared" si="4"/>
        <v>#REF!</v>
      </c>
      <c r="BO15" s="399" t="e">
        <f>BP15+BU15</f>
        <v>#REF!</v>
      </c>
      <c r="BP15" s="399" t="e">
        <f>SUM(BQ15:BT15)</f>
        <v>#REF!</v>
      </c>
      <c r="BQ15" s="399" t="e">
        <f>BQ16+BQ30</f>
        <v>#REF!</v>
      </c>
      <c r="BR15" s="399" t="e">
        <f>BR16+BR30</f>
        <v>#REF!</v>
      </c>
      <c r="BS15" s="399" t="e">
        <f>BS16+BS30</f>
        <v>#REF!</v>
      </c>
      <c r="BT15" s="399" t="e">
        <f>BT16+BT30</f>
        <v>#REF!</v>
      </c>
      <c r="BU15" s="399" t="e">
        <f>BU16+BU30</f>
        <v>#REF!</v>
      </c>
      <c r="BV15" s="401" t="e">
        <f>BH15/AL15*100</f>
        <v>#REF!</v>
      </c>
      <c r="BW15" s="402" t="e">
        <f>BH15/AM15*100</f>
        <v>#REF!</v>
      </c>
      <c r="BX15" s="470"/>
    </row>
    <row r="16" spans="1:78" ht="28.5" customHeight="1">
      <c r="A16" s="20" t="s">
        <v>8</v>
      </c>
      <c r="B16" s="44" t="s">
        <v>327</v>
      </c>
      <c r="C16" s="239">
        <f>SUM(C17:C28)</f>
        <v>975560.20408163266</v>
      </c>
      <c r="D16" s="239">
        <f t="shared" ref="D16:H16" si="5">SUM(D17:D28)</f>
        <v>889391.20408163266</v>
      </c>
      <c r="E16" s="239">
        <f t="shared" si="5"/>
        <v>333076</v>
      </c>
      <c r="F16" s="239">
        <f t="shared" si="5"/>
        <v>481.56649559701316</v>
      </c>
      <c r="G16" s="239">
        <f t="shared" si="5"/>
        <v>502.25258855160712</v>
      </c>
      <c r="H16" s="239">
        <f t="shared" si="5"/>
        <v>652954</v>
      </c>
      <c r="I16" s="111">
        <f t="shared" si="1"/>
        <v>66.931184489497923</v>
      </c>
      <c r="J16" s="378">
        <f t="shared" ref="J16:J41" si="6">H16/D16*100</f>
        <v>73.415837373186875</v>
      </c>
      <c r="K16" s="241">
        <f t="shared" ref="K16:K25" si="7">L16+Q16</f>
        <v>0</v>
      </c>
      <c r="L16" s="239">
        <f>SUM(M16:P16)</f>
        <v>0</v>
      </c>
      <c r="M16" s="239">
        <f>SUM(M21:M25)</f>
        <v>0</v>
      </c>
      <c r="N16" s="239">
        <f>SUM(N21:N25)</f>
        <v>0</v>
      </c>
      <c r="O16" s="239">
        <f>SUM(O21:O25)</f>
        <v>0</v>
      </c>
      <c r="P16" s="239">
        <f>SUM(P21:P25)</f>
        <v>0</v>
      </c>
      <c r="Q16" s="241">
        <f t="shared" ref="Q16:Q25" si="8">R16+W16</f>
        <v>0</v>
      </c>
      <c r="R16" s="206">
        <f t="shared" ref="R16:R25" si="9">SUM(S16:V16)</f>
        <v>0</v>
      </c>
      <c r="S16" s="34">
        <f>SUM(S21:S25)</f>
        <v>0</v>
      </c>
      <c r="T16" s="34">
        <f>SUM(T21:T25)</f>
        <v>0</v>
      </c>
      <c r="U16" s="34">
        <f>SUM(U21:U25)</f>
        <v>0</v>
      </c>
      <c r="V16" s="34">
        <f>SUM(V21:V25)</f>
        <v>0</v>
      </c>
      <c r="W16" s="34">
        <f>SUM(W21:W25)</f>
        <v>0</v>
      </c>
      <c r="X16" s="206">
        <f t="shared" ref="X16:X25" si="10">Y16+AD16</f>
        <v>0</v>
      </c>
      <c r="Y16" s="206">
        <f>SUM(Z16:AC16)</f>
        <v>0</v>
      </c>
      <c r="Z16" s="34">
        <f>SUM(Z21:Z25)</f>
        <v>0</v>
      </c>
      <c r="AA16" s="34">
        <f>SUM(AA21:AA25)</f>
        <v>0</v>
      </c>
      <c r="AB16" s="34">
        <f>SUM(AB21:AB25)</f>
        <v>0</v>
      </c>
      <c r="AC16" s="34">
        <f>SUM(AC21:AC25)</f>
        <v>0</v>
      </c>
      <c r="AD16" s="206">
        <f t="shared" ref="AD16:AD29" si="11">AE16+AJ16</f>
        <v>0</v>
      </c>
      <c r="AE16" s="206">
        <f t="shared" ref="AE16:AE25" si="12">SUM(AF16:AI16)</f>
        <v>0</v>
      </c>
      <c r="AF16" s="34">
        <f>SUM(AF21:AF25)</f>
        <v>0</v>
      </c>
      <c r="AG16" s="34">
        <f>SUM(AG21:AG25)</f>
        <v>0</v>
      </c>
      <c r="AH16" s="34">
        <f>SUM(AH21:AH25)</f>
        <v>0</v>
      </c>
      <c r="AI16" s="34">
        <f>SUM(AI21:AI25)</f>
        <v>0</v>
      </c>
      <c r="AJ16" s="34">
        <f>SUM(AJ21:AJ25)</f>
        <v>0</v>
      </c>
      <c r="AK16" s="85" t="e">
        <f t="shared" si="2"/>
        <v>#DIV/0!</v>
      </c>
      <c r="AL16" s="34">
        <f t="shared" ref="AL16:AV16" si="13">SUM(AL21:AL25)</f>
        <v>74344</v>
      </c>
      <c r="AM16" s="34">
        <f t="shared" si="13"/>
        <v>59281</v>
      </c>
      <c r="AN16" s="34">
        <f t="shared" si="13"/>
        <v>73894</v>
      </c>
      <c r="AO16" s="34">
        <f t="shared" si="13"/>
        <v>58831</v>
      </c>
      <c r="AP16" s="34">
        <f t="shared" si="13"/>
        <v>59679</v>
      </c>
      <c r="AQ16" s="34">
        <f t="shared" si="13"/>
        <v>44616</v>
      </c>
      <c r="AR16" s="34">
        <f t="shared" si="13"/>
        <v>14215</v>
      </c>
      <c r="AS16" s="34">
        <f t="shared" si="13"/>
        <v>14215</v>
      </c>
      <c r="AT16" s="34">
        <f t="shared" si="13"/>
        <v>0</v>
      </c>
      <c r="AU16" s="34">
        <f t="shared" si="13"/>
        <v>0</v>
      </c>
      <c r="AV16" s="34">
        <f t="shared" si="13"/>
        <v>0</v>
      </c>
      <c r="AW16" s="34"/>
      <c r="AX16" s="34">
        <f t="shared" ref="AX16:BU16" si="14">SUM(AX21:AX25)</f>
        <v>450</v>
      </c>
      <c r="AY16" s="34">
        <f t="shared" si="14"/>
        <v>450</v>
      </c>
      <c r="AZ16" s="34">
        <f t="shared" si="14"/>
        <v>450</v>
      </c>
      <c r="BA16" s="34">
        <f t="shared" si="14"/>
        <v>450</v>
      </c>
      <c r="BB16" s="34">
        <f t="shared" si="14"/>
        <v>0</v>
      </c>
      <c r="BC16" s="34">
        <f t="shared" si="14"/>
        <v>0</v>
      </c>
      <c r="BD16" s="34">
        <f t="shared" si="14"/>
        <v>0</v>
      </c>
      <c r="BE16" s="34">
        <f t="shared" si="14"/>
        <v>450</v>
      </c>
      <c r="BF16" s="34">
        <f t="shared" si="14"/>
        <v>0</v>
      </c>
      <c r="BG16" s="34">
        <f t="shared" si="14"/>
        <v>0</v>
      </c>
      <c r="BH16" s="34">
        <f t="shared" si="14"/>
        <v>51331</v>
      </c>
      <c r="BI16" s="34">
        <f t="shared" si="14"/>
        <v>50893</v>
      </c>
      <c r="BJ16" s="34">
        <f t="shared" si="14"/>
        <v>36723</v>
      </c>
      <c r="BK16" s="34">
        <f t="shared" si="14"/>
        <v>14170</v>
      </c>
      <c r="BL16" s="34">
        <f t="shared" si="14"/>
        <v>0</v>
      </c>
      <c r="BM16" s="34">
        <f t="shared" si="14"/>
        <v>0</v>
      </c>
      <c r="BN16" s="34">
        <f t="shared" si="14"/>
        <v>0</v>
      </c>
      <c r="BO16" s="34">
        <f t="shared" si="14"/>
        <v>438</v>
      </c>
      <c r="BP16" s="34">
        <f t="shared" si="14"/>
        <v>438</v>
      </c>
      <c r="BQ16" s="34">
        <f t="shared" si="14"/>
        <v>0</v>
      </c>
      <c r="BR16" s="34">
        <f t="shared" si="14"/>
        <v>0</v>
      </c>
      <c r="BS16" s="34">
        <f t="shared" si="14"/>
        <v>438</v>
      </c>
      <c r="BT16" s="34">
        <f t="shared" si="14"/>
        <v>0</v>
      </c>
      <c r="BU16" s="34">
        <f t="shared" si="14"/>
        <v>0</v>
      </c>
      <c r="BV16" s="111">
        <f t="shared" ref="BV16:BV41" si="15">BH16/AL16*100</f>
        <v>69.045249112235012</v>
      </c>
      <c r="BW16" s="85">
        <f t="shared" ref="BW16:BW41" si="16">BH16/AM16*100</f>
        <v>86.589295052377651</v>
      </c>
      <c r="BX16" s="4"/>
      <c r="BZ16" s="57"/>
    </row>
    <row r="17" spans="1:79">
      <c r="A17" s="76">
        <v>1</v>
      </c>
      <c r="B17" s="52" t="s">
        <v>955</v>
      </c>
      <c r="C17" s="238">
        <v>0</v>
      </c>
      <c r="D17" s="238">
        <v>96</v>
      </c>
      <c r="E17" s="238"/>
      <c r="F17" s="238"/>
      <c r="G17" s="238"/>
      <c r="H17" s="238">
        <v>96</v>
      </c>
      <c r="I17" s="240"/>
      <c r="J17" s="373">
        <v>100</v>
      </c>
      <c r="K17" s="253"/>
      <c r="L17" s="238"/>
      <c r="M17" s="238"/>
      <c r="N17" s="238"/>
      <c r="O17" s="238"/>
      <c r="P17" s="238"/>
      <c r="Q17" s="253"/>
      <c r="R17" s="254"/>
      <c r="S17" s="39"/>
      <c r="T17" s="39"/>
      <c r="U17" s="39"/>
      <c r="V17" s="39"/>
      <c r="W17" s="39"/>
      <c r="X17" s="254"/>
      <c r="Y17" s="254"/>
      <c r="Z17" s="39"/>
      <c r="AA17" s="39"/>
      <c r="AB17" s="39"/>
      <c r="AC17" s="39"/>
      <c r="AD17" s="254"/>
      <c r="AE17" s="254"/>
      <c r="AF17" s="39"/>
      <c r="AG17" s="39"/>
      <c r="AH17" s="39"/>
      <c r="AI17" s="39"/>
      <c r="AJ17" s="39"/>
      <c r="AK17" s="232"/>
      <c r="AL17" s="39">
        <v>0</v>
      </c>
      <c r="AM17" s="39">
        <v>96</v>
      </c>
      <c r="AN17" s="39">
        <v>0</v>
      </c>
      <c r="AO17" s="39">
        <v>96</v>
      </c>
      <c r="AP17" s="39"/>
      <c r="AQ17" s="39"/>
      <c r="AR17" s="39">
        <v>0</v>
      </c>
      <c r="AS17" s="39">
        <v>96</v>
      </c>
      <c r="AT17" s="39"/>
      <c r="AU17" s="39"/>
      <c r="AV17" s="39"/>
      <c r="AW17" s="39"/>
      <c r="AX17" s="39">
        <v>0</v>
      </c>
      <c r="AY17" s="39">
        <v>0</v>
      </c>
      <c r="AZ17" s="39">
        <v>0</v>
      </c>
      <c r="BA17" s="39">
        <v>0</v>
      </c>
      <c r="BB17" s="39"/>
      <c r="BC17" s="39"/>
      <c r="BD17" s="39"/>
      <c r="BE17" s="39"/>
      <c r="BF17" s="39"/>
      <c r="BG17" s="39"/>
      <c r="BH17" s="39">
        <v>96</v>
      </c>
      <c r="BI17" s="39">
        <v>96</v>
      </c>
      <c r="BJ17" s="39"/>
      <c r="BK17" s="39">
        <v>96</v>
      </c>
      <c r="BL17" s="39"/>
      <c r="BM17" s="39"/>
      <c r="BN17" s="39"/>
      <c r="BO17" s="39"/>
      <c r="BP17" s="39"/>
      <c r="BQ17" s="39"/>
      <c r="BR17" s="39"/>
      <c r="BS17" s="39"/>
      <c r="BT17" s="39"/>
      <c r="BU17" s="39"/>
      <c r="BV17" s="240"/>
      <c r="BW17" s="232"/>
      <c r="BX17" s="213"/>
      <c r="BZ17" s="57"/>
    </row>
    <row r="18" spans="1:79">
      <c r="A18" s="76">
        <v>2</v>
      </c>
      <c r="B18" s="52" t="s">
        <v>279</v>
      </c>
      <c r="C18" s="238">
        <v>13550</v>
      </c>
      <c r="D18" s="238">
        <v>16150</v>
      </c>
      <c r="E18" s="238">
        <v>15844</v>
      </c>
      <c r="F18" s="238">
        <v>116.92988929889299</v>
      </c>
      <c r="G18" s="238">
        <v>98.10526315789474</v>
      </c>
      <c r="H18" s="238">
        <v>16149</v>
      </c>
      <c r="I18" s="240">
        <v>119.18081180811808</v>
      </c>
      <c r="J18" s="373">
        <v>99.993808049535602</v>
      </c>
      <c r="K18" s="253">
        <v>0</v>
      </c>
      <c r="L18" s="238">
        <v>0</v>
      </c>
      <c r="M18" s="238">
        <v>0</v>
      </c>
      <c r="N18" s="238">
        <v>0</v>
      </c>
      <c r="O18" s="238">
        <v>0</v>
      </c>
      <c r="P18" s="238">
        <v>0</v>
      </c>
      <c r="Q18" s="253">
        <v>0</v>
      </c>
      <c r="R18" s="254">
        <v>0</v>
      </c>
      <c r="S18" s="39"/>
      <c r="T18" s="39"/>
      <c r="U18" s="39"/>
      <c r="V18" s="39"/>
      <c r="W18" s="39"/>
      <c r="X18" s="254">
        <v>0</v>
      </c>
      <c r="Y18" s="254">
        <v>0</v>
      </c>
      <c r="Z18" s="39">
        <v>0</v>
      </c>
      <c r="AA18" s="39">
        <v>0</v>
      </c>
      <c r="AB18" s="39">
        <v>0</v>
      </c>
      <c r="AC18" s="39">
        <v>0</v>
      </c>
      <c r="AD18" s="254">
        <v>0</v>
      </c>
      <c r="AE18" s="254">
        <v>0</v>
      </c>
      <c r="AF18" s="39"/>
      <c r="AG18" s="39"/>
      <c r="AH18" s="39"/>
      <c r="AI18" s="39"/>
      <c r="AJ18" s="39"/>
      <c r="AK18" s="232"/>
      <c r="AL18" s="39">
        <v>13550</v>
      </c>
      <c r="AM18" s="39">
        <v>16150</v>
      </c>
      <c r="AN18" s="39">
        <v>13550</v>
      </c>
      <c r="AO18" s="39">
        <v>16150</v>
      </c>
      <c r="AP18" s="39">
        <v>13550</v>
      </c>
      <c r="AQ18" s="39">
        <v>16150</v>
      </c>
      <c r="AR18" s="39">
        <v>0</v>
      </c>
      <c r="AS18" s="39">
        <v>0</v>
      </c>
      <c r="AT18" s="39">
        <v>0</v>
      </c>
      <c r="AU18" s="39">
        <v>0</v>
      </c>
      <c r="AV18" s="39"/>
      <c r="AW18" s="39">
        <v>0</v>
      </c>
      <c r="AX18" s="39">
        <v>0</v>
      </c>
      <c r="AY18" s="39">
        <v>0</v>
      </c>
      <c r="AZ18" s="39">
        <v>0</v>
      </c>
      <c r="BA18" s="39">
        <v>0</v>
      </c>
      <c r="BB18" s="39">
        <v>0</v>
      </c>
      <c r="BC18" s="39">
        <v>0</v>
      </c>
      <c r="BD18" s="39">
        <v>0</v>
      </c>
      <c r="BE18" s="39">
        <v>0</v>
      </c>
      <c r="BF18" s="39">
        <v>0</v>
      </c>
      <c r="BG18" s="39">
        <v>0</v>
      </c>
      <c r="BH18" s="39">
        <v>16149</v>
      </c>
      <c r="BI18" s="39">
        <v>16149</v>
      </c>
      <c r="BJ18" s="39">
        <v>16149</v>
      </c>
      <c r="BK18" s="39">
        <v>0</v>
      </c>
      <c r="BL18" s="39">
        <v>0</v>
      </c>
      <c r="BM18" s="39">
        <v>0</v>
      </c>
      <c r="BN18" s="39"/>
      <c r="BO18" s="39">
        <v>0</v>
      </c>
      <c r="BP18" s="39">
        <v>0</v>
      </c>
      <c r="BQ18" s="39">
        <v>0</v>
      </c>
      <c r="BR18" s="39">
        <v>0</v>
      </c>
      <c r="BS18" s="39">
        <v>0</v>
      </c>
      <c r="BT18" s="39"/>
      <c r="BU18" s="39">
        <v>0</v>
      </c>
      <c r="BV18" s="240">
        <v>119.18081180811808</v>
      </c>
      <c r="BW18" s="232">
        <v>99.993808049535602</v>
      </c>
      <c r="BX18" s="213"/>
      <c r="BZ18" s="57"/>
    </row>
    <row r="19" spans="1:79">
      <c r="A19" s="76">
        <v>3</v>
      </c>
      <c r="B19" s="52" t="s">
        <v>446</v>
      </c>
      <c r="C19" s="238">
        <v>5027</v>
      </c>
      <c r="D19" s="238">
        <v>5027</v>
      </c>
      <c r="E19" s="238">
        <v>0</v>
      </c>
      <c r="F19" s="238">
        <v>0</v>
      </c>
      <c r="G19" s="238">
        <v>0</v>
      </c>
      <c r="H19" s="238">
        <v>4995</v>
      </c>
      <c r="I19" s="240">
        <v>99.363437437835685</v>
      </c>
      <c r="J19" s="373">
        <v>99.363437437835685</v>
      </c>
      <c r="K19" s="253">
        <v>0</v>
      </c>
      <c r="L19" s="238">
        <v>0</v>
      </c>
      <c r="M19" s="238">
        <v>0</v>
      </c>
      <c r="N19" s="238">
        <v>0</v>
      </c>
      <c r="O19" s="238">
        <v>0</v>
      </c>
      <c r="P19" s="238">
        <v>0</v>
      </c>
      <c r="Q19" s="253">
        <v>0</v>
      </c>
      <c r="R19" s="254">
        <v>0</v>
      </c>
      <c r="S19" s="39"/>
      <c r="T19" s="39"/>
      <c r="U19" s="39"/>
      <c r="V19" s="39"/>
      <c r="W19" s="39"/>
      <c r="X19" s="254">
        <v>0</v>
      </c>
      <c r="Y19" s="254">
        <v>0</v>
      </c>
      <c r="Z19" s="39">
        <v>0</v>
      </c>
      <c r="AA19" s="39">
        <v>0</v>
      </c>
      <c r="AB19" s="39">
        <v>0</v>
      </c>
      <c r="AC19" s="39">
        <v>0</v>
      </c>
      <c r="AD19" s="254">
        <v>0</v>
      </c>
      <c r="AE19" s="254">
        <v>0</v>
      </c>
      <c r="AF19" s="39"/>
      <c r="AG19" s="39"/>
      <c r="AH19" s="39"/>
      <c r="AI19" s="39"/>
      <c r="AJ19" s="39"/>
      <c r="AK19" s="232"/>
      <c r="AL19" s="39">
        <v>5027</v>
      </c>
      <c r="AM19" s="39">
        <v>5027</v>
      </c>
      <c r="AN19" s="39">
        <v>457</v>
      </c>
      <c r="AO19" s="39">
        <v>457</v>
      </c>
      <c r="AP19" s="39">
        <v>0</v>
      </c>
      <c r="AQ19" s="39">
        <v>0</v>
      </c>
      <c r="AR19" s="39">
        <v>457</v>
      </c>
      <c r="AS19" s="39">
        <v>457</v>
      </c>
      <c r="AT19" s="39">
        <v>0</v>
      </c>
      <c r="AU19" s="39">
        <v>0</v>
      </c>
      <c r="AV19" s="39"/>
      <c r="AW19" s="39">
        <v>0</v>
      </c>
      <c r="AX19" s="39">
        <v>4570</v>
      </c>
      <c r="AY19" s="39">
        <v>4570</v>
      </c>
      <c r="AZ19" s="39">
        <v>4570</v>
      </c>
      <c r="BA19" s="39">
        <v>4570</v>
      </c>
      <c r="BB19" s="39">
        <v>0</v>
      </c>
      <c r="BC19" s="39">
        <v>0</v>
      </c>
      <c r="BD19" s="39">
        <v>4570</v>
      </c>
      <c r="BE19" s="39">
        <v>0</v>
      </c>
      <c r="BF19" s="39">
        <v>0</v>
      </c>
      <c r="BG19" s="39">
        <v>0</v>
      </c>
      <c r="BH19" s="39">
        <v>4995</v>
      </c>
      <c r="BI19" s="39">
        <v>457</v>
      </c>
      <c r="BJ19" s="39">
        <v>0</v>
      </c>
      <c r="BK19" s="39">
        <v>457</v>
      </c>
      <c r="BL19" s="39"/>
      <c r="BM19" s="39"/>
      <c r="BN19" s="39"/>
      <c r="BO19" s="39">
        <v>4538</v>
      </c>
      <c r="BP19" s="39">
        <v>4538</v>
      </c>
      <c r="BQ19" s="39">
        <v>0</v>
      </c>
      <c r="BR19" s="39">
        <v>4538</v>
      </c>
      <c r="BS19" s="39">
        <v>0</v>
      </c>
      <c r="BT19" s="39"/>
      <c r="BU19" s="39"/>
      <c r="BV19" s="240">
        <v>99.363437437835685</v>
      </c>
      <c r="BW19" s="232">
        <v>99.363437437835685</v>
      </c>
      <c r="BX19" s="213"/>
      <c r="BZ19" s="57"/>
    </row>
    <row r="20" spans="1:79">
      <c r="A20" s="76">
        <v>4</v>
      </c>
      <c r="B20" s="52" t="s">
        <v>357</v>
      </c>
      <c r="C20" s="238">
        <v>17680</v>
      </c>
      <c r="D20" s="238">
        <v>17680</v>
      </c>
      <c r="E20" s="238">
        <v>14223</v>
      </c>
      <c r="F20" s="238">
        <v>80.446832579185525</v>
      </c>
      <c r="G20" s="238">
        <v>80.446832579185525</v>
      </c>
      <c r="H20" s="238">
        <v>16182</v>
      </c>
      <c r="I20" s="240">
        <v>91.527149321266961</v>
      </c>
      <c r="J20" s="373">
        <v>91.527149321266961</v>
      </c>
      <c r="K20" s="253">
        <v>0</v>
      </c>
      <c r="L20" s="238">
        <v>0</v>
      </c>
      <c r="M20" s="238">
        <v>0</v>
      </c>
      <c r="N20" s="238">
        <v>0</v>
      </c>
      <c r="O20" s="238">
        <v>0</v>
      </c>
      <c r="P20" s="238">
        <v>0</v>
      </c>
      <c r="Q20" s="253">
        <v>0</v>
      </c>
      <c r="R20" s="254">
        <v>0</v>
      </c>
      <c r="S20" s="39"/>
      <c r="T20" s="39"/>
      <c r="U20" s="39"/>
      <c r="V20" s="39"/>
      <c r="W20" s="39"/>
      <c r="X20" s="254">
        <v>0</v>
      </c>
      <c r="Y20" s="254">
        <v>0</v>
      </c>
      <c r="Z20" s="39">
        <v>0</v>
      </c>
      <c r="AA20" s="39">
        <v>0</v>
      </c>
      <c r="AB20" s="39">
        <v>0</v>
      </c>
      <c r="AC20" s="39">
        <v>0</v>
      </c>
      <c r="AD20" s="254">
        <v>0</v>
      </c>
      <c r="AE20" s="254">
        <v>0</v>
      </c>
      <c r="AF20" s="39"/>
      <c r="AG20" s="39"/>
      <c r="AH20" s="39"/>
      <c r="AI20" s="39"/>
      <c r="AJ20" s="39"/>
      <c r="AK20" s="232"/>
      <c r="AL20" s="39">
        <v>17680</v>
      </c>
      <c r="AM20" s="39">
        <v>17680</v>
      </c>
      <c r="AN20" s="39">
        <v>1608</v>
      </c>
      <c r="AO20" s="39">
        <v>1608</v>
      </c>
      <c r="AP20" s="39">
        <v>0</v>
      </c>
      <c r="AQ20" s="39">
        <v>0</v>
      </c>
      <c r="AR20" s="39">
        <v>1608</v>
      </c>
      <c r="AS20" s="39">
        <v>1608</v>
      </c>
      <c r="AT20" s="39">
        <v>0</v>
      </c>
      <c r="AU20" s="39">
        <v>0</v>
      </c>
      <c r="AV20" s="39"/>
      <c r="AW20" s="39">
        <v>0</v>
      </c>
      <c r="AX20" s="39">
        <v>16072</v>
      </c>
      <c r="AY20" s="39">
        <v>16072</v>
      </c>
      <c r="AZ20" s="39">
        <v>16072</v>
      </c>
      <c r="BA20" s="39">
        <v>16072</v>
      </c>
      <c r="BB20" s="39">
        <v>0</v>
      </c>
      <c r="BC20" s="39">
        <v>0</v>
      </c>
      <c r="BD20" s="39">
        <v>16072</v>
      </c>
      <c r="BE20" s="39">
        <v>0</v>
      </c>
      <c r="BF20" s="39">
        <v>0</v>
      </c>
      <c r="BG20" s="39">
        <v>0</v>
      </c>
      <c r="BH20" s="39">
        <v>16182</v>
      </c>
      <c r="BI20" s="39">
        <v>502</v>
      </c>
      <c r="BJ20" s="39">
        <v>0</v>
      </c>
      <c r="BK20" s="39">
        <v>502</v>
      </c>
      <c r="BL20" s="39"/>
      <c r="BM20" s="39"/>
      <c r="BN20" s="39"/>
      <c r="BO20" s="39">
        <v>15680</v>
      </c>
      <c r="BP20" s="39">
        <v>15680</v>
      </c>
      <c r="BQ20" s="39">
        <v>0</v>
      </c>
      <c r="BR20" s="39">
        <v>15680</v>
      </c>
      <c r="BS20" s="39">
        <v>0</v>
      </c>
      <c r="BT20" s="39">
        <v>0</v>
      </c>
      <c r="BU20" s="39"/>
      <c r="BV20" s="240">
        <v>91.527149321266961</v>
      </c>
      <c r="BW20" s="232">
        <v>91.527149321266961</v>
      </c>
      <c r="BX20" s="213"/>
      <c r="BZ20" s="57"/>
    </row>
    <row r="21" spans="1:79">
      <c r="A21" s="76">
        <v>5</v>
      </c>
      <c r="B21" s="4" t="s">
        <v>386</v>
      </c>
      <c r="C21" s="238">
        <f>'PL2.1-GN TUNG CĐT (keodai)'!C16+'PL2.2-GN TUNG CĐT (KH2024)'!C14</f>
        <v>495</v>
      </c>
      <c r="D21" s="238">
        <f>'PL2.1-GN TUNG CĐT (keodai)'!C16+'PL2.2-GN TUNG CĐT (KH2024)'!D14</f>
        <v>495</v>
      </c>
      <c r="E21" s="238">
        <v>0</v>
      </c>
      <c r="F21" s="358">
        <f t="shared" ref="F21:F40" si="17">E21/C21*100</f>
        <v>0</v>
      </c>
      <c r="G21" s="358">
        <f t="shared" ref="G21:G40" si="18">E21/D21*100</f>
        <v>0</v>
      </c>
      <c r="H21" s="238">
        <f>'PL2.1-GN TUNG CĐT (keodai)'!P16+'PL2.2-GN TUNG CĐT (KH2024)'!Y14</f>
        <v>438</v>
      </c>
      <c r="I21" s="240">
        <f t="shared" si="1"/>
        <v>88.484848484848484</v>
      </c>
      <c r="J21" s="447">
        <f t="shared" si="6"/>
        <v>88.484848484848484</v>
      </c>
      <c r="K21" s="253">
        <f t="shared" si="7"/>
        <v>0</v>
      </c>
      <c r="L21" s="35">
        <f>SUM(M21:P21)</f>
        <v>0</v>
      </c>
      <c r="M21" s="35">
        <f>SUMIF('PL4-GN KD23-24'!$AD$11:$AD$489,B21,'PL4-GN KD23-24'!$E$11:$E$489)</f>
        <v>0</v>
      </c>
      <c r="N21" s="35">
        <f>SUMIF('PL4-GN KD23-24'!$AD$11:$AD$489,B21,'PL4-GN KD23-24'!$F$11:$F$489)</f>
        <v>0</v>
      </c>
      <c r="O21" s="35">
        <f>SUMIF('PL4-GN KD23-24'!$AD$11:$AD$489,B21,'PL4-GN KD23-24'!$G$11:$G$489)</f>
        <v>0</v>
      </c>
      <c r="P21" s="35">
        <f>SUMIF('PL4-GN KD23-24'!$AD$11:$AD$489,B21,'PL4-GN KD23-24'!$H$11:$H$489)</f>
        <v>0</v>
      </c>
      <c r="Q21" s="253">
        <f t="shared" si="8"/>
        <v>0</v>
      </c>
      <c r="R21" s="254">
        <f t="shared" si="9"/>
        <v>0</v>
      </c>
      <c r="S21" s="4"/>
      <c r="T21" s="4"/>
      <c r="U21" s="4"/>
      <c r="V21" s="4"/>
      <c r="W21" s="4"/>
      <c r="X21" s="254">
        <f t="shared" si="10"/>
        <v>0</v>
      </c>
      <c r="Y21" s="254">
        <f t="shared" ref="Y21:Y25" si="19">SUM(Z21:AC21)</f>
        <v>0</v>
      </c>
      <c r="Z21" s="35">
        <f>SUMIF('PL4-GN KD23-24'!$AD$11:$AD$490,B21,'PL4-GN KD23-24'!$R$11:R490)</f>
        <v>0</v>
      </c>
      <c r="AA21" s="35">
        <f>SUMIF('PL4-GN KD23-24'!$AD$11:$AD$490,B21,'PL4-GN KD23-24'!$S$11:$S$490)</f>
        <v>0</v>
      </c>
      <c r="AB21" s="35">
        <f>SUMIF('PL4-GN KD23-24'!$AD$11:$AD$490,B21,'PL4-GN KD23-24'!$T$11:$T$490)</f>
        <v>0</v>
      </c>
      <c r="AC21" s="35">
        <f>SUMIF('PL4-GN KD23-24'!$AD$11:$AD$490,B21,'PL4-GN KD23-24'!$U$11:$U$490)</f>
        <v>0</v>
      </c>
      <c r="AD21" s="254">
        <f t="shared" si="11"/>
        <v>0</v>
      </c>
      <c r="AE21" s="254">
        <f t="shared" si="12"/>
        <v>0</v>
      </c>
      <c r="AF21" s="4"/>
      <c r="AG21" s="4"/>
      <c r="AH21" s="4"/>
      <c r="AI21" s="4"/>
      <c r="AJ21" s="4"/>
      <c r="AK21" s="84"/>
      <c r="AL21" s="35">
        <f>AN21+AX21</f>
        <v>495</v>
      </c>
      <c r="AM21" s="35">
        <f>AO21+AY21</f>
        <v>495</v>
      </c>
      <c r="AN21" s="35">
        <f>AP21+AR21+AT21+AU21</f>
        <v>45</v>
      </c>
      <c r="AO21" s="35">
        <f>AQ21+AS21+AT21+AV21+AW21</f>
        <v>45</v>
      </c>
      <c r="AP21" s="35">
        <f>SUMIF('PL3-GN TUNG DA'!$AO$15:$AO$514,B21,'PL3-GN TUNG DA'!$G$15:$G$514)</f>
        <v>0</v>
      </c>
      <c r="AQ21" s="35">
        <f>SUMIF('PL3-GN TUNG DA'!$AO$15:$AO$514,B21,'PL3-GN TUNG DA'!$H$15:$H$514)</f>
        <v>0</v>
      </c>
      <c r="AR21" s="35">
        <f>SUMIF('PL3-GN TUNG DA'!$AO$15:$AO$514,B21,'PL3-GN TUNG DA'!$I$15:$I$514)</f>
        <v>45</v>
      </c>
      <c r="AS21" s="35">
        <f>SUMIF('PL3-GN TUNG DA'!$AO$15:$AO$514,B21,'PL3-GN TUNG DA'!$J$15:$J$514)</f>
        <v>45</v>
      </c>
      <c r="AT21" s="35">
        <f>SUMIF('PL3-GN TUNG DA'!$AO$15:$AO$514,B21,'PL3-GN TUNG DA'!$K$15:$K$514)</f>
        <v>0</v>
      </c>
      <c r="AU21" s="35">
        <f>SUMIF('PL3-GN TUNG DA'!$AO$15:$AO$514,B21,'PL3-GN TUNG DA'!$L$15:$L$514)</f>
        <v>0</v>
      </c>
      <c r="AV21" s="35"/>
      <c r="AW21" s="35">
        <f>SUMIF('PL3-GN TUNG DA'!$AO$15:$AO$514,B21,'PL3-GN TUNG DA'!$N$15:$N$514)</f>
        <v>0</v>
      </c>
      <c r="AX21" s="35">
        <f>AZ21+BG21</f>
        <v>450</v>
      </c>
      <c r="AY21" s="35">
        <f>BA21+BG21</f>
        <v>450</v>
      </c>
      <c r="AZ21" s="35">
        <f t="shared" ref="AZ21:AZ25" si="20">BB21+BD21+BE21+BF21</f>
        <v>450</v>
      </c>
      <c r="BA21" s="35">
        <f>BC21+BD21+BE21+BF21+BG21</f>
        <v>450</v>
      </c>
      <c r="BB21" s="35">
        <f>SUMIF('PL3-GN TUNG DA'!$AO$15:$AO$514,B21,'PL3-GN TUNG DA'!$S$15:$S$514)</f>
        <v>0</v>
      </c>
      <c r="BC21" s="35">
        <f>SUMIF('PL3-GN TUNG DA'!$AO$15:$AO$514,B21,'PL3-GN TUNG DA'!$T$15:$T$514)</f>
        <v>0</v>
      </c>
      <c r="BD21" s="35"/>
      <c r="BE21" s="35">
        <f>SUMIF('PL3-GN TUNG DA'!$AO$15:$AO$514,B21,'PL3-GN TUNG DA'!$V$15:$V$514)</f>
        <v>450</v>
      </c>
      <c r="BF21" s="35"/>
      <c r="BG21" s="35">
        <f>SUMIF('PL3-GN TUNG DA'!$AO$15:$AO$514,B21,'PL3-GN TUNG DA'!$X$15:$X$514)</f>
        <v>0</v>
      </c>
      <c r="BH21" s="39">
        <f>BI21+BO21</f>
        <v>438</v>
      </c>
      <c r="BI21" s="39">
        <f>BJ21+BK21+BL21+BM21</f>
        <v>0</v>
      </c>
      <c r="BJ21" s="35">
        <f>SUMIF('PL3-GN TUNG DA'!$AO$15:$AO$514,B21,'PL3-GN TUNG DA'!$AA$15:$AA$514)</f>
        <v>0</v>
      </c>
      <c r="BK21" s="35">
        <f>SUMIF('PL3-GN TUNG DA'!$AO$15:$AO$514,B21,'PL3-GN TUNG DA'!$AB$15:$AB$514)</f>
        <v>0</v>
      </c>
      <c r="BL21" s="35">
        <f>SUMIF('PL3-GN TUNG DA'!$AO$15:$AO$514,B21,'PL3-GN TUNG DA'!$AC$15:$AC$514)</f>
        <v>0</v>
      </c>
      <c r="BM21" s="35">
        <f>SUMIF('PL3-GN TUNG DA'!$AO$15:$AO$514,B21,'PL3-GN TUNG DA'!$AD$15:$AD$514)</f>
        <v>0</v>
      </c>
      <c r="BN21" s="35"/>
      <c r="BO21" s="34">
        <f>BP21+BU21</f>
        <v>438</v>
      </c>
      <c r="BP21" s="34">
        <f>BQ21+BR21+BS21+BT21</f>
        <v>438</v>
      </c>
      <c r="BQ21" s="35">
        <f>SUMIF('PL3-GN TUNG DA'!$AO$15:$AO$514,B21,'PL3-GN TUNG DA'!$AH$15:$AH$514)</f>
        <v>0</v>
      </c>
      <c r="BR21" s="35">
        <f>SUMIF('PL3-GN TUNG DA'!$AO$15:$AO$514,B21,'PL3-GN TUNG DA'!$AI$15:$AI$514)</f>
        <v>0</v>
      </c>
      <c r="BS21" s="35">
        <f>SUMIF('PL3-GN TUNG DA'!$AO$15:$AO$514,B21,'PL3-GN TUNG DA'!$AJ$15:$AJ$514)</f>
        <v>438</v>
      </c>
      <c r="BT21" s="35">
        <f>SUMIF('PL3-GN TUNG DA'!$AO$15:$AO$514,B21,'PL3-GN TUNG DA'!$AK$15:$AK$514)</f>
        <v>0</v>
      </c>
      <c r="BU21" s="35">
        <f>SUMIF('PL3-GN TUNG DA'!$AO$15:$AO$514,B21,'PL3-GN TUNG DA'!$AL$15:$AL$514)</f>
        <v>0</v>
      </c>
      <c r="BV21" s="112">
        <f t="shared" si="15"/>
        <v>88.484848484848484</v>
      </c>
      <c r="BW21" s="84">
        <f t="shared" si="16"/>
        <v>88.484848484848484</v>
      </c>
      <c r="BX21" s="4"/>
    </row>
    <row r="22" spans="1:79">
      <c r="A22" s="76">
        <v>6</v>
      </c>
      <c r="B22" s="491" t="s">
        <v>383</v>
      </c>
      <c r="C22" s="452">
        <v>36922.004081632658</v>
      </c>
      <c r="D22" s="452">
        <v>16922.004081632658</v>
      </c>
      <c r="E22" s="452">
        <v>12369</v>
      </c>
      <c r="F22" s="466">
        <v>33.500348390224907</v>
      </c>
      <c r="G22" s="466">
        <v>73.094179272923455</v>
      </c>
      <c r="H22" s="452">
        <v>14909</v>
      </c>
      <c r="I22" s="453">
        <v>40.379714944608544</v>
      </c>
      <c r="J22" s="447">
        <v>88.104221746302514</v>
      </c>
      <c r="K22" s="783"/>
      <c r="L22" s="422"/>
      <c r="M22" s="422"/>
      <c r="N22" s="422"/>
      <c r="O22" s="422"/>
      <c r="P22" s="422"/>
      <c r="Q22" s="783"/>
      <c r="R22" s="457"/>
      <c r="S22" s="491"/>
      <c r="T22" s="491"/>
      <c r="U22" s="491"/>
      <c r="V22" s="491"/>
      <c r="W22" s="491"/>
      <c r="X22" s="457"/>
      <c r="Y22" s="457"/>
      <c r="Z22" s="422"/>
      <c r="AA22" s="422"/>
      <c r="AB22" s="422"/>
      <c r="AC22" s="422"/>
      <c r="AD22" s="457"/>
      <c r="AE22" s="457"/>
      <c r="AF22" s="491"/>
      <c r="AG22" s="491"/>
      <c r="AH22" s="491"/>
      <c r="AI22" s="491"/>
      <c r="AJ22" s="491"/>
      <c r="AK22" s="785"/>
      <c r="AL22" s="422"/>
      <c r="AM22" s="422"/>
      <c r="AN22" s="422"/>
      <c r="AO22" s="422"/>
      <c r="AP22" s="422"/>
      <c r="AQ22" s="422"/>
      <c r="AR22" s="422"/>
      <c r="AS22" s="422"/>
      <c r="AT22" s="422"/>
      <c r="AU22" s="422"/>
      <c r="AV22" s="422"/>
      <c r="AW22" s="422"/>
      <c r="AX22" s="422"/>
      <c r="AY22" s="422"/>
      <c r="AZ22" s="422"/>
      <c r="BA22" s="422"/>
      <c r="BB22" s="422"/>
      <c r="BC22" s="422"/>
      <c r="BD22" s="422"/>
      <c r="BE22" s="422"/>
      <c r="BF22" s="422"/>
      <c r="BG22" s="422"/>
      <c r="BH22" s="421"/>
      <c r="BI22" s="421"/>
      <c r="BJ22" s="422"/>
      <c r="BK22" s="422"/>
      <c r="BL22" s="422"/>
      <c r="BM22" s="422"/>
      <c r="BN22" s="422"/>
      <c r="BO22" s="789"/>
      <c r="BP22" s="789"/>
      <c r="BQ22" s="422"/>
      <c r="BR22" s="422"/>
      <c r="BS22" s="422"/>
      <c r="BT22" s="422"/>
      <c r="BU22" s="422"/>
      <c r="BV22" s="784"/>
      <c r="BW22" s="785"/>
      <c r="BX22" s="491"/>
    </row>
    <row r="23" spans="1:79">
      <c r="A23" s="76">
        <v>7</v>
      </c>
      <c r="B23" s="4" t="s">
        <v>274</v>
      </c>
      <c r="C23" s="238">
        <f>'PL2.1-GN TUNG CĐT (keodai)'!C25+'PL2.2-GN TUNG CĐT (KH2024)'!C23</f>
        <v>3186</v>
      </c>
      <c r="D23" s="238">
        <f>'PL2.1-GN TUNG CĐT (keodai)'!C25+'PL2.2-GN TUNG CĐT (KH2024)'!D23</f>
        <v>2516</v>
      </c>
      <c r="E23" s="238">
        <v>663</v>
      </c>
      <c r="F23" s="358">
        <f t="shared" si="17"/>
        <v>20.809792843691149</v>
      </c>
      <c r="G23" s="358">
        <f t="shared" si="18"/>
        <v>26.351351351351347</v>
      </c>
      <c r="H23" s="238">
        <f>'PL2.1-GN TUNG CĐT (keodai)'!P25+'PL2.2-GN TUNG CĐT (KH2024)'!Y23</f>
        <v>2211</v>
      </c>
      <c r="I23" s="240">
        <f t="shared" si="1"/>
        <v>69.397363465160083</v>
      </c>
      <c r="J23" s="447">
        <f t="shared" si="6"/>
        <v>87.877583465818759</v>
      </c>
      <c r="K23" s="253">
        <f t="shared" si="7"/>
        <v>0</v>
      </c>
      <c r="L23" s="35">
        <f t="shared" ref="L23:L25" si="21">SUM(M23:P23)</f>
        <v>0</v>
      </c>
      <c r="M23" s="35">
        <f>SUMIF('PL4-GN KD23-24'!$AD$11:$AD$489,B23,'PL4-GN KD23-24'!$E$11:$E$489)</f>
        <v>0</v>
      </c>
      <c r="N23" s="35">
        <f>SUMIF('PL4-GN KD23-24'!$AD$11:$AD$489,B23,'PL4-GN KD23-24'!$F$11:$F$489)</f>
        <v>0</v>
      </c>
      <c r="O23" s="35">
        <f>SUMIF('PL4-GN KD23-24'!$AD$11:$AD$489,B23,'PL4-GN KD23-24'!$G$11:$G$489)</f>
        <v>0</v>
      </c>
      <c r="P23" s="35">
        <f>SUMIF('PL4-GN KD23-24'!$AD$11:$AD$489,B23,'PL4-GN KD23-24'!$H$11:$H$489)</f>
        <v>0</v>
      </c>
      <c r="Q23" s="253">
        <f t="shared" si="8"/>
        <v>0</v>
      </c>
      <c r="R23" s="254">
        <f t="shared" si="9"/>
        <v>0</v>
      </c>
      <c r="S23" s="4"/>
      <c r="T23" s="4"/>
      <c r="U23" s="4"/>
      <c r="V23" s="4"/>
      <c r="W23" s="4"/>
      <c r="X23" s="254">
        <f t="shared" si="10"/>
        <v>0</v>
      </c>
      <c r="Y23" s="254">
        <f t="shared" si="19"/>
        <v>0</v>
      </c>
      <c r="Z23" s="35">
        <f>SUMIF('PL4-GN KD23-24'!$AD$11:$AD$490,B23,'PL4-GN KD23-24'!$R$11:R499)</f>
        <v>0</v>
      </c>
      <c r="AA23" s="35">
        <f>SUMIF('PL4-GN KD23-24'!$AD$11:$AD$490,B23,'PL4-GN KD23-24'!$S$11:$S$490)</f>
        <v>0</v>
      </c>
      <c r="AB23" s="35">
        <f>SUMIF('PL4-GN KD23-24'!$AD$11:$AD$490,B23,'PL4-GN KD23-24'!$T$11:$T$490)</f>
        <v>0</v>
      </c>
      <c r="AC23" s="35">
        <f>SUMIF('PL4-GN KD23-24'!$AD$11:$AD$490,B23,'PL4-GN KD23-24'!$U$11:$U$490)</f>
        <v>0</v>
      </c>
      <c r="AD23" s="254">
        <f t="shared" si="11"/>
        <v>0</v>
      </c>
      <c r="AE23" s="254">
        <f t="shared" si="12"/>
        <v>0</v>
      </c>
      <c r="AF23" s="4"/>
      <c r="AG23" s="4"/>
      <c r="AH23" s="4"/>
      <c r="AI23" s="4"/>
      <c r="AJ23" s="4"/>
      <c r="AK23" s="4"/>
      <c r="AL23" s="35">
        <f t="shared" ref="AL23:AM25" si="22">AN23+AX23</f>
        <v>3186</v>
      </c>
      <c r="AM23" s="35">
        <f t="shared" si="22"/>
        <v>2516</v>
      </c>
      <c r="AN23" s="35">
        <f t="shared" ref="AN23:AN25" si="23">AP23+AR23+AT23+AU23</f>
        <v>3186</v>
      </c>
      <c r="AO23" s="35">
        <f t="shared" ref="AO23:AO25" si="24">AQ23+AS23+AT23+AV23+AW23</f>
        <v>2516</v>
      </c>
      <c r="AP23" s="35">
        <f>SUMIF('PL3-GN TUNG DA'!$AO$15:$AO$514,B23,'PL3-GN TUNG DA'!$G$15:$G$514)</f>
        <v>3186</v>
      </c>
      <c r="AQ23" s="35">
        <f>SUMIF('PL3-GN TUNG DA'!$AO$15:$AO$514,B23,'PL3-GN TUNG DA'!$H$15:$H$514)</f>
        <v>2516</v>
      </c>
      <c r="AR23" s="35">
        <f>SUMIF('PL3-GN TUNG DA'!$AO$15:$AO$514,B23,'PL3-GN TUNG DA'!$I$15:$I$514)</f>
        <v>0</v>
      </c>
      <c r="AS23" s="35">
        <f>SUMIF('PL3-GN TUNG DA'!$AO$15:$AO$514,B23,'PL3-GN TUNG DA'!$J$15:$J$514)</f>
        <v>0</v>
      </c>
      <c r="AT23" s="35">
        <f>SUMIF('PL3-GN TUNG DA'!$AO$15:$AO$514,B23,'PL3-GN TUNG DA'!$K$15:$K$514)</f>
        <v>0</v>
      </c>
      <c r="AU23" s="35">
        <f>SUMIF('PL3-GN TUNG DA'!$AO$15:$AO$514,B23,'PL3-GN TUNG DA'!$L$15:$L$514)</f>
        <v>0</v>
      </c>
      <c r="AV23" s="35"/>
      <c r="AW23" s="35">
        <f>SUMIF('PL3-GN TUNG DA'!$AO$15:$AO$514,B23,'PL3-GN TUNG DA'!$N$15:$N$514)</f>
        <v>0</v>
      </c>
      <c r="AX23" s="35">
        <f t="shared" ref="AX23:AX25" si="25">AZ23+BG23</f>
        <v>0</v>
      </c>
      <c r="AY23" s="35">
        <f t="shared" ref="AY23:AY25" si="26">BA23+BG23</f>
        <v>0</v>
      </c>
      <c r="AZ23" s="35">
        <f t="shared" si="20"/>
        <v>0</v>
      </c>
      <c r="BA23" s="35">
        <f t="shared" ref="BA23:BA25" si="27">BC23+BD23+BE23+BF23+BG23</f>
        <v>0</v>
      </c>
      <c r="BB23" s="35">
        <f>SUMIF('PL3-GN TUNG DA'!$AO$15:$AO$514,B23,'PL3-GN TUNG DA'!$S$15:$S$514)</f>
        <v>0</v>
      </c>
      <c r="BC23" s="35">
        <f>SUMIF('PL3-GN TUNG DA'!$AO$15:$AO$514,B23,'PL3-GN TUNG DA'!$T$15:$T$514)</f>
        <v>0</v>
      </c>
      <c r="BD23" s="35">
        <f>SUMIF('PL3-GN TUNG DA'!$AO$15:$AO$514,B23,'PL3-GN TUNG DA'!$U$15:$U$514)</f>
        <v>0</v>
      </c>
      <c r="BE23" s="35">
        <f>SUMIF('PL3-GN TUNG DA'!$AO$15:$AO$514,B23,'PL3-GN TUNG DA'!$V$15:$V$514)</f>
        <v>0</v>
      </c>
      <c r="BF23" s="35">
        <f>SUMIF('PL3-GN TUNG DA'!$AO$15:$AO$514,B23,'PL3-GN TUNG DA'!$W$15:$W$514)</f>
        <v>0</v>
      </c>
      <c r="BG23" s="35">
        <f>SUMIF('PL3-GN TUNG DA'!$AO$15:$AO$514,B23,'PL3-GN TUNG DA'!$X$15:$X$514)</f>
        <v>0</v>
      </c>
      <c r="BH23" s="39">
        <f t="shared" ref="BH23:BH25" si="28">BI23+BO23</f>
        <v>2211</v>
      </c>
      <c r="BI23" s="39">
        <f t="shared" ref="BI23:BI25" si="29">BJ23+BK23+BL23+BM23</f>
        <v>2211</v>
      </c>
      <c r="BJ23" s="35">
        <f>SUMIF('PL3-GN TUNG DA'!$AO$15:$AO$514,B23,'PL3-GN TUNG DA'!$AA$15:$AA$514)</f>
        <v>2211</v>
      </c>
      <c r="BK23" s="35">
        <f>SUMIF('PL3-GN TUNG DA'!$AO$15:$AO$514,B23,'PL3-GN TUNG DA'!$AB$15:$AB$514)</f>
        <v>0</v>
      </c>
      <c r="BL23" s="35">
        <f>SUMIF('PL3-GN TUNG DA'!$AO$15:$AO$514,B23,'PL3-GN TUNG DA'!$AC$15:$AC$514)</f>
        <v>0</v>
      </c>
      <c r="BM23" s="35">
        <f>SUMIF('PL3-GN TUNG DA'!$AO$15:$AO$514,B23,'PL3-GN TUNG DA'!$AD$15:$AD$514)</f>
        <v>0</v>
      </c>
      <c r="BN23" s="35"/>
      <c r="BO23" s="39">
        <f t="shared" ref="BO23:BO25" si="30">BP23+BU23</f>
        <v>0</v>
      </c>
      <c r="BP23" s="39">
        <f t="shared" ref="BP23:BP25" si="31">BQ23+BR23+BS23+BT23</f>
        <v>0</v>
      </c>
      <c r="BQ23" s="35">
        <f>SUMIF('PL3-GN TUNG DA'!$AO$15:$AO$514,B23,'PL3-GN TUNG DA'!$AH$15:$AH$514)</f>
        <v>0</v>
      </c>
      <c r="BR23" s="35">
        <f>SUMIF('PL3-GN TUNG DA'!$AO$15:$AO$514,B23,'PL3-GN TUNG DA'!$AI$15:$AI$514)</f>
        <v>0</v>
      </c>
      <c r="BS23" s="35">
        <f>SUMIF('PL3-GN TUNG DA'!$AO$15:$AO$514,B23,'PL3-GN TUNG DA'!$AJ$15:$AJ$514)</f>
        <v>0</v>
      </c>
      <c r="BT23" s="35"/>
      <c r="BU23" s="35">
        <f>SUMIF('PL3-GN TUNG DA'!$AO$15:$AO$514,B23,'PL3-GN TUNG DA'!$AL$15:$AL$514)</f>
        <v>0</v>
      </c>
      <c r="BV23" s="112">
        <f t="shared" si="15"/>
        <v>69.397363465160083</v>
      </c>
      <c r="BW23" s="84">
        <f t="shared" si="16"/>
        <v>87.877583465818759</v>
      </c>
      <c r="BX23" s="4"/>
    </row>
    <row r="24" spans="1:79">
      <c r="A24" s="76">
        <v>8</v>
      </c>
      <c r="B24" s="4" t="s">
        <v>256</v>
      </c>
      <c r="C24" s="238">
        <f>'PL2.1-GN TUNG CĐT (keodai)'!C30+'PL2.2-GN TUNG CĐT (KH2024)'!C28</f>
        <v>60663</v>
      </c>
      <c r="D24" s="238">
        <f>'PL2.1-GN TUNG CĐT (keodai)'!C30+'PL2.2-GN TUNG CĐT (KH2024)'!D28</f>
        <v>42270</v>
      </c>
      <c r="E24" s="238">
        <v>26240</v>
      </c>
      <c r="F24" s="358">
        <f t="shared" si="17"/>
        <v>43.255361587788272</v>
      </c>
      <c r="G24" s="358">
        <f t="shared" si="18"/>
        <v>62.077123255263778</v>
      </c>
      <c r="H24" s="238">
        <f>'PL2.1-GN TUNG CĐT (keodai)'!P30+'PL2.2-GN TUNG CĐT (KH2024)'!Y28</f>
        <v>36739</v>
      </c>
      <c r="I24" s="240">
        <f t="shared" si="1"/>
        <v>60.562451576743648</v>
      </c>
      <c r="J24" s="447">
        <f t="shared" si="6"/>
        <v>86.915069789448779</v>
      </c>
      <c r="K24" s="253">
        <f t="shared" si="7"/>
        <v>0</v>
      </c>
      <c r="L24" s="35">
        <f t="shared" si="21"/>
        <v>0</v>
      </c>
      <c r="M24" s="35">
        <f>SUMIF('PL4-GN KD23-24'!$AD$11:$AD$489,B24,'PL4-GN KD23-24'!$E$11:$E$489)</f>
        <v>0</v>
      </c>
      <c r="N24" s="35">
        <f>SUMIF('PL4-GN KD23-24'!$AD$11:$AD$489,B24,'PL4-GN KD23-24'!$F$11:$F$489)</f>
        <v>0</v>
      </c>
      <c r="O24" s="35">
        <f>SUMIF('PL4-GN KD23-24'!$AD$11:$AD$489,B24,'PL4-GN KD23-24'!$G$11:$G$489)</f>
        <v>0</v>
      </c>
      <c r="P24" s="35">
        <f>SUMIF('PL4-GN KD23-24'!$AD$11:$AD$489,B24,'PL4-GN KD23-24'!$H$11:$H$489)</f>
        <v>0</v>
      </c>
      <c r="Q24" s="253">
        <f t="shared" si="8"/>
        <v>0</v>
      </c>
      <c r="R24" s="254">
        <f t="shared" si="9"/>
        <v>0</v>
      </c>
      <c r="S24" s="4"/>
      <c r="T24" s="4"/>
      <c r="U24" s="4"/>
      <c r="V24" s="4"/>
      <c r="W24" s="4"/>
      <c r="X24" s="254">
        <f t="shared" si="10"/>
        <v>0</v>
      </c>
      <c r="Y24" s="254">
        <f t="shared" si="19"/>
        <v>0</v>
      </c>
      <c r="Z24" s="35">
        <f>SUMIF('PL4-GN KD23-24'!$AD$11:$AD$490,B24,'PL4-GN KD23-24'!$R$11:R503)</f>
        <v>0</v>
      </c>
      <c r="AA24" s="35">
        <f>SUMIF('PL4-GN KD23-24'!$AD$11:$AD$490,B24,'PL4-GN KD23-24'!$S$11:$S$490)</f>
        <v>0</v>
      </c>
      <c r="AB24" s="35">
        <f>SUMIF('PL4-GN KD23-24'!$AD$11:$AD$490,B24,'PL4-GN KD23-24'!$T$11:$T$490)</f>
        <v>0</v>
      </c>
      <c r="AC24" s="35">
        <f>SUMIF('PL4-GN KD23-24'!$AD$11:$AD$490,B24,'PL4-GN KD23-24'!$U$11:$U$490)</f>
        <v>0</v>
      </c>
      <c r="AD24" s="254">
        <f t="shared" si="11"/>
        <v>0</v>
      </c>
      <c r="AE24" s="254">
        <f t="shared" si="12"/>
        <v>0</v>
      </c>
      <c r="AF24" s="4"/>
      <c r="AG24" s="4"/>
      <c r="AH24" s="4"/>
      <c r="AI24" s="4"/>
      <c r="AJ24" s="4"/>
      <c r="AK24" s="4"/>
      <c r="AL24" s="35">
        <f t="shared" si="22"/>
        <v>60663</v>
      </c>
      <c r="AM24" s="35">
        <f t="shared" si="22"/>
        <v>42270</v>
      </c>
      <c r="AN24" s="35">
        <f t="shared" si="23"/>
        <v>60663</v>
      </c>
      <c r="AO24" s="35">
        <f t="shared" si="24"/>
        <v>42270</v>
      </c>
      <c r="AP24" s="35">
        <f>SUMIF('PL3-GN TUNG DA'!$AO$15:$AO$514,B24,'PL3-GN TUNG DA'!$G$15:$G$514)</f>
        <v>46493</v>
      </c>
      <c r="AQ24" s="35">
        <f>SUMIF('PL3-GN TUNG DA'!$AO$15:$AO$514,B24,'PL3-GN TUNG DA'!$H$15:$H$514)</f>
        <v>28100</v>
      </c>
      <c r="AR24" s="35">
        <f>SUMIF('PL3-GN TUNG DA'!$AO$15:$AO$514,B24,'PL3-GN TUNG DA'!$I$15:$I$514)</f>
        <v>14170</v>
      </c>
      <c r="AS24" s="35">
        <f>SUMIF('PL3-GN TUNG DA'!$AO$15:$AO$514,B24,'PL3-GN TUNG DA'!$J$15:$J$514)</f>
        <v>14170</v>
      </c>
      <c r="AT24" s="35">
        <f>SUMIF('PL3-GN TUNG DA'!$AO$15:$AO$514,B24,'PL3-GN TUNG DA'!$K$15:$K$514)</f>
        <v>0</v>
      </c>
      <c r="AU24" s="35">
        <f>SUMIF('PL3-GN TUNG DA'!$AO$15:$AO$514,B24,'PL3-GN TUNG DA'!$L$15:$L$514)</f>
        <v>0</v>
      </c>
      <c r="AV24" s="35"/>
      <c r="AW24" s="35">
        <f>SUMIF('PL3-GN TUNG DA'!$AO$15:$AO$514,B24,'PL3-GN TUNG DA'!$N$15:$N$514)</f>
        <v>0</v>
      </c>
      <c r="AX24" s="35">
        <f t="shared" si="25"/>
        <v>0</v>
      </c>
      <c r="AY24" s="35">
        <f t="shared" si="26"/>
        <v>0</v>
      </c>
      <c r="AZ24" s="35">
        <f t="shared" si="20"/>
        <v>0</v>
      </c>
      <c r="BA24" s="35">
        <f t="shared" si="27"/>
        <v>0</v>
      </c>
      <c r="BB24" s="35">
        <f>SUMIF('PL3-GN TUNG DA'!$AO$15:$AO$514,B24,'PL3-GN TUNG DA'!$S$15:$S$514)</f>
        <v>0</v>
      </c>
      <c r="BC24" s="35">
        <f>SUMIF('PL3-GN TUNG DA'!$AO$15:$AO$514,B24,'PL3-GN TUNG DA'!$T$15:$T$514)</f>
        <v>0</v>
      </c>
      <c r="BD24" s="35">
        <f>SUMIF('PL3-GN TUNG DA'!$AO$15:$AO$514,B24,'PL3-GN TUNG DA'!$U$15:$U$514)</f>
        <v>0</v>
      </c>
      <c r="BE24" s="35">
        <f>SUMIF('PL3-GN TUNG DA'!$AO$15:$AO$514,B24,'PL3-GN TUNG DA'!$V$15:$V$514)</f>
        <v>0</v>
      </c>
      <c r="BF24" s="35">
        <f>SUMIF('PL3-GN TUNG DA'!$AO$15:$AO$514,B24,'PL3-GN TUNG DA'!$W$15:$W$514)</f>
        <v>0</v>
      </c>
      <c r="BG24" s="35">
        <f>SUMIF('PL3-GN TUNG DA'!$AO$15:$AO$514,B24,'PL3-GN TUNG DA'!$X$15:$X$514)</f>
        <v>0</v>
      </c>
      <c r="BH24" s="39">
        <f t="shared" si="28"/>
        <v>36739</v>
      </c>
      <c r="BI24" s="39">
        <f t="shared" si="29"/>
        <v>36739</v>
      </c>
      <c r="BJ24" s="35">
        <f>SUMIF('PL3-GN TUNG DA'!$AO$15:$AO$514,B24,'PL3-GN TUNG DA'!$AA$15:$AA$514)</f>
        <v>22569</v>
      </c>
      <c r="BK24" s="35">
        <f>SUMIF('PL3-GN TUNG DA'!$AO$15:$AO$514,B24,'PL3-GN TUNG DA'!$AB$15:$AB$514)</f>
        <v>14170</v>
      </c>
      <c r="BL24" s="35">
        <f>SUMIF('PL3-GN TUNG DA'!$AO$15:$AO$514,B24,'PL3-GN TUNG DA'!$AC$15:$AC$514)</f>
        <v>0</v>
      </c>
      <c r="BM24" s="35">
        <f>SUMIF('PL3-GN TUNG DA'!$AO$15:$AO$514,B24,'PL3-GN TUNG DA'!$AD$15:$AD$514)</f>
        <v>0</v>
      </c>
      <c r="BN24" s="35"/>
      <c r="BO24" s="39">
        <f t="shared" si="30"/>
        <v>0</v>
      </c>
      <c r="BP24" s="39">
        <f t="shared" si="31"/>
        <v>0</v>
      </c>
      <c r="BQ24" s="35">
        <f>SUMIF('PL3-GN TUNG DA'!$AO$15:$AO$514,B24,'PL3-GN TUNG DA'!$AH$15:$AH$514)</f>
        <v>0</v>
      </c>
      <c r="BR24" s="35">
        <f>SUMIF('PL3-GN TUNG DA'!$AO$15:$AO$514,B24,'PL3-GN TUNG DA'!$AI$15:$AI$514)</f>
        <v>0</v>
      </c>
      <c r="BS24" s="35">
        <f>SUMIF('PL3-GN TUNG DA'!$AO$15:$AO$514,B24,'PL3-GN TUNG DA'!$AJ$15:$AJ$514)</f>
        <v>0</v>
      </c>
      <c r="BT24" s="35"/>
      <c r="BU24" s="35">
        <f>SUMIF('PL3-GN TUNG DA'!$AO$15:$AO$514,B24,'PL3-GN TUNG DA'!$AL$15:$AL$514)</f>
        <v>0</v>
      </c>
      <c r="BV24" s="112">
        <f t="shared" si="15"/>
        <v>60.562451576743648</v>
      </c>
      <c r="BW24" s="84">
        <f t="shared" si="16"/>
        <v>86.915069789448779</v>
      </c>
      <c r="BX24" s="4"/>
    </row>
    <row r="25" spans="1:79">
      <c r="A25" s="76">
        <v>9</v>
      </c>
      <c r="B25" s="4" t="s">
        <v>282</v>
      </c>
      <c r="C25" s="238">
        <f>'PL2.1-GN TUNG CĐT (keodai)'!C35+'PL2.2-GN TUNG CĐT (KH2024)'!C33</f>
        <v>10000</v>
      </c>
      <c r="D25" s="238">
        <f>'PL2.1-GN TUNG CĐT (keodai)'!C35+'PL2.2-GN TUNG CĐT (KH2024)'!D33</f>
        <v>14000</v>
      </c>
      <c r="E25" s="238">
        <v>9309</v>
      </c>
      <c r="F25" s="358">
        <f t="shared" si="17"/>
        <v>93.089999999999989</v>
      </c>
      <c r="G25" s="358">
        <f t="shared" si="18"/>
        <v>66.492857142857147</v>
      </c>
      <c r="H25" s="238">
        <f>'PL2.1-GN TUNG CĐT (keodai)'!P35+'PL2.2-GN TUNG CĐT (KH2024)'!Y33</f>
        <v>11943</v>
      </c>
      <c r="I25" s="240">
        <f t="shared" si="1"/>
        <v>119.42999999999999</v>
      </c>
      <c r="J25" s="447">
        <f t="shared" si="6"/>
        <v>85.307142857142864</v>
      </c>
      <c r="K25" s="253">
        <f t="shared" si="7"/>
        <v>0</v>
      </c>
      <c r="L25" s="35">
        <f t="shared" si="21"/>
        <v>0</v>
      </c>
      <c r="M25" s="35">
        <f>SUMIF('PL4-GN KD23-24'!$AD$11:$AD$489,B25,'PL4-GN KD23-24'!$E$11:$E$489)</f>
        <v>0</v>
      </c>
      <c r="N25" s="35">
        <f>SUMIF('PL4-GN KD23-24'!$AD$11:$AD$489,B25,'PL4-GN KD23-24'!$F$11:$F$489)</f>
        <v>0</v>
      </c>
      <c r="O25" s="35">
        <f>SUMIF('PL4-GN KD23-24'!$AD$11:$AD$489,B25,'PL4-GN KD23-24'!$G$11:$G$489)</f>
        <v>0</v>
      </c>
      <c r="P25" s="35">
        <f>SUMIF('PL4-GN KD23-24'!$AD$11:$AD$489,B25,'PL4-GN KD23-24'!$H$11:$H$489)</f>
        <v>0</v>
      </c>
      <c r="Q25" s="253">
        <f t="shared" si="8"/>
        <v>0</v>
      </c>
      <c r="R25" s="254">
        <f t="shared" si="9"/>
        <v>0</v>
      </c>
      <c r="S25" s="4"/>
      <c r="T25" s="4"/>
      <c r="U25" s="4"/>
      <c r="V25" s="4"/>
      <c r="W25" s="4"/>
      <c r="X25" s="254">
        <f t="shared" si="10"/>
        <v>0</v>
      </c>
      <c r="Y25" s="254">
        <f t="shared" si="19"/>
        <v>0</v>
      </c>
      <c r="Z25" s="35">
        <f>SUMIF('PL4-GN KD23-24'!$AD$11:$AD$490,B25,'PL4-GN KD23-24'!$R$11:R508)</f>
        <v>0</v>
      </c>
      <c r="AA25" s="35">
        <f>SUMIF('PL4-GN KD23-24'!$AD$11:$AD$490,B25,'PL4-GN KD23-24'!$S$11:$S$490)</f>
        <v>0</v>
      </c>
      <c r="AB25" s="35">
        <f>SUMIF('PL4-GN KD23-24'!$AD$11:$AD$490,B25,'PL4-GN KD23-24'!$T$11:$T$490)</f>
        <v>0</v>
      </c>
      <c r="AC25" s="35">
        <f>SUMIF('PL4-GN KD23-24'!$AD$11:$AD$490,B25,'PL4-GN KD23-24'!$U$11:$U$490)</f>
        <v>0</v>
      </c>
      <c r="AD25" s="254">
        <f t="shared" si="11"/>
        <v>0</v>
      </c>
      <c r="AE25" s="254">
        <f t="shared" si="12"/>
        <v>0</v>
      </c>
      <c r="AF25" s="4"/>
      <c r="AG25" s="4"/>
      <c r="AH25" s="4"/>
      <c r="AI25" s="4"/>
      <c r="AJ25" s="4"/>
      <c r="AK25" s="4"/>
      <c r="AL25" s="35">
        <f t="shared" si="22"/>
        <v>10000</v>
      </c>
      <c r="AM25" s="35">
        <f t="shared" si="22"/>
        <v>14000</v>
      </c>
      <c r="AN25" s="35">
        <f t="shared" si="23"/>
        <v>10000</v>
      </c>
      <c r="AO25" s="35">
        <f t="shared" si="24"/>
        <v>14000</v>
      </c>
      <c r="AP25" s="35">
        <f>SUMIF('PL3-GN TUNG DA'!$AO$15:$AO$514,B25,'PL3-GN TUNG DA'!$G$15:$G$514)</f>
        <v>10000</v>
      </c>
      <c r="AQ25" s="35">
        <f>SUMIF('PL3-GN TUNG DA'!$AO$15:$AO$514,B25,'PL3-GN TUNG DA'!$H$15:$H$514)</f>
        <v>14000</v>
      </c>
      <c r="AR25" s="35">
        <f>SUMIF('PL3-GN TUNG DA'!$AO$15:$AO$514,B25,'PL3-GN TUNG DA'!$I$15:$I$514)</f>
        <v>0</v>
      </c>
      <c r="AS25" s="35">
        <f>SUMIF('PL3-GN TUNG DA'!$AO$15:$AO$514,B25,'PL3-GN TUNG DA'!$J$15:$J$514)</f>
        <v>0</v>
      </c>
      <c r="AT25" s="35">
        <f>SUMIF('PL3-GN TUNG DA'!$AO$15:$AO$514,B25,'PL3-GN TUNG DA'!$K$15:$K$514)</f>
        <v>0</v>
      </c>
      <c r="AU25" s="35">
        <f>SUMIF('PL3-GN TUNG DA'!$AO$15:$AO$514,B25,'PL3-GN TUNG DA'!$L$15:$L$514)</f>
        <v>0</v>
      </c>
      <c r="AV25" s="35"/>
      <c r="AW25" s="35">
        <f>SUMIF('PL3-GN TUNG DA'!$AO$15:$AO$514,B25,'PL3-GN TUNG DA'!$N$15:$N$514)</f>
        <v>0</v>
      </c>
      <c r="AX25" s="35">
        <f t="shared" si="25"/>
        <v>0</v>
      </c>
      <c r="AY25" s="35">
        <f t="shared" si="26"/>
        <v>0</v>
      </c>
      <c r="AZ25" s="35">
        <f t="shared" si="20"/>
        <v>0</v>
      </c>
      <c r="BA25" s="35">
        <f t="shared" si="27"/>
        <v>0</v>
      </c>
      <c r="BB25" s="35">
        <f>SUMIF('PL3-GN TUNG DA'!$AO$15:$AO$514,B25,'PL3-GN TUNG DA'!$S$15:$S$514)</f>
        <v>0</v>
      </c>
      <c r="BC25" s="35">
        <f>SUMIF('PL3-GN TUNG DA'!$AO$15:$AO$514,B25,'PL3-GN TUNG DA'!$T$15:$T$514)</f>
        <v>0</v>
      </c>
      <c r="BD25" s="35">
        <f>SUMIF('PL3-GN TUNG DA'!$AO$15:$AO$514,B25,'PL3-GN TUNG DA'!$U$15:$U$514)</f>
        <v>0</v>
      </c>
      <c r="BE25" s="35">
        <f>SUMIF('PL3-GN TUNG DA'!$AO$15:$AO$514,B25,'PL3-GN TUNG DA'!$V$15:$V$514)</f>
        <v>0</v>
      </c>
      <c r="BF25" s="35">
        <f>SUMIF('PL3-GN TUNG DA'!$AO$15:$AO$514,B25,'PL3-GN TUNG DA'!$W$15:$W$514)</f>
        <v>0</v>
      </c>
      <c r="BG25" s="35">
        <f>SUMIF('PL3-GN TUNG DA'!$AO$15:$AO$514,B25,'PL3-GN TUNG DA'!$X$15:$X$514)</f>
        <v>0</v>
      </c>
      <c r="BH25" s="39">
        <f t="shared" si="28"/>
        <v>11943</v>
      </c>
      <c r="BI25" s="39">
        <f t="shared" si="29"/>
        <v>11943</v>
      </c>
      <c r="BJ25" s="35">
        <f>SUMIF('PL3-GN TUNG DA'!$AO$15:$AO$514,B25,'PL3-GN TUNG DA'!$AA$15:$AA$514)</f>
        <v>11943</v>
      </c>
      <c r="BK25" s="35">
        <f>SUMIF('PL3-GN TUNG DA'!$AO$15:$AO$514,B25,'PL3-GN TUNG DA'!$AB$15:$AB$514)</f>
        <v>0</v>
      </c>
      <c r="BL25" s="35">
        <f>SUMIF('PL3-GN TUNG DA'!$AO$15:$AO$514,B25,'PL3-GN TUNG DA'!$AC$15:$AC$514)</f>
        <v>0</v>
      </c>
      <c r="BM25" s="35">
        <f>SUMIF('PL3-GN TUNG DA'!$AO$15:$AO$514,B25,'PL3-GN TUNG DA'!$AD$15:$AD$514)</f>
        <v>0</v>
      </c>
      <c r="BN25" s="35"/>
      <c r="BO25" s="39">
        <f t="shared" si="30"/>
        <v>0</v>
      </c>
      <c r="BP25" s="39">
        <f t="shared" si="31"/>
        <v>0</v>
      </c>
      <c r="BQ25" s="35">
        <f>SUMIF('PL3-GN TUNG DA'!$AO$15:$AO$514,B25,'PL3-GN TUNG DA'!$AH$15:$AH$514)</f>
        <v>0</v>
      </c>
      <c r="BR25" s="35">
        <f>SUMIF('PL3-GN TUNG DA'!$AO$15:$AO$514,B25,'PL3-GN TUNG DA'!$AI$15:$AI$514)</f>
        <v>0</v>
      </c>
      <c r="BS25" s="35">
        <f>SUMIF('PL3-GN TUNG DA'!$AO$15:$AO$514,B25,'PL3-GN TUNG DA'!$AJ$15:$AJ$514)</f>
        <v>0</v>
      </c>
      <c r="BT25" s="35"/>
      <c r="BU25" s="35">
        <f>SUMIF('PL3-GN TUNG DA'!$AO$15:$AO$514,B25,'PL3-GN TUNG DA'!$AL$15:$AL$514)</f>
        <v>0</v>
      </c>
      <c r="BV25" s="112">
        <f t="shared" si="15"/>
        <v>119.42999999999999</v>
      </c>
      <c r="BW25" s="84">
        <f t="shared" si="16"/>
        <v>85.307142857142864</v>
      </c>
      <c r="BX25" s="4"/>
    </row>
    <row r="26" spans="1:79">
      <c r="A26" s="76">
        <v>10</v>
      </c>
      <c r="B26" s="4" t="s">
        <v>259</v>
      </c>
      <c r="C26" s="238">
        <v>821407</v>
      </c>
      <c r="D26" s="238">
        <v>767605</v>
      </c>
      <c r="E26" s="238">
        <v>252046</v>
      </c>
      <c r="F26" s="358">
        <v>30.684666675594436</v>
      </c>
      <c r="G26" s="358">
        <v>32.835377570495247</v>
      </c>
      <c r="H26" s="238">
        <v>546023</v>
      </c>
      <c r="I26" s="240">
        <v>66.474110885346732</v>
      </c>
      <c r="J26" s="447">
        <v>71.133330293575469</v>
      </c>
      <c r="K26" s="253"/>
      <c r="L26" s="35"/>
      <c r="M26" s="35"/>
      <c r="N26" s="35"/>
      <c r="O26" s="35"/>
      <c r="P26" s="35"/>
      <c r="Q26" s="253"/>
      <c r="R26" s="254"/>
      <c r="S26" s="4"/>
      <c r="T26" s="4"/>
      <c r="U26" s="4"/>
      <c r="V26" s="4"/>
      <c r="W26" s="4"/>
      <c r="X26" s="254"/>
      <c r="Y26" s="254"/>
      <c r="Z26" s="35"/>
      <c r="AA26" s="35"/>
      <c r="AB26" s="35"/>
      <c r="AC26" s="35"/>
      <c r="AD26" s="254"/>
      <c r="AE26" s="254"/>
      <c r="AF26" s="4"/>
      <c r="AG26" s="4"/>
      <c r="AH26" s="4"/>
      <c r="AI26" s="4"/>
      <c r="AJ26" s="4"/>
      <c r="AK26" s="4"/>
      <c r="AL26" s="35"/>
      <c r="AM26" s="35"/>
      <c r="AN26" s="35"/>
      <c r="AO26" s="35"/>
      <c r="AP26" s="35"/>
      <c r="AQ26" s="35"/>
      <c r="AR26" s="35"/>
      <c r="AS26" s="35"/>
      <c r="AT26" s="35"/>
      <c r="AU26" s="35"/>
      <c r="AV26" s="35"/>
      <c r="AW26" s="35"/>
      <c r="AX26" s="35"/>
      <c r="AY26" s="35"/>
      <c r="AZ26" s="35"/>
      <c r="BA26" s="35"/>
      <c r="BB26" s="35"/>
      <c r="BC26" s="35"/>
      <c r="BD26" s="35"/>
      <c r="BE26" s="35"/>
      <c r="BF26" s="35"/>
      <c r="BG26" s="35"/>
      <c r="BH26" s="39"/>
      <c r="BI26" s="39"/>
      <c r="BJ26" s="35"/>
      <c r="BK26" s="35"/>
      <c r="BL26" s="35"/>
      <c r="BM26" s="35"/>
      <c r="BN26" s="35"/>
      <c r="BO26" s="39"/>
      <c r="BP26" s="39"/>
      <c r="BQ26" s="35"/>
      <c r="BR26" s="35"/>
      <c r="BS26" s="35"/>
      <c r="BT26" s="35"/>
      <c r="BU26" s="35"/>
      <c r="BV26" s="112"/>
      <c r="BW26" s="84"/>
      <c r="BX26" s="4"/>
    </row>
    <row r="27" spans="1:79" ht="75">
      <c r="A27" s="76">
        <v>11</v>
      </c>
      <c r="B27" s="45" t="s">
        <v>356</v>
      </c>
      <c r="C27" s="238">
        <v>3790</v>
      </c>
      <c r="D27" s="238">
        <v>3790</v>
      </c>
      <c r="E27" s="238">
        <v>2382</v>
      </c>
      <c r="F27" s="358">
        <v>62.849604221635879</v>
      </c>
      <c r="G27" s="358">
        <v>62.849604221635879</v>
      </c>
      <c r="H27" s="238">
        <v>2382</v>
      </c>
      <c r="I27" s="240">
        <v>62.849604221635879</v>
      </c>
      <c r="J27" s="447">
        <v>62.849604221635879</v>
      </c>
      <c r="K27" s="253"/>
      <c r="L27" s="35"/>
      <c r="M27" s="35"/>
      <c r="N27" s="35"/>
      <c r="O27" s="35"/>
      <c r="P27" s="35"/>
      <c r="Q27" s="253"/>
      <c r="R27" s="254"/>
      <c r="S27" s="4"/>
      <c r="T27" s="4"/>
      <c r="U27" s="4"/>
      <c r="V27" s="4"/>
      <c r="W27" s="4"/>
      <c r="X27" s="254"/>
      <c r="Y27" s="254"/>
      <c r="Z27" s="35"/>
      <c r="AA27" s="35"/>
      <c r="AB27" s="35"/>
      <c r="AC27" s="35"/>
      <c r="AD27" s="254"/>
      <c r="AE27" s="254"/>
      <c r="AF27" s="4"/>
      <c r="AG27" s="4"/>
      <c r="AH27" s="4"/>
      <c r="AI27" s="4"/>
      <c r="AJ27" s="4"/>
      <c r="AK27" s="4"/>
      <c r="AL27" s="35"/>
      <c r="AM27" s="35"/>
      <c r="AN27" s="35"/>
      <c r="AO27" s="35"/>
      <c r="AP27" s="35"/>
      <c r="AQ27" s="35"/>
      <c r="AR27" s="35"/>
      <c r="AS27" s="35"/>
      <c r="AT27" s="35"/>
      <c r="AU27" s="35"/>
      <c r="AV27" s="35"/>
      <c r="AW27" s="35"/>
      <c r="AX27" s="35"/>
      <c r="AY27" s="35"/>
      <c r="AZ27" s="35"/>
      <c r="BA27" s="35"/>
      <c r="BB27" s="35"/>
      <c r="BC27" s="35"/>
      <c r="BD27" s="35"/>
      <c r="BE27" s="35"/>
      <c r="BF27" s="35"/>
      <c r="BG27" s="35"/>
      <c r="BH27" s="39"/>
      <c r="BI27" s="39"/>
      <c r="BJ27" s="35"/>
      <c r="BK27" s="35"/>
      <c r="BL27" s="35"/>
      <c r="BM27" s="35"/>
      <c r="BN27" s="35"/>
      <c r="BO27" s="39"/>
      <c r="BP27" s="39"/>
      <c r="BQ27" s="35"/>
      <c r="BR27" s="35"/>
      <c r="BS27" s="35"/>
      <c r="BT27" s="35"/>
      <c r="BU27" s="35"/>
      <c r="BV27" s="112"/>
      <c r="BW27" s="84"/>
      <c r="BX27" s="12" t="s">
        <v>1403</v>
      </c>
    </row>
    <row r="28" spans="1:79" ht="75">
      <c r="A28" s="76">
        <v>12</v>
      </c>
      <c r="B28" s="45" t="s">
        <v>385</v>
      </c>
      <c r="C28" s="238">
        <v>2840.2</v>
      </c>
      <c r="D28" s="238">
        <v>2840.2</v>
      </c>
      <c r="E28" s="238">
        <v>0</v>
      </c>
      <c r="F28" s="358">
        <v>0</v>
      </c>
      <c r="G28" s="358">
        <v>0</v>
      </c>
      <c r="H28" s="238">
        <v>887</v>
      </c>
      <c r="I28" s="240">
        <v>31.230195056686149</v>
      </c>
      <c r="J28" s="447">
        <v>31.230195056686149</v>
      </c>
      <c r="K28" s="253"/>
      <c r="L28" s="35"/>
      <c r="M28" s="35"/>
      <c r="N28" s="35"/>
      <c r="O28" s="35"/>
      <c r="P28" s="35"/>
      <c r="Q28" s="253"/>
      <c r="R28" s="254"/>
      <c r="S28" s="4"/>
      <c r="T28" s="4"/>
      <c r="U28" s="4"/>
      <c r="V28" s="4"/>
      <c r="W28" s="4"/>
      <c r="X28" s="254"/>
      <c r="Y28" s="254"/>
      <c r="Z28" s="35"/>
      <c r="AA28" s="35"/>
      <c r="AB28" s="35"/>
      <c r="AC28" s="35"/>
      <c r="AD28" s="254"/>
      <c r="AE28" s="254"/>
      <c r="AF28" s="4"/>
      <c r="AG28" s="4"/>
      <c r="AH28" s="4"/>
      <c r="AI28" s="4"/>
      <c r="AJ28" s="4"/>
      <c r="AK28" s="4"/>
      <c r="AL28" s="35"/>
      <c r="AM28" s="35"/>
      <c r="AN28" s="35"/>
      <c r="AO28" s="35"/>
      <c r="AP28" s="35"/>
      <c r="AQ28" s="35"/>
      <c r="AR28" s="35"/>
      <c r="AS28" s="35"/>
      <c r="AT28" s="35"/>
      <c r="AU28" s="35"/>
      <c r="AV28" s="35"/>
      <c r="AW28" s="35"/>
      <c r="AX28" s="35"/>
      <c r="AY28" s="35"/>
      <c r="AZ28" s="35"/>
      <c r="BA28" s="35"/>
      <c r="BB28" s="35"/>
      <c r="BC28" s="35"/>
      <c r="BD28" s="35"/>
      <c r="BE28" s="35"/>
      <c r="BF28" s="35"/>
      <c r="BG28" s="35"/>
      <c r="BH28" s="39"/>
      <c r="BI28" s="39"/>
      <c r="BJ28" s="35"/>
      <c r="BK28" s="35"/>
      <c r="BL28" s="35"/>
      <c r="BM28" s="35"/>
      <c r="BN28" s="35"/>
      <c r="BO28" s="39"/>
      <c r="BP28" s="39"/>
      <c r="BQ28" s="35"/>
      <c r="BR28" s="35"/>
      <c r="BS28" s="35"/>
      <c r="BT28" s="35"/>
      <c r="BU28" s="35"/>
      <c r="BV28" s="112"/>
      <c r="BW28" s="84"/>
      <c r="BX28" s="12" t="s">
        <v>1404</v>
      </c>
    </row>
    <row r="29" spans="1:79" ht="10.5" customHeight="1">
      <c r="A29" s="45"/>
      <c r="B29" s="45"/>
      <c r="C29" s="45"/>
      <c r="D29" s="35"/>
      <c r="E29" s="35"/>
      <c r="F29" s="357"/>
      <c r="G29" s="357"/>
      <c r="H29" s="45"/>
      <c r="I29" s="45"/>
      <c r="J29" s="448"/>
      <c r="K29" s="45"/>
      <c r="L29" s="45"/>
      <c r="M29" s="45"/>
      <c r="N29" s="45"/>
      <c r="O29" s="45"/>
      <c r="P29" s="45"/>
      <c r="Q29" s="45"/>
      <c r="R29" s="45"/>
      <c r="S29" s="45"/>
      <c r="T29" s="45"/>
      <c r="U29" s="45"/>
      <c r="V29" s="45"/>
      <c r="W29" s="45"/>
      <c r="X29" s="45"/>
      <c r="Y29" s="45"/>
      <c r="Z29" s="45"/>
      <c r="AA29" s="45"/>
      <c r="AB29" s="45"/>
      <c r="AC29" s="45"/>
      <c r="AD29" s="254">
        <f t="shared" si="11"/>
        <v>0</v>
      </c>
      <c r="AE29" s="254">
        <f t="shared" ref="AE29" si="32">SUM(AF29:AI29)</f>
        <v>0</v>
      </c>
      <c r="AF29" s="45"/>
      <c r="AG29" s="45"/>
      <c r="AH29" s="45"/>
      <c r="AI29" s="45"/>
      <c r="AJ29" s="45"/>
      <c r="AK29" s="45"/>
      <c r="AL29" s="35"/>
      <c r="AM29" s="35"/>
      <c r="AN29" s="35"/>
      <c r="AO29" s="35"/>
      <c r="AP29" s="35"/>
      <c r="AQ29" s="35"/>
      <c r="AR29" s="35"/>
      <c r="AS29" s="35"/>
      <c r="AT29" s="35"/>
      <c r="AU29" s="35"/>
      <c r="AV29" s="35"/>
      <c r="AW29" s="35"/>
      <c r="AX29" s="35"/>
      <c r="AY29" s="35"/>
      <c r="AZ29" s="35"/>
      <c r="BA29" s="35"/>
      <c r="BB29" s="35"/>
      <c r="BC29" s="35"/>
      <c r="BD29" s="35"/>
      <c r="BE29" s="35"/>
      <c r="BF29" s="35"/>
      <c r="BG29" s="35"/>
      <c r="BH29" s="39"/>
      <c r="BI29" s="39"/>
      <c r="BJ29" s="35"/>
      <c r="BK29" s="35"/>
      <c r="BL29" s="35"/>
      <c r="BM29" s="35"/>
      <c r="BN29" s="35"/>
      <c r="BO29" s="35"/>
      <c r="BP29" s="34"/>
      <c r="BQ29" s="35"/>
      <c r="BR29" s="35"/>
      <c r="BS29" s="35"/>
      <c r="BT29" s="35"/>
      <c r="BU29" s="35"/>
      <c r="BV29" s="112"/>
      <c r="BW29" s="84"/>
      <c r="BX29" s="4"/>
    </row>
    <row r="30" spans="1:79" ht="30.75" customHeight="1">
      <c r="A30" s="20" t="s">
        <v>21</v>
      </c>
      <c r="B30" s="44" t="s">
        <v>328</v>
      </c>
      <c r="C30" s="239">
        <f>SUM(C31,C32,C33,C54)</f>
        <v>1404337</v>
      </c>
      <c r="D30" s="239">
        <f t="shared" ref="D30:H30" si="33">SUM(D31,D32,D33,D54)</f>
        <v>1356966</v>
      </c>
      <c r="E30" s="239">
        <f t="shared" si="33"/>
        <v>798677</v>
      </c>
      <c r="F30" s="239">
        <f t="shared" si="33"/>
        <v>866.4223010801544</v>
      </c>
      <c r="G30" s="239" t="e">
        <f t="shared" si="33"/>
        <v>#DIV/0!</v>
      </c>
      <c r="H30" s="239">
        <f t="shared" si="33"/>
        <v>1188891</v>
      </c>
      <c r="I30" s="111">
        <f>H30/C30*100</f>
        <v>84.658525695755358</v>
      </c>
      <c r="J30" s="449">
        <f t="shared" si="6"/>
        <v>87.61391221298102</v>
      </c>
      <c r="K30" s="239" t="e">
        <f>#REF!+#REF!+#REF!+K33+#REF!+K41+#REF!+K46+#REF!+#REF!+K54</f>
        <v>#REF!</v>
      </c>
      <c r="L30" s="239" t="e">
        <f>#REF!+#REF!+#REF!+L33+#REF!+L41+#REF!+L46+#REF!+#REF!+L54</f>
        <v>#REF!</v>
      </c>
      <c r="M30" s="239" t="e">
        <f>#REF!+#REF!+#REF!+M33+#REF!+M41+#REF!+M46+#REF!+#REF!+M54</f>
        <v>#REF!</v>
      </c>
      <c r="N30" s="239" t="e">
        <f>#REF!+#REF!+#REF!+N33+#REF!+N41+#REF!+N46+#REF!+#REF!+N54</f>
        <v>#REF!</v>
      </c>
      <c r="O30" s="239" t="e">
        <f>#REF!+#REF!+#REF!+O33+#REF!+O41+#REF!+O46+#REF!+#REF!+O54</f>
        <v>#REF!</v>
      </c>
      <c r="P30" s="239" t="e">
        <f>#REF!+#REF!+#REF!+P33+#REF!+P41+#REF!+P46+#REF!+#REF!+P54</f>
        <v>#REF!</v>
      </c>
      <c r="Q30" s="239" t="e">
        <f>#REF!+#REF!+#REF!+Q33+#REF!+Q41+#REF!+Q46+#REF!+#REF!+Q54</f>
        <v>#REF!</v>
      </c>
      <c r="R30" s="239" t="e">
        <f>#REF!+#REF!+#REF!+R33+#REF!+R41+#REF!+R46+#REF!+#REF!+R54</f>
        <v>#REF!</v>
      </c>
      <c r="S30" s="239" t="e">
        <f>#REF!+#REF!+#REF!+S33+#REF!+S41+#REF!+S46+#REF!+#REF!+S54</f>
        <v>#REF!</v>
      </c>
      <c r="T30" s="239" t="e">
        <f>#REF!+#REF!+#REF!+T33+#REF!+T41+#REF!+T46+#REF!+#REF!+T54</f>
        <v>#REF!</v>
      </c>
      <c r="U30" s="239" t="e">
        <f>#REF!+#REF!+#REF!+U33+#REF!+U41+#REF!+U46+#REF!+#REF!+U54</f>
        <v>#REF!</v>
      </c>
      <c r="V30" s="239" t="e">
        <f>#REF!+#REF!+#REF!+V33+#REF!+V41+#REF!+V46+#REF!+#REF!+V54</f>
        <v>#REF!</v>
      </c>
      <c r="W30" s="239" t="e">
        <f>#REF!+#REF!+#REF!+W33+#REF!+W41+#REF!+W46+#REF!+#REF!+W54</f>
        <v>#REF!</v>
      </c>
      <c r="X30" s="239" t="e">
        <f>#REF!+#REF!+#REF!+X33+#REF!+X41+#REF!+X46+#REF!+#REF!+X54</f>
        <v>#REF!</v>
      </c>
      <c r="Y30" s="239" t="e">
        <f>#REF!+#REF!+#REF!+Y33+#REF!+Y41+#REF!+Y46+#REF!+#REF!+Y54</f>
        <v>#REF!</v>
      </c>
      <c r="Z30" s="239" t="e">
        <f>#REF!+#REF!+#REF!+Z33+#REF!+Z41+#REF!+Z46+#REF!+#REF!+Z54</f>
        <v>#REF!</v>
      </c>
      <c r="AA30" s="239" t="e">
        <f>#REF!+#REF!+#REF!+AA33+#REF!+AA41+#REF!+AA46+#REF!+#REF!+AA54</f>
        <v>#REF!</v>
      </c>
      <c r="AB30" s="239" t="e">
        <f>#REF!+#REF!+#REF!+AB33+#REF!+AB41+#REF!+AB46+#REF!+#REF!+AB54</f>
        <v>#REF!</v>
      </c>
      <c r="AC30" s="239" t="e">
        <f>#REF!+#REF!+#REF!+AC33+#REF!+AC41+#REF!+AC46+#REF!+#REF!+AC54</f>
        <v>#REF!</v>
      </c>
      <c r="AD30" s="239" t="e">
        <f>#REF!+#REF!+#REF!+AD33+#REF!+AD41+#REF!+AD46+#REF!+#REF!+AD54</f>
        <v>#REF!</v>
      </c>
      <c r="AE30" s="239" t="e">
        <f>#REF!+#REF!+#REF!+AE33+#REF!+AE41+#REF!+AE46+#REF!+#REF!+AE54</f>
        <v>#REF!</v>
      </c>
      <c r="AF30" s="239" t="e">
        <f>#REF!+#REF!+#REF!+AF33+#REF!+AF41+#REF!+AF46+#REF!+#REF!+AF54</f>
        <v>#REF!</v>
      </c>
      <c r="AG30" s="239" t="e">
        <f>#REF!+#REF!+#REF!+AG33+#REF!+AG41+#REF!+AG46+#REF!+#REF!+AG54</f>
        <v>#REF!</v>
      </c>
      <c r="AH30" s="239" t="e">
        <f>#REF!+#REF!+#REF!+AH33+#REF!+AH41+#REF!+AH46+#REF!+#REF!+AH54</f>
        <v>#REF!</v>
      </c>
      <c r="AI30" s="239" t="e">
        <f>#REF!+#REF!+#REF!+AI33+#REF!+AI41+#REF!+AI46+#REF!+#REF!+AI54</f>
        <v>#REF!</v>
      </c>
      <c r="AJ30" s="239" t="e">
        <f>#REF!+#REF!+#REF!+AJ33+#REF!+AJ41+#REF!+AJ46+#REF!+#REF!+AJ54</f>
        <v>#REF!</v>
      </c>
      <c r="AK30" s="85" t="e">
        <f t="shared" ref="AK30" si="34">X30/K30*100</f>
        <v>#REF!</v>
      </c>
      <c r="AL30" s="34" t="e">
        <f>#REF!+#REF!+#REF!+AL33+#REF!+AL41+#REF!+AL46+#REF!+#REF!+AL54</f>
        <v>#REF!</v>
      </c>
      <c r="AM30" s="34" t="e">
        <f>#REF!+#REF!+#REF!+AM33+#REF!+AM41+#REF!+AM46+#REF!+#REF!+AM54</f>
        <v>#REF!</v>
      </c>
      <c r="AN30" s="34" t="e">
        <f>#REF!+#REF!+#REF!+AN33+#REF!+AN41+#REF!+AN46+#REF!+#REF!+AN54</f>
        <v>#REF!</v>
      </c>
      <c r="AO30" s="34" t="e">
        <f>#REF!+#REF!+#REF!+AO33+#REF!+AO41+#REF!+AO46+#REF!+#REF!+AO54</f>
        <v>#REF!</v>
      </c>
      <c r="AP30" s="34" t="e">
        <f>#REF!+#REF!+#REF!+AP33+#REF!+AP41+#REF!+AP46+#REF!+#REF!+AP54</f>
        <v>#REF!</v>
      </c>
      <c r="AQ30" s="34" t="e">
        <f>#REF!+#REF!+#REF!+AQ33+#REF!+AQ41+#REF!+AQ46+#REF!+#REF!+AQ54</f>
        <v>#REF!</v>
      </c>
      <c r="AR30" s="34" t="e">
        <f>#REF!+#REF!+#REF!+AR33+#REF!+AR41+#REF!+AR46+#REF!+#REF!+AR54</f>
        <v>#REF!</v>
      </c>
      <c r="AS30" s="34" t="e">
        <f>#REF!+#REF!+#REF!+AS33+#REF!+AS41+#REF!+AS46+#REF!+#REF!+AS54</f>
        <v>#REF!</v>
      </c>
      <c r="AT30" s="34" t="e">
        <f>#REF!+#REF!+#REF!+AT33+#REF!+AT41+#REF!+AT46+#REF!+#REF!+AT54</f>
        <v>#REF!</v>
      </c>
      <c r="AU30" s="34" t="e">
        <f>#REF!+#REF!+#REF!+AU33+#REF!+AU41+#REF!+AU46+#REF!+#REF!+AU54</f>
        <v>#REF!</v>
      </c>
      <c r="AV30" s="34" t="e">
        <f>#REF!+#REF!+#REF!+AV33+#REF!+AV41+#REF!+AV46+#REF!+#REF!+AV54</f>
        <v>#REF!</v>
      </c>
      <c r="AW30" s="34" t="e">
        <f>#REF!+#REF!+#REF!+AW33+#REF!+AW41+#REF!+AW46+#REF!+#REF!+AW54</f>
        <v>#REF!</v>
      </c>
      <c r="AX30" s="34" t="e">
        <f>#REF!+#REF!+#REF!+AX33+#REF!+AX41+#REF!+AX46+#REF!+#REF!+AX54</f>
        <v>#REF!</v>
      </c>
      <c r="AY30" s="34" t="e">
        <f>#REF!+#REF!+#REF!+AY33+#REF!+AY41+#REF!+AY46+#REF!+#REF!+AY54</f>
        <v>#REF!</v>
      </c>
      <c r="AZ30" s="34" t="e">
        <f>#REF!+#REF!+#REF!+AZ33+#REF!+AZ41+#REF!+AZ46+#REF!+#REF!+AZ54</f>
        <v>#REF!</v>
      </c>
      <c r="BA30" s="34" t="e">
        <f>#REF!+#REF!+#REF!+BA33+#REF!+BA41+#REF!+BA46+#REF!+#REF!+BA54</f>
        <v>#REF!</v>
      </c>
      <c r="BB30" s="34" t="e">
        <f>#REF!+#REF!+#REF!+BB33+#REF!+BB41+#REF!+BB46+#REF!+#REF!+BB54</f>
        <v>#REF!</v>
      </c>
      <c r="BC30" s="34" t="e">
        <f>#REF!+#REF!+#REF!+BC33+#REF!+BC41+#REF!+BC46+#REF!+#REF!+BC54</f>
        <v>#REF!</v>
      </c>
      <c r="BD30" s="34" t="e">
        <f>#REF!+#REF!+#REF!+BD33+#REF!+BD41+#REF!+BD46+#REF!+#REF!+BD54</f>
        <v>#REF!</v>
      </c>
      <c r="BE30" s="34" t="e">
        <f>#REF!+#REF!+#REF!+BE33+#REF!+BE41+#REF!+BE46+#REF!+#REF!+BE54</f>
        <v>#REF!</v>
      </c>
      <c r="BF30" s="34" t="e">
        <f>#REF!+#REF!+#REF!+BF33+#REF!+BF41+#REF!+BF46+#REF!+#REF!+BF54</f>
        <v>#REF!</v>
      </c>
      <c r="BG30" s="34" t="e">
        <f>#REF!+#REF!+#REF!+BG33+#REF!+BG41+#REF!+BG46+#REF!+#REF!+BG54</f>
        <v>#REF!</v>
      </c>
      <c r="BH30" s="34" t="e">
        <f>#REF!+#REF!+#REF!+BH33+#REF!+BH41+#REF!+BH46+#REF!+#REF!+BH54</f>
        <v>#REF!</v>
      </c>
      <c r="BI30" s="34" t="e">
        <f>#REF!+#REF!+#REF!+BI33+#REF!+BI41+#REF!+BI46+#REF!+#REF!+BI54</f>
        <v>#REF!</v>
      </c>
      <c r="BJ30" s="34" t="e">
        <f>#REF!+#REF!+#REF!+BJ33+#REF!+BJ41+#REF!+BJ46+#REF!+#REF!+BJ54</f>
        <v>#REF!</v>
      </c>
      <c r="BK30" s="34" t="e">
        <f>#REF!+#REF!+#REF!+BK33+#REF!+BK41+#REF!+BK46+#REF!+#REF!+BK54</f>
        <v>#REF!</v>
      </c>
      <c r="BL30" s="34" t="e">
        <f>#REF!+#REF!+#REF!+BL33+#REF!+BL41+#REF!+BL46+#REF!+#REF!+BL54</f>
        <v>#REF!</v>
      </c>
      <c r="BM30" s="34" t="e">
        <f>#REF!+#REF!+#REF!+BM33+#REF!+BM41+#REF!+BM46+#REF!+#REF!+BM54</f>
        <v>#REF!</v>
      </c>
      <c r="BN30" s="34" t="e">
        <f>#REF!+#REF!+#REF!+BN33+#REF!+BN41+#REF!+BN46+#REF!+#REF!+BN54</f>
        <v>#REF!</v>
      </c>
      <c r="BO30" s="34" t="e">
        <f>#REF!+#REF!+#REF!+BO33+#REF!+BO41+#REF!+BO46+#REF!+#REF!+BO54</f>
        <v>#REF!</v>
      </c>
      <c r="BP30" s="34" t="e">
        <f>#REF!+#REF!+#REF!+BP33+#REF!+BP41+#REF!+BP46+#REF!+#REF!+BP54</f>
        <v>#REF!</v>
      </c>
      <c r="BQ30" s="34" t="e">
        <f>#REF!+#REF!+#REF!+BQ33+#REF!+BQ41+#REF!+BQ46+#REF!+#REF!+BQ54</f>
        <v>#REF!</v>
      </c>
      <c r="BR30" s="34" t="e">
        <f>#REF!+#REF!+#REF!+BR33+#REF!+BR41+#REF!+BR46+#REF!+#REF!+BR54</f>
        <v>#REF!</v>
      </c>
      <c r="BS30" s="34" t="e">
        <f>#REF!+#REF!+#REF!+BS33+#REF!+BS41+#REF!+BS46+#REF!+#REF!+BS54</f>
        <v>#REF!</v>
      </c>
      <c r="BT30" s="34" t="e">
        <f>#REF!+#REF!+#REF!+BT33+#REF!+BT41+#REF!+BT46+#REF!+#REF!+BT54</f>
        <v>#REF!</v>
      </c>
      <c r="BU30" s="34" t="e">
        <f>#REF!+#REF!+#REF!+BU33+#REF!+BU41+#REF!+BU46+#REF!+#REF!+BU54</f>
        <v>#REF!</v>
      </c>
      <c r="BV30" s="111" t="e">
        <f t="shared" si="15"/>
        <v>#REF!</v>
      </c>
      <c r="BW30" s="85" t="e">
        <f t="shared" si="16"/>
        <v>#REF!</v>
      </c>
      <c r="BX30" s="4"/>
      <c r="CA30" s="57"/>
    </row>
    <row r="31" spans="1:79" s="62" customFormat="1">
      <c r="A31" s="76">
        <v>1</v>
      </c>
      <c r="B31" s="52" t="s">
        <v>265</v>
      </c>
      <c r="C31" s="238">
        <v>190053</v>
      </c>
      <c r="D31" s="238">
        <v>213619</v>
      </c>
      <c r="E31" s="238">
        <v>144173</v>
      </c>
      <c r="F31" s="238">
        <v>210.16496795072956</v>
      </c>
      <c r="G31" s="238">
        <v>197.57938397250277</v>
      </c>
      <c r="H31" s="238">
        <v>201028</v>
      </c>
      <c r="I31" s="240">
        <v>105.77470495072427</v>
      </c>
      <c r="J31" s="447">
        <v>94.105861370009222</v>
      </c>
      <c r="K31" s="238">
        <v>338</v>
      </c>
      <c r="L31" s="238">
        <v>338</v>
      </c>
      <c r="M31" s="238">
        <v>0</v>
      </c>
      <c r="N31" s="238">
        <v>338</v>
      </c>
      <c r="O31" s="238">
        <v>0</v>
      </c>
      <c r="P31" s="238">
        <v>0</v>
      </c>
      <c r="Q31" s="238">
        <v>0</v>
      </c>
      <c r="R31" s="238">
        <v>0</v>
      </c>
      <c r="S31" s="238">
        <v>0</v>
      </c>
      <c r="T31" s="238">
        <v>0</v>
      </c>
      <c r="U31" s="238">
        <v>0</v>
      </c>
      <c r="V31" s="238">
        <v>0</v>
      </c>
      <c r="W31" s="238">
        <v>0</v>
      </c>
      <c r="X31" s="238">
        <v>338</v>
      </c>
      <c r="Y31" s="238">
        <v>338</v>
      </c>
      <c r="Z31" s="238">
        <v>0</v>
      </c>
      <c r="AA31" s="238">
        <v>338</v>
      </c>
      <c r="AB31" s="238">
        <v>0</v>
      </c>
      <c r="AC31" s="238">
        <v>0</v>
      </c>
      <c r="AD31" s="238">
        <v>0</v>
      </c>
      <c r="AE31" s="238">
        <v>0</v>
      </c>
      <c r="AF31" s="238">
        <v>0</v>
      </c>
      <c r="AG31" s="238">
        <v>0</v>
      </c>
      <c r="AH31" s="238">
        <v>0</v>
      </c>
      <c r="AI31" s="238">
        <v>0</v>
      </c>
      <c r="AJ31" s="238">
        <v>0</v>
      </c>
      <c r="AK31" s="232">
        <v>100</v>
      </c>
      <c r="AL31" s="39">
        <v>189715</v>
      </c>
      <c r="AM31" s="39">
        <v>213281</v>
      </c>
      <c r="AN31" s="39">
        <v>168336</v>
      </c>
      <c r="AO31" s="39">
        <v>191902</v>
      </c>
      <c r="AP31" s="39">
        <v>63703</v>
      </c>
      <c r="AQ31" s="39">
        <v>82340</v>
      </c>
      <c r="AR31" s="39">
        <v>94633</v>
      </c>
      <c r="AS31" s="39">
        <v>99562</v>
      </c>
      <c r="AT31" s="39">
        <v>10000</v>
      </c>
      <c r="AU31" s="39">
        <v>0</v>
      </c>
      <c r="AV31" s="39"/>
      <c r="AW31" s="39"/>
      <c r="AX31" s="39">
        <v>21379</v>
      </c>
      <c r="AY31" s="39">
        <v>21379</v>
      </c>
      <c r="AZ31" s="39">
        <v>21379</v>
      </c>
      <c r="BA31" s="39">
        <v>21379</v>
      </c>
      <c r="BB31" s="39">
        <v>0</v>
      </c>
      <c r="BC31" s="39"/>
      <c r="BD31" s="39">
        <v>0</v>
      </c>
      <c r="BE31" s="39">
        <v>0</v>
      </c>
      <c r="BF31" s="39">
        <v>21379</v>
      </c>
      <c r="BG31" s="39">
        <v>0</v>
      </c>
      <c r="BH31" s="39">
        <v>200690</v>
      </c>
      <c r="BI31" s="39">
        <v>182093</v>
      </c>
      <c r="BJ31" s="39">
        <v>82340</v>
      </c>
      <c r="BK31" s="39">
        <v>95117</v>
      </c>
      <c r="BL31" s="39">
        <v>4636</v>
      </c>
      <c r="BM31" s="39">
        <v>0</v>
      </c>
      <c r="BN31" s="39"/>
      <c r="BO31" s="39">
        <v>18597</v>
      </c>
      <c r="BP31" s="39">
        <v>18597</v>
      </c>
      <c r="BQ31" s="39">
        <v>0</v>
      </c>
      <c r="BR31" s="39">
        <v>0</v>
      </c>
      <c r="BS31" s="39">
        <v>0</v>
      </c>
      <c r="BT31" s="39">
        <v>18597</v>
      </c>
      <c r="BU31" s="39"/>
      <c r="BV31" s="240">
        <v>105.78499327939276</v>
      </c>
      <c r="BW31" s="232">
        <v>94.096520552698081</v>
      </c>
      <c r="BX31" s="213"/>
      <c r="CA31" s="218"/>
    </row>
    <row r="32" spans="1:79" s="62" customFormat="1">
      <c r="A32" s="76">
        <v>2</v>
      </c>
      <c r="B32" s="52" t="s">
        <v>264</v>
      </c>
      <c r="C32" s="238">
        <v>305040</v>
      </c>
      <c r="D32" s="238">
        <v>327341</v>
      </c>
      <c r="E32" s="238">
        <v>210128</v>
      </c>
      <c r="F32" s="238">
        <v>259.60427527933774</v>
      </c>
      <c r="G32" s="238" t="e">
        <v>#DIV/0!</v>
      </c>
      <c r="H32" s="238">
        <v>292767</v>
      </c>
      <c r="I32" s="240">
        <v>95.976593233674265</v>
      </c>
      <c r="J32" s="447">
        <v>89.437925588300885</v>
      </c>
      <c r="K32" s="238">
        <v>10442</v>
      </c>
      <c r="L32" s="238">
        <v>10442</v>
      </c>
      <c r="M32" s="238">
        <v>10403</v>
      </c>
      <c r="N32" s="238">
        <v>39</v>
      </c>
      <c r="O32" s="238">
        <v>0</v>
      </c>
      <c r="P32" s="238">
        <v>0</v>
      </c>
      <c r="Q32" s="238">
        <v>0</v>
      </c>
      <c r="R32" s="238">
        <v>0</v>
      </c>
      <c r="S32" s="238">
        <v>0</v>
      </c>
      <c r="T32" s="238">
        <v>0</v>
      </c>
      <c r="U32" s="238">
        <v>0</v>
      </c>
      <c r="V32" s="238">
        <v>0</v>
      </c>
      <c r="W32" s="238">
        <v>0</v>
      </c>
      <c r="X32" s="238">
        <v>8770</v>
      </c>
      <c r="Y32" s="238">
        <v>8770</v>
      </c>
      <c r="Z32" s="238">
        <v>6615</v>
      </c>
      <c r="AA32" s="238">
        <v>33</v>
      </c>
      <c r="AB32" s="238">
        <v>2122</v>
      </c>
      <c r="AC32" s="238">
        <v>0</v>
      </c>
      <c r="AD32" s="238"/>
      <c r="AE32" s="238"/>
      <c r="AF32" s="238"/>
      <c r="AG32" s="238"/>
      <c r="AH32" s="238"/>
      <c r="AI32" s="238"/>
      <c r="AJ32" s="238"/>
      <c r="AK32" s="232">
        <v>83.987741811913423</v>
      </c>
      <c r="AL32" s="39">
        <v>294598</v>
      </c>
      <c r="AM32" s="39">
        <v>316899</v>
      </c>
      <c r="AN32" s="39">
        <v>132254</v>
      </c>
      <c r="AO32" s="39">
        <v>154555</v>
      </c>
      <c r="AP32" s="39">
        <v>44170</v>
      </c>
      <c r="AQ32" s="39">
        <v>45510</v>
      </c>
      <c r="AR32" s="39">
        <v>58084</v>
      </c>
      <c r="AS32" s="39">
        <v>79045</v>
      </c>
      <c r="AT32" s="39">
        <v>30000</v>
      </c>
      <c r="AU32" s="39">
        <v>0</v>
      </c>
      <c r="AV32" s="39"/>
      <c r="AW32" s="39"/>
      <c r="AX32" s="39">
        <v>162344</v>
      </c>
      <c r="AY32" s="39">
        <v>162344</v>
      </c>
      <c r="AZ32" s="39">
        <v>162344</v>
      </c>
      <c r="BA32" s="39">
        <v>162344</v>
      </c>
      <c r="BB32" s="39">
        <v>132000</v>
      </c>
      <c r="BC32" s="39">
        <v>132000</v>
      </c>
      <c r="BD32" s="39">
        <v>0</v>
      </c>
      <c r="BE32" s="39">
        <v>0</v>
      </c>
      <c r="BF32" s="39">
        <v>30344</v>
      </c>
      <c r="BG32" s="39">
        <v>0</v>
      </c>
      <c r="BH32" s="39">
        <v>283997</v>
      </c>
      <c r="BI32" s="39">
        <v>123838</v>
      </c>
      <c r="BJ32" s="39">
        <v>29184</v>
      </c>
      <c r="BK32" s="39">
        <v>75758</v>
      </c>
      <c r="BL32" s="39">
        <v>18896</v>
      </c>
      <c r="BM32" s="39">
        <v>0</v>
      </c>
      <c r="BN32" s="39"/>
      <c r="BO32" s="39">
        <v>160159</v>
      </c>
      <c r="BP32" s="39">
        <v>160159</v>
      </c>
      <c r="BQ32" s="39">
        <v>132000</v>
      </c>
      <c r="BR32" s="39">
        <v>0</v>
      </c>
      <c r="BS32" s="39">
        <v>0</v>
      </c>
      <c r="BT32" s="39">
        <v>28159</v>
      </c>
      <c r="BU32" s="39">
        <v>0</v>
      </c>
      <c r="BV32" s="240">
        <v>96.401537009755671</v>
      </c>
      <c r="BW32" s="232">
        <v>89.617512204203862</v>
      </c>
      <c r="BX32" s="213"/>
      <c r="CA32" s="218"/>
    </row>
    <row r="33" spans="1:76">
      <c r="A33" s="450">
        <v>3</v>
      </c>
      <c r="B33" s="451" t="s">
        <v>989</v>
      </c>
      <c r="C33" s="452">
        <f>C34+C37+C40</f>
        <v>627416</v>
      </c>
      <c r="D33" s="452">
        <f t="shared" ref="D33:H33" si="35">D34+D37+D40</f>
        <v>500728</v>
      </c>
      <c r="E33" s="452">
        <f t="shared" si="35"/>
        <v>283685</v>
      </c>
      <c r="F33" s="452">
        <f t="shared" si="35"/>
        <v>164.39908047418851</v>
      </c>
      <c r="G33" s="452">
        <f t="shared" si="35"/>
        <v>210.36317500257326</v>
      </c>
      <c r="H33" s="452">
        <f t="shared" si="35"/>
        <v>428762</v>
      </c>
      <c r="I33" s="453">
        <f t="shared" ref="I33:I45" si="36">H33/C33*100</f>
        <v>68.337753579762079</v>
      </c>
      <c r="J33" s="447">
        <f t="shared" si="6"/>
        <v>85.627726030899012</v>
      </c>
      <c r="K33" s="421">
        <f>K34+K37+K40</f>
        <v>5404</v>
      </c>
      <c r="L33" s="421">
        <f t="shared" ref="L33:AD33" si="37">L34+L37+L40</f>
        <v>5404</v>
      </c>
      <c r="M33" s="421">
        <f t="shared" si="37"/>
        <v>4460</v>
      </c>
      <c r="N33" s="421">
        <f t="shared" si="37"/>
        <v>944</v>
      </c>
      <c r="O33" s="421">
        <f t="shared" si="37"/>
        <v>0</v>
      </c>
      <c r="P33" s="421">
        <f t="shared" si="37"/>
        <v>0</v>
      </c>
      <c r="Q33" s="421">
        <f t="shared" si="37"/>
        <v>0</v>
      </c>
      <c r="R33" s="421">
        <f t="shared" si="37"/>
        <v>0</v>
      </c>
      <c r="S33" s="421">
        <f t="shared" si="37"/>
        <v>0</v>
      </c>
      <c r="T33" s="421">
        <f t="shared" si="37"/>
        <v>0</v>
      </c>
      <c r="U33" s="421">
        <f t="shared" si="37"/>
        <v>0</v>
      </c>
      <c r="V33" s="421">
        <f t="shared" si="37"/>
        <v>0</v>
      </c>
      <c r="W33" s="421">
        <f t="shared" si="37"/>
        <v>0</v>
      </c>
      <c r="X33" s="421">
        <f t="shared" si="37"/>
        <v>3334</v>
      </c>
      <c r="Y33" s="421">
        <f t="shared" si="37"/>
        <v>3334</v>
      </c>
      <c r="Z33" s="421">
        <f t="shared" si="37"/>
        <v>3334</v>
      </c>
      <c r="AA33" s="421">
        <f t="shared" si="37"/>
        <v>0</v>
      </c>
      <c r="AB33" s="421">
        <f t="shared" si="37"/>
        <v>0</v>
      </c>
      <c r="AC33" s="421">
        <f t="shared" si="37"/>
        <v>0</v>
      </c>
      <c r="AD33" s="421">
        <f t="shared" si="37"/>
        <v>0</v>
      </c>
      <c r="AE33" s="451"/>
      <c r="AF33" s="451"/>
      <c r="AG33" s="451"/>
      <c r="AH33" s="451"/>
      <c r="AI33" s="451"/>
      <c r="AJ33" s="451"/>
      <c r="AK33" s="454">
        <f t="shared" ref="AK33" si="38">X33/K33*100</f>
        <v>61.695040710584749</v>
      </c>
      <c r="AL33" s="421">
        <f t="shared" ref="AL33:BT33" si="39">AL34+AL37+AL40</f>
        <v>622012</v>
      </c>
      <c r="AM33" s="421">
        <f t="shared" si="39"/>
        <v>495324</v>
      </c>
      <c r="AN33" s="421">
        <f t="shared" si="39"/>
        <v>348231</v>
      </c>
      <c r="AO33" s="421">
        <f t="shared" si="39"/>
        <v>330543</v>
      </c>
      <c r="AP33" s="421">
        <f t="shared" si="39"/>
        <v>34304</v>
      </c>
      <c r="AQ33" s="421">
        <f t="shared" si="39"/>
        <v>34304</v>
      </c>
      <c r="AR33" s="421">
        <f t="shared" si="39"/>
        <v>298927</v>
      </c>
      <c r="AS33" s="421">
        <f t="shared" si="39"/>
        <v>281239</v>
      </c>
      <c r="AT33" s="421">
        <f t="shared" si="39"/>
        <v>15000</v>
      </c>
      <c r="AU33" s="421">
        <f t="shared" si="39"/>
        <v>0</v>
      </c>
      <c r="AV33" s="421"/>
      <c r="AW33" s="421"/>
      <c r="AX33" s="421">
        <f t="shared" si="39"/>
        <v>273781</v>
      </c>
      <c r="AY33" s="421">
        <f t="shared" si="39"/>
        <v>164781</v>
      </c>
      <c r="AZ33" s="421">
        <f t="shared" si="39"/>
        <v>273781</v>
      </c>
      <c r="BA33" s="421">
        <f t="shared" si="39"/>
        <v>164781</v>
      </c>
      <c r="BB33" s="421">
        <f t="shared" si="39"/>
        <v>250000</v>
      </c>
      <c r="BC33" s="421">
        <f t="shared" si="39"/>
        <v>141000</v>
      </c>
      <c r="BD33" s="421">
        <f t="shared" si="39"/>
        <v>0</v>
      </c>
      <c r="BE33" s="421">
        <f t="shared" si="39"/>
        <v>9298</v>
      </c>
      <c r="BF33" s="421">
        <f t="shared" si="39"/>
        <v>14483</v>
      </c>
      <c r="BG33" s="421">
        <f t="shared" si="39"/>
        <v>0</v>
      </c>
      <c r="BH33" s="421">
        <f t="shared" si="39"/>
        <v>425428</v>
      </c>
      <c r="BI33" s="421">
        <f t="shared" si="39"/>
        <v>262078</v>
      </c>
      <c r="BJ33" s="421">
        <f t="shared" si="39"/>
        <v>12685</v>
      </c>
      <c r="BK33" s="421">
        <f t="shared" si="39"/>
        <v>243153</v>
      </c>
      <c r="BL33" s="421">
        <f t="shared" si="39"/>
        <v>6240</v>
      </c>
      <c r="BM33" s="421">
        <f t="shared" si="39"/>
        <v>0</v>
      </c>
      <c r="BN33" s="421"/>
      <c r="BO33" s="421">
        <f t="shared" si="39"/>
        <v>163350</v>
      </c>
      <c r="BP33" s="421">
        <f t="shared" si="39"/>
        <v>163350</v>
      </c>
      <c r="BQ33" s="421">
        <f t="shared" si="39"/>
        <v>141000</v>
      </c>
      <c r="BR33" s="421">
        <f t="shared" si="39"/>
        <v>0</v>
      </c>
      <c r="BS33" s="421">
        <f t="shared" si="39"/>
        <v>9081</v>
      </c>
      <c r="BT33" s="421">
        <f t="shared" si="39"/>
        <v>13269</v>
      </c>
      <c r="BU33" s="421"/>
      <c r="BV33" s="453">
        <f t="shared" si="15"/>
        <v>68.39546503925969</v>
      </c>
      <c r="BW33" s="455">
        <f t="shared" si="16"/>
        <v>85.888832360232897</v>
      </c>
      <c r="BX33" s="456"/>
    </row>
    <row r="34" spans="1:76" hidden="1">
      <c r="A34" s="450"/>
      <c r="B34" s="451" t="s">
        <v>335</v>
      </c>
      <c r="C34" s="452">
        <f>C35+C36</f>
        <v>273781</v>
      </c>
      <c r="D34" s="452">
        <f t="shared" ref="D34:H34" si="40">D35+D36</f>
        <v>164781</v>
      </c>
      <c r="E34" s="452">
        <f t="shared" si="40"/>
        <v>152495</v>
      </c>
      <c r="F34" s="452">
        <f t="shared" si="40"/>
        <v>106.9476344813086</v>
      </c>
      <c r="G34" s="452">
        <f t="shared" si="40"/>
        <v>150.36797774371996</v>
      </c>
      <c r="H34" s="452">
        <f t="shared" si="40"/>
        <v>163350</v>
      </c>
      <c r="I34" s="453">
        <f t="shared" si="36"/>
        <v>59.664476351536443</v>
      </c>
      <c r="J34" s="447">
        <f t="shared" si="6"/>
        <v>99.131574635425196</v>
      </c>
      <c r="K34" s="421">
        <f t="shared" ref="K34:K53" si="41">L34+Q34</f>
        <v>0</v>
      </c>
      <c r="L34" s="421">
        <f t="shared" ref="L34:L53" si="42">SUM(M34:P34)</f>
        <v>0</v>
      </c>
      <c r="M34" s="453"/>
      <c r="N34" s="453"/>
      <c r="O34" s="453"/>
      <c r="P34" s="453"/>
      <c r="Q34" s="453"/>
      <c r="R34" s="451"/>
      <c r="S34" s="451"/>
      <c r="T34" s="451"/>
      <c r="U34" s="451"/>
      <c r="V34" s="451"/>
      <c r="W34" s="451"/>
      <c r="X34" s="457">
        <f t="shared" ref="X34:X53" si="43">Y34+AD34</f>
        <v>0</v>
      </c>
      <c r="Y34" s="457">
        <f t="shared" ref="Y34:Y53" si="44">SUM(Z34:AC34)</f>
        <v>0</v>
      </c>
      <c r="Z34" s="451"/>
      <c r="AA34" s="451"/>
      <c r="AB34" s="451"/>
      <c r="AC34" s="451"/>
      <c r="AD34" s="451"/>
      <c r="AE34" s="451"/>
      <c r="AF34" s="451"/>
      <c r="AG34" s="451"/>
      <c r="AH34" s="451"/>
      <c r="AI34" s="451"/>
      <c r="AJ34" s="451"/>
      <c r="AK34" s="451"/>
      <c r="AL34" s="421">
        <f>AL35+AL36</f>
        <v>273781</v>
      </c>
      <c r="AM34" s="421">
        <f t="shared" ref="AM34:AM55" si="45">AO34+AY34</f>
        <v>164781</v>
      </c>
      <c r="AN34" s="421"/>
      <c r="AO34" s="421"/>
      <c r="AP34" s="421">
        <f t="shared" ref="AP34:AU34" si="46">AP35+AP36</f>
        <v>0</v>
      </c>
      <c r="AQ34" s="421"/>
      <c r="AR34" s="421">
        <f t="shared" si="46"/>
        <v>0</v>
      </c>
      <c r="AS34" s="421"/>
      <c r="AT34" s="421">
        <f t="shared" si="46"/>
        <v>0</v>
      </c>
      <c r="AU34" s="421">
        <f t="shared" si="46"/>
        <v>0</v>
      </c>
      <c r="AV34" s="421"/>
      <c r="AW34" s="421"/>
      <c r="AX34" s="421">
        <f>AX35+AX36</f>
        <v>273781</v>
      </c>
      <c r="AY34" s="421">
        <f>AY35+AY36</f>
        <v>164781</v>
      </c>
      <c r="AZ34" s="421">
        <f t="shared" ref="AZ34:BT34" si="47">AZ35+AZ36</f>
        <v>273781</v>
      </c>
      <c r="BA34" s="421">
        <f t="shared" si="47"/>
        <v>164781</v>
      </c>
      <c r="BB34" s="421">
        <f t="shared" si="47"/>
        <v>250000</v>
      </c>
      <c r="BC34" s="421">
        <f t="shared" si="47"/>
        <v>141000</v>
      </c>
      <c r="BD34" s="421">
        <f t="shared" si="47"/>
        <v>0</v>
      </c>
      <c r="BE34" s="421">
        <f t="shared" si="47"/>
        <v>9298</v>
      </c>
      <c r="BF34" s="421">
        <f t="shared" si="47"/>
        <v>14483</v>
      </c>
      <c r="BG34" s="421">
        <f t="shared" si="47"/>
        <v>0</v>
      </c>
      <c r="BH34" s="421">
        <f t="shared" si="47"/>
        <v>163350</v>
      </c>
      <c r="BI34" s="423">
        <f t="shared" si="47"/>
        <v>0</v>
      </c>
      <c r="BJ34" s="423">
        <f t="shared" si="47"/>
        <v>0</v>
      </c>
      <c r="BK34" s="423">
        <f t="shared" si="47"/>
        <v>0</v>
      </c>
      <c r="BL34" s="423">
        <f t="shared" si="47"/>
        <v>0</v>
      </c>
      <c r="BM34" s="423">
        <f t="shared" si="47"/>
        <v>0</v>
      </c>
      <c r="BN34" s="423"/>
      <c r="BO34" s="423">
        <f t="shared" si="47"/>
        <v>163350</v>
      </c>
      <c r="BP34" s="423">
        <f t="shared" si="47"/>
        <v>163350</v>
      </c>
      <c r="BQ34" s="423">
        <f t="shared" si="47"/>
        <v>141000</v>
      </c>
      <c r="BR34" s="423">
        <f t="shared" si="47"/>
        <v>0</v>
      </c>
      <c r="BS34" s="423">
        <f t="shared" si="47"/>
        <v>9081</v>
      </c>
      <c r="BT34" s="423">
        <f t="shared" si="47"/>
        <v>13269</v>
      </c>
      <c r="BU34" s="421"/>
      <c r="BV34" s="453">
        <f t="shared" si="15"/>
        <v>59.664476351536443</v>
      </c>
      <c r="BW34" s="455">
        <f t="shared" si="16"/>
        <v>99.131574635425196</v>
      </c>
      <c r="BX34" s="456"/>
    </row>
    <row r="35" spans="1:76" s="74" customFormat="1" hidden="1">
      <c r="A35" s="458"/>
      <c r="B35" s="459" t="s">
        <v>431</v>
      </c>
      <c r="C35" s="460">
        <f>'PL2.1-GN TUNG CĐT (keodai)'!C67+'PL2.2-GN TUNG CĐT (KH2024)'!C65</f>
        <v>23781</v>
      </c>
      <c r="D35" s="460">
        <f>'PL2.1-GN TUNG CĐT (keodai)'!C67+'PL2.2-GN TUNG CĐT (KH2024)'!D65</f>
        <v>23781</v>
      </c>
      <c r="E35" s="460">
        <v>12076</v>
      </c>
      <c r="F35" s="461">
        <f t="shared" si="17"/>
        <v>50.780034481308611</v>
      </c>
      <c r="G35" s="461">
        <f t="shared" si="18"/>
        <v>50.780034481308611</v>
      </c>
      <c r="H35" s="460">
        <f>'PL2.1-GN TUNG CĐT (keodai)'!P67+'PL2.2-GN TUNG CĐT (KH2024)'!Y65</f>
        <v>22350</v>
      </c>
      <c r="I35" s="462">
        <f t="shared" si="36"/>
        <v>93.982591144190735</v>
      </c>
      <c r="J35" s="463">
        <f t="shared" si="6"/>
        <v>93.982591144190735</v>
      </c>
      <c r="K35" s="423">
        <f t="shared" si="41"/>
        <v>0</v>
      </c>
      <c r="L35" s="423">
        <f t="shared" si="42"/>
        <v>0</v>
      </c>
      <c r="M35" s="462"/>
      <c r="N35" s="462"/>
      <c r="O35" s="462"/>
      <c r="P35" s="462"/>
      <c r="Q35" s="462"/>
      <c r="R35" s="459"/>
      <c r="S35" s="459"/>
      <c r="T35" s="459"/>
      <c r="U35" s="459"/>
      <c r="V35" s="459"/>
      <c r="W35" s="459"/>
      <c r="X35" s="464">
        <f t="shared" si="43"/>
        <v>0</v>
      </c>
      <c r="Y35" s="464">
        <f t="shared" si="44"/>
        <v>0</v>
      </c>
      <c r="Z35" s="459"/>
      <c r="AA35" s="459"/>
      <c r="AB35" s="459"/>
      <c r="AC35" s="459"/>
      <c r="AD35" s="459"/>
      <c r="AE35" s="459"/>
      <c r="AF35" s="459"/>
      <c r="AG35" s="459"/>
      <c r="AH35" s="459"/>
      <c r="AI35" s="459"/>
      <c r="AJ35" s="459"/>
      <c r="AK35" s="459"/>
      <c r="AL35" s="423">
        <f>AN35+AX35</f>
        <v>23781</v>
      </c>
      <c r="AM35" s="423">
        <f t="shared" si="45"/>
        <v>23781</v>
      </c>
      <c r="AN35" s="423"/>
      <c r="AO35" s="423"/>
      <c r="AP35" s="423"/>
      <c r="AQ35" s="423"/>
      <c r="AR35" s="423"/>
      <c r="AS35" s="423"/>
      <c r="AT35" s="423"/>
      <c r="AU35" s="423"/>
      <c r="AV35" s="423"/>
      <c r="AW35" s="423"/>
      <c r="AX35" s="423">
        <f t="shared" ref="AX35:AX36" si="48">AZ35+BG35</f>
        <v>23781</v>
      </c>
      <c r="AY35" s="423">
        <f t="shared" ref="AY35:AY36" si="49">BA35+BG35</f>
        <v>23781</v>
      </c>
      <c r="AZ35" s="423">
        <f t="shared" ref="AZ35:AZ36" si="50">BB35+BD35+BE35+BF35</f>
        <v>23781</v>
      </c>
      <c r="BA35" s="423">
        <f t="shared" ref="BA35:BA36" si="51">BC35+BD35+BE35+BF35+BG35</f>
        <v>23781</v>
      </c>
      <c r="BB35" s="423"/>
      <c r="BC35" s="423"/>
      <c r="BD35" s="423"/>
      <c r="BE35" s="423">
        <f>SUMIF('PL3-GN TUNG DA'!$AO$15:$AO$514,"UBND TX.Tịnh Biên",'PL3-GN TUNG DA'!$V$15:$V$514)</f>
        <v>9298</v>
      </c>
      <c r="BF35" s="423">
        <f>SUMIF('PL3-GN TUNG DA'!$AO$15:$AO$514,"UBND TX.Tịnh Biên",'PL3-GN TUNG DA'!$W$15:$W$514)</f>
        <v>14483</v>
      </c>
      <c r="BG35" s="423"/>
      <c r="BH35" s="423">
        <f t="shared" ref="BH35:BH36" si="52">BI35+BO35</f>
        <v>22350</v>
      </c>
      <c r="BI35" s="423">
        <f t="shared" ref="BI35:BI36" si="53">BJ35+BK35+BL35+BM35</f>
        <v>0</v>
      </c>
      <c r="BJ35" s="423"/>
      <c r="BK35" s="423">
        <f>SUMIF('PL3-GN TUNG DA'!$AO$15:$AO$514,B35,'PL3-GN TUNG DA'!$AB$15:$AB$514)</f>
        <v>0</v>
      </c>
      <c r="BL35" s="423"/>
      <c r="BM35" s="423"/>
      <c r="BN35" s="423"/>
      <c r="BO35" s="423">
        <f t="shared" ref="BO35:BO36" si="54">BP35+BU35</f>
        <v>22350</v>
      </c>
      <c r="BP35" s="423">
        <f t="shared" ref="BP35:BP36" si="55">BQ35+BR35+BS35+BT35</f>
        <v>22350</v>
      </c>
      <c r="BQ35" s="423"/>
      <c r="BR35" s="423"/>
      <c r="BS35" s="423">
        <f>SUMIF('PL3-GN TUNG DA'!$AO$15:$AO$514,"UBND TX.Tịnh Biên",'PL3-GN TUNG DA'!$AJ$15:$AJ$514)</f>
        <v>9081</v>
      </c>
      <c r="BT35" s="423">
        <f>SUMIF('PL3-GN TUNG DA'!$AO$15:$AO$514,"UBND TX.Tịnh Biên",'PL3-GN TUNG DA'!$AK$15:$AK$514)</f>
        <v>13269</v>
      </c>
      <c r="BU35" s="423"/>
      <c r="BV35" s="462">
        <f t="shared" si="15"/>
        <v>93.982591144190735</v>
      </c>
      <c r="BW35" s="455">
        <f t="shared" si="16"/>
        <v>93.982591144190735</v>
      </c>
      <c r="BX35" s="465"/>
    </row>
    <row r="36" spans="1:76" s="74" customFormat="1" hidden="1">
      <c r="A36" s="458"/>
      <c r="B36" s="459" t="s">
        <v>432</v>
      </c>
      <c r="C36" s="460">
        <f>'PL2.1-GN TUNG CĐT (keodai)'!C68+'PL2.2-GN TUNG CĐT (KH2024)'!C66</f>
        <v>250000</v>
      </c>
      <c r="D36" s="460">
        <f>'PL2.1-GN TUNG CĐT (keodai)'!C68+'PL2.2-GN TUNG CĐT (KH2024)'!D66</f>
        <v>141000</v>
      </c>
      <c r="E36" s="460">
        <v>140419</v>
      </c>
      <c r="F36" s="461">
        <f t="shared" si="17"/>
        <v>56.167599999999993</v>
      </c>
      <c r="G36" s="461">
        <f t="shared" si="18"/>
        <v>99.587943262411343</v>
      </c>
      <c r="H36" s="460">
        <f>'PL2.1-GN TUNG CĐT (keodai)'!P68+'PL2.2-GN TUNG CĐT (KH2024)'!Y66</f>
        <v>141000</v>
      </c>
      <c r="I36" s="462">
        <f t="shared" si="36"/>
        <v>56.399999999999991</v>
      </c>
      <c r="J36" s="463">
        <f t="shared" si="6"/>
        <v>100</v>
      </c>
      <c r="K36" s="423">
        <f t="shared" si="41"/>
        <v>0</v>
      </c>
      <c r="L36" s="423">
        <f t="shared" si="42"/>
        <v>0</v>
      </c>
      <c r="M36" s="462"/>
      <c r="N36" s="462"/>
      <c r="O36" s="462"/>
      <c r="P36" s="462"/>
      <c r="Q36" s="462"/>
      <c r="R36" s="459"/>
      <c r="S36" s="459"/>
      <c r="T36" s="459"/>
      <c r="U36" s="459"/>
      <c r="V36" s="459"/>
      <c r="W36" s="459"/>
      <c r="X36" s="464">
        <f t="shared" si="43"/>
        <v>0</v>
      </c>
      <c r="Y36" s="464">
        <f t="shared" si="44"/>
        <v>0</v>
      </c>
      <c r="Z36" s="459"/>
      <c r="AA36" s="459"/>
      <c r="AB36" s="459"/>
      <c r="AC36" s="459"/>
      <c r="AD36" s="459"/>
      <c r="AE36" s="459"/>
      <c r="AF36" s="459"/>
      <c r="AG36" s="459"/>
      <c r="AH36" s="459"/>
      <c r="AI36" s="459"/>
      <c r="AJ36" s="459"/>
      <c r="AK36" s="459"/>
      <c r="AL36" s="423">
        <f>AN36+AX36</f>
        <v>250000</v>
      </c>
      <c r="AM36" s="423">
        <f t="shared" si="45"/>
        <v>141000</v>
      </c>
      <c r="AN36" s="423"/>
      <c r="AO36" s="423"/>
      <c r="AP36" s="423"/>
      <c r="AQ36" s="423"/>
      <c r="AR36" s="423"/>
      <c r="AS36" s="423"/>
      <c r="AT36" s="423"/>
      <c r="AU36" s="423"/>
      <c r="AV36" s="423"/>
      <c r="AW36" s="423"/>
      <c r="AX36" s="423">
        <f t="shared" si="48"/>
        <v>250000</v>
      </c>
      <c r="AY36" s="423">
        <f t="shared" si="49"/>
        <v>141000</v>
      </c>
      <c r="AZ36" s="423">
        <f t="shared" si="50"/>
        <v>250000</v>
      </c>
      <c r="BA36" s="423">
        <f t="shared" si="51"/>
        <v>141000</v>
      </c>
      <c r="BB36" s="423">
        <f>SUMIF('PL3-GN TUNG DA'!$AO$15:$AO$514,"Ban QLDA ĐTXD KV TX.Tịnh Biên",'PL3-GN TUNG DA'!$S$15:$S$514)</f>
        <v>250000</v>
      </c>
      <c r="BC36" s="423">
        <f>SUMIF('PL3-GN TUNG DA'!$AO$15:$AO$514,"Ban QLDA ĐTXD KV TX.Tịnh Biên",'PL3-GN TUNG DA'!$T$15:$T$514)</f>
        <v>141000</v>
      </c>
      <c r="BD36" s="423"/>
      <c r="BE36" s="423"/>
      <c r="BF36" s="423"/>
      <c r="BG36" s="423"/>
      <c r="BH36" s="423">
        <f t="shared" si="52"/>
        <v>141000</v>
      </c>
      <c r="BI36" s="423">
        <f t="shared" si="53"/>
        <v>0</v>
      </c>
      <c r="BJ36" s="423"/>
      <c r="BK36" s="423">
        <f>SUMIF('PL3-GN TUNG DA'!$AO$15:$AO$514,B36,'PL3-GN TUNG DA'!$AB$15:$AB$514)</f>
        <v>0</v>
      </c>
      <c r="BL36" s="423"/>
      <c r="BM36" s="423"/>
      <c r="BN36" s="423"/>
      <c r="BO36" s="423">
        <f t="shared" si="54"/>
        <v>141000</v>
      </c>
      <c r="BP36" s="423">
        <f t="shared" si="55"/>
        <v>141000</v>
      </c>
      <c r="BQ36" s="423">
        <f>SUMIF('PL3-GN TUNG DA'!$AO$15:$AO$514,"Ban QLDA ĐTXD KV TX.Tịnh Biên",'PL3-GN TUNG DA'!$AH$15:$AH$514)</f>
        <v>141000</v>
      </c>
      <c r="BR36" s="423"/>
      <c r="BS36" s="423"/>
      <c r="BT36" s="423"/>
      <c r="BU36" s="423"/>
      <c r="BV36" s="462">
        <f t="shared" si="15"/>
        <v>56.399999999999991</v>
      </c>
      <c r="BW36" s="455">
        <f t="shared" si="16"/>
        <v>100</v>
      </c>
      <c r="BX36" s="465"/>
    </row>
    <row r="37" spans="1:76" ht="54" hidden="1" customHeight="1">
      <c r="A37" s="450"/>
      <c r="B37" s="305" t="s">
        <v>336</v>
      </c>
      <c r="C37" s="452">
        <f>C38+C39</f>
        <v>301784</v>
      </c>
      <c r="D37" s="452">
        <f t="shared" ref="D37:H37" si="56">D38+D39</f>
        <v>284096</v>
      </c>
      <c r="E37" s="452">
        <f t="shared" si="56"/>
        <v>122516</v>
      </c>
      <c r="F37" s="452">
        <f t="shared" si="56"/>
        <v>40.722742592752631</v>
      </c>
      <c r="G37" s="452">
        <f t="shared" si="56"/>
        <v>43.26649385872598</v>
      </c>
      <c r="H37" s="452">
        <f t="shared" si="56"/>
        <v>244543</v>
      </c>
      <c r="I37" s="453">
        <f t="shared" si="36"/>
        <v>81.032460302733085</v>
      </c>
      <c r="J37" s="447">
        <f t="shared" si="6"/>
        <v>86.077593489524673</v>
      </c>
      <c r="K37" s="421">
        <f>K38+K39</f>
        <v>944</v>
      </c>
      <c r="L37" s="421">
        <f t="shared" ref="L37:W37" si="57">L38+L39</f>
        <v>944</v>
      </c>
      <c r="M37" s="421">
        <f t="shared" si="57"/>
        <v>0</v>
      </c>
      <c r="N37" s="421">
        <f t="shared" si="57"/>
        <v>944</v>
      </c>
      <c r="O37" s="421">
        <f t="shared" si="57"/>
        <v>0</v>
      </c>
      <c r="P37" s="421">
        <f t="shared" si="57"/>
        <v>0</v>
      </c>
      <c r="Q37" s="421">
        <f t="shared" si="57"/>
        <v>0</v>
      </c>
      <c r="R37" s="421">
        <f t="shared" si="57"/>
        <v>0</v>
      </c>
      <c r="S37" s="421">
        <f t="shared" si="57"/>
        <v>0</v>
      </c>
      <c r="T37" s="421">
        <f t="shared" si="57"/>
        <v>0</v>
      </c>
      <c r="U37" s="421">
        <f t="shared" si="57"/>
        <v>0</v>
      </c>
      <c r="V37" s="421">
        <f t="shared" si="57"/>
        <v>0</v>
      </c>
      <c r="W37" s="421">
        <f t="shared" si="57"/>
        <v>0</v>
      </c>
      <c r="X37" s="457">
        <f t="shared" si="43"/>
        <v>0</v>
      </c>
      <c r="Y37" s="457">
        <f t="shared" si="44"/>
        <v>0</v>
      </c>
      <c r="Z37" s="305"/>
      <c r="AA37" s="305"/>
      <c r="AB37" s="305"/>
      <c r="AC37" s="305"/>
      <c r="AD37" s="305"/>
      <c r="AE37" s="305"/>
      <c r="AF37" s="305"/>
      <c r="AG37" s="305"/>
      <c r="AH37" s="305"/>
      <c r="AI37" s="305"/>
      <c r="AJ37" s="305"/>
      <c r="AK37" s="305"/>
      <c r="AL37" s="421">
        <f>AL38+AL39</f>
        <v>300840</v>
      </c>
      <c r="AM37" s="421">
        <f t="shared" si="45"/>
        <v>283152</v>
      </c>
      <c r="AN37" s="421">
        <f t="shared" ref="AN37:BM37" si="58">AN38+AN39</f>
        <v>300840</v>
      </c>
      <c r="AO37" s="421">
        <f t="shared" si="58"/>
        <v>283152</v>
      </c>
      <c r="AP37" s="421">
        <f t="shared" si="58"/>
        <v>1913</v>
      </c>
      <c r="AQ37" s="421">
        <f t="shared" si="58"/>
        <v>1913</v>
      </c>
      <c r="AR37" s="421">
        <f t="shared" si="58"/>
        <v>298927</v>
      </c>
      <c r="AS37" s="421">
        <f t="shared" si="58"/>
        <v>281239</v>
      </c>
      <c r="AT37" s="421">
        <f t="shared" si="58"/>
        <v>0</v>
      </c>
      <c r="AU37" s="421">
        <f t="shared" si="58"/>
        <v>0</v>
      </c>
      <c r="AV37" s="421"/>
      <c r="AW37" s="421"/>
      <c r="AX37" s="421">
        <f t="shared" si="58"/>
        <v>0</v>
      </c>
      <c r="AY37" s="421"/>
      <c r="AZ37" s="421">
        <f t="shared" si="58"/>
        <v>0</v>
      </c>
      <c r="BA37" s="421"/>
      <c r="BB37" s="421">
        <f t="shared" si="58"/>
        <v>0</v>
      </c>
      <c r="BC37" s="421"/>
      <c r="BD37" s="421">
        <f t="shared" si="58"/>
        <v>0</v>
      </c>
      <c r="BE37" s="421">
        <f t="shared" si="58"/>
        <v>0</v>
      </c>
      <c r="BF37" s="421">
        <f t="shared" si="58"/>
        <v>0</v>
      </c>
      <c r="BG37" s="421">
        <f t="shared" si="58"/>
        <v>0</v>
      </c>
      <c r="BH37" s="421">
        <f t="shared" si="58"/>
        <v>244543</v>
      </c>
      <c r="BI37" s="421">
        <f t="shared" si="58"/>
        <v>244543</v>
      </c>
      <c r="BJ37" s="421">
        <f t="shared" si="58"/>
        <v>1390</v>
      </c>
      <c r="BK37" s="421">
        <f t="shared" si="58"/>
        <v>243153</v>
      </c>
      <c r="BL37" s="421">
        <f t="shared" si="58"/>
        <v>0</v>
      </c>
      <c r="BM37" s="421">
        <f t="shared" si="58"/>
        <v>0</v>
      </c>
      <c r="BN37" s="421"/>
      <c r="BO37" s="421"/>
      <c r="BP37" s="421"/>
      <c r="BQ37" s="421"/>
      <c r="BR37" s="421"/>
      <c r="BS37" s="421"/>
      <c r="BT37" s="421"/>
      <c r="BU37" s="421"/>
      <c r="BV37" s="453">
        <f t="shared" si="15"/>
        <v>81.286730487967034</v>
      </c>
      <c r="BW37" s="455">
        <f t="shared" si="16"/>
        <v>86.364567440809182</v>
      </c>
      <c r="BX37" s="456"/>
    </row>
    <row r="38" spans="1:76" s="74" customFormat="1" hidden="1">
      <c r="A38" s="458"/>
      <c r="B38" s="459" t="s">
        <v>431</v>
      </c>
      <c r="C38" s="460">
        <f>'PL2.1-GN TUNG CĐT (keodai)'!C70+'PL2.2-GN TUNG CĐT (KH2024)'!C68</f>
        <v>930</v>
      </c>
      <c r="D38" s="460">
        <f>'PL2.1-GN TUNG CĐT (keodai)'!C70+'PL2.2-GN TUNG CĐT (KH2024)'!D68</f>
        <v>930</v>
      </c>
      <c r="E38" s="460">
        <v>0</v>
      </c>
      <c r="F38" s="461">
        <f t="shared" si="17"/>
        <v>0</v>
      </c>
      <c r="G38" s="461">
        <f t="shared" si="18"/>
        <v>0</v>
      </c>
      <c r="H38" s="460">
        <f>'PL2.1-GN TUNG CĐT (keodai)'!P70+'PL2.2-GN TUNG CĐT (KH2024)'!Y68</f>
        <v>0</v>
      </c>
      <c r="I38" s="462">
        <f t="shared" si="36"/>
        <v>0</v>
      </c>
      <c r="J38" s="463">
        <f t="shared" si="6"/>
        <v>0</v>
      </c>
      <c r="K38" s="423">
        <f t="shared" si="41"/>
        <v>0</v>
      </c>
      <c r="L38" s="423">
        <f t="shared" si="42"/>
        <v>0</v>
      </c>
      <c r="M38" s="462"/>
      <c r="N38" s="462"/>
      <c r="O38" s="462"/>
      <c r="P38" s="462"/>
      <c r="Q38" s="462"/>
      <c r="R38" s="459"/>
      <c r="S38" s="459"/>
      <c r="T38" s="459"/>
      <c r="U38" s="459"/>
      <c r="V38" s="459"/>
      <c r="W38" s="459"/>
      <c r="X38" s="464">
        <f t="shared" si="43"/>
        <v>0</v>
      </c>
      <c r="Y38" s="464">
        <f t="shared" si="44"/>
        <v>0</v>
      </c>
      <c r="Z38" s="459"/>
      <c r="AA38" s="459"/>
      <c r="AB38" s="459"/>
      <c r="AC38" s="459"/>
      <c r="AD38" s="459"/>
      <c r="AE38" s="459"/>
      <c r="AF38" s="459"/>
      <c r="AG38" s="459"/>
      <c r="AH38" s="459"/>
      <c r="AI38" s="459"/>
      <c r="AJ38" s="459"/>
      <c r="AK38" s="459"/>
      <c r="AL38" s="423">
        <f>AN38+AX38</f>
        <v>930</v>
      </c>
      <c r="AM38" s="423">
        <f t="shared" si="45"/>
        <v>930</v>
      </c>
      <c r="AN38" s="423">
        <f t="shared" ref="AN38:AN40" si="59">AP38+AR38+AT38+AU38</f>
        <v>930</v>
      </c>
      <c r="AO38" s="423">
        <f t="shared" ref="AO38:AO40" si="60">AQ38+AS38+AT38+AV38+AW38</f>
        <v>930</v>
      </c>
      <c r="AP38" s="423">
        <f>SUMIF('PL3-GN TUNG DA'!$AO$15:$AO$514,"UBND TX.Tịnh Biên",'PL3-GN TUNG DA'!$G$15:$G$514)</f>
        <v>0</v>
      </c>
      <c r="AQ38" s="423">
        <f>SUMIF('PL3-GN TUNG DA'!$AO$15:$AO$514,"UBND TX.Tịnh Biên",'PL3-GN TUNG DA'!$H$15:$H$514)</f>
        <v>0</v>
      </c>
      <c r="AR38" s="423">
        <f>SUMIF('PL3-GN TUNG DA'!$AO$15:$AO$514,"UBND TX.Tịnh Biên",'PL3-GN TUNG DA'!$I$15:$I$514)</f>
        <v>930</v>
      </c>
      <c r="AS38" s="423">
        <f>SUMIF('PL3-GN TUNG DA'!$AO$15:$AO$514,"UBND TX.Tịnh Biên",'PL3-GN TUNG DA'!$J$15:$J$514)</f>
        <v>930</v>
      </c>
      <c r="AT38" s="423"/>
      <c r="AU38" s="423"/>
      <c r="AV38" s="423"/>
      <c r="AW38" s="423"/>
      <c r="AX38" s="423"/>
      <c r="AY38" s="423"/>
      <c r="AZ38" s="423"/>
      <c r="BA38" s="423"/>
      <c r="BB38" s="423"/>
      <c r="BC38" s="423"/>
      <c r="BD38" s="423"/>
      <c r="BE38" s="423"/>
      <c r="BF38" s="423"/>
      <c r="BG38" s="423"/>
      <c r="BH38" s="423">
        <f t="shared" ref="BH38:BH40" si="61">BI38+BO38</f>
        <v>0</v>
      </c>
      <c r="BI38" s="423">
        <f t="shared" ref="BI38:BI40" si="62">BJ38+BK38+BL38+BM38</f>
        <v>0</v>
      </c>
      <c r="BJ38" s="423"/>
      <c r="BK38" s="423">
        <f>SUMIF('PL3-GN TUNG DA'!$AO$15:$AO$514,"UBND TX.Tịnh Biên",'PL3-GN TUNG DA'!$AB$15:$AB$514)</f>
        <v>0</v>
      </c>
      <c r="BL38" s="423"/>
      <c r="BM38" s="423"/>
      <c r="BN38" s="423"/>
      <c r="BO38" s="423"/>
      <c r="BP38" s="423"/>
      <c r="BQ38" s="423"/>
      <c r="BR38" s="423"/>
      <c r="BS38" s="423"/>
      <c r="BT38" s="423"/>
      <c r="BU38" s="423"/>
      <c r="BV38" s="462">
        <f t="shared" si="15"/>
        <v>0</v>
      </c>
      <c r="BW38" s="455">
        <f t="shared" si="16"/>
        <v>0</v>
      </c>
      <c r="BX38" s="465"/>
    </row>
    <row r="39" spans="1:76" s="74" customFormat="1" hidden="1">
      <c r="A39" s="458"/>
      <c r="B39" s="459" t="s">
        <v>432</v>
      </c>
      <c r="C39" s="460">
        <f>'PL2.1-GN TUNG CĐT (keodai)'!C71+'PL2.2-GN TUNG CĐT (KH2024)'!C69</f>
        <v>300854</v>
      </c>
      <c r="D39" s="460">
        <f>'PL2.1-GN TUNG CĐT (keodai)'!C71+'PL2.2-GN TUNG CĐT (KH2024)'!D69</f>
        <v>283166</v>
      </c>
      <c r="E39" s="460">
        <v>122516</v>
      </c>
      <c r="F39" s="461">
        <f t="shared" si="17"/>
        <v>40.722742592752631</v>
      </c>
      <c r="G39" s="461">
        <f t="shared" si="18"/>
        <v>43.26649385872598</v>
      </c>
      <c r="H39" s="460">
        <f>'PL2.1-GN TUNG CĐT (keodai)'!P71+'PL2.2-GN TUNG CĐT (KH2024)'!Y69</f>
        <v>244543</v>
      </c>
      <c r="I39" s="462">
        <f t="shared" si="36"/>
        <v>81.282947875049032</v>
      </c>
      <c r="J39" s="463">
        <f t="shared" si="6"/>
        <v>86.360297493343126</v>
      </c>
      <c r="K39" s="423">
        <f t="shared" si="41"/>
        <v>944</v>
      </c>
      <c r="L39" s="423">
        <f t="shared" si="42"/>
        <v>944</v>
      </c>
      <c r="M39" s="423">
        <f>SUMIF('PL4-GN KD23-24'!$AD$11:$AD$489,"Ban QLDA ĐTXD KV TX Tịnh Biên",'PL4-GN KD23-24'!$E$11:$E$489)</f>
        <v>0</v>
      </c>
      <c r="N39" s="423">
        <f>SUMIF('PL4-GN KD23-24'!$AD$11:$AD$489,"Ban QLDA ĐTXD KV TX Tịnh Biên",'PL4-GN KD23-24'!$F$11:$F$489)</f>
        <v>944</v>
      </c>
      <c r="O39" s="423">
        <f>SUMIF('PL4-GN KD23-24'!$AD$11:$AD$489,B39,'PL4-GN KD23-24'!$G$11:$G$489)</f>
        <v>0</v>
      </c>
      <c r="P39" s="423">
        <f>SUMIF('PL4-GN KD23-24'!$AD$11:$AD$489,B39,'PL4-GN KD23-24'!$H$11:$H$489)</f>
        <v>0</v>
      </c>
      <c r="Q39" s="462"/>
      <c r="R39" s="459"/>
      <c r="S39" s="459"/>
      <c r="T39" s="459"/>
      <c r="U39" s="459"/>
      <c r="V39" s="459"/>
      <c r="W39" s="459"/>
      <c r="X39" s="464">
        <f t="shared" si="43"/>
        <v>0</v>
      </c>
      <c r="Y39" s="464">
        <f t="shared" si="44"/>
        <v>0</v>
      </c>
      <c r="Z39" s="459"/>
      <c r="AA39" s="459"/>
      <c r="AB39" s="459"/>
      <c r="AC39" s="459"/>
      <c r="AD39" s="459"/>
      <c r="AE39" s="459"/>
      <c r="AF39" s="459"/>
      <c r="AG39" s="459"/>
      <c r="AH39" s="459"/>
      <c r="AI39" s="459"/>
      <c r="AJ39" s="459"/>
      <c r="AK39" s="459"/>
      <c r="AL39" s="423">
        <f>AN39+AX39</f>
        <v>299910</v>
      </c>
      <c r="AM39" s="423">
        <f t="shared" si="45"/>
        <v>282222</v>
      </c>
      <c r="AN39" s="423">
        <f t="shared" si="59"/>
        <v>299910</v>
      </c>
      <c r="AO39" s="423">
        <f t="shared" si="60"/>
        <v>282222</v>
      </c>
      <c r="AP39" s="423">
        <f>SUMIF('PL3-GN TUNG DA'!$AO$15:$AO$514,"Ban QLDA ĐTXD KV TX.Tịnh Biên",'PL3-GN TUNG DA'!$G$15:$G$514)</f>
        <v>1913</v>
      </c>
      <c r="AQ39" s="423">
        <f>SUMIF('PL3-GN TUNG DA'!$AO$15:$AO$514,"Ban QLDA ĐTXD KV TX.Tịnh Biên",'PL3-GN TUNG DA'!$H$15:$H$514)</f>
        <v>1913</v>
      </c>
      <c r="AR39" s="423">
        <f>SUMIF('PL3-GN TUNG DA'!$AO$15:$AO$514,"Ban QLDA ĐTXD KV TX.Tịnh Biên",'PL3-GN TUNG DA'!$I$15:$I$514)</f>
        <v>297997</v>
      </c>
      <c r="AS39" s="423">
        <f>SUMIF('PL3-GN TUNG DA'!$AO$15:$AO$514,"Ban QLDA ĐTXD KV TX.Tịnh Biên",'PL3-GN TUNG DA'!$J$15:$J$514)</f>
        <v>280309</v>
      </c>
      <c r="AT39" s="423"/>
      <c r="AU39" s="423"/>
      <c r="AV39" s="423"/>
      <c r="AW39" s="423"/>
      <c r="AX39" s="423"/>
      <c r="AY39" s="423"/>
      <c r="AZ39" s="423"/>
      <c r="BA39" s="423"/>
      <c r="BB39" s="423"/>
      <c r="BC39" s="423"/>
      <c r="BD39" s="423"/>
      <c r="BE39" s="423"/>
      <c r="BF39" s="423"/>
      <c r="BG39" s="423"/>
      <c r="BH39" s="423">
        <f t="shared" si="61"/>
        <v>244543</v>
      </c>
      <c r="BI39" s="423">
        <f t="shared" si="62"/>
        <v>244543</v>
      </c>
      <c r="BJ39" s="423">
        <f>SUMIF('PL3-GN TUNG DA'!$AO$15:$AO$514,"Ban QLDA ĐTXD KV TX.Tịnh Biên",'PL3-GN TUNG DA'!$AA$15:$AA$514)</f>
        <v>1390</v>
      </c>
      <c r="BK39" s="423">
        <f>SUMIF('PL3-GN TUNG DA'!$AO$15:$AO$514,"Ban QLDA ĐTXD KV TX.Tịnh Biên",'PL3-GN TUNG DA'!$AB$15:$AB$514)</f>
        <v>243153</v>
      </c>
      <c r="BL39" s="423"/>
      <c r="BM39" s="423"/>
      <c r="BN39" s="423"/>
      <c r="BO39" s="423"/>
      <c r="BP39" s="423"/>
      <c r="BQ39" s="423"/>
      <c r="BR39" s="423"/>
      <c r="BS39" s="423"/>
      <c r="BT39" s="423"/>
      <c r="BU39" s="423"/>
      <c r="BV39" s="462">
        <f t="shared" si="15"/>
        <v>81.538794971824885</v>
      </c>
      <c r="BW39" s="455">
        <f t="shared" si="16"/>
        <v>86.649162715876145</v>
      </c>
      <c r="BX39" s="465"/>
    </row>
    <row r="40" spans="1:76" ht="45.75" hidden="1" customHeight="1">
      <c r="A40" s="450"/>
      <c r="B40" s="305" t="s">
        <v>439</v>
      </c>
      <c r="C40" s="452">
        <f>'PL2.1-GN TUNG CĐT (keodai)'!C72+'PL2.2-GN TUNG CĐT (KH2024)'!C70</f>
        <v>51851</v>
      </c>
      <c r="D40" s="452">
        <f>'PL2.1-GN TUNG CĐT (keodai)'!C72+'PL2.2-GN TUNG CĐT (KH2024)'!D70</f>
        <v>51851</v>
      </c>
      <c r="E40" s="452">
        <v>8674</v>
      </c>
      <c r="F40" s="466">
        <f t="shared" si="17"/>
        <v>16.728703400127287</v>
      </c>
      <c r="G40" s="466">
        <f t="shared" si="18"/>
        <v>16.728703400127287</v>
      </c>
      <c r="H40" s="452">
        <f>'PL2.1-GN TUNG CĐT (keodai)'!P72+'PL2.2-GN TUNG CĐT (KH2024)'!Y70</f>
        <v>20869</v>
      </c>
      <c r="I40" s="453">
        <f t="shared" si="36"/>
        <v>40.248018360301636</v>
      </c>
      <c r="J40" s="447">
        <f t="shared" si="6"/>
        <v>40.248018360301636</v>
      </c>
      <c r="K40" s="421">
        <f t="shared" si="41"/>
        <v>4460</v>
      </c>
      <c r="L40" s="421">
        <f t="shared" si="42"/>
        <v>4460</v>
      </c>
      <c r="M40" s="421">
        <f>'PL4-GN KD23-24'!E22</f>
        <v>4460</v>
      </c>
      <c r="N40" s="453"/>
      <c r="O40" s="453"/>
      <c r="P40" s="453"/>
      <c r="Q40" s="453"/>
      <c r="R40" s="305"/>
      <c r="S40" s="305"/>
      <c r="T40" s="305"/>
      <c r="U40" s="305"/>
      <c r="V40" s="305"/>
      <c r="W40" s="305"/>
      <c r="X40" s="457">
        <f t="shared" si="43"/>
        <v>3334</v>
      </c>
      <c r="Y40" s="457">
        <f t="shared" si="44"/>
        <v>3334</v>
      </c>
      <c r="Z40" s="467">
        <v>3334</v>
      </c>
      <c r="AA40" s="305"/>
      <c r="AB40" s="305"/>
      <c r="AC40" s="305"/>
      <c r="AD40" s="305"/>
      <c r="AE40" s="305"/>
      <c r="AF40" s="305"/>
      <c r="AG40" s="305"/>
      <c r="AH40" s="305"/>
      <c r="AI40" s="305"/>
      <c r="AJ40" s="305"/>
      <c r="AK40" s="454">
        <f t="shared" ref="AK40" si="63">X40/K40*100</f>
        <v>74.753363228699556</v>
      </c>
      <c r="AL40" s="421">
        <f>AN40+AX40</f>
        <v>47391</v>
      </c>
      <c r="AM40" s="421">
        <f t="shared" si="45"/>
        <v>47391</v>
      </c>
      <c r="AN40" s="421">
        <f t="shared" si="59"/>
        <v>47391</v>
      </c>
      <c r="AO40" s="421">
        <f t="shared" si="60"/>
        <v>47391</v>
      </c>
      <c r="AP40" s="421">
        <f>'PL3-GN TUNG DA'!G24</f>
        <v>32391</v>
      </c>
      <c r="AQ40" s="421">
        <f>'PL3-GN TUNG DA'!H24</f>
        <v>32391</v>
      </c>
      <c r="AR40" s="421"/>
      <c r="AS40" s="421"/>
      <c r="AT40" s="421">
        <f>'PL3-GN TUNG DA'!K24</f>
        <v>15000</v>
      </c>
      <c r="AU40" s="421"/>
      <c r="AV40" s="421"/>
      <c r="AW40" s="421"/>
      <c r="AX40" s="421"/>
      <c r="AY40" s="421"/>
      <c r="AZ40" s="421"/>
      <c r="BA40" s="421"/>
      <c r="BB40" s="421"/>
      <c r="BC40" s="421"/>
      <c r="BD40" s="421"/>
      <c r="BE40" s="421"/>
      <c r="BF40" s="421"/>
      <c r="BG40" s="421"/>
      <c r="BH40" s="421">
        <f t="shared" si="61"/>
        <v>17535</v>
      </c>
      <c r="BI40" s="421">
        <f t="shared" si="62"/>
        <v>17535</v>
      </c>
      <c r="BJ40" s="421">
        <f>'PL3-GN TUNG DA'!AA24</f>
        <v>11295</v>
      </c>
      <c r="BK40" s="421"/>
      <c r="BL40" s="421">
        <f>'PL3-GN TUNG DA'!AC24</f>
        <v>6240</v>
      </c>
      <c r="BM40" s="421"/>
      <c r="BN40" s="421"/>
      <c r="BO40" s="421"/>
      <c r="BP40" s="421"/>
      <c r="BQ40" s="421"/>
      <c r="BR40" s="421"/>
      <c r="BS40" s="421"/>
      <c r="BT40" s="421"/>
      <c r="BU40" s="421"/>
      <c r="BV40" s="453">
        <f t="shared" si="15"/>
        <v>37.000696334747104</v>
      </c>
      <c r="BW40" s="455">
        <f t="shared" si="16"/>
        <v>37.000696334747104</v>
      </c>
      <c r="BX40" s="456"/>
    </row>
    <row r="41" spans="1:76" hidden="1">
      <c r="A41" s="450">
        <v>6</v>
      </c>
      <c r="B41" s="451" t="s">
        <v>15</v>
      </c>
      <c r="C41" s="452">
        <f>C42+C43+C45</f>
        <v>190053</v>
      </c>
      <c r="D41" s="452">
        <f t="shared" ref="D41:H41" si="64">D42+D43+D45</f>
        <v>213619</v>
      </c>
      <c r="E41" s="452">
        <f t="shared" si="64"/>
        <v>144173</v>
      </c>
      <c r="F41" s="452">
        <f t="shared" si="64"/>
        <v>210.16496795072956</v>
      </c>
      <c r="G41" s="452">
        <f t="shared" si="64"/>
        <v>197.57938397250277</v>
      </c>
      <c r="H41" s="452">
        <f t="shared" si="64"/>
        <v>201028</v>
      </c>
      <c r="I41" s="453">
        <f t="shared" si="36"/>
        <v>105.77470495072427</v>
      </c>
      <c r="J41" s="447">
        <f t="shared" si="6"/>
        <v>94.105861370009222</v>
      </c>
      <c r="K41" s="421">
        <f>K42+K43+K45</f>
        <v>338</v>
      </c>
      <c r="L41" s="421">
        <f t="shared" ref="L41:AJ41" si="65">L42+L43+L45</f>
        <v>338</v>
      </c>
      <c r="M41" s="421">
        <f t="shared" si="65"/>
        <v>0</v>
      </c>
      <c r="N41" s="421">
        <f t="shared" si="65"/>
        <v>338</v>
      </c>
      <c r="O41" s="421">
        <f t="shared" si="65"/>
        <v>0</v>
      </c>
      <c r="P41" s="421">
        <f t="shared" si="65"/>
        <v>0</v>
      </c>
      <c r="Q41" s="421">
        <f t="shared" si="65"/>
        <v>0</v>
      </c>
      <c r="R41" s="421">
        <f t="shared" si="65"/>
        <v>0</v>
      </c>
      <c r="S41" s="421">
        <f t="shared" si="65"/>
        <v>0</v>
      </c>
      <c r="T41" s="421">
        <f t="shared" si="65"/>
        <v>0</v>
      </c>
      <c r="U41" s="421">
        <f t="shared" si="65"/>
        <v>0</v>
      </c>
      <c r="V41" s="421">
        <f t="shared" si="65"/>
        <v>0</v>
      </c>
      <c r="W41" s="421">
        <f t="shared" si="65"/>
        <v>0</v>
      </c>
      <c r="X41" s="421">
        <f t="shared" si="65"/>
        <v>338</v>
      </c>
      <c r="Y41" s="421">
        <f t="shared" si="65"/>
        <v>338</v>
      </c>
      <c r="Z41" s="421">
        <f t="shared" si="65"/>
        <v>0</v>
      </c>
      <c r="AA41" s="421">
        <f t="shared" si="65"/>
        <v>338</v>
      </c>
      <c r="AB41" s="421">
        <f t="shared" si="65"/>
        <v>0</v>
      </c>
      <c r="AC41" s="421">
        <f t="shared" si="65"/>
        <v>0</v>
      </c>
      <c r="AD41" s="421">
        <f t="shared" si="65"/>
        <v>0</v>
      </c>
      <c r="AE41" s="421">
        <f t="shared" si="65"/>
        <v>0</v>
      </c>
      <c r="AF41" s="421">
        <f t="shared" si="65"/>
        <v>0</v>
      </c>
      <c r="AG41" s="421">
        <f t="shared" si="65"/>
        <v>0</v>
      </c>
      <c r="AH41" s="421">
        <f t="shared" si="65"/>
        <v>0</v>
      </c>
      <c r="AI41" s="421">
        <f t="shared" si="65"/>
        <v>0</v>
      </c>
      <c r="AJ41" s="421">
        <f t="shared" si="65"/>
        <v>0</v>
      </c>
      <c r="AK41" s="454">
        <f t="shared" ref="AK41" si="66">X41/K41*100</f>
        <v>100</v>
      </c>
      <c r="AL41" s="421">
        <f t="shared" ref="AL41:BT41" si="67">AL42+AL43+AL45</f>
        <v>189715</v>
      </c>
      <c r="AM41" s="421">
        <f t="shared" si="67"/>
        <v>213281</v>
      </c>
      <c r="AN41" s="421">
        <f t="shared" si="67"/>
        <v>168336</v>
      </c>
      <c r="AO41" s="421">
        <f t="shared" si="67"/>
        <v>191902</v>
      </c>
      <c r="AP41" s="421">
        <f t="shared" si="67"/>
        <v>63703</v>
      </c>
      <c r="AQ41" s="421">
        <f t="shared" si="67"/>
        <v>82340</v>
      </c>
      <c r="AR41" s="421">
        <f t="shared" si="67"/>
        <v>94633</v>
      </c>
      <c r="AS41" s="421">
        <f t="shared" si="67"/>
        <v>99562</v>
      </c>
      <c r="AT41" s="421">
        <f t="shared" si="67"/>
        <v>10000</v>
      </c>
      <c r="AU41" s="421">
        <f t="shared" si="67"/>
        <v>0</v>
      </c>
      <c r="AV41" s="421"/>
      <c r="AW41" s="421"/>
      <c r="AX41" s="421">
        <f t="shared" si="67"/>
        <v>21379</v>
      </c>
      <c r="AY41" s="421">
        <f t="shared" si="67"/>
        <v>21379</v>
      </c>
      <c r="AZ41" s="421">
        <f t="shared" si="67"/>
        <v>21379</v>
      </c>
      <c r="BA41" s="421">
        <f t="shared" si="67"/>
        <v>21379</v>
      </c>
      <c r="BB41" s="421">
        <f t="shared" si="67"/>
        <v>0</v>
      </c>
      <c r="BC41" s="421"/>
      <c r="BD41" s="421">
        <f t="shared" si="67"/>
        <v>0</v>
      </c>
      <c r="BE41" s="421">
        <f t="shared" si="67"/>
        <v>0</v>
      </c>
      <c r="BF41" s="421">
        <f t="shared" si="67"/>
        <v>21379</v>
      </c>
      <c r="BG41" s="421">
        <f t="shared" si="67"/>
        <v>0</v>
      </c>
      <c r="BH41" s="421">
        <f t="shared" si="67"/>
        <v>200690</v>
      </c>
      <c r="BI41" s="421">
        <f t="shared" si="67"/>
        <v>182093</v>
      </c>
      <c r="BJ41" s="421">
        <f t="shared" si="67"/>
        <v>82340</v>
      </c>
      <c r="BK41" s="421">
        <f t="shared" si="67"/>
        <v>95117</v>
      </c>
      <c r="BL41" s="421">
        <f t="shared" si="67"/>
        <v>4636</v>
      </c>
      <c r="BM41" s="421">
        <f t="shared" si="67"/>
        <v>0</v>
      </c>
      <c r="BN41" s="421"/>
      <c r="BO41" s="421">
        <f t="shared" si="67"/>
        <v>18597</v>
      </c>
      <c r="BP41" s="421">
        <f t="shared" si="67"/>
        <v>18597</v>
      </c>
      <c r="BQ41" s="421">
        <f t="shared" si="67"/>
        <v>0</v>
      </c>
      <c r="BR41" s="421">
        <f t="shared" si="67"/>
        <v>0</v>
      </c>
      <c r="BS41" s="421">
        <f t="shared" si="67"/>
        <v>0</v>
      </c>
      <c r="BT41" s="421">
        <f t="shared" si="67"/>
        <v>18597</v>
      </c>
      <c r="BU41" s="421"/>
      <c r="BV41" s="453">
        <f t="shared" si="15"/>
        <v>105.78499327939276</v>
      </c>
      <c r="BW41" s="455">
        <f t="shared" si="16"/>
        <v>94.096520552698081</v>
      </c>
      <c r="BX41" s="456"/>
    </row>
    <row r="42" spans="1:76" hidden="1">
      <c r="A42" s="450"/>
      <c r="B42" s="451" t="s">
        <v>335</v>
      </c>
      <c r="C42" s="452">
        <f>'PL2.1-GN TUNG CĐT (keodai)'!C80+'PL2.2-GN TUNG CĐT (KH2024)'!C78</f>
        <v>21379</v>
      </c>
      <c r="D42" s="452">
        <f>'PL2.1-GN TUNG CĐT (keodai)'!C80+'PL2.2-GN TUNG CĐT (KH2024)'!D78</f>
        <v>21379</v>
      </c>
      <c r="E42" s="452">
        <v>11629</v>
      </c>
      <c r="F42" s="466">
        <f t="shared" ref="F42:F59" si="68">E42/C42*100</f>
        <v>54.394499274989471</v>
      </c>
      <c r="G42" s="466">
        <f t="shared" ref="G42:G59" si="69">E42/D42*100</f>
        <v>54.394499274989471</v>
      </c>
      <c r="H42" s="452">
        <f>'PL2.1-GN TUNG CĐT (keodai)'!P80+'PL2.2-GN TUNG CĐT (KH2024)'!Y78</f>
        <v>18597</v>
      </c>
      <c r="I42" s="453">
        <f t="shared" si="36"/>
        <v>86.98723045979699</v>
      </c>
      <c r="J42" s="447">
        <f t="shared" ref="J42:J59" si="70">H42/D42*100</f>
        <v>86.98723045979699</v>
      </c>
      <c r="K42" s="421">
        <f t="shared" si="41"/>
        <v>0</v>
      </c>
      <c r="L42" s="421">
        <f t="shared" si="42"/>
        <v>0</v>
      </c>
      <c r="M42" s="453"/>
      <c r="N42" s="453"/>
      <c r="O42" s="453"/>
      <c r="P42" s="453"/>
      <c r="Q42" s="421">
        <f>R42+W42</f>
        <v>0</v>
      </c>
      <c r="R42" s="421">
        <f>SUM(S42:V42)</f>
        <v>0</v>
      </c>
      <c r="S42" s="421"/>
      <c r="T42" s="451"/>
      <c r="U42" s="451"/>
      <c r="V42" s="451"/>
      <c r="W42" s="451"/>
      <c r="X42" s="457">
        <f t="shared" si="43"/>
        <v>0</v>
      </c>
      <c r="Y42" s="457">
        <f t="shared" si="44"/>
        <v>0</v>
      </c>
      <c r="Z42" s="451"/>
      <c r="AA42" s="451"/>
      <c r="AB42" s="451"/>
      <c r="AC42" s="451"/>
      <c r="AD42" s="451"/>
      <c r="AE42" s="451"/>
      <c r="AF42" s="451"/>
      <c r="AG42" s="451"/>
      <c r="AH42" s="451"/>
      <c r="AI42" s="451"/>
      <c r="AJ42" s="451"/>
      <c r="AK42" s="451"/>
      <c r="AL42" s="421">
        <f>AN42+AX42</f>
        <v>21379</v>
      </c>
      <c r="AM42" s="421">
        <f t="shared" si="45"/>
        <v>21379</v>
      </c>
      <c r="AN42" s="421">
        <f t="shared" ref="AN42" si="71">AP42+AR42+AT42+AU42</f>
        <v>0</v>
      </c>
      <c r="AO42" s="421"/>
      <c r="AP42" s="421"/>
      <c r="AQ42" s="421"/>
      <c r="AR42" s="421"/>
      <c r="AS42" s="421"/>
      <c r="AT42" s="421"/>
      <c r="AU42" s="421"/>
      <c r="AV42" s="421"/>
      <c r="AW42" s="421"/>
      <c r="AX42" s="421">
        <f t="shared" ref="AX42" si="72">AZ42+BG42</f>
        <v>21379</v>
      </c>
      <c r="AY42" s="421">
        <f t="shared" ref="AY42" si="73">BA42+BG42</f>
        <v>21379</v>
      </c>
      <c r="AZ42" s="421">
        <f t="shared" ref="AZ42" si="74">BB42+BD42+BE42+BF42</f>
        <v>21379</v>
      </c>
      <c r="BA42" s="421">
        <f t="shared" ref="BA42" si="75">BC42+BD42+BE42+BF42+BG42</f>
        <v>21379</v>
      </c>
      <c r="BB42" s="421"/>
      <c r="BC42" s="421"/>
      <c r="BD42" s="421"/>
      <c r="BE42" s="421"/>
      <c r="BF42" s="421">
        <f>SUMIF('PL3-GN TUNG DA'!$AO$15:$AO$514,"UBND huyện Châu Phú",'PL3-GN TUNG DA'!$W$15:$W$514)</f>
        <v>21379</v>
      </c>
      <c r="BG42" s="421"/>
      <c r="BH42" s="421">
        <f t="shared" ref="BH42" si="76">BI42+BO42</f>
        <v>18597</v>
      </c>
      <c r="BI42" s="421">
        <f t="shared" ref="BI42" si="77">BJ42+BK42+BL42+BM42</f>
        <v>0</v>
      </c>
      <c r="BJ42" s="421"/>
      <c r="BK42" s="421"/>
      <c r="BL42" s="421"/>
      <c r="BM42" s="421"/>
      <c r="BN42" s="421"/>
      <c r="BO42" s="423">
        <f t="shared" ref="BO42" si="78">BP42+BU42</f>
        <v>18597</v>
      </c>
      <c r="BP42" s="423">
        <f t="shared" ref="BP42" si="79">BQ42+BR42+BS42+BT42</f>
        <v>18597</v>
      </c>
      <c r="BQ42" s="421"/>
      <c r="BR42" s="421"/>
      <c r="BS42" s="421"/>
      <c r="BT42" s="421">
        <f>SUMIF('PL3-GN TUNG DA'!$AO$15:$AO$514,"UBND huyện Châu Phú",'PL3-GN TUNG DA'!$AK$15:$AK$514)</f>
        <v>18597</v>
      </c>
      <c r="BU42" s="421"/>
      <c r="BV42" s="453">
        <f t="shared" ref="BV42:BV59" si="80">BH42/AL42*100</f>
        <v>86.98723045979699</v>
      </c>
      <c r="BW42" s="455">
        <f t="shared" ref="BW42:BW59" si="81">BH42/AM42*100</f>
        <v>86.98723045979699</v>
      </c>
      <c r="BX42" s="456"/>
    </row>
    <row r="43" spans="1:76" ht="43.5" hidden="1" customHeight="1">
      <c r="A43" s="450"/>
      <c r="B43" s="305" t="s">
        <v>336</v>
      </c>
      <c r="C43" s="452">
        <f>C44</f>
        <v>124971</v>
      </c>
      <c r="D43" s="452">
        <f t="shared" ref="D43:H43" si="82">D44</f>
        <v>148537</v>
      </c>
      <c r="E43" s="452">
        <f t="shared" si="82"/>
        <v>99136</v>
      </c>
      <c r="F43" s="452">
        <f t="shared" si="82"/>
        <v>79.327203911307421</v>
      </c>
      <c r="G43" s="452">
        <f t="shared" si="82"/>
        <v>66.741619933080642</v>
      </c>
      <c r="H43" s="452">
        <f t="shared" si="82"/>
        <v>144092</v>
      </c>
      <c r="I43" s="453">
        <f t="shared" si="36"/>
        <v>115.30034968112601</v>
      </c>
      <c r="J43" s="447">
        <f t="shared" si="70"/>
        <v>97.007479617872988</v>
      </c>
      <c r="K43" s="421">
        <f>K44</f>
        <v>338</v>
      </c>
      <c r="L43" s="421">
        <f t="shared" ref="L43:W43" si="83">L44</f>
        <v>338</v>
      </c>
      <c r="M43" s="421">
        <f t="shared" si="83"/>
        <v>0</v>
      </c>
      <c r="N43" s="421">
        <f t="shared" si="83"/>
        <v>338</v>
      </c>
      <c r="O43" s="421">
        <f t="shared" si="83"/>
        <v>0</v>
      </c>
      <c r="P43" s="421">
        <f t="shared" si="83"/>
        <v>0</v>
      </c>
      <c r="Q43" s="421">
        <f t="shared" si="83"/>
        <v>0</v>
      </c>
      <c r="R43" s="421">
        <f t="shared" si="83"/>
        <v>0</v>
      </c>
      <c r="S43" s="421">
        <f t="shared" si="83"/>
        <v>0</v>
      </c>
      <c r="T43" s="421">
        <f t="shared" si="83"/>
        <v>0</v>
      </c>
      <c r="U43" s="421">
        <f t="shared" si="83"/>
        <v>0</v>
      </c>
      <c r="V43" s="421">
        <f t="shared" si="83"/>
        <v>0</v>
      </c>
      <c r="W43" s="421">
        <f t="shared" si="83"/>
        <v>0</v>
      </c>
      <c r="X43" s="457">
        <f t="shared" si="43"/>
        <v>338</v>
      </c>
      <c r="Y43" s="457">
        <f>Y44</f>
        <v>338</v>
      </c>
      <c r="Z43" s="457">
        <f t="shared" ref="Z43:AD43" si="84">Z44</f>
        <v>0</v>
      </c>
      <c r="AA43" s="468">
        <f t="shared" si="84"/>
        <v>338</v>
      </c>
      <c r="AB43" s="457">
        <f t="shared" si="84"/>
        <v>0</v>
      </c>
      <c r="AC43" s="457">
        <f t="shared" si="84"/>
        <v>0</v>
      </c>
      <c r="AD43" s="457">
        <f t="shared" si="84"/>
        <v>0</v>
      </c>
      <c r="AE43" s="305"/>
      <c r="AF43" s="305"/>
      <c r="AG43" s="305"/>
      <c r="AH43" s="305"/>
      <c r="AI43" s="305"/>
      <c r="AJ43" s="305"/>
      <c r="AK43" s="454">
        <f t="shared" ref="AK43" si="85">X43/K43*100</f>
        <v>100</v>
      </c>
      <c r="AL43" s="421">
        <f>AL44</f>
        <v>124633</v>
      </c>
      <c r="AM43" s="421">
        <f t="shared" si="45"/>
        <v>148199</v>
      </c>
      <c r="AN43" s="421">
        <f t="shared" ref="AN43:BM43" si="86">AN44</f>
        <v>124633</v>
      </c>
      <c r="AO43" s="421">
        <f t="shared" si="86"/>
        <v>148199</v>
      </c>
      <c r="AP43" s="421">
        <f t="shared" si="86"/>
        <v>30000</v>
      </c>
      <c r="AQ43" s="421">
        <f t="shared" si="86"/>
        <v>48637</v>
      </c>
      <c r="AR43" s="421">
        <f t="shared" si="86"/>
        <v>94633</v>
      </c>
      <c r="AS43" s="421">
        <f t="shared" si="86"/>
        <v>99562</v>
      </c>
      <c r="AT43" s="421">
        <f t="shared" si="86"/>
        <v>0</v>
      </c>
      <c r="AU43" s="421">
        <f t="shared" si="86"/>
        <v>0</v>
      </c>
      <c r="AV43" s="421"/>
      <c r="AW43" s="421"/>
      <c r="AX43" s="421">
        <f t="shared" si="86"/>
        <v>0</v>
      </c>
      <c r="AY43" s="421"/>
      <c r="AZ43" s="421">
        <f t="shared" si="86"/>
        <v>0</v>
      </c>
      <c r="BA43" s="421"/>
      <c r="BB43" s="421">
        <f t="shared" si="86"/>
        <v>0</v>
      </c>
      <c r="BC43" s="421"/>
      <c r="BD43" s="421">
        <f t="shared" si="86"/>
        <v>0</v>
      </c>
      <c r="BE43" s="421">
        <f t="shared" si="86"/>
        <v>0</v>
      </c>
      <c r="BF43" s="421">
        <f t="shared" si="86"/>
        <v>0</v>
      </c>
      <c r="BG43" s="421">
        <f t="shared" si="86"/>
        <v>0</v>
      </c>
      <c r="BH43" s="421">
        <f t="shared" si="86"/>
        <v>143754</v>
      </c>
      <c r="BI43" s="421">
        <f t="shared" si="86"/>
        <v>143754</v>
      </c>
      <c r="BJ43" s="421">
        <f t="shared" si="86"/>
        <v>48637</v>
      </c>
      <c r="BK43" s="421">
        <f t="shared" si="86"/>
        <v>95117</v>
      </c>
      <c r="BL43" s="421">
        <f t="shared" si="86"/>
        <v>0</v>
      </c>
      <c r="BM43" s="421">
        <f t="shared" si="86"/>
        <v>0</v>
      </c>
      <c r="BN43" s="421"/>
      <c r="BO43" s="421"/>
      <c r="BP43" s="421"/>
      <c r="BQ43" s="421"/>
      <c r="BR43" s="421"/>
      <c r="BS43" s="421"/>
      <c r="BT43" s="421"/>
      <c r="BU43" s="421"/>
      <c r="BV43" s="453">
        <f t="shared" si="80"/>
        <v>115.34184365296511</v>
      </c>
      <c r="BW43" s="455">
        <f t="shared" si="81"/>
        <v>97.000654525334184</v>
      </c>
      <c r="BX43" s="456"/>
    </row>
    <row r="44" spans="1:76" s="74" customFormat="1" hidden="1">
      <c r="A44" s="458"/>
      <c r="B44" s="459" t="s">
        <v>435</v>
      </c>
      <c r="C44" s="460">
        <f>'PL2.1-GN TUNG CĐT (keodai)'!C82+'PL2.2-GN TUNG CĐT (KH2024)'!C80</f>
        <v>124971</v>
      </c>
      <c r="D44" s="460">
        <f>'PL2.1-GN TUNG CĐT (keodai)'!C82+'PL2.2-GN TUNG CĐT (KH2024)'!D80</f>
        <v>148537</v>
      </c>
      <c r="E44" s="460">
        <v>99136</v>
      </c>
      <c r="F44" s="461">
        <f t="shared" si="68"/>
        <v>79.327203911307421</v>
      </c>
      <c r="G44" s="461">
        <f t="shared" si="69"/>
        <v>66.741619933080642</v>
      </c>
      <c r="H44" s="460">
        <f>'PL2.1-GN TUNG CĐT (keodai)'!P82+'PL2.2-GN TUNG CĐT (KH2024)'!Y80</f>
        <v>144092</v>
      </c>
      <c r="I44" s="462">
        <f t="shared" si="36"/>
        <v>115.30034968112601</v>
      </c>
      <c r="J44" s="463">
        <f t="shared" si="70"/>
        <v>97.007479617872988</v>
      </c>
      <c r="K44" s="423">
        <f t="shared" si="41"/>
        <v>338</v>
      </c>
      <c r="L44" s="423">
        <f t="shared" si="42"/>
        <v>338</v>
      </c>
      <c r="M44" s="423">
        <f>SUMIF('PL4-GN KD23-24'!$AD$11:$AD$489,"Ban QLDA ĐTXD KV huyện Châu Phú",'PL4-GN KD23-24'!$E$11:$E$489)</f>
        <v>0</v>
      </c>
      <c r="N44" s="423">
        <f>SUMIF('PL4-GN KD23-24'!$AD$11:$AD$489,"Ban QLDA ĐTXD KV huyện Châu Phú",'PL4-GN KD23-24'!$F$11:$F$489)</f>
        <v>338</v>
      </c>
      <c r="O44" s="423">
        <f>SUMIF('PL4-GN KD23-24'!$AD$11:$AD$489,B44,'PL4-GN KD23-24'!$G$11:$G$489)</f>
        <v>0</v>
      </c>
      <c r="P44" s="423">
        <f>SUMIF('PL4-GN KD23-24'!$AD$11:$AD$489,B44,'PL4-GN KD23-24'!$H$11:$H$489)</f>
        <v>0</v>
      </c>
      <c r="Q44" s="462"/>
      <c r="R44" s="459"/>
      <c r="S44" s="459"/>
      <c r="T44" s="459"/>
      <c r="U44" s="459"/>
      <c r="V44" s="459"/>
      <c r="W44" s="459"/>
      <c r="X44" s="464">
        <f t="shared" si="43"/>
        <v>338</v>
      </c>
      <c r="Y44" s="464">
        <f t="shared" si="44"/>
        <v>338</v>
      </c>
      <c r="Z44" s="459"/>
      <c r="AA44" s="464">
        <v>338</v>
      </c>
      <c r="AB44" s="459"/>
      <c r="AC44" s="459"/>
      <c r="AD44" s="459"/>
      <c r="AE44" s="459"/>
      <c r="AF44" s="459"/>
      <c r="AG44" s="459"/>
      <c r="AH44" s="459"/>
      <c r="AI44" s="459"/>
      <c r="AJ44" s="459"/>
      <c r="AK44" s="459"/>
      <c r="AL44" s="423">
        <f>AN44+AX44</f>
        <v>124633</v>
      </c>
      <c r="AM44" s="423">
        <f t="shared" si="45"/>
        <v>148199</v>
      </c>
      <c r="AN44" s="423">
        <f t="shared" ref="AN44:AN45" si="87">AP44+AR44+AT44+AU44</f>
        <v>124633</v>
      </c>
      <c r="AO44" s="423">
        <f t="shared" ref="AO44:AO45" si="88">AQ44+AS44+AT44+AV44+AW44</f>
        <v>148199</v>
      </c>
      <c r="AP44" s="423">
        <f>SUMIF('PL3-GN TUNG DA'!$AO$15:$AO$514,"Ban QLDA ĐTXD KV huyện Châu Phú",'PL3-GN TUNG DA'!$G$15:$G$514)</f>
        <v>30000</v>
      </c>
      <c r="AQ44" s="423">
        <f>SUMIF('PL3-GN TUNG DA'!$AO$15:$AO$514,"Ban QLDA ĐTXD KV huyện Châu Phú",'PL3-GN TUNG DA'!$H$15:$H$514)</f>
        <v>48637</v>
      </c>
      <c r="AR44" s="423">
        <f>SUMIF('PL3-GN TUNG DA'!$AO$15:$AO$514,"Ban QLDA ĐTXD KV huyện Châu Phú",'PL3-GN TUNG DA'!$I$15:$I$514)</f>
        <v>94633</v>
      </c>
      <c r="AS44" s="423">
        <f>SUMIF('PL3-GN TUNG DA'!$AO$15:$AO$514,"Ban QLDA ĐTXD KV huyện Châu Phú",'PL3-GN TUNG DA'!$J$15:$J$514)</f>
        <v>99562</v>
      </c>
      <c r="AT44" s="423"/>
      <c r="AU44" s="423"/>
      <c r="AV44" s="423"/>
      <c r="AW44" s="423"/>
      <c r="AX44" s="423"/>
      <c r="AY44" s="423"/>
      <c r="AZ44" s="423"/>
      <c r="BA44" s="423"/>
      <c r="BB44" s="423"/>
      <c r="BC44" s="423"/>
      <c r="BD44" s="423"/>
      <c r="BE44" s="423"/>
      <c r="BF44" s="423"/>
      <c r="BG44" s="423"/>
      <c r="BH44" s="423">
        <f t="shared" ref="BH44:BH45" si="89">BI44+BO44</f>
        <v>143754</v>
      </c>
      <c r="BI44" s="423">
        <f t="shared" ref="BI44:BI45" si="90">BJ44+BK44+BL44+BM44</f>
        <v>143754</v>
      </c>
      <c r="BJ44" s="423">
        <f>SUMIF('PL3-GN TUNG DA'!$AO$15:$AO$514,"Ban QLDA ĐTXD KV huyện Châu Phú",'PL3-GN TUNG DA'!$AA$15:$AA$514)</f>
        <v>48637</v>
      </c>
      <c r="BK44" s="423">
        <f>SUMIF('PL3-GN TUNG DA'!$AO$15:$AO$514,"Ban QLDA ĐTXD KV huyện Châu Phú",'PL3-GN TUNG DA'!$AB$15:$AB$514)</f>
        <v>95117</v>
      </c>
      <c r="BL44" s="423"/>
      <c r="BM44" s="423"/>
      <c r="BN44" s="423"/>
      <c r="BO44" s="423"/>
      <c r="BP44" s="423"/>
      <c r="BQ44" s="423"/>
      <c r="BR44" s="423"/>
      <c r="BS44" s="423"/>
      <c r="BT44" s="423"/>
      <c r="BU44" s="423"/>
      <c r="BV44" s="462">
        <f t="shared" si="80"/>
        <v>115.34184365296511</v>
      </c>
      <c r="BW44" s="455">
        <f t="shared" si="81"/>
        <v>97.000654525334184</v>
      </c>
      <c r="BX44" s="465"/>
    </row>
    <row r="45" spans="1:76" ht="48" hidden="1" customHeight="1">
      <c r="A45" s="451"/>
      <c r="B45" s="305" t="s">
        <v>439</v>
      </c>
      <c r="C45" s="452">
        <f>'PL2.1-GN TUNG CĐT (keodai)'!C83+'PL2.2-GN TUNG CĐT (KH2024)'!C81</f>
        <v>43703</v>
      </c>
      <c r="D45" s="452">
        <f>'PL2.1-GN TUNG CĐT (keodai)'!C83+'PL2.2-GN TUNG CĐT (KH2024)'!D81</f>
        <v>43703</v>
      </c>
      <c r="E45" s="452">
        <v>33408</v>
      </c>
      <c r="F45" s="466">
        <f t="shared" si="68"/>
        <v>76.443264764432655</v>
      </c>
      <c r="G45" s="466">
        <f t="shared" si="69"/>
        <v>76.443264764432655</v>
      </c>
      <c r="H45" s="452">
        <f>'PL2.1-GN TUNG CĐT (keodai)'!P83+'PL2.2-GN TUNG CĐT (KH2024)'!Y81</f>
        <v>38339</v>
      </c>
      <c r="I45" s="453">
        <f t="shared" si="36"/>
        <v>87.726243049676228</v>
      </c>
      <c r="J45" s="447">
        <f t="shared" si="70"/>
        <v>87.726243049676228</v>
      </c>
      <c r="K45" s="421">
        <f t="shared" si="41"/>
        <v>0</v>
      </c>
      <c r="L45" s="421">
        <f t="shared" si="42"/>
        <v>0</v>
      </c>
      <c r="M45" s="453"/>
      <c r="N45" s="453"/>
      <c r="O45" s="453"/>
      <c r="P45" s="453"/>
      <c r="Q45" s="453"/>
      <c r="R45" s="305"/>
      <c r="S45" s="305"/>
      <c r="T45" s="305"/>
      <c r="U45" s="305"/>
      <c r="V45" s="305"/>
      <c r="W45" s="305"/>
      <c r="X45" s="457">
        <f t="shared" si="43"/>
        <v>0</v>
      </c>
      <c r="Y45" s="457">
        <f t="shared" si="44"/>
        <v>0</v>
      </c>
      <c r="Z45" s="305"/>
      <c r="AA45" s="305"/>
      <c r="AB45" s="305"/>
      <c r="AC45" s="305"/>
      <c r="AD45" s="305"/>
      <c r="AE45" s="305"/>
      <c r="AF45" s="305"/>
      <c r="AG45" s="305"/>
      <c r="AH45" s="305"/>
      <c r="AI45" s="305"/>
      <c r="AJ45" s="305"/>
      <c r="AK45" s="305"/>
      <c r="AL45" s="421">
        <f>AN45+AX45</f>
        <v>43703</v>
      </c>
      <c r="AM45" s="421">
        <f t="shared" si="45"/>
        <v>43703</v>
      </c>
      <c r="AN45" s="421">
        <f t="shared" si="87"/>
        <v>43703</v>
      </c>
      <c r="AO45" s="421">
        <f t="shared" si="88"/>
        <v>43703</v>
      </c>
      <c r="AP45" s="421">
        <f>'PL3-GN TUNG DA'!G26</f>
        <v>33703</v>
      </c>
      <c r="AQ45" s="421">
        <f>'PL3-GN TUNG DA'!H26</f>
        <v>33703</v>
      </c>
      <c r="AR45" s="421"/>
      <c r="AS45" s="421"/>
      <c r="AT45" s="421">
        <f>'PL3-GN TUNG DA'!K26</f>
        <v>10000</v>
      </c>
      <c r="AU45" s="421"/>
      <c r="AV45" s="421"/>
      <c r="AW45" s="421"/>
      <c r="AX45" s="421"/>
      <c r="AY45" s="421"/>
      <c r="AZ45" s="421"/>
      <c r="BA45" s="421"/>
      <c r="BB45" s="421"/>
      <c r="BC45" s="421"/>
      <c r="BD45" s="421"/>
      <c r="BE45" s="421"/>
      <c r="BF45" s="421"/>
      <c r="BG45" s="421"/>
      <c r="BH45" s="421">
        <f t="shared" si="89"/>
        <v>38339</v>
      </c>
      <c r="BI45" s="421">
        <f t="shared" si="90"/>
        <v>38339</v>
      </c>
      <c r="BJ45" s="421">
        <f>'PL3-GN TUNG DA'!AA26</f>
        <v>33703</v>
      </c>
      <c r="BK45" s="421"/>
      <c r="BL45" s="421">
        <f>'PL3-GN TUNG DA'!AC26</f>
        <v>4636</v>
      </c>
      <c r="BM45" s="421"/>
      <c r="BN45" s="421"/>
      <c r="BO45" s="421"/>
      <c r="BP45" s="421"/>
      <c r="BQ45" s="421"/>
      <c r="BR45" s="421"/>
      <c r="BS45" s="421"/>
      <c r="BT45" s="421"/>
      <c r="BU45" s="421"/>
      <c r="BV45" s="453">
        <f t="shared" si="80"/>
        <v>87.726243049676228</v>
      </c>
      <c r="BW45" s="455">
        <f t="shared" si="81"/>
        <v>87.726243049676228</v>
      </c>
      <c r="BX45" s="456"/>
    </row>
    <row r="46" spans="1:76" hidden="1">
      <c r="A46" s="450">
        <v>8</v>
      </c>
      <c r="B46" s="451" t="s">
        <v>17</v>
      </c>
      <c r="C46" s="452">
        <f>C47+C50+C53</f>
        <v>305040</v>
      </c>
      <c r="D46" s="452">
        <f t="shared" ref="D46:H46" si="91">D47+D50+D53</f>
        <v>327341</v>
      </c>
      <c r="E46" s="452">
        <f t="shared" si="91"/>
        <v>210128</v>
      </c>
      <c r="F46" s="452">
        <f t="shared" si="91"/>
        <v>259.60427527933774</v>
      </c>
      <c r="G46" s="452" t="e">
        <f t="shared" si="91"/>
        <v>#DIV/0!</v>
      </c>
      <c r="H46" s="452">
        <f t="shared" si="91"/>
        <v>292767</v>
      </c>
      <c r="I46" s="453">
        <f t="shared" ref="I46:I53" si="92">H46/C46*100</f>
        <v>95.976593233674265</v>
      </c>
      <c r="J46" s="447">
        <f t="shared" si="70"/>
        <v>89.437925588300885</v>
      </c>
      <c r="K46" s="421">
        <f>K47+K50+K53</f>
        <v>10442</v>
      </c>
      <c r="L46" s="421">
        <f t="shared" ref="L46:AC46" si="93">L47+L50+L53</f>
        <v>10442</v>
      </c>
      <c r="M46" s="421">
        <f t="shared" si="93"/>
        <v>10403</v>
      </c>
      <c r="N46" s="421">
        <f t="shared" si="93"/>
        <v>39</v>
      </c>
      <c r="O46" s="421">
        <f t="shared" si="93"/>
        <v>0</v>
      </c>
      <c r="P46" s="421">
        <f t="shared" si="93"/>
        <v>0</v>
      </c>
      <c r="Q46" s="421">
        <f t="shared" si="93"/>
        <v>0</v>
      </c>
      <c r="R46" s="421">
        <f t="shared" si="93"/>
        <v>0</v>
      </c>
      <c r="S46" s="421">
        <f t="shared" si="93"/>
        <v>0</v>
      </c>
      <c r="T46" s="421">
        <f t="shared" si="93"/>
        <v>0</v>
      </c>
      <c r="U46" s="421">
        <f t="shared" si="93"/>
        <v>0</v>
      </c>
      <c r="V46" s="421">
        <f t="shared" si="93"/>
        <v>0</v>
      </c>
      <c r="W46" s="421">
        <f t="shared" si="93"/>
        <v>0</v>
      </c>
      <c r="X46" s="421">
        <f t="shared" si="93"/>
        <v>8770</v>
      </c>
      <c r="Y46" s="421">
        <f t="shared" si="93"/>
        <v>8770</v>
      </c>
      <c r="Z46" s="421">
        <f t="shared" si="93"/>
        <v>6615</v>
      </c>
      <c r="AA46" s="421">
        <f t="shared" si="93"/>
        <v>33</v>
      </c>
      <c r="AB46" s="421">
        <f t="shared" si="93"/>
        <v>2122</v>
      </c>
      <c r="AC46" s="421">
        <f t="shared" si="93"/>
        <v>0</v>
      </c>
      <c r="AD46" s="451"/>
      <c r="AE46" s="451"/>
      <c r="AF46" s="451"/>
      <c r="AG46" s="451"/>
      <c r="AH46" s="451"/>
      <c r="AI46" s="451"/>
      <c r="AJ46" s="451"/>
      <c r="AK46" s="454">
        <f t="shared" ref="AK46" si="94">X46/K46*100</f>
        <v>83.987741811913423</v>
      </c>
      <c r="AL46" s="421">
        <f>AL47+AL50+AL53</f>
        <v>294598</v>
      </c>
      <c r="AM46" s="421">
        <f>AM47+AM50+AM53</f>
        <v>316899</v>
      </c>
      <c r="AN46" s="421">
        <f t="shared" ref="AN46:BU46" si="95">AN47+AN50+AN53</f>
        <v>132254</v>
      </c>
      <c r="AO46" s="421">
        <f t="shared" si="95"/>
        <v>154555</v>
      </c>
      <c r="AP46" s="421">
        <f t="shared" si="95"/>
        <v>44170</v>
      </c>
      <c r="AQ46" s="421">
        <f t="shared" si="95"/>
        <v>45510</v>
      </c>
      <c r="AR46" s="421">
        <f t="shared" si="95"/>
        <v>58084</v>
      </c>
      <c r="AS46" s="421">
        <f t="shared" si="95"/>
        <v>79045</v>
      </c>
      <c r="AT46" s="421">
        <f t="shared" si="95"/>
        <v>30000</v>
      </c>
      <c r="AU46" s="421">
        <f t="shared" si="95"/>
        <v>0</v>
      </c>
      <c r="AV46" s="421"/>
      <c r="AW46" s="421"/>
      <c r="AX46" s="421">
        <f t="shared" si="95"/>
        <v>162344</v>
      </c>
      <c r="AY46" s="421">
        <f t="shared" si="95"/>
        <v>162344</v>
      </c>
      <c r="AZ46" s="421">
        <f t="shared" si="95"/>
        <v>162344</v>
      </c>
      <c r="BA46" s="421">
        <f t="shared" si="95"/>
        <v>162344</v>
      </c>
      <c r="BB46" s="421">
        <f t="shared" si="95"/>
        <v>132000</v>
      </c>
      <c r="BC46" s="421">
        <f t="shared" si="95"/>
        <v>132000</v>
      </c>
      <c r="BD46" s="421">
        <f t="shared" si="95"/>
        <v>0</v>
      </c>
      <c r="BE46" s="421">
        <f t="shared" si="95"/>
        <v>0</v>
      </c>
      <c r="BF46" s="421">
        <f t="shared" si="95"/>
        <v>30344</v>
      </c>
      <c r="BG46" s="421">
        <f t="shared" si="95"/>
        <v>0</v>
      </c>
      <c r="BH46" s="421">
        <f t="shared" si="95"/>
        <v>283997</v>
      </c>
      <c r="BI46" s="421">
        <f t="shared" si="95"/>
        <v>123838</v>
      </c>
      <c r="BJ46" s="421">
        <f t="shared" si="95"/>
        <v>29184</v>
      </c>
      <c r="BK46" s="421">
        <f t="shared" si="95"/>
        <v>75758</v>
      </c>
      <c r="BL46" s="421">
        <f t="shared" si="95"/>
        <v>18896</v>
      </c>
      <c r="BM46" s="421">
        <f t="shared" si="95"/>
        <v>0</v>
      </c>
      <c r="BN46" s="421"/>
      <c r="BO46" s="421">
        <f t="shared" si="95"/>
        <v>160159</v>
      </c>
      <c r="BP46" s="421">
        <f t="shared" si="95"/>
        <v>160159</v>
      </c>
      <c r="BQ46" s="421">
        <f t="shared" si="95"/>
        <v>132000</v>
      </c>
      <c r="BR46" s="421">
        <f t="shared" si="95"/>
        <v>0</v>
      </c>
      <c r="BS46" s="421">
        <f t="shared" si="95"/>
        <v>0</v>
      </c>
      <c r="BT46" s="421">
        <f t="shared" si="95"/>
        <v>28159</v>
      </c>
      <c r="BU46" s="421">
        <f t="shared" si="95"/>
        <v>0</v>
      </c>
      <c r="BV46" s="453">
        <f t="shared" si="80"/>
        <v>96.401537009755671</v>
      </c>
      <c r="BW46" s="455">
        <f t="shared" si="81"/>
        <v>89.617512204203862</v>
      </c>
      <c r="BX46" s="456"/>
    </row>
    <row r="47" spans="1:76" hidden="1">
      <c r="A47" s="450"/>
      <c r="B47" s="451" t="s">
        <v>335</v>
      </c>
      <c r="C47" s="452">
        <f>C48+C49</f>
        <v>162344</v>
      </c>
      <c r="D47" s="452">
        <f t="shared" ref="D47:H47" si="96">D48+D49</f>
        <v>162344</v>
      </c>
      <c r="E47" s="452">
        <f t="shared" si="96"/>
        <v>133186</v>
      </c>
      <c r="F47" s="452">
        <f t="shared" si="96"/>
        <v>147.07174879562831</v>
      </c>
      <c r="G47" s="452">
        <f t="shared" si="96"/>
        <v>147.07174879562831</v>
      </c>
      <c r="H47" s="452">
        <f t="shared" si="96"/>
        <v>160159</v>
      </c>
      <c r="I47" s="453">
        <f t="shared" si="92"/>
        <v>98.654092544227083</v>
      </c>
      <c r="J47" s="447">
        <f t="shared" si="70"/>
        <v>98.654092544227083</v>
      </c>
      <c r="K47" s="421">
        <f t="shared" si="41"/>
        <v>0</v>
      </c>
      <c r="L47" s="421">
        <f t="shared" si="42"/>
        <v>0</v>
      </c>
      <c r="M47" s="421">
        <f t="shared" ref="M47" si="97">SUM(N47:Q47)</f>
        <v>0</v>
      </c>
      <c r="N47" s="421">
        <f t="shared" ref="N47:AC47" si="98">SUM(O47:R47)</f>
        <v>0</v>
      </c>
      <c r="O47" s="421">
        <f t="shared" si="98"/>
        <v>0</v>
      </c>
      <c r="P47" s="421">
        <f t="shared" si="98"/>
        <v>0</v>
      </c>
      <c r="Q47" s="421">
        <f t="shared" si="98"/>
        <v>0</v>
      </c>
      <c r="R47" s="421">
        <f t="shared" si="98"/>
        <v>0</v>
      </c>
      <c r="S47" s="421">
        <f t="shared" si="98"/>
        <v>0</v>
      </c>
      <c r="T47" s="421">
        <f t="shared" si="98"/>
        <v>0</v>
      </c>
      <c r="U47" s="421">
        <f t="shared" si="98"/>
        <v>0</v>
      </c>
      <c r="V47" s="421">
        <f t="shared" si="98"/>
        <v>0</v>
      </c>
      <c r="W47" s="421">
        <f t="shared" si="98"/>
        <v>0</v>
      </c>
      <c r="X47" s="421">
        <f t="shared" si="98"/>
        <v>0</v>
      </c>
      <c r="Y47" s="421">
        <f t="shared" si="98"/>
        <v>0</v>
      </c>
      <c r="Z47" s="421">
        <f t="shared" si="98"/>
        <v>0</v>
      </c>
      <c r="AA47" s="421">
        <f t="shared" si="98"/>
        <v>0</v>
      </c>
      <c r="AB47" s="421">
        <f t="shared" si="98"/>
        <v>0</v>
      </c>
      <c r="AC47" s="421">
        <f t="shared" si="98"/>
        <v>0</v>
      </c>
      <c r="AD47" s="451"/>
      <c r="AE47" s="451"/>
      <c r="AF47" s="451"/>
      <c r="AG47" s="451"/>
      <c r="AH47" s="451"/>
      <c r="AI47" s="451"/>
      <c r="AJ47" s="451"/>
      <c r="AK47" s="451"/>
      <c r="AL47" s="421">
        <f>AL48+AL49</f>
        <v>162344</v>
      </c>
      <c r="AM47" s="421">
        <f t="shared" si="45"/>
        <v>162344</v>
      </c>
      <c r="AN47" s="421"/>
      <c r="AO47" s="421"/>
      <c r="AP47" s="421">
        <f t="shared" ref="AP47:AU47" si="99">AP48+AP49</f>
        <v>0</v>
      </c>
      <c r="AQ47" s="421"/>
      <c r="AR47" s="421">
        <f t="shared" si="99"/>
        <v>0</v>
      </c>
      <c r="AS47" s="421"/>
      <c r="AT47" s="421">
        <f t="shared" si="99"/>
        <v>0</v>
      </c>
      <c r="AU47" s="421">
        <f t="shared" si="99"/>
        <v>0</v>
      </c>
      <c r="AV47" s="421"/>
      <c r="AW47" s="421"/>
      <c r="AX47" s="421">
        <f>AX48+AX49</f>
        <v>162344</v>
      </c>
      <c r="AY47" s="421">
        <f>AY48+AY49</f>
        <v>162344</v>
      </c>
      <c r="AZ47" s="421">
        <f t="shared" ref="AZ47:BT47" si="100">AZ48+AZ49</f>
        <v>162344</v>
      </c>
      <c r="BA47" s="421">
        <f t="shared" si="100"/>
        <v>162344</v>
      </c>
      <c r="BB47" s="421">
        <f t="shared" si="100"/>
        <v>132000</v>
      </c>
      <c r="BC47" s="421">
        <f t="shared" si="100"/>
        <v>132000</v>
      </c>
      <c r="BD47" s="421">
        <f t="shared" si="100"/>
        <v>0</v>
      </c>
      <c r="BE47" s="421">
        <f t="shared" si="100"/>
        <v>0</v>
      </c>
      <c r="BF47" s="421">
        <f t="shared" si="100"/>
        <v>30344</v>
      </c>
      <c r="BG47" s="421">
        <f t="shared" si="100"/>
        <v>0</v>
      </c>
      <c r="BH47" s="421">
        <f t="shared" si="100"/>
        <v>160159</v>
      </c>
      <c r="BI47" s="421">
        <f t="shared" si="100"/>
        <v>0</v>
      </c>
      <c r="BJ47" s="421">
        <f t="shared" si="100"/>
        <v>0</v>
      </c>
      <c r="BK47" s="421">
        <f t="shared" si="100"/>
        <v>0</v>
      </c>
      <c r="BL47" s="421">
        <f t="shared" si="100"/>
        <v>0</v>
      </c>
      <c r="BM47" s="421">
        <f t="shared" si="100"/>
        <v>0</v>
      </c>
      <c r="BN47" s="421"/>
      <c r="BO47" s="421">
        <f t="shared" si="100"/>
        <v>160159</v>
      </c>
      <c r="BP47" s="421">
        <f t="shared" si="100"/>
        <v>160159</v>
      </c>
      <c r="BQ47" s="421">
        <f t="shared" si="100"/>
        <v>132000</v>
      </c>
      <c r="BR47" s="421">
        <f t="shared" si="100"/>
        <v>0</v>
      </c>
      <c r="BS47" s="421">
        <f t="shared" si="100"/>
        <v>0</v>
      </c>
      <c r="BT47" s="421">
        <f t="shared" si="100"/>
        <v>28159</v>
      </c>
      <c r="BU47" s="421"/>
      <c r="BV47" s="453">
        <f t="shared" si="80"/>
        <v>98.654092544227083</v>
      </c>
      <c r="BW47" s="455">
        <f t="shared" si="81"/>
        <v>98.654092544227083</v>
      </c>
      <c r="BX47" s="456"/>
    </row>
    <row r="48" spans="1:76" s="74" customFormat="1" hidden="1">
      <c r="A48" s="458"/>
      <c r="B48" s="459" t="s">
        <v>437</v>
      </c>
      <c r="C48" s="460">
        <f>'PL2.1-GN TUNG CĐT (keodai)'!C92+'PL2.2-GN TUNG CĐT (KH2024)'!C90</f>
        <v>30344</v>
      </c>
      <c r="D48" s="460">
        <f>'PL2.1-GN TUNG CĐT (keodai)'!C92+'PL2.2-GN TUNG CĐT (KH2024)'!D90</f>
        <v>30344</v>
      </c>
      <c r="E48" s="460">
        <v>18193</v>
      </c>
      <c r="F48" s="461">
        <f t="shared" si="68"/>
        <v>59.955839704719217</v>
      </c>
      <c r="G48" s="461">
        <f t="shared" si="69"/>
        <v>59.955839704719217</v>
      </c>
      <c r="H48" s="460">
        <f>'PL2.1-GN TUNG CĐT (keodai)'!P92+'PL2.2-GN TUNG CĐT (KH2024)'!Y90</f>
        <v>28159</v>
      </c>
      <c r="I48" s="462">
        <f t="shared" si="92"/>
        <v>92.799235433693653</v>
      </c>
      <c r="J48" s="463">
        <f t="shared" si="70"/>
        <v>92.799235433693653</v>
      </c>
      <c r="K48" s="423">
        <f t="shared" si="41"/>
        <v>0</v>
      </c>
      <c r="L48" s="423">
        <f t="shared" si="42"/>
        <v>0</v>
      </c>
      <c r="M48" s="462"/>
      <c r="N48" s="462"/>
      <c r="O48" s="462"/>
      <c r="P48" s="462"/>
      <c r="Q48" s="462"/>
      <c r="R48" s="459"/>
      <c r="S48" s="459"/>
      <c r="T48" s="459"/>
      <c r="U48" s="459"/>
      <c r="V48" s="459"/>
      <c r="W48" s="459"/>
      <c r="X48" s="464">
        <f t="shared" si="43"/>
        <v>0</v>
      </c>
      <c r="Y48" s="464">
        <f t="shared" si="44"/>
        <v>0</v>
      </c>
      <c r="Z48" s="459"/>
      <c r="AA48" s="459"/>
      <c r="AB48" s="459"/>
      <c r="AC48" s="459"/>
      <c r="AD48" s="459"/>
      <c r="AE48" s="459"/>
      <c r="AF48" s="459"/>
      <c r="AG48" s="459"/>
      <c r="AH48" s="459"/>
      <c r="AI48" s="459"/>
      <c r="AJ48" s="459"/>
      <c r="AK48" s="459"/>
      <c r="AL48" s="423">
        <f t="shared" ref="AL48:AL49" si="101">AN48+AX48</f>
        <v>30344</v>
      </c>
      <c r="AM48" s="423">
        <f t="shared" si="45"/>
        <v>30344</v>
      </c>
      <c r="AN48" s="423">
        <f t="shared" ref="AN48:AN49" si="102">AP48+AR48+AT48+AU48</f>
        <v>0</v>
      </c>
      <c r="AO48" s="423"/>
      <c r="AP48" s="423"/>
      <c r="AQ48" s="423"/>
      <c r="AR48" s="423"/>
      <c r="AS48" s="423"/>
      <c r="AT48" s="423"/>
      <c r="AU48" s="423"/>
      <c r="AV48" s="423"/>
      <c r="AW48" s="423"/>
      <c r="AX48" s="423">
        <f t="shared" ref="AX48:AX49" si="103">AZ48+BG48</f>
        <v>30344</v>
      </c>
      <c r="AY48" s="423">
        <f t="shared" ref="AY48:AY49" si="104">BA48+BG48</f>
        <v>30344</v>
      </c>
      <c r="AZ48" s="423">
        <f t="shared" ref="AZ48:AZ49" si="105">BB48+BD48+BE48+BF48</f>
        <v>30344</v>
      </c>
      <c r="BA48" s="423">
        <f t="shared" ref="BA48:BA49" si="106">BC48+BD48+BE48+BF48+BG48</f>
        <v>30344</v>
      </c>
      <c r="BB48" s="423"/>
      <c r="BC48" s="423"/>
      <c r="BD48" s="423"/>
      <c r="BE48" s="423"/>
      <c r="BF48" s="423">
        <f>SUMIF('PL3-GN TUNG DA'!$AO$15:$AO$514,"UBND huyện Phú Tân",'PL3-GN TUNG DA'!$W$15:$W$514)</f>
        <v>30344</v>
      </c>
      <c r="BG48" s="423"/>
      <c r="BH48" s="423">
        <f t="shared" ref="BH48:BH49" si="107">BI48+BO48</f>
        <v>28159</v>
      </c>
      <c r="BI48" s="423">
        <f t="shared" ref="BI48:BI49" si="108">BJ48+BK48+BL48+BM48</f>
        <v>0</v>
      </c>
      <c r="BJ48" s="423"/>
      <c r="BK48" s="423">
        <f>SUMIF('PL3-GN TUNG DA'!$AO$15:$AO$514,B48,'PL3-GN TUNG DA'!$AB$15:$AB$514)</f>
        <v>0</v>
      </c>
      <c r="BL48" s="423"/>
      <c r="BM48" s="423"/>
      <c r="BN48" s="423"/>
      <c r="BO48" s="423">
        <f t="shared" ref="BO48:BO49" si="109">BP48+BU48</f>
        <v>28159</v>
      </c>
      <c r="BP48" s="423">
        <f t="shared" ref="BP48:BP49" si="110">BQ48+BR48+BS48+BT48</f>
        <v>28159</v>
      </c>
      <c r="BQ48" s="423"/>
      <c r="BR48" s="423"/>
      <c r="BS48" s="423"/>
      <c r="BT48" s="423">
        <f>SUMIF('PL3-GN TUNG DA'!$AO$15:$AO$514,"UBND huyện Phú Tân",'PL3-GN TUNG DA'!$AK$15:$AK$514)</f>
        <v>28159</v>
      </c>
      <c r="BU48" s="423"/>
      <c r="BV48" s="462">
        <f t="shared" si="80"/>
        <v>92.799235433693653</v>
      </c>
      <c r="BW48" s="455">
        <f t="shared" si="81"/>
        <v>92.799235433693653</v>
      </c>
      <c r="BX48" s="465"/>
    </row>
    <row r="49" spans="1:76" s="74" customFormat="1" hidden="1">
      <c r="A49" s="458"/>
      <c r="B49" s="459" t="s">
        <v>438</v>
      </c>
      <c r="C49" s="460">
        <f>'PL2.1-GN TUNG CĐT (keodai)'!C93+'PL2.2-GN TUNG CĐT (KH2024)'!C91</f>
        <v>132000</v>
      </c>
      <c r="D49" s="460">
        <f>'PL2.1-GN TUNG CĐT (keodai)'!C93+'PL2.2-GN TUNG CĐT (KH2024)'!D91</f>
        <v>132000</v>
      </c>
      <c r="E49" s="460">
        <v>114993</v>
      </c>
      <c r="F49" s="461">
        <f t="shared" si="68"/>
        <v>87.115909090909099</v>
      </c>
      <c r="G49" s="461">
        <f t="shared" si="69"/>
        <v>87.115909090909099</v>
      </c>
      <c r="H49" s="460">
        <f>'PL2.1-GN TUNG CĐT (keodai)'!P93+'PL2.2-GN TUNG CĐT (KH2024)'!Y91</f>
        <v>132000</v>
      </c>
      <c r="I49" s="462">
        <f t="shared" si="92"/>
        <v>100</v>
      </c>
      <c r="J49" s="463">
        <f t="shared" si="70"/>
        <v>100</v>
      </c>
      <c r="K49" s="423">
        <f t="shared" si="41"/>
        <v>0</v>
      </c>
      <c r="L49" s="423">
        <f t="shared" si="42"/>
        <v>0</v>
      </c>
      <c r="M49" s="462"/>
      <c r="N49" s="462"/>
      <c r="O49" s="462"/>
      <c r="P49" s="462"/>
      <c r="Q49" s="462"/>
      <c r="R49" s="459"/>
      <c r="S49" s="459"/>
      <c r="T49" s="459"/>
      <c r="U49" s="459"/>
      <c r="V49" s="459"/>
      <c r="W49" s="459"/>
      <c r="X49" s="464">
        <f t="shared" si="43"/>
        <v>0</v>
      </c>
      <c r="Y49" s="464">
        <f t="shared" si="44"/>
        <v>0</v>
      </c>
      <c r="Z49" s="459"/>
      <c r="AA49" s="459"/>
      <c r="AB49" s="459"/>
      <c r="AC49" s="459"/>
      <c r="AD49" s="459"/>
      <c r="AE49" s="459"/>
      <c r="AF49" s="459"/>
      <c r="AG49" s="459"/>
      <c r="AH49" s="459"/>
      <c r="AI49" s="459"/>
      <c r="AJ49" s="459"/>
      <c r="AK49" s="459"/>
      <c r="AL49" s="423">
        <f t="shared" si="101"/>
        <v>132000</v>
      </c>
      <c r="AM49" s="423">
        <f t="shared" si="45"/>
        <v>132000</v>
      </c>
      <c r="AN49" s="423">
        <f t="shared" si="102"/>
        <v>0</v>
      </c>
      <c r="AO49" s="423"/>
      <c r="AP49" s="423"/>
      <c r="AQ49" s="423"/>
      <c r="AR49" s="423"/>
      <c r="AS49" s="423"/>
      <c r="AT49" s="423"/>
      <c r="AU49" s="423"/>
      <c r="AV49" s="423"/>
      <c r="AW49" s="423"/>
      <c r="AX49" s="423">
        <f t="shared" si="103"/>
        <v>132000</v>
      </c>
      <c r="AY49" s="423">
        <f t="shared" si="104"/>
        <v>132000</v>
      </c>
      <c r="AZ49" s="423">
        <f t="shared" si="105"/>
        <v>132000</v>
      </c>
      <c r="BA49" s="423">
        <f t="shared" si="106"/>
        <v>132000</v>
      </c>
      <c r="BB49" s="423">
        <f>SUMIF('PL3-GN TUNG DA'!$AO$15:$AO$514,"Ban QLDA ĐTXD KV huyện Phú Tân",'PL3-GN TUNG DA'!$S$15:$S$514)</f>
        <v>132000</v>
      </c>
      <c r="BC49" s="423">
        <f>SUMIF('PL3-GN TUNG DA'!$AO$15:$AO$514,"Ban QLDA ĐTXD KV huyện Phú Tân",'PL3-GN TUNG DA'!$T$15:$T$514)</f>
        <v>132000</v>
      </c>
      <c r="BD49" s="423"/>
      <c r="BE49" s="423"/>
      <c r="BF49" s="423"/>
      <c r="BG49" s="423"/>
      <c r="BH49" s="423">
        <f t="shared" si="107"/>
        <v>132000</v>
      </c>
      <c r="BI49" s="423">
        <f t="shared" si="108"/>
        <v>0</v>
      </c>
      <c r="BJ49" s="423"/>
      <c r="BK49" s="423">
        <f>SUMIF('PL3-GN TUNG DA'!$AO$15:$AO$514,B49,'PL3-GN TUNG DA'!$AB$15:$AB$514)</f>
        <v>0</v>
      </c>
      <c r="BL49" s="423"/>
      <c r="BM49" s="423"/>
      <c r="BN49" s="423"/>
      <c r="BO49" s="423">
        <f t="shared" si="109"/>
        <v>132000</v>
      </c>
      <c r="BP49" s="423">
        <f t="shared" si="110"/>
        <v>132000</v>
      </c>
      <c r="BQ49" s="423">
        <f>SUMIF('PL3-GN TUNG DA'!$AO$15:$AO$514,"Ban QLDA ĐTXD KV huyện Phú Tân",'PL3-GN TUNG DA'!$AH$15:$AH$514)</f>
        <v>132000</v>
      </c>
      <c r="BR49" s="423"/>
      <c r="BS49" s="423"/>
      <c r="BT49" s="423"/>
      <c r="BU49" s="423"/>
      <c r="BV49" s="462">
        <f t="shared" si="80"/>
        <v>100</v>
      </c>
      <c r="BW49" s="455">
        <f t="shared" si="81"/>
        <v>100</v>
      </c>
      <c r="BX49" s="465"/>
    </row>
    <row r="50" spans="1:76" ht="42" hidden="1" customHeight="1">
      <c r="A50" s="450"/>
      <c r="B50" s="305" t="s">
        <v>336</v>
      </c>
      <c r="C50" s="452">
        <f>C51+C52</f>
        <v>67564</v>
      </c>
      <c r="D50" s="452">
        <f t="shared" ref="D50:H50" si="111">D51+D52</f>
        <v>89865</v>
      </c>
      <c r="E50" s="452">
        <f t="shared" si="111"/>
        <v>55825</v>
      </c>
      <c r="F50" s="452">
        <f t="shared" si="111"/>
        <v>84.425993980914356</v>
      </c>
      <c r="G50" s="452" t="e">
        <f t="shared" si="111"/>
        <v>#DIV/0!</v>
      </c>
      <c r="H50" s="452">
        <f t="shared" si="111"/>
        <v>86318</v>
      </c>
      <c r="I50" s="453">
        <f t="shared" si="92"/>
        <v>127.75738558995914</v>
      </c>
      <c r="J50" s="447">
        <f t="shared" si="70"/>
        <v>96.052968341400984</v>
      </c>
      <c r="K50" s="421">
        <f>K51+K52</f>
        <v>39</v>
      </c>
      <c r="L50" s="421">
        <f t="shared" ref="L50:W50" si="112">L51+L52</f>
        <v>39</v>
      </c>
      <c r="M50" s="421">
        <f t="shared" si="112"/>
        <v>0</v>
      </c>
      <c r="N50" s="421">
        <f t="shared" si="112"/>
        <v>39</v>
      </c>
      <c r="O50" s="421">
        <f t="shared" si="112"/>
        <v>0</v>
      </c>
      <c r="P50" s="421">
        <f t="shared" si="112"/>
        <v>0</v>
      </c>
      <c r="Q50" s="421">
        <f t="shared" si="112"/>
        <v>0</v>
      </c>
      <c r="R50" s="421">
        <f t="shared" si="112"/>
        <v>0</v>
      </c>
      <c r="S50" s="421">
        <f t="shared" si="112"/>
        <v>0</v>
      </c>
      <c r="T50" s="421">
        <f t="shared" si="112"/>
        <v>0</v>
      </c>
      <c r="U50" s="421">
        <f t="shared" si="112"/>
        <v>0</v>
      </c>
      <c r="V50" s="421">
        <f t="shared" si="112"/>
        <v>0</v>
      </c>
      <c r="W50" s="421">
        <f t="shared" si="112"/>
        <v>0</v>
      </c>
      <c r="X50" s="457">
        <f t="shared" si="43"/>
        <v>33</v>
      </c>
      <c r="Y50" s="457">
        <f t="shared" si="44"/>
        <v>33</v>
      </c>
      <c r="Z50" s="305"/>
      <c r="AA50" s="305">
        <v>33</v>
      </c>
      <c r="AB50" s="305"/>
      <c r="AC50" s="305"/>
      <c r="AD50" s="305"/>
      <c r="AE50" s="305"/>
      <c r="AF50" s="305"/>
      <c r="AG50" s="305"/>
      <c r="AH50" s="305"/>
      <c r="AI50" s="305"/>
      <c r="AJ50" s="305"/>
      <c r="AK50" s="454">
        <f t="shared" ref="AK50" si="113">X50/K50*100</f>
        <v>84.615384615384613</v>
      </c>
      <c r="AL50" s="421">
        <f>AL51+AL52</f>
        <v>67525</v>
      </c>
      <c r="AM50" s="421">
        <f t="shared" si="45"/>
        <v>89826</v>
      </c>
      <c r="AN50" s="421">
        <f t="shared" ref="AN50:BM50" si="114">AN51+AN52</f>
        <v>67525</v>
      </c>
      <c r="AO50" s="421">
        <f t="shared" si="114"/>
        <v>89826</v>
      </c>
      <c r="AP50" s="421">
        <f t="shared" si="114"/>
        <v>9441</v>
      </c>
      <c r="AQ50" s="421">
        <f t="shared" si="114"/>
        <v>10781</v>
      </c>
      <c r="AR50" s="421">
        <f t="shared" si="114"/>
        <v>58084</v>
      </c>
      <c r="AS50" s="421">
        <f t="shared" si="114"/>
        <v>79045</v>
      </c>
      <c r="AT50" s="421">
        <f t="shared" si="114"/>
        <v>0</v>
      </c>
      <c r="AU50" s="421">
        <f t="shared" si="114"/>
        <v>0</v>
      </c>
      <c r="AV50" s="421"/>
      <c r="AW50" s="421"/>
      <c r="AX50" s="421">
        <f t="shared" si="114"/>
        <v>0</v>
      </c>
      <c r="AY50" s="421"/>
      <c r="AZ50" s="421">
        <f t="shared" si="114"/>
        <v>0</v>
      </c>
      <c r="BA50" s="421"/>
      <c r="BB50" s="421">
        <f t="shared" si="114"/>
        <v>0</v>
      </c>
      <c r="BC50" s="421"/>
      <c r="BD50" s="421">
        <f t="shared" si="114"/>
        <v>0</v>
      </c>
      <c r="BE50" s="421">
        <f t="shared" si="114"/>
        <v>0</v>
      </c>
      <c r="BF50" s="421">
        <f t="shared" si="114"/>
        <v>0</v>
      </c>
      <c r="BG50" s="421">
        <f t="shared" si="114"/>
        <v>0</v>
      </c>
      <c r="BH50" s="421">
        <f t="shared" si="114"/>
        <v>86285</v>
      </c>
      <c r="BI50" s="421">
        <f t="shared" si="114"/>
        <v>86285</v>
      </c>
      <c r="BJ50" s="421">
        <f t="shared" si="114"/>
        <v>10527</v>
      </c>
      <c r="BK50" s="421">
        <f t="shared" si="114"/>
        <v>75758</v>
      </c>
      <c r="BL50" s="421">
        <f t="shared" si="114"/>
        <v>0</v>
      </c>
      <c r="BM50" s="421">
        <f t="shared" si="114"/>
        <v>0</v>
      </c>
      <c r="BN50" s="421"/>
      <c r="BO50" s="421"/>
      <c r="BP50" s="421"/>
      <c r="BQ50" s="421"/>
      <c r="BR50" s="421"/>
      <c r="BS50" s="421"/>
      <c r="BT50" s="421"/>
      <c r="BU50" s="421"/>
      <c r="BV50" s="453">
        <f t="shared" si="80"/>
        <v>127.78230285079599</v>
      </c>
      <c r="BW50" s="455">
        <f t="shared" si="81"/>
        <v>96.05793422839713</v>
      </c>
      <c r="BX50" s="456"/>
    </row>
    <row r="51" spans="1:76" s="74" customFormat="1" hidden="1">
      <c r="A51" s="458"/>
      <c r="B51" s="459" t="s">
        <v>437</v>
      </c>
      <c r="C51" s="460">
        <f>'PL2.1-GN TUNG CĐT (keodai)'!C95+'PL2.2-GN TUNG CĐT (KH2024)'!C93</f>
        <v>1441</v>
      </c>
      <c r="D51" s="460">
        <f>'PL2.1-GN TUNG CĐT (keodai)'!C95+'PL2.2-GN TUNG CĐT (KH2024)'!D93</f>
        <v>0</v>
      </c>
      <c r="E51" s="460">
        <v>0</v>
      </c>
      <c r="F51" s="461">
        <f t="shared" si="68"/>
        <v>0</v>
      </c>
      <c r="G51" s="461" t="e">
        <f t="shared" si="69"/>
        <v>#DIV/0!</v>
      </c>
      <c r="H51" s="460">
        <f>'PL2.1-GN TUNG CĐT (keodai)'!P95+'PL2.2-GN TUNG CĐT (KH2024)'!Y93</f>
        <v>33</v>
      </c>
      <c r="I51" s="462">
        <f t="shared" si="92"/>
        <v>2.2900763358778624</v>
      </c>
      <c r="J51" s="463"/>
      <c r="K51" s="423">
        <f t="shared" si="41"/>
        <v>0</v>
      </c>
      <c r="L51" s="423">
        <f t="shared" si="42"/>
        <v>0</v>
      </c>
      <c r="M51" s="462"/>
      <c r="N51" s="462"/>
      <c r="O51" s="462"/>
      <c r="P51" s="462"/>
      <c r="Q51" s="462"/>
      <c r="R51" s="459"/>
      <c r="S51" s="459"/>
      <c r="T51" s="459"/>
      <c r="U51" s="459"/>
      <c r="V51" s="459"/>
      <c r="W51" s="459"/>
      <c r="X51" s="464">
        <f t="shared" si="43"/>
        <v>0</v>
      </c>
      <c r="Y51" s="464">
        <f t="shared" si="44"/>
        <v>0</v>
      </c>
      <c r="Z51" s="459"/>
      <c r="AA51" s="459"/>
      <c r="AB51" s="459"/>
      <c r="AC51" s="459"/>
      <c r="AD51" s="459"/>
      <c r="AE51" s="459"/>
      <c r="AF51" s="459"/>
      <c r="AG51" s="459"/>
      <c r="AH51" s="459"/>
      <c r="AI51" s="459"/>
      <c r="AJ51" s="459"/>
      <c r="AK51" s="459"/>
      <c r="AL51" s="423">
        <f t="shared" ref="AL51:AL53" si="115">AN51+AX51</f>
        <v>1441</v>
      </c>
      <c r="AM51" s="423">
        <f t="shared" si="45"/>
        <v>0</v>
      </c>
      <c r="AN51" s="423">
        <f t="shared" ref="AN51:AN53" si="116">AP51+AR51+AT51+AU51</f>
        <v>1441</v>
      </c>
      <c r="AO51" s="423">
        <f t="shared" ref="AO51:AO53" si="117">AQ51+AS51+AT51+AV51+AW51</f>
        <v>0</v>
      </c>
      <c r="AP51" s="423">
        <f>SUMIF('PL3-GN TUNG DA'!$AO$15:$AO$514,"UBND huyện Phú Tân",'PL3-GN TUNG DA'!$G$15:$G$514)</f>
        <v>1441</v>
      </c>
      <c r="AQ51" s="423">
        <f>SUMIF('PL3-GN TUNG DA'!$AO$15:$AO$514,"UBND huyện Phú Tân",'PL3-GN TUNG DA'!$H$15:$H$514)</f>
        <v>0</v>
      </c>
      <c r="AR51" s="423">
        <f>SUMIF('PL3-GN TUNG DA'!$AO$15:$AO$514,"UBND huyện Phú Tân",'PL3-GN TUNG DA'!$I$15:$I$514)</f>
        <v>0</v>
      </c>
      <c r="AS51" s="423">
        <f>SUMIF('PL3-GN TUNG DA'!$AO$15:$AO$514,"UBND huyện Phú Tân",'PL3-GN TUNG DA'!$J$15:$J$514)</f>
        <v>0</v>
      </c>
      <c r="AT51" s="423"/>
      <c r="AU51" s="423"/>
      <c r="AV51" s="423"/>
      <c r="AW51" s="423"/>
      <c r="AX51" s="423"/>
      <c r="AY51" s="423"/>
      <c r="AZ51" s="423"/>
      <c r="BA51" s="423"/>
      <c r="BB51" s="423"/>
      <c r="BC51" s="423"/>
      <c r="BD51" s="423"/>
      <c r="BE51" s="423"/>
      <c r="BF51" s="423"/>
      <c r="BG51" s="423"/>
      <c r="BH51" s="423">
        <f t="shared" ref="BH51:BH53" si="118">BI51+BO51</f>
        <v>0</v>
      </c>
      <c r="BI51" s="423">
        <f t="shared" ref="BI51:BI53" si="119">BJ51+BK51+BL51+BM51</f>
        <v>0</v>
      </c>
      <c r="BJ51" s="423">
        <f>SUMIF('PL3-GN TUNG DA'!$AO$15:$AO$514,"UBND huyện Phú Tân",'PL3-GN TUNG DA'!$AA$15:$AA$514)</f>
        <v>0</v>
      </c>
      <c r="BK51" s="423">
        <f>SUMIF('PL3-GN TUNG DA'!$AO$15:$AO$514,"UBND huyện Phú Tân",'PL3-GN TUNG DA'!$AB$15:$AB$514)</f>
        <v>0</v>
      </c>
      <c r="BL51" s="423"/>
      <c r="BM51" s="423"/>
      <c r="BN51" s="423"/>
      <c r="BO51" s="423"/>
      <c r="BP51" s="423"/>
      <c r="BQ51" s="423"/>
      <c r="BR51" s="423"/>
      <c r="BS51" s="423"/>
      <c r="BT51" s="423"/>
      <c r="BU51" s="423"/>
      <c r="BV51" s="462">
        <f t="shared" si="80"/>
        <v>0</v>
      </c>
      <c r="BW51" s="455"/>
      <c r="BX51" s="465"/>
    </row>
    <row r="52" spans="1:76" s="74" customFormat="1" hidden="1">
      <c r="A52" s="458"/>
      <c r="B52" s="459" t="s">
        <v>438</v>
      </c>
      <c r="C52" s="460">
        <f>'PL2.1-GN TUNG CĐT (keodai)'!C96+'PL2.2-GN TUNG CĐT (KH2024)'!C94</f>
        <v>66123</v>
      </c>
      <c r="D52" s="460">
        <f>'PL2.1-GN TUNG CĐT (keodai)'!C96+'PL2.2-GN TUNG CĐT (KH2024)'!D94</f>
        <v>89865</v>
      </c>
      <c r="E52" s="460">
        <v>55825</v>
      </c>
      <c r="F52" s="461">
        <f t="shared" si="68"/>
        <v>84.425993980914356</v>
      </c>
      <c r="G52" s="461">
        <f t="shared" si="69"/>
        <v>62.120959216602678</v>
      </c>
      <c r="H52" s="460">
        <f>'PL2.1-GN TUNG CĐT (keodai)'!P96+'PL2.2-GN TUNG CĐT (KH2024)'!Y94</f>
        <v>86285</v>
      </c>
      <c r="I52" s="462">
        <f t="shared" si="92"/>
        <v>130.49165948308456</v>
      </c>
      <c r="J52" s="463">
        <f t="shared" si="70"/>
        <v>96.016246592110392</v>
      </c>
      <c r="K52" s="423">
        <f t="shared" si="41"/>
        <v>39</v>
      </c>
      <c r="L52" s="423">
        <f t="shared" si="42"/>
        <v>39</v>
      </c>
      <c r="M52" s="423">
        <f>SUMIF('PL4-GN KD23-24'!$AD$11:$AD$489,"Ban QLDA ĐTXD KV huyện Phú Tân",'PL4-GN KD23-24'!$E$11:$E$489)</f>
        <v>0</v>
      </c>
      <c r="N52" s="423">
        <f>SUMIF('PL4-GN KD23-24'!$AD$11:$AD$489,"Ban QLDA ĐTXD KV huyện Phú Tân",'PL4-GN KD23-24'!$F$11:$F$489)</f>
        <v>39</v>
      </c>
      <c r="O52" s="423">
        <f>SUMIF('PL4-GN KD23-24'!$AD$11:$AD$489,B52,'PL4-GN KD23-24'!$G$11:$G$489)</f>
        <v>0</v>
      </c>
      <c r="P52" s="423">
        <f>SUMIF('PL4-GN KD23-24'!$AD$11:$AD$489,B52,'PL4-GN KD23-24'!$H$11:$H$489)</f>
        <v>0</v>
      </c>
      <c r="Q52" s="462"/>
      <c r="R52" s="459"/>
      <c r="S52" s="459"/>
      <c r="T52" s="459"/>
      <c r="U52" s="459"/>
      <c r="V52" s="459"/>
      <c r="W52" s="459"/>
      <c r="X52" s="464">
        <f t="shared" si="43"/>
        <v>0</v>
      </c>
      <c r="Y52" s="464">
        <f t="shared" si="44"/>
        <v>0</v>
      </c>
      <c r="Z52" s="459"/>
      <c r="AA52" s="459"/>
      <c r="AB52" s="459"/>
      <c r="AC52" s="459"/>
      <c r="AD52" s="459"/>
      <c r="AE52" s="459"/>
      <c r="AF52" s="459"/>
      <c r="AG52" s="459"/>
      <c r="AH52" s="459"/>
      <c r="AI52" s="459"/>
      <c r="AJ52" s="459"/>
      <c r="AK52" s="459"/>
      <c r="AL52" s="423">
        <f t="shared" si="115"/>
        <v>66084</v>
      </c>
      <c r="AM52" s="423">
        <f t="shared" si="45"/>
        <v>89826</v>
      </c>
      <c r="AN52" s="423">
        <f t="shared" si="116"/>
        <v>66084</v>
      </c>
      <c r="AO52" s="423">
        <f t="shared" si="117"/>
        <v>89826</v>
      </c>
      <c r="AP52" s="423">
        <f>SUMIF('PL3-GN TUNG DA'!$AO$15:$AO$514,"Ban QLDA ĐTXD KV huyện Phú Tân",'PL3-GN TUNG DA'!$G$15:$G$514)</f>
        <v>8000</v>
      </c>
      <c r="AQ52" s="423">
        <f>SUMIF('PL3-GN TUNG DA'!$AO$15:$AO$514,"Ban QLDA ĐTXD KV huyện Phú Tân",'PL3-GN TUNG DA'!$H$15:$H$514)</f>
        <v>10781</v>
      </c>
      <c r="AR52" s="423">
        <f>SUMIF('PL3-GN TUNG DA'!$AO$15:$AO$514,"Ban QLDA ĐTXD KV huyện Phú Tân",'PL3-GN TUNG DA'!$I$15:$I$514)</f>
        <v>58084</v>
      </c>
      <c r="AS52" s="423">
        <f>SUMIF('PL3-GN TUNG DA'!$AO$15:$AO$514,"Ban QLDA ĐTXD KV huyện Phú Tân",'PL3-GN TUNG DA'!$J$15:$J$514)</f>
        <v>79045</v>
      </c>
      <c r="AT52" s="423"/>
      <c r="AU52" s="423"/>
      <c r="AV52" s="423"/>
      <c r="AW52" s="423"/>
      <c r="AX52" s="423"/>
      <c r="AY52" s="423"/>
      <c r="AZ52" s="423"/>
      <c r="BA52" s="423"/>
      <c r="BB52" s="423"/>
      <c r="BC52" s="423"/>
      <c r="BD52" s="423"/>
      <c r="BE52" s="423"/>
      <c r="BF52" s="423"/>
      <c r="BG52" s="423"/>
      <c r="BH52" s="423">
        <f t="shared" si="118"/>
        <v>86285</v>
      </c>
      <c r="BI52" s="423">
        <f t="shared" si="119"/>
        <v>86285</v>
      </c>
      <c r="BJ52" s="423">
        <f>SUMIF('PL3-GN TUNG DA'!$AO$15:$AO$514,"Ban QLDA ĐTXD KV huyện Phú Tân",'PL3-GN TUNG DA'!$AA$15:$AA$514)</f>
        <v>10527</v>
      </c>
      <c r="BK52" s="423">
        <f>SUMIF('PL3-GN TUNG DA'!$AO$15:$AO$514,"Ban QLDA ĐTXD KV huyện Phú Tân",'PL3-GN TUNG DA'!$AB$15:$AB$514)</f>
        <v>75758</v>
      </c>
      <c r="BL52" s="423"/>
      <c r="BM52" s="423"/>
      <c r="BN52" s="423"/>
      <c r="BO52" s="423"/>
      <c r="BP52" s="423"/>
      <c r="BQ52" s="423"/>
      <c r="BR52" s="423"/>
      <c r="BS52" s="423"/>
      <c r="BT52" s="423"/>
      <c r="BU52" s="423"/>
      <c r="BV52" s="462">
        <f t="shared" si="80"/>
        <v>130.56867017735004</v>
      </c>
      <c r="BW52" s="455">
        <f t="shared" si="81"/>
        <v>96.05793422839713</v>
      </c>
      <c r="BX52" s="465"/>
    </row>
    <row r="53" spans="1:76" ht="49.5" hidden="1" customHeight="1">
      <c r="A53" s="450"/>
      <c r="B53" s="305" t="s">
        <v>439</v>
      </c>
      <c r="C53" s="452">
        <f>'PL2.1-GN TUNG CĐT (keodai)'!C97+'PL2.2-GN TUNG CĐT (KH2024)'!C95</f>
        <v>75132</v>
      </c>
      <c r="D53" s="452">
        <f>'PL2.1-GN TUNG CĐT (keodai)'!C97+'PL2.2-GN TUNG CĐT (KH2024)'!D95</f>
        <v>75132</v>
      </c>
      <c r="E53" s="452">
        <v>21117</v>
      </c>
      <c r="F53" s="466">
        <f t="shared" si="68"/>
        <v>28.10653250279508</v>
      </c>
      <c r="G53" s="466">
        <f t="shared" si="69"/>
        <v>28.10653250279508</v>
      </c>
      <c r="H53" s="452">
        <f>'PL2.1-GN TUNG CĐT (keodai)'!P97+'PL2.2-GN TUNG CĐT (KH2024)'!Y95</f>
        <v>46290</v>
      </c>
      <c r="I53" s="453">
        <f t="shared" si="92"/>
        <v>61.611563647979558</v>
      </c>
      <c r="J53" s="447">
        <f t="shared" si="70"/>
        <v>61.611563647979558</v>
      </c>
      <c r="K53" s="421">
        <f t="shared" si="41"/>
        <v>10403</v>
      </c>
      <c r="L53" s="421">
        <f t="shared" si="42"/>
        <v>10403</v>
      </c>
      <c r="M53" s="421">
        <f>'PL4-GN KD23-24'!E26</f>
        <v>10403</v>
      </c>
      <c r="N53" s="453"/>
      <c r="O53" s="453"/>
      <c r="P53" s="453"/>
      <c r="Q53" s="453"/>
      <c r="R53" s="305"/>
      <c r="S53" s="305"/>
      <c r="T53" s="305"/>
      <c r="U53" s="305"/>
      <c r="V53" s="305"/>
      <c r="W53" s="305"/>
      <c r="X53" s="457">
        <f t="shared" si="43"/>
        <v>8737</v>
      </c>
      <c r="Y53" s="457">
        <f t="shared" si="44"/>
        <v>8737</v>
      </c>
      <c r="Z53" s="467">
        <f>'PL4-GN KD23-24'!R26</f>
        <v>6615</v>
      </c>
      <c r="AA53" s="305"/>
      <c r="AB53" s="467">
        <f>'PL4-GN KD23-24'!T26</f>
        <v>2122</v>
      </c>
      <c r="AC53" s="305"/>
      <c r="AD53" s="305"/>
      <c r="AE53" s="305"/>
      <c r="AF53" s="305"/>
      <c r="AG53" s="305"/>
      <c r="AH53" s="305"/>
      <c r="AI53" s="305"/>
      <c r="AJ53" s="305"/>
      <c r="AK53" s="454">
        <f t="shared" ref="AK53" si="120">X53/K53*100</f>
        <v>83.985388830145141</v>
      </c>
      <c r="AL53" s="421">
        <f t="shared" si="115"/>
        <v>64729</v>
      </c>
      <c r="AM53" s="421">
        <f t="shared" si="45"/>
        <v>64729</v>
      </c>
      <c r="AN53" s="421">
        <f t="shared" si="116"/>
        <v>64729</v>
      </c>
      <c r="AO53" s="421">
        <f t="shared" si="117"/>
        <v>64729</v>
      </c>
      <c r="AP53" s="421">
        <f>'PL3-GN TUNG DA'!G28</f>
        <v>34729</v>
      </c>
      <c r="AQ53" s="421">
        <f>'PL3-GN TUNG DA'!H28</f>
        <v>34729</v>
      </c>
      <c r="AR53" s="421"/>
      <c r="AS53" s="421"/>
      <c r="AT53" s="421">
        <f>'PL3-GN TUNG DA'!K28</f>
        <v>30000</v>
      </c>
      <c r="AU53" s="421"/>
      <c r="AV53" s="421"/>
      <c r="AW53" s="421"/>
      <c r="AX53" s="421"/>
      <c r="AY53" s="421"/>
      <c r="AZ53" s="421"/>
      <c r="BA53" s="421"/>
      <c r="BB53" s="421"/>
      <c r="BC53" s="421"/>
      <c r="BD53" s="421"/>
      <c r="BE53" s="421"/>
      <c r="BF53" s="421"/>
      <c r="BG53" s="421"/>
      <c r="BH53" s="421">
        <f t="shared" si="118"/>
        <v>37553</v>
      </c>
      <c r="BI53" s="421">
        <f t="shared" si="119"/>
        <v>37553</v>
      </c>
      <c r="BJ53" s="421">
        <f>'PL3-GN TUNG DA'!AA28</f>
        <v>18657</v>
      </c>
      <c r="BK53" s="421"/>
      <c r="BL53" s="421">
        <f>'PL3-GN TUNG DA'!AC28</f>
        <v>18896</v>
      </c>
      <c r="BM53" s="421"/>
      <c r="BN53" s="421"/>
      <c r="BO53" s="421"/>
      <c r="BP53" s="421"/>
      <c r="BQ53" s="421"/>
      <c r="BR53" s="421"/>
      <c r="BS53" s="421"/>
      <c r="BT53" s="421"/>
      <c r="BU53" s="421"/>
      <c r="BV53" s="453">
        <f t="shared" si="80"/>
        <v>58.015727108405812</v>
      </c>
      <c r="BW53" s="455">
        <f t="shared" si="81"/>
        <v>58.015727108405812</v>
      </c>
      <c r="BX53" s="456"/>
    </row>
    <row r="54" spans="1:76">
      <c r="A54" s="450">
        <v>4</v>
      </c>
      <c r="B54" s="451" t="s">
        <v>268</v>
      </c>
      <c r="C54" s="452">
        <f>C55+C56+C59</f>
        <v>281828</v>
      </c>
      <c r="D54" s="452">
        <f t="shared" ref="D54:H54" si="121">D55+D56+D59</f>
        <v>315278</v>
      </c>
      <c r="E54" s="452">
        <f t="shared" si="121"/>
        <v>160691</v>
      </c>
      <c r="F54" s="452">
        <f t="shared" si="121"/>
        <v>232.25397737589859</v>
      </c>
      <c r="G54" s="452">
        <f t="shared" si="121"/>
        <v>207.79365417392847</v>
      </c>
      <c r="H54" s="452">
        <f t="shared" si="121"/>
        <v>266334</v>
      </c>
      <c r="I54" s="453">
        <f t="shared" ref="I54:I59" si="122">H54/C54*100</f>
        <v>94.502320564315824</v>
      </c>
      <c r="J54" s="447">
        <f t="shared" si="70"/>
        <v>84.475922836353945</v>
      </c>
      <c r="K54" s="421">
        <f>K55+K56+K59</f>
        <v>9298</v>
      </c>
      <c r="L54" s="421">
        <f t="shared" ref="L54:W54" si="123">L55+L56+L59</f>
        <v>9298</v>
      </c>
      <c r="M54" s="421">
        <f t="shared" si="123"/>
        <v>9298</v>
      </c>
      <c r="N54" s="421">
        <f t="shared" si="123"/>
        <v>0</v>
      </c>
      <c r="O54" s="421">
        <f t="shared" si="123"/>
        <v>0</v>
      </c>
      <c r="P54" s="421">
        <f t="shared" si="123"/>
        <v>0</v>
      </c>
      <c r="Q54" s="421">
        <f t="shared" si="123"/>
        <v>0</v>
      </c>
      <c r="R54" s="421">
        <f t="shared" si="123"/>
        <v>0</v>
      </c>
      <c r="S54" s="421">
        <f t="shared" si="123"/>
        <v>0</v>
      </c>
      <c r="T54" s="421">
        <f t="shared" si="123"/>
        <v>0</v>
      </c>
      <c r="U54" s="421">
        <f t="shared" si="123"/>
        <v>0</v>
      </c>
      <c r="V54" s="421">
        <f t="shared" si="123"/>
        <v>0</v>
      </c>
      <c r="W54" s="421">
        <f t="shared" si="123"/>
        <v>0</v>
      </c>
      <c r="X54" s="457">
        <f t="shared" ref="X54:X59" si="124">Y54+AD54</f>
        <v>4467</v>
      </c>
      <c r="Y54" s="457">
        <f t="shared" ref="Y54:Y59" si="125">SUM(Z54:AC54)</f>
        <v>4467</v>
      </c>
      <c r="Z54" s="421">
        <f t="shared" ref="Z54:AJ54" si="126">Z55+Z56+Z59</f>
        <v>4467</v>
      </c>
      <c r="AA54" s="421">
        <f t="shared" si="126"/>
        <v>0</v>
      </c>
      <c r="AB54" s="421">
        <f t="shared" si="126"/>
        <v>0</v>
      </c>
      <c r="AC54" s="421">
        <f t="shared" si="126"/>
        <v>0</v>
      </c>
      <c r="AD54" s="421">
        <f t="shared" si="126"/>
        <v>0</v>
      </c>
      <c r="AE54" s="421">
        <f t="shared" si="126"/>
        <v>0</v>
      </c>
      <c r="AF54" s="421">
        <f t="shared" si="126"/>
        <v>0</v>
      </c>
      <c r="AG54" s="421">
        <f t="shared" si="126"/>
        <v>0</v>
      </c>
      <c r="AH54" s="421">
        <f t="shared" si="126"/>
        <v>0</v>
      </c>
      <c r="AI54" s="421">
        <f t="shared" si="126"/>
        <v>0</v>
      </c>
      <c r="AJ54" s="421">
        <f t="shared" si="126"/>
        <v>0</v>
      </c>
      <c r="AK54" s="469">
        <f t="shared" ref="AK54" si="127">X54/K54*100</f>
        <v>48.042589804258981</v>
      </c>
      <c r="AL54" s="421">
        <f>AL55+AL56+AL59</f>
        <v>272530</v>
      </c>
      <c r="AM54" s="421">
        <f>AM55+AM56+AM59</f>
        <v>305980</v>
      </c>
      <c r="AN54" s="421">
        <f t="shared" ref="AN54:BU54" si="128">AN55+AN56+AN59</f>
        <v>183788</v>
      </c>
      <c r="AO54" s="421">
        <f t="shared" si="128"/>
        <v>217238</v>
      </c>
      <c r="AP54" s="421">
        <f t="shared" si="128"/>
        <v>43387</v>
      </c>
      <c r="AQ54" s="421">
        <f t="shared" si="128"/>
        <v>39245</v>
      </c>
      <c r="AR54" s="421">
        <f t="shared" si="128"/>
        <v>125401</v>
      </c>
      <c r="AS54" s="421">
        <f t="shared" si="128"/>
        <v>162993</v>
      </c>
      <c r="AT54" s="421">
        <f t="shared" si="128"/>
        <v>15000</v>
      </c>
      <c r="AU54" s="421">
        <f t="shared" si="128"/>
        <v>0</v>
      </c>
      <c r="AV54" s="421"/>
      <c r="AW54" s="421"/>
      <c r="AX54" s="421">
        <f t="shared" si="128"/>
        <v>88742</v>
      </c>
      <c r="AY54" s="421">
        <f t="shared" si="128"/>
        <v>88742</v>
      </c>
      <c r="AZ54" s="421">
        <f t="shared" si="128"/>
        <v>88742</v>
      </c>
      <c r="BA54" s="421">
        <f t="shared" si="128"/>
        <v>88742</v>
      </c>
      <c r="BB54" s="421">
        <f t="shared" si="128"/>
        <v>0</v>
      </c>
      <c r="BC54" s="421"/>
      <c r="BD54" s="421">
        <f t="shared" si="128"/>
        <v>56152</v>
      </c>
      <c r="BE54" s="421">
        <f t="shared" si="128"/>
        <v>22245</v>
      </c>
      <c r="BF54" s="421">
        <f t="shared" si="128"/>
        <v>10345</v>
      </c>
      <c r="BG54" s="421">
        <f t="shared" si="128"/>
        <v>0</v>
      </c>
      <c r="BH54" s="421">
        <f t="shared" si="128"/>
        <v>261867</v>
      </c>
      <c r="BI54" s="421">
        <f t="shared" si="128"/>
        <v>178469</v>
      </c>
      <c r="BJ54" s="421">
        <f t="shared" si="128"/>
        <v>29016</v>
      </c>
      <c r="BK54" s="421">
        <f t="shared" si="128"/>
        <v>136685</v>
      </c>
      <c r="BL54" s="421">
        <f t="shared" si="128"/>
        <v>12768</v>
      </c>
      <c r="BM54" s="421">
        <f t="shared" si="128"/>
        <v>0</v>
      </c>
      <c r="BN54" s="421"/>
      <c r="BO54" s="421">
        <f t="shared" si="128"/>
        <v>83398</v>
      </c>
      <c r="BP54" s="421">
        <f t="shared" si="128"/>
        <v>83398</v>
      </c>
      <c r="BQ54" s="421">
        <f t="shared" si="128"/>
        <v>0</v>
      </c>
      <c r="BR54" s="421">
        <f t="shared" si="128"/>
        <v>56132</v>
      </c>
      <c r="BS54" s="421">
        <f t="shared" si="128"/>
        <v>17078</v>
      </c>
      <c r="BT54" s="421">
        <f t="shared" si="128"/>
        <v>10188</v>
      </c>
      <c r="BU54" s="421">
        <f t="shared" si="128"/>
        <v>0</v>
      </c>
      <c r="BV54" s="453">
        <f t="shared" si="80"/>
        <v>96.087403221663664</v>
      </c>
      <c r="BW54" s="455">
        <f t="shared" si="81"/>
        <v>85.583044643440758</v>
      </c>
      <c r="BX54" s="456"/>
    </row>
    <row r="55" spans="1:76" hidden="1">
      <c r="A55" s="19"/>
      <c r="B55" s="45" t="s">
        <v>335</v>
      </c>
      <c r="C55" s="238">
        <f>'PL2.1-GN TUNG CĐT (keodai)'!C111+'PL2.2-GN TUNG CĐT (KH2024)'!C109</f>
        <v>88742</v>
      </c>
      <c r="D55" s="238">
        <f>'PL2.1-GN TUNG CĐT (keodai)'!C111+'PL2.2-GN TUNG CĐT (KH2024)'!D109</f>
        <v>88742</v>
      </c>
      <c r="E55" s="238">
        <v>67208</v>
      </c>
      <c r="F55" s="358">
        <f t="shared" si="68"/>
        <v>75.734150684005314</v>
      </c>
      <c r="G55" s="358">
        <f t="shared" si="69"/>
        <v>75.734150684005314</v>
      </c>
      <c r="H55" s="238">
        <f>'PL2.1-GN TUNG CĐT (keodai)'!P111+'PL2.2-GN TUNG CĐT (KH2024)'!Y109</f>
        <v>83398</v>
      </c>
      <c r="I55" s="240">
        <f t="shared" si="122"/>
        <v>93.978048725518917</v>
      </c>
      <c r="J55" s="373">
        <f t="shared" si="70"/>
        <v>93.978048725518917</v>
      </c>
      <c r="K55" s="35">
        <f t="shared" ref="K55:K59" si="129">L55+Q55</f>
        <v>0</v>
      </c>
      <c r="L55" s="35">
        <f t="shared" ref="L55:L59" si="130">SUM(M55:P55)</f>
        <v>0</v>
      </c>
      <c r="M55" s="35">
        <f>SUMIF('PL4-GN KD23-24'!$AD$11:$AD$489,B55,'PL4-GN KD23-24'!$E$11:$E$489)</f>
        <v>0</v>
      </c>
      <c r="N55" s="35">
        <f>SUMIF('PL4-GN KD23-24'!$AD$11:$AD$489,B55,'PL4-GN KD23-24'!$F$11:$F$489)</f>
        <v>0</v>
      </c>
      <c r="O55" s="35">
        <f>SUMIF('PL4-GN KD23-24'!$AD$11:$AD$489,B55,'PL4-GN KD23-24'!$G$11:$G$489)</f>
        <v>0</v>
      </c>
      <c r="P55" s="35">
        <f>SUMIF('PL4-GN KD23-24'!$AD$11:$AD$489,B55,'PL4-GN KD23-24'!$H$11:$H$489)</f>
        <v>0</v>
      </c>
      <c r="Q55" s="240"/>
      <c r="R55" s="45"/>
      <c r="S55" s="45"/>
      <c r="T55" s="45"/>
      <c r="U55" s="45"/>
      <c r="V55" s="45"/>
      <c r="W55" s="45"/>
      <c r="X55" s="254">
        <f t="shared" si="124"/>
        <v>0</v>
      </c>
      <c r="Y55" s="254">
        <f t="shared" si="125"/>
        <v>0</v>
      </c>
      <c r="Z55" s="45"/>
      <c r="AA55" s="45"/>
      <c r="AB55" s="45"/>
      <c r="AC55" s="45"/>
      <c r="AD55" s="45"/>
      <c r="AE55" s="45"/>
      <c r="AF55" s="45"/>
      <c r="AG55" s="45"/>
      <c r="AH55" s="45"/>
      <c r="AI55" s="45"/>
      <c r="AJ55" s="45"/>
      <c r="AK55" s="84"/>
      <c r="AL55" s="35">
        <f t="shared" ref="AL55" si="131">AN55+AX55</f>
        <v>88742</v>
      </c>
      <c r="AM55" s="35">
        <f t="shared" si="45"/>
        <v>88742</v>
      </c>
      <c r="AN55" s="39">
        <f t="shared" ref="AN55" si="132">AP55+AR55+AT55+AU55</f>
        <v>0</v>
      </c>
      <c r="AO55" s="39"/>
      <c r="AP55" s="39"/>
      <c r="AQ55" s="39"/>
      <c r="AR55" s="39"/>
      <c r="AS55" s="39"/>
      <c r="AT55" s="39"/>
      <c r="AU55" s="39"/>
      <c r="AV55" s="39"/>
      <c r="AW55" s="39"/>
      <c r="AX55" s="39">
        <f t="shared" ref="AX55" si="133">AZ55+BG55</f>
        <v>88742</v>
      </c>
      <c r="AY55" s="35">
        <f t="shared" ref="AY55" si="134">BA55+BG55</f>
        <v>88742</v>
      </c>
      <c r="AZ55" s="39">
        <f t="shared" ref="AZ55" si="135">BB55+BD55+BE55+BF55</f>
        <v>88742</v>
      </c>
      <c r="BA55" s="39">
        <f t="shared" ref="BA55" si="136">BC55+BD55+BE55+BF55+BG55</f>
        <v>88742</v>
      </c>
      <c r="BB55" s="39"/>
      <c r="BC55" s="39"/>
      <c r="BD55" s="35">
        <f>SUMIF('PL3-GN TUNG DA'!$AO$15:$AO$514,"UBND huyện Tri Tôn",'PL3-GN TUNG DA'!$U$15:$U$514)</f>
        <v>56152</v>
      </c>
      <c r="BE55" s="39">
        <f>SUMIF('PL3-GN TUNG DA'!$AO$15:$AO$514,"UBND huyện Tri Tôn",'PL3-GN TUNG DA'!$V$15:$V$514)</f>
        <v>22245</v>
      </c>
      <c r="BF55" s="39">
        <f>SUMIF('PL3-GN TUNG DA'!$AO$15:$AO$514,"UBND huyện Tri Tôn",'PL3-GN TUNG DA'!$W$15:$W$514)</f>
        <v>10345</v>
      </c>
      <c r="BG55" s="39"/>
      <c r="BH55" s="36">
        <f t="shared" ref="BH55" si="137">BI55+BO55</f>
        <v>83398</v>
      </c>
      <c r="BI55" s="36">
        <f t="shared" ref="BI55" si="138">BJ55+BK55+BL55+BM55</f>
        <v>0</v>
      </c>
      <c r="BJ55" s="35"/>
      <c r="BK55" s="35"/>
      <c r="BL55" s="35"/>
      <c r="BM55" s="35"/>
      <c r="BN55" s="35"/>
      <c r="BO55" s="36">
        <f t="shared" ref="BO55" si="139">BP55+BU55</f>
        <v>83398</v>
      </c>
      <c r="BP55" s="36">
        <f t="shared" ref="BP55" si="140">BQ55+BR55+BS55+BT55</f>
        <v>83398</v>
      </c>
      <c r="BQ55" s="35"/>
      <c r="BR55" s="35">
        <f>SUMIF('PL3-GN TUNG DA'!$AO$15:$AO$514,"UBND huyện Tri Tôn",'PL3-GN TUNG DA'!$AI$15:$AI$514)</f>
        <v>56132</v>
      </c>
      <c r="BS55" s="39">
        <f>SUMIF('PL3-GN TUNG DA'!$AO$15:$AO$514,"UBND huyện Tri Tôn",'PL3-GN TUNG DA'!$AJ$15:$AJ$514)</f>
        <v>17078</v>
      </c>
      <c r="BT55" s="39">
        <f>SUMIF('PL3-GN TUNG DA'!$AO$15:$AO$514,"UBND huyện Tri Tôn",'PL3-GN TUNG DA'!$AK$15:$AK$514)</f>
        <v>10188</v>
      </c>
      <c r="BU55" s="35"/>
      <c r="BV55" s="112">
        <f t="shared" si="80"/>
        <v>93.978048725518917</v>
      </c>
      <c r="BW55" s="326">
        <f t="shared" si="81"/>
        <v>93.978048725518917</v>
      </c>
      <c r="BX55" s="4"/>
    </row>
    <row r="56" spans="1:76" ht="48.75" hidden="1" customHeight="1">
      <c r="A56" s="19"/>
      <c r="B56" s="5" t="s">
        <v>336</v>
      </c>
      <c r="C56" s="238">
        <f>C57+C58</f>
        <v>131055</v>
      </c>
      <c r="D56" s="238">
        <f t="shared" ref="D56:H56" si="141">D57+D58</f>
        <v>164505</v>
      </c>
      <c r="E56" s="238">
        <f t="shared" si="141"/>
        <v>67966</v>
      </c>
      <c r="F56" s="238">
        <f t="shared" si="141"/>
        <v>115.38394302082558</v>
      </c>
      <c r="G56" s="238">
        <f t="shared" si="141"/>
        <v>90.923619818855485</v>
      </c>
      <c r="H56" s="238">
        <f t="shared" si="141"/>
        <v>137537</v>
      </c>
      <c r="I56" s="240">
        <f t="shared" si="122"/>
        <v>104.94601503185686</v>
      </c>
      <c r="J56" s="373">
        <f t="shared" si="70"/>
        <v>83.606577307680624</v>
      </c>
      <c r="K56" s="35">
        <f>K57+K58</f>
        <v>87</v>
      </c>
      <c r="L56" s="35">
        <f t="shared" ref="L56:W56" si="142">L57+L58</f>
        <v>87</v>
      </c>
      <c r="M56" s="35">
        <f t="shared" si="142"/>
        <v>87</v>
      </c>
      <c r="N56" s="35">
        <f t="shared" si="142"/>
        <v>0</v>
      </c>
      <c r="O56" s="35">
        <f t="shared" si="142"/>
        <v>0</v>
      </c>
      <c r="P56" s="35">
        <f t="shared" si="142"/>
        <v>0</v>
      </c>
      <c r="Q56" s="35">
        <f t="shared" si="142"/>
        <v>0</v>
      </c>
      <c r="R56" s="35">
        <f t="shared" si="142"/>
        <v>0</v>
      </c>
      <c r="S56" s="35">
        <f t="shared" si="142"/>
        <v>0</v>
      </c>
      <c r="T56" s="35">
        <f t="shared" si="142"/>
        <v>0</v>
      </c>
      <c r="U56" s="35">
        <f t="shared" si="142"/>
        <v>0</v>
      </c>
      <c r="V56" s="35">
        <f t="shared" si="142"/>
        <v>0</v>
      </c>
      <c r="W56" s="35">
        <f t="shared" si="142"/>
        <v>0</v>
      </c>
      <c r="X56" s="254">
        <f t="shared" si="124"/>
        <v>0</v>
      </c>
      <c r="Y56" s="254">
        <f t="shared" si="125"/>
        <v>0</v>
      </c>
      <c r="Z56" s="5"/>
      <c r="AA56" s="5"/>
      <c r="AB56" s="5"/>
      <c r="AC56" s="5"/>
      <c r="AD56" s="5"/>
      <c r="AE56" s="5"/>
      <c r="AF56" s="5"/>
      <c r="AG56" s="5"/>
      <c r="AH56" s="5"/>
      <c r="AI56" s="5"/>
      <c r="AJ56" s="5"/>
      <c r="AK56" s="389">
        <f t="shared" ref="AK56:AK59" si="143">X56/K56*100</f>
        <v>0</v>
      </c>
      <c r="AL56" s="35">
        <f>AL57+AL58</f>
        <v>130968</v>
      </c>
      <c r="AM56" s="35">
        <f t="shared" ref="AM56:AM59" si="144">AO56+AY56</f>
        <v>164418</v>
      </c>
      <c r="AN56" s="35">
        <f t="shared" ref="AN56:BM56" si="145">AN57+AN58</f>
        <v>130968</v>
      </c>
      <c r="AO56" s="35">
        <f t="shared" si="145"/>
        <v>164418</v>
      </c>
      <c r="AP56" s="35">
        <f t="shared" si="145"/>
        <v>5567</v>
      </c>
      <c r="AQ56" s="35">
        <f t="shared" si="145"/>
        <v>1425</v>
      </c>
      <c r="AR56" s="35">
        <f t="shared" si="145"/>
        <v>125401</v>
      </c>
      <c r="AS56" s="35">
        <f t="shared" si="145"/>
        <v>162993</v>
      </c>
      <c r="AT56" s="35">
        <f t="shared" si="145"/>
        <v>0</v>
      </c>
      <c r="AU56" s="35">
        <f t="shared" si="145"/>
        <v>0</v>
      </c>
      <c r="AV56" s="35"/>
      <c r="AW56" s="35"/>
      <c r="AX56" s="35">
        <f t="shared" si="145"/>
        <v>0</v>
      </c>
      <c r="AY56" s="35"/>
      <c r="AZ56" s="35">
        <f t="shared" si="145"/>
        <v>0</v>
      </c>
      <c r="BA56" s="35"/>
      <c r="BB56" s="35">
        <f t="shared" si="145"/>
        <v>0</v>
      </c>
      <c r="BC56" s="35"/>
      <c r="BD56" s="35">
        <f t="shared" si="145"/>
        <v>0</v>
      </c>
      <c r="BE56" s="35">
        <f t="shared" si="145"/>
        <v>0</v>
      </c>
      <c r="BF56" s="35">
        <f t="shared" si="145"/>
        <v>0</v>
      </c>
      <c r="BG56" s="35">
        <f t="shared" si="145"/>
        <v>0</v>
      </c>
      <c r="BH56" s="35">
        <f t="shared" si="145"/>
        <v>137537</v>
      </c>
      <c r="BI56" s="35">
        <f t="shared" si="145"/>
        <v>137537</v>
      </c>
      <c r="BJ56" s="35">
        <f t="shared" si="145"/>
        <v>852</v>
      </c>
      <c r="BK56" s="35">
        <f t="shared" si="145"/>
        <v>136685</v>
      </c>
      <c r="BL56" s="35">
        <f t="shared" si="145"/>
        <v>0</v>
      </c>
      <c r="BM56" s="35">
        <f t="shared" si="145"/>
        <v>0</v>
      </c>
      <c r="BN56" s="35"/>
      <c r="BO56" s="35"/>
      <c r="BP56" s="35"/>
      <c r="BQ56" s="35"/>
      <c r="BR56" s="35"/>
      <c r="BS56" s="35"/>
      <c r="BT56" s="35"/>
      <c r="BU56" s="35"/>
      <c r="BV56" s="112">
        <f t="shared" si="80"/>
        <v>105.01572903304623</v>
      </c>
      <c r="BW56" s="326">
        <f t="shared" si="81"/>
        <v>83.650816820542758</v>
      </c>
      <c r="BX56" s="4"/>
    </row>
    <row r="57" spans="1:76" s="74" customFormat="1" hidden="1">
      <c r="A57" s="46"/>
      <c r="B57" s="75" t="s">
        <v>444</v>
      </c>
      <c r="C57" s="323">
        <f>'PL2.1-GN TUNG CĐT (keodai)'!C113+'PL2.2-GN TUNG CĐT (KH2024)'!C111</f>
        <v>13406</v>
      </c>
      <c r="D57" s="323">
        <f>'PL2.1-GN TUNG CĐT (keodai)'!C113+'PL2.2-GN TUNG CĐT (KH2024)'!D111</f>
        <v>17192</v>
      </c>
      <c r="E57" s="323">
        <v>8717</v>
      </c>
      <c r="F57" s="445">
        <f t="shared" si="68"/>
        <v>65.023123974339853</v>
      </c>
      <c r="G57" s="445">
        <f t="shared" si="69"/>
        <v>50.703815728245694</v>
      </c>
      <c r="H57" s="323">
        <f>'PL2.1-GN TUNG CĐT (keodai)'!P113+'PL2.2-GN TUNG CĐT (KH2024)'!Y111</f>
        <v>8717</v>
      </c>
      <c r="I57" s="113">
        <f t="shared" si="122"/>
        <v>65.023123974339853</v>
      </c>
      <c r="J57" s="380">
        <f t="shared" si="70"/>
        <v>50.703815728245694</v>
      </c>
      <c r="K57" s="36">
        <f t="shared" si="129"/>
        <v>0</v>
      </c>
      <c r="L57" s="36">
        <f t="shared" si="130"/>
        <v>0</v>
      </c>
      <c r="M57" s="36">
        <f>SUMIF('PL4-GN KD23-24'!$AD$11:$AD$489,B57,'PL4-GN KD23-24'!$E$11:$E$489)</f>
        <v>0</v>
      </c>
      <c r="N57" s="36">
        <f>SUMIF('PL4-GN KD23-24'!$AD$11:$AD$489,B57,'PL4-GN KD23-24'!$F$11:$F$489)</f>
        <v>0</v>
      </c>
      <c r="O57" s="36">
        <f>SUMIF('PL4-GN KD23-24'!$AD$11:$AD$489,B57,'PL4-GN KD23-24'!$G$11:$G$489)</f>
        <v>0</v>
      </c>
      <c r="P57" s="36">
        <f>SUMIF('PL4-GN KD23-24'!$AD$11:$AD$489,B57,'PL4-GN KD23-24'!$H$11:$H$489)</f>
        <v>0</v>
      </c>
      <c r="Q57" s="113"/>
      <c r="R57" s="75"/>
      <c r="S57" s="75"/>
      <c r="T57" s="75"/>
      <c r="U57" s="75"/>
      <c r="V57" s="75"/>
      <c r="W57" s="75"/>
      <c r="X57" s="324">
        <f t="shared" si="124"/>
        <v>0</v>
      </c>
      <c r="Y57" s="324">
        <f t="shared" si="125"/>
        <v>0</v>
      </c>
      <c r="Z57" s="75"/>
      <c r="AA57" s="75"/>
      <c r="AB57" s="75"/>
      <c r="AC57" s="75"/>
      <c r="AD57" s="75"/>
      <c r="AE57" s="75"/>
      <c r="AF57" s="75"/>
      <c r="AG57" s="75"/>
      <c r="AH57" s="75"/>
      <c r="AI57" s="75"/>
      <c r="AJ57" s="75"/>
      <c r="AK57" s="389" t="e">
        <f t="shared" si="143"/>
        <v>#DIV/0!</v>
      </c>
      <c r="AL57" s="36">
        <f t="shared" ref="AL57:AL59" si="146">AN57+AX57</f>
        <v>13406</v>
      </c>
      <c r="AM57" s="36">
        <f t="shared" si="144"/>
        <v>17192</v>
      </c>
      <c r="AN57" s="36">
        <f t="shared" ref="AN57:AN59" si="147">AP57+AR57+AT57+AU57</f>
        <v>13406</v>
      </c>
      <c r="AO57" s="36">
        <f t="shared" ref="AO57:AO59" si="148">AQ57+AS57+AT57+AV57+AW57</f>
        <v>17192</v>
      </c>
      <c r="AP57" s="36">
        <f>SUMIF('PL3-GN TUNG DA'!$AO$15:$AO$514,"UBND huyện Tri Tôn",'PL3-GN TUNG DA'!$G$15:$G$514)</f>
        <v>5567</v>
      </c>
      <c r="AQ57" s="36">
        <f>SUMIF('PL3-GN TUNG DA'!$AO$15:$AO$514,"UBND huyện Tri Tôn",'PL3-GN TUNG DA'!$H$15:$H$514)</f>
        <v>525</v>
      </c>
      <c r="AR57" s="36">
        <f>SUMIF('PL3-GN TUNG DA'!$AO$15:$AO$514,"UBND huyện Tri Tôn",'PL3-GN TUNG DA'!$I$15:$I$514)</f>
        <v>7839</v>
      </c>
      <c r="AS57" s="36">
        <f>SUMIF('PL3-GN TUNG DA'!$AO$15:$AO$514,"UBND huyện Tri Tôn",'PL3-GN TUNG DA'!$J$15:$J$514)</f>
        <v>16667</v>
      </c>
      <c r="AT57" s="36"/>
      <c r="AU57" s="36"/>
      <c r="AV57" s="36"/>
      <c r="AW57" s="36"/>
      <c r="AX57" s="36"/>
      <c r="AY57" s="36"/>
      <c r="AZ57" s="36"/>
      <c r="BA57" s="36"/>
      <c r="BB57" s="36"/>
      <c r="BC57" s="36"/>
      <c r="BD57" s="36"/>
      <c r="BE57" s="36"/>
      <c r="BF57" s="36"/>
      <c r="BG57" s="36"/>
      <c r="BH57" s="36">
        <f t="shared" ref="BH57:BH59" si="149">BI57+BO57</f>
        <v>8717</v>
      </c>
      <c r="BI57" s="36">
        <f t="shared" ref="BI57:BI59" si="150">BJ57+BK57+BL57+BM57</f>
        <v>8717</v>
      </c>
      <c r="BJ57" s="36">
        <f>SUMIF('PL3-GN TUNG DA'!$AO$15:$AO$514,"UBND huyện Tri Tôn",'PL3-GN TUNG DA'!$AA$15:$AA$514)</f>
        <v>525</v>
      </c>
      <c r="BK57" s="36">
        <f>SUMIF('PL3-GN TUNG DA'!$AO$15:$AO$514,"UBND huyện Tri Tôn",'PL3-GN TUNG DA'!$AB$15:$AB$514)</f>
        <v>8192</v>
      </c>
      <c r="BL57" s="36"/>
      <c r="BM57" s="36"/>
      <c r="BN57" s="36"/>
      <c r="BO57" s="36"/>
      <c r="BP57" s="36"/>
      <c r="BQ57" s="36"/>
      <c r="BR57" s="36"/>
      <c r="BS57" s="36"/>
      <c r="BT57" s="36"/>
      <c r="BU57" s="36"/>
      <c r="BV57" s="113">
        <f t="shared" si="80"/>
        <v>65.023123974339853</v>
      </c>
      <c r="BW57" s="326">
        <f t="shared" si="81"/>
        <v>50.703815728245694</v>
      </c>
      <c r="BX57" s="186"/>
    </row>
    <row r="58" spans="1:76" s="74" customFormat="1" hidden="1">
      <c r="A58" s="46"/>
      <c r="B58" s="75" t="s">
        <v>445</v>
      </c>
      <c r="C58" s="323">
        <f>'PL2.1-GN TUNG CĐT (keodai)'!C114+'PL2.2-GN TUNG CĐT (KH2024)'!C112</f>
        <v>117649</v>
      </c>
      <c r="D58" s="323">
        <f>'PL2.1-GN TUNG CĐT (keodai)'!C114+'PL2.2-GN TUNG CĐT (KH2024)'!D112</f>
        <v>147313</v>
      </c>
      <c r="E58" s="323">
        <v>59249</v>
      </c>
      <c r="F58" s="445">
        <f t="shared" si="68"/>
        <v>50.36081904648573</v>
      </c>
      <c r="G58" s="445">
        <f t="shared" si="69"/>
        <v>40.219804090609792</v>
      </c>
      <c r="H58" s="323">
        <f>'PL2.1-GN TUNG CĐT (keodai)'!P114+'PL2.2-GN TUNG CĐT (KH2024)'!Y112</f>
        <v>128820</v>
      </c>
      <c r="I58" s="113">
        <f t="shared" si="122"/>
        <v>109.49519332931006</v>
      </c>
      <c r="J58" s="380">
        <f t="shared" si="70"/>
        <v>87.446457542783051</v>
      </c>
      <c r="K58" s="36">
        <f t="shared" si="129"/>
        <v>87</v>
      </c>
      <c r="L58" s="36">
        <f t="shared" si="130"/>
        <v>87</v>
      </c>
      <c r="M58" s="36">
        <f>SUMIF('PL4-GN KD23-24'!$AD$11:$AD$489,"Ban QLDA ĐTXD KV huyện Tri Tôn",'PL4-GN KD23-24'!$E$11:$E$489)</f>
        <v>87</v>
      </c>
      <c r="N58" s="36">
        <f>SUMIF('PL4-GN KD23-24'!$AD$11:$AD$489,B58,'PL4-GN KD23-24'!$F$11:$F$489)</f>
        <v>0</v>
      </c>
      <c r="O58" s="36">
        <f>SUMIF('PL4-GN KD23-24'!$AD$11:$AD$489,B58,'PL4-GN KD23-24'!$G$11:$G$489)</f>
        <v>0</v>
      </c>
      <c r="P58" s="36">
        <f>SUMIF('PL4-GN KD23-24'!$AD$11:$AD$489,B58,'PL4-GN KD23-24'!$H$11:$H$489)</f>
        <v>0</v>
      </c>
      <c r="Q58" s="113"/>
      <c r="R58" s="75"/>
      <c r="S58" s="75"/>
      <c r="T58" s="75"/>
      <c r="U58" s="75"/>
      <c r="V58" s="75"/>
      <c r="W58" s="75"/>
      <c r="X58" s="324">
        <f t="shared" si="124"/>
        <v>0</v>
      </c>
      <c r="Y58" s="324">
        <f t="shared" si="125"/>
        <v>0</v>
      </c>
      <c r="Z58" s="75"/>
      <c r="AA58" s="75"/>
      <c r="AB58" s="75"/>
      <c r="AC58" s="75"/>
      <c r="AD58" s="75"/>
      <c r="AE58" s="75"/>
      <c r="AF58" s="75"/>
      <c r="AG58" s="75"/>
      <c r="AH58" s="75"/>
      <c r="AI58" s="75"/>
      <c r="AJ58" s="75"/>
      <c r="AK58" s="389">
        <f t="shared" si="143"/>
        <v>0</v>
      </c>
      <c r="AL58" s="36">
        <f t="shared" si="146"/>
        <v>117562</v>
      </c>
      <c r="AM58" s="36">
        <f t="shared" si="144"/>
        <v>147226</v>
      </c>
      <c r="AN58" s="36">
        <f t="shared" si="147"/>
        <v>117562</v>
      </c>
      <c r="AO58" s="36">
        <f t="shared" si="148"/>
        <v>147226</v>
      </c>
      <c r="AP58" s="36">
        <f>SUMIF('PL3-GN TUNG DA'!$AO$15:$AO$514,"Ban QLDA ĐTXD KV huyện Tri Tôn",'PL3-GN TUNG DA'!$G$15:$G$514)</f>
        <v>0</v>
      </c>
      <c r="AQ58" s="36">
        <f>SUMIF('PL3-GN TUNG DA'!$AO$15:$AO$514,"Ban QLDA ĐTXD KV huyện Tri Tôn",'PL3-GN TUNG DA'!$H$15:$H$514)</f>
        <v>900</v>
      </c>
      <c r="AR58" s="36">
        <f>SUMIF('PL3-GN TUNG DA'!$AO$15:$AO$514,"Ban QLDA ĐTXD KV huyện Tri Tôn",'PL3-GN TUNG DA'!$I$15:$I$514)</f>
        <v>117562</v>
      </c>
      <c r="AS58" s="36">
        <f>SUMIF('PL3-GN TUNG DA'!$AO$15:$AO$514,"Ban QLDA ĐTXD KV huyện Tri Tôn",'PL3-GN TUNG DA'!$J$15:$J$514)</f>
        <v>146326</v>
      </c>
      <c r="AT58" s="36"/>
      <c r="AU58" s="36"/>
      <c r="AV58" s="36"/>
      <c r="AW58" s="36"/>
      <c r="AX58" s="36"/>
      <c r="AY58" s="36"/>
      <c r="AZ58" s="36"/>
      <c r="BA58" s="36"/>
      <c r="BB58" s="36"/>
      <c r="BC58" s="36"/>
      <c r="BD58" s="36"/>
      <c r="BE58" s="36"/>
      <c r="BF58" s="36"/>
      <c r="BG58" s="36"/>
      <c r="BH58" s="36">
        <f t="shared" si="149"/>
        <v>128820</v>
      </c>
      <c r="BI58" s="36">
        <f t="shared" si="150"/>
        <v>128820</v>
      </c>
      <c r="BJ58" s="36">
        <f>SUMIF('PL3-GN TUNG DA'!$AO$15:$AO$514,"Ban QLDA ĐTXD KV huyện Tri Tôn",'PL3-GN TUNG DA'!$AA$15:$AA$514)</f>
        <v>327</v>
      </c>
      <c r="BK58" s="36">
        <f>SUMIF('PL3-GN TUNG DA'!$AO$15:$AO$514,"Ban QLDA ĐTXD KV huyện Tri Tôn",'PL3-GN TUNG DA'!$AB$15:$AB$514)</f>
        <v>128493</v>
      </c>
      <c r="BL58" s="36"/>
      <c r="BM58" s="36"/>
      <c r="BN58" s="36"/>
      <c r="BO58" s="36"/>
      <c r="BP58" s="36"/>
      <c r="BQ58" s="36"/>
      <c r="BR58" s="36"/>
      <c r="BS58" s="36"/>
      <c r="BT58" s="36"/>
      <c r="BU58" s="36"/>
      <c r="BV58" s="113">
        <f t="shared" si="80"/>
        <v>109.57622360966978</v>
      </c>
      <c r="BW58" s="326">
        <f t="shared" si="81"/>
        <v>87.498132123402115</v>
      </c>
      <c r="BX58" s="186"/>
    </row>
    <row r="59" spans="1:76" ht="47.25" hidden="1" customHeight="1">
      <c r="A59" s="19"/>
      <c r="B59" s="81" t="s">
        <v>439</v>
      </c>
      <c r="C59" s="238">
        <f>'PL2.1-GN TUNG CĐT (keodai)'!C115+'PL2.2-GN TUNG CĐT (KH2024)'!C113</f>
        <v>62031</v>
      </c>
      <c r="D59" s="238">
        <f>'PL2.1-GN TUNG CĐT (keodai)'!C115+'PL2.2-GN TUNG CĐT (KH2024)'!D113</f>
        <v>62031</v>
      </c>
      <c r="E59" s="238">
        <v>25517</v>
      </c>
      <c r="F59" s="358">
        <f t="shared" si="68"/>
        <v>41.135883671067688</v>
      </c>
      <c r="G59" s="358">
        <f t="shared" si="69"/>
        <v>41.135883671067688</v>
      </c>
      <c r="H59" s="238">
        <f>'PL2.1-GN TUNG CĐT (keodai)'!P115+'PL2.2-GN TUNG CĐT (KH2024)'!Y113</f>
        <v>45399</v>
      </c>
      <c r="I59" s="240">
        <f t="shared" si="122"/>
        <v>73.187599748512838</v>
      </c>
      <c r="J59" s="373">
        <f t="shared" si="70"/>
        <v>73.187599748512838</v>
      </c>
      <c r="K59" s="35">
        <f t="shared" si="129"/>
        <v>9211</v>
      </c>
      <c r="L59" s="35">
        <f t="shared" si="130"/>
        <v>9211</v>
      </c>
      <c r="M59" s="35">
        <f>'PL4-GN KD23-24'!E29</f>
        <v>9211</v>
      </c>
      <c r="N59" s="240"/>
      <c r="O59" s="240"/>
      <c r="P59" s="240"/>
      <c r="Q59" s="240"/>
      <c r="R59" s="81"/>
      <c r="S59" s="81"/>
      <c r="T59" s="81"/>
      <c r="U59" s="81"/>
      <c r="V59" s="81"/>
      <c r="W59" s="81"/>
      <c r="X59" s="254">
        <f t="shared" si="124"/>
        <v>4467</v>
      </c>
      <c r="Y59" s="254">
        <f t="shared" si="125"/>
        <v>4467</v>
      </c>
      <c r="Z59" s="255">
        <f>'PL4-GN KD23-24'!R29</f>
        <v>4467</v>
      </c>
      <c r="AA59" s="81"/>
      <c r="AB59" s="81"/>
      <c r="AC59" s="81"/>
      <c r="AD59" s="81"/>
      <c r="AE59" s="81"/>
      <c r="AF59" s="81"/>
      <c r="AG59" s="81"/>
      <c r="AH59" s="81"/>
      <c r="AI59" s="81"/>
      <c r="AJ59" s="81"/>
      <c r="AK59" s="389">
        <f t="shared" si="143"/>
        <v>48.496363044186296</v>
      </c>
      <c r="AL59" s="35">
        <f t="shared" si="146"/>
        <v>52820</v>
      </c>
      <c r="AM59" s="35">
        <f t="shared" si="144"/>
        <v>52820</v>
      </c>
      <c r="AN59" s="39">
        <f t="shared" si="147"/>
        <v>52820</v>
      </c>
      <c r="AO59" s="39">
        <f t="shared" si="148"/>
        <v>52820</v>
      </c>
      <c r="AP59" s="35">
        <f>'PL3-GN TUNG DA'!G31</f>
        <v>37820</v>
      </c>
      <c r="AQ59" s="35">
        <f>'PL3-GN TUNG DA'!H31</f>
        <v>37820</v>
      </c>
      <c r="AR59" s="35"/>
      <c r="AS59" s="35"/>
      <c r="AT59" s="35">
        <f>'PL3-GN TUNG DA'!K31</f>
        <v>15000</v>
      </c>
      <c r="AU59" s="35"/>
      <c r="AV59" s="35"/>
      <c r="AW59" s="35"/>
      <c r="AX59" s="35"/>
      <c r="AY59" s="35"/>
      <c r="AZ59" s="35"/>
      <c r="BA59" s="35"/>
      <c r="BB59" s="35"/>
      <c r="BC59" s="35"/>
      <c r="BD59" s="35"/>
      <c r="BE59" s="35"/>
      <c r="BF59" s="35"/>
      <c r="BG59" s="35"/>
      <c r="BH59" s="39">
        <f t="shared" si="149"/>
        <v>40932</v>
      </c>
      <c r="BI59" s="39">
        <f t="shared" si="150"/>
        <v>40932</v>
      </c>
      <c r="BJ59" s="35">
        <f>'PL3-GN TUNG DA'!AA31</f>
        <v>28164</v>
      </c>
      <c r="BK59" s="35"/>
      <c r="BL59" s="35">
        <f>'PL3-GN TUNG DA'!AC31</f>
        <v>12768</v>
      </c>
      <c r="BM59" s="35"/>
      <c r="BN59" s="35"/>
      <c r="BO59" s="35"/>
      <c r="BP59" s="35"/>
      <c r="BQ59" s="35"/>
      <c r="BR59" s="35"/>
      <c r="BS59" s="35"/>
      <c r="BT59" s="35"/>
      <c r="BU59" s="35"/>
      <c r="BV59" s="112">
        <f t="shared" si="80"/>
        <v>77.493373722074978</v>
      </c>
      <c r="BW59" s="326">
        <f t="shared" si="81"/>
        <v>77.493373722074978</v>
      </c>
      <c r="BX59" s="4"/>
    </row>
    <row r="60" spans="1:76" ht="11.25" customHeight="1">
      <c r="A60" s="60"/>
      <c r="B60" s="41"/>
      <c r="C60" s="41"/>
      <c r="D60" s="41"/>
      <c r="E60" s="41"/>
      <c r="F60" s="41"/>
      <c r="G60" s="41"/>
      <c r="H60" s="41"/>
      <c r="I60" s="41"/>
      <c r="J60" s="375"/>
      <c r="K60" s="41"/>
      <c r="L60" s="41"/>
      <c r="M60" s="41"/>
      <c r="N60" s="41"/>
      <c r="O60" s="41"/>
      <c r="P60" s="41"/>
      <c r="Q60" s="41"/>
      <c r="R60" s="41"/>
      <c r="S60" s="41"/>
      <c r="T60" s="41"/>
      <c r="U60" s="41"/>
      <c r="V60" s="41"/>
      <c r="W60" s="41"/>
      <c r="X60" s="41"/>
      <c r="Y60" s="41"/>
      <c r="Z60" s="41"/>
      <c r="AA60" s="41"/>
      <c r="AB60" s="41"/>
      <c r="AC60" s="41"/>
      <c r="AD60" s="41"/>
      <c r="AE60" s="41"/>
      <c r="AF60" s="41"/>
      <c r="AG60" s="41"/>
      <c r="AH60" s="41"/>
      <c r="AI60" s="41"/>
      <c r="AJ60" s="41"/>
      <c r="AK60" s="4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61"/>
      <c r="BT60" s="61"/>
      <c r="BU60" s="61"/>
      <c r="BV60" s="60"/>
      <c r="BW60" s="8"/>
      <c r="BX60" s="8"/>
    </row>
    <row r="61" spans="1:76">
      <c r="B61" s="529" t="s">
        <v>1402</v>
      </c>
    </row>
    <row r="62" spans="1:76" ht="409.5" customHeight="1">
      <c r="A62" s="836" t="s">
        <v>1405</v>
      </c>
      <c r="B62" s="836"/>
      <c r="C62" s="836"/>
      <c r="D62" s="836"/>
      <c r="E62" s="836"/>
      <c r="F62" s="836"/>
      <c r="G62" s="836"/>
      <c r="H62" s="836"/>
      <c r="I62" s="836"/>
      <c r="J62" s="836"/>
      <c r="K62" s="836"/>
      <c r="L62" s="836"/>
      <c r="M62" s="836"/>
      <c r="N62" s="836"/>
      <c r="O62" s="836"/>
      <c r="P62" s="836"/>
      <c r="Q62" s="836"/>
      <c r="R62" s="836"/>
      <c r="S62" s="836"/>
      <c r="T62" s="836"/>
      <c r="U62" s="836"/>
      <c r="V62" s="836"/>
      <c r="W62" s="836"/>
      <c r="X62" s="836"/>
      <c r="Y62" s="836"/>
      <c r="Z62" s="836"/>
      <c r="AA62" s="836"/>
      <c r="AB62" s="836"/>
      <c r="AC62" s="836"/>
      <c r="AD62" s="836"/>
      <c r="AE62" s="836"/>
      <c r="AF62" s="836"/>
      <c r="AG62" s="836"/>
      <c r="AH62" s="836"/>
      <c r="AI62" s="836"/>
      <c r="AJ62" s="836"/>
      <c r="AK62" s="836"/>
      <c r="AL62" s="836"/>
      <c r="AM62" s="836"/>
      <c r="AN62" s="836"/>
      <c r="AO62" s="836"/>
      <c r="AP62" s="836"/>
      <c r="AQ62" s="836"/>
      <c r="AR62" s="836"/>
      <c r="AS62" s="836"/>
      <c r="AT62" s="836"/>
      <c r="AU62" s="836"/>
      <c r="AV62" s="836"/>
      <c r="AW62" s="836"/>
      <c r="AX62" s="836"/>
      <c r="AY62" s="836"/>
      <c r="AZ62" s="836"/>
      <c r="BA62" s="836"/>
      <c r="BB62" s="836"/>
      <c r="BC62" s="836"/>
      <c r="BD62" s="836"/>
      <c r="BE62" s="836"/>
      <c r="BF62" s="836"/>
      <c r="BG62" s="836"/>
      <c r="BH62" s="836"/>
      <c r="BI62" s="836"/>
      <c r="BJ62" s="836"/>
      <c r="BK62" s="836"/>
      <c r="BL62" s="836"/>
      <c r="BM62" s="836"/>
      <c r="BN62" s="836"/>
      <c r="BO62" s="836"/>
      <c r="BP62" s="836"/>
      <c r="BQ62" s="836"/>
      <c r="BR62" s="836"/>
      <c r="BS62" s="836"/>
      <c r="BT62" s="836"/>
      <c r="BU62" s="836"/>
      <c r="BV62" s="836"/>
      <c r="BW62" s="836"/>
      <c r="BX62" s="836"/>
    </row>
    <row r="63" spans="1:76">
      <c r="H63" s="57"/>
    </row>
  </sheetData>
  <mergeCells count="72">
    <mergeCell ref="A1:BX1"/>
    <mergeCell ref="A2:BX2"/>
    <mergeCell ref="A3:BX3"/>
    <mergeCell ref="I5:BX5"/>
    <mergeCell ref="A6:A13"/>
    <mergeCell ref="B6:B13"/>
    <mergeCell ref="C6:D12"/>
    <mergeCell ref="E6:E13"/>
    <mergeCell ref="F6:G12"/>
    <mergeCell ref="H6:H13"/>
    <mergeCell ref="I6:J12"/>
    <mergeCell ref="K6:K13"/>
    <mergeCell ref="X6:X13"/>
    <mergeCell ref="AK6:AK13"/>
    <mergeCell ref="AL6:BG12"/>
    <mergeCell ref="AD8:AD13"/>
    <mergeCell ref="BV6:BW12"/>
    <mergeCell ref="BX6:BX13"/>
    <mergeCell ref="L7:W7"/>
    <mergeCell ref="Y7:AJ7"/>
    <mergeCell ref="L8:L13"/>
    <mergeCell ref="M8:P8"/>
    <mergeCell ref="Q8:Q13"/>
    <mergeCell ref="R8:W8"/>
    <mergeCell ref="Y8:Y13"/>
    <mergeCell ref="Z8:AC8"/>
    <mergeCell ref="BH6:BU7"/>
    <mergeCell ref="BH8:BH13"/>
    <mergeCell ref="BI8:BU8"/>
    <mergeCell ref="M9:M12"/>
    <mergeCell ref="AJ9:AJ13"/>
    <mergeCell ref="BI9:BN9"/>
    <mergeCell ref="BJ10:BN10"/>
    <mergeCell ref="AE8:AJ8"/>
    <mergeCell ref="S9:V9"/>
    <mergeCell ref="N9:N12"/>
    <mergeCell ref="O9:O12"/>
    <mergeCell ref="P9:P12"/>
    <mergeCell ref="R9:R12"/>
    <mergeCell ref="AF9:AI9"/>
    <mergeCell ref="BO9:BU9"/>
    <mergeCell ref="S10:S12"/>
    <mergeCell ref="T10:T12"/>
    <mergeCell ref="U10:U12"/>
    <mergeCell ref="V10:V12"/>
    <mergeCell ref="AF10:AF13"/>
    <mergeCell ref="AG10:AG13"/>
    <mergeCell ref="W9:W12"/>
    <mergeCell ref="Z9:Z13"/>
    <mergeCell ref="AA9:AA13"/>
    <mergeCell ref="AB9:AB13"/>
    <mergeCell ref="AC9:AC13"/>
    <mergeCell ref="AE9:AE13"/>
    <mergeCell ref="BP10:BU10"/>
    <mergeCell ref="BJ11:BJ13"/>
    <mergeCell ref="BK11:BK13"/>
    <mergeCell ref="A62:BX62"/>
    <mergeCell ref="A4:BX4"/>
    <mergeCell ref="BO10:BO13"/>
    <mergeCell ref="BN11:BN13"/>
    <mergeCell ref="BP11:BP13"/>
    <mergeCell ref="BQ11:BT11"/>
    <mergeCell ref="BU11:BU13"/>
    <mergeCell ref="BQ12:BQ13"/>
    <mergeCell ref="BR12:BR13"/>
    <mergeCell ref="BS12:BS13"/>
    <mergeCell ref="BT12:BT13"/>
    <mergeCell ref="BL11:BL13"/>
    <mergeCell ref="BM11:BM13"/>
    <mergeCell ref="AH10:AH13"/>
    <mergeCell ref="AI10:AI13"/>
    <mergeCell ref="BI10:BI13"/>
  </mergeCells>
  <pageMargins left="0.23622047244094491" right="0.23622047244094491" top="0.31" bottom="0.28000000000000003" header="0.2" footer="0.2"/>
  <pageSetup paperSize="9" scale="75" fitToHeight="0" orientation="landscape" r:id="rId1"/>
  <headerFooter differentFirst="1">
    <oddHeader>&amp;C&amp;P/&amp;N</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59999389629810485"/>
  </sheetPr>
  <dimension ref="A1:CA40"/>
  <sheetViews>
    <sheetView showZeros="0" zoomScale="70" zoomScaleNormal="70" workbookViewId="0">
      <selection activeCell="A3" sqref="A3:BX3"/>
    </sheetView>
  </sheetViews>
  <sheetFormatPr defaultRowHeight="18.75"/>
  <cols>
    <col min="1" max="1" width="8.21875" customWidth="1"/>
    <col min="2" max="2" width="38.77734375" customWidth="1"/>
    <col min="3" max="4" width="16.5546875" customWidth="1"/>
    <col min="5" max="7" width="10.44140625" hidden="1" customWidth="1"/>
    <col min="8" max="8" width="17.109375" customWidth="1"/>
    <col min="9" max="9" width="11.5546875" customWidth="1"/>
    <col min="10" max="10" width="12.77734375" style="374" customWidth="1"/>
    <col min="11" max="11" width="9.88671875" hidden="1" customWidth="1"/>
    <col min="12" max="12" width="8.44140625" hidden="1" customWidth="1"/>
    <col min="13" max="16" width="10.88671875" hidden="1" customWidth="1"/>
    <col min="17" max="17" width="9.6640625" hidden="1" customWidth="1"/>
    <col min="18" max="18" width="11.77734375" hidden="1" customWidth="1"/>
    <col min="19" max="19" width="9.5546875" hidden="1" customWidth="1"/>
    <col min="20" max="20" width="10.6640625" hidden="1" customWidth="1"/>
    <col min="21" max="21" width="9.77734375" hidden="1" customWidth="1"/>
    <col min="22" max="23" width="11.21875" hidden="1" customWidth="1"/>
    <col min="24" max="24" width="9.44140625" hidden="1" customWidth="1"/>
    <col min="25" max="25" width="8.21875" hidden="1" customWidth="1"/>
    <col min="26" max="29" width="11.21875" hidden="1" customWidth="1"/>
    <col min="30" max="30" width="9.109375" hidden="1" customWidth="1"/>
    <col min="31" max="31" width="11.33203125" hidden="1" customWidth="1"/>
    <col min="32" max="32" width="10.44140625" hidden="1" customWidth="1"/>
    <col min="33" max="33" width="10.33203125" hidden="1" customWidth="1"/>
    <col min="34" max="36" width="11.109375" hidden="1" customWidth="1"/>
    <col min="37" max="37" width="8" hidden="1" customWidth="1"/>
    <col min="38" max="38" width="11" hidden="1" customWidth="1"/>
    <col min="39" max="39" width="10.21875" hidden="1" customWidth="1"/>
    <col min="40" max="40" width="9.77734375" hidden="1" customWidth="1"/>
    <col min="41" max="42" width="10.21875" hidden="1" customWidth="1"/>
    <col min="43" max="43" width="9.88671875" hidden="1" customWidth="1"/>
    <col min="44" max="45" width="10.21875" hidden="1" customWidth="1"/>
    <col min="46" max="46" width="10" hidden="1" customWidth="1"/>
    <col min="47" max="49" width="9.44140625" hidden="1" customWidth="1"/>
    <col min="50" max="51" width="10.77734375" hidden="1" customWidth="1"/>
    <col min="52" max="53" width="10.5546875" hidden="1" customWidth="1"/>
    <col min="54" max="54" width="10.88671875" hidden="1" customWidth="1"/>
    <col min="55" max="55" width="10.77734375" hidden="1" customWidth="1"/>
    <col min="56" max="56" width="9.88671875" hidden="1" customWidth="1"/>
    <col min="57" max="57" width="12.21875" hidden="1" customWidth="1"/>
    <col min="58" max="58" width="9.77734375" hidden="1" customWidth="1"/>
    <col min="59" max="59" width="9.5546875" hidden="1" customWidth="1"/>
    <col min="60" max="61" width="10.5546875" hidden="1" customWidth="1"/>
    <col min="62" max="62" width="9.44140625" hidden="1" customWidth="1"/>
    <col min="63" max="63" width="10" hidden="1" customWidth="1"/>
    <col min="64" max="64" width="9.6640625" hidden="1" customWidth="1"/>
    <col min="65" max="65" width="8" hidden="1" customWidth="1"/>
    <col min="66" max="66" width="9.5546875" hidden="1" customWidth="1"/>
    <col min="67" max="67" width="10.88671875" hidden="1" customWidth="1"/>
    <col min="68" max="68" width="12.44140625" hidden="1" customWidth="1"/>
    <col min="69" max="69" width="10.33203125" hidden="1" customWidth="1"/>
    <col min="70" max="70" width="9.21875" hidden="1" customWidth="1"/>
    <col min="71" max="71" width="11.6640625" hidden="1" customWidth="1"/>
    <col min="72" max="72" width="10.21875" hidden="1" customWidth="1"/>
    <col min="73" max="73" width="8.109375" hidden="1" customWidth="1"/>
    <col min="74" max="74" width="7.6640625" style="1" hidden="1" customWidth="1"/>
    <col min="75" max="75" width="7.6640625" hidden="1" customWidth="1"/>
    <col min="79" max="79" width="9.109375" bestFit="1" customWidth="1"/>
  </cols>
  <sheetData>
    <row r="1" spans="1:78" ht="23.25" customHeight="1">
      <c r="A1" s="804" t="s">
        <v>996</v>
      </c>
      <c r="B1" s="804"/>
      <c r="C1" s="804"/>
      <c r="D1" s="804"/>
      <c r="E1" s="804"/>
      <c r="F1" s="804"/>
      <c r="G1" s="804"/>
      <c r="H1" s="804"/>
      <c r="I1" s="804"/>
      <c r="J1" s="804"/>
      <c r="K1" s="804"/>
      <c r="L1" s="804"/>
      <c r="M1" s="804"/>
      <c r="N1" s="804"/>
      <c r="O1" s="804"/>
      <c r="P1" s="804"/>
      <c r="Q1" s="804"/>
      <c r="R1" s="804"/>
      <c r="S1" s="804"/>
      <c r="T1" s="804"/>
      <c r="U1" s="804"/>
      <c r="V1" s="804"/>
      <c r="W1" s="804"/>
      <c r="X1" s="804"/>
      <c r="Y1" s="804"/>
      <c r="Z1" s="804"/>
      <c r="AA1" s="804"/>
      <c r="AB1" s="804"/>
      <c r="AC1" s="804"/>
      <c r="AD1" s="804"/>
      <c r="AE1" s="804"/>
      <c r="AF1" s="804"/>
      <c r="AG1" s="804"/>
      <c r="AH1" s="804"/>
      <c r="AI1" s="804"/>
      <c r="AJ1" s="804"/>
      <c r="AK1" s="804"/>
      <c r="AL1" s="804"/>
      <c r="AM1" s="804"/>
      <c r="AN1" s="804"/>
      <c r="AO1" s="804"/>
      <c r="AP1" s="804"/>
      <c r="AQ1" s="804"/>
      <c r="AR1" s="804"/>
      <c r="AS1" s="804"/>
      <c r="AT1" s="804"/>
      <c r="AU1" s="804"/>
      <c r="AV1" s="804"/>
      <c r="AW1" s="804"/>
      <c r="AX1" s="804"/>
      <c r="AY1" s="804"/>
      <c r="AZ1" s="804"/>
      <c r="BA1" s="804"/>
      <c r="BB1" s="804"/>
      <c r="BC1" s="804"/>
      <c r="BD1" s="804"/>
      <c r="BE1" s="804"/>
      <c r="BF1" s="804"/>
      <c r="BG1" s="804"/>
      <c r="BH1" s="804"/>
      <c r="BI1" s="804"/>
      <c r="BJ1" s="804"/>
      <c r="BK1" s="804"/>
      <c r="BL1" s="804"/>
      <c r="BM1" s="804"/>
      <c r="BN1" s="804"/>
      <c r="BO1" s="804"/>
      <c r="BP1" s="804"/>
      <c r="BQ1" s="804"/>
      <c r="BR1" s="804"/>
      <c r="BS1" s="804"/>
      <c r="BT1" s="804"/>
      <c r="BU1" s="804"/>
      <c r="BV1" s="804"/>
      <c r="BW1" s="804"/>
      <c r="BX1" s="804"/>
    </row>
    <row r="2" spans="1:78" ht="47.25" customHeight="1">
      <c r="A2" s="804" t="s">
        <v>321</v>
      </c>
      <c r="B2" s="804"/>
      <c r="C2" s="804"/>
      <c r="D2" s="804"/>
      <c r="E2" s="804"/>
      <c r="F2" s="804"/>
      <c r="G2" s="804"/>
      <c r="H2" s="804"/>
      <c r="I2" s="804"/>
      <c r="J2" s="804"/>
      <c r="K2" s="804"/>
      <c r="L2" s="804"/>
      <c r="M2" s="804"/>
      <c r="N2" s="804"/>
      <c r="O2" s="804"/>
      <c r="P2" s="804"/>
      <c r="Q2" s="804"/>
      <c r="R2" s="804"/>
      <c r="S2" s="804"/>
      <c r="T2" s="804"/>
      <c r="U2" s="804"/>
      <c r="V2" s="804"/>
      <c r="W2" s="804"/>
      <c r="X2" s="804"/>
      <c r="Y2" s="804"/>
      <c r="Z2" s="804"/>
      <c r="AA2" s="804"/>
      <c r="AB2" s="804"/>
      <c r="AC2" s="804"/>
      <c r="AD2" s="804"/>
      <c r="AE2" s="804"/>
      <c r="AF2" s="804"/>
      <c r="AG2" s="804"/>
      <c r="AH2" s="804"/>
      <c r="AI2" s="804"/>
      <c r="AJ2" s="804"/>
      <c r="AK2" s="804"/>
      <c r="AL2" s="804"/>
      <c r="AM2" s="804"/>
      <c r="AN2" s="804"/>
      <c r="AO2" s="804"/>
      <c r="AP2" s="804"/>
      <c r="AQ2" s="804"/>
      <c r="AR2" s="804"/>
      <c r="AS2" s="804"/>
      <c r="AT2" s="804"/>
      <c r="AU2" s="804"/>
      <c r="AV2" s="804"/>
      <c r="AW2" s="804"/>
      <c r="AX2" s="804"/>
      <c r="AY2" s="804"/>
      <c r="AZ2" s="804"/>
      <c r="BA2" s="804"/>
      <c r="BB2" s="804"/>
      <c r="BC2" s="804"/>
      <c r="BD2" s="804"/>
      <c r="BE2" s="804"/>
      <c r="BF2" s="804"/>
      <c r="BG2" s="804"/>
      <c r="BH2" s="804"/>
      <c r="BI2" s="804"/>
      <c r="BJ2" s="804"/>
      <c r="BK2" s="804"/>
      <c r="BL2" s="804"/>
      <c r="BM2" s="804"/>
      <c r="BN2" s="804"/>
      <c r="BO2" s="804"/>
      <c r="BP2" s="804"/>
      <c r="BQ2" s="804"/>
      <c r="BR2" s="804"/>
      <c r="BS2" s="804"/>
      <c r="BT2" s="804"/>
      <c r="BU2" s="804"/>
      <c r="BV2" s="804"/>
      <c r="BW2" s="804"/>
      <c r="BX2" s="804"/>
    </row>
    <row r="3" spans="1:78" ht="21" customHeight="1">
      <c r="A3" s="805" t="s">
        <v>1411</v>
      </c>
      <c r="B3" s="805"/>
      <c r="C3" s="805"/>
      <c r="D3" s="805"/>
      <c r="E3" s="805"/>
      <c r="F3" s="805"/>
      <c r="G3" s="805"/>
      <c r="H3" s="805"/>
      <c r="I3" s="805"/>
      <c r="J3" s="805"/>
      <c r="K3" s="805"/>
      <c r="L3" s="805"/>
      <c r="M3" s="805"/>
      <c r="N3" s="805"/>
      <c r="O3" s="805"/>
      <c r="P3" s="805"/>
      <c r="Q3" s="805"/>
      <c r="R3" s="805"/>
      <c r="S3" s="805"/>
      <c r="T3" s="805"/>
      <c r="U3" s="805"/>
      <c r="V3" s="805"/>
      <c r="W3" s="805"/>
      <c r="X3" s="805"/>
      <c r="Y3" s="805"/>
      <c r="Z3" s="805"/>
      <c r="AA3" s="805"/>
      <c r="AB3" s="805"/>
      <c r="AC3" s="805"/>
      <c r="AD3" s="805"/>
      <c r="AE3" s="805"/>
      <c r="AF3" s="805"/>
      <c r="AG3" s="805"/>
      <c r="AH3" s="805"/>
      <c r="AI3" s="805"/>
      <c r="AJ3" s="805"/>
      <c r="AK3" s="805"/>
      <c r="AL3" s="805"/>
      <c r="AM3" s="805"/>
      <c r="AN3" s="805"/>
      <c r="AO3" s="805"/>
      <c r="AP3" s="805"/>
      <c r="AQ3" s="805"/>
      <c r="AR3" s="805"/>
      <c r="AS3" s="805"/>
      <c r="AT3" s="805"/>
      <c r="AU3" s="805"/>
      <c r="AV3" s="805"/>
      <c r="AW3" s="805"/>
      <c r="AX3" s="805"/>
      <c r="AY3" s="805"/>
      <c r="AZ3" s="805"/>
      <c r="BA3" s="805"/>
      <c r="BB3" s="805"/>
      <c r="BC3" s="805"/>
      <c r="BD3" s="805"/>
      <c r="BE3" s="805"/>
      <c r="BF3" s="805"/>
      <c r="BG3" s="805"/>
      <c r="BH3" s="805"/>
      <c r="BI3" s="805"/>
      <c r="BJ3" s="805"/>
      <c r="BK3" s="805"/>
      <c r="BL3" s="805"/>
      <c r="BM3" s="805"/>
      <c r="BN3" s="805"/>
      <c r="BO3" s="805"/>
      <c r="BP3" s="805"/>
      <c r="BQ3" s="805"/>
      <c r="BR3" s="805"/>
      <c r="BS3" s="805"/>
      <c r="BT3" s="805"/>
      <c r="BU3" s="805"/>
      <c r="BV3" s="805"/>
      <c r="BW3" s="805"/>
      <c r="BX3" s="805"/>
    </row>
    <row r="4" spans="1:78" ht="21" customHeight="1">
      <c r="A4" s="835" t="s">
        <v>1401</v>
      </c>
      <c r="B4" s="835"/>
      <c r="C4" s="835"/>
      <c r="D4" s="835"/>
      <c r="E4" s="835"/>
      <c r="F4" s="835"/>
      <c r="G4" s="835"/>
      <c r="H4" s="835"/>
      <c r="I4" s="835"/>
      <c r="J4" s="835"/>
      <c r="K4" s="835"/>
      <c r="L4" s="835"/>
      <c r="M4" s="835"/>
      <c r="N4" s="835"/>
      <c r="O4" s="835"/>
      <c r="P4" s="835"/>
      <c r="Q4" s="835"/>
      <c r="R4" s="835"/>
      <c r="S4" s="835"/>
      <c r="T4" s="835"/>
      <c r="U4" s="835"/>
      <c r="V4" s="835"/>
      <c r="W4" s="835"/>
      <c r="X4" s="835"/>
      <c r="Y4" s="835"/>
      <c r="Z4" s="835"/>
      <c r="AA4" s="835"/>
      <c r="AB4" s="835"/>
      <c r="AC4" s="835"/>
      <c r="AD4" s="835"/>
      <c r="AE4" s="835"/>
      <c r="AF4" s="835"/>
      <c r="AG4" s="835"/>
      <c r="AH4" s="835"/>
      <c r="AI4" s="835"/>
      <c r="AJ4" s="835"/>
      <c r="AK4" s="835"/>
      <c r="AL4" s="835"/>
      <c r="AM4" s="835"/>
      <c r="AN4" s="835"/>
      <c r="AO4" s="835"/>
      <c r="AP4" s="835"/>
      <c r="AQ4" s="835"/>
      <c r="AR4" s="835"/>
      <c r="AS4" s="835"/>
      <c r="AT4" s="835"/>
      <c r="AU4" s="835"/>
      <c r="AV4" s="835"/>
      <c r="AW4" s="835"/>
      <c r="AX4" s="835"/>
      <c r="AY4" s="835"/>
      <c r="AZ4" s="835"/>
      <c r="BA4" s="835"/>
      <c r="BB4" s="835"/>
      <c r="BC4" s="835"/>
      <c r="BD4" s="835"/>
      <c r="BE4" s="835"/>
      <c r="BF4" s="835"/>
      <c r="BG4" s="835"/>
      <c r="BH4" s="835"/>
      <c r="BI4" s="835"/>
      <c r="BJ4" s="835"/>
      <c r="BK4" s="835"/>
      <c r="BL4" s="835"/>
      <c r="BM4" s="835"/>
      <c r="BN4" s="835"/>
      <c r="BO4" s="835"/>
      <c r="BP4" s="835"/>
      <c r="BQ4" s="835"/>
      <c r="BR4" s="835"/>
      <c r="BS4" s="835"/>
      <c r="BT4" s="835"/>
      <c r="BU4" s="835"/>
      <c r="BV4" s="835"/>
      <c r="BW4" s="835"/>
      <c r="BX4" s="835"/>
    </row>
    <row r="5" spans="1:78" ht="24" customHeight="1">
      <c r="I5" s="806" t="s">
        <v>308</v>
      </c>
      <c r="J5" s="806"/>
      <c r="K5" s="806"/>
      <c r="L5" s="806"/>
      <c r="M5" s="806"/>
      <c r="N5" s="806"/>
      <c r="O5" s="806"/>
      <c r="P5" s="806"/>
      <c r="Q5" s="806"/>
      <c r="R5" s="806"/>
      <c r="S5" s="806"/>
      <c r="T5" s="806"/>
      <c r="U5" s="806"/>
      <c r="V5" s="806"/>
      <c r="W5" s="806"/>
      <c r="X5" s="806"/>
      <c r="Y5" s="806"/>
      <c r="Z5" s="806"/>
      <c r="AA5" s="806"/>
      <c r="AB5" s="806"/>
      <c r="AC5" s="806"/>
      <c r="AD5" s="806"/>
      <c r="AE5" s="806"/>
      <c r="AF5" s="806"/>
      <c r="AG5" s="806"/>
      <c r="AH5" s="806"/>
      <c r="AI5" s="806"/>
      <c r="AJ5" s="806"/>
      <c r="AK5" s="806"/>
      <c r="AL5" s="806"/>
      <c r="AM5" s="806"/>
      <c r="AN5" s="806"/>
      <c r="AO5" s="806"/>
      <c r="AP5" s="806"/>
      <c r="AQ5" s="806"/>
      <c r="AR5" s="806"/>
      <c r="AS5" s="806"/>
      <c r="AT5" s="806"/>
      <c r="AU5" s="806"/>
      <c r="AV5" s="806"/>
      <c r="AW5" s="806"/>
      <c r="AX5" s="806"/>
      <c r="AY5" s="806"/>
      <c r="AZ5" s="806"/>
      <c r="BA5" s="806"/>
      <c r="BB5" s="806"/>
      <c r="BC5" s="806"/>
      <c r="BD5" s="806"/>
      <c r="BE5" s="806"/>
      <c r="BF5" s="806"/>
      <c r="BG5" s="806"/>
      <c r="BH5" s="806"/>
      <c r="BI5" s="806"/>
      <c r="BJ5" s="806"/>
      <c r="BK5" s="806"/>
      <c r="BL5" s="806"/>
      <c r="BM5" s="806"/>
      <c r="BN5" s="806"/>
      <c r="BO5" s="806"/>
      <c r="BP5" s="806"/>
      <c r="BQ5" s="806"/>
      <c r="BR5" s="806"/>
      <c r="BS5" s="806"/>
      <c r="BT5" s="806"/>
      <c r="BU5" s="806"/>
      <c r="BV5" s="806"/>
      <c r="BW5" s="806"/>
      <c r="BX5" s="806"/>
    </row>
    <row r="6" spans="1:78" ht="18.75" customHeight="1">
      <c r="A6" s="791" t="s">
        <v>317</v>
      </c>
      <c r="B6" s="791" t="s">
        <v>318</v>
      </c>
      <c r="C6" s="798" t="s">
        <v>839</v>
      </c>
      <c r="D6" s="799"/>
      <c r="E6" s="791" t="s">
        <v>942</v>
      </c>
      <c r="F6" s="798" t="s">
        <v>941</v>
      </c>
      <c r="G6" s="799"/>
      <c r="H6" s="791" t="s">
        <v>961</v>
      </c>
      <c r="I6" s="798" t="s">
        <v>970</v>
      </c>
      <c r="J6" s="799"/>
      <c r="K6" s="790" t="s">
        <v>838</v>
      </c>
      <c r="L6" s="356"/>
      <c r="M6" s="356"/>
      <c r="N6" s="356"/>
      <c r="O6" s="356"/>
      <c r="P6" s="356"/>
      <c r="Q6" s="356"/>
      <c r="R6" s="356"/>
      <c r="S6" s="356"/>
      <c r="T6" s="356"/>
      <c r="U6" s="356"/>
      <c r="V6" s="356"/>
      <c r="W6" s="356"/>
      <c r="X6" s="790" t="s">
        <v>939</v>
      </c>
      <c r="Y6" s="356"/>
      <c r="Z6" s="356"/>
      <c r="AA6" s="356"/>
      <c r="AB6" s="386"/>
      <c r="AC6" s="356"/>
      <c r="AD6" s="356"/>
      <c r="AE6" s="356"/>
      <c r="AF6" s="356"/>
      <c r="AG6" s="356"/>
      <c r="AH6" s="356"/>
      <c r="AI6" s="356"/>
      <c r="AJ6" s="356"/>
      <c r="AK6" s="790" t="s">
        <v>940</v>
      </c>
      <c r="AL6" s="810" t="s">
        <v>956</v>
      </c>
      <c r="AM6" s="811"/>
      <c r="AN6" s="811"/>
      <c r="AO6" s="811"/>
      <c r="AP6" s="811"/>
      <c r="AQ6" s="811"/>
      <c r="AR6" s="811"/>
      <c r="AS6" s="811"/>
      <c r="AT6" s="811"/>
      <c r="AU6" s="811"/>
      <c r="AV6" s="811"/>
      <c r="AW6" s="811"/>
      <c r="AX6" s="811"/>
      <c r="AY6" s="811"/>
      <c r="AZ6" s="811"/>
      <c r="BA6" s="811"/>
      <c r="BB6" s="811"/>
      <c r="BC6" s="811"/>
      <c r="BD6" s="811"/>
      <c r="BE6" s="811"/>
      <c r="BF6" s="811"/>
      <c r="BG6" s="812"/>
      <c r="BH6" s="798" t="s">
        <v>960</v>
      </c>
      <c r="BI6" s="819"/>
      <c r="BJ6" s="819"/>
      <c r="BK6" s="819"/>
      <c r="BL6" s="819"/>
      <c r="BM6" s="819"/>
      <c r="BN6" s="819"/>
      <c r="BO6" s="819"/>
      <c r="BP6" s="819"/>
      <c r="BQ6" s="819"/>
      <c r="BR6" s="819"/>
      <c r="BS6" s="819"/>
      <c r="BT6" s="819"/>
      <c r="BU6" s="799"/>
      <c r="BV6" s="790" t="s">
        <v>319</v>
      </c>
      <c r="BW6" s="790"/>
      <c r="BX6" s="790" t="s">
        <v>249</v>
      </c>
    </row>
    <row r="7" spans="1:78" ht="75" customHeight="1">
      <c r="A7" s="792"/>
      <c r="B7" s="792"/>
      <c r="C7" s="800"/>
      <c r="D7" s="801"/>
      <c r="E7" s="792"/>
      <c r="F7" s="800"/>
      <c r="G7" s="801"/>
      <c r="H7" s="792"/>
      <c r="I7" s="800"/>
      <c r="J7" s="801"/>
      <c r="K7" s="790"/>
      <c r="L7" s="790" t="s">
        <v>704</v>
      </c>
      <c r="M7" s="790"/>
      <c r="N7" s="790"/>
      <c r="O7" s="790"/>
      <c r="P7" s="790"/>
      <c r="Q7" s="790"/>
      <c r="R7" s="790"/>
      <c r="S7" s="790"/>
      <c r="T7" s="790"/>
      <c r="U7" s="790"/>
      <c r="V7" s="790"/>
      <c r="W7" s="790"/>
      <c r="X7" s="790"/>
      <c r="Y7" s="790" t="s">
        <v>958</v>
      </c>
      <c r="Z7" s="790"/>
      <c r="AA7" s="790"/>
      <c r="AB7" s="790"/>
      <c r="AC7" s="790"/>
      <c r="AD7" s="790"/>
      <c r="AE7" s="790"/>
      <c r="AF7" s="790"/>
      <c r="AG7" s="790"/>
      <c r="AH7" s="790"/>
      <c r="AI7" s="790"/>
      <c r="AJ7" s="790"/>
      <c r="AK7" s="790"/>
      <c r="AL7" s="813"/>
      <c r="AM7" s="814"/>
      <c r="AN7" s="814"/>
      <c r="AO7" s="814"/>
      <c r="AP7" s="814"/>
      <c r="AQ7" s="814"/>
      <c r="AR7" s="814"/>
      <c r="AS7" s="814"/>
      <c r="AT7" s="814"/>
      <c r="AU7" s="814"/>
      <c r="AV7" s="814"/>
      <c r="AW7" s="814"/>
      <c r="AX7" s="814"/>
      <c r="AY7" s="814"/>
      <c r="AZ7" s="814"/>
      <c r="BA7" s="814"/>
      <c r="BB7" s="814"/>
      <c r="BC7" s="814"/>
      <c r="BD7" s="814"/>
      <c r="BE7" s="814"/>
      <c r="BF7" s="814"/>
      <c r="BG7" s="815"/>
      <c r="BH7" s="802"/>
      <c r="BI7" s="820"/>
      <c r="BJ7" s="820"/>
      <c r="BK7" s="820"/>
      <c r="BL7" s="820"/>
      <c r="BM7" s="820"/>
      <c r="BN7" s="820"/>
      <c r="BO7" s="820"/>
      <c r="BP7" s="820"/>
      <c r="BQ7" s="820"/>
      <c r="BR7" s="820"/>
      <c r="BS7" s="820"/>
      <c r="BT7" s="820"/>
      <c r="BU7" s="803"/>
      <c r="BV7" s="790"/>
      <c r="BW7" s="790"/>
      <c r="BX7" s="790"/>
    </row>
    <row r="8" spans="1:78" ht="8.25" customHeight="1">
      <c r="A8" s="792"/>
      <c r="B8" s="792"/>
      <c r="C8" s="800"/>
      <c r="D8" s="801"/>
      <c r="E8" s="792"/>
      <c r="F8" s="800"/>
      <c r="G8" s="801"/>
      <c r="H8" s="792"/>
      <c r="I8" s="800"/>
      <c r="J8" s="801"/>
      <c r="K8" s="790"/>
      <c r="L8" s="790" t="s">
        <v>836</v>
      </c>
      <c r="M8" s="790" t="s">
        <v>251</v>
      </c>
      <c r="N8" s="790"/>
      <c r="O8" s="790"/>
      <c r="P8" s="790"/>
      <c r="Q8" s="790" t="s">
        <v>837</v>
      </c>
      <c r="R8" s="790" t="s">
        <v>251</v>
      </c>
      <c r="S8" s="790"/>
      <c r="T8" s="790"/>
      <c r="U8" s="790"/>
      <c r="V8" s="790"/>
      <c r="W8" s="790"/>
      <c r="X8" s="790"/>
      <c r="Y8" s="790" t="s">
        <v>836</v>
      </c>
      <c r="Z8" s="790" t="s">
        <v>251</v>
      </c>
      <c r="AA8" s="790"/>
      <c r="AB8" s="790"/>
      <c r="AC8" s="790"/>
      <c r="AD8" s="790" t="s">
        <v>842</v>
      </c>
      <c r="AE8" s="821" t="s">
        <v>251</v>
      </c>
      <c r="AF8" s="821"/>
      <c r="AG8" s="821"/>
      <c r="AH8" s="821"/>
      <c r="AI8" s="821"/>
      <c r="AJ8" s="821"/>
      <c r="AK8" s="790"/>
      <c r="AL8" s="813"/>
      <c r="AM8" s="814"/>
      <c r="AN8" s="814"/>
      <c r="AO8" s="814"/>
      <c r="AP8" s="814"/>
      <c r="AQ8" s="814"/>
      <c r="AR8" s="814"/>
      <c r="AS8" s="814"/>
      <c r="AT8" s="814"/>
      <c r="AU8" s="814"/>
      <c r="AV8" s="814"/>
      <c r="AW8" s="814"/>
      <c r="AX8" s="814"/>
      <c r="AY8" s="814"/>
      <c r="AZ8" s="814"/>
      <c r="BA8" s="814"/>
      <c r="BB8" s="814"/>
      <c r="BC8" s="814"/>
      <c r="BD8" s="814"/>
      <c r="BE8" s="814"/>
      <c r="BF8" s="814"/>
      <c r="BG8" s="815"/>
      <c r="BH8" s="791" t="s">
        <v>957</v>
      </c>
      <c r="BI8" s="790" t="s">
        <v>251</v>
      </c>
      <c r="BJ8" s="790"/>
      <c r="BK8" s="790"/>
      <c r="BL8" s="790"/>
      <c r="BM8" s="790"/>
      <c r="BN8" s="790"/>
      <c r="BO8" s="790"/>
      <c r="BP8" s="790"/>
      <c r="BQ8" s="790"/>
      <c r="BR8" s="790"/>
      <c r="BS8" s="790"/>
      <c r="BT8" s="790"/>
      <c r="BU8" s="790"/>
      <c r="BV8" s="790"/>
      <c r="BW8" s="790"/>
      <c r="BX8" s="790"/>
    </row>
    <row r="9" spans="1:78" ht="18.75" customHeight="1">
      <c r="A9" s="792"/>
      <c r="B9" s="792"/>
      <c r="C9" s="800"/>
      <c r="D9" s="801"/>
      <c r="E9" s="792"/>
      <c r="F9" s="800"/>
      <c r="G9" s="801"/>
      <c r="H9" s="792"/>
      <c r="I9" s="800"/>
      <c r="J9" s="801"/>
      <c r="K9" s="790"/>
      <c r="L9" s="790"/>
      <c r="M9" s="790" t="s">
        <v>705</v>
      </c>
      <c r="N9" s="790" t="s">
        <v>706</v>
      </c>
      <c r="O9" s="790" t="s">
        <v>254</v>
      </c>
      <c r="P9" s="790" t="s">
        <v>255</v>
      </c>
      <c r="Q9" s="790"/>
      <c r="R9" s="790" t="s">
        <v>835</v>
      </c>
      <c r="S9" s="790" t="s">
        <v>251</v>
      </c>
      <c r="T9" s="790"/>
      <c r="U9" s="790"/>
      <c r="V9" s="790"/>
      <c r="W9" s="790" t="s">
        <v>841</v>
      </c>
      <c r="X9" s="790"/>
      <c r="Y9" s="790"/>
      <c r="Z9" s="790" t="s">
        <v>705</v>
      </c>
      <c r="AA9" s="790" t="s">
        <v>706</v>
      </c>
      <c r="AB9" s="790" t="s">
        <v>254</v>
      </c>
      <c r="AC9" s="790" t="s">
        <v>255</v>
      </c>
      <c r="AD9" s="790"/>
      <c r="AE9" s="790" t="s">
        <v>840</v>
      </c>
      <c r="AF9" s="790" t="s">
        <v>251</v>
      </c>
      <c r="AG9" s="790"/>
      <c r="AH9" s="790"/>
      <c r="AI9" s="790"/>
      <c r="AJ9" s="790" t="s">
        <v>841</v>
      </c>
      <c r="AK9" s="790"/>
      <c r="AL9" s="813"/>
      <c r="AM9" s="814"/>
      <c r="AN9" s="814"/>
      <c r="AO9" s="814"/>
      <c r="AP9" s="814"/>
      <c r="AQ9" s="814"/>
      <c r="AR9" s="814"/>
      <c r="AS9" s="814"/>
      <c r="AT9" s="814"/>
      <c r="AU9" s="814"/>
      <c r="AV9" s="814"/>
      <c r="AW9" s="814"/>
      <c r="AX9" s="814"/>
      <c r="AY9" s="814"/>
      <c r="AZ9" s="814"/>
      <c r="BA9" s="814"/>
      <c r="BB9" s="814"/>
      <c r="BC9" s="814"/>
      <c r="BD9" s="814"/>
      <c r="BE9" s="814"/>
      <c r="BF9" s="814"/>
      <c r="BG9" s="815"/>
      <c r="BH9" s="792"/>
      <c r="BI9" s="822" t="s">
        <v>461</v>
      </c>
      <c r="BJ9" s="823"/>
      <c r="BK9" s="823"/>
      <c r="BL9" s="823"/>
      <c r="BM9" s="823"/>
      <c r="BN9" s="824"/>
      <c r="BO9" s="790" t="s">
        <v>462</v>
      </c>
      <c r="BP9" s="790"/>
      <c r="BQ9" s="790"/>
      <c r="BR9" s="790"/>
      <c r="BS9" s="790"/>
      <c r="BT9" s="790"/>
      <c r="BU9" s="790"/>
      <c r="BV9" s="790"/>
      <c r="BW9" s="790"/>
      <c r="BX9" s="790"/>
    </row>
    <row r="10" spans="1:78" ht="24" customHeight="1">
      <c r="A10" s="792"/>
      <c r="B10" s="792"/>
      <c r="C10" s="800"/>
      <c r="D10" s="801"/>
      <c r="E10" s="792"/>
      <c r="F10" s="800"/>
      <c r="G10" s="801"/>
      <c r="H10" s="792"/>
      <c r="I10" s="800"/>
      <c r="J10" s="801"/>
      <c r="K10" s="790"/>
      <c r="L10" s="790"/>
      <c r="M10" s="790"/>
      <c r="N10" s="790"/>
      <c r="O10" s="790"/>
      <c r="P10" s="790"/>
      <c r="Q10" s="790"/>
      <c r="R10" s="790"/>
      <c r="S10" s="790" t="s">
        <v>309</v>
      </c>
      <c r="T10" s="790" t="s">
        <v>451</v>
      </c>
      <c r="U10" s="790" t="s">
        <v>456</v>
      </c>
      <c r="V10" s="790" t="s">
        <v>452</v>
      </c>
      <c r="W10" s="790"/>
      <c r="X10" s="790"/>
      <c r="Y10" s="790"/>
      <c r="Z10" s="790"/>
      <c r="AA10" s="790"/>
      <c r="AB10" s="790"/>
      <c r="AC10" s="790"/>
      <c r="AD10" s="790"/>
      <c r="AE10" s="790"/>
      <c r="AF10" s="790" t="s">
        <v>309</v>
      </c>
      <c r="AG10" s="790" t="s">
        <v>451</v>
      </c>
      <c r="AH10" s="790" t="s">
        <v>456</v>
      </c>
      <c r="AI10" s="790" t="s">
        <v>452</v>
      </c>
      <c r="AJ10" s="790"/>
      <c r="AK10" s="790"/>
      <c r="AL10" s="813"/>
      <c r="AM10" s="814"/>
      <c r="AN10" s="814"/>
      <c r="AO10" s="814"/>
      <c r="AP10" s="814"/>
      <c r="AQ10" s="814"/>
      <c r="AR10" s="814"/>
      <c r="AS10" s="814"/>
      <c r="AT10" s="814"/>
      <c r="AU10" s="814"/>
      <c r="AV10" s="814"/>
      <c r="AW10" s="814"/>
      <c r="AX10" s="814"/>
      <c r="AY10" s="814"/>
      <c r="AZ10" s="814"/>
      <c r="BA10" s="814"/>
      <c r="BB10" s="814"/>
      <c r="BC10" s="814"/>
      <c r="BD10" s="814"/>
      <c r="BE10" s="814"/>
      <c r="BF10" s="814"/>
      <c r="BG10" s="815"/>
      <c r="BH10" s="792"/>
      <c r="BI10" s="791" t="s">
        <v>250</v>
      </c>
      <c r="BJ10" s="790" t="s">
        <v>251</v>
      </c>
      <c r="BK10" s="790"/>
      <c r="BL10" s="790"/>
      <c r="BM10" s="790"/>
      <c r="BN10" s="790"/>
      <c r="BO10" s="791" t="s">
        <v>250</v>
      </c>
      <c r="BP10" s="790" t="s">
        <v>251</v>
      </c>
      <c r="BQ10" s="790"/>
      <c r="BR10" s="790"/>
      <c r="BS10" s="790"/>
      <c r="BT10" s="790"/>
      <c r="BU10" s="790"/>
      <c r="BV10" s="790"/>
      <c r="BW10" s="790"/>
      <c r="BX10" s="790"/>
    </row>
    <row r="11" spans="1:78" ht="19.5" customHeight="1">
      <c r="A11" s="792"/>
      <c r="B11" s="792"/>
      <c r="C11" s="800"/>
      <c r="D11" s="801"/>
      <c r="E11" s="792"/>
      <c r="F11" s="800"/>
      <c r="G11" s="801"/>
      <c r="H11" s="792"/>
      <c r="I11" s="800"/>
      <c r="J11" s="801"/>
      <c r="K11" s="790"/>
      <c r="L11" s="790"/>
      <c r="M11" s="790"/>
      <c r="N11" s="790"/>
      <c r="O11" s="790"/>
      <c r="P11" s="790"/>
      <c r="Q11" s="790"/>
      <c r="R11" s="790"/>
      <c r="S11" s="790"/>
      <c r="T11" s="790"/>
      <c r="U11" s="790"/>
      <c r="V11" s="790"/>
      <c r="W11" s="790"/>
      <c r="X11" s="790"/>
      <c r="Y11" s="790"/>
      <c r="Z11" s="790"/>
      <c r="AA11" s="790"/>
      <c r="AB11" s="790"/>
      <c r="AC11" s="790"/>
      <c r="AD11" s="790"/>
      <c r="AE11" s="790"/>
      <c r="AF11" s="790"/>
      <c r="AG11" s="790"/>
      <c r="AH11" s="790"/>
      <c r="AI11" s="790"/>
      <c r="AJ11" s="790"/>
      <c r="AK11" s="790"/>
      <c r="AL11" s="813"/>
      <c r="AM11" s="814"/>
      <c r="AN11" s="814"/>
      <c r="AO11" s="814"/>
      <c r="AP11" s="814"/>
      <c r="AQ11" s="814"/>
      <c r="AR11" s="814"/>
      <c r="AS11" s="814"/>
      <c r="AT11" s="814"/>
      <c r="AU11" s="814"/>
      <c r="AV11" s="814"/>
      <c r="AW11" s="814"/>
      <c r="AX11" s="814"/>
      <c r="AY11" s="814"/>
      <c r="AZ11" s="814"/>
      <c r="BA11" s="814"/>
      <c r="BB11" s="814"/>
      <c r="BC11" s="814"/>
      <c r="BD11" s="814"/>
      <c r="BE11" s="814"/>
      <c r="BF11" s="814"/>
      <c r="BG11" s="815"/>
      <c r="BH11" s="792"/>
      <c r="BI11" s="792"/>
      <c r="BJ11" s="791" t="s">
        <v>252</v>
      </c>
      <c r="BK11" s="791" t="s">
        <v>253</v>
      </c>
      <c r="BL11" s="791" t="s">
        <v>254</v>
      </c>
      <c r="BM11" s="825" t="s">
        <v>255</v>
      </c>
      <c r="BN11" s="825" t="s">
        <v>910</v>
      </c>
      <c r="BO11" s="792"/>
      <c r="BP11" s="791" t="s">
        <v>421</v>
      </c>
      <c r="BQ11" s="828" t="s">
        <v>251</v>
      </c>
      <c r="BR11" s="828"/>
      <c r="BS11" s="828"/>
      <c r="BT11" s="828"/>
      <c r="BU11" s="791" t="s">
        <v>310</v>
      </c>
      <c r="BV11" s="790"/>
      <c r="BW11" s="790"/>
      <c r="BX11" s="790"/>
    </row>
    <row r="12" spans="1:78" ht="12.75" customHeight="1">
      <c r="A12" s="792"/>
      <c r="B12" s="792"/>
      <c r="C12" s="802"/>
      <c r="D12" s="803"/>
      <c r="E12" s="792"/>
      <c r="F12" s="802"/>
      <c r="G12" s="803"/>
      <c r="H12" s="792"/>
      <c r="I12" s="802"/>
      <c r="J12" s="803"/>
      <c r="K12" s="790"/>
      <c r="L12" s="790"/>
      <c r="M12" s="790"/>
      <c r="N12" s="790"/>
      <c r="O12" s="790"/>
      <c r="P12" s="790"/>
      <c r="Q12" s="790"/>
      <c r="R12" s="790"/>
      <c r="S12" s="790"/>
      <c r="T12" s="790"/>
      <c r="U12" s="790"/>
      <c r="V12" s="790"/>
      <c r="W12" s="790"/>
      <c r="X12" s="790"/>
      <c r="Y12" s="790"/>
      <c r="Z12" s="790"/>
      <c r="AA12" s="790"/>
      <c r="AB12" s="790"/>
      <c r="AC12" s="790"/>
      <c r="AD12" s="790"/>
      <c r="AE12" s="790"/>
      <c r="AF12" s="790"/>
      <c r="AG12" s="790"/>
      <c r="AH12" s="790"/>
      <c r="AI12" s="790"/>
      <c r="AJ12" s="790"/>
      <c r="AK12" s="790"/>
      <c r="AL12" s="816"/>
      <c r="AM12" s="817"/>
      <c r="AN12" s="817"/>
      <c r="AO12" s="817"/>
      <c r="AP12" s="817"/>
      <c r="AQ12" s="817"/>
      <c r="AR12" s="817"/>
      <c r="AS12" s="817"/>
      <c r="AT12" s="817"/>
      <c r="AU12" s="817"/>
      <c r="AV12" s="817"/>
      <c r="AW12" s="817"/>
      <c r="AX12" s="817"/>
      <c r="AY12" s="817"/>
      <c r="AZ12" s="817"/>
      <c r="BA12" s="817"/>
      <c r="BB12" s="817"/>
      <c r="BC12" s="817"/>
      <c r="BD12" s="817"/>
      <c r="BE12" s="817"/>
      <c r="BF12" s="817"/>
      <c r="BG12" s="818"/>
      <c r="BH12" s="792"/>
      <c r="BI12" s="792"/>
      <c r="BJ12" s="792"/>
      <c r="BK12" s="792"/>
      <c r="BL12" s="792"/>
      <c r="BM12" s="826"/>
      <c r="BN12" s="826"/>
      <c r="BO12" s="792"/>
      <c r="BP12" s="792"/>
      <c r="BQ12" s="791" t="s">
        <v>309</v>
      </c>
      <c r="BR12" s="791" t="s">
        <v>451</v>
      </c>
      <c r="BS12" s="825" t="s">
        <v>456</v>
      </c>
      <c r="BT12" s="791" t="s">
        <v>452</v>
      </c>
      <c r="BU12" s="792"/>
      <c r="BV12" s="790"/>
      <c r="BW12" s="790"/>
      <c r="BX12" s="790"/>
    </row>
    <row r="13" spans="1:78" ht="39" customHeight="1">
      <c r="A13" s="793"/>
      <c r="B13" s="793"/>
      <c r="C13" s="244" t="s">
        <v>846</v>
      </c>
      <c r="D13" s="244" t="s">
        <v>847</v>
      </c>
      <c r="E13" s="793"/>
      <c r="F13" s="244" t="s">
        <v>846</v>
      </c>
      <c r="G13" s="244" t="s">
        <v>847</v>
      </c>
      <c r="H13" s="793"/>
      <c r="I13" s="244" t="s">
        <v>846</v>
      </c>
      <c r="J13" s="390" t="s">
        <v>847</v>
      </c>
      <c r="K13" s="790"/>
      <c r="L13" s="790"/>
      <c r="M13" s="11"/>
      <c r="N13" s="11"/>
      <c r="O13" s="11"/>
      <c r="P13" s="11"/>
      <c r="Q13" s="790"/>
      <c r="R13" s="11"/>
      <c r="S13" s="11"/>
      <c r="T13" s="11"/>
      <c r="U13" s="11"/>
      <c r="V13" s="11"/>
      <c r="W13" s="11"/>
      <c r="X13" s="790"/>
      <c r="Y13" s="790"/>
      <c r="Z13" s="790"/>
      <c r="AA13" s="790"/>
      <c r="AB13" s="790"/>
      <c r="AC13" s="790"/>
      <c r="AD13" s="790"/>
      <c r="AE13" s="790"/>
      <c r="AF13" s="790"/>
      <c r="AG13" s="790"/>
      <c r="AH13" s="790"/>
      <c r="AI13" s="790"/>
      <c r="AJ13" s="790"/>
      <c r="AK13" s="790"/>
      <c r="AL13" s="244" t="s">
        <v>846</v>
      </c>
      <c r="AM13" s="244" t="s">
        <v>847</v>
      </c>
      <c r="AN13" s="244" t="s">
        <v>846</v>
      </c>
      <c r="AO13" s="244" t="s">
        <v>847</v>
      </c>
      <c r="AP13" s="244" t="s">
        <v>846</v>
      </c>
      <c r="AQ13" s="244" t="s">
        <v>847</v>
      </c>
      <c r="AR13" s="244" t="s">
        <v>846</v>
      </c>
      <c r="AS13" s="244" t="s">
        <v>847</v>
      </c>
      <c r="AT13" s="337" t="s">
        <v>922</v>
      </c>
      <c r="AU13" s="244" t="s">
        <v>846</v>
      </c>
      <c r="AV13" s="244" t="s">
        <v>847</v>
      </c>
      <c r="AW13" s="244" t="s">
        <v>847</v>
      </c>
      <c r="AX13" s="244" t="s">
        <v>846</v>
      </c>
      <c r="AY13" s="244" t="s">
        <v>847</v>
      </c>
      <c r="AZ13" s="244" t="s">
        <v>846</v>
      </c>
      <c r="BA13" s="244" t="s">
        <v>847</v>
      </c>
      <c r="BB13" s="244" t="s">
        <v>846</v>
      </c>
      <c r="BC13" s="244" t="s">
        <v>847</v>
      </c>
      <c r="BD13" s="337" t="s">
        <v>922</v>
      </c>
      <c r="BE13" s="337" t="s">
        <v>922</v>
      </c>
      <c r="BF13" s="337" t="s">
        <v>922</v>
      </c>
      <c r="BG13" s="337" t="s">
        <v>922</v>
      </c>
      <c r="BH13" s="793"/>
      <c r="BI13" s="793"/>
      <c r="BJ13" s="793"/>
      <c r="BK13" s="793"/>
      <c r="BL13" s="793"/>
      <c r="BM13" s="827"/>
      <c r="BN13" s="827"/>
      <c r="BO13" s="793"/>
      <c r="BP13" s="793"/>
      <c r="BQ13" s="793"/>
      <c r="BR13" s="793"/>
      <c r="BS13" s="827"/>
      <c r="BT13" s="793"/>
      <c r="BU13" s="793"/>
      <c r="BV13" s="11" t="s">
        <v>846</v>
      </c>
      <c r="BW13" s="11" t="s">
        <v>847</v>
      </c>
      <c r="BX13" s="790"/>
    </row>
    <row r="14" spans="1:78" ht="29.25" customHeight="1">
      <c r="A14" s="59">
        <v>1</v>
      </c>
      <c r="B14" s="59">
        <v>2</v>
      </c>
      <c r="C14" s="59">
        <v>3</v>
      </c>
      <c r="D14" s="59">
        <v>4</v>
      </c>
      <c r="E14" s="59"/>
      <c r="F14" s="59"/>
      <c r="G14" s="59"/>
      <c r="H14" s="59">
        <v>5</v>
      </c>
      <c r="I14" s="59" t="s">
        <v>923</v>
      </c>
      <c r="J14" s="377" t="s">
        <v>924</v>
      </c>
      <c r="K14" s="59">
        <v>8</v>
      </c>
      <c r="L14" s="59"/>
      <c r="M14" s="59"/>
      <c r="N14" s="59"/>
      <c r="O14" s="59"/>
      <c r="P14" s="59"/>
      <c r="Q14" s="59"/>
      <c r="R14" s="242"/>
      <c r="S14" s="59"/>
      <c r="T14" s="59"/>
      <c r="U14" s="59"/>
      <c r="V14" s="59"/>
      <c r="W14" s="59"/>
      <c r="X14" s="59">
        <v>9</v>
      </c>
      <c r="Y14" s="325"/>
      <c r="Z14" s="325"/>
      <c r="AA14" s="376"/>
      <c r="AB14" s="376" t="e">
        <f>AA14-AA15</f>
        <v>#REF!</v>
      </c>
      <c r="AC14" s="325"/>
      <c r="AD14" s="325"/>
      <c r="AE14" s="242"/>
      <c r="AF14" s="59"/>
      <c r="AG14" s="82"/>
      <c r="AH14" s="59"/>
      <c r="AI14" s="59"/>
      <c r="AJ14" s="59"/>
      <c r="AK14" s="243" t="s">
        <v>927</v>
      </c>
      <c r="AL14" s="242">
        <v>11</v>
      </c>
      <c r="AM14" s="59">
        <v>12</v>
      </c>
      <c r="AN14" s="338"/>
      <c r="AO14" s="338"/>
      <c r="AP14" s="59"/>
      <c r="AQ14" s="59"/>
      <c r="AR14" s="59"/>
      <c r="AS14" s="59"/>
      <c r="AT14" s="59"/>
      <c r="AU14" s="59"/>
      <c r="AV14" s="59"/>
      <c r="AW14" s="59"/>
      <c r="AX14" s="242"/>
      <c r="AY14" s="242"/>
      <c r="AZ14" s="80"/>
      <c r="BA14" s="80"/>
      <c r="BB14" s="59"/>
      <c r="BC14" s="59"/>
      <c r="BD14" s="59"/>
      <c r="BE14" s="59"/>
      <c r="BF14" s="59"/>
      <c r="BG14" s="59"/>
      <c r="BH14" s="242">
        <v>13</v>
      </c>
      <c r="BI14" s="242" t="s">
        <v>935</v>
      </c>
      <c r="BJ14" s="82">
        <v>15</v>
      </c>
      <c r="BK14" s="59">
        <v>16</v>
      </c>
      <c r="BL14" s="82">
        <v>17</v>
      </c>
      <c r="BM14" s="59">
        <v>18</v>
      </c>
      <c r="BN14" s="59">
        <v>19</v>
      </c>
      <c r="BO14" s="242" t="s">
        <v>936</v>
      </c>
      <c r="BP14" s="242">
        <v>21</v>
      </c>
      <c r="BQ14" s="59">
        <v>22</v>
      </c>
      <c r="BR14" s="59">
        <v>23</v>
      </c>
      <c r="BS14" s="59">
        <v>24</v>
      </c>
      <c r="BT14" s="59">
        <v>25</v>
      </c>
      <c r="BU14" s="59">
        <v>26</v>
      </c>
      <c r="BV14" s="243" t="s">
        <v>937</v>
      </c>
      <c r="BW14" s="243" t="s">
        <v>938</v>
      </c>
      <c r="BX14" s="59">
        <v>8</v>
      </c>
    </row>
    <row r="15" spans="1:78">
      <c r="A15" s="393"/>
      <c r="B15" s="394" t="s">
        <v>411</v>
      </c>
      <c r="C15" s="395">
        <f t="shared" ref="C15:H15" si="0">C16+C27</f>
        <v>2119120.8567717997</v>
      </c>
      <c r="D15" s="395">
        <f t="shared" si="0"/>
        <v>2145179.8567717997</v>
      </c>
      <c r="E15" s="395">
        <f t="shared" si="0"/>
        <v>776605</v>
      </c>
      <c r="F15" s="395" t="e">
        <f t="shared" si="0"/>
        <v>#DIV/0!</v>
      </c>
      <c r="G15" s="395" t="e">
        <f t="shared" si="0"/>
        <v>#DIV/0!</v>
      </c>
      <c r="H15" s="395">
        <f t="shared" si="0"/>
        <v>1282943</v>
      </c>
      <c r="I15" s="396">
        <f t="shared" ref="I15:I24" si="1">H15/C15*100</f>
        <v>60.541285123038904</v>
      </c>
      <c r="J15" s="397">
        <f>H15/D15*100</f>
        <v>59.805847791739595</v>
      </c>
      <c r="K15" s="398" t="e">
        <f>L15+Q15</f>
        <v>#REF!</v>
      </c>
      <c r="L15" s="398" t="e">
        <f>L16+L27</f>
        <v>#REF!</v>
      </c>
      <c r="M15" s="398" t="e">
        <f>M16+M27</f>
        <v>#REF!</v>
      </c>
      <c r="N15" s="398" t="e">
        <f>N16+N27</f>
        <v>#REF!</v>
      </c>
      <c r="O15" s="398" t="e">
        <f>O16+O27</f>
        <v>#REF!</v>
      </c>
      <c r="P15" s="398" t="e">
        <f>P16+P27</f>
        <v>#REF!</v>
      </c>
      <c r="Q15" s="398" t="e">
        <f>R15+W15</f>
        <v>#REF!</v>
      </c>
      <c r="R15" s="399" t="e">
        <f>SUM(S15:V15)</f>
        <v>#REF!</v>
      </c>
      <c r="S15" s="399" t="e">
        <f>S16+S27</f>
        <v>#REF!</v>
      </c>
      <c r="T15" s="399" t="e">
        <f>T16+T27</f>
        <v>#REF!</v>
      </c>
      <c r="U15" s="399" t="e">
        <f>U16+U27</f>
        <v>#REF!</v>
      </c>
      <c r="V15" s="399" t="e">
        <f>V16+V27</f>
        <v>#REF!</v>
      </c>
      <c r="W15" s="399" t="e">
        <f>W16+W27</f>
        <v>#REF!</v>
      </c>
      <c r="X15" s="399" t="e">
        <f>Y15+AD15</f>
        <v>#REF!</v>
      </c>
      <c r="Y15" s="399" t="e">
        <f>SUM(Z15:AC15)</f>
        <v>#REF!</v>
      </c>
      <c r="Z15" s="399" t="e">
        <f>Z16+Z27</f>
        <v>#REF!</v>
      </c>
      <c r="AA15" s="399" t="e">
        <f>AA16+AA27</f>
        <v>#REF!</v>
      </c>
      <c r="AB15" s="399" t="e">
        <f>AB16+AB27</f>
        <v>#REF!</v>
      </c>
      <c r="AC15" s="399" t="e">
        <f>AC16+AC27</f>
        <v>#REF!</v>
      </c>
      <c r="AD15" s="399" t="e">
        <f>AE15+AJ15</f>
        <v>#REF!</v>
      </c>
      <c r="AE15" s="399" t="e">
        <f>SUM(AF15:AI15)</f>
        <v>#REF!</v>
      </c>
      <c r="AF15" s="399" t="e">
        <f>AF16+AF27</f>
        <v>#REF!</v>
      </c>
      <c r="AG15" s="399" t="e">
        <f>AG16+AG27</f>
        <v>#REF!</v>
      </c>
      <c r="AH15" s="399" t="e">
        <f>AH16+AH27</f>
        <v>#REF!</v>
      </c>
      <c r="AI15" s="399" t="e">
        <f>AI16+AI27</f>
        <v>#REF!</v>
      </c>
      <c r="AJ15" s="399" t="e">
        <f>AJ16+AJ27</f>
        <v>#REF!</v>
      </c>
      <c r="AK15" s="400" t="e">
        <f t="shared" ref="AK15:AK16" si="2">X15/K15*100</f>
        <v>#REF!</v>
      </c>
      <c r="AL15" s="399" t="e">
        <f t="shared" ref="AL15:BG15" si="3">AL16+AL27</f>
        <v>#REF!</v>
      </c>
      <c r="AM15" s="399" t="e">
        <f t="shared" si="3"/>
        <v>#REF!</v>
      </c>
      <c r="AN15" s="399" t="e">
        <f t="shared" si="3"/>
        <v>#REF!</v>
      </c>
      <c r="AO15" s="399" t="e">
        <f t="shared" si="3"/>
        <v>#REF!</v>
      </c>
      <c r="AP15" s="399" t="e">
        <f t="shared" si="3"/>
        <v>#REF!</v>
      </c>
      <c r="AQ15" s="399" t="e">
        <f t="shared" si="3"/>
        <v>#REF!</v>
      </c>
      <c r="AR15" s="399" t="e">
        <f t="shared" si="3"/>
        <v>#REF!</v>
      </c>
      <c r="AS15" s="399" t="e">
        <f t="shared" si="3"/>
        <v>#REF!</v>
      </c>
      <c r="AT15" s="399" t="e">
        <f t="shared" si="3"/>
        <v>#REF!</v>
      </c>
      <c r="AU15" s="399" t="e">
        <f t="shared" si="3"/>
        <v>#REF!</v>
      </c>
      <c r="AV15" s="399" t="e">
        <f t="shared" si="3"/>
        <v>#REF!</v>
      </c>
      <c r="AW15" s="399" t="e">
        <f t="shared" si="3"/>
        <v>#REF!</v>
      </c>
      <c r="AX15" s="399" t="e">
        <f t="shared" si="3"/>
        <v>#REF!</v>
      </c>
      <c r="AY15" s="399" t="e">
        <f t="shared" si="3"/>
        <v>#REF!</v>
      </c>
      <c r="AZ15" s="399" t="e">
        <f t="shared" si="3"/>
        <v>#REF!</v>
      </c>
      <c r="BA15" s="399" t="e">
        <f t="shared" si="3"/>
        <v>#REF!</v>
      </c>
      <c r="BB15" s="399" t="e">
        <f t="shared" si="3"/>
        <v>#REF!</v>
      </c>
      <c r="BC15" s="399" t="e">
        <f t="shared" si="3"/>
        <v>#REF!</v>
      </c>
      <c r="BD15" s="399" t="e">
        <f t="shared" si="3"/>
        <v>#REF!</v>
      </c>
      <c r="BE15" s="399" t="e">
        <f t="shared" si="3"/>
        <v>#REF!</v>
      </c>
      <c r="BF15" s="399" t="e">
        <f t="shared" si="3"/>
        <v>#REF!</v>
      </c>
      <c r="BG15" s="399" t="e">
        <f t="shared" si="3"/>
        <v>#REF!</v>
      </c>
      <c r="BH15" s="399" t="e">
        <f>BI15+BO15</f>
        <v>#REF!</v>
      </c>
      <c r="BI15" s="399" t="e">
        <f t="shared" ref="BI15:BN15" si="4">BI16+BI27</f>
        <v>#REF!</v>
      </c>
      <c r="BJ15" s="399" t="e">
        <f t="shared" si="4"/>
        <v>#REF!</v>
      </c>
      <c r="BK15" s="399" t="e">
        <f t="shared" si="4"/>
        <v>#REF!</v>
      </c>
      <c r="BL15" s="399" t="e">
        <f t="shared" si="4"/>
        <v>#REF!</v>
      </c>
      <c r="BM15" s="399" t="e">
        <f t="shared" si="4"/>
        <v>#REF!</v>
      </c>
      <c r="BN15" s="399" t="e">
        <f t="shared" si="4"/>
        <v>#REF!</v>
      </c>
      <c r="BO15" s="399" t="e">
        <f>BP15+BU15</f>
        <v>#REF!</v>
      </c>
      <c r="BP15" s="399" t="e">
        <f>SUM(BQ15:BT15)</f>
        <v>#REF!</v>
      </c>
      <c r="BQ15" s="399" t="e">
        <f>BQ16+BQ27</f>
        <v>#REF!</v>
      </c>
      <c r="BR15" s="399" t="e">
        <f>BR16+BR27</f>
        <v>#REF!</v>
      </c>
      <c r="BS15" s="399" t="e">
        <f>BS16+BS27</f>
        <v>#REF!</v>
      </c>
      <c r="BT15" s="399" t="e">
        <f>BT16+BT27</f>
        <v>#REF!</v>
      </c>
      <c r="BU15" s="399" t="e">
        <f>BU16+BU27</f>
        <v>#REF!</v>
      </c>
      <c r="BV15" s="401" t="e">
        <f>BH15/AL15*100</f>
        <v>#REF!</v>
      </c>
      <c r="BW15" s="402" t="e">
        <f>BH15/AM15*100</f>
        <v>#REF!</v>
      </c>
      <c r="BX15" s="10"/>
    </row>
    <row r="16" spans="1:78">
      <c r="A16" s="20" t="s">
        <v>8</v>
      </c>
      <c r="B16" s="44" t="s">
        <v>327</v>
      </c>
      <c r="C16" s="239">
        <f>SUM(C17:C25)</f>
        <v>335724.85677179962</v>
      </c>
      <c r="D16" s="239">
        <f t="shared" ref="D16:H16" si="5">SUM(D17:D25)</f>
        <v>283116.85677179962</v>
      </c>
      <c r="E16" s="239">
        <f t="shared" si="5"/>
        <v>62916</v>
      </c>
      <c r="F16" s="239">
        <f t="shared" si="5"/>
        <v>157.87984094600102</v>
      </c>
      <c r="G16" s="239">
        <f t="shared" si="5"/>
        <v>209.09626579044343</v>
      </c>
      <c r="H16" s="239">
        <f t="shared" si="5"/>
        <v>118409</v>
      </c>
      <c r="I16" s="111">
        <f t="shared" si="1"/>
        <v>35.269655377494281</v>
      </c>
      <c r="J16" s="378">
        <f t="shared" ref="J16:J27" si="6">H16/D16*100</f>
        <v>41.823366277141552</v>
      </c>
      <c r="K16" s="241">
        <f t="shared" ref="K16:K24" si="7">L16+Q16</f>
        <v>0</v>
      </c>
      <c r="L16" s="239">
        <f>SUM(M16:P16)</f>
        <v>0</v>
      </c>
      <c r="M16" s="239">
        <f>SUM(M24:M25)</f>
        <v>0</v>
      </c>
      <c r="N16" s="239">
        <f>SUM(N24:N25)</f>
        <v>0</v>
      </c>
      <c r="O16" s="239">
        <f>SUM(O24:O25)</f>
        <v>0</v>
      </c>
      <c r="P16" s="239">
        <f>SUM(P24:P25)</f>
        <v>0</v>
      </c>
      <c r="Q16" s="241">
        <f t="shared" ref="Q16:Q24" si="8">R16+W16</f>
        <v>0</v>
      </c>
      <c r="R16" s="206">
        <f t="shared" ref="R16:R24" si="9">SUM(S16:V16)</f>
        <v>0</v>
      </c>
      <c r="S16" s="34">
        <f>SUM(S24:S25)</f>
        <v>0</v>
      </c>
      <c r="T16" s="34">
        <f>SUM(T24:T25)</f>
        <v>0</v>
      </c>
      <c r="U16" s="34">
        <f>SUM(U24:U25)</f>
        <v>0</v>
      </c>
      <c r="V16" s="34">
        <f>SUM(V24:V25)</f>
        <v>0</v>
      </c>
      <c r="W16" s="34">
        <f>SUM(W24:W25)</f>
        <v>0</v>
      </c>
      <c r="X16" s="206">
        <f t="shared" ref="X16:X24" si="10">Y16+AD16</f>
        <v>0</v>
      </c>
      <c r="Y16" s="206">
        <f>SUM(Z16:AC16)</f>
        <v>0</v>
      </c>
      <c r="Z16" s="34">
        <f>SUM(Z24:Z25)</f>
        <v>0</v>
      </c>
      <c r="AA16" s="34">
        <f>SUM(AA24:AA25)</f>
        <v>0</v>
      </c>
      <c r="AB16" s="34">
        <f>SUM(AB24:AB25)</f>
        <v>0</v>
      </c>
      <c r="AC16" s="34">
        <f>SUM(AC24:AC25)</f>
        <v>0</v>
      </c>
      <c r="AD16" s="206">
        <f t="shared" ref="AD16:AD26" si="11">AE16+AJ16</f>
        <v>0</v>
      </c>
      <c r="AE16" s="206">
        <f t="shared" ref="AE16:AE24" si="12">SUM(AF16:AI16)</f>
        <v>0</v>
      </c>
      <c r="AF16" s="34">
        <f>SUM(AF24:AF25)</f>
        <v>0</v>
      </c>
      <c r="AG16" s="34">
        <f>SUM(AG24:AG25)</f>
        <v>0</v>
      </c>
      <c r="AH16" s="34">
        <f>SUM(AH24:AH25)</f>
        <v>0</v>
      </c>
      <c r="AI16" s="34">
        <f>SUM(AI24:AI25)</f>
        <v>0</v>
      </c>
      <c r="AJ16" s="34">
        <f>SUM(AJ24:AJ25)</f>
        <v>0</v>
      </c>
      <c r="AK16" s="85" t="e">
        <f t="shared" si="2"/>
        <v>#DIV/0!</v>
      </c>
      <c r="AL16" s="34">
        <f t="shared" ref="AL16:AV16" si="13">SUM(AL24:AL25)</f>
        <v>7283.8567717996284</v>
      </c>
      <c r="AM16" s="34">
        <f t="shared" si="13"/>
        <v>7283.8567717996284</v>
      </c>
      <c r="AN16" s="34">
        <f t="shared" si="13"/>
        <v>4984.8567717996293</v>
      </c>
      <c r="AO16" s="34">
        <f t="shared" si="13"/>
        <v>4984.8567717996293</v>
      </c>
      <c r="AP16" s="34">
        <f t="shared" si="13"/>
        <v>4755</v>
      </c>
      <c r="AQ16" s="34">
        <f t="shared" si="13"/>
        <v>4755</v>
      </c>
      <c r="AR16" s="34">
        <f t="shared" si="13"/>
        <v>229.856771799629</v>
      </c>
      <c r="AS16" s="34">
        <f t="shared" si="13"/>
        <v>229.856771799629</v>
      </c>
      <c r="AT16" s="34">
        <f t="shared" si="13"/>
        <v>0</v>
      </c>
      <c r="AU16" s="34">
        <f t="shared" si="13"/>
        <v>0</v>
      </c>
      <c r="AV16" s="34">
        <f t="shared" si="13"/>
        <v>0</v>
      </c>
      <c r="AW16" s="34"/>
      <c r="AX16" s="34">
        <f t="shared" ref="AX16:BU16" si="14">SUM(AX24:AX25)</f>
        <v>2299</v>
      </c>
      <c r="AY16" s="34">
        <f t="shared" si="14"/>
        <v>2299</v>
      </c>
      <c r="AZ16" s="34">
        <f t="shared" si="14"/>
        <v>2299</v>
      </c>
      <c r="BA16" s="34">
        <f t="shared" si="14"/>
        <v>2299</v>
      </c>
      <c r="BB16" s="34">
        <f t="shared" si="14"/>
        <v>0</v>
      </c>
      <c r="BC16" s="34">
        <f t="shared" si="14"/>
        <v>0</v>
      </c>
      <c r="BD16" s="34">
        <f t="shared" si="14"/>
        <v>0</v>
      </c>
      <c r="BE16" s="34">
        <f t="shared" si="14"/>
        <v>2299</v>
      </c>
      <c r="BF16" s="34">
        <f t="shared" si="14"/>
        <v>0</v>
      </c>
      <c r="BG16" s="34">
        <f t="shared" si="14"/>
        <v>0</v>
      </c>
      <c r="BH16" s="34">
        <f t="shared" si="14"/>
        <v>936</v>
      </c>
      <c r="BI16" s="34">
        <f t="shared" si="14"/>
        <v>936</v>
      </c>
      <c r="BJ16" s="34">
        <f t="shared" si="14"/>
        <v>892</v>
      </c>
      <c r="BK16" s="34">
        <f t="shared" si="14"/>
        <v>44</v>
      </c>
      <c r="BL16" s="34">
        <f t="shared" si="14"/>
        <v>0</v>
      </c>
      <c r="BM16" s="34">
        <f t="shared" si="14"/>
        <v>0</v>
      </c>
      <c r="BN16" s="34">
        <f t="shared" si="14"/>
        <v>0</v>
      </c>
      <c r="BO16" s="34">
        <f t="shared" si="14"/>
        <v>0</v>
      </c>
      <c r="BP16" s="34">
        <f t="shared" si="14"/>
        <v>0</v>
      </c>
      <c r="BQ16" s="34">
        <f t="shared" si="14"/>
        <v>0</v>
      </c>
      <c r="BR16" s="34">
        <f t="shared" si="14"/>
        <v>0</v>
      </c>
      <c r="BS16" s="34">
        <f t="shared" si="14"/>
        <v>0</v>
      </c>
      <c r="BT16" s="34">
        <f t="shared" si="14"/>
        <v>0</v>
      </c>
      <c r="BU16" s="34">
        <f t="shared" si="14"/>
        <v>0</v>
      </c>
      <c r="BV16" s="111">
        <f t="shared" ref="BV16:BV27" si="15">BH16/AL16*100</f>
        <v>12.850335053591969</v>
      </c>
      <c r="BW16" s="85">
        <f t="shared" ref="BW16:BW27" si="16">BH16/AM16*100</f>
        <v>12.850335053591969</v>
      </c>
      <c r="BX16" s="4"/>
      <c r="BZ16" s="57"/>
    </row>
    <row r="17" spans="1:79" s="62" customFormat="1">
      <c r="A17" s="76">
        <v>1</v>
      </c>
      <c r="B17" s="52" t="s">
        <v>355</v>
      </c>
      <c r="C17" s="238">
        <v>16585</v>
      </c>
      <c r="D17" s="238">
        <v>16585</v>
      </c>
      <c r="E17" s="238">
        <v>8493</v>
      </c>
      <c r="F17" s="238">
        <v>51.208923726258668</v>
      </c>
      <c r="G17" s="238">
        <v>51.208923726258668</v>
      </c>
      <c r="H17" s="238">
        <v>13555</v>
      </c>
      <c r="I17" s="240">
        <v>81.730479348809155</v>
      </c>
      <c r="J17" s="373">
        <v>81.730479348809155</v>
      </c>
      <c r="K17" s="253">
        <v>0</v>
      </c>
      <c r="L17" s="238">
        <v>0</v>
      </c>
      <c r="M17" s="238">
        <v>0</v>
      </c>
      <c r="N17" s="238">
        <v>0</v>
      </c>
      <c r="O17" s="238">
        <v>0</v>
      </c>
      <c r="P17" s="238">
        <v>0</v>
      </c>
      <c r="Q17" s="253">
        <v>0</v>
      </c>
      <c r="R17" s="254">
        <v>0</v>
      </c>
      <c r="S17" s="39"/>
      <c r="T17" s="39"/>
      <c r="U17" s="39"/>
      <c r="V17" s="39"/>
      <c r="W17" s="39"/>
      <c r="X17" s="254">
        <v>0</v>
      </c>
      <c r="Y17" s="254">
        <v>0</v>
      </c>
      <c r="Z17" s="39">
        <v>0</v>
      </c>
      <c r="AA17" s="39">
        <v>0</v>
      </c>
      <c r="AB17" s="39">
        <v>0</v>
      </c>
      <c r="AC17" s="39">
        <v>0</v>
      </c>
      <c r="AD17" s="254">
        <v>0</v>
      </c>
      <c r="AE17" s="254">
        <v>0</v>
      </c>
      <c r="AF17" s="39"/>
      <c r="AG17" s="39"/>
      <c r="AH17" s="39"/>
      <c r="AI17" s="39"/>
      <c r="AJ17" s="39"/>
      <c r="AK17" s="232"/>
      <c r="AL17" s="39">
        <v>16585</v>
      </c>
      <c r="AM17" s="39">
        <v>16585</v>
      </c>
      <c r="AN17" s="39">
        <v>1507</v>
      </c>
      <c r="AO17" s="39">
        <v>1507</v>
      </c>
      <c r="AP17" s="39">
        <v>0</v>
      </c>
      <c r="AQ17" s="39">
        <v>0</v>
      </c>
      <c r="AR17" s="39">
        <v>1507</v>
      </c>
      <c r="AS17" s="39">
        <v>1507</v>
      </c>
      <c r="AT17" s="39">
        <v>0</v>
      </c>
      <c r="AU17" s="39">
        <v>0</v>
      </c>
      <c r="AV17" s="39"/>
      <c r="AW17" s="39">
        <v>0</v>
      </c>
      <c r="AX17" s="39">
        <v>15078</v>
      </c>
      <c r="AY17" s="39">
        <v>15078</v>
      </c>
      <c r="AZ17" s="39">
        <v>15078</v>
      </c>
      <c r="BA17" s="39">
        <v>15078</v>
      </c>
      <c r="BB17" s="39">
        <v>0</v>
      </c>
      <c r="BC17" s="39">
        <v>0</v>
      </c>
      <c r="BD17" s="39">
        <v>15078</v>
      </c>
      <c r="BE17" s="39">
        <v>0</v>
      </c>
      <c r="BF17" s="39">
        <v>0</v>
      </c>
      <c r="BG17" s="39">
        <v>0</v>
      </c>
      <c r="BH17" s="39">
        <v>13555</v>
      </c>
      <c r="BI17" s="39">
        <v>69</v>
      </c>
      <c r="BJ17" s="39">
        <v>0</v>
      </c>
      <c r="BK17" s="39">
        <v>69</v>
      </c>
      <c r="BL17" s="39"/>
      <c r="BM17" s="39"/>
      <c r="BN17" s="39"/>
      <c r="BO17" s="39">
        <v>13486</v>
      </c>
      <c r="BP17" s="39">
        <v>13486</v>
      </c>
      <c r="BQ17" s="39">
        <v>0</v>
      </c>
      <c r="BR17" s="39">
        <v>13486</v>
      </c>
      <c r="BS17" s="39">
        <v>0</v>
      </c>
      <c r="BT17" s="39"/>
      <c r="BU17" s="39"/>
      <c r="BV17" s="240">
        <v>81.730479348809155</v>
      </c>
      <c r="BW17" s="232">
        <v>81.730479348809155</v>
      </c>
      <c r="BX17" s="213"/>
      <c r="BZ17" s="218"/>
    </row>
    <row r="18" spans="1:79" s="62" customFormat="1">
      <c r="A18" s="76">
        <v>2</v>
      </c>
      <c r="B18" s="52" t="s">
        <v>276</v>
      </c>
      <c r="C18" s="238">
        <v>84639</v>
      </c>
      <c r="D18" s="238">
        <v>11625</v>
      </c>
      <c r="E18" s="238">
        <v>6696</v>
      </c>
      <c r="F18" s="238">
        <v>7.9112465884521326</v>
      </c>
      <c r="G18" s="238">
        <v>57.599999999999994</v>
      </c>
      <c r="H18" s="238">
        <v>7146</v>
      </c>
      <c r="I18" s="240">
        <v>8.4429163860631622</v>
      </c>
      <c r="J18" s="373">
        <v>61.470967741935489</v>
      </c>
      <c r="K18" s="253">
        <v>1288</v>
      </c>
      <c r="L18" s="238">
        <v>1288</v>
      </c>
      <c r="M18" s="238">
        <v>1288</v>
      </c>
      <c r="N18" s="238">
        <v>0</v>
      </c>
      <c r="O18" s="238">
        <v>0</v>
      </c>
      <c r="P18" s="238">
        <v>0</v>
      </c>
      <c r="Q18" s="253">
        <v>0</v>
      </c>
      <c r="R18" s="254">
        <v>0</v>
      </c>
      <c r="S18" s="39"/>
      <c r="T18" s="39"/>
      <c r="U18" s="39"/>
      <c r="V18" s="39"/>
      <c r="W18" s="39"/>
      <c r="X18" s="254">
        <v>8</v>
      </c>
      <c r="Y18" s="254">
        <v>8</v>
      </c>
      <c r="Z18" s="39">
        <v>8</v>
      </c>
      <c r="AA18" s="39">
        <v>0</v>
      </c>
      <c r="AB18" s="39">
        <v>0</v>
      </c>
      <c r="AC18" s="39">
        <v>0</v>
      </c>
      <c r="AD18" s="254">
        <v>0</v>
      </c>
      <c r="AE18" s="254">
        <v>0</v>
      </c>
      <c r="AF18" s="39"/>
      <c r="AG18" s="39"/>
      <c r="AH18" s="39"/>
      <c r="AI18" s="39"/>
      <c r="AJ18" s="39"/>
      <c r="AK18" s="232">
        <v>0.6211180124223602</v>
      </c>
      <c r="AL18" s="39">
        <v>83351</v>
      </c>
      <c r="AM18" s="39">
        <v>10337</v>
      </c>
      <c r="AN18" s="39">
        <v>33351</v>
      </c>
      <c r="AO18" s="39">
        <v>5851</v>
      </c>
      <c r="AP18" s="39">
        <v>33351</v>
      </c>
      <c r="AQ18" s="39">
        <v>5851</v>
      </c>
      <c r="AR18" s="39">
        <v>0</v>
      </c>
      <c r="AS18" s="39">
        <v>0</v>
      </c>
      <c r="AT18" s="39">
        <v>0</v>
      </c>
      <c r="AU18" s="39">
        <v>0</v>
      </c>
      <c r="AV18" s="39"/>
      <c r="AW18" s="39">
        <v>0</v>
      </c>
      <c r="AX18" s="39">
        <v>50000</v>
      </c>
      <c r="AY18" s="39">
        <v>4486</v>
      </c>
      <c r="AZ18" s="39">
        <v>50000</v>
      </c>
      <c r="BA18" s="39">
        <v>4486</v>
      </c>
      <c r="BB18" s="39">
        <v>50000</v>
      </c>
      <c r="BC18" s="39">
        <v>4486</v>
      </c>
      <c r="BD18" s="39">
        <v>0</v>
      </c>
      <c r="BE18" s="39">
        <v>0</v>
      </c>
      <c r="BF18" s="39">
        <v>0</v>
      </c>
      <c r="BG18" s="39">
        <v>0</v>
      </c>
      <c r="BH18" s="39">
        <v>7138</v>
      </c>
      <c r="BI18" s="39">
        <v>2653</v>
      </c>
      <c r="BJ18" s="39">
        <v>2653</v>
      </c>
      <c r="BK18" s="39">
        <v>0</v>
      </c>
      <c r="BL18" s="39">
        <v>0</v>
      </c>
      <c r="BM18" s="39">
        <v>0</v>
      </c>
      <c r="BN18" s="39"/>
      <c r="BO18" s="39">
        <v>4485</v>
      </c>
      <c r="BP18" s="39">
        <v>4485</v>
      </c>
      <c r="BQ18" s="39">
        <v>4485</v>
      </c>
      <c r="BR18" s="39">
        <v>0</v>
      </c>
      <c r="BS18" s="39">
        <v>0</v>
      </c>
      <c r="BT18" s="39"/>
      <c r="BU18" s="39">
        <v>0</v>
      </c>
      <c r="BV18" s="240">
        <v>8.5637844776907297</v>
      </c>
      <c r="BW18" s="232">
        <v>69.052916706974941</v>
      </c>
      <c r="BX18" s="213"/>
      <c r="BZ18" s="218"/>
    </row>
    <row r="19" spans="1:79" s="62" customFormat="1">
      <c r="A19" s="76">
        <v>3</v>
      </c>
      <c r="B19" s="52" t="s">
        <v>278</v>
      </c>
      <c r="C19" s="238">
        <v>22123</v>
      </c>
      <c r="D19" s="238">
        <v>196</v>
      </c>
      <c r="E19" s="238">
        <v>0</v>
      </c>
      <c r="F19" s="238">
        <v>0</v>
      </c>
      <c r="G19" s="238">
        <v>0</v>
      </c>
      <c r="H19" s="238">
        <v>113</v>
      </c>
      <c r="I19" s="240">
        <v>0.51078063553767572</v>
      </c>
      <c r="J19" s="373">
        <v>57.653061224489797</v>
      </c>
      <c r="K19" s="253">
        <v>0</v>
      </c>
      <c r="L19" s="238">
        <v>0</v>
      </c>
      <c r="M19" s="238">
        <v>0</v>
      </c>
      <c r="N19" s="238">
        <v>0</v>
      </c>
      <c r="O19" s="238">
        <v>0</v>
      </c>
      <c r="P19" s="238">
        <v>0</v>
      </c>
      <c r="Q19" s="253">
        <v>0</v>
      </c>
      <c r="R19" s="254">
        <v>0</v>
      </c>
      <c r="S19" s="39"/>
      <c r="T19" s="39"/>
      <c r="U19" s="39"/>
      <c r="V19" s="39"/>
      <c r="W19" s="39"/>
      <c r="X19" s="254">
        <v>0</v>
      </c>
      <c r="Y19" s="254">
        <v>0</v>
      </c>
      <c r="Z19" s="39">
        <v>0</v>
      </c>
      <c r="AA19" s="39">
        <v>0</v>
      </c>
      <c r="AB19" s="39">
        <v>0</v>
      </c>
      <c r="AC19" s="39">
        <v>0</v>
      </c>
      <c r="AD19" s="254">
        <v>0</v>
      </c>
      <c r="AE19" s="254">
        <v>0</v>
      </c>
      <c r="AF19" s="39"/>
      <c r="AG19" s="39"/>
      <c r="AH19" s="39"/>
      <c r="AI19" s="39"/>
      <c r="AJ19" s="39"/>
      <c r="AK19" s="232"/>
      <c r="AL19" s="39">
        <v>22123</v>
      </c>
      <c r="AM19" s="39">
        <v>196</v>
      </c>
      <c r="AN19" s="39">
        <v>22123</v>
      </c>
      <c r="AO19" s="39">
        <v>196</v>
      </c>
      <c r="AP19" s="39">
        <v>22123</v>
      </c>
      <c r="AQ19" s="39">
        <v>196</v>
      </c>
      <c r="AR19" s="39">
        <v>0</v>
      </c>
      <c r="AS19" s="39">
        <v>0</v>
      </c>
      <c r="AT19" s="39">
        <v>0</v>
      </c>
      <c r="AU19" s="39">
        <v>0</v>
      </c>
      <c r="AV19" s="39"/>
      <c r="AW19" s="39">
        <v>0</v>
      </c>
      <c r="AX19" s="39">
        <v>0</v>
      </c>
      <c r="AY19" s="39">
        <v>0</v>
      </c>
      <c r="AZ19" s="39">
        <v>0</v>
      </c>
      <c r="BA19" s="39">
        <v>0</v>
      </c>
      <c r="BB19" s="39">
        <v>0</v>
      </c>
      <c r="BC19" s="39">
        <v>0</v>
      </c>
      <c r="BD19" s="39">
        <v>0</v>
      </c>
      <c r="BE19" s="39">
        <v>0</v>
      </c>
      <c r="BF19" s="39">
        <v>0</v>
      </c>
      <c r="BG19" s="39">
        <v>0</v>
      </c>
      <c r="BH19" s="39">
        <v>113</v>
      </c>
      <c r="BI19" s="39">
        <v>113</v>
      </c>
      <c r="BJ19" s="39">
        <v>113</v>
      </c>
      <c r="BK19" s="39">
        <v>0</v>
      </c>
      <c r="BL19" s="39">
        <v>0</v>
      </c>
      <c r="BM19" s="39">
        <v>0</v>
      </c>
      <c r="BN19" s="39"/>
      <c r="BO19" s="39">
        <v>0</v>
      </c>
      <c r="BP19" s="39">
        <v>0</v>
      </c>
      <c r="BQ19" s="39">
        <v>0</v>
      </c>
      <c r="BR19" s="39">
        <v>0</v>
      </c>
      <c r="BS19" s="39">
        <v>0</v>
      </c>
      <c r="BT19" s="39"/>
      <c r="BU19" s="39">
        <v>0</v>
      </c>
      <c r="BV19" s="240">
        <v>0.51078063553767572</v>
      </c>
      <c r="BW19" s="232"/>
      <c r="BX19" s="213"/>
      <c r="BZ19" s="218"/>
    </row>
    <row r="20" spans="1:79" s="62" customFormat="1">
      <c r="A20" s="76">
        <v>4</v>
      </c>
      <c r="B20" s="52" t="s">
        <v>280</v>
      </c>
      <c r="C20" s="238">
        <v>4895</v>
      </c>
      <c r="D20" s="238">
        <v>759</v>
      </c>
      <c r="E20" s="238">
        <v>344</v>
      </c>
      <c r="F20" s="238">
        <v>7.027579162410623</v>
      </c>
      <c r="G20" s="238">
        <v>45.322793148880102</v>
      </c>
      <c r="H20" s="238">
        <v>344</v>
      </c>
      <c r="I20" s="240">
        <v>7.027579162410623</v>
      </c>
      <c r="J20" s="373">
        <v>45.322793148880102</v>
      </c>
      <c r="K20" s="253">
        <v>759</v>
      </c>
      <c r="L20" s="238">
        <v>759</v>
      </c>
      <c r="M20" s="238">
        <v>759</v>
      </c>
      <c r="N20" s="238">
        <v>0</v>
      </c>
      <c r="O20" s="238">
        <v>0</v>
      </c>
      <c r="P20" s="238">
        <v>0</v>
      </c>
      <c r="Q20" s="253">
        <v>0</v>
      </c>
      <c r="R20" s="254">
        <v>0</v>
      </c>
      <c r="S20" s="39"/>
      <c r="T20" s="39"/>
      <c r="U20" s="39"/>
      <c r="V20" s="39"/>
      <c r="W20" s="39"/>
      <c r="X20" s="254">
        <v>344</v>
      </c>
      <c r="Y20" s="254">
        <v>344</v>
      </c>
      <c r="Z20" s="39">
        <v>344</v>
      </c>
      <c r="AA20" s="39">
        <v>0</v>
      </c>
      <c r="AB20" s="39">
        <v>0</v>
      </c>
      <c r="AC20" s="39">
        <v>0</v>
      </c>
      <c r="AD20" s="254">
        <v>0</v>
      </c>
      <c r="AE20" s="254">
        <v>0</v>
      </c>
      <c r="AF20" s="39"/>
      <c r="AG20" s="39"/>
      <c r="AH20" s="39"/>
      <c r="AI20" s="39"/>
      <c r="AJ20" s="39"/>
      <c r="AK20" s="232">
        <v>45.322793148880102</v>
      </c>
      <c r="AL20" s="39">
        <v>4136</v>
      </c>
      <c r="AM20" s="39">
        <v>0</v>
      </c>
      <c r="AN20" s="39">
        <v>4136</v>
      </c>
      <c r="AO20" s="39">
        <v>0</v>
      </c>
      <c r="AP20" s="39">
        <v>4136</v>
      </c>
      <c r="AQ20" s="39">
        <v>0</v>
      </c>
      <c r="AR20" s="39">
        <v>0</v>
      </c>
      <c r="AS20" s="39">
        <v>0</v>
      </c>
      <c r="AT20" s="39">
        <v>0</v>
      </c>
      <c r="AU20" s="39">
        <v>0</v>
      </c>
      <c r="AV20" s="39"/>
      <c r="AW20" s="39">
        <v>0</v>
      </c>
      <c r="AX20" s="39">
        <v>0</v>
      </c>
      <c r="AY20" s="39">
        <v>0</v>
      </c>
      <c r="AZ20" s="39">
        <v>0</v>
      </c>
      <c r="BA20" s="39">
        <v>0</v>
      </c>
      <c r="BB20" s="39">
        <v>0</v>
      </c>
      <c r="BC20" s="39">
        <v>0</v>
      </c>
      <c r="BD20" s="39">
        <v>0</v>
      </c>
      <c r="BE20" s="39">
        <v>0</v>
      </c>
      <c r="BF20" s="39">
        <v>0</v>
      </c>
      <c r="BG20" s="39">
        <v>0</v>
      </c>
      <c r="BH20" s="39">
        <v>0</v>
      </c>
      <c r="BI20" s="39">
        <v>0</v>
      </c>
      <c r="BJ20" s="39">
        <v>0</v>
      </c>
      <c r="BK20" s="39">
        <v>0</v>
      </c>
      <c r="BL20" s="39">
        <v>0</v>
      </c>
      <c r="BM20" s="39">
        <v>0</v>
      </c>
      <c r="BN20" s="39"/>
      <c r="BO20" s="39">
        <v>0</v>
      </c>
      <c r="BP20" s="39">
        <v>0</v>
      </c>
      <c r="BQ20" s="39">
        <v>0</v>
      </c>
      <c r="BR20" s="39">
        <v>0</v>
      </c>
      <c r="BS20" s="39">
        <v>0</v>
      </c>
      <c r="BT20" s="39"/>
      <c r="BU20" s="39">
        <v>0</v>
      </c>
      <c r="BV20" s="240">
        <v>0</v>
      </c>
      <c r="BW20" s="232"/>
      <c r="BX20" s="213"/>
      <c r="BZ20" s="218"/>
    </row>
    <row r="21" spans="1:79" s="62" customFormat="1">
      <c r="A21" s="76">
        <v>5</v>
      </c>
      <c r="B21" s="52" t="s">
        <v>272</v>
      </c>
      <c r="C21" s="238">
        <v>95061</v>
      </c>
      <c r="D21" s="238">
        <v>121630</v>
      </c>
      <c r="E21" s="238">
        <v>24853</v>
      </c>
      <c r="F21" s="238">
        <v>26.144265261253302</v>
      </c>
      <c r="G21" s="238">
        <v>20.433281262846336</v>
      </c>
      <c r="H21" s="238">
        <v>50664</v>
      </c>
      <c r="I21" s="240">
        <v>53.29630447817717</v>
      </c>
      <c r="J21" s="373">
        <v>41.654197155307074</v>
      </c>
      <c r="K21" s="253">
        <v>40061</v>
      </c>
      <c r="L21" s="238">
        <v>0</v>
      </c>
      <c r="M21" s="238">
        <v>0</v>
      </c>
      <c r="N21" s="238">
        <v>0</v>
      </c>
      <c r="O21" s="238">
        <v>0</v>
      </c>
      <c r="P21" s="238">
        <v>0</v>
      </c>
      <c r="Q21" s="253">
        <v>40061</v>
      </c>
      <c r="R21" s="254">
        <v>0</v>
      </c>
      <c r="S21" s="39"/>
      <c r="T21" s="39"/>
      <c r="U21" s="39"/>
      <c r="V21" s="39"/>
      <c r="W21" s="39">
        <v>40061</v>
      </c>
      <c r="X21" s="254">
        <v>33209</v>
      </c>
      <c r="Y21" s="254">
        <v>0</v>
      </c>
      <c r="Z21" s="39">
        <v>0</v>
      </c>
      <c r="AA21" s="39">
        <v>0</v>
      </c>
      <c r="AB21" s="39">
        <v>0</v>
      </c>
      <c r="AC21" s="39">
        <v>0</v>
      </c>
      <c r="AD21" s="254">
        <v>33209</v>
      </c>
      <c r="AE21" s="254">
        <v>0</v>
      </c>
      <c r="AF21" s="39"/>
      <c r="AG21" s="39"/>
      <c r="AH21" s="39"/>
      <c r="AI21" s="39"/>
      <c r="AJ21" s="39">
        <v>33209</v>
      </c>
      <c r="AK21" s="232">
        <v>82.896083472704134</v>
      </c>
      <c r="AL21" s="39">
        <v>55000</v>
      </c>
      <c r="AM21" s="39">
        <v>81569</v>
      </c>
      <c r="AN21" s="39">
        <v>55000</v>
      </c>
      <c r="AO21" s="39">
        <v>81569</v>
      </c>
      <c r="AP21" s="39">
        <v>0</v>
      </c>
      <c r="AQ21" s="39">
        <v>0</v>
      </c>
      <c r="AR21" s="39">
        <v>55000</v>
      </c>
      <c r="AS21" s="39">
        <v>81569</v>
      </c>
      <c r="AT21" s="39">
        <v>0</v>
      </c>
      <c r="AU21" s="39">
        <v>0</v>
      </c>
      <c r="AV21" s="39"/>
      <c r="AW21" s="39">
        <v>0</v>
      </c>
      <c r="AX21" s="39">
        <v>0</v>
      </c>
      <c r="AY21" s="39">
        <v>0</v>
      </c>
      <c r="AZ21" s="39">
        <v>0</v>
      </c>
      <c r="BA21" s="39">
        <v>0</v>
      </c>
      <c r="BB21" s="39">
        <v>0</v>
      </c>
      <c r="BC21" s="39">
        <v>0</v>
      </c>
      <c r="BD21" s="39">
        <v>0</v>
      </c>
      <c r="BE21" s="39">
        <v>0</v>
      </c>
      <c r="BF21" s="39">
        <v>0</v>
      </c>
      <c r="BG21" s="39">
        <v>0</v>
      </c>
      <c r="BH21" s="39">
        <v>17455</v>
      </c>
      <c r="BI21" s="39">
        <v>17455</v>
      </c>
      <c r="BJ21" s="39">
        <v>0</v>
      </c>
      <c r="BK21" s="39">
        <v>17455</v>
      </c>
      <c r="BL21" s="39">
        <v>0</v>
      </c>
      <c r="BM21" s="39">
        <v>0</v>
      </c>
      <c r="BN21" s="39"/>
      <c r="BO21" s="39">
        <v>0</v>
      </c>
      <c r="BP21" s="39">
        <v>0</v>
      </c>
      <c r="BQ21" s="39">
        <v>0</v>
      </c>
      <c r="BR21" s="39">
        <v>0</v>
      </c>
      <c r="BS21" s="39">
        <v>0</v>
      </c>
      <c r="BT21" s="39"/>
      <c r="BU21" s="39">
        <v>0</v>
      </c>
      <c r="BV21" s="240">
        <v>31.736363636363635</v>
      </c>
      <c r="BW21" s="232">
        <v>21.399060917750614</v>
      </c>
      <c r="BX21" s="213"/>
      <c r="BZ21" s="218"/>
    </row>
    <row r="22" spans="1:79" s="62" customFormat="1">
      <c r="A22" s="76">
        <v>6</v>
      </c>
      <c r="B22" s="52" t="s">
        <v>257</v>
      </c>
      <c r="C22" s="238">
        <v>94181</v>
      </c>
      <c r="D22" s="238">
        <v>99119</v>
      </c>
      <c r="E22" s="238">
        <v>19081</v>
      </c>
      <c r="F22" s="238">
        <v>20.259925037958823</v>
      </c>
      <c r="G22" s="238">
        <v>19.250597766321288</v>
      </c>
      <c r="H22" s="238">
        <v>38770</v>
      </c>
      <c r="I22" s="240">
        <v>41.165415529671591</v>
      </c>
      <c r="J22" s="373">
        <v>39.114599622675769</v>
      </c>
      <c r="K22" s="253">
        <v>207</v>
      </c>
      <c r="L22" s="238">
        <v>207</v>
      </c>
      <c r="M22" s="238">
        <v>207</v>
      </c>
      <c r="N22" s="238">
        <v>0</v>
      </c>
      <c r="O22" s="238">
        <v>0</v>
      </c>
      <c r="P22" s="238">
        <v>0</v>
      </c>
      <c r="Q22" s="253">
        <v>0</v>
      </c>
      <c r="R22" s="254">
        <v>0</v>
      </c>
      <c r="S22" s="39"/>
      <c r="T22" s="39"/>
      <c r="U22" s="39"/>
      <c r="V22" s="39"/>
      <c r="W22" s="39"/>
      <c r="X22" s="254">
        <v>8</v>
      </c>
      <c r="Y22" s="254">
        <v>8</v>
      </c>
      <c r="Z22" s="39">
        <v>8</v>
      </c>
      <c r="AA22" s="39">
        <v>0</v>
      </c>
      <c r="AB22" s="39">
        <v>0</v>
      </c>
      <c r="AC22" s="39">
        <v>0</v>
      </c>
      <c r="AD22" s="254">
        <v>0</v>
      </c>
      <c r="AE22" s="254">
        <v>0</v>
      </c>
      <c r="AF22" s="39"/>
      <c r="AG22" s="39"/>
      <c r="AH22" s="39"/>
      <c r="AI22" s="39"/>
      <c r="AJ22" s="39"/>
      <c r="AK22" s="232">
        <v>3.8647342995169081</v>
      </c>
      <c r="AL22" s="39">
        <v>93974</v>
      </c>
      <c r="AM22" s="39">
        <v>98912</v>
      </c>
      <c r="AN22" s="39">
        <v>93974</v>
      </c>
      <c r="AO22" s="39">
        <v>98912</v>
      </c>
      <c r="AP22" s="39">
        <v>8524</v>
      </c>
      <c r="AQ22" s="39">
        <v>13462</v>
      </c>
      <c r="AR22" s="39">
        <v>85450</v>
      </c>
      <c r="AS22" s="39">
        <v>85450</v>
      </c>
      <c r="AT22" s="39">
        <v>0</v>
      </c>
      <c r="AU22" s="39">
        <v>0</v>
      </c>
      <c r="AV22" s="39"/>
      <c r="AW22" s="39">
        <v>0</v>
      </c>
      <c r="AX22" s="39">
        <v>0</v>
      </c>
      <c r="AY22" s="39">
        <v>0</v>
      </c>
      <c r="AZ22" s="39">
        <v>0</v>
      </c>
      <c r="BA22" s="39">
        <v>0</v>
      </c>
      <c r="BB22" s="39">
        <v>0</v>
      </c>
      <c r="BC22" s="39">
        <v>0</v>
      </c>
      <c r="BD22" s="39">
        <v>0</v>
      </c>
      <c r="BE22" s="39">
        <v>0</v>
      </c>
      <c r="BF22" s="39">
        <v>0</v>
      </c>
      <c r="BG22" s="39">
        <v>0</v>
      </c>
      <c r="BH22" s="39">
        <v>38762</v>
      </c>
      <c r="BI22" s="39">
        <v>38762</v>
      </c>
      <c r="BJ22" s="39">
        <v>12552</v>
      </c>
      <c r="BK22" s="39">
        <v>26210</v>
      </c>
      <c r="BL22" s="39">
        <v>0</v>
      </c>
      <c r="BM22" s="39">
        <v>0</v>
      </c>
      <c r="BN22" s="39"/>
      <c r="BO22" s="39">
        <v>0</v>
      </c>
      <c r="BP22" s="39">
        <v>0</v>
      </c>
      <c r="BQ22" s="39">
        <v>0</v>
      </c>
      <c r="BR22" s="39">
        <v>0</v>
      </c>
      <c r="BS22" s="39">
        <v>0</v>
      </c>
      <c r="BT22" s="39"/>
      <c r="BU22" s="39">
        <v>0</v>
      </c>
      <c r="BV22" s="240">
        <v>41.247579117628277</v>
      </c>
      <c r="BW22" s="232">
        <v>39.18836945972177</v>
      </c>
      <c r="BX22" s="213"/>
      <c r="BZ22" s="218"/>
    </row>
    <row r="23" spans="1:79" s="62" customFormat="1">
      <c r="A23" s="76">
        <v>7</v>
      </c>
      <c r="B23" s="52" t="s">
        <v>258</v>
      </c>
      <c r="C23" s="238">
        <v>7609</v>
      </c>
      <c r="D23" s="238">
        <v>22571</v>
      </c>
      <c r="E23" s="238">
        <v>3449</v>
      </c>
      <c r="F23" s="238">
        <v>45.327901169667498</v>
      </c>
      <c r="G23" s="238">
        <v>15.28066988613708</v>
      </c>
      <c r="H23" s="238">
        <v>5097</v>
      </c>
      <c r="I23" s="240">
        <v>66.986463398606915</v>
      </c>
      <c r="J23" s="373">
        <v>22.582074343183731</v>
      </c>
      <c r="K23" s="253"/>
      <c r="L23" s="238"/>
      <c r="M23" s="238"/>
      <c r="N23" s="238"/>
      <c r="O23" s="238"/>
      <c r="P23" s="238"/>
      <c r="Q23" s="253"/>
      <c r="R23" s="254"/>
      <c r="S23" s="39"/>
      <c r="T23" s="39"/>
      <c r="U23" s="39"/>
      <c r="V23" s="39"/>
      <c r="W23" s="39"/>
      <c r="X23" s="254"/>
      <c r="Y23" s="254"/>
      <c r="Z23" s="39"/>
      <c r="AA23" s="39"/>
      <c r="AB23" s="39"/>
      <c r="AC23" s="39"/>
      <c r="AD23" s="254"/>
      <c r="AE23" s="254"/>
      <c r="AF23" s="39"/>
      <c r="AG23" s="39"/>
      <c r="AH23" s="39"/>
      <c r="AI23" s="39"/>
      <c r="AJ23" s="39"/>
      <c r="AK23" s="232"/>
      <c r="AL23" s="39"/>
      <c r="AM23" s="39"/>
      <c r="AN23" s="39"/>
      <c r="AO23" s="39"/>
      <c r="AP23" s="39"/>
      <c r="AQ23" s="39"/>
      <c r="AR23" s="39"/>
      <c r="AS23" s="39"/>
      <c r="AT23" s="39"/>
      <c r="AU23" s="39"/>
      <c r="AV23" s="39"/>
      <c r="AW23" s="39"/>
      <c r="AX23" s="39"/>
      <c r="AY23" s="39"/>
      <c r="AZ23" s="39"/>
      <c r="BA23" s="39"/>
      <c r="BB23" s="39"/>
      <c r="BC23" s="39"/>
      <c r="BD23" s="39"/>
      <c r="BE23" s="39"/>
      <c r="BF23" s="39"/>
      <c r="BG23" s="39"/>
      <c r="BH23" s="39"/>
      <c r="BI23" s="39"/>
      <c r="BJ23" s="39"/>
      <c r="BK23" s="39"/>
      <c r="BL23" s="39"/>
      <c r="BM23" s="39"/>
      <c r="BN23" s="39"/>
      <c r="BO23" s="39"/>
      <c r="BP23" s="39"/>
      <c r="BQ23" s="39"/>
      <c r="BR23" s="39"/>
      <c r="BS23" s="39"/>
      <c r="BT23" s="39"/>
      <c r="BU23" s="39"/>
      <c r="BV23" s="240"/>
      <c r="BW23" s="232"/>
      <c r="BX23" s="213"/>
      <c r="BZ23" s="218"/>
    </row>
    <row r="24" spans="1:79">
      <c r="A24" s="76">
        <v>8</v>
      </c>
      <c r="B24" s="28" t="s">
        <v>273</v>
      </c>
      <c r="C24" s="238">
        <f>'PL2.1-GN TUNG CĐT (keodai)'!C19+'PL2.2-GN TUNG CĐT (KH2024)'!C17</f>
        <v>4755</v>
      </c>
      <c r="D24" s="238">
        <f>'PL2.1-GN TUNG CĐT (keodai)'!C19+'PL2.2-GN TUNG CĐT (KH2024)'!D17</f>
        <v>4755</v>
      </c>
      <c r="E24" s="238">
        <v>0</v>
      </c>
      <c r="F24" s="358">
        <f t="shared" ref="F24" si="17">E24/C24*100</f>
        <v>0</v>
      </c>
      <c r="G24" s="358">
        <f t="shared" ref="G24" si="18">E24/D24*100</f>
        <v>0</v>
      </c>
      <c r="H24" s="238">
        <f>'PL2.1-GN TUNG CĐT (keodai)'!P19+'PL2.2-GN TUNG CĐT (KH2024)'!Y17</f>
        <v>892</v>
      </c>
      <c r="I24" s="240">
        <f t="shared" si="1"/>
        <v>18.759200841219769</v>
      </c>
      <c r="J24" s="373">
        <f t="shared" si="6"/>
        <v>18.759200841219769</v>
      </c>
      <c r="K24" s="253">
        <f t="shared" si="7"/>
        <v>0</v>
      </c>
      <c r="L24" s="35">
        <f t="shared" ref="L24" si="19">SUM(M24:P24)</f>
        <v>0</v>
      </c>
      <c r="M24" s="35">
        <f>SUMIF('PL4-GN KD23-24'!$AD$11:$AD$489,B24,'PL4-GN KD23-24'!$E$11:$E$489)</f>
        <v>0</v>
      </c>
      <c r="N24" s="35">
        <f>SUMIF('PL4-GN KD23-24'!$AD$11:$AD$489,B24,'PL4-GN KD23-24'!$F$11:$F$489)</f>
        <v>0</v>
      </c>
      <c r="O24" s="35">
        <f>SUMIF('PL4-GN KD23-24'!$AD$11:$AD$489,B24,'PL4-GN KD23-24'!$G$11:$G$489)</f>
        <v>0</v>
      </c>
      <c r="P24" s="35">
        <f>SUMIF('PL4-GN KD23-24'!$AD$11:$AD$489,B24,'PL4-GN KD23-24'!$H$11:$H$489)</f>
        <v>0</v>
      </c>
      <c r="Q24" s="253">
        <f t="shared" si="8"/>
        <v>0</v>
      </c>
      <c r="R24" s="254">
        <f t="shared" si="9"/>
        <v>0</v>
      </c>
      <c r="S24" s="4"/>
      <c r="T24" s="4"/>
      <c r="U24" s="4"/>
      <c r="V24" s="4"/>
      <c r="W24" s="4"/>
      <c r="X24" s="254">
        <f t="shared" si="10"/>
        <v>0</v>
      </c>
      <c r="Y24" s="254">
        <f t="shared" ref="Y24" si="20">SUM(Z24:AC24)</f>
        <v>0</v>
      </c>
      <c r="Z24" s="35">
        <f>SUMIF('PL4-GN KD23-24'!$AD$11:$AD$490,B24,'PL4-GN KD23-24'!$R$11:R492)</f>
        <v>0</v>
      </c>
      <c r="AA24" s="35">
        <f>SUMIF('PL4-GN KD23-24'!$AD$11:$AD$490,B24,'PL4-GN KD23-24'!$S$11:$S$490)</f>
        <v>0</v>
      </c>
      <c r="AB24" s="35">
        <f>SUMIF('PL4-GN KD23-24'!$AD$11:$AD$490,B24,'PL4-GN KD23-24'!$T$11:$T$490)</f>
        <v>0</v>
      </c>
      <c r="AC24" s="35">
        <f>SUMIF('PL4-GN KD23-24'!$AD$11:$AD$490,B24,'PL4-GN KD23-24'!$U$11:$U$490)</f>
        <v>0</v>
      </c>
      <c r="AD24" s="254">
        <f t="shared" si="11"/>
        <v>0</v>
      </c>
      <c r="AE24" s="254">
        <f t="shared" si="12"/>
        <v>0</v>
      </c>
      <c r="AF24" s="4"/>
      <c r="AG24" s="4"/>
      <c r="AH24" s="4"/>
      <c r="AI24" s="4"/>
      <c r="AJ24" s="4"/>
      <c r="AK24" s="84"/>
      <c r="AL24" s="35">
        <f t="shared" ref="AL24:AM24" si="21">AN24+AX24</f>
        <v>4755</v>
      </c>
      <c r="AM24" s="35">
        <f t="shared" si="21"/>
        <v>4755</v>
      </c>
      <c r="AN24" s="35">
        <f t="shared" ref="AN24" si="22">AP24+AR24+AT24+AU24</f>
        <v>4755</v>
      </c>
      <c r="AO24" s="35">
        <f t="shared" ref="AO24" si="23">AQ24+AS24+AT24+AV24+AW24</f>
        <v>4755</v>
      </c>
      <c r="AP24" s="35">
        <f>SUMIF('PL3-GN TUNG DA'!$AO$15:$AO$514,B24,'PL3-GN TUNG DA'!$G$15:$G$514)</f>
        <v>4755</v>
      </c>
      <c r="AQ24" s="35">
        <f>SUMIF('PL3-GN TUNG DA'!$AO$15:$AO$514,B24,'PL3-GN TUNG DA'!$H$15:$H$514)</f>
        <v>4755</v>
      </c>
      <c r="AR24" s="35">
        <f>SUMIF('PL3-GN TUNG DA'!$AO$15:$AO$514,B24,'PL3-GN TUNG DA'!$I$15:$I$514)</f>
        <v>0</v>
      </c>
      <c r="AS24" s="35">
        <f>SUMIF('PL3-GN TUNG DA'!$AO$15:$AO$514,B24,'PL3-GN TUNG DA'!$J$15:$J$514)</f>
        <v>0</v>
      </c>
      <c r="AT24" s="35">
        <f>SUMIF('PL3-GN TUNG DA'!$AO$15:$AO$514,B24,'PL3-GN TUNG DA'!$K$15:$K$514)</f>
        <v>0</v>
      </c>
      <c r="AU24" s="35">
        <f>SUMIF('PL3-GN TUNG DA'!$AO$15:$AO$514,B24,'PL3-GN TUNG DA'!$L$15:$L$514)</f>
        <v>0</v>
      </c>
      <c r="AV24" s="35"/>
      <c r="AW24" s="35">
        <f>SUMIF('PL3-GN TUNG DA'!$AO$15:$AO$514,B24,'PL3-GN TUNG DA'!$N$15:$N$514)</f>
        <v>0</v>
      </c>
      <c r="AX24" s="35">
        <f t="shared" ref="AX24" si="24">AZ24+BG24</f>
        <v>0</v>
      </c>
      <c r="AY24" s="35">
        <f t="shared" ref="AY24" si="25">BA24+BG24</f>
        <v>0</v>
      </c>
      <c r="AZ24" s="35">
        <f t="shared" ref="AZ24" si="26">BB24+BD24+BE24+BF24</f>
        <v>0</v>
      </c>
      <c r="BA24" s="35">
        <f t="shared" ref="BA24" si="27">BC24+BD24+BE24+BF24+BG24</f>
        <v>0</v>
      </c>
      <c r="BB24" s="35">
        <f>SUMIF('PL3-GN TUNG DA'!$AO$15:$AO$514,B24,'PL3-GN TUNG DA'!$S$15:$S$514)</f>
        <v>0</v>
      </c>
      <c r="BC24" s="35">
        <f>SUMIF('PL3-GN TUNG DA'!$AO$15:$AO$514,B24,'PL3-GN TUNG DA'!$T$15:$T$514)</f>
        <v>0</v>
      </c>
      <c r="BD24" s="35">
        <f>SUMIF('PL3-GN TUNG DA'!$AO$15:$AO$514,B24,'PL3-GN TUNG DA'!$U$15:$U$514)</f>
        <v>0</v>
      </c>
      <c r="BE24" s="35">
        <f>SUMIF('PL3-GN TUNG DA'!$AO$15:$AO$514,B24,'PL3-GN TUNG DA'!$V$15:$V$514)</f>
        <v>0</v>
      </c>
      <c r="BF24" s="35">
        <f>SUMIF('PL3-GN TUNG DA'!$AO$15:$AO$514,B24,'PL3-GN TUNG DA'!$W$15:$W$514)</f>
        <v>0</v>
      </c>
      <c r="BG24" s="35">
        <f>SUMIF('PL3-GN TUNG DA'!$AO$15:$AO$514,B24,'PL3-GN TUNG DA'!$X$15:$X$514)</f>
        <v>0</v>
      </c>
      <c r="BH24" s="39">
        <f t="shared" ref="BH24" si="28">BI24+BO24</f>
        <v>892</v>
      </c>
      <c r="BI24" s="39">
        <f t="shared" ref="BI24" si="29">BJ24+BK24+BL24+BM24</f>
        <v>892</v>
      </c>
      <c r="BJ24" s="35">
        <f>SUMIF('PL3-GN TUNG DA'!$AO$15:$AO$514,B24,'PL3-GN TUNG DA'!$AA$15:$AA$514)</f>
        <v>892</v>
      </c>
      <c r="BK24" s="35">
        <f>SUMIF('PL3-GN TUNG DA'!$AO$15:$AO$514,B24,'PL3-GN TUNG DA'!$AB$15:$AB$514)</f>
        <v>0</v>
      </c>
      <c r="BL24" s="35">
        <f>SUMIF('PL3-GN TUNG DA'!$AO$15:$AO$514,B24,'PL3-GN TUNG DA'!$AC$15:$AC$514)</f>
        <v>0</v>
      </c>
      <c r="BM24" s="35">
        <f>SUMIF('PL3-GN TUNG DA'!$AO$15:$AO$514,B24,'PL3-GN TUNG DA'!$AD$15:$AD$514)</f>
        <v>0</v>
      </c>
      <c r="BN24" s="35"/>
      <c r="BO24" s="39">
        <f t="shared" ref="BO24" si="30">BP24+BU24</f>
        <v>0</v>
      </c>
      <c r="BP24" s="39">
        <f t="shared" ref="BP24" si="31">BQ24+BR24+BS24+BT24</f>
        <v>0</v>
      </c>
      <c r="BQ24" s="35">
        <f>SUMIF('PL3-GN TUNG DA'!$AO$15:$AO$514,B24,'PL3-GN TUNG DA'!$AH$15:$AH$514)</f>
        <v>0</v>
      </c>
      <c r="BR24" s="35">
        <f>SUMIF('PL3-GN TUNG DA'!$AO$15:$AO$514,B24,'PL3-GN TUNG DA'!$AI$15:$AI$514)</f>
        <v>0</v>
      </c>
      <c r="BS24" s="35">
        <f>SUMIF('PL3-GN TUNG DA'!$AO$15:$AO$514,B24,'PL3-GN TUNG DA'!$AJ$15:$AJ$514)</f>
        <v>0</v>
      </c>
      <c r="BT24" s="35"/>
      <c r="BU24" s="35">
        <f>SUMIF('PL3-GN TUNG DA'!$AO$15:$AO$514,B24,'PL3-GN TUNG DA'!$AL$15:$AL$514)</f>
        <v>0</v>
      </c>
      <c r="BV24" s="112">
        <f t="shared" si="15"/>
        <v>18.759200841219769</v>
      </c>
      <c r="BW24" s="84">
        <f t="shared" si="16"/>
        <v>18.759200841219769</v>
      </c>
      <c r="BX24" s="4"/>
    </row>
    <row r="25" spans="1:79">
      <c r="A25" s="76">
        <v>9</v>
      </c>
      <c r="B25" s="4" t="s">
        <v>384</v>
      </c>
      <c r="C25" s="238">
        <v>5876.8567717996284</v>
      </c>
      <c r="D25" s="238">
        <v>5876.8567717996284</v>
      </c>
      <c r="E25" s="238">
        <v>0</v>
      </c>
      <c r="F25" s="358">
        <v>0</v>
      </c>
      <c r="G25" s="358">
        <v>0</v>
      </c>
      <c r="H25" s="238">
        <v>1828</v>
      </c>
      <c r="I25" s="240">
        <v>31.105062978082831</v>
      </c>
      <c r="J25" s="373">
        <v>31.105062978082831</v>
      </c>
      <c r="K25" s="253">
        <v>0</v>
      </c>
      <c r="L25" s="35">
        <v>0</v>
      </c>
      <c r="M25" s="35">
        <v>0</v>
      </c>
      <c r="N25" s="35">
        <v>0</v>
      </c>
      <c r="O25" s="35">
        <v>0</v>
      </c>
      <c r="P25" s="35">
        <v>0</v>
      </c>
      <c r="Q25" s="253">
        <v>0</v>
      </c>
      <c r="R25" s="254">
        <v>0</v>
      </c>
      <c r="S25" s="4"/>
      <c r="T25" s="4"/>
      <c r="U25" s="4"/>
      <c r="V25" s="4"/>
      <c r="W25" s="4"/>
      <c r="X25" s="254">
        <v>0</v>
      </c>
      <c r="Y25" s="254">
        <v>0</v>
      </c>
      <c r="Z25" s="35">
        <v>0</v>
      </c>
      <c r="AA25" s="35">
        <v>0</v>
      </c>
      <c r="AB25" s="35">
        <v>0</v>
      </c>
      <c r="AC25" s="35">
        <v>0</v>
      </c>
      <c r="AD25" s="254">
        <v>0</v>
      </c>
      <c r="AE25" s="254">
        <v>0</v>
      </c>
      <c r="AF25" s="4"/>
      <c r="AG25" s="4"/>
      <c r="AH25" s="4"/>
      <c r="AI25" s="4"/>
      <c r="AJ25" s="4"/>
      <c r="AK25" s="4"/>
      <c r="AL25" s="35">
        <v>2528.8567717996289</v>
      </c>
      <c r="AM25" s="35">
        <v>2528.8567717996289</v>
      </c>
      <c r="AN25" s="35">
        <v>229.856771799629</v>
      </c>
      <c r="AO25" s="35">
        <v>229.856771799629</v>
      </c>
      <c r="AP25" s="35">
        <v>0</v>
      </c>
      <c r="AQ25" s="35">
        <v>0</v>
      </c>
      <c r="AR25" s="35">
        <v>229.856771799629</v>
      </c>
      <c r="AS25" s="35">
        <v>229.856771799629</v>
      </c>
      <c r="AT25" s="35">
        <v>0</v>
      </c>
      <c r="AU25" s="35">
        <v>0</v>
      </c>
      <c r="AV25" s="35"/>
      <c r="AW25" s="35">
        <v>0</v>
      </c>
      <c r="AX25" s="35">
        <v>2299</v>
      </c>
      <c r="AY25" s="35">
        <v>2299</v>
      </c>
      <c r="AZ25" s="35">
        <v>2299</v>
      </c>
      <c r="BA25" s="35">
        <v>2299</v>
      </c>
      <c r="BB25" s="35">
        <v>0</v>
      </c>
      <c r="BC25" s="35">
        <v>0</v>
      </c>
      <c r="BD25" s="35">
        <v>0</v>
      </c>
      <c r="BE25" s="35">
        <v>2299</v>
      </c>
      <c r="BF25" s="35">
        <v>0</v>
      </c>
      <c r="BG25" s="35">
        <v>0</v>
      </c>
      <c r="BH25" s="39">
        <v>44</v>
      </c>
      <c r="BI25" s="39">
        <v>44</v>
      </c>
      <c r="BJ25" s="35">
        <v>0</v>
      </c>
      <c r="BK25" s="35">
        <v>44</v>
      </c>
      <c r="BL25" s="35"/>
      <c r="BM25" s="35"/>
      <c r="BN25" s="35"/>
      <c r="BO25" s="39">
        <v>0</v>
      </c>
      <c r="BP25" s="39">
        <v>0</v>
      </c>
      <c r="BQ25" s="35">
        <v>0</v>
      </c>
      <c r="BR25" s="35">
        <v>0</v>
      </c>
      <c r="BS25" s="35">
        <v>0</v>
      </c>
      <c r="BT25" s="35"/>
      <c r="BU25" s="35"/>
      <c r="BV25" s="112">
        <v>1.7399166489246425</v>
      </c>
      <c r="BW25" s="84">
        <v>1.7399166489246425</v>
      </c>
      <c r="BX25" s="4"/>
    </row>
    <row r="26" spans="1:79" ht="10.5" customHeight="1">
      <c r="A26" s="45"/>
      <c r="B26" s="45"/>
      <c r="C26" s="45"/>
      <c r="D26" s="35"/>
      <c r="E26" s="35"/>
      <c r="F26" s="357"/>
      <c r="G26" s="357"/>
      <c r="H26" s="45"/>
      <c r="I26" s="45"/>
      <c r="J26" s="379"/>
      <c r="K26" s="45"/>
      <c r="L26" s="45"/>
      <c r="M26" s="45"/>
      <c r="N26" s="45"/>
      <c r="O26" s="45"/>
      <c r="P26" s="45"/>
      <c r="Q26" s="45"/>
      <c r="R26" s="45"/>
      <c r="S26" s="45"/>
      <c r="T26" s="45"/>
      <c r="U26" s="45"/>
      <c r="V26" s="45"/>
      <c r="W26" s="45"/>
      <c r="X26" s="45"/>
      <c r="Y26" s="45"/>
      <c r="Z26" s="45"/>
      <c r="AA26" s="45"/>
      <c r="AB26" s="45"/>
      <c r="AC26" s="45"/>
      <c r="AD26" s="254">
        <f t="shared" si="11"/>
        <v>0</v>
      </c>
      <c r="AE26" s="254">
        <f t="shared" ref="AE26" si="32">SUM(AF26:AI26)</f>
        <v>0</v>
      </c>
      <c r="AF26" s="45"/>
      <c r="AG26" s="45"/>
      <c r="AH26" s="45"/>
      <c r="AI26" s="45"/>
      <c r="AJ26" s="45"/>
      <c r="AK26" s="45"/>
      <c r="AL26" s="35"/>
      <c r="AM26" s="35"/>
      <c r="AN26" s="35"/>
      <c r="AO26" s="35"/>
      <c r="AP26" s="35"/>
      <c r="AQ26" s="35"/>
      <c r="AR26" s="35"/>
      <c r="AS26" s="35"/>
      <c r="AT26" s="35"/>
      <c r="AU26" s="35"/>
      <c r="AV26" s="35"/>
      <c r="AW26" s="35"/>
      <c r="AX26" s="35"/>
      <c r="AY26" s="35"/>
      <c r="AZ26" s="35"/>
      <c r="BA26" s="35"/>
      <c r="BB26" s="35"/>
      <c r="BC26" s="35"/>
      <c r="BD26" s="35"/>
      <c r="BE26" s="35"/>
      <c r="BF26" s="35"/>
      <c r="BG26" s="35"/>
      <c r="BH26" s="39"/>
      <c r="BI26" s="39"/>
      <c r="BJ26" s="35"/>
      <c r="BK26" s="35"/>
      <c r="BL26" s="35"/>
      <c r="BM26" s="35"/>
      <c r="BN26" s="35"/>
      <c r="BO26" s="35"/>
      <c r="BP26" s="34"/>
      <c r="BQ26" s="35"/>
      <c r="BR26" s="35"/>
      <c r="BS26" s="35"/>
      <c r="BT26" s="35"/>
      <c r="BU26" s="35"/>
      <c r="BV26" s="112"/>
      <c r="BW26" s="84"/>
      <c r="BX26" s="4"/>
    </row>
    <row r="27" spans="1:79">
      <c r="A27" s="20" t="s">
        <v>21</v>
      </c>
      <c r="B27" s="44" t="s">
        <v>328</v>
      </c>
      <c r="C27" s="239">
        <f>SUM(C28:C35)</f>
        <v>1783396</v>
      </c>
      <c r="D27" s="239">
        <f t="shared" ref="D27:H27" si="33">SUM(D28:D35)</f>
        <v>1862063</v>
      </c>
      <c r="E27" s="239">
        <f t="shared" si="33"/>
        <v>713689</v>
      </c>
      <c r="F27" s="239" t="e">
        <f t="shared" si="33"/>
        <v>#DIV/0!</v>
      </c>
      <c r="G27" s="239" t="e">
        <f t="shared" si="33"/>
        <v>#DIV/0!</v>
      </c>
      <c r="H27" s="239">
        <f t="shared" si="33"/>
        <v>1164534</v>
      </c>
      <c r="I27" s="111">
        <f>H27/C27*100</f>
        <v>65.298677354889207</v>
      </c>
      <c r="J27" s="378">
        <f t="shared" si="6"/>
        <v>62.539989248484076</v>
      </c>
      <c r="K27" s="239" t="e">
        <f>#REF!+#REF!+#REF!+#REF!+#REF!+#REF!+#REF!+#REF!+#REF!+#REF!+#REF!</f>
        <v>#REF!</v>
      </c>
      <c r="L27" s="239" t="e">
        <f>#REF!+#REF!+#REF!+#REF!+#REF!+#REF!+#REF!+#REF!+#REF!+#REF!+#REF!</f>
        <v>#REF!</v>
      </c>
      <c r="M27" s="239" t="e">
        <f>#REF!+#REF!+#REF!+#REF!+#REF!+#REF!+#REF!+#REF!+#REF!+#REF!+#REF!</f>
        <v>#REF!</v>
      </c>
      <c r="N27" s="239" t="e">
        <f>#REF!+#REF!+#REF!+#REF!+#REF!+#REF!+#REF!+#REF!+#REF!+#REF!+#REF!</f>
        <v>#REF!</v>
      </c>
      <c r="O27" s="239" t="e">
        <f>#REF!+#REF!+#REF!+#REF!+#REF!+#REF!+#REF!+#REF!+#REF!+#REF!+#REF!</f>
        <v>#REF!</v>
      </c>
      <c r="P27" s="239" t="e">
        <f>#REF!+#REF!+#REF!+#REF!+#REF!+#REF!+#REF!+#REF!+#REF!+#REF!+#REF!</f>
        <v>#REF!</v>
      </c>
      <c r="Q27" s="239" t="e">
        <f>#REF!+#REF!+#REF!+#REF!+#REF!+#REF!+#REF!+#REF!+#REF!+#REF!+#REF!</f>
        <v>#REF!</v>
      </c>
      <c r="R27" s="239" t="e">
        <f>#REF!+#REF!+#REF!+#REF!+#REF!+#REF!+#REF!+#REF!+#REF!+#REF!+#REF!</f>
        <v>#REF!</v>
      </c>
      <c r="S27" s="239" t="e">
        <f>#REF!+#REF!+#REF!+#REF!+#REF!+#REF!+#REF!+#REF!+#REF!+#REF!+#REF!</f>
        <v>#REF!</v>
      </c>
      <c r="T27" s="239" t="e">
        <f>#REF!+#REF!+#REF!+#REF!+#REF!+#REF!+#REF!+#REF!+#REF!+#REF!+#REF!</f>
        <v>#REF!</v>
      </c>
      <c r="U27" s="239" t="e">
        <f>#REF!+#REF!+#REF!+#REF!+#REF!+#REF!+#REF!+#REF!+#REF!+#REF!+#REF!</f>
        <v>#REF!</v>
      </c>
      <c r="V27" s="239" t="e">
        <f>#REF!+#REF!+#REF!+#REF!+#REF!+#REF!+#REF!+#REF!+#REF!+#REF!+#REF!</f>
        <v>#REF!</v>
      </c>
      <c r="W27" s="239" t="e">
        <f>#REF!+#REF!+#REF!+#REF!+#REF!+#REF!+#REF!+#REF!+#REF!+#REF!+#REF!</f>
        <v>#REF!</v>
      </c>
      <c r="X27" s="239" t="e">
        <f>#REF!+#REF!+#REF!+#REF!+#REF!+#REF!+#REF!+#REF!+#REF!+#REF!+#REF!</f>
        <v>#REF!</v>
      </c>
      <c r="Y27" s="239" t="e">
        <f>#REF!+#REF!+#REF!+#REF!+#REF!+#REF!+#REF!+#REF!+#REF!+#REF!+#REF!</f>
        <v>#REF!</v>
      </c>
      <c r="Z27" s="239" t="e">
        <f>#REF!+#REF!+#REF!+#REF!+#REF!+#REF!+#REF!+#REF!+#REF!+#REF!+#REF!</f>
        <v>#REF!</v>
      </c>
      <c r="AA27" s="239" t="e">
        <f>#REF!+#REF!+#REF!+#REF!+#REF!+#REF!+#REF!+#REF!+#REF!+#REF!+#REF!</f>
        <v>#REF!</v>
      </c>
      <c r="AB27" s="239" t="e">
        <f>#REF!+#REF!+#REF!+#REF!+#REF!+#REF!+#REF!+#REF!+#REF!+#REF!+#REF!</f>
        <v>#REF!</v>
      </c>
      <c r="AC27" s="239" t="e">
        <f>#REF!+#REF!+#REF!+#REF!+#REF!+#REF!+#REF!+#REF!+#REF!+#REF!+#REF!</f>
        <v>#REF!</v>
      </c>
      <c r="AD27" s="239" t="e">
        <f>#REF!+#REF!+#REF!+#REF!+#REF!+#REF!+#REF!+#REF!+#REF!+#REF!+#REF!</f>
        <v>#REF!</v>
      </c>
      <c r="AE27" s="239" t="e">
        <f>#REF!+#REF!+#REF!+#REF!+#REF!+#REF!+#REF!+#REF!+#REF!+#REF!+#REF!</f>
        <v>#REF!</v>
      </c>
      <c r="AF27" s="239" t="e">
        <f>#REF!+#REF!+#REF!+#REF!+#REF!+#REF!+#REF!+#REF!+#REF!+#REF!+#REF!</f>
        <v>#REF!</v>
      </c>
      <c r="AG27" s="239" t="e">
        <f>#REF!+#REF!+#REF!+#REF!+#REF!+#REF!+#REF!+#REF!+#REF!+#REF!+#REF!</f>
        <v>#REF!</v>
      </c>
      <c r="AH27" s="239" t="e">
        <f>#REF!+#REF!+#REF!+#REF!+#REF!+#REF!+#REF!+#REF!+#REF!+#REF!+#REF!</f>
        <v>#REF!</v>
      </c>
      <c r="AI27" s="239" t="e">
        <f>#REF!+#REF!+#REF!+#REF!+#REF!+#REF!+#REF!+#REF!+#REF!+#REF!+#REF!</f>
        <v>#REF!</v>
      </c>
      <c r="AJ27" s="239" t="e">
        <f>#REF!+#REF!+#REF!+#REF!+#REF!+#REF!+#REF!+#REF!+#REF!+#REF!+#REF!</f>
        <v>#REF!</v>
      </c>
      <c r="AK27" s="85" t="e">
        <f t="shared" ref="AK27" si="34">X27/K27*100</f>
        <v>#REF!</v>
      </c>
      <c r="AL27" s="34" t="e">
        <f>#REF!+#REF!+#REF!+#REF!+#REF!+#REF!+#REF!+#REF!+#REF!+#REF!+#REF!</f>
        <v>#REF!</v>
      </c>
      <c r="AM27" s="34" t="e">
        <f>#REF!+#REF!+#REF!+#REF!+#REF!+#REF!+#REF!+#REF!+#REF!+#REF!+#REF!</f>
        <v>#REF!</v>
      </c>
      <c r="AN27" s="34" t="e">
        <f>#REF!+#REF!+#REF!+#REF!+#REF!+#REF!+#REF!+#REF!+#REF!+#REF!+#REF!</f>
        <v>#REF!</v>
      </c>
      <c r="AO27" s="34" t="e">
        <f>#REF!+#REF!+#REF!+#REF!+#REF!+#REF!+#REF!+#REF!+#REF!+#REF!+#REF!</f>
        <v>#REF!</v>
      </c>
      <c r="AP27" s="34" t="e">
        <f>#REF!+#REF!+#REF!+#REF!+#REF!+#REF!+#REF!+#REF!+#REF!+#REF!+#REF!</f>
        <v>#REF!</v>
      </c>
      <c r="AQ27" s="34" t="e">
        <f>#REF!+#REF!+#REF!+#REF!+#REF!+#REF!+#REF!+#REF!+#REF!+#REF!+#REF!</f>
        <v>#REF!</v>
      </c>
      <c r="AR27" s="34" t="e">
        <f>#REF!+#REF!+#REF!+#REF!+#REF!+#REF!+#REF!+#REF!+#REF!+#REF!+#REF!</f>
        <v>#REF!</v>
      </c>
      <c r="AS27" s="34" t="e">
        <f>#REF!+#REF!+#REF!+#REF!+#REF!+#REF!+#REF!+#REF!+#REF!+#REF!+#REF!</f>
        <v>#REF!</v>
      </c>
      <c r="AT27" s="34" t="e">
        <f>#REF!+#REF!+#REF!+#REF!+#REF!+#REF!+#REF!+#REF!+#REF!+#REF!+#REF!</f>
        <v>#REF!</v>
      </c>
      <c r="AU27" s="34" t="e">
        <f>#REF!+#REF!+#REF!+#REF!+#REF!+#REF!+#REF!+#REF!+#REF!+#REF!+#REF!</f>
        <v>#REF!</v>
      </c>
      <c r="AV27" s="34" t="e">
        <f>#REF!+#REF!+#REF!+#REF!+#REF!+#REF!+#REF!+#REF!+#REF!+#REF!+#REF!</f>
        <v>#REF!</v>
      </c>
      <c r="AW27" s="34" t="e">
        <f>#REF!+#REF!+#REF!+#REF!+#REF!+#REF!+#REF!+#REF!+#REF!+#REF!+#REF!</f>
        <v>#REF!</v>
      </c>
      <c r="AX27" s="34" t="e">
        <f>#REF!+#REF!+#REF!+#REF!+#REF!+#REF!+#REF!+#REF!+#REF!+#REF!+#REF!</f>
        <v>#REF!</v>
      </c>
      <c r="AY27" s="34" t="e">
        <f>#REF!+#REF!+#REF!+#REF!+#REF!+#REF!+#REF!+#REF!+#REF!+#REF!+#REF!</f>
        <v>#REF!</v>
      </c>
      <c r="AZ27" s="34" t="e">
        <f>#REF!+#REF!+#REF!+#REF!+#REF!+#REF!+#REF!+#REF!+#REF!+#REF!+#REF!</f>
        <v>#REF!</v>
      </c>
      <c r="BA27" s="34" t="e">
        <f>#REF!+#REF!+#REF!+#REF!+#REF!+#REF!+#REF!+#REF!+#REF!+#REF!+#REF!</f>
        <v>#REF!</v>
      </c>
      <c r="BB27" s="34" t="e">
        <f>#REF!+#REF!+#REF!+#REF!+#REF!+#REF!+#REF!+#REF!+#REF!+#REF!+#REF!</f>
        <v>#REF!</v>
      </c>
      <c r="BC27" s="34" t="e">
        <f>#REF!+#REF!+#REF!+#REF!+#REF!+#REF!+#REF!+#REF!+#REF!+#REF!+#REF!</f>
        <v>#REF!</v>
      </c>
      <c r="BD27" s="34" t="e">
        <f>#REF!+#REF!+#REF!+#REF!+#REF!+#REF!+#REF!+#REF!+#REF!+#REF!+#REF!</f>
        <v>#REF!</v>
      </c>
      <c r="BE27" s="34" t="e">
        <f>#REF!+#REF!+#REF!+#REF!+#REF!+#REF!+#REF!+#REF!+#REF!+#REF!+#REF!</f>
        <v>#REF!</v>
      </c>
      <c r="BF27" s="34" t="e">
        <f>#REF!+#REF!+#REF!+#REF!+#REF!+#REF!+#REF!+#REF!+#REF!+#REF!+#REF!</f>
        <v>#REF!</v>
      </c>
      <c r="BG27" s="34" t="e">
        <f>#REF!+#REF!+#REF!+#REF!+#REF!+#REF!+#REF!+#REF!+#REF!+#REF!+#REF!</f>
        <v>#REF!</v>
      </c>
      <c r="BH27" s="34" t="e">
        <f>#REF!+#REF!+#REF!+#REF!+#REF!+#REF!+#REF!+#REF!+#REF!+#REF!+#REF!</f>
        <v>#REF!</v>
      </c>
      <c r="BI27" s="34" t="e">
        <f>#REF!+#REF!+#REF!+#REF!+#REF!+#REF!+#REF!+#REF!+#REF!+#REF!+#REF!</f>
        <v>#REF!</v>
      </c>
      <c r="BJ27" s="34" t="e">
        <f>#REF!+#REF!+#REF!+#REF!+#REF!+#REF!+#REF!+#REF!+#REF!+#REF!+#REF!</f>
        <v>#REF!</v>
      </c>
      <c r="BK27" s="34" t="e">
        <f>#REF!+#REF!+#REF!+#REF!+#REF!+#REF!+#REF!+#REF!+#REF!+#REF!+#REF!</f>
        <v>#REF!</v>
      </c>
      <c r="BL27" s="34" t="e">
        <f>#REF!+#REF!+#REF!+#REF!+#REF!+#REF!+#REF!+#REF!+#REF!+#REF!+#REF!</f>
        <v>#REF!</v>
      </c>
      <c r="BM27" s="34" t="e">
        <f>#REF!+#REF!+#REF!+#REF!+#REF!+#REF!+#REF!+#REF!+#REF!+#REF!+#REF!</f>
        <v>#REF!</v>
      </c>
      <c r="BN27" s="34" t="e">
        <f>#REF!+#REF!+#REF!+#REF!+#REF!+#REF!+#REF!+#REF!+#REF!+#REF!+#REF!</f>
        <v>#REF!</v>
      </c>
      <c r="BO27" s="34" t="e">
        <f>#REF!+#REF!+#REF!+#REF!+#REF!+#REF!+#REF!+#REF!+#REF!+#REF!+#REF!</f>
        <v>#REF!</v>
      </c>
      <c r="BP27" s="34" t="e">
        <f>#REF!+#REF!+#REF!+#REF!+#REF!+#REF!+#REF!+#REF!+#REF!+#REF!+#REF!</f>
        <v>#REF!</v>
      </c>
      <c r="BQ27" s="34" t="e">
        <f>#REF!+#REF!+#REF!+#REF!+#REF!+#REF!+#REF!+#REF!+#REF!+#REF!+#REF!</f>
        <v>#REF!</v>
      </c>
      <c r="BR27" s="34" t="e">
        <f>#REF!+#REF!+#REF!+#REF!+#REF!+#REF!+#REF!+#REF!+#REF!+#REF!+#REF!</f>
        <v>#REF!</v>
      </c>
      <c r="BS27" s="34" t="e">
        <f>#REF!+#REF!+#REF!+#REF!+#REF!+#REF!+#REF!+#REF!+#REF!+#REF!+#REF!</f>
        <v>#REF!</v>
      </c>
      <c r="BT27" s="34" t="e">
        <f>#REF!+#REF!+#REF!+#REF!+#REF!+#REF!+#REF!+#REF!+#REF!+#REF!+#REF!</f>
        <v>#REF!</v>
      </c>
      <c r="BU27" s="34" t="e">
        <f>#REF!+#REF!+#REF!+#REF!+#REF!+#REF!+#REF!+#REF!+#REF!+#REF!+#REF!</f>
        <v>#REF!</v>
      </c>
      <c r="BV27" s="111" t="e">
        <f t="shared" si="15"/>
        <v>#REF!</v>
      </c>
      <c r="BW27" s="85" t="e">
        <f t="shared" si="16"/>
        <v>#REF!</v>
      </c>
      <c r="BX27" s="4"/>
      <c r="CA27" s="57"/>
    </row>
    <row r="28" spans="1:79">
      <c r="A28" s="76">
        <v>1</v>
      </c>
      <c r="B28" s="52" t="s">
        <v>262</v>
      </c>
      <c r="C28" s="238">
        <v>275422</v>
      </c>
      <c r="D28" s="238">
        <v>263403</v>
      </c>
      <c r="E28" s="238">
        <v>126994</v>
      </c>
      <c r="F28" s="238" t="e">
        <v>#DIV/0!</v>
      </c>
      <c r="G28" s="238" t="e">
        <v>#DIV/0!</v>
      </c>
      <c r="H28" s="238">
        <v>209819</v>
      </c>
      <c r="I28" s="240">
        <v>76.180915104820969</v>
      </c>
      <c r="J28" s="373">
        <v>79.657027444638061</v>
      </c>
      <c r="K28" s="238">
        <v>15440</v>
      </c>
      <c r="L28" s="238">
        <v>15440</v>
      </c>
      <c r="M28" s="238">
        <v>7017</v>
      </c>
      <c r="N28" s="238">
        <v>8423</v>
      </c>
      <c r="O28" s="238">
        <v>0</v>
      </c>
      <c r="P28" s="238">
        <v>0</v>
      </c>
      <c r="Q28" s="238">
        <v>0</v>
      </c>
      <c r="R28" s="238">
        <v>0</v>
      </c>
      <c r="S28" s="238">
        <v>0</v>
      </c>
      <c r="T28" s="238">
        <v>0</v>
      </c>
      <c r="U28" s="238">
        <v>0</v>
      </c>
      <c r="V28" s="238">
        <v>0</v>
      </c>
      <c r="W28" s="238">
        <v>0</v>
      </c>
      <c r="X28" s="238">
        <v>17116</v>
      </c>
      <c r="Y28" s="238">
        <v>17116</v>
      </c>
      <c r="Z28" s="238">
        <v>5315</v>
      </c>
      <c r="AA28" s="238">
        <v>8247</v>
      </c>
      <c r="AB28" s="238">
        <v>4351</v>
      </c>
      <c r="AC28" s="238">
        <v>0</v>
      </c>
      <c r="AD28" s="238">
        <v>0</v>
      </c>
      <c r="AE28" s="238">
        <v>0</v>
      </c>
      <c r="AF28" s="238">
        <v>0</v>
      </c>
      <c r="AG28" s="238">
        <v>0</v>
      </c>
      <c r="AH28" s="238">
        <v>0</v>
      </c>
      <c r="AI28" s="238">
        <v>0</v>
      </c>
      <c r="AJ28" s="238">
        <v>0</v>
      </c>
      <c r="AK28" s="232">
        <v>110.85492227979275</v>
      </c>
      <c r="AL28" s="39">
        <v>259982</v>
      </c>
      <c r="AM28" s="39">
        <v>247963</v>
      </c>
      <c r="AN28" s="39">
        <v>223431</v>
      </c>
      <c r="AO28" s="39">
        <v>211412</v>
      </c>
      <c r="AP28" s="39">
        <v>56500</v>
      </c>
      <c r="AQ28" s="39">
        <v>55697</v>
      </c>
      <c r="AR28" s="39">
        <v>156931</v>
      </c>
      <c r="AS28" s="39">
        <v>145715</v>
      </c>
      <c r="AT28" s="39">
        <v>10000</v>
      </c>
      <c r="AU28" s="39">
        <v>0</v>
      </c>
      <c r="AV28" s="39"/>
      <c r="AW28" s="39"/>
      <c r="AX28" s="39">
        <v>36551</v>
      </c>
      <c r="AY28" s="39">
        <v>36551</v>
      </c>
      <c r="AZ28" s="39">
        <v>36551</v>
      </c>
      <c r="BA28" s="39">
        <v>36551</v>
      </c>
      <c r="BB28" s="39">
        <v>0</v>
      </c>
      <c r="BC28" s="39"/>
      <c r="BD28" s="39">
        <v>0</v>
      </c>
      <c r="BE28" s="39">
        <v>0</v>
      </c>
      <c r="BF28" s="39">
        <v>36551</v>
      </c>
      <c r="BG28" s="39">
        <v>0</v>
      </c>
      <c r="BH28" s="39">
        <v>191906</v>
      </c>
      <c r="BI28" s="39">
        <v>157590</v>
      </c>
      <c r="BJ28" s="39">
        <v>48874</v>
      </c>
      <c r="BK28" s="39">
        <v>102979</v>
      </c>
      <c r="BL28" s="39">
        <v>5737</v>
      </c>
      <c r="BM28" s="39">
        <v>0</v>
      </c>
      <c r="BN28" s="39"/>
      <c r="BO28" s="39">
        <v>34316</v>
      </c>
      <c r="BP28" s="39">
        <v>34316</v>
      </c>
      <c r="BQ28" s="39">
        <v>0</v>
      </c>
      <c r="BR28" s="39">
        <v>0</v>
      </c>
      <c r="BS28" s="39">
        <v>0</v>
      </c>
      <c r="BT28" s="39">
        <v>34316</v>
      </c>
      <c r="BU28" s="39">
        <v>0</v>
      </c>
      <c r="BV28" s="240">
        <v>73.815110276865326</v>
      </c>
      <c r="BW28" s="232">
        <v>77.392998148917385</v>
      </c>
      <c r="BX28" s="213"/>
      <c r="CA28" s="57"/>
    </row>
    <row r="29" spans="1:79">
      <c r="A29" s="76">
        <v>2</v>
      </c>
      <c r="B29" s="52" t="s">
        <v>267</v>
      </c>
      <c r="C29" s="238">
        <v>235267</v>
      </c>
      <c r="D29" s="238">
        <v>262377</v>
      </c>
      <c r="E29" s="238">
        <v>103616</v>
      </c>
      <c r="F29" s="238" t="e">
        <v>#DIV/0!</v>
      </c>
      <c r="G29" s="238" t="e">
        <v>#DIV/0!</v>
      </c>
      <c r="H29" s="238">
        <v>173066</v>
      </c>
      <c r="I29" s="240">
        <v>73.561527966098097</v>
      </c>
      <c r="J29" s="373">
        <v>65.96081211386668</v>
      </c>
      <c r="K29" s="238">
        <v>12989</v>
      </c>
      <c r="L29" s="238">
        <v>12989</v>
      </c>
      <c r="M29" s="238">
        <v>735</v>
      </c>
      <c r="N29" s="238">
        <v>12254</v>
      </c>
      <c r="O29" s="238">
        <v>0</v>
      </c>
      <c r="P29" s="238">
        <v>0</v>
      </c>
      <c r="Q29" s="238">
        <v>0</v>
      </c>
      <c r="R29" s="238">
        <v>0</v>
      </c>
      <c r="S29" s="238">
        <v>0</v>
      </c>
      <c r="T29" s="238">
        <v>0</v>
      </c>
      <c r="U29" s="238">
        <v>0</v>
      </c>
      <c r="V29" s="238">
        <v>0</v>
      </c>
      <c r="W29" s="238">
        <v>0</v>
      </c>
      <c r="X29" s="238">
        <v>10529</v>
      </c>
      <c r="Y29" s="238">
        <v>10529</v>
      </c>
      <c r="Z29" s="238">
        <v>2378</v>
      </c>
      <c r="AA29" s="238">
        <v>7420</v>
      </c>
      <c r="AB29" s="238">
        <v>731</v>
      </c>
      <c r="AC29" s="238">
        <v>0</v>
      </c>
      <c r="AD29" s="238">
        <v>0</v>
      </c>
      <c r="AE29" s="238">
        <v>0</v>
      </c>
      <c r="AF29" s="238">
        <v>0</v>
      </c>
      <c r="AG29" s="238">
        <v>0</v>
      </c>
      <c r="AH29" s="238">
        <v>0</v>
      </c>
      <c r="AI29" s="238">
        <v>0</v>
      </c>
      <c r="AJ29" s="238">
        <v>0</v>
      </c>
      <c r="AK29" s="232">
        <v>81.060897682654556</v>
      </c>
      <c r="AL29" s="39">
        <v>222278</v>
      </c>
      <c r="AM29" s="39">
        <v>249388</v>
      </c>
      <c r="AN29" s="39">
        <v>139726</v>
      </c>
      <c r="AO29" s="39">
        <v>212836</v>
      </c>
      <c r="AP29" s="39">
        <v>32424</v>
      </c>
      <c r="AQ29" s="39">
        <v>32424</v>
      </c>
      <c r="AR29" s="39">
        <v>77302</v>
      </c>
      <c r="AS29" s="39">
        <v>150412</v>
      </c>
      <c r="AT29" s="39">
        <v>30000</v>
      </c>
      <c r="AU29" s="39">
        <v>0</v>
      </c>
      <c r="AV29" s="39"/>
      <c r="AW29" s="39"/>
      <c r="AX29" s="39">
        <v>82552</v>
      </c>
      <c r="AY29" s="39">
        <v>36552</v>
      </c>
      <c r="AZ29" s="39">
        <v>82552</v>
      </c>
      <c r="BA29" s="39">
        <v>36552</v>
      </c>
      <c r="BB29" s="39">
        <v>46000</v>
      </c>
      <c r="BC29" s="39">
        <v>0</v>
      </c>
      <c r="BD29" s="39">
        <v>0</v>
      </c>
      <c r="BE29" s="39">
        <v>0</v>
      </c>
      <c r="BF29" s="39">
        <v>36552</v>
      </c>
      <c r="BG29" s="39">
        <v>0</v>
      </c>
      <c r="BH29" s="39">
        <v>162537</v>
      </c>
      <c r="BI29" s="39">
        <v>129492</v>
      </c>
      <c r="BJ29" s="39">
        <v>14584</v>
      </c>
      <c r="BK29" s="39">
        <v>99953</v>
      </c>
      <c r="BL29" s="39">
        <v>14955</v>
      </c>
      <c r="BM29" s="39">
        <v>0</v>
      </c>
      <c r="BN29" s="39"/>
      <c r="BO29" s="39">
        <v>33045</v>
      </c>
      <c r="BP29" s="39">
        <v>33045</v>
      </c>
      <c r="BQ29" s="39">
        <v>0</v>
      </c>
      <c r="BR29" s="39">
        <v>0</v>
      </c>
      <c r="BS29" s="39">
        <v>0</v>
      </c>
      <c r="BT29" s="39">
        <v>33045</v>
      </c>
      <c r="BU29" s="39">
        <v>0</v>
      </c>
      <c r="BV29" s="240">
        <v>73.123296052690776</v>
      </c>
      <c r="BW29" s="232">
        <v>65.174346800968777</v>
      </c>
      <c r="BX29" s="213"/>
      <c r="CA29" s="57"/>
    </row>
    <row r="30" spans="1:79">
      <c r="A30" s="76">
        <v>3</v>
      </c>
      <c r="B30" s="52" t="s">
        <v>261</v>
      </c>
      <c r="C30" s="238">
        <v>292418</v>
      </c>
      <c r="D30" s="238">
        <v>309888</v>
      </c>
      <c r="E30" s="238">
        <v>94422</v>
      </c>
      <c r="F30" s="238">
        <v>119.01079905425078</v>
      </c>
      <c r="G30" s="238">
        <v>111.84186625363921</v>
      </c>
      <c r="H30" s="238">
        <v>196599</v>
      </c>
      <c r="I30" s="240">
        <v>67.232181329466727</v>
      </c>
      <c r="J30" s="373">
        <v>63.441953221809165</v>
      </c>
      <c r="K30" s="238">
        <v>130029</v>
      </c>
      <c r="L30" s="238">
        <v>29</v>
      </c>
      <c r="M30" s="238">
        <v>0</v>
      </c>
      <c r="N30" s="238">
        <v>29</v>
      </c>
      <c r="O30" s="238">
        <v>0</v>
      </c>
      <c r="P30" s="238">
        <v>0</v>
      </c>
      <c r="Q30" s="238">
        <v>130000</v>
      </c>
      <c r="R30" s="238">
        <v>130000</v>
      </c>
      <c r="S30" s="238">
        <v>130000</v>
      </c>
      <c r="T30" s="238">
        <v>0</v>
      </c>
      <c r="U30" s="238">
        <v>0</v>
      </c>
      <c r="V30" s="238">
        <v>0</v>
      </c>
      <c r="W30" s="238">
        <v>0</v>
      </c>
      <c r="X30" s="238">
        <v>32635</v>
      </c>
      <c r="Y30" s="238">
        <v>29</v>
      </c>
      <c r="Z30" s="238">
        <v>0</v>
      </c>
      <c r="AA30" s="238">
        <v>29</v>
      </c>
      <c r="AB30" s="238">
        <v>0</v>
      </c>
      <c r="AC30" s="238">
        <v>0</v>
      </c>
      <c r="AD30" s="238">
        <v>32606</v>
      </c>
      <c r="AE30" s="238">
        <v>32606</v>
      </c>
      <c r="AF30" s="238">
        <v>32606</v>
      </c>
      <c r="AG30" s="238">
        <v>0</v>
      </c>
      <c r="AH30" s="238">
        <v>0</v>
      </c>
      <c r="AI30" s="238">
        <v>0</v>
      </c>
      <c r="AJ30" s="238">
        <v>0</v>
      </c>
      <c r="AK30" s="232">
        <v>25.098247314060711</v>
      </c>
      <c r="AL30" s="39">
        <v>162389</v>
      </c>
      <c r="AM30" s="39">
        <v>179859</v>
      </c>
      <c r="AN30" s="39">
        <v>135213</v>
      </c>
      <c r="AO30" s="39">
        <v>152683</v>
      </c>
      <c r="AP30" s="39">
        <v>55731</v>
      </c>
      <c r="AQ30" s="39">
        <v>58323</v>
      </c>
      <c r="AR30" s="39">
        <v>64482</v>
      </c>
      <c r="AS30" s="39">
        <v>79360</v>
      </c>
      <c r="AT30" s="39">
        <v>15000</v>
      </c>
      <c r="AU30" s="39">
        <v>0</v>
      </c>
      <c r="AV30" s="39"/>
      <c r="AW30" s="39"/>
      <c r="AX30" s="39">
        <v>27176</v>
      </c>
      <c r="AY30" s="39">
        <v>27176</v>
      </c>
      <c r="AZ30" s="39">
        <v>27176</v>
      </c>
      <c r="BA30" s="39">
        <v>27176</v>
      </c>
      <c r="BB30" s="39">
        <v>0</v>
      </c>
      <c r="BC30" s="39"/>
      <c r="BD30" s="39">
        <v>0</v>
      </c>
      <c r="BE30" s="39">
        <v>1659</v>
      </c>
      <c r="BF30" s="39">
        <v>25517</v>
      </c>
      <c r="BG30" s="39">
        <v>0</v>
      </c>
      <c r="BH30" s="39">
        <v>163964</v>
      </c>
      <c r="BI30" s="39">
        <v>137985</v>
      </c>
      <c r="BJ30" s="39">
        <v>49241</v>
      </c>
      <c r="BK30" s="39">
        <v>75270</v>
      </c>
      <c r="BL30" s="39">
        <v>13474</v>
      </c>
      <c r="BM30" s="39">
        <v>0</v>
      </c>
      <c r="BN30" s="39"/>
      <c r="BO30" s="39">
        <v>25979</v>
      </c>
      <c r="BP30" s="39">
        <v>25979</v>
      </c>
      <c r="BQ30" s="39">
        <v>0</v>
      </c>
      <c r="BR30" s="39">
        <v>0</v>
      </c>
      <c r="BS30" s="39">
        <v>527</v>
      </c>
      <c r="BT30" s="39">
        <v>25452</v>
      </c>
      <c r="BU30" s="39"/>
      <c r="BV30" s="240">
        <v>100.96989328094882</v>
      </c>
      <c r="BW30" s="232">
        <v>91.162521753151083</v>
      </c>
      <c r="BX30" s="213"/>
      <c r="CA30" s="57"/>
    </row>
    <row r="31" spans="1:79">
      <c r="A31" s="76">
        <v>4</v>
      </c>
      <c r="B31" s="52" t="s">
        <v>991</v>
      </c>
      <c r="C31" s="238">
        <v>124327</v>
      </c>
      <c r="D31" s="238">
        <v>103937</v>
      </c>
      <c r="E31" s="238">
        <v>45396</v>
      </c>
      <c r="F31" s="238">
        <v>165.50730067388179</v>
      </c>
      <c r="G31" s="238">
        <v>169.54996968932642</v>
      </c>
      <c r="H31" s="238">
        <v>65783</v>
      </c>
      <c r="I31" s="240">
        <v>52.9112743008357</v>
      </c>
      <c r="J31" s="373">
        <v>63.291224491759436</v>
      </c>
      <c r="K31" s="238"/>
      <c r="L31" s="238"/>
      <c r="M31" s="238"/>
      <c r="N31" s="238"/>
      <c r="O31" s="238"/>
      <c r="P31" s="238"/>
      <c r="Q31" s="238"/>
      <c r="R31" s="238"/>
      <c r="S31" s="238"/>
      <c r="T31" s="238"/>
      <c r="U31" s="238"/>
      <c r="V31" s="238"/>
      <c r="W31" s="238"/>
      <c r="X31" s="238"/>
      <c r="Y31" s="238"/>
      <c r="Z31" s="238"/>
      <c r="AA31" s="238"/>
      <c r="AB31" s="238"/>
      <c r="AC31" s="238"/>
      <c r="AD31" s="238"/>
      <c r="AE31" s="238"/>
      <c r="AF31" s="238"/>
      <c r="AG31" s="238"/>
      <c r="AH31" s="238"/>
      <c r="AI31" s="238"/>
      <c r="AJ31" s="238"/>
      <c r="AK31" s="232"/>
      <c r="AL31" s="39">
        <v>124327</v>
      </c>
      <c r="AM31" s="39">
        <v>103937</v>
      </c>
      <c r="AN31" s="39">
        <v>122948</v>
      </c>
      <c r="AO31" s="39">
        <v>102558</v>
      </c>
      <c r="AP31" s="39">
        <v>38962</v>
      </c>
      <c r="AQ31" s="39">
        <v>38962</v>
      </c>
      <c r="AR31" s="39">
        <v>53986</v>
      </c>
      <c r="AS31" s="39">
        <v>33596</v>
      </c>
      <c r="AT31" s="39">
        <v>30000</v>
      </c>
      <c r="AU31" s="39">
        <v>0</v>
      </c>
      <c r="AV31" s="39"/>
      <c r="AW31" s="39"/>
      <c r="AX31" s="39">
        <v>1379</v>
      </c>
      <c r="AY31" s="39">
        <v>1379</v>
      </c>
      <c r="AZ31" s="39">
        <v>1379</v>
      </c>
      <c r="BA31" s="39">
        <v>1379</v>
      </c>
      <c r="BB31" s="39">
        <v>0</v>
      </c>
      <c r="BC31" s="39"/>
      <c r="BD31" s="39">
        <v>0</v>
      </c>
      <c r="BE31" s="39">
        <v>0</v>
      </c>
      <c r="BF31" s="39">
        <v>1379</v>
      </c>
      <c r="BG31" s="39">
        <v>0</v>
      </c>
      <c r="BH31" s="39">
        <v>65783</v>
      </c>
      <c r="BI31" s="39">
        <v>64405</v>
      </c>
      <c r="BJ31" s="39">
        <v>37718</v>
      </c>
      <c r="BK31" s="39">
        <v>3596</v>
      </c>
      <c r="BL31" s="39">
        <v>23091</v>
      </c>
      <c r="BM31" s="39">
        <v>0</v>
      </c>
      <c r="BN31" s="39"/>
      <c r="BO31" s="39">
        <v>1378</v>
      </c>
      <c r="BP31" s="39">
        <v>1378</v>
      </c>
      <c r="BQ31" s="39">
        <v>0</v>
      </c>
      <c r="BR31" s="39">
        <v>0</v>
      </c>
      <c r="BS31" s="39">
        <v>0</v>
      </c>
      <c r="BT31" s="39">
        <v>1378</v>
      </c>
      <c r="BU31" s="39"/>
      <c r="BV31" s="240">
        <v>52.9112743008357</v>
      </c>
      <c r="BW31" s="232">
        <v>63.291224491759436</v>
      </c>
      <c r="BX31" s="213"/>
      <c r="CA31" s="57"/>
    </row>
    <row r="32" spans="1:79">
      <c r="A32" s="76">
        <v>5</v>
      </c>
      <c r="B32" s="52" t="s">
        <v>990</v>
      </c>
      <c r="C32" s="238">
        <v>285825</v>
      </c>
      <c r="D32" s="238">
        <v>336114</v>
      </c>
      <c r="E32" s="238">
        <v>180642</v>
      </c>
      <c r="F32" s="238">
        <v>154.66068304818222</v>
      </c>
      <c r="G32" s="238">
        <v>105.71976190739363</v>
      </c>
      <c r="H32" s="238">
        <v>209503</v>
      </c>
      <c r="I32" s="240">
        <f>H32/C32*100</f>
        <v>73.297647161724839</v>
      </c>
      <c r="J32" s="373">
        <f>H32/D32*100</f>
        <v>62.330935337415283</v>
      </c>
      <c r="K32" s="238">
        <v>121311</v>
      </c>
      <c r="L32" s="238">
        <v>6516</v>
      </c>
      <c r="M32" s="238">
        <v>6516</v>
      </c>
      <c r="N32" s="238">
        <v>0</v>
      </c>
      <c r="O32" s="238">
        <v>0</v>
      </c>
      <c r="P32" s="238">
        <v>0</v>
      </c>
      <c r="Q32" s="238">
        <v>114795</v>
      </c>
      <c r="R32" s="238">
        <v>5945</v>
      </c>
      <c r="S32" s="238">
        <v>5945</v>
      </c>
      <c r="T32" s="238">
        <v>0</v>
      </c>
      <c r="U32" s="238">
        <v>0</v>
      </c>
      <c r="V32" s="238">
        <v>0</v>
      </c>
      <c r="W32" s="238">
        <v>108850</v>
      </c>
      <c r="X32" s="238">
        <v>40984</v>
      </c>
      <c r="Y32" s="238">
        <v>0</v>
      </c>
      <c r="Z32" s="238">
        <v>0</v>
      </c>
      <c r="AA32" s="238">
        <v>0</v>
      </c>
      <c r="AB32" s="238">
        <v>0</v>
      </c>
      <c r="AC32" s="238">
        <v>0</v>
      </c>
      <c r="AD32" s="238">
        <v>40984</v>
      </c>
      <c r="AE32" s="238">
        <v>5945</v>
      </c>
      <c r="AF32" s="238">
        <v>5945</v>
      </c>
      <c r="AG32" s="238">
        <v>0</v>
      </c>
      <c r="AH32" s="238">
        <v>0</v>
      </c>
      <c r="AI32" s="238">
        <v>0</v>
      </c>
      <c r="AJ32" s="238">
        <v>35039</v>
      </c>
      <c r="AK32" s="232">
        <v>33.784240505807389</v>
      </c>
      <c r="AL32" s="39">
        <v>279309</v>
      </c>
      <c r="AM32" s="39">
        <v>329598</v>
      </c>
      <c r="AN32" s="39">
        <v>277930</v>
      </c>
      <c r="AO32" s="39">
        <v>328219</v>
      </c>
      <c r="AP32" s="39">
        <v>99317</v>
      </c>
      <c r="AQ32" s="39">
        <v>88415</v>
      </c>
      <c r="AR32" s="39">
        <v>28613</v>
      </c>
      <c r="AS32" s="39">
        <v>50894</v>
      </c>
      <c r="AT32" s="39">
        <v>150000</v>
      </c>
      <c r="AU32" s="39">
        <v>0</v>
      </c>
      <c r="AV32" s="39">
        <v>0</v>
      </c>
      <c r="AW32" s="39">
        <v>38910</v>
      </c>
      <c r="AX32" s="39">
        <v>1379</v>
      </c>
      <c r="AY32" s="39">
        <v>1379</v>
      </c>
      <c r="AZ32" s="39">
        <v>1379</v>
      </c>
      <c r="BA32" s="39">
        <v>1379</v>
      </c>
      <c r="BB32" s="39">
        <v>0</v>
      </c>
      <c r="BC32" s="39"/>
      <c r="BD32" s="39">
        <v>0</v>
      </c>
      <c r="BE32" s="39">
        <v>0</v>
      </c>
      <c r="BF32" s="39">
        <v>1379</v>
      </c>
      <c r="BG32" s="39">
        <v>0</v>
      </c>
      <c r="BH32" s="39">
        <v>209503</v>
      </c>
      <c r="BI32" s="39">
        <v>208173</v>
      </c>
      <c r="BJ32" s="39">
        <v>88712</v>
      </c>
      <c r="BK32" s="39">
        <v>49481</v>
      </c>
      <c r="BL32" s="39">
        <v>69980</v>
      </c>
      <c r="BM32" s="39">
        <v>0</v>
      </c>
      <c r="BN32" s="39">
        <v>0</v>
      </c>
      <c r="BO32" s="39">
        <v>1330</v>
      </c>
      <c r="BP32" s="39">
        <v>1330</v>
      </c>
      <c r="BQ32" s="39">
        <v>0</v>
      </c>
      <c r="BR32" s="39">
        <v>0</v>
      </c>
      <c r="BS32" s="39">
        <v>0</v>
      </c>
      <c r="BT32" s="39">
        <v>1330</v>
      </c>
      <c r="BU32" s="39">
        <v>0</v>
      </c>
      <c r="BV32" s="240">
        <v>75.007608061322756</v>
      </c>
      <c r="BW32" s="232">
        <v>63.563189097021223</v>
      </c>
      <c r="BX32" s="213"/>
      <c r="CA32" s="57"/>
    </row>
    <row r="33" spans="1:79">
      <c r="A33" s="76">
        <v>6</v>
      </c>
      <c r="B33" s="52" t="s">
        <v>992</v>
      </c>
      <c r="C33" s="238">
        <v>132228</v>
      </c>
      <c r="D33" s="238">
        <v>122151</v>
      </c>
      <c r="E33" s="238">
        <v>51135</v>
      </c>
      <c r="F33" s="238">
        <v>158.22892459772828</v>
      </c>
      <c r="G33" s="238">
        <v>163.90673770097837</v>
      </c>
      <c r="H33" s="238">
        <v>71092</v>
      </c>
      <c r="I33" s="240">
        <v>53.76470944126811</v>
      </c>
      <c r="J33" s="373">
        <v>58.20009660174702</v>
      </c>
      <c r="K33" s="238">
        <v>0</v>
      </c>
      <c r="L33" s="238">
        <v>0</v>
      </c>
      <c r="M33" s="238"/>
      <c r="N33" s="238"/>
      <c r="O33" s="238"/>
      <c r="P33" s="238"/>
      <c r="Q33" s="238"/>
      <c r="R33" s="238"/>
      <c r="S33" s="238"/>
      <c r="T33" s="238"/>
      <c r="U33" s="238"/>
      <c r="V33" s="238"/>
      <c r="W33" s="238"/>
      <c r="X33" s="238">
        <v>0</v>
      </c>
      <c r="Y33" s="238">
        <v>0</v>
      </c>
      <c r="Z33" s="238"/>
      <c r="AA33" s="238"/>
      <c r="AB33" s="238"/>
      <c r="AC33" s="238"/>
      <c r="AD33" s="238"/>
      <c r="AE33" s="238"/>
      <c r="AF33" s="238"/>
      <c r="AG33" s="238"/>
      <c r="AH33" s="238"/>
      <c r="AI33" s="238"/>
      <c r="AJ33" s="238"/>
      <c r="AK33" s="232"/>
      <c r="AL33" s="39">
        <v>132228</v>
      </c>
      <c r="AM33" s="39">
        <v>122151</v>
      </c>
      <c r="AN33" s="39">
        <v>121672</v>
      </c>
      <c r="AO33" s="39">
        <v>111595</v>
      </c>
      <c r="AP33" s="39">
        <v>36730</v>
      </c>
      <c r="AQ33" s="39">
        <v>38230</v>
      </c>
      <c r="AR33" s="39">
        <v>64942</v>
      </c>
      <c r="AS33" s="39">
        <v>53365</v>
      </c>
      <c r="AT33" s="39">
        <v>20000</v>
      </c>
      <c r="AU33" s="39">
        <v>0</v>
      </c>
      <c r="AV33" s="39"/>
      <c r="AW33" s="39"/>
      <c r="AX33" s="39">
        <v>10556</v>
      </c>
      <c r="AY33" s="39">
        <v>10556</v>
      </c>
      <c r="AZ33" s="39">
        <v>10556</v>
      </c>
      <c r="BA33" s="39">
        <v>10556</v>
      </c>
      <c r="BB33" s="39">
        <v>0</v>
      </c>
      <c r="BC33" s="39"/>
      <c r="BD33" s="39">
        <v>0</v>
      </c>
      <c r="BE33" s="39">
        <v>901</v>
      </c>
      <c r="BF33" s="39">
        <v>9655</v>
      </c>
      <c r="BG33" s="39">
        <v>0</v>
      </c>
      <c r="BH33" s="39">
        <v>71092</v>
      </c>
      <c r="BI33" s="39">
        <v>60551</v>
      </c>
      <c r="BJ33" s="39">
        <v>24509</v>
      </c>
      <c r="BK33" s="39">
        <v>32370</v>
      </c>
      <c r="BL33" s="39">
        <v>3672</v>
      </c>
      <c r="BM33" s="39">
        <v>0</v>
      </c>
      <c r="BN33" s="39"/>
      <c r="BO33" s="39">
        <v>10541</v>
      </c>
      <c r="BP33" s="39">
        <v>10541</v>
      </c>
      <c r="BQ33" s="39">
        <v>0</v>
      </c>
      <c r="BR33" s="39">
        <v>0</v>
      </c>
      <c r="BS33" s="39">
        <v>898</v>
      </c>
      <c r="BT33" s="39">
        <v>9643</v>
      </c>
      <c r="BU33" s="39">
        <v>0</v>
      </c>
      <c r="BV33" s="240">
        <v>53.76470944126811</v>
      </c>
      <c r="BW33" s="232">
        <v>58.20009660174702</v>
      </c>
      <c r="BX33" s="213"/>
      <c r="CA33" s="57"/>
    </row>
    <row r="34" spans="1:79">
      <c r="A34" s="76">
        <v>7</v>
      </c>
      <c r="B34" s="52" t="s">
        <v>993</v>
      </c>
      <c r="C34" s="238">
        <v>323114</v>
      </c>
      <c r="D34" s="238">
        <v>349398</v>
      </c>
      <c r="E34" s="238">
        <v>111484</v>
      </c>
      <c r="F34" s="238">
        <v>281.54432168301639</v>
      </c>
      <c r="G34" s="238">
        <v>263.2037851446745</v>
      </c>
      <c r="H34" s="238">
        <v>197688</v>
      </c>
      <c r="I34" s="240">
        <v>61.182121480344399</v>
      </c>
      <c r="J34" s="373">
        <v>56.579602630810712</v>
      </c>
      <c r="K34" s="238">
        <v>133448</v>
      </c>
      <c r="L34" s="238">
        <v>13448</v>
      </c>
      <c r="M34" s="238">
        <v>204</v>
      </c>
      <c r="N34" s="238">
        <v>13244</v>
      </c>
      <c r="O34" s="238">
        <v>0</v>
      </c>
      <c r="P34" s="238">
        <v>0</v>
      </c>
      <c r="Q34" s="238">
        <v>120000</v>
      </c>
      <c r="R34" s="238">
        <v>120000</v>
      </c>
      <c r="S34" s="238">
        <v>120000</v>
      </c>
      <c r="T34" s="238">
        <v>0</v>
      </c>
      <c r="U34" s="238">
        <v>0</v>
      </c>
      <c r="V34" s="238">
        <v>0</v>
      </c>
      <c r="W34" s="238">
        <v>0</v>
      </c>
      <c r="X34" s="238">
        <v>43223</v>
      </c>
      <c r="Y34" s="238">
        <v>3582</v>
      </c>
      <c r="Z34" s="238">
        <v>92</v>
      </c>
      <c r="AA34" s="238">
        <v>6272</v>
      </c>
      <c r="AB34" s="238">
        <v>736</v>
      </c>
      <c r="AC34" s="238">
        <v>0</v>
      </c>
      <c r="AD34" s="238">
        <v>39641</v>
      </c>
      <c r="AE34" s="238">
        <v>39641</v>
      </c>
      <c r="AF34" s="238">
        <v>39641</v>
      </c>
      <c r="AG34" s="238">
        <v>0</v>
      </c>
      <c r="AH34" s="238">
        <v>0</v>
      </c>
      <c r="AI34" s="238">
        <v>0</v>
      </c>
      <c r="AJ34" s="238">
        <v>0</v>
      </c>
      <c r="AK34" s="232">
        <v>32.389395120196632</v>
      </c>
      <c r="AL34" s="39">
        <v>189666</v>
      </c>
      <c r="AM34" s="39">
        <v>215950</v>
      </c>
      <c r="AN34" s="39">
        <v>124740</v>
      </c>
      <c r="AO34" s="39">
        <v>151024</v>
      </c>
      <c r="AP34" s="39">
        <v>32482</v>
      </c>
      <c r="AQ34" s="39">
        <v>43138</v>
      </c>
      <c r="AR34" s="39">
        <v>57258</v>
      </c>
      <c r="AS34" s="39">
        <v>72886</v>
      </c>
      <c r="AT34" s="39">
        <v>35000</v>
      </c>
      <c r="AU34" s="39">
        <v>0</v>
      </c>
      <c r="AV34" s="39"/>
      <c r="AW34" s="39"/>
      <c r="AX34" s="39">
        <v>64926</v>
      </c>
      <c r="AY34" s="39">
        <v>64926</v>
      </c>
      <c r="AZ34" s="39">
        <v>64926</v>
      </c>
      <c r="BA34" s="39">
        <v>64926</v>
      </c>
      <c r="BB34" s="39">
        <v>46605</v>
      </c>
      <c r="BC34" s="39">
        <v>46605</v>
      </c>
      <c r="BD34" s="39">
        <v>0</v>
      </c>
      <c r="BE34" s="39">
        <v>1080</v>
      </c>
      <c r="BF34" s="39">
        <v>17241</v>
      </c>
      <c r="BG34" s="39">
        <v>0</v>
      </c>
      <c r="BH34" s="39">
        <v>150947</v>
      </c>
      <c r="BI34" s="39">
        <v>125033</v>
      </c>
      <c r="BJ34" s="39">
        <v>37337</v>
      </c>
      <c r="BK34" s="39">
        <v>52405</v>
      </c>
      <c r="BL34" s="39">
        <v>35291</v>
      </c>
      <c r="BM34" s="39">
        <v>0</v>
      </c>
      <c r="BN34" s="39"/>
      <c r="BO34" s="39">
        <v>26031</v>
      </c>
      <c r="BP34" s="39">
        <v>26031</v>
      </c>
      <c r="BQ34" s="39">
        <v>11580</v>
      </c>
      <c r="BR34" s="39">
        <v>0</v>
      </c>
      <c r="BS34" s="39">
        <v>177</v>
      </c>
      <c r="BT34" s="39">
        <v>14157</v>
      </c>
      <c r="BU34" s="39"/>
      <c r="BV34" s="240">
        <v>79.585692744086984</v>
      </c>
      <c r="BW34" s="232">
        <v>69.899050706181981</v>
      </c>
      <c r="BX34" s="213"/>
      <c r="CA34" s="57"/>
    </row>
    <row r="35" spans="1:79">
      <c r="A35" s="475">
        <v>8</v>
      </c>
      <c r="B35" s="476" t="s">
        <v>833</v>
      </c>
      <c r="C35" s="471">
        <v>114795</v>
      </c>
      <c r="D35" s="471">
        <v>114795</v>
      </c>
      <c r="E35" s="471"/>
      <c r="F35" s="471"/>
      <c r="G35" s="471"/>
      <c r="H35" s="471">
        <v>40984</v>
      </c>
      <c r="I35" s="472">
        <f>H35/C35*100</f>
        <v>35.701903393004926</v>
      </c>
      <c r="J35" s="473">
        <f>H35/D35*100</f>
        <v>35.701903393004926</v>
      </c>
      <c r="K35" s="471"/>
      <c r="L35" s="471"/>
      <c r="M35" s="471"/>
      <c r="N35" s="471"/>
      <c r="O35" s="471"/>
      <c r="P35" s="471"/>
      <c r="Q35" s="471"/>
      <c r="R35" s="471"/>
      <c r="S35" s="471"/>
      <c r="T35" s="471"/>
      <c r="U35" s="471"/>
      <c r="V35" s="471"/>
      <c r="W35" s="471"/>
      <c r="X35" s="471"/>
      <c r="Y35" s="471"/>
      <c r="Z35" s="471"/>
      <c r="AA35" s="471"/>
      <c r="AB35" s="471"/>
      <c r="AC35" s="471"/>
      <c r="AD35" s="471"/>
      <c r="AE35" s="471"/>
      <c r="AF35" s="471"/>
      <c r="AG35" s="471"/>
      <c r="AH35" s="471"/>
      <c r="AI35" s="471"/>
      <c r="AJ35" s="471"/>
      <c r="AK35" s="477"/>
      <c r="AL35" s="474"/>
      <c r="AM35" s="474"/>
      <c r="AN35" s="474"/>
      <c r="AO35" s="474"/>
      <c r="AP35" s="474"/>
      <c r="AQ35" s="474"/>
      <c r="AR35" s="474"/>
      <c r="AS35" s="474"/>
      <c r="AT35" s="474"/>
      <c r="AU35" s="474"/>
      <c r="AV35" s="474"/>
      <c r="AW35" s="474"/>
      <c r="AX35" s="474"/>
      <c r="AY35" s="474"/>
      <c r="AZ35" s="474"/>
      <c r="BA35" s="474"/>
      <c r="BB35" s="474"/>
      <c r="BC35" s="474"/>
      <c r="BD35" s="474"/>
      <c r="BE35" s="474"/>
      <c r="BF35" s="474"/>
      <c r="BG35" s="474"/>
      <c r="BH35" s="474"/>
      <c r="BI35" s="474"/>
      <c r="BJ35" s="474"/>
      <c r="BK35" s="474"/>
      <c r="BL35" s="474"/>
      <c r="BM35" s="474"/>
      <c r="BN35" s="474"/>
      <c r="BO35" s="474"/>
      <c r="BP35" s="474"/>
      <c r="BQ35" s="474"/>
      <c r="BR35" s="474"/>
      <c r="BS35" s="474"/>
      <c r="BT35" s="474"/>
      <c r="BU35" s="474"/>
      <c r="BV35" s="472"/>
      <c r="BW35" s="477"/>
      <c r="BX35" s="478"/>
      <c r="CA35" s="57"/>
    </row>
    <row r="36" spans="1:79" ht="11.25" customHeight="1">
      <c r="A36" s="60"/>
      <c r="B36" s="41"/>
      <c r="C36" s="41"/>
      <c r="D36" s="41"/>
      <c r="E36" s="41"/>
      <c r="F36" s="41"/>
      <c r="G36" s="41"/>
      <c r="H36" s="41"/>
      <c r="I36" s="41"/>
      <c r="J36" s="375"/>
      <c r="K36" s="41"/>
      <c r="L36" s="41"/>
      <c r="M36" s="41"/>
      <c r="N36" s="41"/>
      <c r="O36" s="41"/>
      <c r="P36" s="41"/>
      <c r="Q36" s="41"/>
      <c r="R36" s="41"/>
      <c r="S36" s="41"/>
      <c r="T36" s="41"/>
      <c r="U36" s="41"/>
      <c r="V36" s="41"/>
      <c r="W36" s="41"/>
      <c r="X36" s="41"/>
      <c r="Y36" s="41"/>
      <c r="Z36" s="41"/>
      <c r="AA36" s="41"/>
      <c r="AB36" s="41"/>
      <c r="AC36" s="41"/>
      <c r="AD36" s="41"/>
      <c r="AE36" s="41"/>
      <c r="AF36" s="41"/>
      <c r="AG36" s="41"/>
      <c r="AH36" s="41"/>
      <c r="AI36" s="41"/>
      <c r="AJ36" s="41"/>
      <c r="AK36" s="4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0"/>
      <c r="BW36" s="8"/>
      <c r="BX36" s="8"/>
    </row>
    <row r="38" spans="1:79">
      <c r="C38" s="57"/>
      <c r="D38" s="57"/>
    </row>
    <row r="39" spans="1:79">
      <c r="C39" s="57"/>
      <c r="D39" s="57"/>
      <c r="E39" s="57"/>
      <c r="F39" s="57"/>
      <c r="G39" s="57"/>
      <c r="H39" s="57"/>
    </row>
    <row r="40" spans="1:79">
      <c r="C40" s="57"/>
    </row>
  </sheetData>
  <mergeCells count="71">
    <mergeCell ref="A1:BX1"/>
    <mergeCell ref="A2:BX2"/>
    <mergeCell ref="A3:BX3"/>
    <mergeCell ref="I5:BX5"/>
    <mergeCell ref="A6:A13"/>
    <mergeCell ref="B6:B13"/>
    <mergeCell ref="C6:D12"/>
    <mergeCell ref="E6:E13"/>
    <mergeCell ref="F6:G12"/>
    <mergeCell ref="H6:H13"/>
    <mergeCell ref="I6:J12"/>
    <mergeCell ref="K6:K13"/>
    <mergeCell ref="X6:X13"/>
    <mergeCell ref="AK6:AK13"/>
    <mergeCell ref="AL6:BG12"/>
    <mergeCell ref="AD8:AD13"/>
    <mergeCell ref="BX6:BX13"/>
    <mergeCell ref="L7:W7"/>
    <mergeCell ref="Y7:AJ7"/>
    <mergeCell ref="L8:L13"/>
    <mergeCell ref="M8:P8"/>
    <mergeCell ref="Q8:Q13"/>
    <mergeCell ref="R8:W8"/>
    <mergeCell ref="Y8:Y13"/>
    <mergeCell ref="Z8:AC8"/>
    <mergeCell ref="BH6:BU7"/>
    <mergeCell ref="BH8:BH13"/>
    <mergeCell ref="BI8:BU8"/>
    <mergeCell ref="M9:M12"/>
    <mergeCell ref="AJ9:AJ13"/>
    <mergeCell ref="BI9:BN9"/>
    <mergeCell ref="AE8:AJ8"/>
    <mergeCell ref="S9:V9"/>
    <mergeCell ref="BV6:BW12"/>
    <mergeCell ref="N9:N12"/>
    <mergeCell ref="O9:O12"/>
    <mergeCell ref="P9:P12"/>
    <mergeCell ref="R9:R12"/>
    <mergeCell ref="AF9:AI9"/>
    <mergeCell ref="BO9:BU9"/>
    <mergeCell ref="S10:S12"/>
    <mergeCell ref="T10:T12"/>
    <mergeCell ref="U10:U12"/>
    <mergeCell ref="V10:V12"/>
    <mergeCell ref="AF10:AF13"/>
    <mergeCell ref="AG10:AG13"/>
    <mergeCell ref="W9:W12"/>
    <mergeCell ref="Z9:Z13"/>
    <mergeCell ref="AA9:AA13"/>
    <mergeCell ref="AB9:AB13"/>
    <mergeCell ref="AC9:AC13"/>
    <mergeCell ref="AE9:AE13"/>
    <mergeCell ref="BP10:BU10"/>
    <mergeCell ref="BJ11:BJ13"/>
    <mergeCell ref="BK11:BK13"/>
    <mergeCell ref="A4:BX4"/>
    <mergeCell ref="BO10:BO13"/>
    <mergeCell ref="BN11:BN13"/>
    <mergeCell ref="BP11:BP13"/>
    <mergeCell ref="BQ11:BT11"/>
    <mergeCell ref="BU11:BU13"/>
    <mergeCell ref="BQ12:BQ13"/>
    <mergeCell ref="BR12:BR13"/>
    <mergeCell ref="BS12:BS13"/>
    <mergeCell ref="BT12:BT13"/>
    <mergeCell ref="BL11:BL13"/>
    <mergeCell ref="BM11:BM13"/>
    <mergeCell ref="AH10:AH13"/>
    <mergeCell ref="AI10:AI13"/>
    <mergeCell ref="BI10:BI13"/>
    <mergeCell ref="BJ10:BN10"/>
  </mergeCells>
  <pageMargins left="0.25" right="0.25" top="0.75" bottom="0.75" header="0.3" footer="0.3"/>
  <pageSetup paperSize="9" scale="60" fitToHeight="0" orientation="portrait" r:id="rId1"/>
  <headerFooter differentFirst="1">
    <oddHeader>&amp;C&amp;P/&amp;N</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sheetPr>
  <dimension ref="A1:DD48"/>
  <sheetViews>
    <sheetView showZeros="0" zoomScale="60" zoomScaleNormal="60" workbookViewId="0">
      <selection activeCell="A3" sqref="A3:DA3"/>
    </sheetView>
  </sheetViews>
  <sheetFormatPr defaultRowHeight="18.75"/>
  <cols>
    <col min="1" max="1" width="6.44140625" customWidth="1"/>
    <col min="2" max="2" width="31" customWidth="1"/>
    <col min="3" max="3" width="10.33203125" customWidth="1"/>
    <col min="4" max="4" width="9.5546875" customWidth="1"/>
    <col min="5" max="5" width="9.88671875" customWidth="1"/>
    <col min="6" max="6" width="8.44140625" customWidth="1"/>
    <col min="7" max="7" width="10.33203125" customWidth="1"/>
    <col min="8" max="8" width="9.77734375" customWidth="1"/>
    <col min="9" max="9" width="9" customWidth="1"/>
    <col min="10" max="10" width="8.44140625" customWidth="1"/>
    <col min="11" max="11" width="9.44140625" customWidth="1"/>
    <col min="12" max="12" width="12.21875" hidden="1" customWidth="1"/>
    <col min="13" max="13" width="10.21875" hidden="1" customWidth="1"/>
    <col min="14" max="14" width="12.5546875" hidden="1" customWidth="1"/>
    <col min="15" max="15" width="14.6640625" hidden="1" customWidth="1"/>
    <col min="16" max="16" width="14" hidden="1" customWidth="1"/>
    <col min="17" max="17" width="10.6640625" hidden="1" customWidth="1"/>
    <col min="18" max="18" width="13.109375" hidden="1" customWidth="1"/>
    <col min="19" max="19" width="13.77734375" hidden="1" customWidth="1"/>
    <col min="20" max="20" width="12.6640625" hidden="1" customWidth="1"/>
    <col min="21" max="21" width="10.33203125" customWidth="1"/>
    <col min="22" max="22" width="10.44140625" customWidth="1"/>
    <col min="23" max="23" width="9.77734375" customWidth="1"/>
    <col min="24" max="24" width="9.6640625" customWidth="1"/>
    <col min="25" max="25" width="9.77734375" customWidth="1"/>
    <col min="26" max="26" width="9.44140625" customWidth="1"/>
    <col min="27" max="27" width="9.109375" customWidth="1"/>
    <col min="28" max="28" width="9.5546875" customWidth="1"/>
    <col min="29" max="29" width="9" customWidth="1"/>
    <col min="30" max="30" width="11" hidden="1" customWidth="1"/>
    <col min="31" max="31" width="10.44140625" hidden="1" customWidth="1"/>
    <col min="32" max="32" width="12.6640625" hidden="1" customWidth="1"/>
    <col min="33" max="33" width="13" hidden="1" customWidth="1"/>
    <col min="34" max="34" width="12.33203125" hidden="1" customWidth="1"/>
    <col min="35" max="35" width="10.44140625" hidden="1" customWidth="1"/>
    <col min="36" max="36" width="15.21875" hidden="1" customWidth="1"/>
    <col min="37" max="37" width="15.5546875" hidden="1" customWidth="1"/>
    <col min="38" max="38" width="15" hidden="1" customWidth="1"/>
    <col min="39" max="39" width="8" customWidth="1"/>
    <col min="40" max="40" width="9.88671875" hidden="1" customWidth="1"/>
    <col min="41" max="41" width="8.44140625" hidden="1" customWidth="1"/>
    <col min="42" max="45" width="10.88671875" hidden="1" customWidth="1"/>
    <col min="46" max="46" width="9.6640625" hidden="1" customWidth="1"/>
    <col min="47" max="47" width="11.77734375" hidden="1" customWidth="1"/>
    <col min="48" max="48" width="9.5546875" hidden="1" customWidth="1"/>
    <col min="49" max="49" width="10.6640625" hidden="1" customWidth="1"/>
    <col min="50" max="50" width="9.77734375" hidden="1" customWidth="1"/>
    <col min="51" max="52" width="11.21875" hidden="1" customWidth="1"/>
    <col min="53" max="53" width="9.44140625" hidden="1" customWidth="1"/>
    <col min="54" max="54" width="8.21875" hidden="1" customWidth="1"/>
    <col min="55" max="58" width="11.21875" hidden="1" customWidth="1"/>
    <col min="59" max="59" width="9.109375" hidden="1" customWidth="1"/>
    <col min="60" max="60" width="11.33203125" hidden="1" customWidth="1"/>
    <col min="61" max="61" width="10.44140625" hidden="1" customWidth="1"/>
    <col min="62" max="62" width="10.33203125" hidden="1" customWidth="1"/>
    <col min="63" max="65" width="11.109375" hidden="1" customWidth="1"/>
    <col min="66" max="66" width="8" hidden="1" customWidth="1"/>
    <col min="67" max="67" width="11" hidden="1" customWidth="1"/>
    <col min="68" max="68" width="10.21875" hidden="1" customWidth="1"/>
    <col min="69" max="69" width="9.77734375" hidden="1" customWidth="1"/>
    <col min="70" max="71" width="10.21875" hidden="1" customWidth="1"/>
    <col min="72" max="72" width="9.88671875" hidden="1" customWidth="1"/>
    <col min="73" max="74" width="10.21875" hidden="1" customWidth="1"/>
    <col min="75" max="75" width="10" hidden="1" customWidth="1"/>
    <col min="76" max="78" width="9.44140625" hidden="1" customWidth="1"/>
    <col min="79" max="80" width="10.77734375" hidden="1" customWidth="1"/>
    <col min="81" max="82" width="10.5546875" hidden="1" customWidth="1"/>
    <col min="83" max="83" width="10.88671875" hidden="1" customWidth="1"/>
    <col min="84" max="84" width="10.77734375" hidden="1" customWidth="1"/>
    <col min="85" max="85" width="9.88671875" hidden="1" customWidth="1"/>
    <col min="86" max="86" width="12.21875" hidden="1" customWidth="1"/>
    <col min="87" max="87" width="9.77734375" hidden="1" customWidth="1"/>
    <col min="88" max="88" width="9.5546875" hidden="1" customWidth="1"/>
    <col min="89" max="90" width="10.5546875" hidden="1" customWidth="1"/>
    <col min="91" max="91" width="9.44140625" hidden="1" customWidth="1"/>
    <col min="92" max="92" width="10" hidden="1" customWidth="1"/>
    <col min="93" max="93" width="9.6640625" hidden="1" customWidth="1"/>
    <col min="94" max="94" width="8" hidden="1" customWidth="1"/>
    <col min="95" max="95" width="9.5546875" hidden="1" customWidth="1"/>
    <col min="96" max="96" width="10.88671875" hidden="1" customWidth="1"/>
    <col min="97" max="97" width="12.44140625" hidden="1" customWidth="1"/>
    <col min="98" max="98" width="10.33203125" hidden="1" customWidth="1"/>
    <col min="99" max="99" width="9.21875" hidden="1" customWidth="1"/>
    <col min="100" max="100" width="11.6640625" hidden="1" customWidth="1"/>
    <col min="101" max="101" width="10.21875" hidden="1" customWidth="1"/>
    <col min="102" max="102" width="8.109375" hidden="1" customWidth="1"/>
    <col min="103" max="103" width="7.6640625" style="1" hidden="1" customWidth="1"/>
    <col min="104" max="104" width="7.6640625" hidden="1" customWidth="1"/>
    <col min="106" max="106" width="9.33203125" bestFit="1" customWidth="1"/>
    <col min="108" max="108" width="9.109375" bestFit="1" customWidth="1"/>
  </cols>
  <sheetData>
    <row r="1" spans="1:107" ht="23.25" customHeight="1">
      <c r="A1" s="804" t="s">
        <v>997</v>
      </c>
      <c r="B1" s="804"/>
      <c r="C1" s="804"/>
      <c r="D1" s="804"/>
      <c r="E1" s="804"/>
      <c r="F1" s="804"/>
      <c r="G1" s="804"/>
      <c r="H1" s="804"/>
      <c r="I1" s="804"/>
      <c r="J1" s="804"/>
      <c r="K1" s="804"/>
      <c r="L1" s="804"/>
      <c r="M1" s="804"/>
      <c r="N1" s="804"/>
      <c r="O1" s="804"/>
      <c r="P1" s="804"/>
      <c r="Q1" s="804"/>
      <c r="R1" s="804"/>
      <c r="S1" s="804"/>
      <c r="T1" s="804"/>
      <c r="U1" s="804"/>
      <c r="V1" s="804"/>
      <c r="W1" s="804"/>
      <c r="X1" s="804"/>
      <c r="Y1" s="804"/>
      <c r="Z1" s="804"/>
      <c r="AA1" s="804"/>
      <c r="AB1" s="804"/>
      <c r="AC1" s="804"/>
      <c r="AD1" s="804"/>
      <c r="AE1" s="804"/>
      <c r="AF1" s="804"/>
      <c r="AG1" s="804"/>
      <c r="AH1" s="804"/>
      <c r="AI1" s="804"/>
      <c r="AJ1" s="804"/>
      <c r="AK1" s="804"/>
      <c r="AL1" s="804"/>
      <c r="AM1" s="804"/>
      <c r="AN1" s="804"/>
      <c r="AO1" s="804"/>
      <c r="AP1" s="804"/>
      <c r="AQ1" s="804"/>
      <c r="AR1" s="804"/>
      <c r="AS1" s="804"/>
      <c r="AT1" s="804"/>
      <c r="AU1" s="804"/>
      <c r="AV1" s="804"/>
      <c r="AW1" s="804"/>
      <c r="AX1" s="804"/>
      <c r="AY1" s="804"/>
      <c r="AZ1" s="804"/>
      <c r="BA1" s="804"/>
      <c r="BB1" s="804"/>
      <c r="BC1" s="804"/>
      <c r="BD1" s="804"/>
      <c r="BE1" s="804"/>
      <c r="BF1" s="804"/>
      <c r="BG1" s="804"/>
      <c r="BH1" s="804"/>
      <c r="BI1" s="804"/>
      <c r="BJ1" s="804"/>
      <c r="BK1" s="804"/>
      <c r="BL1" s="804"/>
      <c r="BM1" s="804"/>
      <c r="BN1" s="804"/>
      <c r="BO1" s="804"/>
      <c r="BP1" s="804"/>
      <c r="BQ1" s="804"/>
      <c r="BR1" s="804"/>
      <c r="BS1" s="804"/>
      <c r="BT1" s="804"/>
      <c r="BU1" s="804"/>
      <c r="BV1" s="804"/>
      <c r="BW1" s="804"/>
      <c r="BX1" s="804"/>
      <c r="BY1" s="804"/>
      <c r="BZ1" s="804"/>
      <c r="CA1" s="804"/>
      <c r="CB1" s="804"/>
      <c r="CC1" s="804"/>
      <c r="CD1" s="804"/>
      <c r="CE1" s="804"/>
      <c r="CF1" s="804"/>
      <c r="CG1" s="804"/>
      <c r="CH1" s="804"/>
      <c r="CI1" s="804"/>
      <c r="CJ1" s="804"/>
      <c r="CK1" s="804"/>
      <c r="CL1" s="804"/>
      <c r="CM1" s="804"/>
      <c r="CN1" s="804"/>
      <c r="CO1" s="804"/>
      <c r="CP1" s="804"/>
      <c r="CQ1" s="804"/>
      <c r="CR1" s="804"/>
      <c r="CS1" s="804"/>
      <c r="CT1" s="804"/>
      <c r="CU1" s="804"/>
      <c r="CV1" s="804"/>
      <c r="CW1" s="804"/>
      <c r="CX1" s="804"/>
      <c r="CY1" s="804"/>
      <c r="CZ1" s="804"/>
      <c r="DA1" s="804"/>
    </row>
    <row r="2" spans="1:107" ht="47.25" customHeight="1">
      <c r="A2" s="804" t="s">
        <v>998</v>
      </c>
      <c r="B2" s="804"/>
      <c r="C2" s="804"/>
      <c r="D2" s="804"/>
      <c r="E2" s="804"/>
      <c r="F2" s="804"/>
      <c r="G2" s="804"/>
      <c r="H2" s="804"/>
      <c r="I2" s="804"/>
      <c r="J2" s="804"/>
      <c r="K2" s="804"/>
      <c r="L2" s="804"/>
      <c r="M2" s="804"/>
      <c r="N2" s="804"/>
      <c r="O2" s="804"/>
      <c r="P2" s="804"/>
      <c r="Q2" s="804"/>
      <c r="R2" s="804"/>
      <c r="S2" s="804"/>
      <c r="T2" s="804"/>
      <c r="U2" s="804"/>
      <c r="V2" s="804"/>
      <c r="W2" s="804"/>
      <c r="X2" s="804"/>
      <c r="Y2" s="804"/>
      <c r="Z2" s="804"/>
      <c r="AA2" s="804"/>
      <c r="AB2" s="804"/>
      <c r="AC2" s="804"/>
      <c r="AD2" s="804"/>
      <c r="AE2" s="804"/>
      <c r="AF2" s="804"/>
      <c r="AG2" s="804"/>
      <c r="AH2" s="804"/>
      <c r="AI2" s="804"/>
      <c r="AJ2" s="804"/>
      <c r="AK2" s="804"/>
      <c r="AL2" s="804"/>
      <c r="AM2" s="804"/>
      <c r="AN2" s="804"/>
      <c r="AO2" s="804"/>
      <c r="AP2" s="804"/>
      <c r="AQ2" s="804"/>
      <c r="AR2" s="804"/>
      <c r="AS2" s="804"/>
      <c r="AT2" s="804"/>
      <c r="AU2" s="804"/>
      <c r="AV2" s="804"/>
      <c r="AW2" s="804"/>
      <c r="AX2" s="804"/>
      <c r="AY2" s="804"/>
      <c r="AZ2" s="804"/>
      <c r="BA2" s="804"/>
      <c r="BB2" s="804"/>
      <c r="BC2" s="804"/>
      <c r="BD2" s="804"/>
      <c r="BE2" s="804"/>
      <c r="BF2" s="804"/>
      <c r="BG2" s="804"/>
      <c r="BH2" s="804"/>
      <c r="BI2" s="804"/>
      <c r="BJ2" s="804"/>
      <c r="BK2" s="804"/>
      <c r="BL2" s="804"/>
      <c r="BM2" s="804"/>
      <c r="BN2" s="804"/>
      <c r="BO2" s="804"/>
      <c r="BP2" s="804"/>
      <c r="BQ2" s="804"/>
      <c r="BR2" s="804"/>
      <c r="BS2" s="804"/>
      <c r="BT2" s="804"/>
      <c r="BU2" s="804"/>
      <c r="BV2" s="804"/>
      <c r="BW2" s="804"/>
      <c r="BX2" s="804"/>
      <c r="BY2" s="804"/>
      <c r="BZ2" s="804"/>
      <c r="CA2" s="804"/>
      <c r="CB2" s="804"/>
      <c r="CC2" s="804"/>
      <c r="CD2" s="804"/>
      <c r="CE2" s="804"/>
      <c r="CF2" s="804"/>
      <c r="CG2" s="804"/>
      <c r="CH2" s="804"/>
      <c r="CI2" s="804"/>
      <c r="CJ2" s="804"/>
      <c r="CK2" s="804"/>
      <c r="CL2" s="804"/>
      <c r="CM2" s="804"/>
      <c r="CN2" s="804"/>
      <c r="CO2" s="804"/>
      <c r="CP2" s="804"/>
      <c r="CQ2" s="804"/>
      <c r="CR2" s="804"/>
      <c r="CS2" s="804"/>
      <c r="CT2" s="804"/>
      <c r="CU2" s="804"/>
      <c r="CV2" s="804"/>
      <c r="CW2" s="804"/>
      <c r="CX2" s="804"/>
      <c r="CY2" s="804"/>
      <c r="CZ2" s="804"/>
      <c r="DA2" s="804"/>
    </row>
    <row r="3" spans="1:107" ht="21" customHeight="1">
      <c r="A3" s="805" t="s">
        <v>1411</v>
      </c>
      <c r="B3" s="805"/>
      <c r="C3" s="805"/>
      <c r="D3" s="805"/>
      <c r="E3" s="805"/>
      <c r="F3" s="805"/>
      <c r="G3" s="805"/>
      <c r="H3" s="805"/>
      <c r="I3" s="805"/>
      <c r="J3" s="805"/>
      <c r="K3" s="805"/>
      <c r="L3" s="805"/>
      <c r="M3" s="805"/>
      <c r="N3" s="805"/>
      <c r="O3" s="805"/>
      <c r="P3" s="805"/>
      <c r="Q3" s="805"/>
      <c r="R3" s="805"/>
      <c r="S3" s="805"/>
      <c r="T3" s="805"/>
      <c r="U3" s="805"/>
      <c r="V3" s="805"/>
      <c r="W3" s="805"/>
      <c r="X3" s="805"/>
      <c r="Y3" s="805"/>
      <c r="Z3" s="805"/>
      <c r="AA3" s="805"/>
      <c r="AB3" s="805"/>
      <c r="AC3" s="805"/>
      <c r="AD3" s="805"/>
      <c r="AE3" s="805"/>
      <c r="AF3" s="805"/>
      <c r="AG3" s="805"/>
      <c r="AH3" s="805"/>
      <c r="AI3" s="805"/>
      <c r="AJ3" s="805"/>
      <c r="AK3" s="805"/>
      <c r="AL3" s="805"/>
      <c r="AM3" s="805"/>
      <c r="AN3" s="805"/>
      <c r="AO3" s="805"/>
      <c r="AP3" s="805"/>
      <c r="AQ3" s="805"/>
      <c r="AR3" s="805"/>
      <c r="AS3" s="805"/>
      <c r="AT3" s="805"/>
      <c r="AU3" s="805"/>
      <c r="AV3" s="805"/>
      <c r="AW3" s="805"/>
      <c r="AX3" s="805"/>
      <c r="AY3" s="805"/>
      <c r="AZ3" s="805"/>
      <c r="BA3" s="805"/>
      <c r="BB3" s="805"/>
      <c r="BC3" s="805"/>
      <c r="BD3" s="805"/>
      <c r="BE3" s="805"/>
      <c r="BF3" s="805"/>
      <c r="BG3" s="805"/>
      <c r="BH3" s="805"/>
      <c r="BI3" s="805"/>
      <c r="BJ3" s="805"/>
      <c r="BK3" s="805"/>
      <c r="BL3" s="805"/>
      <c r="BM3" s="805"/>
      <c r="BN3" s="805"/>
      <c r="BO3" s="805"/>
      <c r="BP3" s="805"/>
      <c r="BQ3" s="805"/>
      <c r="BR3" s="805"/>
      <c r="BS3" s="805"/>
      <c r="BT3" s="805"/>
      <c r="BU3" s="805"/>
      <c r="BV3" s="805"/>
      <c r="BW3" s="805"/>
      <c r="BX3" s="805"/>
      <c r="BY3" s="805"/>
      <c r="BZ3" s="805"/>
      <c r="CA3" s="805"/>
      <c r="CB3" s="805"/>
      <c r="CC3" s="805"/>
      <c r="CD3" s="805"/>
      <c r="CE3" s="805"/>
      <c r="CF3" s="805"/>
      <c r="CG3" s="805"/>
      <c r="CH3" s="805"/>
      <c r="CI3" s="805"/>
      <c r="CJ3" s="805"/>
      <c r="CK3" s="805"/>
      <c r="CL3" s="805"/>
      <c r="CM3" s="805"/>
      <c r="CN3" s="805"/>
      <c r="CO3" s="805"/>
      <c r="CP3" s="805"/>
      <c r="CQ3" s="805"/>
      <c r="CR3" s="805"/>
      <c r="CS3" s="805"/>
      <c r="CT3" s="805"/>
      <c r="CU3" s="805"/>
      <c r="CV3" s="805"/>
      <c r="CW3" s="805"/>
      <c r="CX3" s="805"/>
      <c r="CY3" s="805"/>
      <c r="CZ3" s="805"/>
      <c r="DA3" s="805"/>
    </row>
    <row r="4" spans="1:107" ht="11.25" customHeight="1">
      <c r="A4" s="431"/>
      <c r="B4" s="431"/>
      <c r="C4" s="431"/>
      <c r="D4" s="431"/>
      <c r="E4" s="431"/>
      <c r="F4" s="431"/>
      <c r="G4" s="431"/>
      <c r="H4" s="431"/>
      <c r="I4" s="431"/>
      <c r="J4" s="431"/>
      <c r="K4" s="431"/>
      <c r="L4" s="431"/>
      <c r="M4" s="431"/>
      <c r="N4" s="431"/>
      <c r="O4" s="431"/>
      <c r="P4" s="431"/>
      <c r="Q4" s="431"/>
      <c r="R4" s="431"/>
      <c r="S4" s="431"/>
      <c r="T4" s="431"/>
      <c r="U4" s="431"/>
      <c r="V4" s="431"/>
      <c r="W4" s="431"/>
      <c r="X4" s="431"/>
      <c r="Y4" s="431"/>
      <c r="Z4" s="431"/>
      <c r="AA4" s="431"/>
      <c r="AB4" s="431"/>
      <c r="AC4" s="431"/>
      <c r="AD4" s="431"/>
      <c r="AE4" s="431"/>
      <c r="AF4" s="431"/>
      <c r="AG4" s="431"/>
      <c r="AH4" s="431"/>
      <c r="AI4" s="431"/>
      <c r="AJ4" s="431"/>
      <c r="AK4" s="431"/>
      <c r="AL4" s="431"/>
      <c r="AM4" s="431"/>
      <c r="AN4" s="431"/>
      <c r="AO4" s="431"/>
      <c r="AP4" s="431"/>
      <c r="AQ4" s="431"/>
      <c r="AR4" s="431"/>
      <c r="AS4" s="431"/>
      <c r="AT4" s="431"/>
      <c r="AU4" s="431"/>
      <c r="AV4" s="431"/>
      <c r="AW4" s="431"/>
      <c r="AX4" s="431"/>
      <c r="AY4" s="431"/>
      <c r="AZ4" s="431"/>
      <c r="BA4" s="431"/>
      <c r="BB4" s="431"/>
      <c r="BC4" s="431"/>
      <c r="BD4" s="431"/>
      <c r="BE4" s="431"/>
      <c r="BF4" s="431"/>
      <c r="BG4" s="431"/>
      <c r="BH4" s="431"/>
      <c r="BI4" s="431"/>
      <c r="BJ4" s="431"/>
      <c r="BK4" s="431"/>
      <c r="BL4" s="431"/>
      <c r="BM4" s="431"/>
      <c r="BN4" s="431"/>
      <c r="BO4" s="431"/>
      <c r="BP4" s="431"/>
      <c r="BQ4" s="431"/>
      <c r="BR4" s="431"/>
      <c r="BS4" s="431"/>
      <c r="BT4" s="431"/>
      <c r="BU4" s="431"/>
      <c r="BV4" s="431"/>
      <c r="BW4" s="431"/>
      <c r="BX4" s="431"/>
      <c r="BY4" s="431"/>
      <c r="BZ4" s="431"/>
      <c r="CA4" s="431"/>
      <c r="CB4" s="431"/>
      <c r="CC4" s="431"/>
      <c r="CD4" s="431"/>
      <c r="CE4" s="431"/>
      <c r="CF4" s="431"/>
      <c r="CG4" s="431"/>
      <c r="CH4" s="431"/>
      <c r="CI4" s="431"/>
      <c r="CJ4" s="431"/>
      <c r="CK4" s="431"/>
      <c r="CL4" s="431"/>
      <c r="CM4" s="431"/>
      <c r="CN4" s="431"/>
      <c r="CO4" s="431"/>
      <c r="CP4" s="431"/>
      <c r="CQ4" s="431"/>
      <c r="CR4" s="431"/>
      <c r="CS4" s="431"/>
      <c r="CT4" s="431"/>
      <c r="CU4" s="431"/>
      <c r="CV4" s="431"/>
      <c r="CW4" s="431"/>
      <c r="CX4" s="431"/>
      <c r="CY4" s="431"/>
      <c r="CZ4" s="431"/>
      <c r="DA4" s="431"/>
    </row>
    <row r="5" spans="1:107" ht="24" customHeight="1">
      <c r="AC5" s="842" t="s">
        <v>733</v>
      </c>
      <c r="AD5" s="842"/>
      <c r="AE5" s="842"/>
      <c r="AF5" s="842"/>
      <c r="AG5" s="842"/>
      <c r="AH5" s="842"/>
      <c r="AI5" s="842"/>
      <c r="AJ5" s="842"/>
      <c r="AK5" s="842"/>
      <c r="AL5" s="842"/>
      <c r="AM5" s="842"/>
      <c r="AN5" s="842"/>
      <c r="AO5" s="842"/>
      <c r="AP5" s="842"/>
      <c r="AQ5" s="842"/>
      <c r="AR5" s="842"/>
      <c r="AS5" s="842"/>
      <c r="AT5" s="842"/>
      <c r="AU5" s="842"/>
      <c r="AV5" s="842"/>
      <c r="AW5" s="842"/>
      <c r="AX5" s="842"/>
      <c r="AY5" s="842"/>
      <c r="AZ5" s="842"/>
      <c r="BA5" s="842"/>
      <c r="BB5" s="842"/>
      <c r="BC5" s="842"/>
      <c r="BD5" s="842"/>
      <c r="BE5" s="842"/>
      <c r="BF5" s="842"/>
      <c r="BG5" s="842"/>
      <c r="BH5" s="842"/>
      <c r="BI5" s="842"/>
      <c r="BJ5" s="842"/>
      <c r="BK5" s="842"/>
      <c r="BL5" s="842"/>
      <c r="BM5" s="842"/>
      <c r="BN5" s="842"/>
      <c r="BO5" s="842"/>
      <c r="BP5" s="842"/>
      <c r="BQ5" s="842"/>
      <c r="BR5" s="842"/>
      <c r="BS5" s="842"/>
      <c r="BT5" s="842"/>
      <c r="BU5" s="842"/>
      <c r="BV5" s="842"/>
      <c r="BW5" s="842"/>
      <c r="BX5" s="842"/>
      <c r="BY5" s="842"/>
      <c r="BZ5" s="842"/>
      <c r="CA5" s="842"/>
      <c r="CB5" s="842"/>
      <c r="CC5" s="842"/>
      <c r="CD5" s="842"/>
      <c r="CE5" s="842"/>
      <c r="CF5" s="842"/>
      <c r="CG5" s="842"/>
      <c r="CH5" s="842"/>
      <c r="CI5" s="842"/>
      <c r="CJ5" s="842"/>
      <c r="CK5" s="842"/>
      <c r="CL5" s="842"/>
      <c r="CM5" s="842"/>
      <c r="CN5" s="842"/>
      <c r="CO5" s="842"/>
      <c r="CP5" s="842"/>
      <c r="CQ5" s="842"/>
      <c r="CR5" s="842"/>
      <c r="CS5" s="842"/>
      <c r="CT5" s="842"/>
      <c r="CU5" s="842"/>
      <c r="CV5" s="842"/>
      <c r="CW5" s="842"/>
      <c r="CX5" s="842"/>
      <c r="CY5" s="842"/>
      <c r="CZ5" s="842"/>
      <c r="DA5" s="842"/>
    </row>
    <row r="6" spans="1:107" ht="36.75" customHeight="1">
      <c r="A6" s="791" t="s">
        <v>317</v>
      </c>
      <c r="B6" s="791" t="s">
        <v>318</v>
      </c>
      <c r="C6" s="790" t="s">
        <v>999</v>
      </c>
      <c r="D6" s="790"/>
      <c r="E6" s="790"/>
      <c r="F6" s="790"/>
      <c r="G6" s="790"/>
      <c r="H6" s="790"/>
      <c r="I6" s="790"/>
      <c r="J6" s="790"/>
      <c r="K6" s="790"/>
      <c r="L6" s="822" t="s">
        <v>1000</v>
      </c>
      <c r="M6" s="823"/>
      <c r="N6" s="823"/>
      <c r="O6" s="823"/>
      <c r="P6" s="823"/>
      <c r="Q6" s="823"/>
      <c r="R6" s="823"/>
      <c r="S6" s="823"/>
      <c r="T6" s="824"/>
      <c r="U6" s="790" t="s">
        <v>1001</v>
      </c>
      <c r="V6" s="790"/>
      <c r="W6" s="790"/>
      <c r="X6" s="790"/>
      <c r="Y6" s="790"/>
      <c r="Z6" s="790"/>
      <c r="AA6" s="790"/>
      <c r="AB6" s="790"/>
      <c r="AC6" s="790"/>
      <c r="AD6" s="790" t="s">
        <v>1002</v>
      </c>
      <c r="AE6" s="790"/>
      <c r="AF6" s="790"/>
      <c r="AG6" s="790"/>
      <c r="AH6" s="790"/>
      <c r="AI6" s="790"/>
      <c r="AJ6" s="790"/>
      <c r="AK6" s="790"/>
      <c r="AL6" s="790"/>
      <c r="AM6" s="791" t="s">
        <v>1003</v>
      </c>
      <c r="AN6" s="484"/>
      <c r="AO6" s="484"/>
      <c r="AP6" s="484"/>
      <c r="AQ6" s="484"/>
      <c r="AR6" s="484"/>
      <c r="AS6" s="484"/>
      <c r="AT6" s="484"/>
      <c r="AU6" s="484"/>
      <c r="AV6" s="484"/>
      <c r="AW6" s="484"/>
      <c r="AX6" s="484"/>
      <c r="AY6" s="484"/>
      <c r="AZ6" s="484"/>
      <c r="BA6" s="484"/>
      <c r="BB6" s="484"/>
      <c r="BC6" s="484"/>
      <c r="BD6" s="484"/>
      <c r="BE6" s="484"/>
      <c r="BF6" s="484"/>
      <c r="BG6" s="484"/>
      <c r="BH6" s="484"/>
      <c r="BI6" s="484"/>
      <c r="BJ6" s="484"/>
      <c r="BK6" s="484"/>
      <c r="BL6" s="484"/>
      <c r="BM6" s="484"/>
      <c r="BN6" s="484"/>
      <c r="BO6" s="484"/>
      <c r="BP6" s="484"/>
      <c r="BQ6" s="484"/>
      <c r="BR6" s="484"/>
      <c r="BS6" s="484"/>
      <c r="BT6" s="484"/>
      <c r="BU6" s="484"/>
      <c r="BV6" s="484"/>
      <c r="BW6" s="484"/>
      <c r="BX6" s="484"/>
      <c r="BY6" s="484"/>
      <c r="BZ6" s="484"/>
      <c r="CA6" s="484"/>
      <c r="CB6" s="484"/>
      <c r="CC6" s="484"/>
      <c r="CD6" s="484"/>
      <c r="CE6" s="484"/>
      <c r="CF6" s="484"/>
      <c r="CG6" s="484"/>
      <c r="CH6" s="484"/>
      <c r="CI6" s="484"/>
      <c r="CJ6" s="484"/>
      <c r="CK6" s="484"/>
      <c r="CL6" s="484"/>
      <c r="CM6" s="484"/>
      <c r="CN6" s="484"/>
      <c r="CO6" s="484"/>
      <c r="CP6" s="484"/>
      <c r="CQ6" s="484"/>
      <c r="CR6" s="484"/>
      <c r="CS6" s="484"/>
      <c r="CT6" s="484"/>
      <c r="CU6" s="484"/>
      <c r="CV6" s="484"/>
      <c r="CW6" s="484"/>
      <c r="CX6" s="484"/>
      <c r="CY6" s="484"/>
      <c r="CZ6" s="484"/>
      <c r="DA6" s="791" t="s">
        <v>249</v>
      </c>
    </row>
    <row r="7" spans="1:107" ht="18.75" customHeight="1">
      <c r="A7" s="792"/>
      <c r="B7" s="792"/>
      <c r="C7" s="798" t="s">
        <v>1000</v>
      </c>
      <c r="D7" s="819"/>
      <c r="E7" s="799"/>
      <c r="F7" s="822" t="s">
        <v>251</v>
      </c>
      <c r="G7" s="823"/>
      <c r="H7" s="823"/>
      <c r="I7" s="823"/>
      <c r="J7" s="823"/>
      <c r="K7" s="824"/>
      <c r="L7" s="791" t="s">
        <v>411</v>
      </c>
      <c r="M7" s="822" t="s">
        <v>251</v>
      </c>
      <c r="N7" s="823"/>
      <c r="O7" s="823"/>
      <c r="P7" s="823"/>
      <c r="Q7" s="823"/>
      <c r="R7" s="823"/>
      <c r="S7" s="823"/>
      <c r="T7" s="824"/>
      <c r="U7" s="798" t="s">
        <v>1004</v>
      </c>
      <c r="V7" s="819"/>
      <c r="W7" s="799"/>
      <c r="X7" s="822" t="s">
        <v>251</v>
      </c>
      <c r="Y7" s="823"/>
      <c r="Z7" s="823"/>
      <c r="AA7" s="823"/>
      <c r="AB7" s="823"/>
      <c r="AC7" s="824"/>
      <c r="AD7" s="792" t="s">
        <v>1005</v>
      </c>
      <c r="AE7" s="802" t="s">
        <v>251</v>
      </c>
      <c r="AF7" s="820"/>
      <c r="AG7" s="820"/>
      <c r="AH7" s="820"/>
      <c r="AI7" s="820"/>
      <c r="AJ7" s="820"/>
      <c r="AK7" s="820"/>
      <c r="AL7" s="803"/>
      <c r="AM7" s="792"/>
      <c r="AN7" s="790" t="s">
        <v>838</v>
      </c>
      <c r="AO7" s="356"/>
      <c r="AP7" s="356"/>
      <c r="AQ7" s="356"/>
      <c r="AR7" s="356"/>
      <c r="AS7" s="356"/>
      <c r="AT7" s="356"/>
      <c r="AU7" s="356"/>
      <c r="AV7" s="356"/>
      <c r="AW7" s="356"/>
      <c r="AX7" s="356"/>
      <c r="AY7" s="356"/>
      <c r="AZ7" s="356"/>
      <c r="BA7" s="790" t="s">
        <v>939</v>
      </c>
      <c r="BB7" s="356"/>
      <c r="BC7" s="356"/>
      <c r="BD7" s="356"/>
      <c r="BE7" s="386"/>
      <c r="BF7" s="356"/>
      <c r="BG7" s="356"/>
      <c r="BH7" s="356"/>
      <c r="BI7" s="356"/>
      <c r="BJ7" s="356"/>
      <c r="BK7" s="356"/>
      <c r="BL7" s="356"/>
      <c r="BM7" s="356"/>
      <c r="BN7" s="790" t="s">
        <v>940</v>
      </c>
      <c r="BO7" s="829" t="s">
        <v>956</v>
      </c>
      <c r="BP7" s="829"/>
      <c r="BQ7" s="829"/>
      <c r="BR7" s="829"/>
      <c r="BS7" s="829"/>
      <c r="BT7" s="829"/>
      <c r="BU7" s="829"/>
      <c r="BV7" s="829"/>
      <c r="BW7" s="829"/>
      <c r="BX7" s="829"/>
      <c r="BY7" s="829"/>
      <c r="BZ7" s="829"/>
      <c r="CA7" s="829"/>
      <c r="CB7" s="829"/>
      <c r="CC7" s="829"/>
      <c r="CD7" s="829"/>
      <c r="CE7" s="829"/>
      <c r="CF7" s="829"/>
      <c r="CG7" s="829"/>
      <c r="CH7" s="829"/>
      <c r="CI7" s="829"/>
      <c r="CJ7" s="829"/>
      <c r="CK7" s="790" t="s">
        <v>960</v>
      </c>
      <c r="CL7" s="790"/>
      <c r="CM7" s="790"/>
      <c r="CN7" s="790"/>
      <c r="CO7" s="790"/>
      <c r="CP7" s="790"/>
      <c r="CQ7" s="790"/>
      <c r="CR7" s="790"/>
      <c r="CS7" s="790"/>
      <c r="CT7" s="790"/>
      <c r="CU7" s="790"/>
      <c r="CV7" s="790"/>
      <c r="CW7" s="790"/>
      <c r="CX7" s="790"/>
      <c r="CY7" s="790" t="s">
        <v>319</v>
      </c>
      <c r="CZ7" s="790"/>
      <c r="DA7" s="792"/>
    </row>
    <row r="8" spans="1:107" ht="68.25" customHeight="1">
      <c r="A8" s="792"/>
      <c r="B8" s="792"/>
      <c r="C8" s="802"/>
      <c r="D8" s="820"/>
      <c r="E8" s="803"/>
      <c r="F8" s="790" t="s">
        <v>451</v>
      </c>
      <c r="G8" s="790"/>
      <c r="H8" s="790" t="s">
        <v>456</v>
      </c>
      <c r="I8" s="790"/>
      <c r="J8" s="790" t="s">
        <v>1006</v>
      </c>
      <c r="K8" s="790"/>
      <c r="L8" s="792"/>
      <c r="M8" s="837" t="s">
        <v>1007</v>
      </c>
      <c r="N8" s="822" t="s">
        <v>251</v>
      </c>
      <c r="O8" s="823"/>
      <c r="P8" s="824"/>
      <c r="Q8" s="837" t="s">
        <v>837</v>
      </c>
      <c r="R8" s="822" t="s">
        <v>251</v>
      </c>
      <c r="S8" s="823"/>
      <c r="T8" s="824"/>
      <c r="U8" s="802"/>
      <c r="V8" s="820"/>
      <c r="W8" s="803"/>
      <c r="X8" s="790" t="s">
        <v>451</v>
      </c>
      <c r="Y8" s="790"/>
      <c r="Z8" s="790" t="s">
        <v>456</v>
      </c>
      <c r="AA8" s="790"/>
      <c r="AB8" s="790" t="s">
        <v>1006</v>
      </c>
      <c r="AC8" s="790"/>
      <c r="AD8" s="792"/>
      <c r="AE8" s="837" t="s">
        <v>1007</v>
      </c>
      <c r="AF8" s="822" t="s">
        <v>251</v>
      </c>
      <c r="AG8" s="823"/>
      <c r="AH8" s="824"/>
      <c r="AI8" s="837" t="s">
        <v>837</v>
      </c>
      <c r="AJ8" s="822" t="s">
        <v>251</v>
      </c>
      <c r="AK8" s="823"/>
      <c r="AL8" s="824"/>
      <c r="AM8" s="792"/>
      <c r="AN8" s="790"/>
      <c r="AO8" s="790" t="s">
        <v>704</v>
      </c>
      <c r="AP8" s="790"/>
      <c r="AQ8" s="790"/>
      <c r="AR8" s="790"/>
      <c r="AS8" s="790"/>
      <c r="AT8" s="790"/>
      <c r="AU8" s="790"/>
      <c r="AV8" s="790"/>
      <c r="AW8" s="790"/>
      <c r="AX8" s="790"/>
      <c r="AY8" s="790"/>
      <c r="AZ8" s="790"/>
      <c r="BA8" s="790"/>
      <c r="BB8" s="790" t="s">
        <v>958</v>
      </c>
      <c r="BC8" s="790"/>
      <c r="BD8" s="790"/>
      <c r="BE8" s="790"/>
      <c r="BF8" s="790"/>
      <c r="BG8" s="790"/>
      <c r="BH8" s="790"/>
      <c r="BI8" s="790"/>
      <c r="BJ8" s="790"/>
      <c r="BK8" s="790"/>
      <c r="BL8" s="790"/>
      <c r="BM8" s="790"/>
      <c r="BN8" s="790"/>
      <c r="BO8" s="829"/>
      <c r="BP8" s="829"/>
      <c r="BQ8" s="829"/>
      <c r="BR8" s="829"/>
      <c r="BS8" s="829"/>
      <c r="BT8" s="829"/>
      <c r="BU8" s="829"/>
      <c r="BV8" s="829"/>
      <c r="BW8" s="829"/>
      <c r="BX8" s="829"/>
      <c r="BY8" s="829"/>
      <c r="BZ8" s="829"/>
      <c r="CA8" s="829"/>
      <c r="CB8" s="829"/>
      <c r="CC8" s="829"/>
      <c r="CD8" s="829"/>
      <c r="CE8" s="829"/>
      <c r="CF8" s="829"/>
      <c r="CG8" s="829"/>
      <c r="CH8" s="829"/>
      <c r="CI8" s="829"/>
      <c r="CJ8" s="829"/>
      <c r="CK8" s="790"/>
      <c r="CL8" s="790"/>
      <c r="CM8" s="790"/>
      <c r="CN8" s="790"/>
      <c r="CO8" s="790"/>
      <c r="CP8" s="790"/>
      <c r="CQ8" s="790"/>
      <c r="CR8" s="790"/>
      <c r="CS8" s="790"/>
      <c r="CT8" s="790"/>
      <c r="CU8" s="790"/>
      <c r="CV8" s="790"/>
      <c r="CW8" s="790"/>
      <c r="CX8" s="790"/>
      <c r="CY8" s="790"/>
      <c r="CZ8" s="790"/>
      <c r="DA8" s="792"/>
    </row>
    <row r="9" spans="1:107" ht="30.75" customHeight="1">
      <c r="A9" s="792"/>
      <c r="B9" s="792"/>
      <c r="C9" s="840" t="s">
        <v>411</v>
      </c>
      <c r="D9" s="822" t="s">
        <v>251</v>
      </c>
      <c r="E9" s="824"/>
      <c r="F9" s="790" t="s">
        <v>251</v>
      </c>
      <c r="G9" s="790"/>
      <c r="H9" s="790" t="s">
        <v>251</v>
      </c>
      <c r="I9" s="790"/>
      <c r="J9" s="790" t="s">
        <v>251</v>
      </c>
      <c r="K9" s="790"/>
      <c r="L9" s="792"/>
      <c r="M9" s="838"/>
      <c r="N9" s="479"/>
      <c r="O9" s="480"/>
      <c r="P9" s="481"/>
      <c r="Q9" s="838"/>
      <c r="R9" s="479"/>
      <c r="S9" s="480"/>
      <c r="T9" s="481"/>
      <c r="U9" s="840" t="s">
        <v>411</v>
      </c>
      <c r="V9" s="822" t="s">
        <v>251</v>
      </c>
      <c r="W9" s="824"/>
      <c r="X9" s="790" t="s">
        <v>251</v>
      </c>
      <c r="Y9" s="790"/>
      <c r="Z9" s="790" t="s">
        <v>251</v>
      </c>
      <c r="AA9" s="790"/>
      <c r="AB9" s="790" t="s">
        <v>251</v>
      </c>
      <c r="AC9" s="790"/>
      <c r="AD9" s="792"/>
      <c r="AE9" s="838"/>
      <c r="AF9" s="479"/>
      <c r="AG9" s="480"/>
      <c r="AH9" s="481"/>
      <c r="AI9" s="838"/>
      <c r="AJ9" s="479"/>
      <c r="AK9" s="480"/>
      <c r="AL9" s="481"/>
      <c r="AM9" s="792"/>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440"/>
      <c r="BP9" s="440"/>
      <c r="BQ9" s="440"/>
      <c r="BR9" s="440"/>
      <c r="BS9" s="440"/>
      <c r="BT9" s="440"/>
      <c r="BU9" s="440"/>
      <c r="BV9" s="440"/>
      <c r="BW9" s="440"/>
      <c r="BX9" s="440"/>
      <c r="BY9" s="440"/>
      <c r="BZ9" s="440"/>
      <c r="CA9" s="440"/>
      <c r="CB9" s="440"/>
      <c r="CC9" s="440"/>
      <c r="CD9" s="440"/>
      <c r="CE9" s="440"/>
      <c r="CF9" s="440"/>
      <c r="CG9" s="440"/>
      <c r="CH9" s="440"/>
      <c r="CI9" s="440"/>
      <c r="CJ9" s="440"/>
      <c r="CK9" s="11"/>
      <c r="CL9" s="11"/>
      <c r="CM9" s="11"/>
      <c r="CN9" s="11"/>
      <c r="CO9" s="11"/>
      <c r="CP9" s="11"/>
      <c r="CQ9" s="11"/>
      <c r="CR9" s="11"/>
      <c r="CS9" s="11"/>
      <c r="CT9" s="11"/>
      <c r="CU9" s="11"/>
      <c r="CV9" s="11"/>
      <c r="CW9" s="11"/>
      <c r="CX9" s="11"/>
      <c r="CY9" s="11"/>
      <c r="CZ9" s="11"/>
      <c r="DA9" s="792"/>
    </row>
    <row r="10" spans="1:107" ht="75" customHeight="1">
      <c r="A10" s="793"/>
      <c r="B10" s="793"/>
      <c r="C10" s="841"/>
      <c r="D10" s="11" t="s">
        <v>1008</v>
      </c>
      <c r="E10" s="11" t="s">
        <v>1009</v>
      </c>
      <c r="F10" s="11" t="s">
        <v>1008</v>
      </c>
      <c r="G10" s="11" t="s">
        <v>1009</v>
      </c>
      <c r="H10" s="11" t="s">
        <v>1008</v>
      </c>
      <c r="I10" s="11" t="s">
        <v>1009</v>
      </c>
      <c r="J10" s="11" t="s">
        <v>1008</v>
      </c>
      <c r="K10" s="11" t="s">
        <v>1009</v>
      </c>
      <c r="L10" s="793"/>
      <c r="M10" s="839"/>
      <c r="N10" s="11" t="s">
        <v>451</v>
      </c>
      <c r="O10" s="11" t="s">
        <v>456</v>
      </c>
      <c r="P10" s="485" t="s">
        <v>1006</v>
      </c>
      <c r="Q10" s="839"/>
      <c r="R10" s="11" t="s">
        <v>451</v>
      </c>
      <c r="S10" s="11" t="s">
        <v>456</v>
      </c>
      <c r="T10" s="11" t="s">
        <v>1006</v>
      </c>
      <c r="U10" s="841"/>
      <c r="V10" s="11" t="s">
        <v>1008</v>
      </c>
      <c r="W10" s="11" t="s">
        <v>1009</v>
      </c>
      <c r="X10" s="11" t="s">
        <v>1008</v>
      </c>
      <c r="Y10" s="11" t="s">
        <v>1009</v>
      </c>
      <c r="Z10" s="11" t="s">
        <v>1008</v>
      </c>
      <c r="AA10" s="11" t="s">
        <v>1009</v>
      </c>
      <c r="AB10" s="11" t="s">
        <v>1008</v>
      </c>
      <c r="AC10" s="11" t="s">
        <v>1009</v>
      </c>
      <c r="AD10" s="793"/>
      <c r="AE10" s="839"/>
      <c r="AF10" s="11" t="s">
        <v>451</v>
      </c>
      <c r="AG10" s="11" t="s">
        <v>456</v>
      </c>
      <c r="AH10" s="485" t="s">
        <v>1006</v>
      </c>
      <c r="AI10" s="839"/>
      <c r="AJ10" s="11" t="s">
        <v>451</v>
      </c>
      <c r="AK10" s="11" t="s">
        <v>456</v>
      </c>
      <c r="AL10" s="11" t="s">
        <v>1006</v>
      </c>
      <c r="AM10" s="793"/>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440"/>
      <c r="BP10" s="440"/>
      <c r="BQ10" s="440"/>
      <c r="BR10" s="440"/>
      <c r="BS10" s="440"/>
      <c r="BT10" s="440"/>
      <c r="BU10" s="440"/>
      <c r="BV10" s="440"/>
      <c r="BW10" s="440"/>
      <c r="BX10" s="440"/>
      <c r="BY10" s="440"/>
      <c r="BZ10" s="440"/>
      <c r="CA10" s="440"/>
      <c r="CB10" s="440"/>
      <c r="CC10" s="440"/>
      <c r="CD10" s="440"/>
      <c r="CE10" s="440"/>
      <c r="CF10" s="440"/>
      <c r="CG10" s="440"/>
      <c r="CH10" s="440"/>
      <c r="CI10" s="440"/>
      <c r="CJ10" s="440"/>
      <c r="CK10" s="11"/>
      <c r="CL10" s="11"/>
      <c r="CM10" s="11"/>
      <c r="CN10" s="11"/>
      <c r="CO10" s="11"/>
      <c r="CP10" s="11"/>
      <c r="CQ10" s="11"/>
      <c r="CR10" s="11"/>
      <c r="CS10" s="11"/>
      <c r="CT10" s="11"/>
      <c r="CU10" s="11"/>
      <c r="CV10" s="11"/>
      <c r="CW10" s="11"/>
      <c r="CX10" s="11"/>
      <c r="CY10" s="11"/>
      <c r="CZ10" s="11"/>
      <c r="DA10" s="793"/>
    </row>
    <row r="11" spans="1:107" ht="18.75" customHeight="1">
      <c r="A11" s="59">
        <v>1</v>
      </c>
      <c r="B11" s="59">
        <v>2</v>
      </c>
      <c r="C11" s="59" t="s">
        <v>1010</v>
      </c>
      <c r="D11" s="486" t="s">
        <v>1011</v>
      </c>
      <c r="E11" s="486" t="s">
        <v>1012</v>
      </c>
      <c r="F11" s="59">
        <v>6</v>
      </c>
      <c r="G11" s="59">
        <v>7</v>
      </c>
      <c r="H11" s="59">
        <v>8</v>
      </c>
      <c r="I11" s="59">
        <v>9</v>
      </c>
      <c r="J11" s="59">
        <v>10</v>
      </c>
      <c r="K11" s="59">
        <v>11</v>
      </c>
      <c r="L11" s="59"/>
      <c r="M11" s="59"/>
      <c r="N11" s="59">
        <v>3</v>
      </c>
      <c r="O11" s="59"/>
      <c r="P11" s="59"/>
      <c r="Q11" s="59">
        <v>4</v>
      </c>
      <c r="R11" s="59"/>
      <c r="S11" s="59"/>
      <c r="T11" s="59"/>
      <c r="U11" s="486" t="s">
        <v>1013</v>
      </c>
      <c r="V11" s="486" t="s">
        <v>1014</v>
      </c>
      <c r="W11" s="486" t="s">
        <v>1015</v>
      </c>
      <c r="X11" s="59">
        <v>15</v>
      </c>
      <c r="Y11" s="59">
        <v>16</v>
      </c>
      <c r="Z11" s="59">
        <v>17</v>
      </c>
      <c r="AA11" s="59">
        <v>18</v>
      </c>
      <c r="AB11" s="59">
        <v>19</v>
      </c>
      <c r="AC11" s="59">
        <v>20</v>
      </c>
      <c r="AD11" s="59"/>
      <c r="AE11" s="59"/>
      <c r="AF11" s="59"/>
      <c r="AG11" s="59"/>
      <c r="AH11" s="59"/>
      <c r="AI11" s="59">
        <v>5</v>
      </c>
      <c r="AJ11" s="59"/>
      <c r="AK11" s="59"/>
      <c r="AL11" s="59"/>
      <c r="AM11" s="486" t="s">
        <v>1016</v>
      </c>
      <c r="AN11" s="59">
        <v>8</v>
      </c>
      <c r="AO11" s="59"/>
      <c r="AP11" s="59"/>
      <c r="AQ11" s="59"/>
      <c r="AR11" s="59"/>
      <c r="AS11" s="59"/>
      <c r="AT11" s="59"/>
      <c r="AU11" s="242"/>
      <c r="AV11" s="59"/>
      <c r="AW11" s="59"/>
      <c r="AX11" s="59"/>
      <c r="AY11" s="59"/>
      <c r="AZ11" s="59"/>
      <c r="BA11" s="59">
        <v>9</v>
      </c>
      <c r="BB11" s="325"/>
      <c r="BC11" s="325"/>
      <c r="BD11" s="376"/>
      <c r="BE11" s="376" t="e">
        <f>BD11-BD12</f>
        <v>#VALUE!</v>
      </c>
      <c r="BF11" s="325"/>
      <c r="BG11" s="325"/>
      <c r="BH11" s="242"/>
      <c r="BI11" s="59"/>
      <c r="BJ11" s="82"/>
      <c r="BK11" s="59"/>
      <c r="BL11" s="59"/>
      <c r="BM11" s="59"/>
      <c r="BN11" s="243" t="s">
        <v>927</v>
      </c>
      <c r="BO11" s="242">
        <v>11</v>
      </c>
      <c r="BP11" s="59">
        <v>12</v>
      </c>
      <c r="BQ11" s="338"/>
      <c r="BR11" s="338"/>
      <c r="BS11" s="59"/>
      <c r="BT11" s="59"/>
      <c r="BU11" s="59"/>
      <c r="BV11" s="59"/>
      <c r="BW11" s="59"/>
      <c r="BX11" s="59"/>
      <c r="BY11" s="59"/>
      <c r="BZ11" s="59"/>
      <c r="CA11" s="242"/>
      <c r="CB11" s="242"/>
      <c r="CC11" s="80"/>
      <c r="CD11" s="80"/>
      <c r="CE11" s="59"/>
      <c r="CF11" s="59"/>
      <c r="CG11" s="59"/>
      <c r="CH11" s="59"/>
      <c r="CI11" s="59"/>
      <c r="CJ11" s="59"/>
      <c r="CK11" s="242">
        <v>13</v>
      </c>
      <c r="CL11" s="242" t="s">
        <v>935</v>
      </c>
      <c r="CM11" s="82">
        <v>15</v>
      </c>
      <c r="CN11" s="59">
        <v>16</v>
      </c>
      <c r="CO11" s="82">
        <v>17</v>
      </c>
      <c r="CP11" s="59">
        <v>18</v>
      </c>
      <c r="CQ11" s="59">
        <v>19</v>
      </c>
      <c r="CR11" s="242" t="s">
        <v>936</v>
      </c>
      <c r="CS11" s="242">
        <v>21</v>
      </c>
      <c r="CT11" s="59">
        <v>22</v>
      </c>
      <c r="CU11" s="59">
        <v>23</v>
      </c>
      <c r="CV11" s="59">
        <v>24</v>
      </c>
      <c r="CW11" s="59">
        <v>25</v>
      </c>
      <c r="CX11" s="59">
        <v>26</v>
      </c>
      <c r="CY11" s="243" t="s">
        <v>937</v>
      </c>
      <c r="CZ11" s="243" t="s">
        <v>938</v>
      </c>
      <c r="DA11" s="59">
        <v>22</v>
      </c>
    </row>
    <row r="12" spans="1:107">
      <c r="A12" s="393"/>
      <c r="B12" s="394" t="s">
        <v>411</v>
      </c>
      <c r="C12" s="398">
        <f>C13+C24+C36</f>
        <v>481892.05677179963</v>
      </c>
      <c r="D12" s="398">
        <f t="shared" ref="D12:AL12" si="0">D13+D24+D36</f>
        <v>39546.056771799631</v>
      </c>
      <c r="E12" s="398">
        <f t="shared" si="0"/>
        <v>442346</v>
      </c>
      <c r="F12" s="398">
        <f t="shared" si="0"/>
        <v>10479</v>
      </c>
      <c r="G12" s="398">
        <f t="shared" si="0"/>
        <v>117974</v>
      </c>
      <c r="H12" s="398">
        <f t="shared" si="0"/>
        <v>24947.056771799631</v>
      </c>
      <c r="I12" s="398">
        <f t="shared" si="0"/>
        <v>63876</v>
      </c>
      <c r="J12" s="398">
        <f t="shared" si="0"/>
        <v>4120</v>
      </c>
      <c r="K12" s="398">
        <f t="shared" si="0"/>
        <v>260679</v>
      </c>
      <c r="L12" s="398">
        <f t="shared" si="0"/>
        <v>462696.05677179963</v>
      </c>
      <c r="M12" s="398">
        <f t="shared" si="0"/>
        <v>20167.056771799631</v>
      </c>
      <c r="N12" s="398">
        <f t="shared" si="0"/>
        <v>10479</v>
      </c>
      <c r="O12" s="398">
        <f t="shared" si="0"/>
        <v>24947.056771799631</v>
      </c>
      <c r="P12" s="398">
        <f t="shared" si="0"/>
        <v>4120</v>
      </c>
      <c r="Q12" s="398">
        <f t="shared" si="0"/>
        <v>442529</v>
      </c>
      <c r="R12" s="398">
        <f t="shared" si="0"/>
        <v>117974</v>
      </c>
      <c r="S12" s="398">
        <f t="shared" si="0"/>
        <v>63693</v>
      </c>
      <c r="T12" s="398">
        <f t="shared" si="0"/>
        <v>260679</v>
      </c>
      <c r="U12" s="398">
        <f t="shared" si="0"/>
        <v>396842</v>
      </c>
      <c r="V12" s="398">
        <f t="shared" si="0"/>
        <v>12975</v>
      </c>
      <c r="W12" s="398">
        <f t="shared" si="0"/>
        <v>383867</v>
      </c>
      <c r="X12" s="398">
        <f t="shared" si="0"/>
        <v>3949</v>
      </c>
      <c r="Y12" s="398">
        <f t="shared" si="0"/>
        <v>114066</v>
      </c>
      <c r="Z12" s="398">
        <f t="shared" si="0"/>
        <v>9016</v>
      </c>
      <c r="AA12" s="398">
        <f t="shared" si="0"/>
        <v>48071</v>
      </c>
      <c r="AB12" s="487">
        <f t="shared" si="0"/>
        <v>10</v>
      </c>
      <c r="AC12" s="398">
        <f t="shared" si="0"/>
        <v>221730</v>
      </c>
      <c r="AD12" s="398">
        <f t="shared" si="0"/>
        <v>396842</v>
      </c>
      <c r="AE12" s="398">
        <f t="shared" si="0"/>
        <v>12975</v>
      </c>
      <c r="AF12" s="398">
        <f t="shared" si="0"/>
        <v>3949</v>
      </c>
      <c r="AG12" s="398">
        <f t="shared" si="0"/>
        <v>9016</v>
      </c>
      <c r="AH12" s="487">
        <f t="shared" si="0"/>
        <v>10</v>
      </c>
      <c r="AI12" s="398">
        <f t="shared" si="0"/>
        <v>383867</v>
      </c>
      <c r="AJ12" s="398">
        <f t="shared" si="0"/>
        <v>114066</v>
      </c>
      <c r="AK12" s="398">
        <f t="shared" si="0"/>
        <v>48071</v>
      </c>
      <c r="AL12" s="398">
        <f t="shared" si="0"/>
        <v>221730</v>
      </c>
      <c r="AM12" s="488">
        <f t="shared" ref="AM12:AM13" si="1">U12/C12*100</f>
        <v>82.35080749378794</v>
      </c>
      <c r="AN12" s="398" t="e">
        <f t="shared" ref="AN12:CY12" si="2">AN13+AN24+AN36</f>
        <v>#VALUE!</v>
      </c>
      <c r="AO12" s="398" t="e">
        <f t="shared" si="2"/>
        <v>#VALUE!</v>
      </c>
      <c r="AP12" s="398" t="e">
        <f t="shared" si="2"/>
        <v>#VALUE!</v>
      </c>
      <c r="AQ12" s="398" t="e">
        <f t="shared" si="2"/>
        <v>#VALUE!</v>
      </c>
      <c r="AR12" s="398" t="e">
        <f t="shared" si="2"/>
        <v>#VALUE!</v>
      </c>
      <c r="AS12" s="398" t="e">
        <f t="shared" si="2"/>
        <v>#VALUE!</v>
      </c>
      <c r="AT12" s="398" t="e">
        <f t="shared" si="2"/>
        <v>#REF!</v>
      </c>
      <c r="AU12" s="398" t="e">
        <f t="shared" si="2"/>
        <v>#REF!</v>
      </c>
      <c r="AV12" s="398" t="e">
        <f t="shared" si="2"/>
        <v>#REF!</v>
      </c>
      <c r="AW12" s="398" t="e">
        <f t="shared" si="2"/>
        <v>#REF!</v>
      </c>
      <c r="AX12" s="398" t="e">
        <f t="shared" si="2"/>
        <v>#REF!</v>
      </c>
      <c r="AY12" s="398" t="e">
        <f t="shared" si="2"/>
        <v>#REF!</v>
      </c>
      <c r="AZ12" s="398" t="e">
        <f t="shared" si="2"/>
        <v>#REF!</v>
      </c>
      <c r="BA12" s="398" t="e">
        <f t="shared" si="2"/>
        <v>#VALUE!</v>
      </c>
      <c r="BB12" s="398" t="e">
        <f t="shared" si="2"/>
        <v>#VALUE!</v>
      </c>
      <c r="BC12" s="398" t="e">
        <f t="shared" si="2"/>
        <v>#VALUE!</v>
      </c>
      <c r="BD12" s="398" t="e">
        <f t="shared" si="2"/>
        <v>#VALUE!</v>
      </c>
      <c r="BE12" s="398" t="e">
        <f t="shared" si="2"/>
        <v>#VALUE!</v>
      </c>
      <c r="BF12" s="398" t="e">
        <f t="shared" si="2"/>
        <v>#VALUE!</v>
      </c>
      <c r="BG12" s="398" t="e">
        <f t="shared" si="2"/>
        <v>#REF!</v>
      </c>
      <c r="BH12" s="398" t="e">
        <f t="shared" si="2"/>
        <v>#REF!</v>
      </c>
      <c r="BI12" s="398" t="e">
        <f t="shared" si="2"/>
        <v>#REF!</v>
      </c>
      <c r="BJ12" s="398" t="e">
        <f t="shared" si="2"/>
        <v>#REF!</v>
      </c>
      <c r="BK12" s="398" t="e">
        <f t="shared" si="2"/>
        <v>#REF!</v>
      </c>
      <c r="BL12" s="398" t="e">
        <f t="shared" si="2"/>
        <v>#REF!</v>
      </c>
      <c r="BM12" s="398" t="e">
        <f t="shared" si="2"/>
        <v>#REF!</v>
      </c>
      <c r="BN12" s="398" t="e">
        <f t="shared" si="2"/>
        <v>#VALUE!</v>
      </c>
      <c r="BO12" s="398" t="e">
        <f t="shared" si="2"/>
        <v>#VALUE!</v>
      </c>
      <c r="BP12" s="398" t="e">
        <f t="shared" si="2"/>
        <v>#VALUE!</v>
      </c>
      <c r="BQ12" s="398" t="e">
        <f t="shared" si="2"/>
        <v>#VALUE!</v>
      </c>
      <c r="BR12" s="398" t="e">
        <f t="shared" si="2"/>
        <v>#VALUE!</v>
      </c>
      <c r="BS12" s="398" t="e">
        <f t="shared" si="2"/>
        <v>#VALUE!</v>
      </c>
      <c r="BT12" s="398" t="e">
        <f t="shared" si="2"/>
        <v>#VALUE!</v>
      </c>
      <c r="BU12" s="398" t="e">
        <f t="shared" si="2"/>
        <v>#VALUE!</v>
      </c>
      <c r="BV12" s="398" t="e">
        <f t="shared" si="2"/>
        <v>#VALUE!</v>
      </c>
      <c r="BW12" s="398" t="e">
        <f t="shared" si="2"/>
        <v>#VALUE!</v>
      </c>
      <c r="BX12" s="398" t="e">
        <f t="shared" si="2"/>
        <v>#VALUE!</v>
      </c>
      <c r="BY12" s="398" t="e">
        <f t="shared" si="2"/>
        <v>#REF!</v>
      </c>
      <c r="BZ12" s="398" t="e">
        <f t="shared" si="2"/>
        <v>#REF!</v>
      </c>
      <c r="CA12" s="398" t="e">
        <f t="shared" si="2"/>
        <v>#VALUE!</v>
      </c>
      <c r="CB12" s="398" t="e">
        <f t="shared" si="2"/>
        <v>#VALUE!</v>
      </c>
      <c r="CC12" s="398" t="e">
        <f t="shared" si="2"/>
        <v>#VALUE!</v>
      </c>
      <c r="CD12" s="398" t="e">
        <f t="shared" si="2"/>
        <v>#VALUE!</v>
      </c>
      <c r="CE12" s="398" t="e">
        <f t="shared" si="2"/>
        <v>#VALUE!</v>
      </c>
      <c r="CF12" s="398" t="e">
        <f t="shared" si="2"/>
        <v>#VALUE!</v>
      </c>
      <c r="CG12" s="398" t="e">
        <f t="shared" si="2"/>
        <v>#VALUE!</v>
      </c>
      <c r="CH12" s="398" t="e">
        <f t="shared" si="2"/>
        <v>#VALUE!</v>
      </c>
      <c r="CI12" s="398" t="e">
        <f t="shared" si="2"/>
        <v>#VALUE!</v>
      </c>
      <c r="CJ12" s="398" t="e">
        <f t="shared" si="2"/>
        <v>#VALUE!</v>
      </c>
      <c r="CK12" s="398" t="e">
        <f t="shared" si="2"/>
        <v>#VALUE!</v>
      </c>
      <c r="CL12" s="398" t="e">
        <f t="shared" si="2"/>
        <v>#VALUE!</v>
      </c>
      <c r="CM12" s="398" t="e">
        <f t="shared" si="2"/>
        <v>#VALUE!</v>
      </c>
      <c r="CN12" s="398" t="e">
        <f t="shared" si="2"/>
        <v>#VALUE!</v>
      </c>
      <c r="CO12" s="398" t="e">
        <f t="shared" si="2"/>
        <v>#VALUE!</v>
      </c>
      <c r="CP12" s="398" t="e">
        <f t="shared" si="2"/>
        <v>#VALUE!</v>
      </c>
      <c r="CQ12" s="398" t="e">
        <f t="shared" si="2"/>
        <v>#REF!</v>
      </c>
      <c r="CR12" s="398" t="e">
        <f t="shared" si="2"/>
        <v>#VALUE!</v>
      </c>
      <c r="CS12" s="398" t="e">
        <f t="shared" si="2"/>
        <v>#VALUE!</v>
      </c>
      <c r="CT12" s="398" t="e">
        <f t="shared" si="2"/>
        <v>#VALUE!</v>
      </c>
      <c r="CU12" s="398" t="e">
        <f t="shared" si="2"/>
        <v>#VALUE!</v>
      </c>
      <c r="CV12" s="398" t="e">
        <f t="shared" si="2"/>
        <v>#VALUE!</v>
      </c>
      <c r="CW12" s="398" t="e">
        <f t="shared" si="2"/>
        <v>#VALUE!</v>
      </c>
      <c r="CX12" s="398" t="e">
        <f t="shared" si="2"/>
        <v>#VALUE!</v>
      </c>
      <c r="CY12" s="398" t="e">
        <f t="shared" si="2"/>
        <v>#VALUE!</v>
      </c>
      <c r="CZ12" s="398" t="e">
        <f t="shared" ref="CZ12:DA12" si="3">CZ13+CZ24+CZ36</f>
        <v>#VALUE!</v>
      </c>
      <c r="DA12" s="398">
        <f t="shared" si="3"/>
        <v>0</v>
      </c>
    </row>
    <row r="13" spans="1:107" s="180" customFormat="1">
      <c r="A13" s="20" t="s">
        <v>8</v>
      </c>
      <c r="B13" s="44" t="s">
        <v>327</v>
      </c>
      <c r="C13" s="34">
        <f t="shared" ref="C13:G13" si="4">SUM(C14:C23)</f>
        <v>94264.056771799631</v>
      </c>
      <c r="D13" s="34">
        <f t="shared" si="4"/>
        <v>27770.056771799631</v>
      </c>
      <c r="E13" s="34">
        <f t="shared" si="4"/>
        <v>66494</v>
      </c>
      <c r="F13" s="34">
        <f t="shared" si="4"/>
        <v>6802</v>
      </c>
      <c r="G13" s="34">
        <f t="shared" si="4"/>
        <v>50421</v>
      </c>
      <c r="H13" s="34">
        <f>SUM(H14:H23)</f>
        <v>20968.056771799631</v>
      </c>
      <c r="I13" s="34">
        <f t="shared" ref="I13:K13" si="5">SUM(I14:I22)</f>
        <v>16256</v>
      </c>
      <c r="J13" s="34">
        <f t="shared" si="5"/>
        <v>0</v>
      </c>
      <c r="K13" s="34">
        <f t="shared" si="5"/>
        <v>0</v>
      </c>
      <c r="L13" s="34">
        <f>SUM(L14:L22)</f>
        <v>75068.056771799631</v>
      </c>
      <c r="M13" s="34">
        <f t="shared" ref="M13:AL13" si="6">SUM(M14:M22)</f>
        <v>8391.0567717996291</v>
      </c>
      <c r="N13" s="34">
        <f t="shared" si="6"/>
        <v>6802</v>
      </c>
      <c r="O13" s="34">
        <f>SUM(O14:O23)</f>
        <v>20968.056771799631</v>
      </c>
      <c r="P13" s="34">
        <f t="shared" si="6"/>
        <v>0</v>
      </c>
      <c r="Q13" s="34">
        <f t="shared" si="6"/>
        <v>66677</v>
      </c>
      <c r="R13" s="34">
        <f t="shared" si="6"/>
        <v>50421</v>
      </c>
      <c r="S13" s="34">
        <f>SUM(S14:S23)</f>
        <v>16073</v>
      </c>
      <c r="T13" s="34">
        <f t="shared" si="6"/>
        <v>0</v>
      </c>
      <c r="U13" s="34">
        <f>SUM(U14:U23)</f>
        <v>69314</v>
      </c>
      <c r="V13" s="34">
        <f t="shared" ref="V13:AC13" si="7">SUM(V14:V23)</f>
        <v>12965</v>
      </c>
      <c r="W13" s="34">
        <f t="shared" si="7"/>
        <v>56349</v>
      </c>
      <c r="X13" s="34">
        <f t="shared" si="7"/>
        <v>3949</v>
      </c>
      <c r="Y13" s="34">
        <f t="shared" si="7"/>
        <v>47306</v>
      </c>
      <c r="Z13" s="34">
        <f t="shared" si="7"/>
        <v>9016</v>
      </c>
      <c r="AA13" s="34">
        <f t="shared" si="7"/>
        <v>9043</v>
      </c>
      <c r="AB13" s="34">
        <f t="shared" si="7"/>
        <v>0</v>
      </c>
      <c r="AC13" s="34">
        <f t="shared" si="7"/>
        <v>0</v>
      </c>
      <c r="AD13" s="34">
        <f t="shared" si="6"/>
        <v>69314</v>
      </c>
      <c r="AE13" s="34">
        <f t="shared" si="6"/>
        <v>12965</v>
      </c>
      <c r="AF13" s="34">
        <f t="shared" si="6"/>
        <v>3949</v>
      </c>
      <c r="AG13" s="34">
        <f t="shared" si="6"/>
        <v>9016</v>
      </c>
      <c r="AH13" s="34">
        <f t="shared" si="6"/>
        <v>0</v>
      </c>
      <c r="AI13" s="34">
        <f t="shared" si="6"/>
        <v>56349</v>
      </c>
      <c r="AJ13" s="34">
        <f t="shared" si="6"/>
        <v>47306</v>
      </c>
      <c r="AK13" s="34">
        <f t="shared" si="6"/>
        <v>9043</v>
      </c>
      <c r="AL13" s="34">
        <f t="shared" si="6"/>
        <v>0</v>
      </c>
      <c r="AM13" s="489">
        <f t="shared" si="1"/>
        <v>73.531738791806617</v>
      </c>
      <c r="AN13" s="241" t="e">
        <f t="shared" ref="AN13:AN22" si="8">AO13+AT13</f>
        <v>#VALUE!</v>
      </c>
      <c r="AO13" s="239" t="e">
        <f>SUM(AP13:AS13)</f>
        <v>#VALUE!</v>
      </c>
      <c r="AP13" s="239" t="e">
        <f>SUM(AP14:AP22)</f>
        <v>#VALUE!</v>
      </c>
      <c r="AQ13" s="239" t="e">
        <f>SUM(AQ14:AQ22)</f>
        <v>#VALUE!</v>
      </c>
      <c r="AR13" s="239" t="e">
        <f>SUM(AR14:AR22)</f>
        <v>#VALUE!</v>
      </c>
      <c r="AS13" s="239" t="e">
        <f>SUM(AS14:AS22)</f>
        <v>#VALUE!</v>
      </c>
      <c r="AT13" s="241">
        <f t="shared" ref="AT13:AT22" si="9">AU13+AZ13</f>
        <v>0</v>
      </c>
      <c r="AU13" s="206">
        <f t="shared" ref="AU13:AU22" si="10">SUM(AV13:AY13)</f>
        <v>0</v>
      </c>
      <c r="AV13" s="34">
        <f>SUM(AV14:AV22)</f>
        <v>0</v>
      </c>
      <c r="AW13" s="34">
        <f>SUM(AW14:AW22)</f>
        <v>0</v>
      </c>
      <c r="AX13" s="34">
        <f>SUM(AX14:AX22)</f>
        <v>0</v>
      </c>
      <c r="AY13" s="34">
        <f>SUM(AY14:AY22)</f>
        <v>0</v>
      </c>
      <c r="AZ13" s="34">
        <f>SUM(AZ14:AZ22)</f>
        <v>0</v>
      </c>
      <c r="BA13" s="206" t="e">
        <f t="shared" ref="BA13:BA22" si="11">BB13+BG13</f>
        <v>#VALUE!</v>
      </c>
      <c r="BB13" s="206" t="e">
        <f>SUM(BC13:BF13)</f>
        <v>#VALUE!</v>
      </c>
      <c r="BC13" s="34" t="e">
        <f>SUM(BC14:BC22)</f>
        <v>#VALUE!</v>
      </c>
      <c r="BD13" s="34" t="e">
        <f>SUM(BD14:BD22)</f>
        <v>#VALUE!</v>
      </c>
      <c r="BE13" s="34" t="e">
        <f>SUM(BE14:BE22)</f>
        <v>#VALUE!</v>
      </c>
      <c r="BF13" s="34" t="e">
        <f>SUM(BF14:BF22)</f>
        <v>#VALUE!</v>
      </c>
      <c r="BG13" s="206">
        <f t="shared" ref="BG13:BG22" si="12">BH13+BM13</f>
        <v>0</v>
      </c>
      <c r="BH13" s="206">
        <f t="shared" ref="BH13:BH22" si="13">SUM(BI13:BL13)</f>
        <v>0</v>
      </c>
      <c r="BI13" s="34">
        <f>SUM(BI14:BI22)</f>
        <v>0</v>
      </c>
      <c r="BJ13" s="34">
        <f>SUM(BJ14:BJ22)</f>
        <v>0</v>
      </c>
      <c r="BK13" s="34">
        <f>SUM(BK14:BK22)</f>
        <v>0</v>
      </c>
      <c r="BL13" s="34">
        <f>SUM(BL14:BL22)</f>
        <v>0</v>
      </c>
      <c r="BM13" s="34">
        <f>SUM(BM14:BM22)</f>
        <v>0</v>
      </c>
      <c r="BN13" s="85" t="e">
        <f t="shared" ref="BN13" si="14">BA13/AN13*100</f>
        <v>#VALUE!</v>
      </c>
      <c r="BO13" s="34" t="e">
        <f t="shared" ref="BO13:BY13" si="15">SUM(BO14:BO22)</f>
        <v>#VALUE!</v>
      </c>
      <c r="BP13" s="34" t="e">
        <f t="shared" si="15"/>
        <v>#VALUE!</v>
      </c>
      <c r="BQ13" s="34" t="e">
        <f t="shared" si="15"/>
        <v>#VALUE!</v>
      </c>
      <c r="BR13" s="34" t="e">
        <f t="shared" si="15"/>
        <v>#VALUE!</v>
      </c>
      <c r="BS13" s="34" t="e">
        <f t="shared" si="15"/>
        <v>#VALUE!</v>
      </c>
      <c r="BT13" s="34" t="e">
        <f t="shared" si="15"/>
        <v>#VALUE!</v>
      </c>
      <c r="BU13" s="34" t="e">
        <f t="shared" si="15"/>
        <v>#VALUE!</v>
      </c>
      <c r="BV13" s="34" t="e">
        <f t="shared" si="15"/>
        <v>#VALUE!</v>
      </c>
      <c r="BW13" s="34" t="e">
        <f t="shared" si="15"/>
        <v>#VALUE!</v>
      </c>
      <c r="BX13" s="34" t="e">
        <f t="shared" si="15"/>
        <v>#VALUE!</v>
      </c>
      <c r="BY13" s="34">
        <f t="shared" si="15"/>
        <v>0</v>
      </c>
      <c r="BZ13" s="34"/>
      <c r="CA13" s="34" t="e">
        <f t="shared" ref="CA13:CX13" si="16">SUM(CA14:CA22)</f>
        <v>#VALUE!</v>
      </c>
      <c r="CB13" s="34" t="e">
        <f t="shared" si="16"/>
        <v>#VALUE!</v>
      </c>
      <c r="CC13" s="34" t="e">
        <f t="shared" si="16"/>
        <v>#VALUE!</v>
      </c>
      <c r="CD13" s="34" t="e">
        <f t="shared" si="16"/>
        <v>#VALUE!</v>
      </c>
      <c r="CE13" s="34" t="e">
        <f t="shared" si="16"/>
        <v>#VALUE!</v>
      </c>
      <c r="CF13" s="34" t="e">
        <f t="shared" si="16"/>
        <v>#VALUE!</v>
      </c>
      <c r="CG13" s="34" t="e">
        <f t="shared" si="16"/>
        <v>#VALUE!</v>
      </c>
      <c r="CH13" s="34" t="e">
        <f t="shared" si="16"/>
        <v>#VALUE!</v>
      </c>
      <c r="CI13" s="34" t="e">
        <f t="shared" si="16"/>
        <v>#VALUE!</v>
      </c>
      <c r="CJ13" s="34" t="e">
        <f t="shared" si="16"/>
        <v>#VALUE!</v>
      </c>
      <c r="CK13" s="34" t="e">
        <f t="shared" si="16"/>
        <v>#VALUE!</v>
      </c>
      <c r="CL13" s="34" t="e">
        <f t="shared" si="16"/>
        <v>#VALUE!</v>
      </c>
      <c r="CM13" s="34" t="e">
        <f t="shared" si="16"/>
        <v>#VALUE!</v>
      </c>
      <c r="CN13" s="34" t="e">
        <f t="shared" si="16"/>
        <v>#VALUE!</v>
      </c>
      <c r="CO13" s="34" t="e">
        <f t="shared" si="16"/>
        <v>#VALUE!</v>
      </c>
      <c r="CP13" s="34" t="e">
        <f t="shared" si="16"/>
        <v>#VALUE!</v>
      </c>
      <c r="CQ13" s="34">
        <f t="shared" si="16"/>
        <v>0</v>
      </c>
      <c r="CR13" s="34" t="e">
        <f t="shared" si="16"/>
        <v>#VALUE!</v>
      </c>
      <c r="CS13" s="34" t="e">
        <f t="shared" si="16"/>
        <v>#VALUE!</v>
      </c>
      <c r="CT13" s="34" t="e">
        <f t="shared" si="16"/>
        <v>#VALUE!</v>
      </c>
      <c r="CU13" s="34" t="e">
        <f t="shared" si="16"/>
        <v>#VALUE!</v>
      </c>
      <c r="CV13" s="34" t="e">
        <f t="shared" si="16"/>
        <v>#VALUE!</v>
      </c>
      <c r="CW13" s="34" t="e">
        <f t="shared" si="16"/>
        <v>#VALUE!</v>
      </c>
      <c r="CX13" s="34" t="e">
        <f t="shared" si="16"/>
        <v>#VALUE!</v>
      </c>
      <c r="CY13" s="111" t="e">
        <f t="shared" ref="CY13:CY35" si="17">CK13/BO13*100</f>
        <v>#VALUE!</v>
      </c>
      <c r="CZ13" s="85" t="e">
        <f t="shared" ref="CZ13:CZ35" si="18">CK13/BP13*100</f>
        <v>#VALUE!</v>
      </c>
      <c r="DA13" s="87"/>
      <c r="DB13" s="490"/>
      <c r="DC13" s="219"/>
    </row>
    <row r="14" spans="1:107">
      <c r="A14" s="76">
        <v>1</v>
      </c>
      <c r="B14" s="491" t="s">
        <v>386</v>
      </c>
      <c r="C14" s="492">
        <f>D14+E14</f>
        <v>678</v>
      </c>
      <c r="D14" s="492">
        <f>F14+H14+J14</f>
        <v>45</v>
      </c>
      <c r="E14" s="492">
        <f>G14+I14+K14</f>
        <v>633</v>
      </c>
      <c r="F14" s="492">
        <f>N14</f>
        <v>0</v>
      </c>
      <c r="G14" s="493">
        <f>R14</f>
        <v>0</v>
      </c>
      <c r="H14" s="492">
        <f>O14</f>
        <v>45</v>
      </c>
      <c r="I14" s="492">
        <f>S14</f>
        <v>633</v>
      </c>
      <c r="J14" s="492">
        <f>P13</f>
        <v>0</v>
      </c>
      <c r="K14" s="493">
        <f>T14</f>
        <v>0</v>
      </c>
      <c r="L14" s="39">
        <f>M14+Q14</f>
        <v>678</v>
      </c>
      <c r="M14" s="492">
        <f>SUM(N14:P14)</f>
        <v>45</v>
      </c>
      <c r="N14" s="238"/>
      <c r="O14" s="238">
        <f>'[1]PL2.2-GN TUNG CĐT (KH2024)'!J14</f>
        <v>45</v>
      </c>
      <c r="P14" s="238"/>
      <c r="Q14" s="39">
        <f>SUM(R14:T14)</f>
        <v>633</v>
      </c>
      <c r="R14" s="358"/>
      <c r="S14" s="238">
        <f>'[1]PL2.2-GN TUNG CĐT (KH2024)'!V14+183</f>
        <v>633</v>
      </c>
      <c r="T14" s="358"/>
      <c r="U14" s="238">
        <f>V14+W14</f>
        <v>621</v>
      </c>
      <c r="V14" s="238">
        <f>X14+Z14+AB14</f>
        <v>0</v>
      </c>
      <c r="W14" s="238">
        <f>Y14+AA14+AC14</f>
        <v>621</v>
      </c>
      <c r="X14" s="238">
        <f>AF14</f>
        <v>0</v>
      </c>
      <c r="Y14" s="238">
        <f>AJ14</f>
        <v>0</v>
      </c>
      <c r="Z14" s="238">
        <f>AG14</f>
        <v>0</v>
      </c>
      <c r="AA14" s="238">
        <f>AK14</f>
        <v>621</v>
      </c>
      <c r="AB14" s="358">
        <f>AH14</f>
        <v>0</v>
      </c>
      <c r="AC14" s="358">
        <f>AL14</f>
        <v>0</v>
      </c>
      <c r="AD14" s="238">
        <f>AE14+AI14</f>
        <v>621</v>
      </c>
      <c r="AE14" s="39">
        <f t="shared" ref="AE14:AE22" si="19">SUM(AF14:AH14)</f>
        <v>0</v>
      </c>
      <c r="AF14" s="358"/>
      <c r="AG14" s="358"/>
      <c r="AH14" s="358"/>
      <c r="AI14" s="238">
        <f>SUM(AJ14:AL14)</f>
        <v>621</v>
      </c>
      <c r="AJ14" s="238"/>
      <c r="AK14" s="238">
        <f>'[1]PL2.2-GN TUNG CĐT (KH2024)'!AJ14+183</f>
        <v>621</v>
      </c>
      <c r="AL14" s="238"/>
      <c r="AM14" s="494">
        <f>U14/C14*100</f>
        <v>91.592920353982294</v>
      </c>
      <c r="AN14" s="253" t="e">
        <f t="shared" si="8"/>
        <v>#VALUE!</v>
      </c>
      <c r="AO14" s="35" t="e">
        <f>SUM(AP14:AS14)</f>
        <v>#VALUE!</v>
      </c>
      <c r="AP14" s="35" t="e">
        <f>SUMIF('[1]PL4-GN KD23-24'!$AD$11:$AD$489,B14,'[1]PL4-GN KD23-24'!$E$11:$E$489)</f>
        <v>#VALUE!</v>
      </c>
      <c r="AQ14" s="35" t="e">
        <f>SUMIF('[1]PL4-GN KD23-24'!$AD$11:$AD$489,B14,'[1]PL4-GN KD23-24'!$F$11:$F$489)</f>
        <v>#VALUE!</v>
      </c>
      <c r="AR14" s="35" t="e">
        <f>SUMIF('[1]PL4-GN KD23-24'!$AD$11:$AD$489,B14,'[1]PL4-GN KD23-24'!$G$11:$G$489)</f>
        <v>#VALUE!</v>
      </c>
      <c r="AS14" s="35" t="e">
        <f>SUMIF('[1]PL4-GN KD23-24'!$AD$11:$AD$489,B14,'[1]PL4-GN KD23-24'!$H$11:$H$489)</f>
        <v>#VALUE!</v>
      </c>
      <c r="AT14" s="253">
        <f t="shared" si="9"/>
        <v>0</v>
      </c>
      <c r="AU14" s="254">
        <f t="shared" si="10"/>
        <v>0</v>
      </c>
      <c r="AV14" s="4"/>
      <c r="AW14" s="4"/>
      <c r="AX14" s="4"/>
      <c r="AY14" s="4"/>
      <c r="AZ14" s="4"/>
      <c r="BA14" s="254" t="e">
        <f t="shared" si="11"/>
        <v>#VALUE!</v>
      </c>
      <c r="BB14" s="254" t="e">
        <f t="shared" ref="BB14:BB22" si="20">SUM(BC14:BF14)</f>
        <v>#VALUE!</v>
      </c>
      <c r="BC14" s="35" t="e">
        <f>SUMIF('[1]PL4-GN KD23-24'!$AD$11:$AD$490,B14,'[1]PL4-GN KD23-24'!$R$11:R490)</f>
        <v>#VALUE!</v>
      </c>
      <c r="BD14" s="35" t="e">
        <f>SUMIF('[1]PL4-GN KD23-24'!$AD$11:$AD$490,B14,'[1]PL4-GN KD23-24'!$S$11:$S$490)</f>
        <v>#VALUE!</v>
      </c>
      <c r="BE14" s="35" t="e">
        <f>SUMIF('[1]PL4-GN KD23-24'!$AD$11:$AD$490,B14,'[1]PL4-GN KD23-24'!$T$11:$T$490)</f>
        <v>#VALUE!</v>
      </c>
      <c r="BF14" s="35" t="e">
        <f>SUMIF('[1]PL4-GN KD23-24'!$AD$11:$AD$490,B14,'[1]PL4-GN KD23-24'!$U$11:$U$490)</f>
        <v>#VALUE!</v>
      </c>
      <c r="BG14" s="254">
        <f t="shared" si="12"/>
        <v>0</v>
      </c>
      <c r="BH14" s="254">
        <f t="shared" si="13"/>
        <v>0</v>
      </c>
      <c r="BI14" s="4"/>
      <c r="BJ14" s="4"/>
      <c r="BK14" s="4"/>
      <c r="BL14" s="4"/>
      <c r="BM14" s="4"/>
      <c r="BN14" s="84"/>
      <c r="BO14" s="35" t="e">
        <f>BQ14+CA14</f>
        <v>#VALUE!</v>
      </c>
      <c r="BP14" s="35" t="e">
        <f>BR14+CB14</f>
        <v>#VALUE!</v>
      </c>
      <c r="BQ14" s="35" t="e">
        <f>BS14+BU14+BW14+BX14</f>
        <v>#VALUE!</v>
      </c>
      <c r="BR14" s="35" t="e">
        <f>BT14+BV14+BW14+BY14+BZ14</f>
        <v>#VALUE!</v>
      </c>
      <c r="BS14" s="35" t="e">
        <f>SUMIF('[1]PL3-GN TUNG DA'!$AO$15:$AO$513,B14,'[1]PL3-GN TUNG DA'!$G$15:$G$513)</f>
        <v>#VALUE!</v>
      </c>
      <c r="BT14" s="35" t="e">
        <f>SUMIF('[1]PL3-GN TUNG DA'!$AO$15:$AO$513,B14,'[1]PL3-GN TUNG DA'!$H$15:$H$513)</f>
        <v>#VALUE!</v>
      </c>
      <c r="BU14" s="35" t="e">
        <f>SUMIF('[1]PL3-GN TUNG DA'!$AO$15:$AO$513,B14,'[1]PL3-GN TUNG DA'!$I$15:$I$513)</f>
        <v>#VALUE!</v>
      </c>
      <c r="BV14" s="35" t="e">
        <f>SUMIF('[1]PL3-GN TUNG DA'!$AO$15:$AO$513,B14,'[1]PL3-GN TUNG DA'!$J$15:$J$513)</f>
        <v>#VALUE!</v>
      </c>
      <c r="BW14" s="35" t="e">
        <f>SUMIF('[1]PL3-GN TUNG DA'!$AO$15:$AO$513,B14,'[1]PL3-GN TUNG DA'!$K$15:$K$513)</f>
        <v>#VALUE!</v>
      </c>
      <c r="BX14" s="35" t="e">
        <f>SUMIF('[1]PL3-GN TUNG DA'!$AO$15:$AO$513,B14,'[1]PL3-GN TUNG DA'!$L$15:$L$513)</f>
        <v>#VALUE!</v>
      </c>
      <c r="BY14" s="35"/>
      <c r="BZ14" s="35" t="e">
        <f>SUMIF('[1]PL3-GN TUNG DA'!$AO$15:$AO$513,B14,'[1]PL3-GN TUNG DA'!$N$15:$N$513)</f>
        <v>#VALUE!</v>
      </c>
      <c r="CA14" s="35" t="e">
        <f>CC14+CJ14</f>
        <v>#VALUE!</v>
      </c>
      <c r="CB14" s="35" t="e">
        <f>CD14+CJ14</f>
        <v>#VALUE!</v>
      </c>
      <c r="CC14" s="35" t="e">
        <f t="shared" ref="CC14:CC22" si="21">CE14+CG14+CH14+CI14</f>
        <v>#VALUE!</v>
      </c>
      <c r="CD14" s="35" t="e">
        <f>CF14+CG14+CH14+CI14+CJ14</f>
        <v>#VALUE!</v>
      </c>
      <c r="CE14" s="35" t="e">
        <f>SUMIF('[1]PL3-GN TUNG DA'!$AO$15:$AO$513,B14,'[1]PL3-GN TUNG DA'!$S$15:$S$513)</f>
        <v>#VALUE!</v>
      </c>
      <c r="CF14" s="35" t="e">
        <f>SUMIF('[1]PL3-GN TUNG DA'!$AO$15:$AO$513,B14,'[1]PL3-GN TUNG DA'!$T$15:$T$513)</f>
        <v>#VALUE!</v>
      </c>
      <c r="CG14" s="35"/>
      <c r="CH14" s="35" t="e">
        <f>SUMIF('[1]PL3-GN TUNG DA'!$AO$15:$AO$513,B14,'[1]PL3-GN TUNG DA'!$V$15:$V$513)</f>
        <v>#VALUE!</v>
      </c>
      <c r="CI14" s="35"/>
      <c r="CJ14" s="35" t="e">
        <f>SUMIF('[1]PL3-GN TUNG DA'!$AO$15:$AO$513,B14,'[1]PL3-GN TUNG DA'!$X$15:$X$513)</f>
        <v>#VALUE!</v>
      </c>
      <c r="CK14" s="39" t="e">
        <f>CL14+CR14</f>
        <v>#VALUE!</v>
      </c>
      <c r="CL14" s="39" t="e">
        <f>CM14+CN14+CO14+CP14</f>
        <v>#VALUE!</v>
      </c>
      <c r="CM14" s="35" t="e">
        <f>SUMIF('[1]PL3-GN TUNG DA'!$AO$15:$AO$513,B14,'[1]PL3-GN TUNG DA'!$AA$15:$AA$513)</f>
        <v>#VALUE!</v>
      </c>
      <c r="CN14" s="35" t="e">
        <f>SUMIF('[1]PL3-GN TUNG DA'!$AO$15:$AO$513,B14,'[1]PL3-GN TUNG DA'!$AB$15:$AB$513)</f>
        <v>#VALUE!</v>
      </c>
      <c r="CO14" s="35" t="e">
        <f>SUMIF('[1]PL3-GN TUNG DA'!$AO$15:$AO$513,B14,'[1]PL3-GN TUNG DA'!$AC$15:$AC$513)</f>
        <v>#VALUE!</v>
      </c>
      <c r="CP14" s="35" t="e">
        <f>SUMIF('[1]PL3-GN TUNG DA'!$AO$15:$AO$513,B14,'[1]PL3-GN TUNG DA'!$AD$15:$AD$513)</f>
        <v>#VALUE!</v>
      </c>
      <c r="CQ14" s="35"/>
      <c r="CR14" s="34" t="e">
        <f>CS14+CX14</f>
        <v>#VALUE!</v>
      </c>
      <c r="CS14" s="34" t="e">
        <f>CT14+CU14+CV14+CW14</f>
        <v>#VALUE!</v>
      </c>
      <c r="CT14" s="35" t="e">
        <f>SUMIF('[1]PL3-GN TUNG DA'!$AO$15:$AO$513,B14,'[1]PL3-GN TUNG DA'!$AH$15:$AH$513)</f>
        <v>#VALUE!</v>
      </c>
      <c r="CU14" s="35" t="e">
        <f>SUMIF('[1]PL3-GN TUNG DA'!$AO$15:$AO$513,B14,'[1]PL3-GN TUNG DA'!$AI$15:$AI$513)</f>
        <v>#VALUE!</v>
      </c>
      <c r="CV14" s="35" t="e">
        <f>SUMIF('[1]PL3-GN TUNG DA'!$AO$15:$AO$513,B14,'[1]PL3-GN TUNG DA'!$AJ$15:$AJ$513)</f>
        <v>#VALUE!</v>
      </c>
      <c r="CW14" s="35" t="e">
        <f>SUMIF('[1]PL3-GN TUNG DA'!$AO$15:$AO$513,B14,'[1]PL3-GN TUNG DA'!$AK$15:$AK$513)</f>
        <v>#VALUE!</v>
      </c>
      <c r="CX14" s="35" t="e">
        <f>SUMIF('[1]PL3-GN TUNG DA'!$AO$15:$AO$513,B14,'[1]PL3-GN TUNG DA'!$AL$15:$AL$513)</f>
        <v>#VALUE!</v>
      </c>
      <c r="CY14" s="112" t="e">
        <f t="shared" si="17"/>
        <v>#VALUE!</v>
      </c>
      <c r="CZ14" s="84" t="e">
        <f t="shared" si="18"/>
        <v>#VALUE!</v>
      </c>
      <c r="DA14" s="4"/>
    </row>
    <row r="15" spans="1:107" hidden="1">
      <c r="A15" s="76"/>
      <c r="B15" s="491" t="s">
        <v>281</v>
      </c>
      <c r="C15" s="492">
        <f t="shared" ref="C15:C22" si="22">D15+E15</f>
        <v>0</v>
      </c>
      <c r="D15" s="492">
        <f t="shared" ref="D15:E22" si="23">F15+H15+J15</f>
        <v>0</v>
      </c>
      <c r="E15" s="492">
        <f t="shared" si="23"/>
        <v>0</v>
      </c>
      <c r="F15" s="492">
        <f t="shared" ref="F15:F22" si="24">N15</f>
        <v>0</v>
      </c>
      <c r="G15" s="493">
        <f t="shared" ref="G15:G22" si="25">R15</f>
        <v>0</v>
      </c>
      <c r="H15" s="492">
        <f t="shared" ref="H15:H22" si="26">O15</f>
        <v>0</v>
      </c>
      <c r="I15" s="492">
        <f t="shared" ref="I15:I22" si="27">S15</f>
        <v>0</v>
      </c>
      <c r="J15" s="492">
        <f t="shared" ref="J15:J22" si="28">P14</f>
        <v>0</v>
      </c>
      <c r="K15" s="493">
        <f t="shared" ref="K15:K22" si="29">T15</f>
        <v>0</v>
      </c>
      <c r="L15" s="39">
        <f t="shared" ref="L15:L22" si="30">M15+Q15</f>
        <v>0</v>
      </c>
      <c r="M15" s="492">
        <f t="shared" ref="M15:M35" si="31">SUM(N15:P15)</f>
        <v>0</v>
      </c>
      <c r="N15" s="238"/>
      <c r="O15" s="238">
        <f>'[1]PL2.1-GN TUNG CĐT (keodai)'!D26+'[1]PL2.2-GN TUNG CĐT (KH2024)'!D24</f>
        <v>0</v>
      </c>
      <c r="P15" s="238"/>
      <c r="Q15" s="39">
        <f t="shared" ref="Q15:Q22" si="32">SUM(R15:T15)</f>
        <v>0</v>
      </c>
      <c r="R15" s="358"/>
      <c r="S15" s="358">
        <f>'[1]PL2.2-GN TUNG CĐT (KH2024)'!V15</f>
        <v>0</v>
      </c>
      <c r="T15" s="358"/>
      <c r="U15" s="238">
        <f t="shared" ref="U15:U22" si="33">V15+W15</f>
        <v>0</v>
      </c>
      <c r="V15" s="238">
        <f t="shared" ref="V15:W23" si="34">X15+Z15+AB15</f>
        <v>0</v>
      </c>
      <c r="W15" s="238">
        <f t="shared" si="34"/>
        <v>0</v>
      </c>
      <c r="X15" s="238">
        <f t="shared" ref="X15:X22" si="35">AF15</f>
        <v>0</v>
      </c>
      <c r="Y15" s="238">
        <f t="shared" ref="Y15:Y22" si="36">AJ15</f>
        <v>0</v>
      </c>
      <c r="Z15" s="238">
        <f t="shared" ref="Z15:Z22" si="37">AG15</f>
        <v>0</v>
      </c>
      <c r="AA15" s="238">
        <f t="shared" ref="AA15:AA22" si="38">AK15</f>
        <v>0</v>
      </c>
      <c r="AB15" s="358">
        <f t="shared" ref="AB15:AB22" si="39">AH15</f>
        <v>0</v>
      </c>
      <c r="AC15" s="358">
        <f t="shared" ref="AC15:AC22" si="40">AL15</f>
        <v>0</v>
      </c>
      <c r="AD15" s="238">
        <f t="shared" ref="AD15:AD35" si="41">AE15+AI15</f>
        <v>0</v>
      </c>
      <c r="AE15" s="39">
        <f t="shared" si="19"/>
        <v>0</v>
      </c>
      <c r="AF15" s="358"/>
      <c r="AG15" s="358"/>
      <c r="AH15" s="358"/>
      <c r="AI15" s="238">
        <f t="shared" ref="AI15:AI22" si="42">SUM(AJ15:AL15)</f>
        <v>0</v>
      </c>
      <c r="AJ15" s="238"/>
      <c r="AK15" s="238"/>
      <c r="AL15" s="238"/>
      <c r="AM15" s="494" t="e">
        <f t="shared" ref="AM15:AM35" si="43">U15/C15*100</f>
        <v>#DIV/0!</v>
      </c>
      <c r="AN15" s="253"/>
      <c r="AO15" s="35"/>
      <c r="AP15" s="35"/>
      <c r="AQ15" s="35"/>
      <c r="AR15" s="35"/>
      <c r="AS15" s="35"/>
      <c r="AT15" s="253"/>
      <c r="AU15" s="254"/>
      <c r="AV15" s="4"/>
      <c r="AW15" s="4"/>
      <c r="AX15" s="4"/>
      <c r="AY15" s="4"/>
      <c r="AZ15" s="4"/>
      <c r="BA15" s="254"/>
      <c r="BB15" s="254"/>
      <c r="BC15" s="35"/>
      <c r="BD15" s="35"/>
      <c r="BE15" s="35"/>
      <c r="BF15" s="35"/>
      <c r="BG15" s="254"/>
      <c r="BH15" s="254"/>
      <c r="BI15" s="4"/>
      <c r="BJ15" s="4"/>
      <c r="BK15" s="4"/>
      <c r="BL15" s="4"/>
      <c r="BM15" s="4"/>
      <c r="BN15" s="4"/>
      <c r="BO15" s="35">
        <v>1303</v>
      </c>
      <c r="BP15" s="35">
        <f t="shared" ref="BO15:BP22" si="44">BR15+CB15</f>
        <v>0</v>
      </c>
      <c r="BQ15" s="35"/>
      <c r="BR15" s="35"/>
      <c r="BS15" s="35">
        <v>1303</v>
      </c>
      <c r="BT15" s="35"/>
      <c r="BU15" s="35"/>
      <c r="BV15" s="35"/>
      <c r="BW15" s="35"/>
      <c r="BX15" s="35"/>
      <c r="BY15" s="35"/>
      <c r="BZ15" s="35"/>
      <c r="CA15" s="35"/>
      <c r="CB15" s="35"/>
      <c r="CC15" s="35"/>
      <c r="CD15" s="35"/>
      <c r="CE15" s="35"/>
      <c r="CF15" s="35"/>
      <c r="CG15" s="35"/>
      <c r="CH15" s="35"/>
      <c r="CI15" s="35"/>
      <c r="CJ15" s="35"/>
      <c r="CK15" s="39"/>
      <c r="CL15" s="39"/>
      <c r="CM15" s="35"/>
      <c r="CN15" s="35"/>
      <c r="CO15" s="35"/>
      <c r="CP15" s="35"/>
      <c r="CQ15" s="35"/>
      <c r="CR15" s="39"/>
      <c r="CS15" s="39"/>
      <c r="CT15" s="35"/>
      <c r="CU15" s="35"/>
      <c r="CV15" s="35"/>
      <c r="CW15" s="35"/>
      <c r="CX15" s="35"/>
      <c r="CY15" s="112"/>
      <c r="CZ15" s="84"/>
      <c r="DA15" s="4"/>
    </row>
    <row r="16" spans="1:107" s="428" customFormat="1">
      <c r="A16" s="769">
        <v>2</v>
      </c>
      <c r="B16" s="770" t="s">
        <v>383</v>
      </c>
      <c r="C16" s="771">
        <f t="shared" si="22"/>
        <v>6922</v>
      </c>
      <c r="D16" s="771">
        <f t="shared" si="23"/>
        <v>613</v>
      </c>
      <c r="E16" s="771">
        <f t="shared" si="23"/>
        <v>6309</v>
      </c>
      <c r="F16" s="771">
        <f t="shared" si="24"/>
        <v>0</v>
      </c>
      <c r="G16" s="772">
        <f t="shared" si="25"/>
        <v>0</v>
      </c>
      <c r="H16" s="771">
        <f t="shared" si="26"/>
        <v>613</v>
      </c>
      <c r="I16" s="771">
        <f t="shared" si="27"/>
        <v>6309</v>
      </c>
      <c r="J16" s="771">
        <f t="shared" si="28"/>
        <v>0</v>
      </c>
      <c r="K16" s="772">
        <f t="shared" si="29"/>
        <v>0</v>
      </c>
      <c r="L16" s="773">
        <f t="shared" si="30"/>
        <v>6922</v>
      </c>
      <c r="M16" s="771">
        <f t="shared" si="31"/>
        <v>613</v>
      </c>
      <c r="N16" s="774"/>
      <c r="O16" s="774">
        <v>613</v>
      </c>
      <c r="P16" s="774"/>
      <c r="Q16" s="773">
        <f t="shared" si="32"/>
        <v>6309</v>
      </c>
      <c r="R16" s="775"/>
      <c r="S16" s="774">
        <v>6309</v>
      </c>
      <c r="T16" s="775"/>
      <c r="U16" s="774">
        <f t="shared" si="33"/>
        <v>6843</v>
      </c>
      <c r="V16" s="774">
        <f t="shared" si="34"/>
        <v>613</v>
      </c>
      <c r="W16" s="774">
        <f t="shared" si="34"/>
        <v>6230</v>
      </c>
      <c r="X16" s="774">
        <f t="shared" si="35"/>
        <v>0</v>
      </c>
      <c r="Y16" s="774">
        <f t="shared" si="36"/>
        <v>0</v>
      </c>
      <c r="Z16" s="774">
        <v>613</v>
      </c>
      <c r="AA16" s="774">
        <f>AK16+183</f>
        <v>6230</v>
      </c>
      <c r="AB16" s="775">
        <f t="shared" si="39"/>
        <v>0</v>
      </c>
      <c r="AC16" s="775">
        <f t="shared" si="40"/>
        <v>0</v>
      </c>
      <c r="AD16" s="774">
        <f t="shared" si="41"/>
        <v>14726</v>
      </c>
      <c r="AE16" s="773">
        <f t="shared" si="19"/>
        <v>8679</v>
      </c>
      <c r="AF16" s="775"/>
      <c r="AG16" s="774">
        <f>'[1]PL2.2-GN TUNG CĐT (KH2024)'!AB25</f>
        <v>8679</v>
      </c>
      <c r="AH16" s="775"/>
      <c r="AI16" s="774">
        <f t="shared" si="42"/>
        <v>6047</v>
      </c>
      <c r="AJ16" s="774"/>
      <c r="AK16" s="774">
        <f>'[1]PL2.2-GN TUNG CĐT (KH2024)'!AJ25</f>
        <v>6047</v>
      </c>
      <c r="AL16" s="774"/>
      <c r="AM16" s="776">
        <f t="shared" si="43"/>
        <v>98.858711355099686</v>
      </c>
      <c r="AN16" s="777" t="e">
        <f t="shared" si="8"/>
        <v>#VALUE!</v>
      </c>
      <c r="AO16" s="778" t="e">
        <f t="shared" ref="AO16:AO22" si="45">SUM(AP16:AS16)</f>
        <v>#VALUE!</v>
      </c>
      <c r="AP16" s="778" t="e">
        <f>SUMIF('[1]PL4-GN KD23-24'!$AD$11:$AD$489,B16,'[1]PL4-GN KD23-24'!$E$11:$E$489)</f>
        <v>#VALUE!</v>
      </c>
      <c r="AQ16" s="778" t="e">
        <f>SUMIF('[1]PL4-GN KD23-24'!$AD$11:$AD$489,B16,'[1]PL4-GN KD23-24'!$F$11:$F$489)</f>
        <v>#VALUE!</v>
      </c>
      <c r="AR16" s="778" t="e">
        <f>SUMIF('[1]PL4-GN KD23-24'!$AD$11:$AD$489,B16,'[1]PL4-GN KD23-24'!$G$11:$G$489)</f>
        <v>#VALUE!</v>
      </c>
      <c r="AS16" s="778" t="e">
        <f>SUMIF('[1]PL4-GN KD23-24'!$AD$11:$AD$489,B16,'[1]PL4-GN KD23-24'!$H$11:$H$489)</f>
        <v>#VALUE!</v>
      </c>
      <c r="AT16" s="777">
        <f t="shared" si="9"/>
        <v>0</v>
      </c>
      <c r="AU16" s="779">
        <f t="shared" si="10"/>
        <v>0</v>
      </c>
      <c r="AV16" s="770"/>
      <c r="AW16" s="770"/>
      <c r="AX16" s="770"/>
      <c r="AY16" s="770"/>
      <c r="AZ16" s="770"/>
      <c r="BA16" s="779" t="e">
        <f t="shared" si="11"/>
        <v>#VALUE!</v>
      </c>
      <c r="BB16" s="779" t="e">
        <f t="shared" si="20"/>
        <v>#VALUE!</v>
      </c>
      <c r="BC16" s="778" t="e">
        <f>SUMIF('[1]PL4-GN KD23-24'!$AD$11:$AD$490,B16,'[1]PL4-GN KD23-24'!$R$11:R500)</f>
        <v>#VALUE!</v>
      </c>
      <c r="BD16" s="778" t="e">
        <f>SUMIF('[1]PL4-GN KD23-24'!$AD$11:$AD$490,B16,'[1]PL4-GN KD23-24'!$S$11:$S$490)</f>
        <v>#VALUE!</v>
      </c>
      <c r="BE16" s="778" t="e">
        <f>SUMIF('[1]PL4-GN KD23-24'!$AD$11:$AD$490,B16,'[1]PL4-GN KD23-24'!$T$11:$T$490)</f>
        <v>#VALUE!</v>
      </c>
      <c r="BF16" s="778" t="e">
        <f>SUMIF('[1]PL4-GN KD23-24'!$AD$11:$AD$490,B16,'[1]PL4-GN KD23-24'!$U$11:$U$490)</f>
        <v>#VALUE!</v>
      </c>
      <c r="BG16" s="779">
        <f t="shared" si="12"/>
        <v>0</v>
      </c>
      <c r="BH16" s="779">
        <f t="shared" si="13"/>
        <v>0</v>
      </c>
      <c r="BI16" s="770"/>
      <c r="BJ16" s="770"/>
      <c r="BK16" s="770"/>
      <c r="BL16" s="770"/>
      <c r="BM16" s="770"/>
      <c r="BN16" s="770"/>
      <c r="BO16" s="778" t="e">
        <f t="shared" si="44"/>
        <v>#VALUE!</v>
      </c>
      <c r="BP16" s="778" t="e">
        <f t="shared" si="44"/>
        <v>#VALUE!</v>
      </c>
      <c r="BQ16" s="778" t="e">
        <f t="shared" ref="BQ16:BQ22" si="46">BS16+BU16+BW16+BX16</f>
        <v>#VALUE!</v>
      </c>
      <c r="BR16" s="778" t="e">
        <f t="shared" ref="BR16:BR22" si="47">BT16+BV16+BW16+BY16+BZ16</f>
        <v>#VALUE!</v>
      </c>
      <c r="BS16" s="778" t="e">
        <f>SUMIF('[1]PL3-GN TUNG DA'!$AO$15:$AO$513,B16,'[1]PL3-GN TUNG DA'!$G$15:$G$513)</f>
        <v>#VALUE!</v>
      </c>
      <c r="BT16" s="778" t="e">
        <f>SUMIF('[1]PL3-GN TUNG DA'!$AO$15:$AO$513,B16,'[1]PL3-GN TUNG DA'!$H$15:$H$513)</f>
        <v>#VALUE!</v>
      </c>
      <c r="BU16" s="778" t="e">
        <f>SUMIF('[1]PL3-GN TUNG DA'!$AO$15:$AO$513,B16,'[1]PL3-GN TUNG DA'!$I$15:$I$513)</f>
        <v>#VALUE!</v>
      </c>
      <c r="BV16" s="778" t="e">
        <f>SUMIF('[1]PL3-GN TUNG DA'!$AO$15:$AO$513,B16,'[1]PL3-GN TUNG DA'!$J$15:$J$513)</f>
        <v>#VALUE!</v>
      </c>
      <c r="BW16" s="778" t="e">
        <f>SUMIF('[1]PL3-GN TUNG DA'!$AO$15:$AO$513,B16,'[1]PL3-GN TUNG DA'!$K$15:$K$513)</f>
        <v>#VALUE!</v>
      </c>
      <c r="BX16" s="778" t="e">
        <f>SUMIF('[1]PL3-GN TUNG DA'!$AO$15:$AO$513,B16,'[1]PL3-GN TUNG DA'!$L$15:$L$513)</f>
        <v>#VALUE!</v>
      </c>
      <c r="BY16" s="778"/>
      <c r="BZ16" s="778" t="e">
        <f>SUMIF('[1]PL3-GN TUNG DA'!$AO$15:$AO$513,B16,'[1]PL3-GN TUNG DA'!$N$15:$N$513)</f>
        <v>#VALUE!</v>
      </c>
      <c r="CA16" s="778" t="e">
        <f t="shared" ref="CA16:CA22" si="48">CC16+CJ16</f>
        <v>#VALUE!</v>
      </c>
      <c r="CB16" s="778" t="e">
        <f t="shared" ref="CB16:CB22" si="49">CD16+CJ16</f>
        <v>#VALUE!</v>
      </c>
      <c r="CC16" s="778" t="e">
        <f t="shared" si="21"/>
        <v>#VALUE!</v>
      </c>
      <c r="CD16" s="778" t="e">
        <f t="shared" ref="CD16:CD22" si="50">CF16+CG16+CH16+CI16+CJ16</f>
        <v>#VALUE!</v>
      </c>
      <c r="CE16" s="778" t="e">
        <f>SUMIF('[1]PL3-GN TUNG DA'!$AO$15:$AO$513,B16,'[1]PL3-GN TUNG DA'!$S$15:$S$513)</f>
        <v>#VALUE!</v>
      </c>
      <c r="CF16" s="778" t="e">
        <f>SUMIF('[1]PL3-GN TUNG DA'!$AO$15:$AO$513,B16,'[1]PL3-GN TUNG DA'!$T$15:$T$513)</f>
        <v>#VALUE!</v>
      </c>
      <c r="CG16" s="778" t="e">
        <f>SUMIF('[1]PL3-GN TUNG DA'!$AO$15:$AO$513,B16,'[1]PL3-GN TUNG DA'!$U$15:$U$513)</f>
        <v>#VALUE!</v>
      </c>
      <c r="CH16" s="778" t="e">
        <f>SUMIF('[1]PL3-GN TUNG DA'!$AO$15:$AO$513,B16,'[1]PL3-GN TUNG DA'!$V$15:$V$513)</f>
        <v>#VALUE!</v>
      </c>
      <c r="CI16" s="778" t="e">
        <f>SUMIF('[1]PL3-GN TUNG DA'!$AO$15:$AO$513,B16,'[1]PL3-GN TUNG DA'!$W$15:$W$513)</f>
        <v>#VALUE!</v>
      </c>
      <c r="CJ16" s="778" t="e">
        <f>SUMIF('[1]PL3-GN TUNG DA'!$AO$15:$AO$513,B16,'[1]PL3-GN TUNG DA'!$X$15:$X$513)</f>
        <v>#VALUE!</v>
      </c>
      <c r="CK16" s="773" t="e">
        <f t="shared" ref="CK16:CK22" si="51">CL16+CR16</f>
        <v>#VALUE!</v>
      </c>
      <c r="CL16" s="773" t="e">
        <f t="shared" ref="CL16:CL22" si="52">CM16+CN16+CO16+CP16</f>
        <v>#VALUE!</v>
      </c>
      <c r="CM16" s="778" t="e">
        <f>SUMIF('[1]PL3-GN TUNG DA'!$AO$15:$AO$513,B16,'[1]PL3-GN TUNG DA'!$AA$15:$AA$513)</f>
        <v>#VALUE!</v>
      </c>
      <c r="CN16" s="778" t="e">
        <f>SUMIF('[1]PL3-GN TUNG DA'!$AO$15:$AO$513,B16,'[1]PL3-GN TUNG DA'!$AB$15:$AB$513)</f>
        <v>#VALUE!</v>
      </c>
      <c r="CO16" s="778" t="e">
        <f>SUMIF('[1]PL3-GN TUNG DA'!$AO$15:$AO$513,B16,'[1]PL3-GN TUNG DA'!$AC$15:$AC$513)</f>
        <v>#VALUE!</v>
      </c>
      <c r="CP16" s="778" t="e">
        <f>SUMIF('[1]PL3-GN TUNG DA'!$AO$15:$AO$513,B16,'[1]PL3-GN TUNG DA'!$AD$15:$AD$513)</f>
        <v>#VALUE!</v>
      </c>
      <c r="CQ16" s="778"/>
      <c r="CR16" s="773" t="e">
        <f t="shared" ref="CR16:CR22" si="53">CS16+CX16</f>
        <v>#VALUE!</v>
      </c>
      <c r="CS16" s="773" t="e">
        <f t="shared" ref="CS16:CS22" si="54">CT16+CU16+CV16+CW16</f>
        <v>#VALUE!</v>
      </c>
      <c r="CT16" s="778" t="e">
        <f>SUMIF('[1]PL3-GN TUNG DA'!$AO$15:$AO$513,B16,'[1]PL3-GN TUNG DA'!$AH$15:$AH$513)</f>
        <v>#VALUE!</v>
      </c>
      <c r="CU16" s="778" t="e">
        <f>SUMIF('[1]PL3-GN TUNG DA'!$AO$15:$AO$513,B16,'[1]PL3-GN TUNG DA'!$AI$15:$AI$513)</f>
        <v>#VALUE!</v>
      </c>
      <c r="CV16" s="778" t="e">
        <f>SUMIF('[1]PL3-GN TUNG DA'!$AO$15:$AO$513,B16,'[1]PL3-GN TUNG DA'!$AJ$15:$AJ$513)</f>
        <v>#VALUE!</v>
      </c>
      <c r="CW16" s="778"/>
      <c r="CX16" s="778" t="e">
        <f>SUMIF('[1]PL3-GN TUNG DA'!$AO$15:$AO$513,B16,'[1]PL3-GN TUNG DA'!$AL$15:$AL$513)</f>
        <v>#VALUE!</v>
      </c>
      <c r="CY16" s="780" t="e">
        <f t="shared" si="17"/>
        <v>#VALUE!</v>
      </c>
      <c r="CZ16" s="781" t="e">
        <f t="shared" si="18"/>
        <v>#VALUE!</v>
      </c>
      <c r="DA16" s="771"/>
      <c r="DB16" s="786"/>
    </row>
    <row r="17" spans="1:108">
      <c r="A17" s="76">
        <v>3</v>
      </c>
      <c r="B17" s="491" t="s">
        <v>385</v>
      </c>
      <c r="C17" s="492">
        <f t="shared" si="22"/>
        <v>4368.2</v>
      </c>
      <c r="D17" s="492">
        <f t="shared" si="23"/>
        <v>397.2</v>
      </c>
      <c r="E17" s="492">
        <f t="shared" si="23"/>
        <v>3971</v>
      </c>
      <c r="F17" s="492">
        <f t="shared" si="24"/>
        <v>0</v>
      </c>
      <c r="G17" s="493">
        <f t="shared" si="25"/>
        <v>0</v>
      </c>
      <c r="H17" s="492">
        <f t="shared" si="26"/>
        <v>397.2</v>
      </c>
      <c r="I17" s="492">
        <f t="shared" si="27"/>
        <v>3971</v>
      </c>
      <c r="J17" s="492">
        <f t="shared" si="28"/>
        <v>0</v>
      </c>
      <c r="K17" s="493">
        <f t="shared" si="29"/>
        <v>0</v>
      </c>
      <c r="L17" s="39">
        <f t="shared" si="30"/>
        <v>4368.2</v>
      </c>
      <c r="M17" s="492">
        <f t="shared" si="31"/>
        <v>397.2</v>
      </c>
      <c r="N17" s="238"/>
      <c r="O17" s="238">
        <f>'[1]PL2.2-GN TUNG CĐT (KH2024)'!J30+61+78</f>
        <v>397.2</v>
      </c>
      <c r="P17" s="238"/>
      <c r="Q17" s="39">
        <f t="shared" si="32"/>
        <v>3971</v>
      </c>
      <c r="R17" s="358"/>
      <c r="S17" s="238">
        <f>'[1]PL2.2-GN TUNG CĐT (KH2024)'!V30+1389</f>
        <v>3971</v>
      </c>
      <c r="T17" s="358"/>
      <c r="U17" s="238">
        <f t="shared" si="33"/>
        <v>884</v>
      </c>
      <c r="V17" s="238">
        <f t="shared" si="34"/>
        <v>25</v>
      </c>
      <c r="W17" s="238">
        <f t="shared" si="34"/>
        <v>859</v>
      </c>
      <c r="X17" s="238">
        <f t="shared" si="35"/>
        <v>0</v>
      </c>
      <c r="Y17" s="238">
        <f t="shared" si="36"/>
        <v>0</v>
      </c>
      <c r="Z17" s="238">
        <f t="shared" si="37"/>
        <v>25</v>
      </c>
      <c r="AA17" s="238">
        <f t="shared" si="38"/>
        <v>859</v>
      </c>
      <c r="AB17" s="358">
        <f t="shared" si="39"/>
        <v>0</v>
      </c>
      <c r="AC17" s="358">
        <f t="shared" si="40"/>
        <v>0</v>
      </c>
      <c r="AD17" s="238">
        <f t="shared" si="41"/>
        <v>884</v>
      </c>
      <c r="AE17" s="39">
        <f t="shared" si="19"/>
        <v>25</v>
      </c>
      <c r="AF17" s="358"/>
      <c r="AG17" s="238">
        <f>25</f>
        <v>25</v>
      </c>
      <c r="AH17" s="358"/>
      <c r="AI17" s="238">
        <f t="shared" si="42"/>
        <v>859</v>
      </c>
      <c r="AJ17" s="238"/>
      <c r="AK17" s="238">
        <f>859</f>
        <v>859</v>
      </c>
      <c r="AL17" s="238"/>
      <c r="AM17" s="494">
        <f t="shared" si="43"/>
        <v>20.237168627810082</v>
      </c>
      <c r="AN17" s="253" t="e">
        <f t="shared" si="8"/>
        <v>#VALUE!</v>
      </c>
      <c r="AO17" s="35" t="e">
        <f t="shared" si="45"/>
        <v>#VALUE!</v>
      </c>
      <c r="AP17" s="35" t="e">
        <f>SUMIF('[1]PL4-GN KD23-24'!$AD$11:$AD$489,B17,'[1]PL4-GN KD23-24'!$E$11:$E$489)</f>
        <v>#VALUE!</v>
      </c>
      <c r="AQ17" s="35" t="e">
        <f>SUMIF('[1]PL4-GN KD23-24'!$AD$11:$AD$489,B17,'[1]PL4-GN KD23-24'!$F$11:$F$489)</f>
        <v>#VALUE!</v>
      </c>
      <c r="AR17" s="35" t="e">
        <f>SUMIF('[1]PL4-GN KD23-24'!$AD$11:$AD$489,B17,'[1]PL4-GN KD23-24'!$G$11:$G$489)</f>
        <v>#VALUE!</v>
      </c>
      <c r="AS17" s="35" t="e">
        <f>SUMIF('[1]PL4-GN KD23-24'!$AD$11:$AD$489,B17,'[1]PL4-GN KD23-24'!$H$11:$H$489)</f>
        <v>#VALUE!</v>
      </c>
      <c r="AT17" s="253">
        <f t="shared" si="9"/>
        <v>0</v>
      </c>
      <c r="AU17" s="254">
        <f t="shared" si="10"/>
        <v>0</v>
      </c>
      <c r="AV17" s="4"/>
      <c r="AW17" s="4"/>
      <c r="AX17" s="4"/>
      <c r="AY17" s="4"/>
      <c r="AZ17" s="4"/>
      <c r="BA17" s="254" t="e">
        <f t="shared" si="11"/>
        <v>#VALUE!</v>
      </c>
      <c r="BB17" s="254" t="e">
        <f t="shared" si="20"/>
        <v>#VALUE!</v>
      </c>
      <c r="BC17" s="35" t="e">
        <f>SUMIF('[1]PL4-GN KD23-24'!$AD$11:$AD$490,B17,'[1]PL4-GN KD23-24'!$R$11:R505)</f>
        <v>#VALUE!</v>
      </c>
      <c r="BD17" s="35" t="e">
        <f>SUMIF('[1]PL4-GN KD23-24'!$AD$11:$AD$490,B17,'[1]PL4-GN KD23-24'!$S$11:$S$490)</f>
        <v>#VALUE!</v>
      </c>
      <c r="BE17" s="35" t="e">
        <f>SUMIF('[1]PL4-GN KD23-24'!$AD$11:$AD$490,B17,'[1]PL4-GN KD23-24'!$T$11:$T$490)</f>
        <v>#VALUE!</v>
      </c>
      <c r="BF17" s="35" t="e">
        <f>SUMIF('[1]PL4-GN KD23-24'!$AD$11:$AD$490,B17,'[1]PL4-GN KD23-24'!$U$11:$U$490)</f>
        <v>#VALUE!</v>
      </c>
      <c r="BG17" s="254">
        <f t="shared" si="12"/>
        <v>0</v>
      </c>
      <c r="BH17" s="254">
        <f t="shared" si="13"/>
        <v>0</v>
      </c>
      <c r="BI17" s="4"/>
      <c r="BJ17" s="4"/>
      <c r="BK17" s="4"/>
      <c r="BL17" s="4"/>
      <c r="BM17" s="4"/>
      <c r="BN17" s="4"/>
      <c r="BO17" s="35" t="e">
        <f t="shared" si="44"/>
        <v>#VALUE!</v>
      </c>
      <c r="BP17" s="35" t="e">
        <f t="shared" si="44"/>
        <v>#VALUE!</v>
      </c>
      <c r="BQ17" s="35" t="e">
        <f t="shared" si="46"/>
        <v>#VALUE!</v>
      </c>
      <c r="BR17" s="35" t="e">
        <f t="shared" si="47"/>
        <v>#VALUE!</v>
      </c>
      <c r="BS17" s="35" t="e">
        <f>SUMIF('[1]PL3-GN TUNG DA'!$AO$15:$AO$513,B17,'[1]PL3-GN TUNG DA'!$G$15:$G$513)</f>
        <v>#VALUE!</v>
      </c>
      <c r="BT17" s="35" t="e">
        <f>SUMIF('[1]PL3-GN TUNG DA'!$AO$15:$AO$513,B17,'[1]PL3-GN TUNG DA'!$H$15:$H$513)</f>
        <v>#VALUE!</v>
      </c>
      <c r="BU17" s="35" t="e">
        <f>SUMIF('[1]PL3-GN TUNG DA'!$AO$15:$AO$513,B17,'[1]PL3-GN TUNG DA'!$I$15:$I$513)</f>
        <v>#VALUE!</v>
      </c>
      <c r="BV17" s="35" t="e">
        <f>SUMIF('[1]PL3-GN TUNG DA'!$AO$15:$AO$513,B17,'[1]PL3-GN TUNG DA'!$J$15:$J$513)</f>
        <v>#VALUE!</v>
      </c>
      <c r="BW17" s="35" t="e">
        <f>SUMIF('[1]PL3-GN TUNG DA'!$AO$15:$AO$513,B17,'[1]PL3-GN TUNG DA'!$K$15:$K$513)</f>
        <v>#VALUE!</v>
      </c>
      <c r="BX17" s="35" t="e">
        <f>SUMIF('[1]PL3-GN TUNG DA'!$AO$15:$AO$513,B17,'[1]PL3-GN TUNG DA'!$L$15:$L$513)</f>
        <v>#VALUE!</v>
      </c>
      <c r="BY17" s="35"/>
      <c r="BZ17" s="35" t="e">
        <f>SUMIF('[1]PL3-GN TUNG DA'!$AO$15:$AO$513,B17,'[1]PL3-GN TUNG DA'!$N$15:$N$513)</f>
        <v>#VALUE!</v>
      </c>
      <c r="CA17" s="35" t="e">
        <f t="shared" si="48"/>
        <v>#VALUE!</v>
      </c>
      <c r="CB17" s="35" t="e">
        <f t="shared" si="49"/>
        <v>#VALUE!</v>
      </c>
      <c r="CC17" s="35" t="e">
        <f t="shared" si="21"/>
        <v>#VALUE!</v>
      </c>
      <c r="CD17" s="35" t="e">
        <f t="shared" si="50"/>
        <v>#VALUE!</v>
      </c>
      <c r="CE17" s="35" t="e">
        <f>SUMIF('[1]PL3-GN TUNG DA'!$AO$15:$AO$513,B17,'[1]PL3-GN TUNG DA'!$S$15:$S$513)</f>
        <v>#VALUE!</v>
      </c>
      <c r="CF17" s="35" t="e">
        <f>SUMIF('[1]PL3-GN TUNG DA'!$AO$15:$AO$513,B17,'[1]PL3-GN TUNG DA'!$T$15:$T$513)</f>
        <v>#VALUE!</v>
      </c>
      <c r="CG17" s="35" t="e">
        <f>SUMIF('[1]PL3-GN TUNG DA'!$AO$15:$AO$513,B17,'[1]PL3-GN TUNG DA'!$U$15:$U$513)</f>
        <v>#VALUE!</v>
      </c>
      <c r="CH17" s="35" t="e">
        <f>SUMIF('[1]PL3-GN TUNG DA'!$AO$15:$AO$513,B17,'[1]PL3-GN TUNG DA'!$V$15:$V$513)</f>
        <v>#VALUE!</v>
      </c>
      <c r="CI17" s="35" t="e">
        <f>SUMIF('[1]PL3-GN TUNG DA'!$AO$15:$AO$513,B17,'[1]PL3-GN TUNG DA'!$W$15:$W$513)</f>
        <v>#VALUE!</v>
      </c>
      <c r="CJ17" s="35" t="e">
        <f>SUMIF('[1]PL3-GN TUNG DA'!$AO$15:$AO$513,B17,'[1]PL3-GN TUNG DA'!$X$15:$X$513)</f>
        <v>#VALUE!</v>
      </c>
      <c r="CK17" s="39" t="e">
        <f t="shared" si="51"/>
        <v>#VALUE!</v>
      </c>
      <c r="CL17" s="39" t="e">
        <f t="shared" si="52"/>
        <v>#VALUE!</v>
      </c>
      <c r="CM17" s="35" t="e">
        <f>SUMIF('[1]PL3-GN TUNG DA'!$AO$15:$AO$513,B17,'[1]PL3-GN TUNG DA'!$AA$15:$AA$513)</f>
        <v>#VALUE!</v>
      </c>
      <c r="CN17" s="35" t="e">
        <f>SUMIF('[1]PL3-GN TUNG DA'!$AO$15:$AO$513,B17,'[1]PL3-GN TUNG DA'!$AB$15:$AB$513)</f>
        <v>#VALUE!</v>
      </c>
      <c r="CO17" s="35"/>
      <c r="CP17" s="35"/>
      <c r="CQ17" s="35"/>
      <c r="CR17" s="39" t="e">
        <f t="shared" si="53"/>
        <v>#VALUE!</v>
      </c>
      <c r="CS17" s="39" t="e">
        <f t="shared" si="54"/>
        <v>#VALUE!</v>
      </c>
      <c r="CT17" s="35" t="e">
        <f>SUMIF('[1]PL3-GN TUNG DA'!$AO$15:$AO$513,B17,'[1]PL3-GN TUNG DA'!$AH$15:$AH$513)</f>
        <v>#VALUE!</v>
      </c>
      <c r="CU17" s="35" t="e">
        <f>SUMIF('[1]PL3-GN TUNG DA'!$AO$15:$AO$513,B17,'[1]PL3-GN TUNG DA'!$AI$15:$AI$513)</f>
        <v>#VALUE!</v>
      </c>
      <c r="CV17" s="35" t="e">
        <f>SUMIF('[1]PL3-GN TUNG DA'!$AO$15:$AO$513,B17,'[1]PL3-GN TUNG DA'!$AJ$15:$AJ$513)</f>
        <v>#VALUE!</v>
      </c>
      <c r="CW17" s="35"/>
      <c r="CX17" s="35"/>
      <c r="CY17" s="112" t="e">
        <f t="shared" si="17"/>
        <v>#VALUE!</v>
      </c>
      <c r="CZ17" s="84" t="e">
        <f t="shared" si="18"/>
        <v>#VALUE!</v>
      </c>
      <c r="DA17" s="4"/>
    </row>
    <row r="18" spans="1:108">
      <c r="A18" s="76">
        <v>4</v>
      </c>
      <c r="B18" s="491" t="s">
        <v>384</v>
      </c>
      <c r="C18" s="492">
        <f t="shared" si="22"/>
        <v>5876.8567717996293</v>
      </c>
      <c r="D18" s="492">
        <f t="shared" si="23"/>
        <v>533.85677179962897</v>
      </c>
      <c r="E18" s="492">
        <f t="shared" si="23"/>
        <v>5343</v>
      </c>
      <c r="F18" s="492">
        <f t="shared" si="24"/>
        <v>0</v>
      </c>
      <c r="G18" s="493">
        <f t="shared" si="25"/>
        <v>0</v>
      </c>
      <c r="H18" s="492">
        <f t="shared" si="26"/>
        <v>533.85677179962897</v>
      </c>
      <c r="I18" s="492">
        <f t="shared" si="27"/>
        <v>5343</v>
      </c>
      <c r="J18" s="492">
        <f t="shared" si="28"/>
        <v>0</v>
      </c>
      <c r="K18" s="493">
        <f t="shared" si="29"/>
        <v>0</v>
      </c>
      <c r="L18" s="39">
        <f t="shared" si="30"/>
        <v>5876.8567717996293</v>
      </c>
      <c r="M18" s="492">
        <f t="shared" si="31"/>
        <v>533.85677179962897</v>
      </c>
      <c r="N18" s="238"/>
      <c r="O18" s="238">
        <f>'[1]PL2.2-GN TUNG CĐT (KH2024)'!J31+134+170</f>
        <v>533.85677179962897</v>
      </c>
      <c r="P18" s="238"/>
      <c r="Q18" s="39">
        <f t="shared" si="32"/>
        <v>5343</v>
      </c>
      <c r="R18" s="358"/>
      <c r="S18" s="238">
        <f>'[1]PL2.2-GN TUNG CĐT (KH2024)'!V31+3044</f>
        <v>5343</v>
      </c>
      <c r="T18" s="358"/>
      <c r="U18" s="238">
        <f t="shared" si="33"/>
        <v>1828</v>
      </c>
      <c r="V18" s="238">
        <f t="shared" si="34"/>
        <v>312</v>
      </c>
      <c r="W18" s="238">
        <f t="shared" si="34"/>
        <v>1516</v>
      </c>
      <c r="X18" s="238">
        <f t="shared" si="35"/>
        <v>0</v>
      </c>
      <c r="Y18" s="238">
        <f t="shared" si="36"/>
        <v>0</v>
      </c>
      <c r="Z18" s="238">
        <f t="shared" si="37"/>
        <v>312</v>
      </c>
      <c r="AA18" s="238">
        <f t="shared" si="38"/>
        <v>1516</v>
      </c>
      <c r="AB18" s="358">
        <f t="shared" si="39"/>
        <v>0</v>
      </c>
      <c r="AC18" s="358">
        <f t="shared" si="40"/>
        <v>0</v>
      </c>
      <c r="AD18" s="238">
        <f t="shared" si="41"/>
        <v>1828</v>
      </c>
      <c r="AE18" s="39">
        <f t="shared" si="19"/>
        <v>312</v>
      </c>
      <c r="AF18" s="358"/>
      <c r="AG18" s="238">
        <f>'[1]PL2.2-GN TUNG CĐT (KH2024)'!AB31+134+134</f>
        <v>312</v>
      </c>
      <c r="AH18" s="358"/>
      <c r="AI18" s="238">
        <f t="shared" si="42"/>
        <v>1516</v>
      </c>
      <c r="AJ18" s="238"/>
      <c r="AK18" s="238">
        <f>1516</f>
        <v>1516</v>
      </c>
      <c r="AL18" s="238"/>
      <c r="AM18" s="494">
        <f t="shared" si="43"/>
        <v>31.105062978082827</v>
      </c>
      <c r="AN18" s="253" t="e">
        <f t="shared" si="8"/>
        <v>#VALUE!</v>
      </c>
      <c r="AO18" s="35" t="e">
        <f t="shared" si="45"/>
        <v>#VALUE!</v>
      </c>
      <c r="AP18" s="35" t="e">
        <f>SUMIF('[1]PL4-GN KD23-24'!$AD$11:$AD$489,B18,'[1]PL4-GN KD23-24'!$E$11:$E$489)</f>
        <v>#VALUE!</v>
      </c>
      <c r="AQ18" s="35" t="e">
        <f>SUMIF('[1]PL4-GN KD23-24'!$AD$11:$AD$489,B18,'[1]PL4-GN KD23-24'!$F$11:$F$489)</f>
        <v>#VALUE!</v>
      </c>
      <c r="AR18" s="35" t="e">
        <f>SUMIF('[1]PL4-GN KD23-24'!$AD$11:$AD$489,B18,'[1]PL4-GN KD23-24'!$G$11:$G$489)</f>
        <v>#VALUE!</v>
      </c>
      <c r="AS18" s="35" t="e">
        <f>SUMIF('[1]PL4-GN KD23-24'!$AD$11:$AD$489,B18,'[1]PL4-GN KD23-24'!$H$11:$H$489)</f>
        <v>#VALUE!</v>
      </c>
      <c r="AT18" s="253">
        <f t="shared" si="9"/>
        <v>0</v>
      </c>
      <c r="AU18" s="254">
        <f t="shared" si="10"/>
        <v>0</v>
      </c>
      <c r="AV18" s="4"/>
      <c r="AW18" s="4"/>
      <c r="AX18" s="4"/>
      <c r="AY18" s="4"/>
      <c r="AZ18" s="4"/>
      <c r="BA18" s="254" t="e">
        <f t="shared" si="11"/>
        <v>#VALUE!</v>
      </c>
      <c r="BB18" s="254" t="e">
        <f t="shared" si="20"/>
        <v>#VALUE!</v>
      </c>
      <c r="BC18" s="35" t="e">
        <f>SUMIF('[1]PL4-GN KD23-24'!$AD$11:$AD$490,B18,'[1]PL4-GN KD23-24'!$R$11:R506)</f>
        <v>#VALUE!</v>
      </c>
      <c r="BD18" s="35" t="e">
        <f>SUMIF('[1]PL4-GN KD23-24'!$AD$11:$AD$490,B18,'[1]PL4-GN KD23-24'!$S$11:$S$490)</f>
        <v>#VALUE!</v>
      </c>
      <c r="BE18" s="35" t="e">
        <f>SUMIF('[1]PL4-GN KD23-24'!$AD$11:$AD$490,B18,'[1]PL4-GN KD23-24'!$T$11:$T$490)</f>
        <v>#VALUE!</v>
      </c>
      <c r="BF18" s="35" t="e">
        <f>SUMIF('[1]PL4-GN KD23-24'!$AD$11:$AD$490,B18,'[1]PL4-GN KD23-24'!$U$11:$U$490)</f>
        <v>#VALUE!</v>
      </c>
      <c r="BG18" s="254">
        <f t="shared" si="12"/>
        <v>0</v>
      </c>
      <c r="BH18" s="254">
        <f t="shared" si="13"/>
        <v>0</v>
      </c>
      <c r="BI18" s="4"/>
      <c r="BJ18" s="4"/>
      <c r="BK18" s="4"/>
      <c r="BL18" s="4"/>
      <c r="BM18" s="4"/>
      <c r="BN18" s="4"/>
      <c r="BO18" s="35" t="e">
        <f t="shared" si="44"/>
        <v>#VALUE!</v>
      </c>
      <c r="BP18" s="35" t="e">
        <f t="shared" si="44"/>
        <v>#VALUE!</v>
      </c>
      <c r="BQ18" s="35" t="e">
        <f t="shared" si="46"/>
        <v>#VALUE!</v>
      </c>
      <c r="BR18" s="35" t="e">
        <f t="shared" si="47"/>
        <v>#VALUE!</v>
      </c>
      <c r="BS18" s="35" t="e">
        <f>SUMIF('[1]PL3-GN TUNG DA'!$AO$15:$AO$513,B18,'[1]PL3-GN TUNG DA'!$G$15:$G$513)</f>
        <v>#VALUE!</v>
      </c>
      <c r="BT18" s="35" t="e">
        <f>SUMIF('[1]PL3-GN TUNG DA'!$AO$15:$AO$513,B18,'[1]PL3-GN TUNG DA'!$H$15:$H$513)</f>
        <v>#VALUE!</v>
      </c>
      <c r="BU18" s="35" t="e">
        <f>SUMIF('[1]PL3-GN TUNG DA'!$AO$15:$AO$513,B18,'[1]PL3-GN TUNG DA'!$I$15:$I$513)</f>
        <v>#VALUE!</v>
      </c>
      <c r="BV18" s="35" t="e">
        <f>SUMIF('[1]PL3-GN TUNG DA'!$AO$15:$AO$513,B18,'[1]PL3-GN TUNG DA'!$J$15:$J$513)</f>
        <v>#VALUE!</v>
      </c>
      <c r="BW18" s="35" t="e">
        <f>SUMIF('[1]PL3-GN TUNG DA'!$AO$15:$AO$513,B18,'[1]PL3-GN TUNG DA'!$K$15:$K$513)</f>
        <v>#VALUE!</v>
      </c>
      <c r="BX18" s="35" t="e">
        <f>SUMIF('[1]PL3-GN TUNG DA'!$AO$15:$AO$513,B18,'[1]PL3-GN TUNG DA'!$L$15:$L$513)</f>
        <v>#VALUE!</v>
      </c>
      <c r="BY18" s="35"/>
      <c r="BZ18" s="35" t="e">
        <f>SUMIF('[1]PL3-GN TUNG DA'!$AO$15:$AO$513,B18,'[1]PL3-GN TUNG DA'!$N$15:$N$513)</f>
        <v>#VALUE!</v>
      </c>
      <c r="CA18" s="35" t="e">
        <f t="shared" si="48"/>
        <v>#VALUE!</v>
      </c>
      <c r="CB18" s="35" t="e">
        <f t="shared" si="49"/>
        <v>#VALUE!</v>
      </c>
      <c r="CC18" s="35" t="e">
        <f t="shared" si="21"/>
        <v>#VALUE!</v>
      </c>
      <c r="CD18" s="35" t="e">
        <f t="shared" si="50"/>
        <v>#VALUE!</v>
      </c>
      <c r="CE18" s="35" t="e">
        <f>SUMIF('[1]PL3-GN TUNG DA'!$AO$15:$AO$513,B18,'[1]PL3-GN TUNG DA'!$S$15:$S$513)</f>
        <v>#VALUE!</v>
      </c>
      <c r="CF18" s="35" t="e">
        <f>SUMIF('[1]PL3-GN TUNG DA'!$AO$15:$AO$513,B18,'[1]PL3-GN TUNG DA'!$T$15:$T$513)</f>
        <v>#VALUE!</v>
      </c>
      <c r="CG18" s="35" t="e">
        <f>SUMIF('[1]PL3-GN TUNG DA'!$AO$15:$AO$513,B18,'[1]PL3-GN TUNG DA'!$U$15:$U$513)</f>
        <v>#VALUE!</v>
      </c>
      <c r="CH18" s="35" t="e">
        <f>SUMIF('[1]PL3-GN TUNG DA'!$AO$15:$AO$513,B18,'[1]PL3-GN TUNG DA'!$V$15:$V$513)</f>
        <v>#VALUE!</v>
      </c>
      <c r="CI18" s="35" t="e">
        <f>SUMIF('[1]PL3-GN TUNG DA'!$AO$15:$AO$513,B18,'[1]PL3-GN TUNG DA'!$W$15:$W$513)</f>
        <v>#VALUE!</v>
      </c>
      <c r="CJ18" s="35" t="e">
        <f>SUMIF('[1]PL3-GN TUNG DA'!$AO$15:$AO$513,B18,'[1]PL3-GN TUNG DA'!$X$15:$X$513)</f>
        <v>#VALUE!</v>
      </c>
      <c r="CK18" s="39" t="e">
        <f t="shared" si="51"/>
        <v>#VALUE!</v>
      </c>
      <c r="CL18" s="39" t="e">
        <f t="shared" si="52"/>
        <v>#VALUE!</v>
      </c>
      <c r="CM18" s="35" t="e">
        <f>SUMIF('[1]PL3-GN TUNG DA'!$AO$15:$AO$513,B18,'[1]PL3-GN TUNG DA'!$AA$15:$AA$513)</f>
        <v>#VALUE!</v>
      </c>
      <c r="CN18" s="35" t="e">
        <f>SUMIF('[1]PL3-GN TUNG DA'!$AO$15:$AO$513,B18,'[1]PL3-GN TUNG DA'!$AB$15:$AB$513)</f>
        <v>#VALUE!</v>
      </c>
      <c r="CO18" s="35"/>
      <c r="CP18" s="35"/>
      <c r="CQ18" s="35"/>
      <c r="CR18" s="39" t="e">
        <f t="shared" si="53"/>
        <v>#VALUE!</v>
      </c>
      <c r="CS18" s="39" t="e">
        <f t="shared" si="54"/>
        <v>#VALUE!</v>
      </c>
      <c r="CT18" s="35" t="e">
        <f>SUMIF('[1]PL3-GN TUNG DA'!$AO$15:$AO$513,B18,'[1]PL3-GN TUNG DA'!$AH$15:$AH$513)</f>
        <v>#VALUE!</v>
      </c>
      <c r="CU18" s="35" t="e">
        <f>SUMIF('[1]PL3-GN TUNG DA'!$AO$15:$AO$513,B18,'[1]PL3-GN TUNG DA'!$AI$15:$AI$513)</f>
        <v>#VALUE!</v>
      </c>
      <c r="CV18" s="35" t="e">
        <f>SUMIF('[1]PL3-GN TUNG DA'!$AO$15:$AO$513,B18,'[1]PL3-GN TUNG DA'!$AJ$15:$AJ$513)</f>
        <v>#VALUE!</v>
      </c>
      <c r="CW18" s="35"/>
      <c r="CX18" s="35"/>
      <c r="CY18" s="112" t="e">
        <f t="shared" si="17"/>
        <v>#VALUE!</v>
      </c>
      <c r="CZ18" s="84" t="e">
        <f t="shared" si="18"/>
        <v>#VALUE!</v>
      </c>
      <c r="DA18" s="4"/>
      <c r="DC18" s="57"/>
    </row>
    <row r="19" spans="1:108">
      <c r="A19" s="76">
        <v>5</v>
      </c>
      <c r="B19" s="491" t="s">
        <v>446</v>
      </c>
      <c r="C19" s="492">
        <f t="shared" si="22"/>
        <v>6565</v>
      </c>
      <c r="D19" s="492">
        <f t="shared" si="23"/>
        <v>914</v>
      </c>
      <c r="E19" s="492">
        <f t="shared" si="23"/>
        <v>5651</v>
      </c>
      <c r="F19" s="492">
        <f t="shared" si="24"/>
        <v>914</v>
      </c>
      <c r="G19" s="492">
        <f t="shared" si="25"/>
        <v>5651</v>
      </c>
      <c r="H19" s="492">
        <f t="shared" si="26"/>
        <v>0</v>
      </c>
      <c r="I19" s="492">
        <f t="shared" si="27"/>
        <v>0</v>
      </c>
      <c r="J19" s="492">
        <f t="shared" si="28"/>
        <v>0</v>
      </c>
      <c r="K19" s="493">
        <f t="shared" si="29"/>
        <v>0</v>
      </c>
      <c r="L19" s="39">
        <f t="shared" si="30"/>
        <v>6565</v>
      </c>
      <c r="M19" s="492">
        <f t="shared" si="31"/>
        <v>914</v>
      </c>
      <c r="N19" s="238">
        <f>'[1]PL2.2-GN TUNG CĐT (KH2024)'!J34+457</f>
        <v>914</v>
      </c>
      <c r="O19" s="238"/>
      <c r="P19" s="238"/>
      <c r="Q19" s="39">
        <f t="shared" si="32"/>
        <v>5651</v>
      </c>
      <c r="R19" s="238">
        <f>'[1]PL2.2-GN TUNG CĐT (KH2024)'!U34+1081</f>
        <v>5651</v>
      </c>
      <c r="S19" s="358"/>
      <c r="T19" s="358"/>
      <c r="U19" s="238">
        <f t="shared" si="33"/>
        <v>6533</v>
      </c>
      <c r="V19" s="238">
        <f t="shared" si="34"/>
        <v>914</v>
      </c>
      <c r="W19" s="238">
        <f t="shared" si="34"/>
        <v>5619</v>
      </c>
      <c r="X19" s="238">
        <f t="shared" si="35"/>
        <v>914</v>
      </c>
      <c r="Y19" s="238">
        <f t="shared" si="36"/>
        <v>5619</v>
      </c>
      <c r="Z19" s="238">
        <f t="shared" si="37"/>
        <v>0</v>
      </c>
      <c r="AA19" s="238">
        <f t="shared" si="38"/>
        <v>0</v>
      </c>
      <c r="AB19" s="358">
        <f t="shared" si="39"/>
        <v>0</v>
      </c>
      <c r="AC19" s="358">
        <f t="shared" si="40"/>
        <v>0</v>
      </c>
      <c r="AD19" s="238">
        <f t="shared" si="41"/>
        <v>6533</v>
      </c>
      <c r="AE19" s="39">
        <f t="shared" si="19"/>
        <v>914</v>
      </c>
      <c r="AF19" s="238">
        <f>'[1]PL2.2-GN TUNG CĐT (KH2024)'!AB34+457</f>
        <v>914</v>
      </c>
      <c r="AG19" s="358"/>
      <c r="AH19" s="358"/>
      <c r="AI19" s="238">
        <f t="shared" si="42"/>
        <v>5619</v>
      </c>
      <c r="AJ19" s="238">
        <f>'[1]PL2.2-GN TUNG CĐT (KH2024)'!AI34+1081</f>
        <v>5619</v>
      </c>
      <c r="AK19" s="238"/>
      <c r="AL19" s="238"/>
      <c r="AM19" s="494">
        <f t="shared" si="43"/>
        <v>99.512566641279506</v>
      </c>
      <c r="AN19" s="253" t="e">
        <f t="shared" si="8"/>
        <v>#VALUE!</v>
      </c>
      <c r="AO19" s="35" t="e">
        <f t="shared" si="45"/>
        <v>#VALUE!</v>
      </c>
      <c r="AP19" s="35" t="e">
        <f>SUMIF('[1]PL4-GN KD23-24'!$AD$11:$AD$489,B19,'[1]PL4-GN KD23-24'!$E$11:$E$489)</f>
        <v>#VALUE!</v>
      </c>
      <c r="AQ19" s="35" t="e">
        <f>SUMIF('[1]PL4-GN KD23-24'!$AD$11:$AD$489,B19,'[1]PL4-GN KD23-24'!$F$11:$F$489)</f>
        <v>#VALUE!</v>
      </c>
      <c r="AR19" s="35" t="e">
        <f>SUMIF('[1]PL4-GN KD23-24'!$AD$11:$AD$489,B19,'[1]PL4-GN KD23-24'!$G$11:$G$489)</f>
        <v>#VALUE!</v>
      </c>
      <c r="AS19" s="35" t="e">
        <f>SUMIF('[1]PL4-GN KD23-24'!$AD$11:$AD$489,B19,'[1]PL4-GN KD23-24'!$H$11:$H$489)</f>
        <v>#VALUE!</v>
      </c>
      <c r="AT19" s="253">
        <f t="shared" si="9"/>
        <v>0</v>
      </c>
      <c r="AU19" s="254">
        <f t="shared" si="10"/>
        <v>0</v>
      </c>
      <c r="AV19" s="4"/>
      <c r="AW19" s="4"/>
      <c r="AX19" s="4"/>
      <c r="AY19" s="4"/>
      <c r="AZ19" s="4"/>
      <c r="BA19" s="254" t="e">
        <f t="shared" si="11"/>
        <v>#VALUE!</v>
      </c>
      <c r="BB19" s="254" t="e">
        <f t="shared" si="20"/>
        <v>#VALUE!</v>
      </c>
      <c r="BC19" s="35" t="e">
        <f>SUMIF('[1]PL4-GN KD23-24'!$AD$11:$AD$490,B19,'[1]PL4-GN KD23-24'!$R$11:R509)</f>
        <v>#VALUE!</v>
      </c>
      <c r="BD19" s="35" t="e">
        <f>SUMIF('[1]PL4-GN KD23-24'!$AD$11:$AD$490,B19,'[1]PL4-GN KD23-24'!$S$11:$S$490)</f>
        <v>#VALUE!</v>
      </c>
      <c r="BE19" s="35" t="e">
        <f>SUMIF('[1]PL4-GN KD23-24'!$AD$11:$AD$490,B19,'[1]PL4-GN KD23-24'!$T$11:$T$490)</f>
        <v>#VALUE!</v>
      </c>
      <c r="BF19" s="35" t="e">
        <f>SUMIF('[1]PL4-GN KD23-24'!$AD$11:$AD$490,B19,'[1]PL4-GN KD23-24'!$U$11:$U$490)</f>
        <v>#VALUE!</v>
      </c>
      <c r="BG19" s="254">
        <f t="shared" si="12"/>
        <v>0</v>
      </c>
      <c r="BH19" s="254">
        <f t="shared" si="13"/>
        <v>0</v>
      </c>
      <c r="BI19" s="4"/>
      <c r="BJ19" s="4"/>
      <c r="BK19" s="4"/>
      <c r="BL19" s="4"/>
      <c r="BM19" s="4"/>
      <c r="BN19" s="4"/>
      <c r="BO19" s="35" t="e">
        <f t="shared" si="44"/>
        <v>#VALUE!</v>
      </c>
      <c r="BP19" s="35" t="e">
        <f t="shared" si="44"/>
        <v>#VALUE!</v>
      </c>
      <c r="BQ19" s="35" t="e">
        <f t="shared" si="46"/>
        <v>#VALUE!</v>
      </c>
      <c r="BR19" s="35" t="e">
        <f t="shared" si="47"/>
        <v>#VALUE!</v>
      </c>
      <c r="BS19" s="35" t="e">
        <f>SUMIF('[1]PL3-GN TUNG DA'!$AO$15:$AO$513,B19,'[1]PL3-GN TUNG DA'!$G$15:$G$513)</f>
        <v>#VALUE!</v>
      </c>
      <c r="BT19" s="35" t="e">
        <f>SUMIF('[1]PL3-GN TUNG DA'!$AO$15:$AO$513,B19,'[1]PL3-GN TUNG DA'!$H$15:$H$513)</f>
        <v>#VALUE!</v>
      </c>
      <c r="BU19" s="35" t="e">
        <f>SUMIF('[1]PL3-GN TUNG DA'!$AO$15:$AO$513,B19,'[1]PL3-GN TUNG DA'!$I$15:$I$513)</f>
        <v>#VALUE!</v>
      </c>
      <c r="BV19" s="35" t="e">
        <f>SUMIF('[1]PL3-GN TUNG DA'!$AO$15:$AO$513,B19,'[1]PL3-GN TUNG DA'!$J$15:$J$513)</f>
        <v>#VALUE!</v>
      </c>
      <c r="BW19" s="35" t="e">
        <f>SUMIF('[1]PL3-GN TUNG DA'!$AO$15:$AO$513,B19,'[1]PL3-GN TUNG DA'!$K$15:$K$513)</f>
        <v>#VALUE!</v>
      </c>
      <c r="BX19" s="35" t="e">
        <f>SUMIF('[1]PL3-GN TUNG DA'!$AO$15:$AO$513,B19,'[1]PL3-GN TUNG DA'!$L$15:$L$513)</f>
        <v>#VALUE!</v>
      </c>
      <c r="BY19" s="35"/>
      <c r="BZ19" s="35" t="e">
        <f>SUMIF('[1]PL3-GN TUNG DA'!$AO$15:$AO$513,B19,'[1]PL3-GN TUNG DA'!$N$15:$N$513)</f>
        <v>#VALUE!</v>
      </c>
      <c r="CA19" s="35" t="e">
        <f t="shared" si="48"/>
        <v>#VALUE!</v>
      </c>
      <c r="CB19" s="35" t="e">
        <f t="shared" si="49"/>
        <v>#VALUE!</v>
      </c>
      <c r="CC19" s="35" t="e">
        <f t="shared" si="21"/>
        <v>#VALUE!</v>
      </c>
      <c r="CD19" s="35" t="e">
        <f t="shared" si="50"/>
        <v>#VALUE!</v>
      </c>
      <c r="CE19" s="35" t="e">
        <f>SUMIF('[1]PL3-GN TUNG DA'!$AO$15:$AO$513,B19,'[1]PL3-GN TUNG DA'!$S$15:$S$513)</f>
        <v>#VALUE!</v>
      </c>
      <c r="CF19" s="35" t="e">
        <f>SUMIF('[1]PL3-GN TUNG DA'!$AO$15:$AO$513,B19,'[1]PL3-GN TUNG DA'!$T$15:$T$513)</f>
        <v>#VALUE!</v>
      </c>
      <c r="CG19" s="35" t="e">
        <f>SUMIF('[1]PL3-GN TUNG DA'!$AO$15:$AO$513,B19,'[1]PL3-GN TUNG DA'!$U$15:$U$513)</f>
        <v>#VALUE!</v>
      </c>
      <c r="CH19" s="35" t="e">
        <f>SUMIF('[1]PL3-GN TUNG DA'!$AO$15:$AO$513,B19,'[1]PL3-GN TUNG DA'!$V$15:$V$513)</f>
        <v>#VALUE!</v>
      </c>
      <c r="CI19" s="35" t="e">
        <f>SUMIF('[1]PL3-GN TUNG DA'!$AO$15:$AO$513,B19,'[1]PL3-GN TUNG DA'!$W$15:$W$513)</f>
        <v>#VALUE!</v>
      </c>
      <c r="CJ19" s="35" t="e">
        <f>SUMIF('[1]PL3-GN TUNG DA'!$AO$15:$AO$513,B19,'[1]PL3-GN TUNG DA'!$X$15:$X$513)</f>
        <v>#VALUE!</v>
      </c>
      <c r="CK19" s="39" t="e">
        <f t="shared" si="51"/>
        <v>#VALUE!</v>
      </c>
      <c r="CL19" s="39" t="e">
        <f t="shared" si="52"/>
        <v>#VALUE!</v>
      </c>
      <c r="CM19" s="35" t="e">
        <f>SUMIF('[1]PL3-GN TUNG DA'!$AO$15:$AO$513,B19,'[1]PL3-GN TUNG DA'!$AA$15:$AA$513)</f>
        <v>#VALUE!</v>
      </c>
      <c r="CN19" s="35" t="e">
        <f>SUMIF('[1]PL3-GN TUNG DA'!$AO$15:$AO$513,B19,'[1]PL3-GN TUNG DA'!$AB$15:$AB$513)</f>
        <v>#VALUE!</v>
      </c>
      <c r="CO19" s="35"/>
      <c r="CP19" s="35"/>
      <c r="CQ19" s="35"/>
      <c r="CR19" s="39" t="e">
        <f t="shared" si="53"/>
        <v>#VALUE!</v>
      </c>
      <c r="CS19" s="39" t="e">
        <f t="shared" si="54"/>
        <v>#VALUE!</v>
      </c>
      <c r="CT19" s="35" t="e">
        <f>SUMIF('[1]PL3-GN TUNG DA'!$AO$15:$AO$513,B19,'[1]PL3-GN TUNG DA'!$AH$15:$AH$513)</f>
        <v>#VALUE!</v>
      </c>
      <c r="CU19" s="35" t="e">
        <f>SUMIF('[1]PL3-GN TUNG DA'!$AO$15:$AO$513,B19,'[1]PL3-GN TUNG DA'!$AI$15:$AI$513)</f>
        <v>#VALUE!</v>
      </c>
      <c r="CV19" s="35" t="e">
        <f>SUMIF('[1]PL3-GN TUNG DA'!$AO$15:$AO$513,B19,'[1]PL3-GN TUNG DA'!$AJ$15:$AJ$513)</f>
        <v>#VALUE!</v>
      </c>
      <c r="CW19" s="35"/>
      <c r="CX19" s="35"/>
      <c r="CY19" s="112" t="e">
        <f t="shared" si="17"/>
        <v>#VALUE!</v>
      </c>
      <c r="CZ19" s="84" t="e">
        <f t="shared" si="18"/>
        <v>#VALUE!</v>
      </c>
      <c r="DA19" s="4"/>
    </row>
    <row r="20" spans="1:108">
      <c r="A20" s="76">
        <v>6</v>
      </c>
      <c r="B20" s="491" t="s">
        <v>355</v>
      </c>
      <c r="C20" s="492">
        <f t="shared" si="22"/>
        <v>26714</v>
      </c>
      <c r="D20" s="492">
        <f t="shared" si="23"/>
        <v>3325</v>
      </c>
      <c r="E20" s="492">
        <f t="shared" si="23"/>
        <v>23389</v>
      </c>
      <c r="F20" s="492">
        <f t="shared" si="24"/>
        <v>3325</v>
      </c>
      <c r="G20" s="492">
        <f t="shared" si="25"/>
        <v>23389</v>
      </c>
      <c r="H20" s="492">
        <f t="shared" si="26"/>
        <v>0</v>
      </c>
      <c r="I20" s="492">
        <f t="shared" si="27"/>
        <v>0</v>
      </c>
      <c r="J20" s="492">
        <f t="shared" si="28"/>
        <v>0</v>
      </c>
      <c r="K20" s="493">
        <f t="shared" si="29"/>
        <v>0</v>
      </c>
      <c r="L20" s="39">
        <f t="shared" si="30"/>
        <v>26714</v>
      </c>
      <c r="M20" s="492">
        <f t="shared" si="31"/>
        <v>3325</v>
      </c>
      <c r="N20" s="238">
        <f>'[1]PL2.2-GN TUNG CĐT (KH2024)'!J35+998+820</f>
        <v>3325</v>
      </c>
      <c r="O20" s="238"/>
      <c r="P20" s="238"/>
      <c r="Q20" s="39">
        <f t="shared" si="32"/>
        <v>23389</v>
      </c>
      <c r="R20" s="238">
        <f>'[1]PL2.2-GN TUNG CĐT (KH2024)'!U35+8311</f>
        <v>23389</v>
      </c>
      <c r="S20" s="358"/>
      <c r="T20" s="358"/>
      <c r="U20" s="238">
        <f t="shared" si="33"/>
        <v>23684</v>
      </c>
      <c r="V20" s="238">
        <f t="shared" si="34"/>
        <v>1887</v>
      </c>
      <c r="W20" s="238">
        <f t="shared" si="34"/>
        <v>21797</v>
      </c>
      <c r="X20" s="238">
        <f t="shared" si="35"/>
        <v>1887</v>
      </c>
      <c r="Y20" s="238">
        <f t="shared" si="36"/>
        <v>21797</v>
      </c>
      <c r="Z20" s="238">
        <f t="shared" si="37"/>
        <v>0</v>
      </c>
      <c r="AA20" s="238">
        <f t="shared" si="38"/>
        <v>0</v>
      </c>
      <c r="AB20" s="358">
        <f t="shared" si="39"/>
        <v>0</v>
      </c>
      <c r="AC20" s="358">
        <f t="shared" si="40"/>
        <v>0</v>
      </c>
      <c r="AD20" s="238">
        <f t="shared" si="41"/>
        <v>23684</v>
      </c>
      <c r="AE20" s="39">
        <f t="shared" si="19"/>
        <v>1887</v>
      </c>
      <c r="AF20" s="238">
        <f>'[1]PL2.2-GN TUNG CĐT (KH2024)'!AB35+998+820</f>
        <v>1887</v>
      </c>
      <c r="AG20" s="358"/>
      <c r="AH20" s="358"/>
      <c r="AI20" s="238">
        <f t="shared" si="42"/>
        <v>21797</v>
      </c>
      <c r="AJ20" s="238">
        <f>'[1]PL2.2-GN TUNG CĐT (KH2024)'!AI35+8311</f>
        <v>21797</v>
      </c>
      <c r="AK20" s="238"/>
      <c r="AL20" s="238"/>
      <c r="AM20" s="494">
        <f t="shared" si="43"/>
        <v>88.657632701954043</v>
      </c>
      <c r="AN20" s="253" t="e">
        <f t="shared" si="8"/>
        <v>#VALUE!</v>
      </c>
      <c r="AO20" s="35" t="e">
        <f t="shared" si="45"/>
        <v>#VALUE!</v>
      </c>
      <c r="AP20" s="35" t="e">
        <f>SUMIF('[1]PL4-GN KD23-24'!$AD$11:$AD$489,B20,'[1]PL4-GN KD23-24'!$E$11:$E$489)</f>
        <v>#VALUE!</v>
      </c>
      <c r="AQ20" s="35" t="e">
        <f>SUMIF('[1]PL4-GN KD23-24'!$AD$11:$AD$489,B20,'[1]PL4-GN KD23-24'!$F$11:$F$489)</f>
        <v>#VALUE!</v>
      </c>
      <c r="AR20" s="35" t="e">
        <f>SUMIF('[1]PL4-GN KD23-24'!$AD$11:$AD$489,B20,'[1]PL4-GN KD23-24'!$G$11:$G$489)</f>
        <v>#VALUE!</v>
      </c>
      <c r="AS20" s="35" t="e">
        <f>SUMIF('[1]PL4-GN KD23-24'!$AD$11:$AD$489,B20,'[1]PL4-GN KD23-24'!$H$11:$H$489)</f>
        <v>#VALUE!</v>
      </c>
      <c r="AT20" s="253">
        <f t="shared" si="9"/>
        <v>0</v>
      </c>
      <c r="AU20" s="254">
        <f t="shared" si="10"/>
        <v>0</v>
      </c>
      <c r="AV20" s="4"/>
      <c r="AW20" s="4"/>
      <c r="AX20" s="4"/>
      <c r="AY20" s="4"/>
      <c r="AZ20" s="4"/>
      <c r="BA20" s="254" t="e">
        <f t="shared" si="11"/>
        <v>#VALUE!</v>
      </c>
      <c r="BB20" s="254" t="e">
        <f t="shared" si="20"/>
        <v>#VALUE!</v>
      </c>
      <c r="BC20" s="35" t="e">
        <f>SUMIF('[1]PL4-GN KD23-24'!$AD$11:$AD$490,B20,'[1]PL4-GN KD23-24'!$R$11:R510)</f>
        <v>#VALUE!</v>
      </c>
      <c r="BD20" s="35" t="e">
        <f>SUMIF('[1]PL4-GN KD23-24'!$AD$11:$AD$490,B20,'[1]PL4-GN KD23-24'!$S$11:$S$490)</f>
        <v>#VALUE!</v>
      </c>
      <c r="BE20" s="35" t="e">
        <f>SUMIF('[1]PL4-GN KD23-24'!$AD$11:$AD$490,B20,'[1]PL4-GN KD23-24'!$T$11:$T$490)</f>
        <v>#VALUE!</v>
      </c>
      <c r="BF20" s="35" t="e">
        <f>SUMIF('[1]PL4-GN KD23-24'!$AD$11:$AD$490,B20,'[1]PL4-GN KD23-24'!$U$11:$U$490)</f>
        <v>#VALUE!</v>
      </c>
      <c r="BG20" s="254">
        <f t="shared" si="12"/>
        <v>0</v>
      </c>
      <c r="BH20" s="254">
        <f t="shared" si="13"/>
        <v>0</v>
      </c>
      <c r="BI20" s="4"/>
      <c r="BJ20" s="4"/>
      <c r="BK20" s="4"/>
      <c r="BL20" s="4"/>
      <c r="BM20" s="4"/>
      <c r="BN20" s="4"/>
      <c r="BO20" s="35" t="e">
        <f t="shared" si="44"/>
        <v>#VALUE!</v>
      </c>
      <c r="BP20" s="35" t="e">
        <f t="shared" si="44"/>
        <v>#VALUE!</v>
      </c>
      <c r="BQ20" s="35" t="e">
        <f t="shared" si="46"/>
        <v>#VALUE!</v>
      </c>
      <c r="BR20" s="35" t="e">
        <f t="shared" si="47"/>
        <v>#VALUE!</v>
      </c>
      <c r="BS20" s="35" t="e">
        <f>SUMIF('[1]PL3-GN TUNG DA'!$AO$15:$AO$513,B20,'[1]PL3-GN TUNG DA'!$G$15:$G$513)</f>
        <v>#VALUE!</v>
      </c>
      <c r="BT20" s="35" t="e">
        <f>SUMIF('[1]PL3-GN TUNG DA'!$AO$15:$AO$513,B20,'[1]PL3-GN TUNG DA'!$H$15:$H$513)</f>
        <v>#VALUE!</v>
      </c>
      <c r="BU20" s="35" t="e">
        <f>SUMIF('[1]PL3-GN TUNG DA'!$AO$15:$AO$513,B20,'[1]PL3-GN TUNG DA'!$I$15:$I$513)</f>
        <v>#VALUE!</v>
      </c>
      <c r="BV20" s="35" t="e">
        <f>SUMIF('[1]PL3-GN TUNG DA'!$AO$15:$AO$513,B20,'[1]PL3-GN TUNG DA'!$J$15:$J$513)</f>
        <v>#VALUE!</v>
      </c>
      <c r="BW20" s="35" t="e">
        <f>SUMIF('[1]PL3-GN TUNG DA'!$AO$15:$AO$513,B20,'[1]PL3-GN TUNG DA'!$K$15:$K$513)</f>
        <v>#VALUE!</v>
      </c>
      <c r="BX20" s="35" t="e">
        <f>SUMIF('[1]PL3-GN TUNG DA'!$AO$15:$AO$513,B20,'[1]PL3-GN TUNG DA'!$L$15:$L$513)</f>
        <v>#VALUE!</v>
      </c>
      <c r="BY20" s="35"/>
      <c r="BZ20" s="35" t="e">
        <f>SUMIF('[1]PL3-GN TUNG DA'!$AO$15:$AO$513,B20,'[1]PL3-GN TUNG DA'!$N$15:$N$513)</f>
        <v>#VALUE!</v>
      </c>
      <c r="CA20" s="35" t="e">
        <f t="shared" si="48"/>
        <v>#VALUE!</v>
      </c>
      <c r="CB20" s="35" t="e">
        <f t="shared" si="49"/>
        <v>#VALUE!</v>
      </c>
      <c r="CC20" s="35" t="e">
        <f t="shared" si="21"/>
        <v>#VALUE!</v>
      </c>
      <c r="CD20" s="35" t="e">
        <f t="shared" si="50"/>
        <v>#VALUE!</v>
      </c>
      <c r="CE20" s="35" t="e">
        <f>SUMIF('[1]PL3-GN TUNG DA'!$AO$15:$AO$513,B20,'[1]PL3-GN TUNG DA'!$S$15:$S$513)</f>
        <v>#VALUE!</v>
      </c>
      <c r="CF20" s="35" t="e">
        <f>SUMIF('[1]PL3-GN TUNG DA'!$AO$15:$AO$513,B20,'[1]PL3-GN TUNG DA'!$T$15:$T$513)</f>
        <v>#VALUE!</v>
      </c>
      <c r="CG20" s="35" t="e">
        <f>SUMIF('[1]PL3-GN TUNG DA'!$AO$15:$AO$513,B20,'[1]PL3-GN TUNG DA'!$U$15:$U$513)</f>
        <v>#VALUE!</v>
      </c>
      <c r="CH20" s="35" t="e">
        <f>SUMIF('[1]PL3-GN TUNG DA'!$AO$15:$AO$513,B20,'[1]PL3-GN TUNG DA'!$V$15:$V$513)</f>
        <v>#VALUE!</v>
      </c>
      <c r="CI20" s="35" t="e">
        <f>SUMIF('[1]PL3-GN TUNG DA'!$AO$15:$AO$513,B20,'[1]PL3-GN TUNG DA'!$W$15:$W$513)</f>
        <v>#VALUE!</v>
      </c>
      <c r="CJ20" s="35" t="e">
        <f>SUMIF('[1]PL3-GN TUNG DA'!$AO$15:$AO$513,B20,'[1]PL3-GN TUNG DA'!$X$15:$X$513)</f>
        <v>#VALUE!</v>
      </c>
      <c r="CK20" s="39" t="e">
        <f t="shared" si="51"/>
        <v>#VALUE!</v>
      </c>
      <c r="CL20" s="39" t="e">
        <f t="shared" si="52"/>
        <v>#VALUE!</v>
      </c>
      <c r="CM20" s="35" t="e">
        <f>SUMIF('[1]PL3-GN TUNG DA'!$AO$15:$AO$513,B20,'[1]PL3-GN TUNG DA'!$AA$15:$AA$513)</f>
        <v>#VALUE!</v>
      </c>
      <c r="CN20" s="35" t="e">
        <f>SUMIF('[1]PL3-GN TUNG DA'!$AO$15:$AO$513,B20,'[1]PL3-GN TUNG DA'!$AB$15:$AB$513)</f>
        <v>#VALUE!</v>
      </c>
      <c r="CO20" s="35"/>
      <c r="CP20" s="35"/>
      <c r="CQ20" s="35"/>
      <c r="CR20" s="39" t="e">
        <f t="shared" si="53"/>
        <v>#VALUE!</v>
      </c>
      <c r="CS20" s="39" t="e">
        <f t="shared" si="54"/>
        <v>#VALUE!</v>
      </c>
      <c r="CT20" s="35" t="e">
        <f>SUMIF('[1]PL3-GN TUNG DA'!$AO$15:$AO$513,B20,'[1]PL3-GN TUNG DA'!$AH$15:$AH$513)</f>
        <v>#VALUE!</v>
      </c>
      <c r="CU20" s="35" t="e">
        <f>SUMIF('[1]PL3-GN TUNG DA'!$AO$15:$AO$513,B20,'[1]PL3-GN TUNG DA'!$AI$15:$AI$513)</f>
        <v>#VALUE!</v>
      </c>
      <c r="CV20" s="35" t="e">
        <f>SUMIF('[1]PL3-GN TUNG DA'!$AO$15:$AO$513,B20,'[1]PL3-GN TUNG DA'!$AJ$15:$AJ$513)</f>
        <v>#VALUE!</v>
      </c>
      <c r="CW20" s="35"/>
      <c r="CX20" s="35"/>
      <c r="CY20" s="112" t="e">
        <f t="shared" si="17"/>
        <v>#VALUE!</v>
      </c>
      <c r="CZ20" s="84" t="e">
        <f t="shared" si="18"/>
        <v>#VALUE!</v>
      </c>
      <c r="DA20" s="4"/>
    </row>
    <row r="21" spans="1:108">
      <c r="A21" s="76">
        <v>7</v>
      </c>
      <c r="B21" s="491" t="s">
        <v>356</v>
      </c>
      <c r="C21" s="492">
        <f t="shared" si="22"/>
        <v>5882</v>
      </c>
      <c r="D21" s="492">
        <f t="shared" si="23"/>
        <v>955</v>
      </c>
      <c r="E21" s="492">
        <f t="shared" si="23"/>
        <v>4927</v>
      </c>
      <c r="F21" s="492">
        <f t="shared" si="24"/>
        <v>955</v>
      </c>
      <c r="G21" s="492">
        <f t="shared" si="25"/>
        <v>4927</v>
      </c>
      <c r="H21" s="492">
        <f t="shared" si="26"/>
        <v>0</v>
      </c>
      <c r="I21" s="492">
        <f t="shared" si="27"/>
        <v>0</v>
      </c>
      <c r="J21" s="492">
        <f t="shared" si="28"/>
        <v>0</v>
      </c>
      <c r="K21" s="493">
        <f t="shared" si="29"/>
        <v>0</v>
      </c>
      <c r="L21" s="39">
        <f t="shared" si="30"/>
        <v>5882</v>
      </c>
      <c r="M21" s="492">
        <f t="shared" si="31"/>
        <v>955</v>
      </c>
      <c r="N21" s="238">
        <f>'[1]PL2.2-GN TUNG CĐT (KH2024)'!J36+610</f>
        <v>955</v>
      </c>
      <c r="O21" s="238"/>
      <c r="P21" s="238"/>
      <c r="Q21" s="39">
        <f t="shared" si="32"/>
        <v>4927</v>
      </c>
      <c r="R21" s="238">
        <f>'[1]PL2.2-GN TUNG CĐT (KH2024)'!U36+1482</f>
        <v>4927</v>
      </c>
      <c r="S21" s="358"/>
      <c r="T21" s="358"/>
      <c r="U21" s="238">
        <f t="shared" si="33"/>
        <v>4474</v>
      </c>
      <c r="V21" s="238">
        <f t="shared" si="34"/>
        <v>646</v>
      </c>
      <c r="W21" s="238">
        <f t="shared" si="34"/>
        <v>3828</v>
      </c>
      <c r="X21" s="238">
        <f t="shared" si="35"/>
        <v>646</v>
      </c>
      <c r="Y21" s="238">
        <f t="shared" si="36"/>
        <v>3828</v>
      </c>
      <c r="Z21" s="238">
        <f t="shared" si="37"/>
        <v>0</v>
      </c>
      <c r="AA21" s="238">
        <f t="shared" si="38"/>
        <v>0</v>
      </c>
      <c r="AB21" s="358">
        <f t="shared" si="39"/>
        <v>0</v>
      </c>
      <c r="AC21" s="358">
        <f t="shared" si="40"/>
        <v>0</v>
      </c>
      <c r="AD21" s="238">
        <f t="shared" si="41"/>
        <v>4474</v>
      </c>
      <c r="AE21" s="39">
        <f t="shared" si="19"/>
        <v>646</v>
      </c>
      <c r="AF21" s="238">
        <f>'[1]PL2.2-GN TUNG CĐT (KH2024)'!AB36+610</f>
        <v>646</v>
      </c>
      <c r="AG21" s="358"/>
      <c r="AH21" s="358"/>
      <c r="AI21" s="238">
        <f t="shared" si="42"/>
        <v>3828</v>
      </c>
      <c r="AJ21" s="238">
        <f>'[1]PL2.2-GN TUNG CĐT (KH2024)'!AI36+1482</f>
        <v>3828</v>
      </c>
      <c r="AK21" s="238"/>
      <c r="AL21" s="238"/>
      <c r="AM21" s="494">
        <f t="shared" si="43"/>
        <v>76.062563753825231</v>
      </c>
      <c r="AN21" s="253" t="e">
        <f t="shared" si="8"/>
        <v>#VALUE!</v>
      </c>
      <c r="AO21" s="35" t="e">
        <f t="shared" si="45"/>
        <v>#VALUE!</v>
      </c>
      <c r="AP21" s="35" t="e">
        <f>SUMIF('[1]PL4-GN KD23-24'!$AD$11:$AD$489,B21,'[1]PL4-GN KD23-24'!$E$11:$E$489)</f>
        <v>#VALUE!</v>
      </c>
      <c r="AQ21" s="35" t="e">
        <f>SUMIF('[1]PL4-GN KD23-24'!$AD$11:$AD$489,B21,'[1]PL4-GN KD23-24'!$F$11:$F$489)</f>
        <v>#VALUE!</v>
      </c>
      <c r="AR21" s="35" t="e">
        <f>SUMIF('[1]PL4-GN KD23-24'!$AD$11:$AD$489,B21,'[1]PL4-GN KD23-24'!$G$11:$G$489)</f>
        <v>#VALUE!</v>
      </c>
      <c r="AS21" s="35" t="e">
        <f>SUMIF('[1]PL4-GN KD23-24'!$AD$11:$AD$489,B21,'[1]PL4-GN KD23-24'!$H$11:$H$489)</f>
        <v>#VALUE!</v>
      </c>
      <c r="AT21" s="253">
        <f t="shared" si="9"/>
        <v>0</v>
      </c>
      <c r="AU21" s="254">
        <f t="shared" si="10"/>
        <v>0</v>
      </c>
      <c r="AV21" s="4"/>
      <c r="AW21" s="4"/>
      <c r="AX21" s="4"/>
      <c r="AY21" s="4"/>
      <c r="AZ21" s="4"/>
      <c r="BA21" s="254" t="e">
        <f t="shared" si="11"/>
        <v>#VALUE!</v>
      </c>
      <c r="BB21" s="254" t="e">
        <f t="shared" si="20"/>
        <v>#VALUE!</v>
      </c>
      <c r="BC21" s="35" t="e">
        <f>SUMIF('[1]PL4-GN KD23-24'!$AD$11:$AD$490,B21,'[1]PL4-GN KD23-24'!$R$11:R511)</f>
        <v>#VALUE!</v>
      </c>
      <c r="BD21" s="35" t="e">
        <f>SUMIF('[1]PL4-GN KD23-24'!$AD$11:$AD$490,B21,'[1]PL4-GN KD23-24'!$S$11:$S$490)</f>
        <v>#VALUE!</v>
      </c>
      <c r="BE21" s="35" t="e">
        <f>SUMIF('[1]PL4-GN KD23-24'!$AD$11:$AD$490,B21,'[1]PL4-GN KD23-24'!$T$11:$T$490)</f>
        <v>#VALUE!</v>
      </c>
      <c r="BF21" s="35" t="e">
        <f>SUMIF('[1]PL4-GN KD23-24'!$AD$11:$AD$490,B21,'[1]PL4-GN KD23-24'!$U$11:$U$490)</f>
        <v>#VALUE!</v>
      </c>
      <c r="BG21" s="254">
        <f t="shared" si="12"/>
        <v>0</v>
      </c>
      <c r="BH21" s="254">
        <f t="shared" si="13"/>
        <v>0</v>
      </c>
      <c r="BI21" s="4"/>
      <c r="BJ21" s="4"/>
      <c r="BK21" s="4"/>
      <c r="BL21" s="4"/>
      <c r="BM21" s="4"/>
      <c r="BN21" s="4"/>
      <c r="BO21" s="35" t="e">
        <f t="shared" si="44"/>
        <v>#VALUE!</v>
      </c>
      <c r="BP21" s="35" t="e">
        <f t="shared" si="44"/>
        <v>#VALUE!</v>
      </c>
      <c r="BQ21" s="35" t="e">
        <f t="shared" si="46"/>
        <v>#VALUE!</v>
      </c>
      <c r="BR21" s="35" t="e">
        <f t="shared" si="47"/>
        <v>#VALUE!</v>
      </c>
      <c r="BS21" s="35" t="e">
        <f>SUMIF('[1]PL3-GN TUNG DA'!$AO$15:$AO$513,B21,'[1]PL3-GN TUNG DA'!$G$15:$G$513)</f>
        <v>#VALUE!</v>
      </c>
      <c r="BT21" s="35" t="e">
        <f>SUMIF('[1]PL3-GN TUNG DA'!$AO$15:$AO$513,B21,'[1]PL3-GN TUNG DA'!$H$15:$H$513)</f>
        <v>#VALUE!</v>
      </c>
      <c r="BU21" s="35" t="e">
        <f>SUMIF('[1]PL3-GN TUNG DA'!$AO$15:$AO$513,B21,'[1]PL3-GN TUNG DA'!$I$15:$I$513)</f>
        <v>#VALUE!</v>
      </c>
      <c r="BV21" s="35" t="e">
        <f>SUMIF('[1]PL3-GN TUNG DA'!$AO$15:$AO$513,B21,'[1]PL3-GN TUNG DA'!$J$15:$J$513)</f>
        <v>#VALUE!</v>
      </c>
      <c r="BW21" s="35" t="e">
        <f>SUMIF('[1]PL3-GN TUNG DA'!$AO$15:$AO$513,B21,'[1]PL3-GN TUNG DA'!$K$15:$K$513)</f>
        <v>#VALUE!</v>
      </c>
      <c r="BX21" s="35" t="e">
        <f>SUMIF('[1]PL3-GN TUNG DA'!$AO$15:$AO$513,B21,'[1]PL3-GN TUNG DA'!$L$15:$L$513)</f>
        <v>#VALUE!</v>
      </c>
      <c r="BY21" s="35"/>
      <c r="BZ21" s="35" t="e">
        <f>SUMIF('[1]PL3-GN TUNG DA'!$AO$15:$AO$513,B21,'[1]PL3-GN TUNG DA'!$N$15:$N$513)</f>
        <v>#VALUE!</v>
      </c>
      <c r="CA21" s="35" t="e">
        <f t="shared" si="48"/>
        <v>#VALUE!</v>
      </c>
      <c r="CB21" s="35" t="e">
        <f t="shared" si="49"/>
        <v>#VALUE!</v>
      </c>
      <c r="CC21" s="35" t="e">
        <f t="shared" si="21"/>
        <v>#VALUE!</v>
      </c>
      <c r="CD21" s="35" t="e">
        <f t="shared" si="50"/>
        <v>#VALUE!</v>
      </c>
      <c r="CE21" s="35" t="e">
        <f>SUMIF('[1]PL3-GN TUNG DA'!$AO$15:$AO$513,B21,'[1]PL3-GN TUNG DA'!$S$15:$S$513)</f>
        <v>#VALUE!</v>
      </c>
      <c r="CF21" s="35" t="e">
        <f>SUMIF('[1]PL3-GN TUNG DA'!$AO$15:$AO$513,B21,'[1]PL3-GN TUNG DA'!$T$15:$T$513)</f>
        <v>#VALUE!</v>
      </c>
      <c r="CG21" s="35" t="e">
        <f>SUMIF('[1]PL3-GN TUNG DA'!$AO$15:$AO$513,B21,'[1]PL3-GN TUNG DA'!$U$15:$U$513)</f>
        <v>#VALUE!</v>
      </c>
      <c r="CH21" s="35" t="e">
        <f>SUMIF('[1]PL3-GN TUNG DA'!$AO$15:$AO$513,B21,'[1]PL3-GN TUNG DA'!$V$15:$V$513)</f>
        <v>#VALUE!</v>
      </c>
      <c r="CI21" s="35" t="e">
        <f>SUMIF('[1]PL3-GN TUNG DA'!$AO$15:$AO$513,B21,'[1]PL3-GN TUNG DA'!$W$15:$W$513)</f>
        <v>#VALUE!</v>
      </c>
      <c r="CJ21" s="35" t="e">
        <f>SUMIF('[1]PL3-GN TUNG DA'!$AO$15:$AO$513,B21,'[1]PL3-GN TUNG DA'!$X$15:$X$513)</f>
        <v>#VALUE!</v>
      </c>
      <c r="CK21" s="39" t="e">
        <f t="shared" si="51"/>
        <v>#VALUE!</v>
      </c>
      <c r="CL21" s="39" t="e">
        <f t="shared" si="52"/>
        <v>#VALUE!</v>
      </c>
      <c r="CM21" s="35" t="e">
        <f>SUMIF('[1]PL3-GN TUNG DA'!$AO$15:$AO$513,B21,'[1]PL3-GN TUNG DA'!$AA$15:$AA$513)</f>
        <v>#VALUE!</v>
      </c>
      <c r="CN21" s="35" t="e">
        <f>SUMIF('[1]PL3-GN TUNG DA'!$AO$15:$AO$513,B21,'[1]PL3-GN TUNG DA'!$AB$15:$AB$513)</f>
        <v>#VALUE!</v>
      </c>
      <c r="CO21" s="35"/>
      <c r="CP21" s="35"/>
      <c r="CQ21" s="35"/>
      <c r="CR21" s="39" t="e">
        <f t="shared" si="53"/>
        <v>#VALUE!</v>
      </c>
      <c r="CS21" s="39" t="e">
        <f t="shared" si="54"/>
        <v>#VALUE!</v>
      </c>
      <c r="CT21" s="35" t="e">
        <f>SUMIF('[1]PL3-GN TUNG DA'!$AO$15:$AO$513,B21,'[1]PL3-GN TUNG DA'!$AH$15:$AH$513)</f>
        <v>#VALUE!</v>
      </c>
      <c r="CU21" s="35" t="e">
        <f>SUMIF('[1]PL3-GN TUNG DA'!$AO$15:$AO$513,B21,'[1]PL3-GN TUNG DA'!$AI$15:$AI$513)</f>
        <v>#VALUE!</v>
      </c>
      <c r="CV21" s="35" t="e">
        <f>SUMIF('[1]PL3-GN TUNG DA'!$AO$15:$AO$513,B21,'[1]PL3-GN TUNG DA'!$AJ$15:$AJ$513)</f>
        <v>#VALUE!</v>
      </c>
      <c r="CW21" s="35"/>
      <c r="CX21" s="35"/>
      <c r="CY21" s="112" t="e">
        <f t="shared" si="17"/>
        <v>#VALUE!</v>
      </c>
      <c r="CZ21" s="84" t="e">
        <f t="shared" si="18"/>
        <v>#VALUE!</v>
      </c>
      <c r="DA21" s="4"/>
    </row>
    <row r="22" spans="1:108" ht="41.25" customHeight="1">
      <c r="A22" s="76">
        <v>8</v>
      </c>
      <c r="B22" s="305" t="s">
        <v>357</v>
      </c>
      <c r="C22" s="422">
        <f t="shared" si="22"/>
        <v>18062</v>
      </c>
      <c r="D22" s="422">
        <f t="shared" si="23"/>
        <v>1608</v>
      </c>
      <c r="E22" s="422">
        <f t="shared" si="23"/>
        <v>16454</v>
      </c>
      <c r="F22" s="422">
        <f t="shared" si="24"/>
        <v>1608</v>
      </c>
      <c r="G22" s="422">
        <f t="shared" si="25"/>
        <v>16454</v>
      </c>
      <c r="H22" s="492">
        <f t="shared" si="26"/>
        <v>0</v>
      </c>
      <c r="I22" s="492">
        <f t="shared" si="27"/>
        <v>0</v>
      </c>
      <c r="J22" s="492">
        <f t="shared" si="28"/>
        <v>0</v>
      </c>
      <c r="K22" s="493">
        <f t="shared" si="29"/>
        <v>0</v>
      </c>
      <c r="L22" s="39">
        <f t="shared" si="30"/>
        <v>18062</v>
      </c>
      <c r="M22" s="39">
        <f t="shared" si="31"/>
        <v>1608</v>
      </c>
      <c r="N22" s="39">
        <f>'[1]PL2.2-GN TUNG CĐT (KH2024)'!J37</f>
        <v>1608</v>
      </c>
      <c r="O22" s="39"/>
      <c r="P22" s="39"/>
      <c r="Q22" s="39">
        <f t="shared" si="32"/>
        <v>16454</v>
      </c>
      <c r="R22" s="39">
        <f>'[1]PL2.2-GN TUNG CĐT (KH2024)'!U37+382</f>
        <v>16454</v>
      </c>
      <c r="S22" s="39"/>
      <c r="T22" s="358"/>
      <c r="U22" s="238">
        <f t="shared" si="33"/>
        <v>16564</v>
      </c>
      <c r="V22" s="238">
        <f t="shared" si="34"/>
        <v>502</v>
      </c>
      <c r="W22" s="238">
        <f t="shared" si="34"/>
        <v>16062</v>
      </c>
      <c r="X22" s="238">
        <f t="shared" si="35"/>
        <v>502</v>
      </c>
      <c r="Y22" s="238">
        <f t="shared" si="36"/>
        <v>16062</v>
      </c>
      <c r="Z22" s="238">
        <f t="shared" si="37"/>
        <v>0</v>
      </c>
      <c r="AA22" s="238">
        <f t="shared" si="38"/>
        <v>0</v>
      </c>
      <c r="AB22" s="358">
        <f t="shared" si="39"/>
        <v>0</v>
      </c>
      <c r="AC22" s="358">
        <f t="shared" si="40"/>
        <v>0</v>
      </c>
      <c r="AD22" s="238">
        <f t="shared" si="41"/>
        <v>16564</v>
      </c>
      <c r="AE22" s="39">
        <f t="shared" si="19"/>
        <v>502</v>
      </c>
      <c r="AF22" s="238">
        <f>'[1]PL2.2-GN TUNG CĐT (KH2024)'!AB37</f>
        <v>502</v>
      </c>
      <c r="AG22" s="358"/>
      <c r="AH22" s="358"/>
      <c r="AI22" s="238">
        <f t="shared" si="42"/>
        <v>16062</v>
      </c>
      <c r="AJ22" s="238">
        <f>'[1]PL2.2-GN TUNG CĐT (KH2024)'!AI37+382</f>
        <v>16062</v>
      </c>
      <c r="AK22" s="238"/>
      <c r="AL22" s="238"/>
      <c r="AM22" s="494">
        <f t="shared" si="43"/>
        <v>91.706344812313148</v>
      </c>
      <c r="AN22" s="253" t="e">
        <f t="shared" si="8"/>
        <v>#VALUE!</v>
      </c>
      <c r="AO22" s="35" t="e">
        <f t="shared" si="45"/>
        <v>#VALUE!</v>
      </c>
      <c r="AP22" s="35" t="e">
        <f>SUMIF('[1]PL4-GN KD23-24'!$AD$11:$AD$489,B22,'[1]PL4-GN KD23-24'!$E$11:$E$489)</f>
        <v>#VALUE!</v>
      </c>
      <c r="AQ22" s="35" t="e">
        <f>SUMIF('[1]PL4-GN KD23-24'!$AD$11:$AD$489,B22,'[1]PL4-GN KD23-24'!$F$11:$F$489)</f>
        <v>#VALUE!</v>
      </c>
      <c r="AR22" s="35" t="e">
        <f>SUMIF('[1]PL4-GN KD23-24'!$AD$11:$AD$489,B22,'[1]PL4-GN KD23-24'!$G$11:$G$489)</f>
        <v>#VALUE!</v>
      </c>
      <c r="AS22" s="35" t="e">
        <f>SUMIF('[1]PL4-GN KD23-24'!$AD$11:$AD$489,B22,'[1]PL4-GN KD23-24'!$H$11:$H$489)</f>
        <v>#VALUE!</v>
      </c>
      <c r="AT22" s="253">
        <f t="shared" si="9"/>
        <v>0</v>
      </c>
      <c r="AU22" s="254">
        <f t="shared" si="10"/>
        <v>0</v>
      </c>
      <c r="AV22" s="4"/>
      <c r="AW22" s="4"/>
      <c r="AX22" s="4"/>
      <c r="AY22" s="4"/>
      <c r="AZ22" s="4"/>
      <c r="BA22" s="254" t="e">
        <f t="shared" si="11"/>
        <v>#VALUE!</v>
      </c>
      <c r="BB22" s="254" t="e">
        <f t="shared" si="20"/>
        <v>#VALUE!</v>
      </c>
      <c r="BC22" s="35" t="e">
        <f>SUMIF('[1]PL4-GN KD23-24'!$AD$11:$AD$490,B22,'[1]PL4-GN KD23-24'!$R$11:R512)</f>
        <v>#VALUE!</v>
      </c>
      <c r="BD22" s="35" t="e">
        <f>SUMIF('[1]PL4-GN KD23-24'!$AD$11:$AD$490,B22,'[1]PL4-GN KD23-24'!$S$11:$S$490)</f>
        <v>#VALUE!</v>
      </c>
      <c r="BE22" s="35" t="e">
        <f>SUMIF('[1]PL4-GN KD23-24'!$AD$11:$AD$490,B22,'[1]PL4-GN KD23-24'!$T$11:$T$490)</f>
        <v>#VALUE!</v>
      </c>
      <c r="BF22" s="35" t="e">
        <f>SUMIF('[1]PL4-GN KD23-24'!$AD$11:$AD$490,B22,'[1]PL4-GN KD23-24'!$U$11:$U$490)</f>
        <v>#VALUE!</v>
      </c>
      <c r="BG22" s="254">
        <f t="shared" si="12"/>
        <v>0</v>
      </c>
      <c r="BH22" s="254">
        <f t="shared" si="13"/>
        <v>0</v>
      </c>
      <c r="BI22" s="4"/>
      <c r="BJ22" s="4"/>
      <c r="BK22" s="4"/>
      <c r="BL22" s="4"/>
      <c r="BM22" s="4"/>
      <c r="BN22" s="4"/>
      <c r="BO22" s="35" t="e">
        <f t="shared" si="44"/>
        <v>#VALUE!</v>
      </c>
      <c r="BP22" s="35" t="e">
        <f t="shared" si="44"/>
        <v>#VALUE!</v>
      </c>
      <c r="BQ22" s="35" t="e">
        <f t="shared" si="46"/>
        <v>#VALUE!</v>
      </c>
      <c r="BR22" s="35" t="e">
        <f t="shared" si="47"/>
        <v>#VALUE!</v>
      </c>
      <c r="BS22" s="35" t="e">
        <f>SUMIF('[1]PL3-GN TUNG DA'!$AO$15:$AO$513,B22,'[1]PL3-GN TUNG DA'!$G$15:$G$513)</f>
        <v>#VALUE!</v>
      </c>
      <c r="BT22" s="35" t="e">
        <f>SUMIF('[1]PL3-GN TUNG DA'!$AO$15:$AO$513,B22,'[1]PL3-GN TUNG DA'!$H$15:$H$513)</f>
        <v>#VALUE!</v>
      </c>
      <c r="BU22" s="35" t="e">
        <f>SUMIF('[1]PL3-GN TUNG DA'!$AO$15:$AO$513,B22,'[1]PL3-GN TUNG DA'!$I$15:$I$513)</f>
        <v>#VALUE!</v>
      </c>
      <c r="BV22" s="35" t="e">
        <f>SUMIF('[1]PL3-GN TUNG DA'!$AO$15:$AO$513,B22,'[1]PL3-GN TUNG DA'!$J$15:$J$513)</f>
        <v>#VALUE!</v>
      </c>
      <c r="BW22" s="35" t="e">
        <f>SUMIF('[1]PL3-GN TUNG DA'!$AO$15:$AO$513,B22,'[1]PL3-GN TUNG DA'!$K$15:$K$513)</f>
        <v>#VALUE!</v>
      </c>
      <c r="BX22" s="35" t="e">
        <f>SUMIF('[1]PL3-GN TUNG DA'!$AO$15:$AO$513,B22,'[1]PL3-GN TUNG DA'!$L$15:$L$513)</f>
        <v>#VALUE!</v>
      </c>
      <c r="BY22" s="35"/>
      <c r="BZ22" s="35" t="e">
        <f>SUMIF('[1]PL3-GN TUNG DA'!$AO$15:$AO$513,B22,'[1]PL3-GN TUNG DA'!$N$15:$N$513)</f>
        <v>#VALUE!</v>
      </c>
      <c r="CA22" s="35" t="e">
        <f t="shared" si="48"/>
        <v>#VALUE!</v>
      </c>
      <c r="CB22" s="35" t="e">
        <f t="shared" si="49"/>
        <v>#VALUE!</v>
      </c>
      <c r="CC22" s="35" t="e">
        <f t="shared" si="21"/>
        <v>#VALUE!</v>
      </c>
      <c r="CD22" s="35" t="e">
        <f t="shared" si="50"/>
        <v>#VALUE!</v>
      </c>
      <c r="CE22" s="35" t="e">
        <f>SUMIF('[1]PL3-GN TUNG DA'!$AO$15:$AO$513,B22,'[1]PL3-GN TUNG DA'!$S$15:$S$513)</f>
        <v>#VALUE!</v>
      </c>
      <c r="CF22" s="35" t="e">
        <f>SUMIF('[1]PL3-GN TUNG DA'!$AO$15:$AO$513,B22,'[1]PL3-GN TUNG DA'!$T$15:$T$513)</f>
        <v>#VALUE!</v>
      </c>
      <c r="CG22" s="35" t="e">
        <f>SUMIF('[1]PL3-GN TUNG DA'!$AO$15:$AO$513,B22,'[1]PL3-GN TUNG DA'!$U$15:$U$513)</f>
        <v>#VALUE!</v>
      </c>
      <c r="CH22" s="35" t="e">
        <f>SUMIF('[1]PL3-GN TUNG DA'!$AO$15:$AO$513,B22,'[1]PL3-GN TUNG DA'!$V$15:$V$513)</f>
        <v>#VALUE!</v>
      </c>
      <c r="CI22" s="35" t="e">
        <f>SUMIF('[1]PL3-GN TUNG DA'!$AO$15:$AO$513,B22,'[1]PL3-GN TUNG DA'!$W$15:$W$513)</f>
        <v>#VALUE!</v>
      </c>
      <c r="CJ22" s="35" t="e">
        <f>SUMIF('[1]PL3-GN TUNG DA'!$AO$15:$AO$513,B22,'[1]PL3-GN TUNG DA'!$X$15:$X$513)</f>
        <v>#VALUE!</v>
      </c>
      <c r="CK22" s="39" t="e">
        <f t="shared" si="51"/>
        <v>#VALUE!</v>
      </c>
      <c r="CL22" s="39" t="e">
        <f t="shared" si="52"/>
        <v>#VALUE!</v>
      </c>
      <c r="CM22" s="35" t="e">
        <f>SUMIF('[1]PL3-GN TUNG DA'!$AO$15:$AO$513,B22,'[1]PL3-GN TUNG DA'!$AA$15:$AA$513)</f>
        <v>#VALUE!</v>
      </c>
      <c r="CN22" s="35" t="e">
        <f>SUMIF('[1]PL3-GN TUNG DA'!$AO$15:$AO$513,B22,'[1]PL3-GN TUNG DA'!$AB$15:$AB$513)</f>
        <v>#VALUE!</v>
      </c>
      <c r="CO22" s="35"/>
      <c r="CP22" s="35"/>
      <c r="CQ22" s="35"/>
      <c r="CR22" s="39" t="e">
        <f t="shared" si="53"/>
        <v>#VALUE!</v>
      </c>
      <c r="CS22" s="39" t="e">
        <f t="shared" si="54"/>
        <v>#VALUE!</v>
      </c>
      <c r="CT22" s="35" t="e">
        <f>SUMIF('[1]PL3-GN TUNG DA'!$AO$15:$AO$513,B22,'[1]PL3-GN TUNG DA'!$AH$15:$AH$513)</f>
        <v>#VALUE!</v>
      </c>
      <c r="CU22" s="35" t="e">
        <f>SUMIF('[1]PL3-GN TUNG DA'!$AO$15:$AO$513,B22,'[1]PL3-GN TUNG DA'!$AI$15:$AI$513)</f>
        <v>#VALUE!</v>
      </c>
      <c r="CV22" s="35" t="e">
        <f>SUMIF('[1]PL3-GN TUNG DA'!$AO$15:$AO$513,B22,'[1]PL3-GN TUNG DA'!$AJ$15:$AJ$513)</f>
        <v>#VALUE!</v>
      </c>
      <c r="CW22" s="35" t="e">
        <f>SUMIF('[1]PL3-GN TUNG DA'!$AO$15:$AO$513,BQ22,'[1]PL3-GN TUNG DA'!$AK$15:$AK$513)</f>
        <v>#VALUE!</v>
      </c>
      <c r="CX22" s="35"/>
      <c r="CY22" s="112" t="e">
        <f t="shared" si="17"/>
        <v>#VALUE!</v>
      </c>
      <c r="CZ22" s="326" t="e">
        <f t="shared" si="18"/>
        <v>#VALUE!</v>
      </c>
      <c r="DA22" s="4"/>
    </row>
    <row r="23" spans="1:108" hidden="1">
      <c r="A23" s="76"/>
      <c r="B23" s="305" t="s">
        <v>283</v>
      </c>
      <c r="C23" s="422">
        <f t="shared" ref="C23" si="55">D23+E23</f>
        <v>19196</v>
      </c>
      <c r="D23" s="422">
        <f t="shared" ref="D23" si="56">F23+H23+J23</f>
        <v>19379</v>
      </c>
      <c r="E23" s="788">
        <f t="shared" ref="E23" si="57">G23+I23+K23</f>
        <v>-183</v>
      </c>
      <c r="F23" s="422">
        <f t="shared" ref="F23" si="58">N23</f>
        <v>0</v>
      </c>
      <c r="G23" s="422">
        <f t="shared" ref="G23" si="59">R23</f>
        <v>0</v>
      </c>
      <c r="H23" s="492">
        <f t="shared" ref="H23" si="60">O23</f>
        <v>19379</v>
      </c>
      <c r="I23" s="787">
        <f t="shared" ref="I23" si="61">S23</f>
        <v>-183</v>
      </c>
      <c r="J23" s="492">
        <f t="shared" ref="J23" si="62">P22</f>
        <v>0</v>
      </c>
      <c r="K23" s="493">
        <f t="shared" ref="K23" si="63">T23</f>
        <v>0</v>
      </c>
      <c r="L23" s="39">
        <f t="shared" ref="L23" si="64">M23+Q23</f>
        <v>19379</v>
      </c>
      <c r="M23" s="39">
        <f t="shared" ref="M23" si="65">SUM(N23:P23)</f>
        <v>19379</v>
      </c>
      <c r="N23" s="39"/>
      <c r="O23" s="39">
        <f>10168+9211</f>
        <v>19379</v>
      </c>
      <c r="P23" s="39"/>
      <c r="Q23" s="39"/>
      <c r="R23" s="39"/>
      <c r="S23" s="442">
        <f>-183</f>
        <v>-183</v>
      </c>
      <c r="T23" s="358"/>
      <c r="U23" s="238">
        <f t="shared" ref="U23" si="66">V23+W23</f>
        <v>7883</v>
      </c>
      <c r="V23" s="238">
        <f t="shared" ref="V23" si="67">X23+Z23+AB23</f>
        <v>8066</v>
      </c>
      <c r="W23" s="496">
        <f t="shared" si="34"/>
        <v>-183</v>
      </c>
      <c r="X23" s="238"/>
      <c r="Y23" s="238"/>
      <c r="Z23" s="238">
        <v>8066</v>
      </c>
      <c r="AA23" s="496">
        <f>-183</f>
        <v>-183</v>
      </c>
      <c r="AB23" s="358"/>
      <c r="AC23" s="358"/>
      <c r="AD23" s="238"/>
      <c r="AE23" s="39"/>
      <c r="AF23" s="238"/>
      <c r="AG23" s="358"/>
      <c r="AH23" s="358"/>
      <c r="AI23" s="238"/>
      <c r="AJ23" s="238"/>
      <c r="AK23" s="238"/>
      <c r="AL23" s="238"/>
      <c r="AM23" s="494"/>
      <c r="AN23" s="253"/>
      <c r="AO23" s="35"/>
      <c r="AP23" s="35"/>
      <c r="AQ23" s="35"/>
      <c r="AR23" s="35"/>
      <c r="AS23" s="35"/>
      <c r="AT23" s="253"/>
      <c r="AU23" s="254"/>
      <c r="AV23" s="4"/>
      <c r="AW23" s="4"/>
      <c r="AX23" s="4"/>
      <c r="AY23" s="4"/>
      <c r="AZ23" s="4"/>
      <c r="BA23" s="254"/>
      <c r="BB23" s="254"/>
      <c r="BC23" s="35"/>
      <c r="BD23" s="35"/>
      <c r="BE23" s="35"/>
      <c r="BF23" s="35"/>
      <c r="BG23" s="254"/>
      <c r="BH23" s="254"/>
      <c r="BI23" s="4"/>
      <c r="BJ23" s="4"/>
      <c r="BK23" s="4"/>
      <c r="BL23" s="4"/>
      <c r="BM23" s="4"/>
      <c r="BN23" s="4"/>
      <c r="BO23" s="35"/>
      <c r="BP23" s="35"/>
      <c r="BQ23" s="35"/>
      <c r="BR23" s="35"/>
      <c r="BS23" s="35"/>
      <c r="BT23" s="35"/>
      <c r="BU23" s="35"/>
      <c r="BV23" s="35"/>
      <c r="BW23" s="35"/>
      <c r="BX23" s="35"/>
      <c r="BY23" s="35"/>
      <c r="BZ23" s="35"/>
      <c r="CA23" s="35"/>
      <c r="CB23" s="35"/>
      <c r="CC23" s="35"/>
      <c r="CD23" s="35"/>
      <c r="CE23" s="35"/>
      <c r="CF23" s="35"/>
      <c r="CG23" s="35"/>
      <c r="CH23" s="35"/>
      <c r="CI23" s="35"/>
      <c r="CJ23" s="35"/>
      <c r="CK23" s="39"/>
      <c r="CL23" s="39"/>
      <c r="CM23" s="35"/>
      <c r="CN23" s="35"/>
      <c r="CO23" s="35"/>
      <c r="CP23" s="35"/>
      <c r="CQ23" s="35"/>
      <c r="CR23" s="39"/>
      <c r="CS23" s="39"/>
      <c r="CT23" s="35"/>
      <c r="CU23" s="35"/>
      <c r="CV23" s="35"/>
      <c r="CW23" s="35"/>
      <c r="CX23" s="35"/>
      <c r="CY23" s="112"/>
      <c r="CZ23" s="326"/>
      <c r="DA23" s="4"/>
    </row>
    <row r="24" spans="1:108">
      <c r="A24" s="20" t="s">
        <v>21</v>
      </c>
      <c r="B24" s="44" t="s">
        <v>328</v>
      </c>
      <c r="C24" s="239">
        <f>SUM(C25:C35)</f>
        <v>376839</v>
      </c>
      <c r="D24" s="239">
        <f t="shared" ref="D24:P24" si="68">SUM(D25:D35)</f>
        <v>10987</v>
      </c>
      <c r="E24" s="239">
        <f t="shared" si="68"/>
        <v>365852</v>
      </c>
      <c r="F24" s="239">
        <f t="shared" si="68"/>
        <v>3677</v>
      </c>
      <c r="G24" s="239">
        <f t="shared" si="68"/>
        <v>67553</v>
      </c>
      <c r="H24" s="239">
        <f t="shared" si="68"/>
        <v>3979</v>
      </c>
      <c r="I24" s="239">
        <f t="shared" si="68"/>
        <v>47620</v>
      </c>
      <c r="J24" s="239">
        <f t="shared" si="68"/>
        <v>3331</v>
      </c>
      <c r="K24" s="239">
        <f t="shared" si="68"/>
        <v>250679</v>
      </c>
      <c r="L24" s="239">
        <f t="shared" si="68"/>
        <v>376839</v>
      </c>
      <c r="M24" s="239">
        <f t="shared" si="68"/>
        <v>10987</v>
      </c>
      <c r="N24" s="239">
        <f t="shared" si="68"/>
        <v>3677</v>
      </c>
      <c r="O24" s="239">
        <f t="shared" si="68"/>
        <v>3979</v>
      </c>
      <c r="P24" s="239">
        <f t="shared" si="68"/>
        <v>3331</v>
      </c>
      <c r="Q24" s="239">
        <f>SUM(Q25:Q35)</f>
        <v>365852</v>
      </c>
      <c r="R24" s="239">
        <f t="shared" ref="R24:AL24" si="69">SUM(R25:R35)</f>
        <v>67553</v>
      </c>
      <c r="S24" s="239">
        <f t="shared" si="69"/>
        <v>47620</v>
      </c>
      <c r="T24" s="239">
        <f t="shared" si="69"/>
        <v>250679</v>
      </c>
      <c r="U24" s="239">
        <f t="shared" si="69"/>
        <v>327528</v>
      </c>
      <c r="V24" s="495">
        <f t="shared" si="69"/>
        <v>10</v>
      </c>
      <c r="W24" s="239">
        <f t="shared" si="69"/>
        <v>327518</v>
      </c>
      <c r="X24" s="239">
        <f t="shared" si="69"/>
        <v>0</v>
      </c>
      <c r="Y24" s="239">
        <f t="shared" si="69"/>
        <v>66760</v>
      </c>
      <c r="Z24" s="239">
        <f t="shared" si="69"/>
        <v>0</v>
      </c>
      <c r="AA24" s="239">
        <f t="shared" si="69"/>
        <v>39028</v>
      </c>
      <c r="AB24" s="495">
        <f t="shared" si="69"/>
        <v>10</v>
      </c>
      <c r="AC24" s="239">
        <f t="shared" si="69"/>
        <v>221730</v>
      </c>
      <c r="AD24" s="239">
        <f t="shared" si="69"/>
        <v>327528</v>
      </c>
      <c r="AE24" s="495">
        <f t="shared" si="69"/>
        <v>10</v>
      </c>
      <c r="AF24" s="495">
        <f t="shared" si="69"/>
        <v>0</v>
      </c>
      <c r="AG24" s="495">
        <f t="shared" si="69"/>
        <v>0</v>
      </c>
      <c r="AH24" s="495">
        <f t="shared" si="69"/>
        <v>10</v>
      </c>
      <c r="AI24" s="239">
        <f t="shared" si="69"/>
        <v>327518</v>
      </c>
      <c r="AJ24" s="239">
        <f t="shared" si="69"/>
        <v>66760</v>
      </c>
      <c r="AK24" s="239">
        <f t="shared" si="69"/>
        <v>39028</v>
      </c>
      <c r="AL24" s="239">
        <f t="shared" si="69"/>
        <v>221730</v>
      </c>
      <c r="AM24" s="489">
        <f t="shared" si="43"/>
        <v>86.914570944090187</v>
      </c>
      <c r="AN24" s="239" t="e">
        <f t="shared" ref="AN24:BM24" si="70">AN25+AN26+AN27+AN28+AN29+AN30+AN31+AN32+AN33+AN34+AN35</f>
        <v>#REF!</v>
      </c>
      <c r="AO24" s="239" t="e">
        <f t="shared" si="70"/>
        <v>#REF!</v>
      </c>
      <c r="AP24" s="239" t="e">
        <f t="shared" si="70"/>
        <v>#REF!</v>
      </c>
      <c r="AQ24" s="239" t="e">
        <f t="shared" si="70"/>
        <v>#REF!</v>
      </c>
      <c r="AR24" s="239" t="e">
        <f t="shared" si="70"/>
        <v>#REF!</v>
      </c>
      <c r="AS24" s="239" t="e">
        <f t="shared" si="70"/>
        <v>#REF!</v>
      </c>
      <c r="AT24" s="239" t="e">
        <f t="shared" si="70"/>
        <v>#REF!</v>
      </c>
      <c r="AU24" s="239" t="e">
        <f t="shared" si="70"/>
        <v>#REF!</v>
      </c>
      <c r="AV24" s="239" t="e">
        <f t="shared" si="70"/>
        <v>#REF!</v>
      </c>
      <c r="AW24" s="239" t="e">
        <f t="shared" si="70"/>
        <v>#REF!</v>
      </c>
      <c r="AX24" s="239" t="e">
        <f t="shared" si="70"/>
        <v>#REF!</v>
      </c>
      <c r="AY24" s="239" t="e">
        <f t="shared" si="70"/>
        <v>#REF!</v>
      </c>
      <c r="AZ24" s="239" t="e">
        <f t="shared" si="70"/>
        <v>#REF!</v>
      </c>
      <c r="BA24" s="239" t="e">
        <f t="shared" si="70"/>
        <v>#REF!</v>
      </c>
      <c r="BB24" s="239" t="e">
        <f t="shared" si="70"/>
        <v>#REF!</v>
      </c>
      <c r="BC24" s="239" t="e">
        <f t="shared" si="70"/>
        <v>#REF!</v>
      </c>
      <c r="BD24" s="239" t="e">
        <f t="shared" si="70"/>
        <v>#REF!</v>
      </c>
      <c r="BE24" s="239" t="e">
        <f t="shared" si="70"/>
        <v>#REF!</v>
      </c>
      <c r="BF24" s="239" t="e">
        <f t="shared" si="70"/>
        <v>#REF!</v>
      </c>
      <c r="BG24" s="239" t="e">
        <f t="shared" si="70"/>
        <v>#REF!</v>
      </c>
      <c r="BH24" s="239" t="e">
        <f t="shared" si="70"/>
        <v>#REF!</v>
      </c>
      <c r="BI24" s="239" t="e">
        <f t="shared" si="70"/>
        <v>#REF!</v>
      </c>
      <c r="BJ24" s="239" t="e">
        <f t="shared" si="70"/>
        <v>#REF!</v>
      </c>
      <c r="BK24" s="239" t="e">
        <f t="shared" si="70"/>
        <v>#REF!</v>
      </c>
      <c r="BL24" s="239" t="e">
        <f t="shared" si="70"/>
        <v>#REF!</v>
      </c>
      <c r="BM24" s="239" t="e">
        <f t="shared" si="70"/>
        <v>#REF!</v>
      </c>
      <c r="BN24" s="85" t="e">
        <f t="shared" ref="BN24:BN25" si="71">BA24/AN24*100</f>
        <v>#REF!</v>
      </c>
      <c r="BO24" s="34" t="e">
        <f t="shared" ref="BO24:CX24" si="72">BO25+BO26+BO27+BO28+BO29+BO30+BO31+BO32+BO33+BO34+BO35</f>
        <v>#REF!</v>
      </c>
      <c r="BP24" s="34" t="e">
        <f t="shared" si="72"/>
        <v>#REF!</v>
      </c>
      <c r="BQ24" s="34" t="e">
        <f t="shared" si="72"/>
        <v>#REF!</v>
      </c>
      <c r="BR24" s="34" t="e">
        <f t="shared" si="72"/>
        <v>#REF!</v>
      </c>
      <c r="BS24" s="34" t="e">
        <f t="shared" si="72"/>
        <v>#REF!</v>
      </c>
      <c r="BT24" s="34" t="e">
        <f t="shared" si="72"/>
        <v>#REF!</v>
      </c>
      <c r="BU24" s="34" t="e">
        <f t="shared" si="72"/>
        <v>#REF!</v>
      </c>
      <c r="BV24" s="34" t="e">
        <f t="shared" si="72"/>
        <v>#REF!</v>
      </c>
      <c r="BW24" s="34" t="e">
        <f t="shared" si="72"/>
        <v>#REF!</v>
      </c>
      <c r="BX24" s="34" t="e">
        <f t="shared" si="72"/>
        <v>#REF!</v>
      </c>
      <c r="BY24" s="34" t="e">
        <f t="shared" si="72"/>
        <v>#REF!</v>
      </c>
      <c r="BZ24" s="34" t="e">
        <f t="shared" si="72"/>
        <v>#REF!</v>
      </c>
      <c r="CA24" s="34" t="e">
        <f t="shared" si="72"/>
        <v>#REF!</v>
      </c>
      <c r="CB24" s="34" t="e">
        <f t="shared" si="72"/>
        <v>#REF!</v>
      </c>
      <c r="CC24" s="34" t="e">
        <f t="shared" si="72"/>
        <v>#REF!</v>
      </c>
      <c r="CD24" s="34" t="e">
        <f t="shared" si="72"/>
        <v>#REF!</v>
      </c>
      <c r="CE24" s="34" t="e">
        <f t="shared" si="72"/>
        <v>#REF!</v>
      </c>
      <c r="CF24" s="34" t="e">
        <f t="shared" si="72"/>
        <v>#REF!</v>
      </c>
      <c r="CG24" s="34" t="e">
        <f t="shared" si="72"/>
        <v>#REF!</v>
      </c>
      <c r="CH24" s="34" t="e">
        <f t="shared" si="72"/>
        <v>#REF!</v>
      </c>
      <c r="CI24" s="34" t="e">
        <f t="shared" si="72"/>
        <v>#REF!</v>
      </c>
      <c r="CJ24" s="34" t="e">
        <f t="shared" si="72"/>
        <v>#REF!</v>
      </c>
      <c r="CK24" s="34" t="e">
        <f t="shared" si="72"/>
        <v>#REF!</v>
      </c>
      <c r="CL24" s="34" t="e">
        <f t="shared" si="72"/>
        <v>#REF!</v>
      </c>
      <c r="CM24" s="34" t="e">
        <f t="shared" si="72"/>
        <v>#REF!</v>
      </c>
      <c r="CN24" s="34" t="e">
        <f t="shared" si="72"/>
        <v>#REF!</v>
      </c>
      <c r="CO24" s="34" t="e">
        <f t="shared" si="72"/>
        <v>#REF!</v>
      </c>
      <c r="CP24" s="34" t="e">
        <f t="shared" si="72"/>
        <v>#REF!</v>
      </c>
      <c r="CQ24" s="34" t="e">
        <f t="shared" si="72"/>
        <v>#REF!</v>
      </c>
      <c r="CR24" s="34" t="e">
        <f t="shared" si="72"/>
        <v>#REF!</v>
      </c>
      <c r="CS24" s="34" t="e">
        <f t="shared" si="72"/>
        <v>#REF!</v>
      </c>
      <c r="CT24" s="34" t="e">
        <f t="shared" si="72"/>
        <v>#REF!</v>
      </c>
      <c r="CU24" s="34" t="e">
        <f t="shared" si="72"/>
        <v>#REF!</v>
      </c>
      <c r="CV24" s="34" t="e">
        <f t="shared" si="72"/>
        <v>#REF!</v>
      </c>
      <c r="CW24" s="34" t="e">
        <f t="shared" si="72"/>
        <v>#REF!</v>
      </c>
      <c r="CX24" s="34" t="e">
        <f t="shared" si="72"/>
        <v>#REF!</v>
      </c>
      <c r="CY24" s="111" t="e">
        <f t="shared" si="17"/>
        <v>#REF!</v>
      </c>
      <c r="CZ24" s="85" t="e">
        <f t="shared" si="18"/>
        <v>#REF!</v>
      </c>
      <c r="DA24" s="4"/>
      <c r="DD24" s="57"/>
    </row>
    <row r="25" spans="1:108" s="62" customFormat="1">
      <c r="A25" s="76">
        <v>1</v>
      </c>
      <c r="B25" s="52" t="s">
        <v>329</v>
      </c>
      <c r="C25" s="422">
        <f t="shared" ref="C25:C35" si="73">D25+E25</f>
        <v>1457</v>
      </c>
      <c r="D25" s="422">
        <f t="shared" ref="D25:E35" si="74">F25+H25+J25</f>
        <v>0</v>
      </c>
      <c r="E25" s="422">
        <f t="shared" si="74"/>
        <v>1457</v>
      </c>
      <c r="F25" s="39">
        <f>N25</f>
        <v>0</v>
      </c>
      <c r="G25" s="39">
        <f>R25</f>
        <v>0</v>
      </c>
      <c r="H25" s="39">
        <f>O25</f>
        <v>0</v>
      </c>
      <c r="I25" s="39">
        <f>S25</f>
        <v>0</v>
      </c>
      <c r="J25" s="39">
        <f>P25</f>
        <v>0</v>
      </c>
      <c r="K25" s="39">
        <f>T25</f>
        <v>1457</v>
      </c>
      <c r="L25" s="39">
        <f>M25+Q25</f>
        <v>1457</v>
      </c>
      <c r="M25" s="39">
        <f t="shared" si="31"/>
        <v>0</v>
      </c>
      <c r="N25" s="238"/>
      <c r="O25" s="238"/>
      <c r="P25" s="238"/>
      <c r="Q25" s="238">
        <f t="shared" ref="Q25:Q34" si="75">SUM(R25:T25)</f>
        <v>1457</v>
      </c>
      <c r="R25" s="238"/>
      <c r="S25" s="238"/>
      <c r="T25" s="238">
        <f>'[1]PL2.2-GN TUNG CĐT (KH2024)'!W43+78</f>
        <v>1457</v>
      </c>
      <c r="U25" s="238">
        <f t="shared" ref="U25:U35" si="76">V25+W25</f>
        <v>1336</v>
      </c>
      <c r="V25" s="496">
        <f t="shared" ref="V25:W35" si="77">X25+Z25+AB25</f>
        <v>0</v>
      </c>
      <c r="W25" s="238">
        <f t="shared" si="77"/>
        <v>1336</v>
      </c>
      <c r="X25" s="238">
        <f t="shared" ref="X25:X35" si="78">AF25</f>
        <v>0</v>
      </c>
      <c r="Y25" s="238">
        <f t="shared" ref="Y25:Y35" si="79">AJ25</f>
        <v>0</v>
      </c>
      <c r="Z25" s="238">
        <f t="shared" ref="Z25:Z35" si="80">AG25</f>
        <v>0</v>
      </c>
      <c r="AA25" s="238">
        <f t="shared" ref="AA25:AA35" si="81">AK25</f>
        <v>0</v>
      </c>
      <c r="AB25" s="496">
        <f>AH25</f>
        <v>0</v>
      </c>
      <c r="AC25" s="238">
        <f>AL25</f>
        <v>1336</v>
      </c>
      <c r="AD25" s="238">
        <f t="shared" si="41"/>
        <v>1336</v>
      </c>
      <c r="AE25" s="39">
        <f t="shared" ref="AE25:AE35" si="82">SUM(AF25:AH25)</f>
        <v>0</v>
      </c>
      <c r="AF25" s="238"/>
      <c r="AG25" s="238"/>
      <c r="AH25" s="238"/>
      <c r="AI25" s="238">
        <f t="shared" ref="AI25:AI37" si="83">SUM(AJ25:AL25)</f>
        <v>1336</v>
      </c>
      <c r="AJ25" s="238"/>
      <c r="AK25" s="238"/>
      <c r="AL25" s="238">
        <f>'[1]PL2.2-GN TUNG CĐT (KH2024)'!AK43+6</f>
        <v>1336</v>
      </c>
      <c r="AM25" s="494">
        <f t="shared" si="43"/>
        <v>91.695264241592312</v>
      </c>
      <c r="AN25" s="238" t="e">
        <f>#REF!+#REF!+#REF!</f>
        <v>#REF!</v>
      </c>
      <c r="AO25" s="238" t="e">
        <f>#REF!+#REF!+#REF!</f>
        <v>#REF!</v>
      </c>
      <c r="AP25" s="238" t="e">
        <f>#REF!+#REF!+#REF!</f>
        <v>#REF!</v>
      </c>
      <c r="AQ25" s="238" t="e">
        <f>#REF!+#REF!+#REF!</f>
        <v>#REF!</v>
      </c>
      <c r="AR25" s="238" t="e">
        <f>#REF!+#REF!+#REF!</f>
        <v>#REF!</v>
      </c>
      <c r="AS25" s="238" t="e">
        <f>#REF!+#REF!+#REF!</f>
        <v>#REF!</v>
      </c>
      <c r="AT25" s="238" t="e">
        <f>#REF!+#REF!+#REF!</f>
        <v>#REF!</v>
      </c>
      <c r="AU25" s="238" t="e">
        <f>#REF!+#REF!+#REF!</f>
        <v>#REF!</v>
      </c>
      <c r="AV25" s="238" t="e">
        <f>#REF!+#REF!+#REF!</f>
        <v>#REF!</v>
      </c>
      <c r="AW25" s="238" t="e">
        <f>#REF!+#REF!+#REF!</f>
        <v>#REF!</v>
      </c>
      <c r="AX25" s="238" t="e">
        <f>#REF!+#REF!+#REF!</f>
        <v>#REF!</v>
      </c>
      <c r="AY25" s="238" t="e">
        <f>#REF!+#REF!+#REF!</f>
        <v>#REF!</v>
      </c>
      <c r="AZ25" s="238" t="e">
        <f>#REF!+#REF!+#REF!</f>
        <v>#REF!</v>
      </c>
      <c r="BA25" s="238" t="e">
        <f>#REF!+#REF!+#REF!</f>
        <v>#REF!</v>
      </c>
      <c r="BB25" s="238" t="e">
        <f>#REF!+#REF!+#REF!</f>
        <v>#REF!</v>
      </c>
      <c r="BC25" s="238" t="e">
        <f>#REF!+#REF!+#REF!</f>
        <v>#REF!</v>
      </c>
      <c r="BD25" s="238" t="e">
        <f>#REF!+#REF!+#REF!</f>
        <v>#REF!</v>
      </c>
      <c r="BE25" s="238" t="e">
        <f>#REF!+#REF!+#REF!</f>
        <v>#REF!</v>
      </c>
      <c r="BF25" s="238" t="e">
        <f>#REF!+#REF!+#REF!</f>
        <v>#REF!</v>
      </c>
      <c r="BG25" s="238" t="e">
        <f>#REF!+#REF!+#REF!</f>
        <v>#REF!</v>
      </c>
      <c r="BH25" s="238" t="e">
        <f>#REF!+#REF!+#REF!</f>
        <v>#REF!</v>
      </c>
      <c r="BI25" s="238" t="e">
        <f>#REF!+#REF!+#REF!</f>
        <v>#REF!</v>
      </c>
      <c r="BJ25" s="238" t="e">
        <f>#REF!+#REF!+#REF!</f>
        <v>#REF!</v>
      </c>
      <c r="BK25" s="238" t="e">
        <f>#REF!+#REF!+#REF!</f>
        <v>#REF!</v>
      </c>
      <c r="BL25" s="238" t="e">
        <f>#REF!+#REF!+#REF!</f>
        <v>#REF!</v>
      </c>
      <c r="BM25" s="238" t="e">
        <f>#REF!+#REF!+#REF!</f>
        <v>#REF!</v>
      </c>
      <c r="BN25" s="232" t="e">
        <f t="shared" si="71"/>
        <v>#REF!</v>
      </c>
      <c r="BO25" s="39" t="e">
        <f>#REF!+#REF!+#REF!</f>
        <v>#REF!</v>
      </c>
      <c r="BP25" s="39" t="e">
        <f>#REF!+#REF!+#REF!</f>
        <v>#REF!</v>
      </c>
      <c r="BQ25" s="39" t="e">
        <f>#REF!+#REF!+#REF!</f>
        <v>#REF!</v>
      </c>
      <c r="BR25" s="39" t="e">
        <f>#REF!+#REF!+#REF!</f>
        <v>#REF!</v>
      </c>
      <c r="BS25" s="39" t="e">
        <f>#REF!+#REF!+#REF!</f>
        <v>#REF!</v>
      </c>
      <c r="BT25" s="39" t="e">
        <f>#REF!+#REF!+#REF!</f>
        <v>#REF!</v>
      </c>
      <c r="BU25" s="39" t="e">
        <f>#REF!+#REF!+#REF!</f>
        <v>#REF!</v>
      </c>
      <c r="BV25" s="39" t="e">
        <f>#REF!+#REF!+#REF!</f>
        <v>#REF!</v>
      </c>
      <c r="BW25" s="39" t="e">
        <f>#REF!+#REF!+#REF!</f>
        <v>#REF!</v>
      </c>
      <c r="BX25" s="39" t="e">
        <f>#REF!+#REF!+#REF!</f>
        <v>#REF!</v>
      </c>
      <c r="BY25" s="39" t="e">
        <f>#REF!+#REF!+#REF!</f>
        <v>#REF!</v>
      </c>
      <c r="BZ25" s="39" t="e">
        <f>#REF!+#REF!+#REF!</f>
        <v>#REF!</v>
      </c>
      <c r="CA25" s="39" t="e">
        <f>#REF!+#REF!+#REF!</f>
        <v>#REF!</v>
      </c>
      <c r="CB25" s="39" t="e">
        <f>#REF!+#REF!+#REF!</f>
        <v>#REF!</v>
      </c>
      <c r="CC25" s="39" t="e">
        <f>#REF!+#REF!+#REF!</f>
        <v>#REF!</v>
      </c>
      <c r="CD25" s="39" t="e">
        <f>#REF!+#REF!+#REF!</f>
        <v>#REF!</v>
      </c>
      <c r="CE25" s="39" t="e">
        <f>#REF!+#REF!+#REF!</f>
        <v>#REF!</v>
      </c>
      <c r="CF25" s="39"/>
      <c r="CG25" s="39" t="e">
        <f>#REF!+#REF!+#REF!</f>
        <v>#REF!</v>
      </c>
      <c r="CH25" s="39" t="e">
        <f>#REF!+#REF!+#REF!</f>
        <v>#REF!</v>
      </c>
      <c r="CI25" s="39" t="e">
        <f>#REF!+#REF!+#REF!</f>
        <v>#REF!</v>
      </c>
      <c r="CJ25" s="39" t="e">
        <f>#REF!+#REF!+#REF!</f>
        <v>#REF!</v>
      </c>
      <c r="CK25" s="39" t="e">
        <f>#REF!+#REF!+#REF!</f>
        <v>#REF!</v>
      </c>
      <c r="CL25" s="39" t="e">
        <f>#REF!+#REF!+#REF!</f>
        <v>#REF!</v>
      </c>
      <c r="CM25" s="39" t="e">
        <f>#REF!+#REF!+#REF!</f>
        <v>#REF!</v>
      </c>
      <c r="CN25" s="39" t="e">
        <f>#REF!+#REF!+#REF!</f>
        <v>#REF!</v>
      </c>
      <c r="CO25" s="39" t="e">
        <f>#REF!+#REF!+#REF!</f>
        <v>#REF!</v>
      </c>
      <c r="CP25" s="39" t="e">
        <f>#REF!+#REF!+#REF!</f>
        <v>#REF!</v>
      </c>
      <c r="CQ25" s="39" t="e">
        <f>#REF!+#REF!+#REF!</f>
        <v>#REF!</v>
      </c>
      <c r="CR25" s="39" t="e">
        <f>#REF!+#REF!+#REF!</f>
        <v>#REF!</v>
      </c>
      <c r="CS25" s="39" t="e">
        <f>#REF!+#REF!+#REF!</f>
        <v>#REF!</v>
      </c>
      <c r="CT25" s="39" t="e">
        <f>#REF!+#REF!+#REF!</f>
        <v>#REF!</v>
      </c>
      <c r="CU25" s="39" t="e">
        <f>#REF!+#REF!+#REF!</f>
        <v>#REF!</v>
      </c>
      <c r="CV25" s="39" t="e">
        <f>#REF!+#REF!+#REF!</f>
        <v>#REF!</v>
      </c>
      <c r="CW25" s="39" t="e">
        <f>#REF!+#REF!+#REF!</f>
        <v>#REF!</v>
      </c>
      <c r="CX25" s="39" t="e">
        <f>#REF!+#REF!+#REF!</f>
        <v>#REF!</v>
      </c>
      <c r="CY25" s="240" t="e">
        <f t="shared" si="17"/>
        <v>#REF!</v>
      </c>
      <c r="CZ25" s="232" t="e">
        <f t="shared" si="18"/>
        <v>#REF!</v>
      </c>
      <c r="DA25" s="213"/>
    </row>
    <row r="26" spans="1:108" s="62" customFormat="1">
      <c r="A26" s="76">
        <v>2</v>
      </c>
      <c r="B26" s="52" t="s">
        <v>332</v>
      </c>
      <c r="C26" s="422">
        <f t="shared" si="73"/>
        <v>1381</v>
      </c>
      <c r="D26" s="422">
        <f t="shared" si="74"/>
        <v>0</v>
      </c>
      <c r="E26" s="422">
        <f t="shared" si="74"/>
        <v>1381</v>
      </c>
      <c r="F26" s="39">
        <f t="shared" ref="F26:F35" si="84">N26</f>
        <v>0</v>
      </c>
      <c r="G26" s="39">
        <f t="shared" ref="G26:G35" si="85">R26</f>
        <v>0</v>
      </c>
      <c r="H26" s="39">
        <f t="shared" ref="H26:H35" si="86">O26</f>
        <v>0</v>
      </c>
      <c r="I26" s="39">
        <f t="shared" ref="I26:I35" si="87">S26</f>
        <v>0</v>
      </c>
      <c r="J26" s="39">
        <f t="shared" ref="J26:J37" si="88">P26</f>
        <v>0</v>
      </c>
      <c r="K26" s="39">
        <f t="shared" ref="K26:K37" si="89">T26</f>
        <v>1381</v>
      </c>
      <c r="L26" s="39">
        <f t="shared" ref="L26:L37" si="90">M26+Q26</f>
        <v>1381</v>
      </c>
      <c r="M26" s="39">
        <f t="shared" si="31"/>
        <v>0</v>
      </c>
      <c r="N26" s="238"/>
      <c r="O26" s="238"/>
      <c r="P26" s="238"/>
      <c r="Q26" s="238">
        <f t="shared" si="75"/>
        <v>1381</v>
      </c>
      <c r="R26" s="238"/>
      <c r="S26" s="238"/>
      <c r="T26" s="238">
        <f>'[1]PL2.2-GN TUNG CĐT (KH2024)'!W49+2</f>
        <v>1381</v>
      </c>
      <c r="U26" s="238">
        <f t="shared" si="76"/>
        <v>1380</v>
      </c>
      <c r="V26" s="496">
        <f t="shared" si="77"/>
        <v>0</v>
      </c>
      <c r="W26" s="238">
        <f t="shared" si="77"/>
        <v>1380</v>
      </c>
      <c r="X26" s="238">
        <f t="shared" si="78"/>
        <v>0</v>
      </c>
      <c r="Y26" s="238">
        <f t="shared" si="79"/>
        <v>0</v>
      </c>
      <c r="Z26" s="238">
        <f t="shared" si="80"/>
        <v>0</v>
      </c>
      <c r="AA26" s="238">
        <f t="shared" si="81"/>
        <v>0</v>
      </c>
      <c r="AB26" s="496">
        <f t="shared" ref="AB26:AB36" si="91">AH26</f>
        <v>0</v>
      </c>
      <c r="AC26" s="238">
        <f t="shared" ref="AC26:AC35" si="92">AL26</f>
        <v>1380</v>
      </c>
      <c r="AD26" s="238">
        <f t="shared" si="41"/>
        <v>1380</v>
      </c>
      <c r="AE26" s="39">
        <f t="shared" si="82"/>
        <v>0</v>
      </c>
      <c r="AF26" s="238"/>
      <c r="AG26" s="238"/>
      <c r="AH26" s="238"/>
      <c r="AI26" s="238">
        <f t="shared" si="83"/>
        <v>1380</v>
      </c>
      <c r="AJ26" s="238"/>
      <c r="AK26" s="238"/>
      <c r="AL26" s="238">
        <f>'[1]PL2.2-GN TUNG CĐT (KH2024)'!AK49+2</f>
        <v>1380</v>
      </c>
      <c r="AM26" s="494">
        <f t="shared" si="43"/>
        <v>99.927588703837799</v>
      </c>
      <c r="AN26" s="238"/>
      <c r="AO26" s="238"/>
      <c r="AP26" s="238"/>
      <c r="AQ26" s="238"/>
      <c r="AR26" s="238"/>
      <c r="AS26" s="238"/>
      <c r="AT26" s="238"/>
      <c r="AU26" s="238"/>
      <c r="AV26" s="238"/>
      <c r="AW26" s="238"/>
      <c r="AX26" s="238"/>
      <c r="AY26" s="238"/>
      <c r="AZ26" s="238"/>
      <c r="BA26" s="238"/>
      <c r="BB26" s="238"/>
      <c r="BC26" s="238"/>
      <c r="BD26" s="238"/>
      <c r="BE26" s="238"/>
      <c r="BF26" s="238"/>
      <c r="BG26" s="52"/>
      <c r="BH26" s="52"/>
      <c r="BI26" s="52"/>
      <c r="BJ26" s="52"/>
      <c r="BK26" s="52"/>
      <c r="BL26" s="52"/>
      <c r="BM26" s="52"/>
      <c r="BN26" s="52"/>
      <c r="BO26" s="39" t="e">
        <f>#REF!+#REF!+#REF!</f>
        <v>#REF!</v>
      </c>
      <c r="BP26" s="39" t="e">
        <f>#REF!+#REF!+#REF!</f>
        <v>#REF!</v>
      </c>
      <c r="BQ26" s="39" t="e">
        <f>#REF!+#REF!+#REF!</f>
        <v>#REF!</v>
      </c>
      <c r="BR26" s="39" t="e">
        <f>#REF!+#REF!+#REF!</f>
        <v>#REF!</v>
      </c>
      <c r="BS26" s="39" t="e">
        <f>#REF!+#REF!+#REF!</f>
        <v>#REF!</v>
      </c>
      <c r="BT26" s="39" t="e">
        <f>#REF!+#REF!+#REF!</f>
        <v>#REF!</v>
      </c>
      <c r="BU26" s="39" t="e">
        <f>#REF!+#REF!+#REF!</f>
        <v>#REF!</v>
      </c>
      <c r="BV26" s="39" t="e">
        <f>#REF!+#REF!+#REF!</f>
        <v>#REF!</v>
      </c>
      <c r="BW26" s="39" t="e">
        <f>#REF!+#REF!+#REF!</f>
        <v>#REF!</v>
      </c>
      <c r="BX26" s="39" t="e">
        <f>#REF!+#REF!+#REF!</f>
        <v>#REF!</v>
      </c>
      <c r="BY26" s="39"/>
      <c r="BZ26" s="39"/>
      <c r="CA26" s="39" t="e">
        <f>#REF!+#REF!+#REF!</f>
        <v>#REF!</v>
      </c>
      <c r="CB26" s="39" t="e">
        <f>#REF!+#REF!+#REF!</f>
        <v>#REF!</v>
      </c>
      <c r="CC26" s="39" t="e">
        <f>#REF!+#REF!+#REF!</f>
        <v>#REF!</v>
      </c>
      <c r="CD26" s="39" t="e">
        <f>#REF!+#REF!+#REF!</f>
        <v>#REF!</v>
      </c>
      <c r="CE26" s="39" t="e">
        <f>#REF!+#REF!+#REF!</f>
        <v>#REF!</v>
      </c>
      <c r="CF26" s="39"/>
      <c r="CG26" s="39" t="e">
        <f>#REF!+#REF!+#REF!</f>
        <v>#REF!</v>
      </c>
      <c r="CH26" s="39" t="e">
        <f>#REF!+#REF!+#REF!</f>
        <v>#REF!</v>
      </c>
      <c r="CI26" s="39" t="e">
        <f>#REF!+#REF!+#REF!</f>
        <v>#REF!</v>
      </c>
      <c r="CJ26" s="39" t="e">
        <f>#REF!+#REF!+#REF!</f>
        <v>#REF!</v>
      </c>
      <c r="CK26" s="39" t="e">
        <f>#REF!+#REF!+#REF!</f>
        <v>#REF!</v>
      </c>
      <c r="CL26" s="39" t="e">
        <f>#REF!+#REF!+#REF!</f>
        <v>#REF!</v>
      </c>
      <c r="CM26" s="39" t="e">
        <f>#REF!+#REF!+#REF!</f>
        <v>#REF!</v>
      </c>
      <c r="CN26" s="39" t="e">
        <f>#REF!+#REF!+#REF!</f>
        <v>#REF!</v>
      </c>
      <c r="CO26" s="39" t="e">
        <f>#REF!+#REF!+#REF!</f>
        <v>#REF!</v>
      </c>
      <c r="CP26" s="39" t="e">
        <f>#REF!+#REF!+#REF!</f>
        <v>#REF!</v>
      </c>
      <c r="CQ26" s="39"/>
      <c r="CR26" s="39" t="e">
        <f>#REF!+#REF!+#REF!</f>
        <v>#REF!</v>
      </c>
      <c r="CS26" s="39" t="e">
        <f>#REF!+#REF!+#REF!</f>
        <v>#REF!</v>
      </c>
      <c r="CT26" s="39" t="e">
        <f>#REF!+#REF!+#REF!</f>
        <v>#REF!</v>
      </c>
      <c r="CU26" s="39" t="e">
        <f>#REF!+#REF!+#REF!</f>
        <v>#REF!</v>
      </c>
      <c r="CV26" s="39" t="e">
        <f>#REF!+#REF!+#REF!</f>
        <v>#REF!</v>
      </c>
      <c r="CW26" s="39" t="e">
        <f>#REF!+#REF!+#REF!</f>
        <v>#REF!</v>
      </c>
      <c r="CX26" s="39"/>
      <c r="CY26" s="240" t="e">
        <f t="shared" si="17"/>
        <v>#REF!</v>
      </c>
      <c r="CZ26" s="443" t="e">
        <f t="shared" si="18"/>
        <v>#REF!</v>
      </c>
      <c r="DA26" s="213"/>
    </row>
    <row r="27" spans="1:108" s="62" customFormat="1">
      <c r="A27" s="76">
        <v>3</v>
      </c>
      <c r="B27" s="52" t="s">
        <v>333</v>
      </c>
      <c r="C27" s="422">
        <f t="shared" si="73"/>
        <v>18531</v>
      </c>
      <c r="D27" s="422">
        <f t="shared" si="74"/>
        <v>2</v>
      </c>
      <c r="E27" s="422">
        <f t="shared" si="74"/>
        <v>18529</v>
      </c>
      <c r="F27" s="39">
        <f t="shared" si="84"/>
        <v>0</v>
      </c>
      <c r="G27" s="39">
        <f t="shared" si="85"/>
        <v>0</v>
      </c>
      <c r="H27" s="39">
        <f t="shared" si="86"/>
        <v>2</v>
      </c>
      <c r="I27" s="39">
        <f t="shared" si="87"/>
        <v>1103</v>
      </c>
      <c r="J27" s="39">
        <f t="shared" si="88"/>
        <v>0</v>
      </c>
      <c r="K27" s="39">
        <f t="shared" si="89"/>
        <v>17426</v>
      </c>
      <c r="L27" s="39">
        <f t="shared" si="90"/>
        <v>18531</v>
      </c>
      <c r="M27" s="39">
        <f t="shared" si="31"/>
        <v>2</v>
      </c>
      <c r="N27" s="238"/>
      <c r="O27" s="238">
        <v>2</v>
      </c>
      <c r="P27" s="238"/>
      <c r="Q27" s="238">
        <f t="shared" si="75"/>
        <v>18529</v>
      </c>
      <c r="R27" s="238"/>
      <c r="S27" s="238">
        <f>'[1]PL2.2-GN TUNG CĐT (KH2024)'!V55+23</f>
        <v>1103</v>
      </c>
      <c r="T27" s="238">
        <f>'[1]PL2.2-GN TUNG CĐT (KH2024)'!W55+185</f>
        <v>17426</v>
      </c>
      <c r="U27" s="238">
        <f t="shared" si="76"/>
        <v>14541</v>
      </c>
      <c r="V27" s="496">
        <f t="shared" si="77"/>
        <v>0</v>
      </c>
      <c r="W27" s="238">
        <f t="shared" si="77"/>
        <v>14541</v>
      </c>
      <c r="X27" s="238">
        <f t="shared" si="78"/>
        <v>0</v>
      </c>
      <c r="Y27" s="238">
        <f t="shared" si="79"/>
        <v>0</v>
      </c>
      <c r="Z27" s="238">
        <f t="shared" si="80"/>
        <v>0</v>
      </c>
      <c r="AA27" s="238">
        <f t="shared" si="81"/>
        <v>200</v>
      </c>
      <c r="AB27" s="496">
        <f t="shared" si="91"/>
        <v>0</v>
      </c>
      <c r="AC27" s="238">
        <f t="shared" si="92"/>
        <v>14341</v>
      </c>
      <c r="AD27" s="238">
        <f t="shared" si="41"/>
        <v>14541</v>
      </c>
      <c r="AE27" s="39">
        <f t="shared" si="82"/>
        <v>0</v>
      </c>
      <c r="AF27" s="238"/>
      <c r="AG27" s="238"/>
      <c r="AH27" s="238"/>
      <c r="AI27" s="238">
        <f t="shared" si="83"/>
        <v>14541</v>
      </c>
      <c r="AJ27" s="238"/>
      <c r="AK27" s="238">
        <f>'[1]PL2.2-GN TUNG CĐT (KH2024)'!AJ55+23</f>
        <v>200</v>
      </c>
      <c r="AL27" s="238">
        <f>'[1]PL2.2-GN TUNG CĐT (KH2024)'!AK55+184</f>
        <v>14341</v>
      </c>
      <c r="AM27" s="494">
        <f t="shared" si="43"/>
        <v>78.468512222761859</v>
      </c>
      <c r="AN27" s="39" t="e">
        <f>#REF!+#REF!+#REF!</f>
        <v>#REF!</v>
      </c>
      <c r="AO27" s="39" t="e">
        <f>#REF!+#REF!+#REF!</f>
        <v>#REF!</v>
      </c>
      <c r="AP27" s="39" t="e">
        <f>#REF!+#REF!+#REF!</f>
        <v>#REF!</v>
      </c>
      <c r="AQ27" s="39" t="e">
        <f>#REF!+#REF!+#REF!</f>
        <v>#REF!</v>
      </c>
      <c r="AR27" s="39" t="e">
        <f>#REF!+#REF!+#REF!</f>
        <v>#REF!</v>
      </c>
      <c r="AS27" s="39" t="e">
        <f>#REF!+#REF!+#REF!</f>
        <v>#REF!</v>
      </c>
      <c r="AT27" s="39" t="e">
        <f>#REF!+#REF!+#REF!</f>
        <v>#REF!</v>
      </c>
      <c r="AU27" s="39" t="e">
        <f>#REF!+#REF!+#REF!</f>
        <v>#REF!</v>
      </c>
      <c r="AV27" s="39" t="e">
        <f>#REF!+#REF!+#REF!</f>
        <v>#REF!</v>
      </c>
      <c r="AW27" s="39" t="e">
        <f>#REF!+#REF!+#REF!</f>
        <v>#REF!</v>
      </c>
      <c r="AX27" s="39" t="e">
        <f>#REF!+#REF!+#REF!</f>
        <v>#REF!</v>
      </c>
      <c r="AY27" s="39" t="e">
        <f>#REF!+#REF!+#REF!</f>
        <v>#REF!</v>
      </c>
      <c r="AZ27" s="39" t="e">
        <f>#REF!+#REF!+#REF!</f>
        <v>#REF!</v>
      </c>
      <c r="BA27" s="39" t="e">
        <f>#REF!+#REF!+#REF!</f>
        <v>#REF!</v>
      </c>
      <c r="BB27" s="39" t="e">
        <f>#REF!+#REF!+#REF!</f>
        <v>#REF!</v>
      </c>
      <c r="BC27" s="39" t="e">
        <f>#REF!+#REF!+#REF!</f>
        <v>#REF!</v>
      </c>
      <c r="BD27" s="39" t="e">
        <f>#REF!+#REF!+#REF!</f>
        <v>#REF!</v>
      </c>
      <c r="BE27" s="39" t="e">
        <f>#REF!+#REF!+#REF!</f>
        <v>#REF!</v>
      </c>
      <c r="BF27" s="39" t="e">
        <f>#REF!+#REF!+#REF!</f>
        <v>#REF!</v>
      </c>
      <c r="BG27" s="39" t="e">
        <f>#REF!+#REF!+#REF!</f>
        <v>#REF!</v>
      </c>
      <c r="BH27" s="39" t="e">
        <f>#REF!+#REF!+#REF!</f>
        <v>#REF!</v>
      </c>
      <c r="BI27" s="39" t="e">
        <f>#REF!+#REF!+#REF!</f>
        <v>#REF!</v>
      </c>
      <c r="BJ27" s="39" t="e">
        <f>#REF!+#REF!+#REF!</f>
        <v>#REF!</v>
      </c>
      <c r="BK27" s="39" t="e">
        <f>#REF!+#REF!+#REF!</f>
        <v>#REF!</v>
      </c>
      <c r="BL27" s="39" t="e">
        <f>#REF!+#REF!+#REF!</f>
        <v>#REF!</v>
      </c>
      <c r="BM27" s="39" t="e">
        <f>#REF!+#REF!+#REF!</f>
        <v>#REF!</v>
      </c>
      <c r="BN27" s="387" t="e">
        <f t="shared" ref="BN27:BN33" si="93">BA27/AN27*100</f>
        <v>#REF!</v>
      </c>
      <c r="BO27" s="39" t="e">
        <f>#REF!+#REF!+#REF!</f>
        <v>#REF!</v>
      </c>
      <c r="BP27" s="39" t="e">
        <f>#REF!+#REF!+#REF!</f>
        <v>#REF!</v>
      </c>
      <c r="BQ27" s="39" t="e">
        <f>#REF!+#REF!+#REF!</f>
        <v>#REF!</v>
      </c>
      <c r="BR27" s="39" t="e">
        <f>#REF!+#REF!+#REF!</f>
        <v>#REF!</v>
      </c>
      <c r="BS27" s="39" t="e">
        <f>#REF!+#REF!+#REF!</f>
        <v>#REF!</v>
      </c>
      <c r="BT27" s="39" t="e">
        <f>#REF!+#REF!+#REF!</f>
        <v>#REF!</v>
      </c>
      <c r="BU27" s="39" t="e">
        <f>#REF!+#REF!+#REF!</f>
        <v>#REF!</v>
      </c>
      <c r="BV27" s="39" t="e">
        <f>#REF!+#REF!+#REF!</f>
        <v>#REF!</v>
      </c>
      <c r="BW27" s="39" t="e">
        <f>#REF!+#REF!+#REF!</f>
        <v>#REF!</v>
      </c>
      <c r="BX27" s="39" t="e">
        <f>#REF!+#REF!+#REF!</f>
        <v>#REF!</v>
      </c>
      <c r="BY27" s="39"/>
      <c r="BZ27" s="39"/>
      <c r="CA27" s="39" t="e">
        <f>#REF!+#REF!+#REF!</f>
        <v>#REF!</v>
      </c>
      <c r="CB27" s="39" t="e">
        <f>#REF!+#REF!+#REF!</f>
        <v>#REF!</v>
      </c>
      <c r="CC27" s="39" t="e">
        <f>#REF!+#REF!+#REF!</f>
        <v>#REF!</v>
      </c>
      <c r="CD27" s="39" t="e">
        <f>#REF!+#REF!+#REF!</f>
        <v>#REF!</v>
      </c>
      <c r="CE27" s="39" t="e">
        <f>#REF!+#REF!+#REF!</f>
        <v>#REF!</v>
      </c>
      <c r="CF27" s="39" t="e">
        <f>#REF!+#REF!+#REF!</f>
        <v>#REF!</v>
      </c>
      <c r="CG27" s="39" t="e">
        <f>#REF!+#REF!+#REF!</f>
        <v>#REF!</v>
      </c>
      <c r="CH27" s="39" t="e">
        <f>#REF!+#REF!+#REF!</f>
        <v>#REF!</v>
      </c>
      <c r="CI27" s="39" t="e">
        <f>#REF!+#REF!+#REF!</f>
        <v>#REF!</v>
      </c>
      <c r="CJ27" s="39" t="e">
        <f>#REF!+#REF!+#REF!</f>
        <v>#REF!</v>
      </c>
      <c r="CK27" s="39" t="e">
        <f>#REF!+#REF!+#REF!</f>
        <v>#REF!</v>
      </c>
      <c r="CL27" s="39" t="e">
        <f>#REF!+#REF!+#REF!</f>
        <v>#REF!</v>
      </c>
      <c r="CM27" s="39" t="e">
        <f>#REF!+#REF!+#REF!</f>
        <v>#REF!</v>
      </c>
      <c r="CN27" s="39" t="e">
        <f>#REF!+#REF!+#REF!</f>
        <v>#REF!</v>
      </c>
      <c r="CO27" s="39" t="e">
        <f>#REF!+#REF!+#REF!</f>
        <v>#REF!</v>
      </c>
      <c r="CP27" s="39" t="e">
        <f>#REF!+#REF!+#REF!</f>
        <v>#REF!</v>
      </c>
      <c r="CQ27" s="39"/>
      <c r="CR27" s="39" t="e">
        <f>#REF!+#REF!+#REF!</f>
        <v>#REF!</v>
      </c>
      <c r="CS27" s="39" t="e">
        <f>#REF!+#REF!+#REF!</f>
        <v>#REF!</v>
      </c>
      <c r="CT27" s="39" t="e">
        <f>#REF!+#REF!+#REF!</f>
        <v>#REF!</v>
      </c>
      <c r="CU27" s="39" t="e">
        <f>#REF!+#REF!+#REF!</f>
        <v>#REF!</v>
      </c>
      <c r="CV27" s="39" t="e">
        <f>#REF!+#REF!+#REF!</f>
        <v>#REF!</v>
      </c>
      <c r="CW27" s="39" t="e">
        <f>#REF!+#REF!+#REF!</f>
        <v>#REF!</v>
      </c>
      <c r="CX27" s="39"/>
      <c r="CY27" s="240" t="e">
        <f t="shared" si="17"/>
        <v>#REF!</v>
      </c>
      <c r="CZ27" s="443" t="e">
        <f t="shared" si="18"/>
        <v>#REF!</v>
      </c>
      <c r="DA27" s="213"/>
    </row>
    <row r="28" spans="1:108" s="62" customFormat="1">
      <c r="A28" s="76">
        <v>4</v>
      </c>
      <c r="B28" s="52" t="s">
        <v>334</v>
      </c>
      <c r="C28" s="422">
        <f t="shared" si="73"/>
        <v>32266</v>
      </c>
      <c r="D28" s="422">
        <f t="shared" si="74"/>
        <v>1949</v>
      </c>
      <c r="E28" s="422">
        <f t="shared" si="74"/>
        <v>30317</v>
      </c>
      <c r="F28" s="39">
        <f t="shared" si="84"/>
        <v>0</v>
      </c>
      <c r="G28" s="39">
        <f t="shared" si="85"/>
        <v>0</v>
      </c>
      <c r="H28" s="39">
        <f t="shared" si="86"/>
        <v>1949</v>
      </c>
      <c r="I28" s="39">
        <f t="shared" si="87"/>
        <v>13559</v>
      </c>
      <c r="J28" s="39">
        <f t="shared" si="88"/>
        <v>0</v>
      </c>
      <c r="K28" s="39">
        <f t="shared" si="89"/>
        <v>16758</v>
      </c>
      <c r="L28" s="39">
        <f t="shared" si="90"/>
        <v>32266</v>
      </c>
      <c r="M28" s="39">
        <f t="shared" si="31"/>
        <v>1949</v>
      </c>
      <c r="N28" s="238"/>
      <c r="O28" s="238">
        <f>741+1208</f>
        <v>1949</v>
      </c>
      <c r="P28" s="238"/>
      <c r="Q28" s="238">
        <f t="shared" si="75"/>
        <v>30317</v>
      </c>
      <c r="R28" s="238"/>
      <c r="S28" s="238">
        <f>'[1]PL2.2-GN TUNG CĐT (KH2024)'!V63+4261</f>
        <v>13559</v>
      </c>
      <c r="T28" s="238">
        <f>'[1]PL2.2-GN TUNG CĐT (KH2024)'!W63+2275</f>
        <v>16758</v>
      </c>
      <c r="U28" s="238">
        <f t="shared" si="76"/>
        <v>26805</v>
      </c>
      <c r="V28" s="496">
        <f t="shared" si="77"/>
        <v>0</v>
      </c>
      <c r="W28" s="238">
        <f t="shared" si="77"/>
        <v>26805</v>
      </c>
      <c r="X28" s="238">
        <f t="shared" si="78"/>
        <v>0</v>
      </c>
      <c r="Y28" s="238">
        <f t="shared" si="79"/>
        <v>0</v>
      </c>
      <c r="Z28" s="238">
        <f t="shared" si="80"/>
        <v>0</v>
      </c>
      <c r="AA28" s="238">
        <f t="shared" si="81"/>
        <v>12633</v>
      </c>
      <c r="AB28" s="496">
        <f t="shared" si="91"/>
        <v>0</v>
      </c>
      <c r="AC28" s="238">
        <f t="shared" si="92"/>
        <v>14172</v>
      </c>
      <c r="AD28" s="238">
        <f t="shared" si="41"/>
        <v>26805</v>
      </c>
      <c r="AE28" s="39">
        <f t="shared" si="82"/>
        <v>0</v>
      </c>
      <c r="AF28" s="238"/>
      <c r="AG28" s="238"/>
      <c r="AH28" s="238"/>
      <c r="AI28" s="238">
        <f t="shared" si="83"/>
        <v>26805</v>
      </c>
      <c r="AJ28" s="238"/>
      <c r="AK28" s="238">
        <f>'[1]PL2.2-GN TUNG CĐT (KH2024)'!AJ63+3552</f>
        <v>12633</v>
      </c>
      <c r="AL28" s="238">
        <f>'[1]PL2.2-GN TUNG CĐT (KH2024)'!AK63+903</f>
        <v>14172</v>
      </c>
      <c r="AM28" s="494">
        <f t="shared" si="43"/>
        <v>83.075063534370543</v>
      </c>
      <c r="AN28" s="39" t="e">
        <f>#REF!+#REF!+#REF!</f>
        <v>#REF!</v>
      </c>
      <c r="AO28" s="39" t="e">
        <f>#REF!+#REF!+#REF!</f>
        <v>#REF!</v>
      </c>
      <c r="AP28" s="39" t="e">
        <f>#REF!+#REF!+#REF!</f>
        <v>#REF!</v>
      </c>
      <c r="AQ28" s="39" t="e">
        <f>#REF!+#REF!+#REF!</f>
        <v>#REF!</v>
      </c>
      <c r="AR28" s="39" t="e">
        <f>#REF!+#REF!+#REF!</f>
        <v>#REF!</v>
      </c>
      <c r="AS28" s="39" t="e">
        <f>#REF!+#REF!+#REF!</f>
        <v>#REF!</v>
      </c>
      <c r="AT28" s="39" t="e">
        <f>#REF!+#REF!+#REF!</f>
        <v>#REF!</v>
      </c>
      <c r="AU28" s="39" t="e">
        <f>#REF!+#REF!+#REF!</f>
        <v>#REF!</v>
      </c>
      <c r="AV28" s="39" t="e">
        <f>#REF!+#REF!+#REF!</f>
        <v>#REF!</v>
      </c>
      <c r="AW28" s="39" t="e">
        <f>#REF!+#REF!+#REF!</f>
        <v>#REF!</v>
      </c>
      <c r="AX28" s="39" t="e">
        <f>#REF!+#REF!+#REF!</f>
        <v>#REF!</v>
      </c>
      <c r="AY28" s="39" t="e">
        <f>#REF!+#REF!+#REF!</f>
        <v>#REF!</v>
      </c>
      <c r="AZ28" s="39" t="e">
        <f>#REF!+#REF!+#REF!</f>
        <v>#REF!</v>
      </c>
      <c r="BA28" s="39" t="e">
        <f>#REF!+#REF!+#REF!</f>
        <v>#REF!</v>
      </c>
      <c r="BB28" s="39" t="e">
        <f>#REF!+#REF!+#REF!</f>
        <v>#REF!</v>
      </c>
      <c r="BC28" s="39" t="e">
        <f>#REF!+#REF!+#REF!</f>
        <v>#REF!</v>
      </c>
      <c r="BD28" s="39" t="e">
        <f>#REF!+#REF!+#REF!</f>
        <v>#REF!</v>
      </c>
      <c r="BE28" s="39" t="e">
        <f>#REF!+#REF!+#REF!</f>
        <v>#REF!</v>
      </c>
      <c r="BF28" s="39" t="e">
        <f>#REF!+#REF!+#REF!</f>
        <v>#REF!</v>
      </c>
      <c r="BG28" s="39" t="e">
        <f>#REF!+#REF!+#REF!</f>
        <v>#REF!</v>
      </c>
      <c r="BH28" s="52"/>
      <c r="BI28" s="52"/>
      <c r="BJ28" s="52"/>
      <c r="BK28" s="52"/>
      <c r="BL28" s="52"/>
      <c r="BM28" s="52"/>
      <c r="BN28" s="387" t="e">
        <f t="shared" si="93"/>
        <v>#REF!</v>
      </c>
      <c r="BO28" s="39" t="e">
        <f>#REF!+#REF!+#REF!</f>
        <v>#REF!</v>
      </c>
      <c r="BP28" s="39" t="e">
        <f>#REF!+#REF!+#REF!</f>
        <v>#REF!</v>
      </c>
      <c r="BQ28" s="39" t="e">
        <f>#REF!+#REF!+#REF!</f>
        <v>#REF!</v>
      </c>
      <c r="BR28" s="39" t="e">
        <f>#REF!+#REF!+#REF!</f>
        <v>#REF!</v>
      </c>
      <c r="BS28" s="39" t="e">
        <f>#REF!+#REF!+#REF!</f>
        <v>#REF!</v>
      </c>
      <c r="BT28" s="39" t="e">
        <f>#REF!+#REF!+#REF!</f>
        <v>#REF!</v>
      </c>
      <c r="BU28" s="39" t="e">
        <f>#REF!+#REF!+#REF!</f>
        <v>#REF!</v>
      </c>
      <c r="BV28" s="39" t="e">
        <f>#REF!+#REF!+#REF!</f>
        <v>#REF!</v>
      </c>
      <c r="BW28" s="39" t="e">
        <f>#REF!+#REF!+#REF!</f>
        <v>#REF!</v>
      </c>
      <c r="BX28" s="39" t="e">
        <f>#REF!+#REF!+#REF!</f>
        <v>#REF!</v>
      </c>
      <c r="BY28" s="39"/>
      <c r="BZ28" s="39"/>
      <c r="CA28" s="39" t="e">
        <f>#REF!+#REF!+#REF!</f>
        <v>#REF!</v>
      </c>
      <c r="CB28" s="39" t="e">
        <f>#REF!+#REF!+#REF!</f>
        <v>#REF!</v>
      </c>
      <c r="CC28" s="39" t="e">
        <f>#REF!+#REF!+#REF!</f>
        <v>#REF!</v>
      </c>
      <c r="CD28" s="39" t="e">
        <f>#REF!+#REF!+#REF!</f>
        <v>#REF!</v>
      </c>
      <c r="CE28" s="39" t="e">
        <f>#REF!+#REF!+#REF!</f>
        <v>#REF!</v>
      </c>
      <c r="CF28" s="39" t="e">
        <f>#REF!+#REF!+#REF!</f>
        <v>#REF!</v>
      </c>
      <c r="CG28" s="39" t="e">
        <f>#REF!+#REF!+#REF!</f>
        <v>#REF!</v>
      </c>
      <c r="CH28" s="39" t="e">
        <f>#REF!+#REF!+#REF!</f>
        <v>#REF!</v>
      </c>
      <c r="CI28" s="39" t="e">
        <f>#REF!+#REF!+#REF!</f>
        <v>#REF!</v>
      </c>
      <c r="CJ28" s="39" t="e">
        <f>#REF!+#REF!+#REF!</f>
        <v>#REF!</v>
      </c>
      <c r="CK28" s="39" t="e">
        <f>#REF!+#REF!+#REF!</f>
        <v>#REF!</v>
      </c>
      <c r="CL28" s="39" t="e">
        <f>#REF!+#REF!+#REF!</f>
        <v>#REF!</v>
      </c>
      <c r="CM28" s="39" t="e">
        <f>#REF!+#REF!+#REF!</f>
        <v>#REF!</v>
      </c>
      <c r="CN28" s="39" t="e">
        <f>#REF!+#REF!+#REF!</f>
        <v>#REF!</v>
      </c>
      <c r="CO28" s="39" t="e">
        <f>#REF!+#REF!+#REF!</f>
        <v>#REF!</v>
      </c>
      <c r="CP28" s="39" t="e">
        <f>#REF!+#REF!+#REF!</f>
        <v>#REF!</v>
      </c>
      <c r="CQ28" s="39"/>
      <c r="CR28" s="39" t="e">
        <f>#REF!+#REF!+#REF!</f>
        <v>#REF!</v>
      </c>
      <c r="CS28" s="39" t="e">
        <f>#REF!+#REF!+#REF!</f>
        <v>#REF!</v>
      </c>
      <c r="CT28" s="39" t="e">
        <f>#REF!+#REF!+#REF!</f>
        <v>#REF!</v>
      </c>
      <c r="CU28" s="39" t="e">
        <f>#REF!+#REF!+#REF!</f>
        <v>#REF!</v>
      </c>
      <c r="CV28" s="39" t="e">
        <f>#REF!+#REF!+#REF!</f>
        <v>#REF!</v>
      </c>
      <c r="CW28" s="39" t="e">
        <f>#REF!+#REF!+#REF!</f>
        <v>#REF!</v>
      </c>
      <c r="CX28" s="39"/>
      <c r="CY28" s="240" t="e">
        <f t="shared" si="17"/>
        <v>#REF!</v>
      </c>
      <c r="CZ28" s="443" t="e">
        <f t="shared" si="18"/>
        <v>#REF!</v>
      </c>
      <c r="DA28" s="213"/>
    </row>
    <row r="29" spans="1:108" s="62" customFormat="1">
      <c r="A29" s="76">
        <v>5</v>
      </c>
      <c r="B29" s="52" t="s">
        <v>14</v>
      </c>
      <c r="C29" s="422">
        <f t="shared" si="73"/>
        <v>30556</v>
      </c>
      <c r="D29" s="422">
        <f t="shared" si="74"/>
        <v>0</v>
      </c>
      <c r="E29" s="422">
        <f t="shared" si="74"/>
        <v>30556</v>
      </c>
      <c r="F29" s="39">
        <f t="shared" si="84"/>
        <v>0</v>
      </c>
      <c r="G29" s="39">
        <f t="shared" si="85"/>
        <v>0</v>
      </c>
      <c r="H29" s="39">
        <f t="shared" si="86"/>
        <v>0</v>
      </c>
      <c r="I29" s="39">
        <f t="shared" si="87"/>
        <v>1729</v>
      </c>
      <c r="J29" s="39">
        <f t="shared" si="88"/>
        <v>0</v>
      </c>
      <c r="K29" s="39">
        <f t="shared" si="89"/>
        <v>28827</v>
      </c>
      <c r="L29" s="39">
        <f t="shared" si="90"/>
        <v>30556</v>
      </c>
      <c r="M29" s="39">
        <f t="shared" si="31"/>
        <v>0</v>
      </c>
      <c r="N29" s="238"/>
      <c r="O29" s="238"/>
      <c r="P29" s="238"/>
      <c r="Q29" s="238">
        <f t="shared" si="75"/>
        <v>30556</v>
      </c>
      <c r="R29" s="238"/>
      <c r="S29" s="238">
        <f>'[1]PL2.2-GN TUNG CĐT (KH2024)'!V71+70</f>
        <v>1729</v>
      </c>
      <c r="T29" s="238">
        <f>'[1]PL2.2-GN TUNG CĐT (KH2024)'!W71+3310</f>
        <v>28827</v>
      </c>
      <c r="U29" s="238">
        <f t="shared" si="76"/>
        <v>27649</v>
      </c>
      <c r="V29" s="496">
        <f t="shared" si="77"/>
        <v>0</v>
      </c>
      <c r="W29" s="238">
        <f t="shared" si="77"/>
        <v>27649</v>
      </c>
      <c r="X29" s="238">
        <f t="shared" si="78"/>
        <v>0</v>
      </c>
      <c r="Y29" s="238">
        <f t="shared" si="79"/>
        <v>0</v>
      </c>
      <c r="Z29" s="238">
        <f t="shared" si="80"/>
        <v>0</v>
      </c>
      <c r="AA29" s="238">
        <f t="shared" si="81"/>
        <v>560</v>
      </c>
      <c r="AB29" s="496">
        <f t="shared" si="91"/>
        <v>0</v>
      </c>
      <c r="AC29" s="238">
        <f t="shared" si="92"/>
        <v>27089</v>
      </c>
      <c r="AD29" s="238">
        <f t="shared" si="41"/>
        <v>27649</v>
      </c>
      <c r="AE29" s="39">
        <f t="shared" si="82"/>
        <v>0</v>
      </c>
      <c r="AF29" s="238"/>
      <c r="AG29" s="238"/>
      <c r="AH29" s="238"/>
      <c r="AI29" s="238">
        <f t="shared" si="83"/>
        <v>27649</v>
      </c>
      <c r="AJ29" s="238"/>
      <c r="AK29" s="238">
        <f>'[1]PL2.2-GN TUNG CĐT (KH2024)'!AJ71+33</f>
        <v>560</v>
      </c>
      <c r="AL29" s="238">
        <f>'[1]PL2.2-GN TUNG CĐT (KH2024)'!AK71+1637</f>
        <v>27089</v>
      </c>
      <c r="AM29" s="494">
        <f t="shared" si="43"/>
        <v>90.486320198978916</v>
      </c>
      <c r="AN29" s="39" t="e">
        <f>#REF!+#REF!+#REF!</f>
        <v>#REF!</v>
      </c>
      <c r="AO29" s="39" t="e">
        <f>#REF!+#REF!+#REF!</f>
        <v>#REF!</v>
      </c>
      <c r="AP29" s="39" t="e">
        <f>#REF!+#REF!+#REF!</f>
        <v>#REF!</v>
      </c>
      <c r="AQ29" s="39" t="e">
        <f>#REF!+#REF!+#REF!</f>
        <v>#REF!</v>
      </c>
      <c r="AR29" s="39" t="e">
        <f>#REF!+#REF!+#REF!</f>
        <v>#REF!</v>
      </c>
      <c r="AS29" s="39" t="e">
        <f>#REF!+#REF!+#REF!</f>
        <v>#REF!</v>
      </c>
      <c r="AT29" s="39" t="e">
        <f>#REF!+#REF!+#REF!</f>
        <v>#REF!</v>
      </c>
      <c r="AU29" s="39" t="e">
        <f>#REF!+#REF!+#REF!</f>
        <v>#REF!</v>
      </c>
      <c r="AV29" s="39" t="e">
        <f>#REF!+#REF!+#REF!</f>
        <v>#REF!</v>
      </c>
      <c r="AW29" s="39" t="e">
        <f>#REF!+#REF!+#REF!</f>
        <v>#REF!</v>
      </c>
      <c r="AX29" s="39" t="e">
        <f>#REF!+#REF!+#REF!</f>
        <v>#REF!</v>
      </c>
      <c r="AY29" s="39" t="e">
        <f>#REF!+#REF!+#REF!</f>
        <v>#REF!</v>
      </c>
      <c r="AZ29" s="39" t="e">
        <f>#REF!+#REF!+#REF!</f>
        <v>#REF!</v>
      </c>
      <c r="BA29" s="39" t="e">
        <f>#REF!+#REF!+#REF!</f>
        <v>#REF!</v>
      </c>
      <c r="BB29" s="39" t="e">
        <f>#REF!+#REF!+#REF!</f>
        <v>#REF!</v>
      </c>
      <c r="BC29" s="39" t="e">
        <f>#REF!+#REF!+#REF!</f>
        <v>#REF!</v>
      </c>
      <c r="BD29" s="39" t="e">
        <f>#REF!+#REF!+#REF!</f>
        <v>#REF!</v>
      </c>
      <c r="BE29" s="39" t="e">
        <f>#REF!+#REF!+#REF!</f>
        <v>#REF!</v>
      </c>
      <c r="BF29" s="39" t="e">
        <f>#REF!+#REF!+#REF!</f>
        <v>#REF!</v>
      </c>
      <c r="BG29" s="39" t="e">
        <f>#REF!+#REF!+#REF!</f>
        <v>#REF!</v>
      </c>
      <c r="BH29" s="39" t="e">
        <f>#REF!+#REF!+#REF!</f>
        <v>#REF!</v>
      </c>
      <c r="BI29" s="39" t="e">
        <f>#REF!+#REF!+#REF!</f>
        <v>#REF!</v>
      </c>
      <c r="BJ29" s="39" t="e">
        <f>#REF!+#REF!+#REF!</f>
        <v>#REF!</v>
      </c>
      <c r="BK29" s="39" t="e">
        <f>#REF!+#REF!+#REF!</f>
        <v>#REF!</v>
      </c>
      <c r="BL29" s="39" t="e">
        <f>#REF!+#REF!+#REF!</f>
        <v>#REF!</v>
      </c>
      <c r="BM29" s="39" t="e">
        <f>#REF!+#REF!+#REF!</f>
        <v>#REF!</v>
      </c>
      <c r="BN29" s="387" t="e">
        <f t="shared" si="93"/>
        <v>#REF!</v>
      </c>
      <c r="BO29" s="39" t="e">
        <f>#REF!+#REF!+#REF!</f>
        <v>#REF!</v>
      </c>
      <c r="BP29" s="39" t="e">
        <f>#REF!+#REF!+#REF!</f>
        <v>#REF!</v>
      </c>
      <c r="BQ29" s="39" t="e">
        <f>#REF!+#REF!+#REF!</f>
        <v>#REF!</v>
      </c>
      <c r="BR29" s="39" t="e">
        <f>#REF!+#REF!+#REF!</f>
        <v>#REF!</v>
      </c>
      <c r="BS29" s="39" t="e">
        <f>#REF!+#REF!+#REF!</f>
        <v>#REF!</v>
      </c>
      <c r="BT29" s="39" t="e">
        <f>#REF!+#REF!+#REF!</f>
        <v>#REF!</v>
      </c>
      <c r="BU29" s="39" t="e">
        <f>#REF!+#REF!+#REF!</f>
        <v>#REF!</v>
      </c>
      <c r="BV29" s="39" t="e">
        <f>#REF!+#REF!+#REF!</f>
        <v>#REF!</v>
      </c>
      <c r="BW29" s="39" t="e">
        <f>#REF!+#REF!+#REF!</f>
        <v>#REF!</v>
      </c>
      <c r="BX29" s="39" t="e">
        <f>#REF!+#REF!+#REF!</f>
        <v>#REF!</v>
      </c>
      <c r="BY29" s="39"/>
      <c r="BZ29" s="39"/>
      <c r="CA29" s="39" t="e">
        <f>#REF!+#REF!+#REF!</f>
        <v>#REF!</v>
      </c>
      <c r="CB29" s="39" t="e">
        <f>#REF!+#REF!+#REF!</f>
        <v>#REF!</v>
      </c>
      <c r="CC29" s="39" t="e">
        <f>#REF!+#REF!+#REF!</f>
        <v>#REF!</v>
      </c>
      <c r="CD29" s="39" t="e">
        <f>#REF!+#REF!+#REF!</f>
        <v>#REF!</v>
      </c>
      <c r="CE29" s="39" t="e">
        <f>#REF!+#REF!+#REF!</f>
        <v>#REF!</v>
      </c>
      <c r="CF29" s="39"/>
      <c r="CG29" s="39" t="e">
        <f>#REF!+#REF!+#REF!</f>
        <v>#REF!</v>
      </c>
      <c r="CH29" s="39" t="e">
        <f>#REF!+#REF!+#REF!</f>
        <v>#REF!</v>
      </c>
      <c r="CI29" s="39" t="e">
        <f>#REF!+#REF!+#REF!</f>
        <v>#REF!</v>
      </c>
      <c r="CJ29" s="39" t="e">
        <f>#REF!+#REF!+#REF!</f>
        <v>#REF!</v>
      </c>
      <c r="CK29" s="39" t="e">
        <f>#REF!+#REF!+#REF!</f>
        <v>#REF!</v>
      </c>
      <c r="CL29" s="39" t="e">
        <f>#REF!+#REF!+#REF!</f>
        <v>#REF!</v>
      </c>
      <c r="CM29" s="39" t="e">
        <f>#REF!+#REF!+#REF!</f>
        <v>#REF!</v>
      </c>
      <c r="CN29" s="39" t="e">
        <f>#REF!+#REF!+#REF!</f>
        <v>#REF!</v>
      </c>
      <c r="CO29" s="39" t="e">
        <f>#REF!+#REF!+#REF!</f>
        <v>#REF!</v>
      </c>
      <c r="CP29" s="39" t="e">
        <f>#REF!+#REF!+#REF!</f>
        <v>#REF!</v>
      </c>
      <c r="CQ29" s="39"/>
      <c r="CR29" s="39" t="e">
        <f>#REF!+#REF!+#REF!</f>
        <v>#REF!</v>
      </c>
      <c r="CS29" s="39" t="e">
        <f>#REF!+#REF!+#REF!</f>
        <v>#REF!</v>
      </c>
      <c r="CT29" s="39" t="e">
        <f>#REF!+#REF!+#REF!</f>
        <v>#REF!</v>
      </c>
      <c r="CU29" s="39" t="e">
        <f>#REF!+#REF!+#REF!</f>
        <v>#REF!</v>
      </c>
      <c r="CV29" s="39" t="e">
        <f>#REF!+#REF!+#REF!</f>
        <v>#REF!</v>
      </c>
      <c r="CW29" s="39" t="e">
        <f>#REF!+#REF!+#REF!</f>
        <v>#REF!</v>
      </c>
      <c r="CX29" s="39"/>
      <c r="CY29" s="240" t="e">
        <f t="shared" si="17"/>
        <v>#REF!</v>
      </c>
      <c r="CZ29" s="443" t="e">
        <f t="shared" si="18"/>
        <v>#REF!</v>
      </c>
      <c r="DA29" s="213"/>
    </row>
    <row r="30" spans="1:108" s="62" customFormat="1">
      <c r="A30" s="76">
        <v>6</v>
      </c>
      <c r="B30" s="52" t="s">
        <v>15</v>
      </c>
      <c r="C30" s="422">
        <f t="shared" si="73"/>
        <v>28988</v>
      </c>
      <c r="D30" s="422">
        <f t="shared" si="74"/>
        <v>339</v>
      </c>
      <c r="E30" s="422">
        <f t="shared" si="74"/>
        <v>28649</v>
      </c>
      <c r="F30" s="39">
        <f t="shared" si="84"/>
        <v>0</v>
      </c>
      <c r="G30" s="39">
        <f t="shared" si="85"/>
        <v>0</v>
      </c>
      <c r="H30" s="39">
        <f t="shared" si="86"/>
        <v>0</v>
      </c>
      <c r="I30" s="39">
        <f t="shared" si="87"/>
        <v>0</v>
      </c>
      <c r="J30" s="39">
        <f t="shared" si="88"/>
        <v>339</v>
      </c>
      <c r="K30" s="39">
        <f t="shared" si="89"/>
        <v>28649</v>
      </c>
      <c r="L30" s="39">
        <f t="shared" si="90"/>
        <v>28988</v>
      </c>
      <c r="M30" s="39">
        <f t="shared" si="31"/>
        <v>339</v>
      </c>
      <c r="N30" s="238"/>
      <c r="O30" s="238"/>
      <c r="P30" s="238">
        <v>339</v>
      </c>
      <c r="Q30" s="238">
        <f t="shared" si="75"/>
        <v>28649</v>
      </c>
      <c r="R30" s="238"/>
      <c r="S30" s="238"/>
      <c r="T30" s="238">
        <f>'[1]PL2.2-GN TUNG CĐT (KH2024)'!W77+7270</f>
        <v>28649</v>
      </c>
      <c r="U30" s="238">
        <f t="shared" si="76"/>
        <v>22872</v>
      </c>
      <c r="V30" s="496">
        <f t="shared" si="77"/>
        <v>0</v>
      </c>
      <c r="W30" s="238">
        <f t="shared" si="77"/>
        <v>22872</v>
      </c>
      <c r="X30" s="238">
        <f t="shared" si="78"/>
        <v>0</v>
      </c>
      <c r="Y30" s="238">
        <f t="shared" si="79"/>
        <v>0</v>
      </c>
      <c r="Z30" s="238">
        <f t="shared" si="80"/>
        <v>0</v>
      </c>
      <c r="AA30" s="238">
        <f t="shared" si="81"/>
        <v>0</v>
      </c>
      <c r="AB30" s="496">
        <f t="shared" si="91"/>
        <v>0</v>
      </c>
      <c r="AC30" s="238">
        <f t="shared" si="92"/>
        <v>22872</v>
      </c>
      <c r="AD30" s="238">
        <f t="shared" si="41"/>
        <v>22872</v>
      </c>
      <c r="AE30" s="39">
        <f t="shared" si="82"/>
        <v>0</v>
      </c>
      <c r="AF30" s="238"/>
      <c r="AG30" s="238"/>
      <c r="AH30" s="238"/>
      <c r="AI30" s="238">
        <f t="shared" si="83"/>
        <v>22872</v>
      </c>
      <c r="AJ30" s="238"/>
      <c r="AK30" s="238"/>
      <c r="AL30" s="238">
        <f>'[1]PL2.2-GN TUNG CĐT (KH2024)'!AK77+4275</f>
        <v>22872</v>
      </c>
      <c r="AM30" s="494">
        <f t="shared" si="43"/>
        <v>78.901614461156342</v>
      </c>
      <c r="AN30" s="39" t="e">
        <f>#REF!+#REF!+#REF!</f>
        <v>#REF!</v>
      </c>
      <c r="AO30" s="39" t="e">
        <f>#REF!+#REF!+#REF!</f>
        <v>#REF!</v>
      </c>
      <c r="AP30" s="39" t="e">
        <f>#REF!+#REF!+#REF!</f>
        <v>#REF!</v>
      </c>
      <c r="AQ30" s="39" t="e">
        <f>#REF!+#REF!+#REF!</f>
        <v>#REF!</v>
      </c>
      <c r="AR30" s="39" t="e">
        <f>#REF!+#REF!+#REF!</f>
        <v>#REF!</v>
      </c>
      <c r="AS30" s="39" t="e">
        <f>#REF!+#REF!+#REF!</f>
        <v>#REF!</v>
      </c>
      <c r="AT30" s="39" t="e">
        <f>#REF!+#REF!+#REF!</f>
        <v>#REF!</v>
      </c>
      <c r="AU30" s="39" t="e">
        <f>#REF!+#REF!+#REF!</f>
        <v>#REF!</v>
      </c>
      <c r="AV30" s="39" t="e">
        <f>#REF!+#REF!+#REF!</f>
        <v>#REF!</v>
      </c>
      <c r="AW30" s="39" t="e">
        <f>#REF!+#REF!+#REF!</f>
        <v>#REF!</v>
      </c>
      <c r="AX30" s="39" t="e">
        <f>#REF!+#REF!+#REF!</f>
        <v>#REF!</v>
      </c>
      <c r="AY30" s="39" t="e">
        <f>#REF!+#REF!+#REF!</f>
        <v>#REF!</v>
      </c>
      <c r="AZ30" s="39" t="e">
        <f>#REF!+#REF!+#REF!</f>
        <v>#REF!</v>
      </c>
      <c r="BA30" s="39" t="e">
        <f>#REF!+#REF!+#REF!</f>
        <v>#REF!</v>
      </c>
      <c r="BB30" s="39" t="e">
        <f>#REF!+#REF!+#REF!</f>
        <v>#REF!</v>
      </c>
      <c r="BC30" s="39" t="e">
        <f>#REF!+#REF!+#REF!</f>
        <v>#REF!</v>
      </c>
      <c r="BD30" s="39" t="e">
        <f>#REF!+#REF!+#REF!</f>
        <v>#REF!</v>
      </c>
      <c r="BE30" s="39" t="e">
        <f>#REF!+#REF!+#REF!</f>
        <v>#REF!</v>
      </c>
      <c r="BF30" s="39" t="e">
        <f>#REF!+#REF!+#REF!</f>
        <v>#REF!</v>
      </c>
      <c r="BG30" s="39" t="e">
        <f>#REF!+#REF!+#REF!</f>
        <v>#REF!</v>
      </c>
      <c r="BH30" s="39" t="e">
        <f>#REF!+#REF!+#REF!</f>
        <v>#REF!</v>
      </c>
      <c r="BI30" s="39" t="e">
        <f>#REF!+#REF!+#REF!</f>
        <v>#REF!</v>
      </c>
      <c r="BJ30" s="39" t="e">
        <f>#REF!+#REF!+#REF!</f>
        <v>#REF!</v>
      </c>
      <c r="BK30" s="39" t="e">
        <f>#REF!+#REF!+#REF!</f>
        <v>#REF!</v>
      </c>
      <c r="BL30" s="39" t="e">
        <f>#REF!+#REF!+#REF!</f>
        <v>#REF!</v>
      </c>
      <c r="BM30" s="39" t="e">
        <f>#REF!+#REF!+#REF!</f>
        <v>#REF!</v>
      </c>
      <c r="BN30" s="387" t="e">
        <f t="shared" si="93"/>
        <v>#REF!</v>
      </c>
      <c r="BO30" s="39" t="e">
        <f>#REF!+#REF!+#REF!</f>
        <v>#REF!</v>
      </c>
      <c r="BP30" s="39" t="e">
        <f>#REF!+#REF!+#REF!</f>
        <v>#REF!</v>
      </c>
      <c r="BQ30" s="39" t="e">
        <f>#REF!+#REF!+#REF!</f>
        <v>#REF!</v>
      </c>
      <c r="BR30" s="39" t="e">
        <f>#REF!+#REF!+#REF!</f>
        <v>#REF!</v>
      </c>
      <c r="BS30" s="39" t="e">
        <f>#REF!+#REF!+#REF!</f>
        <v>#REF!</v>
      </c>
      <c r="BT30" s="39" t="e">
        <f>#REF!+#REF!+#REF!</f>
        <v>#REF!</v>
      </c>
      <c r="BU30" s="39" t="e">
        <f>#REF!+#REF!+#REF!</f>
        <v>#REF!</v>
      </c>
      <c r="BV30" s="39" t="e">
        <f>#REF!+#REF!+#REF!</f>
        <v>#REF!</v>
      </c>
      <c r="BW30" s="39" t="e">
        <f>#REF!+#REF!+#REF!</f>
        <v>#REF!</v>
      </c>
      <c r="BX30" s="39" t="e">
        <f>#REF!+#REF!+#REF!</f>
        <v>#REF!</v>
      </c>
      <c r="BY30" s="39"/>
      <c r="BZ30" s="39"/>
      <c r="CA30" s="39" t="e">
        <f>#REF!+#REF!+#REF!</f>
        <v>#REF!</v>
      </c>
      <c r="CB30" s="39" t="e">
        <f>#REF!+#REF!+#REF!</f>
        <v>#REF!</v>
      </c>
      <c r="CC30" s="39" t="e">
        <f>#REF!+#REF!+#REF!</f>
        <v>#REF!</v>
      </c>
      <c r="CD30" s="39" t="e">
        <f>#REF!+#REF!+#REF!</f>
        <v>#REF!</v>
      </c>
      <c r="CE30" s="39" t="e">
        <f>#REF!+#REF!+#REF!</f>
        <v>#REF!</v>
      </c>
      <c r="CF30" s="39"/>
      <c r="CG30" s="39" t="e">
        <f>#REF!+#REF!+#REF!</f>
        <v>#REF!</v>
      </c>
      <c r="CH30" s="39" t="e">
        <f>#REF!+#REF!+#REF!</f>
        <v>#REF!</v>
      </c>
      <c r="CI30" s="39" t="e">
        <f>#REF!+#REF!+#REF!</f>
        <v>#REF!</v>
      </c>
      <c r="CJ30" s="39" t="e">
        <f>#REF!+#REF!+#REF!</f>
        <v>#REF!</v>
      </c>
      <c r="CK30" s="39" t="e">
        <f>#REF!+#REF!+#REF!</f>
        <v>#REF!</v>
      </c>
      <c r="CL30" s="39" t="e">
        <f>#REF!+#REF!+#REF!</f>
        <v>#REF!</v>
      </c>
      <c r="CM30" s="39" t="e">
        <f>#REF!+#REF!+#REF!</f>
        <v>#REF!</v>
      </c>
      <c r="CN30" s="39" t="e">
        <f>#REF!+#REF!+#REF!</f>
        <v>#REF!</v>
      </c>
      <c r="CO30" s="39" t="e">
        <f>#REF!+#REF!+#REF!</f>
        <v>#REF!</v>
      </c>
      <c r="CP30" s="39" t="e">
        <f>#REF!+#REF!+#REF!</f>
        <v>#REF!</v>
      </c>
      <c r="CQ30" s="39"/>
      <c r="CR30" s="39" t="e">
        <f>#REF!+#REF!+#REF!</f>
        <v>#REF!</v>
      </c>
      <c r="CS30" s="39" t="e">
        <f>#REF!+#REF!+#REF!</f>
        <v>#REF!</v>
      </c>
      <c r="CT30" s="39" t="e">
        <f>#REF!+#REF!+#REF!</f>
        <v>#REF!</v>
      </c>
      <c r="CU30" s="39" t="e">
        <f>#REF!+#REF!+#REF!</f>
        <v>#REF!</v>
      </c>
      <c r="CV30" s="39" t="e">
        <f>#REF!+#REF!+#REF!</f>
        <v>#REF!</v>
      </c>
      <c r="CW30" s="39" t="e">
        <f>#REF!+#REF!+#REF!</f>
        <v>#REF!</v>
      </c>
      <c r="CX30" s="39"/>
      <c r="CY30" s="240" t="e">
        <f t="shared" si="17"/>
        <v>#REF!</v>
      </c>
      <c r="CZ30" s="443" t="e">
        <f t="shared" si="18"/>
        <v>#REF!</v>
      </c>
      <c r="DA30" s="213"/>
    </row>
    <row r="31" spans="1:108" s="62" customFormat="1">
      <c r="A31" s="76">
        <v>7</v>
      </c>
      <c r="B31" s="52" t="s">
        <v>16</v>
      </c>
      <c r="C31" s="422">
        <f t="shared" si="73"/>
        <v>41560</v>
      </c>
      <c r="D31" s="422">
        <f t="shared" si="74"/>
        <v>1500</v>
      </c>
      <c r="E31" s="422">
        <f t="shared" si="74"/>
        <v>40060</v>
      </c>
      <c r="F31" s="39">
        <f t="shared" si="84"/>
        <v>0</v>
      </c>
      <c r="G31" s="39">
        <f t="shared" si="85"/>
        <v>0</v>
      </c>
      <c r="H31" s="39">
        <f t="shared" si="86"/>
        <v>0</v>
      </c>
      <c r="I31" s="39">
        <f t="shared" si="87"/>
        <v>0</v>
      </c>
      <c r="J31" s="39">
        <f t="shared" si="88"/>
        <v>1500</v>
      </c>
      <c r="K31" s="39">
        <f t="shared" si="89"/>
        <v>40060</v>
      </c>
      <c r="L31" s="39">
        <f t="shared" si="90"/>
        <v>41560</v>
      </c>
      <c r="M31" s="39">
        <f t="shared" si="31"/>
        <v>1500</v>
      </c>
      <c r="N31" s="238"/>
      <c r="O31" s="238"/>
      <c r="P31" s="238">
        <v>1500</v>
      </c>
      <c r="Q31" s="238">
        <f t="shared" si="75"/>
        <v>40060</v>
      </c>
      <c r="R31" s="238"/>
      <c r="S31" s="238"/>
      <c r="T31" s="238">
        <f>'[1]PL2.2-GN TUNG CĐT (KH2024)'!W82+3509</f>
        <v>40060</v>
      </c>
      <c r="U31" s="238">
        <f t="shared" si="76"/>
        <v>36805</v>
      </c>
      <c r="V31" s="496">
        <f t="shared" si="77"/>
        <v>0</v>
      </c>
      <c r="W31" s="238">
        <f t="shared" si="77"/>
        <v>36805</v>
      </c>
      <c r="X31" s="238">
        <f t="shared" si="78"/>
        <v>0</v>
      </c>
      <c r="Y31" s="238">
        <f t="shared" si="79"/>
        <v>0</v>
      </c>
      <c r="Z31" s="238">
        <f t="shared" si="80"/>
        <v>0</v>
      </c>
      <c r="AA31" s="238">
        <f t="shared" si="81"/>
        <v>0</v>
      </c>
      <c r="AB31" s="496">
        <f t="shared" si="91"/>
        <v>0</v>
      </c>
      <c r="AC31" s="238">
        <f t="shared" si="92"/>
        <v>36805</v>
      </c>
      <c r="AD31" s="238">
        <f t="shared" si="41"/>
        <v>36805</v>
      </c>
      <c r="AE31" s="39">
        <f t="shared" si="82"/>
        <v>0</v>
      </c>
      <c r="AF31" s="238"/>
      <c r="AG31" s="238"/>
      <c r="AH31" s="238"/>
      <c r="AI31" s="238">
        <f t="shared" si="83"/>
        <v>36805</v>
      </c>
      <c r="AJ31" s="238"/>
      <c r="AK31" s="238"/>
      <c r="AL31" s="238">
        <f>'[1]PL2.2-GN TUNG CĐT (KH2024)'!AK82+2489</f>
        <v>36805</v>
      </c>
      <c r="AM31" s="494">
        <f t="shared" si="43"/>
        <v>88.558710298363806</v>
      </c>
      <c r="AN31" s="39" t="e">
        <f>#REF!+#REF!+#REF!</f>
        <v>#REF!</v>
      </c>
      <c r="AO31" s="39" t="e">
        <f>#REF!+#REF!+#REF!</f>
        <v>#REF!</v>
      </c>
      <c r="AP31" s="39" t="e">
        <f>#REF!+#REF!+#REF!</f>
        <v>#REF!</v>
      </c>
      <c r="AQ31" s="39" t="e">
        <f>#REF!+#REF!+#REF!</f>
        <v>#REF!</v>
      </c>
      <c r="AR31" s="39" t="e">
        <f>#REF!+#REF!+#REF!</f>
        <v>#REF!</v>
      </c>
      <c r="AS31" s="39" t="e">
        <f>#REF!+#REF!+#REF!</f>
        <v>#REF!</v>
      </c>
      <c r="AT31" s="39" t="e">
        <f>#REF!+#REF!+#REF!</f>
        <v>#REF!</v>
      </c>
      <c r="AU31" s="39" t="e">
        <f>#REF!+#REF!+#REF!</f>
        <v>#REF!</v>
      </c>
      <c r="AV31" s="39" t="e">
        <f>#REF!+#REF!+#REF!</f>
        <v>#REF!</v>
      </c>
      <c r="AW31" s="39" t="e">
        <f>#REF!+#REF!+#REF!</f>
        <v>#REF!</v>
      </c>
      <c r="AX31" s="39" t="e">
        <f>#REF!+#REF!+#REF!</f>
        <v>#REF!</v>
      </c>
      <c r="AY31" s="39" t="e">
        <f>#REF!+#REF!+#REF!</f>
        <v>#REF!</v>
      </c>
      <c r="AZ31" s="39" t="e">
        <f>#REF!+#REF!+#REF!</f>
        <v>#REF!</v>
      </c>
      <c r="BA31" s="39" t="e">
        <f>#REF!+#REF!+#REF!</f>
        <v>#REF!</v>
      </c>
      <c r="BB31" s="39" t="e">
        <f>#REF!+#REF!+#REF!</f>
        <v>#REF!</v>
      </c>
      <c r="BC31" s="39" t="e">
        <f>#REF!+#REF!+#REF!</f>
        <v>#REF!</v>
      </c>
      <c r="BD31" s="39" t="e">
        <f>#REF!+#REF!+#REF!</f>
        <v>#REF!</v>
      </c>
      <c r="BE31" s="39" t="e">
        <f>#REF!+#REF!+#REF!</f>
        <v>#REF!</v>
      </c>
      <c r="BF31" s="39" t="e">
        <f>#REF!+#REF!+#REF!</f>
        <v>#REF!</v>
      </c>
      <c r="BG31" s="39" t="e">
        <f>#REF!+#REF!+#REF!</f>
        <v>#REF!</v>
      </c>
      <c r="BH31" s="39" t="e">
        <f>#REF!+#REF!+#REF!</f>
        <v>#REF!</v>
      </c>
      <c r="BI31" s="39" t="e">
        <f>#REF!+#REF!+#REF!</f>
        <v>#REF!</v>
      </c>
      <c r="BJ31" s="39" t="e">
        <f>#REF!+#REF!+#REF!</f>
        <v>#REF!</v>
      </c>
      <c r="BK31" s="39" t="e">
        <f>#REF!+#REF!+#REF!</f>
        <v>#REF!</v>
      </c>
      <c r="BL31" s="39" t="e">
        <f>#REF!+#REF!+#REF!</f>
        <v>#REF!</v>
      </c>
      <c r="BM31" s="39" t="e">
        <f>#REF!+#REF!+#REF!</f>
        <v>#REF!</v>
      </c>
      <c r="BN31" s="387" t="e">
        <f t="shared" si="93"/>
        <v>#REF!</v>
      </c>
      <c r="BO31" s="39" t="e">
        <f>#REF!+#REF!+#REF!</f>
        <v>#REF!</v>
      </c>
      <c r="BP31" s="39" t="e">
        <f>#REF!+#REF!+#REF!</f>
        <v>#REF!</v>
      </c>
      <c r="BQ31" s="39" t="e">
        <f>#REF!+#REF!+#REF!</f>
        <v>#REF!</v>
      </c>
      <c r="BR31" s="39" t="e">
        <f>#REF!+#REF!+#REF!</f>
        <v>#REF!</v>
      </c>
      <c r="BS31" s="39" t="e">
        <f>#REF!+#REF!+#REF!</f>
        <v>#REF!</v>
      </c>
      <c r="BT31" s="39" t="e">
        <f>#REF!+#REF!+#REF!</f>
        <v>#REF!</v>
      </c>
      <c r="BU31" s="39" t="e">
        <f>#REF!+#REF!+#REF!</f>
        <v>#REF!</v>
      </c>
      <c r="BV31" s="39" t="e">
        <f>#REF!+#REF!+#REF!</f>
        <v>#REF!</v>
      </c>
      <c r="BW31" s="39" t="e">
        <f>#REF!+#REF!+#REF!</f>
        <v>#REF!</v>
      </c>
      <c r="BX31" s="39" t="e">
        <f>#REF!+#REF!+#REF!</f>
        <v>#REF!</v>
      </c>
      <c r="BY31" s="39"/>
      <c r="BZ31" s="39"/>
      <c r="CA31" s="39" t="e">
        <f>#REF!+#REF!+#REF!</f>
        <v>#REF!</v>
      </c>
      <c r="CB31" s="39" t="e">
        <f>#REF!+#REF!+#REF!</f>
        <v>#REF!</v>
      </c>
      <c r="CC31" s="39" t="e">
        <f>#REF!+#REF!+#REF!</f>
        <v>#REF!</v>
      </c>
      <c r="CD31" s="39" t="e">
        <f>#REF!+#REF!+#REF!</f>
        <v>#REF!</v>
      </c>
      <c r="CE31" s="39" t="e">
        <f>#REF!+#REF!+#REF!</f>
        <v>#REF!</v>
      </c>
      <c r="CF31" s="39"/>
      <c r="CG31" s="39" t="e">
        <f>#REF!+#REF!+#REF!</f>
        <v>#REF!</v>
      </c>
      <c r="CH31" s="39" t="e">
        <f>#REF!+#REF!+#REF!</f>
        <v>#REF!</v>
      </c>
      <c r="CI31" s="39" t="e">
        <f>#REF!+#REF!+#REF!</f>
        <v>#REF!</v>
      </c>
      <c r="CJ31" s="39" t="e">
        <f>#REF!+#REF!+#REF!</f>
        <v>#REF!</v>
      </c>
      <c r="CK31" s="39" t="e">
        <f>#REF!+#REF!+#REF!</f>
        <v>#REF!</v>
      </c>
      <c r="CL31" s="39" t="e">
        <f>#REF!+#REF!+#REF!</f>
        <v>#REF!</v>
      </c>
      <c r="CM31" s="39" t="e">
        <f>#REF!+#REF!+#REF!</f>
        <v>#REF!</v>
      </c>
      <c r="CN31" s="39" t="e">
        <f>#REF!+#REF!+#REF!</f>
        <v>#REF!</v>
      </c>
      <c r="CO31" s="39" t="e">
        <f>#REF!+#REF!+#REF!</f>
        <v>#REF!</v>
      </c>
      <c r="CP31" s="39" t="e">
        <f>#REF!+#REF!+#REF!</f>
        <v>#REF!</v>
      </c>
      <c r="CQ31" s="39"/>
      <c r="CR31" s="39" t="e">
        <f>#REF!+#REF!+#REF!</f>
        <v>#REF!</v>
      </c>
      <c r="CS31" s="39" t="e">
        <f>#REF!+#REF!+#REF!</f>
        <v>#REF!</v>
      </c>
      <c r="CT31" s="39" t="e">
        <f>#REF!+#REF!+#REF!</f>
        <v>#REF!</v>
      </c>
      <c r="CU31" s="39" t="e">
        <f>#REF!+#REF!+#REF!</f>
        <v>#REF!</v>
      </c>
      <c r="CV31" s="39" t="e">
        <f>#REF!+#REF!+#REF!</f>
        <v>#REF!</v>
      </c>
      <c r="CW31" s="39" t="e">
        <f>#REF!+#REF!+#REF!</f>
        <v>#REF!</v>
      </c>
      <c r="CX31" s="39" t="e">
        <f>#REF!+#REF!+#REF!</f>
        <v>#REF!</v>
      </c>
      <c r="CY31" s="240" t="e">
        <f t="shared" si="17"/>
        <v>#REF!</v>
      </c>
      <c r="CZ31" s="443" t="e">
        <f t="shared" si="18"/>
        <v>#REF!</v>
      </c>
      <c r="DA31" s="213"/>
    </row>
    <row r="32" spans="1:108" s="62" customFormat="1">
      <c r="A32" s="76">
        <v>8</v>
      </c>
      <c r="B32" s="52" t="s">
        <v>17</v>
      </c>
      <c r="C32" s="422">
        <f t="shared" si="73"/>
        <v>35738</v>
      </c>
      <c r="D32" s="422">
        <f t="shared" si="74"/>
        <v>0</v>
      </c>
      <c r="E32" s="422">
        <f t="shared" si="74"/>
        <v>35738</v>
      </c>
      <c r="F32" s="39">
        <f t="shared" si="84"/>
        <v>0</v>
      </c>
      <c r="G32" s="39">
        <f t="shared" si="85"/>
        <v>0</v>
      </c>
      <c r="H32" s="39">
        <f t="shared" si="86"/>
        <v>0</v>
      </c>
      <c r="I32" s="39">
        <f t="shared" si="87"/>
        <v>0</v>
      </c>
      <c r="J32" s="39">
        <f t="shared" si="88"/>
        <v>0</v>
      </c>
      <c r="K32" s="39">
        <f t="shared" si="89"/>
        <v>35738</v>
      </c>
      <c r="L32" s="39">
        <f t="shared" si="90"/>
        <v>35738</v>
      </c>
      <c r="M32" s="39">
        <f t="shared" si="31"/>
        <v>0</v>
      </c>
      <c r="N32" s="238"/>
      <c r="O32" s="238"/>
      <c r="P32" s="238"/>
      <c r="Q32" s="238">
        <f t="shared" si="75"/>
        <v>35738</v>
      </c>
      <c r="R32" s="238"/>
      <c r="S32" s="238"/>
      <c r="T32" s="238">
        <f>'[1]PL2.2-GN TUNG CĐT (KH2024)'!W88+5394</f>
        <v>35738</v>
      </c>
      <c r="U32" s="238">
        <f t="shared" si="76"/>
        <v>32059</v>
      </c>
      <c r="V32" s="496">
        <f t="shared" si="77"/>
        <v>0</v>
      </c>
      <c r="W32" s="238">
        <f t="shared" si="77"/>
        <v>32059</v>
      </c>
      <c r="X32" s="238">
        <f t="shared" si="78"/>
        <v>0</v>
      </c>
      <c r="Y32" s="238">
        <f t="shared" si="79"/>
        <v>0</v>
      </c>
      <c r="Z32" s="238">
        <f t="shared" si="80"/>
        <v>0</v>
      </c>
      <c r="AA32" s="238">
        <f t="shared" si="81"/>
        <v>0</v>
      </c>
      <c r="AB32" s="496">
        <f t="shared" si="91"/>
        <v>0</v>
      </c>
      <c r="AC32" s="238">
        <f t="shared" si="92"/>
        <v>32059</v>
      </c>
      <c r="AD32" s="238">
        <f t="shared" si="41"/>
        <v>32059</v>
      </c>
      <c r="AE32" s="39">
        <f t="shared" si="82"/>
        <v>0</v>
      </c>
      <c r="AF32" s="238"/>
      <c r="AG32" s="238"/>
      <c r="AH32" s="238"/>
      <c r="AI32" s="238">
        <f t="shared" si="83"/>
        <v>32059</v>
      </c>
      <c r="AJ32" s="238"/>
      <c r="AK32" s="238"/>
      <c r="AL32" s="238">
        <f>'[1]PL2.2-GN TUNG CĐT (KH2024)'!AK88+3900</f>
        <v>32059</v>
      </c>
      <c r="AM32" s="494">
        <f t="shared" si="43"/>
        <v>89.705635458055852</v>
      </c>
      <c r="AN32" s="39" t="e">
        <f>#REF!+#REF!+#REF!</f>
        <v>#REF!</v>
      </c>
      <c r="AO32" s="39" t="e">
        <f>#REF!+#REF!+#REF!</f>
        <v>#REF!</v>
      </c>
      <c r="AP32" s="39" t="e">
        <f>#REF!+#REF!+#REF!</f>
        <v>#REF!</v>
      </c>
      <c r="AQ32" s="39" t="e">
        <f>#REF!+#REF!+#REF!</f>
        <v>#REF!</v>
      </c>
      <c r="AR32" s="39" t="e">
        <f>#REF!+#REF!+#REF!</f>
        <v>#REF!</v>
      </c>
      <c r="AS32" s="39" t="e">
        <f>#REF!+#REF!+#REF!</f>
        <v>#REF!</v>
      </c>
      <c r="AT32" s="39" t="e">
        <f>#REF!+#REF!+#REF!</f>
        <v>#REF!</v>
      </c>
      <c r="AU32" s="39" t="e">
        <f>#REF!+#REF!+#REF!</f>
        <v>#REF!</v>
      </c>
      <c r="AV32" s="39" t="e">
        <f>#REF!+#REF!+#REF!</f>
        <v>#REF!</v>
      </c>
      <c r="AW32" s="39" t="e">
        <f>#REF!+#REF!+#REF!</f>
        <v>#REF!</v>
      </c>
      <c r="AX32" s="39" t="e">
        <f>#REF!+#REF!+#REF!</f>
        <v>#REF!</v>
      </c>
      <c r="AY32" s="39" t="e">
        <f>#REF!+#REF!+#REF!</f>
        <v>#REF!</v>
      </c>
      <c r="AZ32" s="39" t="e">
        <f>#REF!+#REF!+#REF!</f>
        <v>#REF!</v>
      </c>
      <c r="BA32" s="39" t="e">
        <f>#REF!+#REF!+#REF!</f>
        <v>#REF!</v>
      </c>
      <c r="BB32" s="39" t="e">
        <f>#REF!+#REF!+#REF!</f>
        <v>#REF!</v>
      </c>
      <c r="BC32" s="39" t="e">
        <f>#REF!+#REF!+#REF!</f>
        <v>#REF!</v>
      </c>
      <c r="BD32" s="39" t="e">
        <f>#REF!+#REF!+#REF!</f>
        <v>#REF!</v>
      </c>
      <c r="BE32" s="39" t="e">
        <f>#REF!+#REF!+#REF!</f>
        <v>#REF!</v>
      </c>
      <c r="BF32" s="39" t="e">
        <f>#REF!+#REF!+#REF!</f>
        <v>#REF!</v>
      </c>
      <c r="BG32" s="52"/>
      <c r="BH32" s="52"/>
      <c r="BI32" s="52"/>
      <c r="BJ32" s="52"/>
      <c r="BK32" s="52"/>
      <c r="BL32" s="52"/>
      <c r="BM32" s="52"/>
      <c r="BN32" s="387" t="e">
        <f t="shared" si="93"/>
        <v>#REF!</v>
      </c>
      <c r="BO32" s="39" t="e">
        <f>#REF!+#REF!+#REF!</f>
        <v>#REF!</v>
      </c>
      <c r="BP32" s="39" t="e">
        <f>#REF!+#REF!+#REF!</f>
        <v>#REF!</v>
      </c>
      <c r="BQ32" s="39" t="e">
        <f>#REF!+#REF!+#REF!</f>
        <v>#REF!</v>
      </c>
      <c r="BR32" s="39" t="e">
        <f>#REF!+#REF!+#REF!</f>
        <v>#REF!</v>
      </c>
      <c r="BS32" s="39" t="e">
        <f>#REF!+#REF!+#REF!</f>
        <v>#REF!</v>
      </c>
      <c r="BT32" s="39" t="e">
        <f>#REF!+#REF!+#REF!</f>
        <v>#REF!</v>
      </c>
      <c r="BU32" s="39" t="e">
        <f>#REF!+#REF!+#REF!</f>
        <v>#REF!</v>
      </c>
      <c r="BV32" s="39" t="e">
        <f>#REF!+#REF!+#REF!</f>
        <v>#REF!</v>
      </c>
      <c r="BW32" s="39" t="e">
        <f>#REF!+#REF!+#REF!</f>
        <v>#REF!</v>
      </c>
      <c r="BX32" s="39" t="e">
        <f>#REF!+#REF!+#REF!</f>
        <v>#REF!</v>
      </c>
      <c r="BY32" s="39"/>
      <c r="BZ32" s="39"/>
      <c r="CA32" s="39" t="e">
        <f>#REF!+#REF!+#REF!</f>
        <v>#REF!</v>
      </c>
      <c r="CB32" s="39" t="e">
        <f>#REF!+#REF!+#REF!</f>
        <v>#REF!</v>
      </c>
      <c r="CC32" s="39" t="e">
        <f>#REF!+#REF!+#REF!</f>
        <v>#REF!</v>
      </c>
      <c r="CD32" s="39" t="e">
        <f>#REF!+#REF!+#REF!</f>
        <v>#REF!</v>
      </c>
      <c r="CE32" s="39" t="e">
        <f>#REF!+#REF!+#REF!</f>
        <v>#REF!</v>
      </c>
      <c r="CF32" s="39" t="e">
        <f>#REF!+#REF!+#REF!</f>
        <v>#REF!</v>
      </c>
      <c r="CG32" s="39" t="e">
        <f>#REF!+#REF!+#REF!</f>
        <v>#REF!</v>
      </c>
      <c r="CH32" s="39" t="e">
        <f>#REF!+#REF!+#REF!</f>
        <v>#REF!</v>
      </c>
      <c r="CI32" s="39" t="e">
        <f>#REF!+#REF!+#REF!</f>
        <v>#REF!</v>
      </c>
      <c r="CJ32" s="39" t="e">
        <f>#REF!+#REF!+#REF!</f>
        <v>#REF!</v>
      </c>
      <c r="CK32" s="39" t="e">
        <f>#REF!+#REF!+#REF!</f>
        <v>#REF!</v>
      </c>
      <c r="CL32" s="39" t="e">
        <f>#REF!+#REF!+#REF!</f>
        <v>#REF!</v>
      </c>
      <c r="CM32" s="39" t="e">
        <f>#REF!+#REF!+#REF!</f>
        <v>#REF!</v>
      </c>
      <c r="CN32" s="39" t="e">
        <f>#REF!+#REF!+#REF!</f>
        <v>#REF!</v>
      </c>
      <c r="CO32" s="39" t="e">
        <f>#REF!+#REF!+#REF!</f>
        <v>#REF!</v>
      </c>
      <c r="CP32" s="39" t="e">
        <f>#REF!+#REF!+#REF!</f>
        <v>#REF!</v>
      </c>
      <c r="CQ32" s="39"/>
      <c r="CR32" s="39" t="e">
        <f>#REF!+#REF!+#REF!</f>
        <v>#REF!</v>
      </c>
      <c r="CS32" s="39" t="e">
        <f>#REF!+#REF!+#REF!</f>
        <v>#REF!</v>
      </c>
      <c r="CT32" s="39" t="e">
        <f>#REF!+#REF!+#REF!</f>
        <v>#REF!</v>
      </c>
      <c r="CU32" s="39" t="e">
        <f>#REF!+#REF!+#REF!</f>
        <v>#REF!</v>
      </c>
      <c r="CV32" s="39" t="e">
        <f>#REF!+#REF!+#REF!</f>
        <v>#REF!</v>
      </c>
      <c r="CW32" s="39" t="e">
        <f>#REF!+#REF!+#REF!</f>
        <v>#REF!</v>
      </c>
      <c r="CX32" s="39" t="e">
        <f>#REF!+#REF!+#REF!</f>
        <v>#REF!</v>
      </c>
      <c r="CY32" s="240" t="e">
        <f t="shared" si="17"/>
        <v>#REF!</v>
      </c>
      <c r="CZ32" s="443" t="e">
        <f t="shared" si="18"/>
        <v>#REF!</v>
      </c>
      <c r="DA32" s="213"/>
    </row>
    <row r="33" spans="1:105" s="62" customFormat="1">
      <c r="A33" s="76">
        <v>9</v>
      </c>
      <c r="B33" s="52" t="s">
        <v>18</v>
      </c>
      <c r="C33" s="422">
        <f t="shared" si="73"/>
        <v>60292</v>
      </c>
      <c r="D33" s="422">
        <f t="shared" si="74"/>
        <v>1492</v>
      </c>
      <c r="E33" s="422">
        <f t="shared" si="74"/>
        <v>58800</v>
      </c>
      <c r="F33" s="39">
        <f t="shared" si="84"/>
        <v>0</v>
      </c>
      <c r="G33" s="39">
        <f t="shared" si="85"/>
        <v>0</v>
      </c>
      <c r="H33" s="39">
        <f t="shared" si="86"/>
        <v>0</v>
      </c>
      <c r="I33" s="39">
        <f t="shared" si="87"/>
        <v>0</v>
      </c>
      <c r="J33" s="39">
        <f t="shared" si="88"/>
        <v>1492</v>
      </c>
      <c r="K33" s="39">
        <f t="shared" si="89"/>
        <v>58800</v>
      </c>
      <c r="L33" s="39">
        <f t="shared" si="90"/>
        <v>60292</v>
      </c>
      <c r="M33" s="39">
        <f t="shared" si="31"/>
        <v>1492</v>
      </c>
      <c r="N33" s="238"/>
      <c r="O33" s="238"/>
      <c r="P33" s="238">
        <v>1492</v>
      </c>
      <c r="Q33" s="238">
        <f t="shared" si="75"/>
        <v>58800</v>
      </c>
      <c r="R33" s="238"/>
      <c r="S33" s="238"/>
      <c r="T33" s="238">
        <f>'[1]PL2.2-GN TUNG CĐT (KH2024)'!W96+22248</f>
        <v>58800</v>
      </c>
      <c r="U33" s="238">
        <f t="shared" si="76"/>
        <v>51337</v>
      </c>
      <c r="V33" s="496">
        <f t="shared" si="77"/>
        <v>10</v>
      </c>
      <c r="W33" s="238">
        <f t="shared" si="77"/>
        <v>51327</v>
      </c>
      <c r="X33" s="238">
        <f t="shared" si="78"/>
        <v>0</v>
      </c>
      <c r="Y33" s="238">
        <f t="shared" si="79"/>
        <v>0</v>
      </c>
      <c r="Z33" s="238">
        <f t="shared" si="80"/>
        <v>0</v>
      </c>
      <c r="AA33" s="238">
        <f t="shared" si="81"/>
        <v>0</v>
      </c>
      <c r="AB33" s="496">
        <f t="shared" si="91"/>
        <v>10</v>
      </c>
      <c r="AC33" s="238">
        <f t="shared" si="92"/>
        <v>51327</v>
      </c>
      <c r="AD33" s="238">
        <f t="shared" si="41"/>
        <v>51337</v>
      </c>
      <c r="AE33" s="442">
        <f t="shared" si="82"/>
        <v>10</v>
      </c>
      <c r="AF33" s="496"/>
      <c r="AG33" s="496"/>
      <c r="AH33" s="496">
        <v>10</v>
      </c>
      <c r="AI33" s="238">
        <f t="shared" si="83"/>
        <v>51327</v>
      </c>
      <c r="AJ33" s="238"/>
      <c r="AK33" s="238"/>
      <c r="AL33" s="238">
        <f>'[1]PL2.2-GN TUNG CĐT (KH2024)'!AK96+18282</f>
        <v>51327</v>
      </c>
      <c r="AM33" s="494">
        <f t="shared" si="43"/>
        <v>85.147283221654618</v>
      </c>
      <c r="AN33" s="39" t="e">
        <f>#REF!+#REF!+#REF!</f>
        <v>#REF!</v>
      </c>
      <c r="AO33" s="39" t="e">
        <f>#REF!+#REF!+#REF!</f>
        <v>#REF!</v>
      </c>
      <c r="AP33" s="39" t="e">
        <f>#REF!+#REF!+#REF!</f>
        <v>#REF!</v>
      </c>
      <c r="AQ33" s="39" t="e">
        <f>#REF!+#REF!+#REF!</f>
        <v>#REF!</v>
      </c>
      <c r="AR33" s="39" t="e">
        <f>#REF!+#REF!+#REF!</f>
        <v>#REF!</v>
      </c>
      <c r="AS33" s="39" t="e">
        <f>#REF!+#REF!+#REF!</f>
        <v>#REF!</v>
      </c>
      <c r="AT33" s="39" t="e">
        <f>#REF!+#REF!+#REF!</f>
        <v>#REF!</v>
      </c>
      <c r="AU33" s="39" t="e">
        <f>#REF!+#REF!+#REF!</f>
        <v>#REF!</v>
      </c>
      <c r="AV33" s="39" t="e">
        <f>#REF!+#REF!+#REF!</f>
        <v>#REF!</v>
      </c>
      <c r="AW33" s="39" t="e">
        <f>#REF!+#REF!+#REF!</f>
        <v>#REF!</v>
      </c>
      <c r="AX33" s="39" t="e">
        <f>#REF!+#REF!+#REF!</f>
        <v>#REF!</v>
      </c>
      <c r="AY33" s="39" t="e">
        <f>#REF!+#REF!+#REF!</f>
        <v>#REF!</v>
      </c>
      <c r="AZ33" s="39" t="e">
        <f>#REF!+#REF!+#REF!</f>
        <v>#REF!</v>
      </c>
      <c r="BA33" s="39" t="e">
        <f>#REF!+#REF!+#REF!</f>
        <v>#REF!</v>
      </c>
      <c r="BB33" s="39" t="e">
        <f>#REF!+#REF!+#REF!</f>
        <v>#REF!</v>
      </c>
      <c r="BC33" s="39" t="e">
        <f>#REF!+#REF!+#REF!</f>
        <v>#REF!</v>
      </c>
      <c r="BD33" s="39" t="e">
        <f>#REF!+#REF!+#REF!</f>
        <v>#REF!</v>
      </c>
      <c r="BE33" s="39" t="e">
        <f>#REF!+#REF!+#REF!</f>
        <v>#REF!</v>
      </c>
      <c r="BF33" s="39" t="e">
        <f>#REF!+#REF!+#REF!</f>
        <v>#REF!</v>
      </c>
      <c r="BG33" s="39" t="e">
        <f>#REF!+#REF!+#REF!</f>
        <v>#REF!</v>
      </c>
      <c r="BH33" s="39" t="e">
        <f>#REF!+#REF!+#REF!</f>
        <v>#REF!</v>
      </c>
      <c r="BI33" s="39" t="e">
        <f>#REF!+#REF!+#REF!</f>
        <v>#REF!</v>
      </c>
      <c r="BJ33" s="39" t="e">
        <f>#REF!+#REF!+#REF!</f>
        <v>#REF!</v>
      </c>
      <c r="BK33" s="39" t="e">
        <f>#REF!+#REF!+#REF!</f>
        <v>#REF!</v>
      </c>
      <c r="BL33" s="39" t="e">
        <f>#REF!+#REF!+#REF!</f>
        <v>#REF!</v>
      </c>
      <c r="BM33" s="39" t="e">
        <f>#REF!+#REF!+#REF!</f>
        <v>#REF!</v>
      </c>
      <c r="BN33" s="232" t="e">
        <f t="shared" si="93"/>
        <v>#REF!</v>
      </c>
      <c r="BO33" s="39" t="e">
        <f>#REF!+#REF!+#REF!</f>
        <v>#REF!</v>
      </c>
      <c r="BP33" s="39" t="e">
        <f>#REF!+#REF!+#REF!</f>
        <v>#REF!</v>
      </c>
      <c r="BQ33" s="39" t="e">
        <f>#REF!+#REF!+#REF!</f>
        <v>#REF!</v>
      </c>
      <c r="BR33" s="39" t="e">
        <f>#REF!+#REF!+#REF!</f>
        <v>#REF!</v>
      </c>
      <c r="BS33" s="39" t="e">
        <f>#REF!+#REF!+#REF!</f>
        <v>#REF!</v>
      </c>
      <c r="BT33" s="39" t="e">
        <f>#REF!+#REF!+#REF!</f>
        <v>#REF!</v>
      </c>
      <c r="BU33" s="39" t="e">
        <f>#REF!+#REF!+#REF!</f>
        <v>#REF!</v>
      </c>
      <c r="BV33" s="39" t="e">
        <f>#REF!+#REF!+#REF!</f>
        <v>#REF!</v>
      </c>
      <c r="BW33" s="39" t="e">
        <f>#REF!+#REF!+#REF!</f>
        <v>#REF!</v>
      </c>
      <c r="BX33" s="39" t="e">
        <f>#REF!+#REF!+#REF!</f>
        <v>#REF!</v>
      </c>
      <c r="BY33" s="39"/>
      <c r="BZ33" s="39"/>
      <c r="CA33" s="39" t="e">
        <f>#REF!+#REF!+#REF!</f>
        <v>#REF!</v>
      </c>
      <c r="CB33" s="39" t="e">
        <f>#REF!+#REF!+#REF!</f>
        <v>#REF!</v>
      </c>
      <c r="CC33" s="39" t="e">
        <f>#REF!+#REF!+#REF!</f>
        <v>#REF!</v>
      </c>
      <c r="CD33" s="39" t="e">
        <f>#REF!+#REF!+#REF!</f>
        <v>#REF!</v>
      </c>
      <c r="CE33" s="39" t="e">
        <f>#REF!+#REF!+#REF!</f>
        <v>#REF!</v>
      </c>
      <c r="CF33" s="39" t="e">
        <f>#REF!+#REF!+#REF!</f>
        <v>#REF!</v>
      </c>
      <c r="CG33" s="39" t="e">
        <f>#REF!+#REF!+#REF!</f>
        <v>#REF!</v>
      </c>
      <c r="CH33" s="39" t="e">
        <f>#REF!+#REF!+#REF!</f>
        <v>#REF!</v>
      </c>
      <c r="CI33" s="39" t="e">
        <f>#REF!+#REF!+#REF!</f>
        <v>#REF!</v>
      </c>
      <c r="CJ33" s="39" t="e">
        <f>#REF!+#REF!+#REF!</f>
        <v>#REF!</v>
      </c>
      <c r="CK33" s="39" t="e">
        <f>#REF!+#REF!+#REF!</f>
        <v>#REF!</v>
      </c>
      <c r="CL33" s="39" t="e">
        <f>#REF!+#REF!+#REF!</f>
        <v>#REF!</v>
      </c>
      <c r="CM33" s="39" t="e">
        <f>#REF!+#REF!+#REF!</f>
        <v>#REF!</v>
      </c>
      <c r="CN33" s="39" t="e">
        <f>#REF!+#REF!+#REF!</f>
        <v>#REF!</v>
      </c>
      <c r="CO33" s="39" t="e">
        <f>#REF!+#REF!+#REF!</f>
        <v>#REF!</v>
      </c>
      <c r="CP33" s="39" t="e">
        <f>#REF!+#REF!+#REF!</f>
        <v>#REF!</v>
      </c>
      <c r="CQ33" s="39"/>
      <c r="CR33" s="39" t="e">
        <f>#REF!+#REF!+#REF!</f>
        <v>#REF!</v>
      </c>
      <c r="CS33" s="39" t="e">
        <f>#REF!+#REF!+#REF!</f>
        <v>#REF!</v>
      </c>
      <c r="CT33" s="39" t="e">
        <f>#REF!+#REF!+#REF!</f>
        <v>#REF!</v>
      </c>
      <c r="CU33" s="39" t="e">
        <f>#REF!+#REF!+#REF!</f>
        <v>#REF!</v>
      </c>
      <c r="CV33" s="39" t="e">
        <f>#REF!+#REF!+#REF!</f>
        <v>#REF!</v>
      </c>
      <c r="CW33" s="39" t="e">
        <f>#REF!+#REF!+#REF!</f>
        <v>#REF!</v>
      </c>
      <c r="CX33" s="39" t="e">
        <f>#REF!+#REF!+#REF!</f>
        <v>#REF!</v>
      </c>
      <c r="CY33" s="240" t="e">
        <f t="shared" si="17"/>
        <v>#REF!</v>
      </c>
      <c r="CZ33" s="443" t="e">
        <f t="shared" si="18"/>
        <v>#REF!</v>
      </c>
      <c r="DA33" s="213"/>
    </row>
    <row r="34" spans="1:105" s="62" customFormat="1">
      <c r="A34" s="76">
        <v>10</v>
      </c>
      <c r="B34" s="52" t="s">
        <v>19</v>
      </c>
      <c r="C34" s="422">
        <f t="shared" si="73"/>
        <v>10654</v>
      </c>
      <c r="D34" s="422">
        <f t="shared" si="74"/>
        <v>0</v>
      </c>
      <c r="E34" s="422">
        <f t="shared" si="74"/>
        <v>10654</v>
      </c>
      <c r="F34" s="39">
        <f t="shared" si="84"/>
        <v>0</v>
      </c>
      <c r="G34" s="39">
        <f t="shared" si="85"/>
        <v>0</v>
      </c>
      <c r="H34" s="39">
        <f t="shared" si="86"/>
        <v>0</v>
      </c>
      <c r="I34" s="39">
        <f t="shared" si="87"/>
        <v>901</v>
      </c>
      <c r="J34" s="39">
        <f t="shared" si="88"/>
        <v>0</v>
      </c>
      <c r="K34" s="39">
        <f t="shared" si="89"/>
        <v>9753</v>
      </c>
      <c r="L34" s="39">
        <f t="shared" si="90"/>
        <v>10654</v>
      </c>
      <c r="M34" s="39">
        <f t="shared" si="31"/>
        <v>0</v>
      </c>
      <c r="N34" s="238"/>
      <c r="O34" s="238"/>
      <c r="P34" s="238"/>
      <c r="Q34" s="238">
        <f t="shared" si="75"/>
        <v>10654</v>
      </c>
      <c r="R34" s="238"/>
      <c r="S34" s="238">
        <f>'[1]PL2.2-GN TUNG CĐT (KH2024)'!V102</f>
        <v>901</v>
      </c>
      <c r="T34" s="238">
        <f>'[1]PL2.2-GN TUNG CĐT (KH2024)'!W102+98</f>
        <v>9753</v>
      </c>
      <c r="U34" s="238">
        <f t="shared" si="76"/>
        <v>10543</v>
      </c>
      <c r="V34" s="238">
        <f t="shared" si="77"/>
        <v>0</v>
      </c>
      <c r="W34" s="238">
        <f t="shared" si="77"/>
        <v>10543</v>
      </c>
      <c r="X34" s="238">
        <f t="shared" si="78"/>
        <v>0</v>
      </c>
      <c r="Y34" s="238">
        <f t="shared" si="79"/>
        <v>0</v>
      </c>
      <c r="Z34" s="238">
        <f t="shared" si="80"/>
        <v>0</v>
      </c>
      <c r="AA34" s="238">
        <f t="shared" si="81"/>
        <v>898</v>
      </c>
      <c r="AB34" s="496">
        <f t="shared" si="91"/>
        <v>0</v>
      </c>
      <c r="AC34" s="238">
        <f t="shared" si="92"/>
        <v>9645</v>
      </c>
      <c r="AD34" s="238">
        <f t="shared" si="41"/>
        <v>10543</v>
      </c>
      <c r="AE34" s="39">
        <f t="shared" si="82"/>
        <v>0</v>
      </c>
      <c r="AF34" s="238"/>
      <c r="AG34" s="238"/>
      <c r="AH34" s="238"/>
      <c r="AI34" s="238">
        <f t="shared" si="83"/>
        <v>10543</v>
      </c>
      <c r="AJ34" s="238"/>
      <c r="AK34" s="238">
        <f>'[1]PL2.2-GN TUNG CĐT (KH2024)'!AJ102</f>
        <v>898</v>
      </c>
      <c r="AL34" s="238">
        <f>'[1]PL2.2-GN TUNG CĐT (KH2024)'!AK102+2</f>
        <v>9645</v>
      </c>
      <c r="AM34" s="494">
        <f t="shared" si="43"/>
        <v>98.958137788623986</v>
      </c>
      <c r="AN34" s="39">
        <f t="shared" ref="AN34" si="94">AO34+AT34</f>
        <v>0</v>
      </c>
      <c r="AO34" s="39">
        <f t="shared" ref="AO34" si="95">SUM(AP34:AS34)</f>
        <v>0</v>
      </c>
      <c r="AP34" s="240"/>
      <c r="AQ34" s="240"/>
      <c r="AR34" s="240"/>
      <c r="AS34" s="240"/>
      <c r="AT34" s="240"/>
      <c r="AU34" s="52"/>
      <c r="AV34" s="52"/>
      <c r="AW34" s="52"/>
      <c r="AX34" s="52"/>
      <c r="AY34" s="52"/>
      <c r="AZ34" s="52"/>
      <c r="BA34" s="254">
        <f t="shared" ref="BA34:BA35" si="96">BB34+BG34</f>
        <v>0</v>
      </c>
      <c r="BB34" s="254">
        <f t="shared" ref="BB34" si="97">SUM(BC34:BF34)</f>
        <v>0</v>
      </c>
      <c r="BC34" s="52"/>
      <c r="BD34" s="52"/>
      <c r="BE34" s="52"/>
      <c r="BF34" s="52"/>
      <c r="BG34" s="52"/>
      <c r="BH34" s="52"/>
      <c r="BI34" s="52"/>
      <c r="BJ34" s="52"/>
      <c r="BK34" s="52"/>
      <c r="BL34" s="52"/>
      <c r="BM34" s="52"/>
      <c r="BN34" s="232"/>
      <c r="BO34" s="39" t="e">
        <f>#REF!+#REF!+#REF!</f>
        <v>#REF!</v>
      </c>
      <c r="BP34" s="39" t="e">
        <f>#REF!+#REF!+#REF!</f>
        <v>#REF!</v>
      </c>
      <c r="BQ34" s="39" t="e">
        <f>#REF!+#REF!+#REF!</f>
        <v>#REF!</v>
      </c>
      <c r="BR34" s="39" t="e">
        <f>#REF!+#REF!+#REF!</f>
        <v>#REF!</v>
      </c>
      <c r="BS34" s="39" t="e">
        <f>#REF!+#REF!+#REF!</f>
        <v>#REF!</v>
      </c>
      <c r="BT34" s="39" t="e">
        <f>#REF!+#REF!+#REF!</f>
        <v>#REF!</v>
      </c>
      <c r="BU34" s="39" t="e">
        <f>#REF!+#REF!+#REF!</f>
        <v>#REF!</v>
      </c>
      <c r="BV34" s="39" t="e">
        <f>#REF!+#REF!+#REF!</f>
        <v>#REF!</v>
      </c>
      <c r="BW34" s="39" t="e">
        <f>#REF!+#REF!+#REF!</f>
        <v>#REF!</v>
      </c>
      <c r="BX34" s="39" t="e">
        <f>#REF!+#REF!+#REF!</f>
        <v>#REF!</v>
      </c>
      <c r="BY34" s="39"/>
      <c r="BZ34" s="39"/>
      <c r="CA34" s="39" t="e">
        <f>#REF!+#REF!+#REF!</f>
        <v>#REF!</v>
      </c>
      <c r="CB34" s="39" t="e">
        <f>#REF!+#REF!+#REF!</f>
        <v>#REF!</v>
      </c>
      <c r="CC34" s="39" t="e">
        <f>#REF!+#REF!+#REF!</f>
        <v>#REF!</v>
      </c>
      <c r="CD34" s="39" t="e">
        <f>#REF!+#REF!+#REF!</f>
        <v>#REF!</v>
      </c>
      <c r="CE34" s="39" t="e">
        <f>#REF!+#REF!+#REF!</f>
        <v>#REF!</v>
      </c>
      <c r="CF34" s="39"/>
      <c r="CG34" s="39" t="e">
        <f>#REF!+#REF!+#REF!</f>
        <v>#REF!</v>
      </c>
      <c r="CH34" s="39" t="e">
        <f>#REF!+#REF!+#REF!</f>
        <v>#REF!</v>
      </c>
      <c r="CI34" s="39" t="e">
        <f>#REF!+#REF!+#REF!</f>
        <v>#REF!</v>
      </c>
      <c r="CJ34" s="39" t="e">
        <f>#REF!+#REF!+#REF!</f>
        <v>#REF!</v>
      </c>
      <c r="CK34" s="39" t="e">
        <f>#REF!+#REF!+#REF!</f>
        <v>#REF!</v>
      </c>
      <c r="CL34" s="39" t="e">
        <f>#REF!+#REF!+#REF!</f>
        <v>#REF!</v>
      </c>
      <c r="CM34" s="39" t="e">
        <f>#REF!+#REF!+#REF!</f>
        <v>#REF!</v>
      </c>
      <c r="CN34" s="39" t="e">
        <f>#REF!+#REF!+#REF!</f>
        <v>#REF!</v>
      </c>
      <c r="CO34" s="39" t="e">
        <f>#REF!+#REF!+#REF!</f>
        <v>#REF!</v>
      </c>
      <c r="CP34" s="39" t="e">
        <f>#REF!+#REF!+#REF!</f>
        <v>#REF!</v>
      </c>
      <c r="CQ34" s="39"/>
      <c r="CR34" s="39" t="e">
        <f>#REF!+#REF!+#REF!</f>
        <v>#REF!</v>
      </c>
      <c r="CS34" s="39" t="e">
        <f>#REF!+#REF!+#REF!</f>
        <v>#REF!</v>
      </c>
      <c r="CT34" s="39" t="e">
        <f>#REF!+#REF!+#REF!</f>
        <v>#REF!</v>
      </c>
      <c r="CU34" s="39" t="e">
        <f>#REF!+#REF!+#REF!</f>
        <v>#REF!</v>
      </c>
      <c r="CV34" s="39" t="e">
        <f>#REF!+#REF!+#REF!</f>
        <v>#REF!</v>
      </c>
      <c r="CW34" s="39" t="e">
        <f>#REF!+#REF!+#REF!</f>
        <v>#REF!</v>
      </c>
      <c r="CX34" s="39" t="e">
        <f>#REF!+#REF!+#REF!</f>
        <v>#REF!</v>
      </c>
      <c r="CY34" s="240" t="e">
        <f t="shared" si="17"/>
        <v>#REF!</v>
      </c>
      <c r="CZ34" s="443" t="e">
        <f t="shared" si="18"/>
        <v>#REF!</v>
      </c>
      <c r="DA34" s="213"/>
    </row>
    <row r="35" spans="1:105" s="62" customFormat="1">
      <c r="A35" s="76">
        <v>11</v>
      </c>
      <c r="B35" s="52" t="s">
        <v>20</v>
      </c>
      <c r="C35" s="422">
        <f t="shared" si="73"/>
        <v>115416</v>
      </c>
      <c r="D35" s="422">
        <f t="shared" si="74"/>
        <v>5705</v>
      </c>
      <c r="E35" s="422">
        <f t="shared" si="74"/>
        <v>109711</v>
      </c>
      <c r="F35" s="39">
        <f t="shared" si="84"/>
        <v>3677</v>
      </c>
      <c r="G35" s="39">
        <f t="shared" si="85"/>
        <v>67553</v>
      </c>
      <c r="H35" s="39">
        <f t="shared" si="86"/>
        <v>2028</v>
      </c>
      <c r="I35" s="39">
        <f t="shared" si="87"/>
        <v>30328</v>
      </c>
      <c r="J35" s="39">
        <f t="shared" si="88"/>
        <v>0</v>
      </c>
      <c r="K35" s="39">
        <f t="shared" si="89"/>
        <v>11830</v>
      </c>
      <c r="L35" s="39">
        <f t="shared" si="90"/>
        <v>115416</v>
      </c>
      <c r="M35" s="39">
        <f t="shared" si="31"/>
        <v>5705</v>
      </c>
      <c r="N35" s="238">
        <f>554+3123</f>
        <v>3677</v>
      </c>
      <c r="O35" s="238">
        <f>457+1571</f>
        <v>2028</v>
      </c>
      <c r="P35" s="238"/>
      <c r="Q35" s="238">
        <f>SUM(R35:T35)</f>
        <v>109711</v>
      </c>
      <c r="R35" s="238">
        <f>'[1]PL2.2-GN TUNG CĐT (KH2024)'!U109+11401</f>
        <v>67553</v>
      </c>
      <c r="S35" s="238">
        <f>'[1]PL2.2-GN TUNG CĐT (KH2024)'!V108+11101-3018</f>
        <v>30328</v>
      </c>
      <c r="T35" s="238">
        <f>'[1]PL2.2-GN TUNG CĐT (KH2024)'!W108+1485</f>
        <v>11830</v>
      </c>
      <c r="U35" s="238">
        <f t="shared" si="76"/>
        <v>102201</v>
      </c>
      <c r="V35" s="238">
        <f t="shared" si="77"/>
        <v>0</v>
      </c>
      <c r="W35" s="238">
        <f t="shared" si="77"/>
        <v>102201</v>
      </c>
      <c r="X35" s="238">
        <f t="shared" si="78"/>
        <v>0</v>
      </c>
      <c r="Y35" s="238">
        <f t="shared" si="79"/>
        <v>66760</v>
      </c>
      <c r="Z35" s="238">
        <f t="shared" si="80"/>
        <v>0</v>
      </c>
      <c r="AA35" s="238">
        <f t="shared" si="81"/>
        <v>24737</v>
      </c>
      <c r="AB35" s="496">
        <f t="shared" si="91"/>
        <v>0</v>
      </c>
      <c r="AC35" s="238">
        <f t="shared" si="92"/>
        <v>10704</v>
      </c>
      <c r="AD35" s="238">
        <f t="shared" si="41"/>
        <v>102201</v>
      </c>
      <c r="AE35" s="39">
        <f t="shared" si="82"/>
        <v>0</v>
      </c>
      <c r="AF35" s="238"/>
      <c r="AG35" s="238"/>
      <c r="AH35" s="238"/>
      <c r="AI35" s="238">
        <f t="shared" si="83"/>
        <v>102201</v>
      </c>
      <c r="AJ35" s="238">
        <f>'[1]PL2.2-GN TUNG CĐT (KH2024)'!AI109+10628</f>
        <v>66760</v>
      </c>
      <c r="AK35" s="238">
        <f>'[1]PL2.2-GN TUNG CĐT (KH2024)'!AJ108+7659</f>
        <v>24737</v>
      </c>
      <c r="AL35" s="238">
        <f>'[1]PL2.2-GN TUNG CĐT (KH2024)'!AK108+516</f>
        <v>10704</v>
      </c>
      <c r="AM35" s="494">
        <f t="shared" si="43"/>
        <v>88.55011436889167</v>
      </c>
      <c r="AN35" s="39" t="e">
        <f>#REF!+#REF!+#REF!</f>
        <v>#REF!</v>
      </c>
      <c r="AO35" s="39" t="e">
        <f>#REF!+#REF!+#REF!</f>
        <v>#REF!</v>
      </c>
      <c r="AP35" s="39" t="e">
        <f>#REF!+#REF!+#REF!</f>
        <v>#REF!</v>
      </c>
      <c r="AQ35" s="39" t="e">
        <f>#REF!+#REF!+#REF!</f>
        <v>#REF!</v>
      </c>
      <c r="AR35" s="39" t="e">
        <f>#REF!+#REF!+#REF!</f>
        <v>#REF!</v>
      </c>
      <c r="AS35" s="39" t="e">
        <f>#REF!+#REF!+#REF!</f>
        <v>#REF!</v>
      </c>
      <c r="AT35" s="39" t="e">
        <f>#REF!+#REF!+#REF!</f>
        <v>#REF!</v>
      </c>
      <c r="AU35" s="39" t="e">
        <f>#REF!+#REF!+#REF!</f>
        <v>#REF!</v>
      </c>
      <c r="AV35" s="39" t="e">
        <f>#REF!+#REF!+#REF!</f>
        <v>#REF!</v>
      </c>
      <c r="AW35" s="39" t="e">
        <f>#REF!+#REF!+#REF!</f>
        <v>#REF!</v>
      </c>
      <c r="AX35" s="39" t="e">
        <f>#REF!+#REF!+#REF!</f>
        <v>#REF!</v>
      </c>
      <c r="AY35" s="39" t="e">
        <f>#REF!+#REF!+#REF!</f>
        <v>#REF!</v>
      </c>
      <c r="AZ35" s="39" t="e">
        <f>#REF!+#REF!+#REF!</f>
        <v>#REF!</v>
      </c>
      <c r="BA35" s="254" t="e">
        <f t="shared" si="96"/>
        <v>#REF!</v>
      </c>
      <c r="BB35" s="254" t="e">
        <f t="shared" ref="BB35" si="98">SUM(BC35:BF35)</f>
        <v>#REF!</v>
      </c>
      <c r="BC35" s="39" t="e">
        <f>#REF!+#REF!+#REF!</f>
        <v>#REF!</v>
      </c>
      <c r="BD35" s="39" t="e">
        <f>#REF!+#REF!+#REF!</f>
        <v>#REF!</v>
      </c>
      <c r="BE35" s="39" t="e">
        <f>#REF!+#REF!+#REF!</f>
        <v>#REF!</v>
      </c>
      <c r="BF35" s="39" t="e">
        <f>#REF!+#REF!+#REF!</f>
        <v>#REF!</v>
      </c>
      <c r="BG35" s="39" t="e">
        <f>#REF!+#REF!+#REF!</f>
        <v>#REF!</v>
      </c>
      <c r="BH35" s="39" t="e">
        <f>#REF!+#REF!+#REF!</f>
        <v>#REF!</v>
      </c>
      <c r="BI35" s="39" t="e">
        <f>#REF!+#REF!+#REF!</f>
        <v>#REF!</v>
      </c>
      <c r="BJ35" s="39" t="e">
        <f>#REF!+#REF!+#REF!</f>
        <v>#REF!</v>
      </c>
      <c r="BK35" s="39" t="e">
        <f>#REF!+#REF!+#REF!</f>
        <v>#REF!</v>
      </c>
      <c r="BL35" s="39" t="e">
        <f>#REF!+#REF!+#REF!</f>
        <v>#REF!</v>
      </c>
      <c r="BM35" s="39" t="e">
        <f>#REF!+#REF!+#REF!</f>
        <v>#REF!</v>
      </c>
      <c r="BN35" s="232" t="e">
        <f t="shared" ref="BN35" si="99">BA35/AN35*100</f>
        <v>#REF!</v>
      </c>
      <c r="BO35" s="39" t="e">
        <f>#REF!+#REF!+#REF!</f>
        <v>#REF!</v>
      </c>
      <c r="BP35" s="39" t="e">
        <f>#REF!+#REF!+#REF!</f>
        <v>#REF!</v>
      </c>
      <c r="BQ35" s="39" t="e">
        <f>#REF!+#REF!+#REF!</f>
        <v>#REF!</v>
      </c>
      <c r="BR35" s="39" t="e">
        <f>#REF!+#REF!+#REF!</f>
        <v>#REF!</v>
      </c>
      <c r="BS35" s="39" t="e">
        <f>#REF!+#REF!+#REF!</f>
        <v>#REF!</v>
      </c>
      <c r="BT35" s="39" t="e">
        <f>#REF!+#REF!+#REF!</f>
        <v>#REF!</v>
      </c>
      <c r="BU35" s="39" t="e">
        <f>#REF!+#REF!+#REF!</f>
        <v>#REF!</v>
      </c>
      <c r="BV35" s="39" t="e">
        <f>#REF!+#REF!+#REF!</f>
        <v>#REF!</v>
      </c>
      <c r="BW35" s="39" t="e">
        <f>#REF!+#REF!+#REF!</f>
        <v>#REF!</v>
      </c>
      <c r="BX35" s="39" t="e">
        <f>#REF!+#REF!+#REF!</f>
        <v>#REF!</v>
      </c>
      <c r="BY35" s="39"/>
      <c r="BZ35" s="39"/>
      <c r="CA35" s="39" t="e">
        <f>#REF!+#REF!+#REF!</f>
        <v>#REF!</v>
      </c>
      <c r="CB35" s="39" t="e">
        <f>#REF!+#REF!+#REF!</f>
        <v>#REF!</v>
      </c>
      <c r="CC35" s="39" t="e">
        <f>#REF!+#REF!+#REF!</f>
        <v>#REF!</v>
      </c>
      <c r="CD35" s="39" t="e">
        <f>#REF!+#REF!+#REF!</f>
        <v>#REF!</v>
      </c>
      <c r="CE35" s="39" t="e">
        <f>#REF!+#REF!+#REF!</f>
        <v>#REF!</v>
      </c>
      <c r="CF35" s="39"/>
      <c r="CG35" s="39" t="e">
        <f>#REF!+#REF!+#REF!</f>
        <v>#REF!</v>
      </c>
      <c r="CH35" s="39" t="e">
        <f>#REF!+#REF!+#REF!</f>
        <v>#REF!</v>
      </c>
      <c r="CI35" s="39" t="e">
        <f>#REF!+#REF!+#REF!</f>
        <v>#REF!</v>
      </c>
      <c r="CJ35" s="39" t="e">
        <f>#REF!+#REF!+#REF!</f>
        <v>#REF!</v>
      </c>
      <c r="CK35" s="39" t="e">
        <f>#REF!+#REF!+#REF!</f>
        <v>#REF!</v>
      </c>
      <c r="CL35" s="39" t="e">
        <f>#REF!+#REF!+#REF!</f>
        <v>#REF!</v>
      </c>
      <c r="CM35" s="39" t="e">
        <f>#REF!+#REF!+#REF!</f>
        <v>#REF!</v>
      </c>
      <c r="CN35" s="39" t="e">
        <f>#REF!+#REF!+#REF!</f>
        <v>#REF!</v>
      </c>
      <c r="CO35" s="39" t="e">
        <f>#REF!+#REF!+#REF!</f>
        <v>#REF!</v>
      </c>
      <c r="CP35" s="39" t="e">
        <f>#REF!+#REF!+#REF!</f>
        <v>#REF!</v>
      </c>
      <c r="CQ35" s="39"/>
      <c r="CR35" s="39" t="e">
        <f>#REF!+#REF!+#REF!</f>
        <v>#REF!</v>
      </c>
      <c r="CS35" s="39" t="e">
        <f>#REF!+#REF!+#REF!</f>
        <v>#REF!</v>
      </c>
      <c r="CT35" s="39" t="e">
        <f>#REF!+#REF!+#REF!</f>
        <v>#REF!</v>
      </c>
      <c r="CU35" s="39" t="e">
        <f>#REF!+#REF!+#REF!</f>
        <v>#REF!</v>
      </c>
      <c r="CV35" s="39" t="e">
        <f>#REF!+#REF!+#REF!</f>
        <v>#REF!</v>
      </c>
      <c r="CW35" s="39" t="e">
        <f>#REF!+#REF!+#REF!</f>
        <v>#REF!</v>
      </c>
      <c r="CX35" s="39" t="e">
        <f>#REF!+#REF!+#REF!</f>
        <v>#REF!</v>
      </c>
      <c r="CY35" s="240" t="e">
        <f t="shared" si="17"/>
        <v>#REF!</v>
      </c>
      <c r="CZ35" s="443" t="e">
        <f t="shared" si="18"/>
        <v>#REF!</v>
      </c>
      <c r="DA35" s="213"/>
    </row>
    <row r="36" spans="1:105" s="180" customFormat="1">
      <c r="A36" s="497" t="s">
        <v>57</v>
      </c>
      <c r="B36" s="498" t="s">
        <v>1017</v>
      </c>
      <c r="C36" s="499">
        <f>C37</f>
        <v>10789</v>
      </c>
      <c r="D36" s="499">
        <f t="shared" ref="D36:K36" si="100">D37</f>
        <v>789</v>
      </c>
      <c r="E36" s="499">
        <f t="shared" si="100"/>
        <v>10000</v>
      </c>
      <c r="F36" s="499">
        <f t="shared" si="100"/>
        <v>0</v>
      </c>
      <c r="G36" s="499">
        <f t="shared" si="100"/>
        <v>0</v>
      </c>
      <c r="H36" s="499">
        <f t="shared" si="100"/>
        <v>0</v>
      </c>
      <c r="I36" s="499">
        <f t="shared" si="100"/>
        <v>0</v>
      </c>
      <c r="J36" s="499">
        <f t="shared" si="100"/>
        <v>789</v>
      </c>
      <c r="K36" s="499">
        <f t="shared" si="100"/>
        <v>10000</v>
      </c>
      <c r="L36" s="499">
        <f>L37</f>
        <v>10789</v>
      </c>
      <c r="M36" s="499">
        <f t="shared" ref="M36:AL36" si="101">M37</f>
        <v>789</v>
      </c>
      <c r="N36" s="499">
        <f t="shared" si="101"/>
        <v>0</v>
      </c>
      <c r="O36" s="499">
        <f t="shared" si="101"/>
        <v>0</v>
      </c>
      <c r="P36" s="499">
        <f t="shared" si="101"/>
        <v>789</v>
      </c>
      <c r="Q36" s="499">
        <f t="shared" si="101"/>
        <v>10000</v>
      </c>
      <c r="R36" s="499">
        <f t="shared" si="101"/>
        <v>0</v>
      </c>
      <c r="S36" s="499">
        <f t="shared" si="101"/>
        <v>0</v>
      </c>
      <c r="T36" s="499">
        <f t="shared" si="101"/>
        <v>10000</v>
      </c>
      <c r="U36" s="499"/>
      <c r="V36" s="499"/>
      <c r="W36" s="499"/>
      <c r="X36" s="499"/>
      <c r="Y36" s="499"/>
      <c r="Z36" s="499"/>
      <c r="AA36" s="499"/>
      <c r="AB36" s="496">
        <f t="shared" si="91"/>
        <v>0</v>
      </c>
      <c r="AC36" s="499"/>
      <c r="AD36" s="499">
        <f t="shared" si="101"/>
        <v>0</v>
      </c>
      <c r="AE36" s="499">
        <f t="shared" si="101"/>
        <v>0</v>
      </c>
      <c r="AF36" s="499">
        <f t="shared" si="101"/>
        <v>0</v>
      </c>
      <c r="AG36" s="499">
        <f t="shared" si="101"/>
        <v>0</v>
      </c>
      <c r="AH36" s="499">
        <f t="shared" si="101"/>
        <v>0</v>
      </c>
      <c r="AI36" s="238">
        <f t="shared" si="83"/>
        <v>0</v>
      </c>
      <c r="AJ36" s="499">
        <f t="shared" si="101"/>
        <v>0</v>
      </c>
      <c r="AK36" s="499">
        <f t="shared" si="101"/>
        <v>0</v>
      </c>
      <c r="AL36" s="499">
        <f t="shared" si="101"/>
        <v>0</v>
      </c>
      <c r="AM36" s="489">
        <f t="shared" ref="AM36:AM37" si="102">AD36/L36*100</f>
        <v>0</v>
      </c>
      <c r="AN36" s="499"/>
      <c r="AO36" s="499"/>
      <c r="AP36" s="499"/>
      <c r="AQ36" s="499"/>
      <c r="AR36" s="499"/>
      <c r="AS36" s="499"/>
      <c r="AT36" s="499"/>
      <c r="AU36" s="499"/>
      <c r="AV36" s="499"/>
      <c r="AW36" s="499"/>
      <c r="AX36" s="499"/>
      <c r="AY36" s="499"/>
      <c r="AZ36" s="499"/>
      <c r="BA36" s="500"/>
      <c r="BB36" s="500"/>
      <c r="BC36" s="499"/>
      <c r="BD36" s="499"/>
      <c r="BE36" s="499"/>
      <c r="BF36" s="499"/>
      <c r="BG36" s="499"/>
      <c r="BH36" s="499"/>
      <c r="BI36" s="499"/>
      <c r="BJ36" s="499"/>
      <c r="BK36" s="499"/>
      <c r="BL36" s="499"/>
      <c r="BM36" s="499"/>
      <c r="BN36" s="501"/>
      <c r="BO36" s="499"/>
      <c r="BP36" s="499"/>
      <c r="BQ36" s="499"/>
      <c r="BR36" s="499"/>
      <c r="BS36" s="499"/>
      <c r="BT36" s="499"/>
      <c r="BU36" s="499"/>
      <c r="BV36" s="499"/>
      <c r="BW36" s="499"/>
      <c r="BX36" s="499"/>
      <c r="BY36" s="499"/>
      <c r="BZ36" s="499"/>
      <c r="CA36" s="499"/>
      <c r="CB36" s="499"/>
      <c r="CC36" s="499"/>
      <c r="CD36" s="499"/>
      <c r="CE36" s="499"/>
      <c r="CF36" s="499"/>
      <c r="CG36" s="499"/>
      <c r="CH36" s="499"/>
      <c r="CI36" s="499"/>
      <c r="CJ36" s="499"/>
      <c r="CK36" s="499"/>
      <c r="CL36" s="499"/>
      <c r="CM36" s="499"/>
      <c r="CN36" s="499"/>
      <c r="CO36" s="499"/>
      <c r="CP36" s="499"/>
      <c r="CQ36" s="499"/>
      <c r="CR36" s="499"/>
      <c r="CS36" s="499"/>
      <c r="CT36" s="499"/>
      <c r="CU36" s="499"/>
      <c r="CV36" s="499"/>
      <c r="CW36" s="499"/>
      <c r="CX36" s="499"/>
      <c r="CY36" s="502"/>
      <c r="CZ36" s="503"/>
      <c r="DA36" s="504"/>
    </row>
    <row r="37" spans="1:105" s="62" customFormat="1">
      <c r="A37" s="475"/>
      <c r="B37" s="476" t="s">
        <v>283</v>
      </c>
      <c r="C37" s="422">
        <f t="shared" ref="C37" si="103">D37+E37</f>
        <v>10789</v>
      </c>
      <c r="D37" s="422">
        <f t="shared" ref="D37:E37" si="104">F37+H37+J37</f>
        <v>789</v>
      </c>
      <c r="E37" s="422">
        <f t="shared" si="104"/>
        <v>10000</v>
      </c>
      <c r="F37" s="476"/>
      <c r="G37" s="476"/>
      <c r="H37" s="476"/>
      <c r="I37" s="476"/>
      <c r="J37" s="39">
        <f t="shared" si="88"/>
        <v>789</v>
      </c>
      <c r="K37" s="39">
        <f t="shared" si="89"/>
        <v>10000</v>
      </c>
      <c r="L37" s="39">
        <f t="shared" si="90"/>
        <v>10789</v>
      </c>
      <c r="M37" s="39">
        <f t="shared" ref="M37" si="105">SUM(N37:P37)</f>
        <v>789</v>
      </c>
      <c r="N37" s="471"/>
      <c r="O37" s="471"/>
      <c r="P37" s="471">
        <f>'[1]PL2.2-GN TUNG CĐT (KH2024)'!J39</f>
        <v>789</v>
      </c>
      <c r="Q37" s="238">
        <f>SUM(R37:T37)</f>
        <v>10000</v>
      </c>
      <c r="R37" s="471"/>
      <c r="S37" s="471"/>
      <c r="T37" s="471">
        <f>'[1]PL2.2-GN TUNG CĐT (KH2024)'!W39</f>
        <v>10000</v>
      </c>
      <c r="U37" s="471"/>
      <c r="V37" s="471"/>
      <c r="W37" s="471"/>
      <c r="X37" s="471"/>
      <c r="Y37" s="471"/>
      <c r="Z37" s="471"/>
      <c r="AA37" s="471"/>
      <c r="AB37" s="471"/>
      <c r="AC37" s="471"/>
      <c r="AD37" s="471"/>
      <c r="AE37" s="471"/>
      <c r="AF37" s="471"/>
      <c r="AG37" s="471"/>
      <c r="AH37" s="471"/>
      <c r="AI37" s="238">
        <f t="shared" si="83"/>
        <v>0</v>
      </c>
      <c r="AJ37" s="471"/>
      <c r="AK37" s="471"/>
      <c r="AL37" s="471"/>
      <c r="AM37" s="489">
        <f t="shared" si="102"/>
        <v>0</v>
      </c>
      <c r="AN37" s="474"/>
      <c r="AO37" s="474"/>
      <c r="AP37" s="474"/>
      <c r="AQ37" s="474"/>
      <c r="AR37" s="474"/>
      <c r="AS37" s="474"/>
      <c r="AT37" s="474"/>
      <c r="AU37" s="474"/>
      <c r="AV37" s="474"/>
      <c r="AW37" s="474"/>
      <c r="AX37" s="474"/>
      <c r="AY37" s="474"/>
      <c r="AZ37" s="474"/>
      <c r="BA37" s="505"/>
      <c r="BB37" s="505"/>
      <c r="BC37" s="474"/>
      <c r="BD37" s="474"/>
      <c r="BE37" s="474"/>
      <c r="BF37" s="474"/>
      <c r="BG37" s="474"/>
      <c r="BH37" s="474"/>
      <c r="BI37" s="474"/>
      <c r="BJ37" s="474"/>
      <c r="BK37" s="474"/>
      <c r="BL37" s="474"/>
      <c r="BM37" s="474"/>
      <c r="BN37" s="477"/>
      <c r="BO37" s="474"/>
      <c r="BP37" s="474"/>
      <c r="BQ37" s="474"/>
      <c r="BR37" s="474"/>
      <c r="BS37" s="474"/>
      <c r="BT37" s="474"/>
      <c r="BU37" s="474"/>
      <c r="BV37" s="474"/>
      <c r="BW37" s="474"/>
      <c r="BX37" s="474"/>
      <c r="BY37" s="474"/>
      <c r="BZ37" s="474"/>
      <c r="CA37" s="474"/>
      <c r="CB37" s="474"/>
      <c r="CC37" s="474"/>
      <c r="CD37" s="474"/>
      <c r="CE37" s="474"/>
      <c r="CF37" s="474"/>
      <c r="CG37" s="474"/>
      <c r="CH37" s="474"/>
      <c r="CI37" s="474"/>
      <c r="CJ37" s="474"/>
      <c r="CK37" s="474"/>
      <c r="CL37" s="474"/>
      <c r="CM37" s="474"/>
      <c r="CN37" s="474"/>
      <c r="CO37" s="474"/>
      <c r="CP37" s="474"/>
      <c r="CQ37" s="474"/>
      <c r="CR37" s="474"/>
      <c r="CS37" s="474"/>
      <c r="CT37" s="474"/>
      <c r="CU37" s="474"/>
      <c r="CV37" s="474"/>
      <c r="CW37" s="474"/>
      <c r="CX37" s="474"/>
      <c r="CY37" s="472"/>
      <c r="CZ37" s="506"/>
      <c r="DA37" s="478"/>
    </row>
    <row r="38" spans="1:105" ht="11.25" customHeight="1">
      <c r="A38" s="60"/>
      <c r="B38" s="41"/>
      <c r="C38" s="41"/>
      <c r="D38" s="41"/>
      <c r="E38" s="41"/>
      <c r="F38" s="41"/>
      <c r="G38" s="41"/>
      <c r="H38" s="41"/>
      <c r="I38" s="41"/>
      <c r="J38" s="41"/>
      <c r="K38" s="41"/>
      <c r="L38" s="41"/>
      <c r="M38" s="41"/>
      <c r="N38" s="41"/>
      <c r="O38" s="41"/>
      <c r="P38" s="41"/>
      <c r="Q38" s="41"/>
      <c r="R38" s="41"/>
      <c r="S38" s="41"/>
      <c r="T38" s="41"/>
      <c r="U38" s="41"/>
      <c r="V38" s="41"/>
      <c r="W38" s="41"/>
      <c r="X38" s="41"/>
      <c r="Y38" s="41"/>
      <c r="Z38" s="41"/>
      <c r="AA38" s="41"/>
      <c r="AB38" s="41"/>
      <c r="AC38" s="41"/>
      <c r="AD38" s="41"/>
      <c r="AE38" s="41"/>
      <c r="AF38" s="41"/>
      <c r="AG38" s="41"/>
      <c r="AH38" s="41"/>
      <c r="AI38" s="41"/>
      <c r="AJ38" s="41"/>
      <c r="AK38" s="41"/>
      <c r="AL38" s="41"/>
      <c r="AM38" s="41"/>
      <c r="AN38" s="41"/>
      <c r="AO38" s="41"/>
      <c r="AP38" s="41"/>
      <c r="AQ38" s="41"/>
      <c r="AR38" s="41"/>
      <c r="AS38" s="41"/>
      <c r="AT38" s="41"/>
      <c r="AU38" s="41"/>
      <c r="AV38" s="41"/>
      <c r="AW38" s="41"/>
      <c r="AX38" s="41"/>
      <c r="AY38" s="41"/>
      <c r="AZ38" s="41"/>
      <c r="BA38" s="41"/>
      <c r="BB38" s="41"/>
      <c r="BC38" s="41"/>
      <c r="BD38" s="41"/>
      <c r="BE38" s="41"/>
      <c r="BF38" s="41"/>
      <c r="BG38" s="41"/>
      <c r="BH38" s="41"/>
      <c r="BI38" s="41"/>
      <c r="BJ38" s="41"/>
      <c r="BK38" s="41"/>
      <c r="BL38" s="41"/>
      <c r="BM38" s="41"/>
      <c r="BN38" s="41"/>
      <c r="BO38" s="61"/>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61"/>
      <c r="CQ38" s="61"/>
      <c r="CR38" s="61"/>
      <c r="CS38" s="61"/>
      <c r="CT38" s="61"/>
      <c r="CU38" s="61"/>
      <c r="CV38" s="61"/>
      <c r="CW38" s="61"/>
      <c r="CX38" s="61"/>
      <c r="CY38" s="60"/>
      <c r="CZ38" s="8"/>
      <c r="DA38" s="8"/>
    </row>
    <row r="40" spans="1:105">
      <c r="N40" s="57"/>
      <c r="O40">
        <v>9090</v>
      </c>
      <c r="P40" s="57">
        <f>O12-O40</f>
        <v>15857.056771799631</v>
      </c>
      <c r="R40" s="57">
        <f>O12-O40</f>
        <v>15857.056771799631</v>
      </c>
    </row>
    <row r="41" spans="1:105">
      <c r="M41" s="428"/>
      <c r="O41">
        <v>24947</v>
      </c>
      <c r="R41" s="57"/>
      <c r="S41" s="57"/>
      <c r="AE41" s="57"/>
      <c r="AJ41" s="57"/>
    </row>
    <row r="42" spans="1:105">
      <c r="M42" s="429"/>
      <c r="N42" s="57"/>
      <c r="O42" s="57">
        <f>23179</f>
        <v>23179</v>
      </c>
      <c r="P42" s="57"/>
      <c r="R42" s="57"/>
      <c r="AA42" s="57">
        <f>AA16+183</f>
        <v>6413</v>
      </c>
    </row>
    <row r="43" spans="1:105">
      <c r="M43" s="429"/>
      <c r="O43" s="57">
        <f>O41-O42</f>
        <v>1768</v>
      </c>
      <c r="P43" s="57"/>
      <c r="R43" s="57"/>
      <c r="S43" s="57">
        <f>S16+183</f>
        <v>6492</v>
      </c>
      <c r="T43">
        <v>63693</v>
      </c>
      <c r="V43" s="57">
        <f>T43-S12</f>
        <v>0</v>
      </c>
    </row>
    <row r="44" spans="1:105">
      <c r="T44" s="57">
        <f>T43-S12</f>
        <v>0</v>
      </c>
      <c r="AA44" s="57">
        <f>AA16+183</f>
        <v>6413</v>
      </c>
    </row>
    <row r="45" spans="1:105">
      <c r="M45" s="57"/>
      <c r="O45">
        <v>17053</v>
      </c>
      <c r="Q45" s="57"/>
    </row>
    <row r="46" spans="1:105">
      <c r="O46" s="57">
        <f>O12-O45</f>
        <v>7894.056771799631</v>
      </c>
      <c r="P46" s="57"/>
    </row>
    <row r="48" spans="1:105">
      <c r="O48" s="57">
        <f>23179-O12</f>
        <v>-1768.056771799631</v>
      </c>
      <c r="P48" s="57"/>
    </row>
  </sheetData>
  <mergeCells count="52">
    <mergeCell ref="A1:DA1"/>
    <mergeCell ref="A2:DA2"/>
    <mergeCell ref="A3:DA3"/>
    <mergeCell ref="AC5:DA5"/>
    <mergeCell ref="A6:A10"/>
    <mergeCell ref="B6:B10"/>
    <mergeCell ref="C6:K6"/>
    <mergeCell ref="L6:T6"/>
    <mergeCell ref="U6:AC6"/>
    <mergeCell ref="AD6:AL6"/>
    <mergeCell ref="CY7:CZ8"/>
    <mergeCell ref="AM6:AM10"/>
    <mergeCell ref="DA6:DA10"/>
    <mergeCell ref="C7:E8"/>
    <mergeCell ref="F7:K7"/>
    <mergeCell ref="L7:L10"/>
    <mergeCell ref="M7:T7"/>
    <mergeCell ref="U7:W8"/>
    <mergeCell ref="X7:AC7"/>
    <mergeCell ref="AD7:AD10"/>
    <mergeCell ref="AE7:AL7"/>
    <mergeCell ref="V9:W9"/>
    <mergeCell ref="X9:Y9"/>
    <mergeCell ref="Z9:AA9"/>
    <mergeCell ref="AB9:AC9"/>
    <mergeCell ref="Q8:Q10"/>
    <mergeCell ref="AI8:AI10"/>
    <mergeCell ref="AJ8:AL8"/>
    <mergeCell ref="U9:U10"/>
    <mergeCell ref="R8:T8"/>
    <mergeCell ref="X8:Y8"/>
    <mergeCell ref="Z8:AA8"/>
    <mergeCell ref="AN7:AN8"/>
    <mergeCell ref="BA7:BA8"/>
    <mergeCell ref="BN7:BN8"/>
    <mergeCell ref="BO7:CJ8"/>
    <mergeCell ref="CK7:CX8"/>
    <mergeCell ref="AO8:AZ8"/>
    <mergeCell ref="BB8:BM8"/>
    <mergeCell ref="AB8:AC8"/>
    <mergeCell ref="AE8:AE10"/>
    <mergeCell ref="AF8:AH8"/>
    <mergeCell ref="C9:C10"/>
    <mergeCell ref="D9:E9"/>
    <mergeCell ref="F9:G9"/>
    <mergeCell ref="H9:I9"/>
    <mergeCell ref="J9:K9"/>
    <mergeCell ref="F8:G8"/>
    <mergeCell ref="H8:I8"/>
    <mergeCell ref="J8:K8"/>
    <mergeCell ref="M8:M10"/>
    <mergeCell ref="N8:P8"/>
  </mergeCells>
  <pageMargins left="0.23622047244094491" right="0.23622047244094491" top="0.74803149606299213" bottom="0.74803149606299213" header="0.31496062992125984" footer="0.31496062992125984"/>
  <pageSetup paperSize="9" scale="50" orientation="landscape"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outlinePr showOutlineSymbols="0"/>
  </sheetPr>
  <dimension ref="A1:BO63"/>
  <sheetViews>
    <sheetView showGridLines="0" showZeros="0" showOutlineSymbols="0" zoomScale="60" zoomScaleNormal="60" workbookViewId="0">
      <pane xSplit="2" ySplit="10" topLeftCell="C11" activePane="bottomRight" state="frozen"/>
      <selection pane="topRight" activeCell="C1" sqref="C1"/>
      <selection pane="bottomLeft" activeCell="A11" sqref="A11"/>
      <selection pane="bottomRight" activeCell="A4" sqref="A4"/>
    </sheetView>
  </sheetViews>
  <sheetFormatPr defaultColWidth="9" defaultRowHeight="18.75"/>
  <cols>
    <col min="1" max="1" width="7.21875" style="536" customWidth="1"/>
    <col min="2" max="2" width="44.21875" style="537" customWidth="1"/>
    <col min="3" max="3" width="10.5546875" style="538" customWidth="1"/>
    <col min="4" max="4" width="9.5546875" style="538" customWidth="1"/>
    <col min="5" max="5" width="9" style="538" customWidth="1"/>
    <col min="6" max="6" width="7.5546875" style="538" customWidth="1"/>
    <col min="7" max="7" width="14.21875" style="538" customWidth="1"/>
    <col min="8" max="8" width="12.44140625" style="539" customWidth="1"/>
    <col min="9" max="9" width="12.77734375" style="539" customWidth="1"/>
    <col min="10" max="10" width="13.21875" style="539" customWidth="1"/>
    <col min="11" max="11" width="17.6640625" style="538" customWidth="1"/>
    <col min="12" max="12" width="13.5546875" style="541" customWidth="1"/>
    <col min="13" max="13" width="13.6640625" style="541" customWidth="1"/>
    <col min="14" max="14" width="13.77734375" style="541" customWidth="1"/>
    <col min="15" max="19" width="12.33203125" style="541" hidden="1" customWidth="1"/>
    <col min="20" max="20" width="12" style="541" hidden="1" customWidth="1"/>
    <col min="21" max="22" width="12.33203125" style="541" hidden="1" customWidth="1"/>
    <col min="23" max="23" width="11.44140625" style="541" hidden="1" customWidth="1"/>
    <col min="24" max="24" width="11" style="541" hidden="1" customWidth="1"/>
    <col min="25" max="25" width="10.44140625" style="541" hidden="1" customWidth="1"/>
    <col min="26" max="26" width="12.44140625" style="541" hidden="1" customWidth="1"/>
    <col min="27" max="28" width="10.44140625" style="541" hidden="1" customWidth="1"/>
    <col min="29" max="29" width="12.6640625" style="541" hidden="1" customWidth="1"/>
    <col min="30" max="30" width="12.33203125" style="541" hidden="1" customWidth="1"/>
    <col min="31" max="45" width="14" style="541" hidden="1" customWidth="1"/>
    <col min="46" max="47" width="14" style="541" customWidth="1"/>
    <col min="48" max="48" width="12.44140625" style="541" customWidth="1"/>
    <col min="49" max="49" width="11.77734375" style="541" customWidth="1"/>
    <col min="50" max="51" width="10.44140625" style="541" customWidth="1"/>
    <col min="52" max="52" width="18.44140625" style="538" customWidth="1"/>
    <col min="53" max="53" width="36.21875" style="538" customWidth="1"/>
    <col min="54" max="54" width="26.88671875" style="538" hidden="1" customWidth="1"/>
    <col min="55" max="55" width="13.77734375" style="538" customWidth="1"/>
    <col min="56" max="56" width="11" style="531" hidden="1" customWidth="1"/>
    <col min="57" max="57" width="9" style="532" customWidth="1"/>
    <col min="58" max="58" width="11.6640625" style="532" customWidth="1"/>
    <col min="59" max="59" width="9" style="532" customWidth="1"/>
    <col min="60" max="60" width="10.5546875" style="532" customWidth="1"/>
    <col min="61" max="16384" width="9" style="532"/>
  </cols>
  <sheetData>
    <row r="1" spans="1:67" ht="30.75">
      <c r="A1" s="844" t="s">
        <v>1158</v>
      </c>
      <c r="B1" s="844"/>
      <c r="C1" s="844"/>
      <c r="D1" s="844"/>
      <c r="E1" s="844"/>
      <c r="F1" s="844"/>
      <c r="G1" s="844"/>
      <c r="H1" s="844"/>
      <c r="I1" s="844"/>
      <c r="J1" s="844"/>
      <c r="K1" s="844"/>
      <c r="L1" s="844"/>
      <c r="M1" s="844"/>
      <c r="N1" s="844"/>
      <c r="O1" s="844"/>
      <c r="P1" s="844"/>
      <c r="Q1" s="844"/>
      <c r="R1" s="844"/>
      <c r="S1" s="844"/>
      <c r="T1" s="844"/>
      <c r="U1" s="844"/>
      <c r="V1" s="844"/>
      <c r="W1" s="844"/>
      <c r="X1" s="844"/>
      <c r="Y1" s="844"/>
      <c r="Z1" s="844"/>
      <c r="AA1" s="844"/>
      <c r="AB1" s="844"/>
      <c r="AC1" s="844"/>
      <c r="AD1" s="844"/>
      <c r="AE1" s="844"/>
      <c r="AF1" s="844"/>
      <c r="AG1" s="844"/>
      <c r="AH1" s="844"/>
      <c r="AI1" s="844"/>
      <c r="AJ1" s="844"/>
      <c r="AK1" s="844"/>
      <c r="AL1" s="844"/>
      <c r="AM1" s="844"/>
      <c r="AN1" s="844"/>
      <c r="AO1" s="844"/>
      <c r="AP1" s="844"/>
      <c r="AQ1" s="844"/>
      <c r="AR1" s="844"/>
      <c r="AS1" s="844"/>
      <c r="AT1" s="844"/>
      <c r="AU1" s="844"/>
      <c r="AV1" s="844"/>
      <c r="AW1" s="844"/>
      <c r="AX1" s="844"/>
      <c r="AY1" s="844"/>
      <c r="AZ1" s="844"/>
      <c r="BA1" s="844"/>
      <c r="BB1" s="530"/>
      <c r="BC1" s="530"/>
    </row>
    <row r="2" spans="1:67" s="534" customFormat="1" ht="38.25" customHeight="1">
      <c r="A2" s="844" t="s">
        <v>1159</v>
      </c>
      <c r="B2" s="844"/>
      <c r="C2" s="844"/>
      <c r="D2" s="844"/>
      <c r="E2" s="844"/>
      <c r="F2" s="844"/>
      <c r="G2" s="844"/>
      <c r="H2" s="844"/>
      <c r="I2" s="844"/>
      <c r="J2" s="844"/>
      <c r="K2" s="844"/>
      <c r="L2" s="844"/>
      <c r="M2" s="844"/>
      <c r="N2" s="844"/>
      <c r="O2" s="844"/>
      <c r="P2" s="844"/>
      <c r="Q2" s="844"/>
      <c r="R2" s="844"/>
      <c r="S2" s="844"/>
      <c r="T2" s="844"/>
      <c r="U2" s="844"/>
      <c r="V2" s="844"/>
      <c r="W2" s="844"/>
      <c r="X2" s="844"/>
      <c r="Y2" s="844"/>
      <c r="Z2" s="844"/>
      <c r="AA2" s="844"/>
      <c r="AB2" s="844"/>
      <c r="AC2" s="844"/>
      <c r="AD2" s="844"/>
      <c r="AE2" s="844"/>
      <c r="AF2" s="844"/>
      <c r="AG2" s="844"/>
      <c r="AH2" s="844"/>
      <c r="AI2" s="844"/>
      <c r="AJ2" s="844"/>
      <c r="AK2" s="844"/>
      <c r="AL2" s="844"/>
      <c r="AM2" s="844"/>
      <c r="AN2" s="844"/>
      <c r="AO2" s="844"/>
      <c r="AP2" s="844"/>
      <c r="AQ2" s="844"/>
      <c r="AR2" s="844"/>
      <c r="AS2" s="844"/>
      <c r="AT2" s="844"/>
      <c r="AU2" s="844"/>
      <c r="AV2" s="844"/>
      <c r="AW2" s="844"/>
      <c r="AX2" s="844"/>
      <c r="AY2" s="844"/>
      <c r="AZ2" s="844"/>
      <c r="BA2" s="844"/>
      <c r="BB2" s="530"/>
      <c r="BC2" s="530"/>
      <c r="BD2" s="533"/>
    </row>
    <row r="3" spans="1:67" s="534" customFormat="1" ht="31.5">
      <c r="A3" s="845" t="s">
        <v>1411</v>
      </c>
      <c r="B3" s="845"/>
      <c r="C3" s="845"/>
      <c r="D3" s="845"/>
      <c r="E3" s="845"/>
      <c r="F3" s="845"/>
      <c r="G3" s="845"/>
      <c r="H3" s="845"/>
      <c r="I3" s="845"/>
      <c r="J3" s="845"/>
      <c r="K3" s="845"/>
      <c r="L3" s="845"/>
      <c r="M3" s="845"/>
      <c r="N3" s="845"/>
      <c r="O3" s="845"/>
      <c r="P3" s="845"/>
      <c r="Q3" s="845"/>
      <c r="R3" s="845"/>
      <c r="S3" s="845"/>
      <c r="T3" s="845"/>
      <c r="U3" s="845"/>
      <c r="V3" s="845"/>
      <c r="W3" s="845"/>
      <c r="X3" s="845"/>
      <c r="Y3" s="845"/>
      <c r="Z3" s="845"/>
      <c r="AA3" s="845"/>
      <c r="AB3" s="845"/>
      <c r="AC3" s="845"/>
      <c r="AD3" s="845"/>
      <c r="AE3" s="845"/>
      <c r="AF3" s="845"/>
      <c r="AG3" s="845"/>
      <c r="AH3" s="845"/>
      <c r="AI3" s="845"/>
      <c r="AJ3" s="845"/>
      <c r="AK3" s="845"/>
      <c r="AL3" s="845"/>
      <c r="AM3" s="845"/>
      <c r="AN3" s="845"/>
      <c r="AO3" s="845"/>
      <c r="AP3" s="845"/>
      <c r="AQ3" s="845"/>
      <c r="AR3" s="845"/>
      <c r="AS3" s="845"/>
      <c r="AT3" s="845"/>
      <c r="AU3" s="845"/>
      <c r="AV3" s="845"/>
      <c r="AW3" s="845"/>
      <c r="AX3" s="845"/>
      <c r="AY3" s="845"/>
      <c r="AZ3" s="845"/>
      <c r="BA3" s="845"/>
      <c r="BB3" s="535"/>
      <c r="BC3" s="535"/>
      <c r="BD3" s="533"/>
    </row>
    <row r="4" spans="1:67" ht="18.75" customHeight="1">
      <c r="K4" s="540"/>
      <c r="Y4" s="542"/>
      <c r="Z4" s="542"/>
      <c r="AA4" s="542"/>
      <c r="AB4" s="542"/>
      <c r="AC4" s="542"/>
      <c r="AD4" s="542"/>
      <c r="AE4" s="542"/>
      <c r="AF4" s="542"/>
      <c r="AG4" s="542"/>
      <c r="AH4" s="542"/>
      <c r="AI4" s="542"/>
      <c r="AJ4" s="542"/>
      <c r="AK4" s="542"/>
      <c r="AL4" s="542"/>
      <c r="AM4" s="542"/>
      <c r="AN4" s="542"/>
      <c r="AO4" s="542"/>
      <c r="AP4" s="542"/>
      <c r="AQ4" s="542"/>
      <c r="AR4" s="542"/>
      <c r="AS4" s="542"/>
      <c r="AT4" s="542"/>
      <c r="AU4" s="542"/>
      <c r="AV4" s="542"/>
      <c r="AW4" s="542"/>
      <c r="AX4" s="542"/>
      <c r="AY4" s="542"/>
      <c r="AZ4" s="846"/>
      <c r="BA4" s="846"/>
      <c r="BB4" s="543"/>
      <c r="BC4" s="544"/>
    </row>
    <row r="5" spans="1:67" s="534" customFormat="1" ht="63" customHeight="1">
      <c r="A5" s="847" t="s">
        <v>1022</v>
      </c>
      <c r="B5" s="847" t="s">
        <v>1</v>
      </c>
      <c r="C5" s="847" t="s">
        <v>1023</v>
      </c>
      <c r="D5" s="847" t="s">
        <v>1024</v>
      </c>
      <c r="E5" s="847" t="s">
        <v>1160</v>
      </c>
      <c r="F5" s="847" t="s">
        <v>1025</v>
      </c>
      <c r="G5" s="850" t="s">
        <v>1161</v>
      </c>
      <c r="H5" s="851"/>
      <c r="I5" s="851"/>
      <c r="J5" s="852"/>
      <c r="K5" s="850" t="s">
        <v>1162</v>
      </c>
      <c r="L5" s="851"/>
      <c r="M5" s="851"/>
      <c r="N5" s="852"/>
      <c r="O5" s="853" t="s">
        <v>1163</v>
      </c>
      <c r="P5" s="854"/>
      <c r="Q5" s="854"/>
      <c r="R5" s="854"/>
      <c r="S5" s="855"/>
      <c r="T5" s="843" t="s">
        <v>1164</v>
      </c>
      <c r="U5" s="843"/>
      <c r="V5" s="843"/>
      <c r="W5" s="843"/>
      <c r="X5" s="843"/>
      <c r="Y5" s="843"/>
      <c r="Z5" s="843" t="s">
        <v>1165</v>
      </c>
      <c r="AA5" s="843"/>
      <c r="AB5" s="843"/>
      <c r="AC5" s="843" t="s">
        <v>1166</v>
      </c>
      <c r="AD5" s="843"/>
      <c r="AE5" s="843"/>
      <c r="AF5" s="850" t="s">
        <v>1167</v>
      </c>
      <c r="AG5" s="851"/>
      <c r="AH5" s="851"/>
      <c r="AI5" s="851"/>
      <c r="AJ5" s="852"/>
      <c r="AK5" s="843" t="s">
        <v>1168</v>
      </c>
      <c r="AL5" s="843"/>
      <c r="AM5" s="843"/>
      <c r="AN5" s="850" t="s">
        <v>1169</v>
      </c>
      <c r="AO5" s="851"/>
      <c r="AP5" s="851"/>
      <c r="AQ5" s="851"/>
      <c r="AR5" s="851"/>
      <c r="AS5" s="852"/>
      <c r="AT5" s="843" t="s">
        <v>1170</v>
      </c>
      <c r="AU5" s="843"/>
      <c r="AV5" s="843"/>
      <c r="AW5" s="843"/>
      <c r="AX5" s="843"/>
      <c r="AY5" s="843"/>
      <c r="AZ5" s="856" t="s">
        <v>248</v>
      </c>
      <c r="BA5" s="856" t="s">
        <v>249</v>
      </c>
      <c r="BB5" s="847" t="s">
        <v>1171</v>
      </c>
      <c r="BC5" s="856"/>
      <c r="BD5" s="857" t="s">
        <v>1172</v>
      </c>
    </row>
    <row r="6" spans="1:67" s="534" customFormat="1" ht="18" customHeight="1">
      <c r="A6" s="848"/>
      <c r="B6" s="848"/>
      <c r="C6" s="848"/>
      <c r="D6" s="848"/>
      <c r="E6" s="848"/>
      <c r="F6" s="848"/>
      <c r="G6" s="847" t="s">
        <v>1173</v>
      </c>
      <c r="H6" s="858" t="s">
        <v>1174</v>
      </c>
      <c r="I6" s="861" t="s">
        <v>251</v>
      </c>
      <c r="J6" s="862"/>
      <c r="K6" s="847" t="s">
        <v>1173</v>
      </c>
      <c r="L6" s="863" t="s">
        <v>1174</v>
      </c>
      <c r="M6" s="853" t="s">
        <v>251</v>
      </c>
      <c r="N6" s="855"/>
      <c r="O6" s="863" t="s">
        <v>1175</v>
      </c>
      <c r="P6" s="546" t="s">
        <v>1100</v>
      </c>
      <c r="Q6" s="547"/>
      <c r="R6" s="547"/>
      <c r="S6" s="548"/>
      <c r="T6" s="843" t="s">
        <v>1175</v>
      </c>
      <c r="U6" s="843" t="s">
        <v>448</v>
      </c>
      <c r="V6" s="843"/>
      <c r="W6" s="843"/>
      <c r="X6" s="843"/>
      <c r="Y6" s="843"/>
      <c r="Z6" s="843" t="s">
        <v>1175</v>
      </c>
      <c r="AA6" s="843" t="s">
        <v>448</v>
      </c>
      <c r="AB6" s="843"/>
      <c r="AC6" s="843" t="s">
        <v>1175</v>
      </c>
      <c r="AD6" s="843" t="s">
        <v>448</v>
      </c>
      <c r="AE6" s="843"/>
      <c r="AF6" s="843" t="s">
        <v>1175</v>
      </c>
      <c r="AG6" s="850" t="s">
        <v>448</v>
      </c>
      <c r="AH6" s="851"/>
      <c r="AI6" s="851"/>
      <c r="AJ6" s="852"/>
      <c r="AK6" s="843" t="s">
        <v>1175</v>
      </c>
      <c r="AL6" s="843" t="s">
        <v>448</v>
      </c>
      <c r="AM6" s="843"/>
      <c r="AN6" s="867" t="s">
        <v>1175</v>
      </c>
      <c r="AO6" s="850" t="s">
        <v>448</v>
      </c>
      <c r="AP6" s="851"/>
      <c r="AQ6" s="851"/>
      <c r="AR6" s="851"/>
      <c r="AS6" s="545"/>
      <c r="AT6" s="843" t="s">
        <v>1175</v>
      </c>
      <c r="AU6" s="843" t="s">
        <v>448</v>
      </c>
      <c r="AV6" s="843"/>
      <c r="AW6" s="843"/>
      <c r="AX6" s="843"/>
      <c r="AY6" s="843"/>
      <c r="AZ6" s="856"/>
      <c r="BA6" s="856"/>
      <c r="BB6" s="848"/>
      <c r="BC6" s="856"/>
      <c r="BD6" s="857"/>
    </row>
    <row r="7" spans="1:67" s="534" customFormat="1" ht="34.700000000000003" customHeight="1">
      <c r="A7" s="848"/>
      <c r="B7" s="848"/>
      <c r="C7" s="848"/>
      <c r="D7" s="848"/>
      <c r="E7" s="848"/>
      <c r="F7" s="848"/>
      <c r="G7" s="848"/>
      <c r="H7" s="859"/>
      <c r="I7" s="858" t="s">
        <v>1034</v>
      </c>
      <c r="J7" s="858" t="s">
        <v>1176</v>
      </c>
      <c r="K7" s="848"/>
      <c r="L7" s="864"/>
      <c r="M7" s="863" t="s">
        <v>1034</v>
      </c>
      <c r="N7" s="863" t="s">
        <v>1176</v>
      </c>
      <c r="O7" s="864"/>
      <c r="P7" s="863" t="s">
        <v>414</v>
      </c>
      <c r="Q7" s="863" t="s">
        <v>417</v>
      </c>
      <c r="R7" s="863" t="s">
        <v>254</v>
      </c>
      <c r="S7" s="863" t="s">
        <v>255</v>
      </c>
      <c r="T7" s="843"/>
      <c r="U7" s="866" t="s">
        <v>414</v>
      </c>
      <c r="V7" s="866" t="s">
        <v>417</v>
      </c>
      <c r="W7" s="866" t="s">
        <v>254</v>
      </c>
      <c r="X7" s="866" t="s">
        <v>255</v>
      </c>
      <c r="Y7" s="866" t="s">
        <v>1177</v>
      </c>
      <c r="Z7" s="843"/>
      <c r="AA7" s="843" t="s">
        <v>705</v>
      </c>
      <c r="AB7" s="843" t="s">
        <v>706</v>
      </c>
      <c r="AC7" s="843"/>
      <c r="AD7" s="843" t="s">
        <v>705</v>
      </c>
      <c r="AE7" s="843" t="s">
        <v>706</v>
      </c>
      <c r="AF7" s="843"/>
      <c r="AG7" s="843" t="s">
        <v>705</v>
      </c>
      <c r="AH7" s="843" t="s">
        <v>706</v>
      </c>
      <c r="AI7" s="870" t="s">
        <v>254</v>
      </c>
      <c r="AJ7" s="870" t="s">
        <v>255</v>
      </c>
      <c r="AK7" s="843"/>
      <c r="AL7" s="843" t="s">
        <v>705</v>
      </c>
      <c r="AM7" s="843" t="s">
        <v>706</v>
      </c>
      <c r="AN7" s="868"/>
      <c r="AO7" s="863" t="s">
        <v>414</v>
      </c>
      <c r="AP7" s="863" t="s">
        <v>417</v>
      </c>
      <c r="AQ7" s="863" t="s">
        <v>254</v>
      </c>
      <c r="AR7" s="863" t="s">
        <v>255</v>
      </c>
      <c r="AS7" s="863" t="s">
        <v>1177</v>
      </c>
      <c r="AT7" s="843"/>
      <c r="AU7" s="843" t="s">
        <v>705</v>
      </c>
      <c r="AV7" s="843" t="s">
        <v>706</v>
      </c>
      <c r="AW7" s="866" t="s">
        <v>254</v>
      </c>
      <c r="AX7" s="866" t="s">
        <v>255</v>
      </c>
      <c r="AY7" s="866" t="s">
        <v>910</v>
      </c>
      <c r="AZ7" s="856"/>
      <c r="BA7" s="856"/>
      <c r="BB7" s="848"/>
      <c r="BC7" s="856"/>
      <c r="BD7" s="857"/>
    </row>
    <row r="8" spans="1:67" s="534" customFormat="1" ht="54" customHeight="1">
      <c r="A8" s="849"/>
      <c r="B8" s="849"/>
      <c r="C8" s="849"/>
      <c r="D8" s="849"/>
      <c r="E8" s="849"/>
      <c r="F8" s="849"/>
      <c r="G8" s="849"/>
      <c r="H8" s="860"/>
      <c r="I8" s="860"/>
      <c r="J8" s="860"/>
      <c r="K8" s="849"/>
      <c r="L8" s="865"/>
      <c r="M8" s="865"/>
      <c r="N8" s="865"/>
      <c r="O8" s="865"/>
      <c r="P8" s="865"/>
      <c r="Q8" s="865"/>
      <c r="R8" s="865"/>
      <c r="S8" s="865"/>
      <c r="T8" s="843"/>
      <c r="U8" s="866"/>
      <c r="V8" s="866"/>
      <c r="W8" s="866"/>
      <c r="X8" s="866"/>
      <c r="Y8" s="866"/>
      <c r="Z8" s="843"/>
      <c r="AA8" s="843"/>
      <c r="AB8" s="843"/>
      <c r="AC8" s="843"/>
      <c r="AD8" s="843"/>
      <c r="AE8" s="843"/>
      <c r="AF8" s="843"/>
      <c r="AG8" s="843"/>
      <c r="AH8" s="843"/>
      <c r="AI8" s="871"/>
      <c r="AJ8" s="871"/>
      <c r="AK8" s="843"/>
      <c r="AL8" s="843"/>
      <c r="AM8" s="843"/>
      <c r="AN8" s="869"/>
      <c r="AO8" s="865"/>
      <c r="AP8" s="865"/>
      <c r="AQ8" s="865"/>
      <c r="AR8" s="865"/>
      <c r="AS8" s="865"/>
      <c r="AT8" s="843"/>
      <c r="AU8" s="843"/>
      <c r="AV8" s="843"/>
      <c r="AW8" s="866"/>
      <c r="AX8" s="866"/>
      <c r="AY8" s="866"/>
      <c r="AZ8" s="856"/>
      <c r="BA8" s="856"/>
      <c r="BB8" s="849"/>
      <c r="BC8" s="856"/>
      <c r="BD8" s="857"/>
    </row>
    <row r="9" spans="1:67" s="557" customFormat="1" ht="31.7" customHeight="1">
      <c r="A9" s="550">
        <v>1</v>
      </c>
      <c r="B9" s="550">
        <v>2</v>
      </c>
      <c r="C9" s="550">
        <v>3</v>
      </c>
      <c r="D9" s="550">
        <v>4</v>
      </c>
      <c r="E9" s="550">
        <v>5</v>
      </c>
      <c r="F9" s="550">
        <v>6</v>
      </c>
      <c r="G9" s="550">
        <v>7</v>
      </c>
      <c r="H9" s="551">
        <v>8</v>
      </c>
      <c r="I9" s="551">
        <v>9</v>
      </c>
      <c r="J9" s="551">
        <v>10</v>
      </c>
      <c r="K9" s="551">
        <v>11</v>
      </c>
      <c r="L9" s="552">
        <v>12</v>
      </c>
      <c r="M9" s="552">
        <v>13</v>
      </c>
      <c r="N9" s="552">
        <v>14</v>
      </c>
      <c r="O9" s="552"/>
      <c r="P9" s="552"/>
      <c r="Q9" s="552"/>
      <c r="R9" s="552"/>
      <c r="S9" s="552"/>
      <c r="T9" s="552">
        <v>15</v>
      </c>
      <c r="U9" s="552">
        <v>16</v>
      </c>
      <c r="V9" s="552">
        <v>17</v>
      </c>
      <c r="W9" s="552">
        <v>18</v>
      </c>
      <c r="X9" s="552">
        <v>19</v>
      </c>
      <c r="Y9" s="552">
        <v>20</v>
      </c>
      <c r="Z9" s="553"/>
      <c r="AA9" s="553"/>
      <c r="AB9" s="553"/>
      <c r="AC9" s="553"/>
      <c r="AD9" s="553"/>
      <c r="AE9" s="553"/>
      <c r="AF9" s="553"/>
      <c r="AG9" s="553"/>
      <c r="AH9" s="553"/>
      <c r="AI9" s="553"/>
      <c r="AJ9" s="553"/>
      <c r="AK9" s="553"/>
      <c r="AL9" s="553"/>
      <c r="AM9" s="553"/>
      <c r="AN9" s="553"/>
      <c r="AO9" s="553"/>
      <c r="AP9" s="553"/>
      <c r="AQ9" s="553"/>
      <c r="AR9" s="553"/>
      <c r="AS9" s="553"/>
      <c r="AT9" s="554">
        <v>21</v>
      </c>
      <c r="AU9" s="554">
        <v>22</v>
      </c>
      <c r="AV9" s="554">
        <v>23</v>
      </c>
      <c r="AW9" s="554">
        <v>24</v>
      </c>
      <c r="AX9" s="554">
        <v>25</v>
      </c>
      <c r="AY9" s="554">
        <v>26</v>
      </c>
      <c r="AZ9" s="555">
        <v>28</v>
      </c>
      <c r="BA9" s="555">
        <v>29</v>
      </c>
      <c r="BB9" s="555"/>
      <c r="BC9" s="555"/>
      <c r="BD9" s="556"/>
    </row>
    <row r="10" spans="1:67" s="557" customFormat="1" ht="13.5" customHeight="1">
      <c r="A10" s="558"/>
      <c r="B10" s="558"/>
      <c r="C10" s="558"/>
      <c r="D10" s="558"/>
      <c r="E10" s="558"/>
      <c r="F10" s="558"/>
      <c r="G10" s="558"/>
      <c r="H10" s="606"/>
      <c r="I10" s="606"/>
      <c r="J10" s="606"/>
      <c r="K10" s="558"/>
      <c r="L10" s="607"/>
      <c r="M10" s="607"/>
      <c r="N10" s="607"/>
      <c r="O10" s="607"/>
      <c r="P10" s="607"/>
      <c r="Q10" s="607"/>
      <c r="R10" s="607"/>
      <c r="S10" s="607"/>
      <c r="T10" s="608"/>
      <c r="U10" s="608"/>
      <c r="V10" s="608"/>
      <c r="W10" s="608"/>
      <c r="X10" s="608"/>
      <c r="Y10" s="608"/>
      <c r="Z10" s="609"/>
      <c r="AA10" s="609"/>
      <c r="AB10" s="609"/>
      <c r="AC10" s="609"/>
      <c r="AD10" s="609"/>
      <c r="AE10" s="609"/>
      <c r="AF10" s="609"/>
      <c r="AG10" s="609"/>
      <c r="AH10" s="609"/>
      <c r="AI10" s="609"/>
      <c r="AJ10" s="609"/>
      <c r="AK10" s="609"/>
      <c r="AL10" s="609"/>
      <c r="AM10" s="609"/>
      <c r="AN10" s="609"/>
      <c r="AO10" s="609"/>
      <c r="AP10" s="609"/>
      <c r="AQ10" s="609"/>
      <c r="AR10" s="609"/>
      <c r="AS10" s="609"/>
      <c r="AT10" s="609"/>
      <c r="AU10" s="609"/>
      <c r="AV10" s="609"/>
      <c r="AW10" s="609"/>
      <c r="AX10" s="609"/>
      <c r="AY10" s="609"/>
      <c r="AZ10" s="558"/>
      <c r="BA10" s="558"/>
      <c r="BB10" s="558"/>
      <c r="BC10" s="558"/>
      <c r="BD10" s="556"/>
    </row>
    <row r="11" spans="1:67" s="560" customFormat="1">
      <c r="A11" s="610"/>
      <c r="B11" s="610" t="s">
        <v>2</v>
      </c>
      <c r="C11" s="610"/>
      <c r="D11" s="610"/>
      <c r="E11" s="610"/>
      <c r="F11" s="610"/>
      <c r="G11" s="610"/>
      <c r="H11" s="617">
        <f t="shared" ref="H11:BA11" si="0">SUM(H12,H15,H18,H33)</f>
        <v>5526945</v>
      </c>
      <c r="I11" s="617">
        <f t="shared" si="0"/>
        <v>3202916</v>
      </c>
      <c r="J11" s="617">
        <f t="shared" si="0"/>
        <v>2324029</v>
      </c>
      <c r="K11" s="617">
        <f t="shared" si="0"/>
        <v>0</v>
      </c>
      <c r="L11" s="617">
        <f t="shared" si="0"/>
        <v>5429155</v>
      </c>
      <c r="M11" s="617">
        <f t="shared" si="0"/>
        <v>3107145</v>
      </c>
      <c r="N11" s="617">
        <f t="shared" si="0"/>
        <v>2322010</v>
      </c>
      <c r="O11" s="617">
        <f t="shared" si="0"/>
        <v>0</v>
      </c>
      <c r="P11" s="617">
        <f t="shared" si="0"/>
        <v>0</v>
      </c>
      <c r="Q11" s="617">
        <f t="shared" si="0"/>
        <v>0</v>
      </c>
      <c r="R11" s="617">
        <f t="shared" si="0"/>
        <v>0</v>
      </c>
      <c r="S11" s="617">
        <f t="shared" si="0"/>
        <v>0</v>
      </c>
      <c r="T11" s="617">
        <f t="shared" si="0"/>
        <v>1453217</v>
      </c>
      <c r="U11" s="617">
        <f t="shared" si="0"/>
        <v>626012</v>
      </c>
      <c r="V11" s="617">
        <f t="shared" si="0"/>
        <v>751156</v>
      </c>
      <c r="W11" s="617">
        <f t="shared" si="0"/>
        <v>76049</v>
      </c>
      <c r="X11" s="617">
        <f t="shared" si="0"/>
        <v>0</v>
      </c>
      <c r="Y11" s="617">
        <f t="shared" si="0"/>
        <v>0</v>
      </c>
      <c r="Z11" s="617">
        <f t="shared" si="0"/>
        <v>368</v>
      </c>
      <c r="AA11" s="617">
        <f t="shared" si="0"/>
        <v>48</v>
      </c>
      <c r="AB11" s="617">
        <f t="shared" si="0"/>
        <v>320</v>
      </c>
      <c r="AC11" s="617">
        <f t="shared" si="0"/>
        <v>368</v>
      </c>
      <c r="AD11" s="617">
        <f t="shared" si="0"/>
        <v>48</v>
      </c>
      <c r="AE11" s="617">
        <f t="shared" si="0"/>
        <v>320</v>
      </c>
      <c r="AF11" s="617">
        <f t="shared" si="0"/>
        <v>400</v>
      </c>
      <c r="AG11" s="617">
        <f t="shared" si="0"/>
        <v>0</v>
      </c>
      <c r="AH11" s="617">
        <f t="shared" si="0"/>
        <v>400</v>
      </c>
      <c r="AI11" s="617">
        <f t="shared" si="0"/>
        <v>0</v>
      </c>
      <c r="AJ11" s="617">
        <f t="shared" si="0"/>
        <v>0</v>
      </c>
      <c r="AK11" s="617">
        <f t="shared" si="0"/>
        <v>0</v>
      </c>
      <c r="AL11" s="617">
        <f t="shared" si="0"/>
        <v>0</v>
      </c>
      <c r="AM11" s="617">
        <f t="shared" si="0"/>
        <v>0</v>
      </c>
      <c r="AN11" s="617">
        <f t="shared" si="0"/>
        <v>1427636</v>
      </c>
      <c r="AO11" s="617">
        <f t="shared" si="0"/>
        <v>655307</v>
      </c>
      <c r="AP11" s="617">
        <f t="shared" si="0"/>
        <v>696280</v>
      </c>
      <c r="AQ11" s="617">
        <f t="shared" si="0"/>
        <v>76049</v>
      </c>
      <c r="AR11" s="617">
        <f t="shared" si="0"/>
        <v>0</v>
      </c>
      <c r="AS11" s="617">
        <f t="shared" si="0"/>
        <v>0</v>
      </c>
      <c r="AT11" s="617">
        <f t="shared" si="0"/>
        <v>1344829</v>
      </c>
      <c r="AU11" s="617">
        <f t="shared" si="0"/>
        <v>683221</v>
      </c>
      <c r="AV11" s="617">
        <f t="shared" si="0"/>
        <v>661608</v>
      </c>
      <c r="AW11" s="617">
        <f t="shared" si="0"/>
        <v>0</v>
      </c>
      <c r="AX11" s="617">
        <f t="shared" si="0"/>
        <v>0</v>
      </c>
      <c r="AY11" s="617">
        <f t="shared" si="0"/>
        <v>0</v>
      </c>
      <c r="AZ11" s="611">
        <f t="shared" si="0"/>
        <v>0</v>
      </c>
      <c r="BA11" s="611">
        <f t="shared" si="0"/>
        <v>0</v>
      </c>
      <c r="BB11" s="611"/>
      <c r="BC11" s="611">
        <f>SUM(BC12,BC15,BC18,BC33)</f>
        <v>46</v>
      </c>
      <c r="BD11" s="559"/>
      <c r="BF11" s="561" t="e">
        <f>#REF!-AT11</f>
        <v>#REF!</v>
      </c>
    </row>
    <row r="12" spans="1:67" s="560" customFormat="1" ht="54" customHeight="1">
      <c r="A12" s="612" t="s">
        <v>8</v>
      </c>
      <c r="B12" s="615" t="s">
        <v>1178</v>
      </c>
      <c r="C12" s="612"/>
      <c r="D12" s="612"/>
      <c r="E12" s="612"/>
      <c r="F12" s="612"/>
      <c r="G12" s="612"/>
      <c r="H12" s="568">
        <f>H13+H14</f>
        <v>85474</v>
      </c>
      <c r="I12" s="568">
        <f t="shared" ref="I12:BC12" si="1">I13+I14</f>
        <v>82569</v>
      </c>
      <c r="J12" s="568">
        <f t="shared" si="1"/>
        <v>2905</v>
      </c>
      <c r="K12" s="568"/>
      <c r="L12" s="568">
        <f t="shared" si="1"/>
        <v>85223</v>
      </c>
      <c r="M12" s="568">
        <f t="shared" si="1"/>
        <v>82199</v>
      </c>
      <c r="N12" s="568">
        <f t="shared" si="1"/>
        <v>3024</v>
      </c>
      <c r="O12" s="568">
        <f t="shared" si="1"/>
        <v>0</v>
      </c>
      <c r="P12" s="568">
        <f t="shared" si="1"/>
        <v>0</v>
      </c>
      <c r="Q12" s="568">
        <f t="shared" si="1"/>
        <v>0</v>
      </c>
      <c r="R12" s="568">
        <f t="shared" si="1"/>
        <v>0</v>
      </c>
      <c r="S12" s="568">
        <f t="shared" si="1"/>
        <v>0</v>
      </c>
      <c r="T12" s="568">
        <f t="shared" si="1"/>
        <v>56036</v>
      </c>
      <c r="U12" s="568">
        <f t="shared" si="1"/>
        <v>50000</v>
      </c>
      <c r="V12" s="568">
        <f t="shared" si="1"/>
        <v>6036</v>
      </c>
      <c r="W12" s="568">
        <f t="shared" si="1"/>
        <v>0</v>
      </c>
      <c r="X12" s="568">
        <f t="shared" si="1"/>
        <v>0</v>
      </c>
      <c r="Y12" s="568">
        <f t="shared" si="1"/>
        <v>0</v>
      </c>
      <c r="Z12" s="568">
        <f t="shared" si="1"/>
        <v>0</v>
      </c>
      <c r="AA12" s="568">
        <f t="shared" si="1"/>
        <v>0</v>
      </c>
      <c r="AB12" s="568">
        <f t="shared" si="1"/>
        <v>0</v>
      </c>
      <c r="AC12" s="568">
        <f t="shared" si="1"/>
        <v>0</v>
      </c>
      <c r="AD12" s="568">
        <f t="shared" si="1"/>
        <v>0</v>
      </c>
      <c r="AE12" s="568">
        <f t="shared" si="1"/>
        <v>0</v>
      </c>
      <c r="AF12" s="568">
        <f t="shared" si="1"/>
        <v>0</v>
      </c>
      <c r="AG12" s="568">
        <f t="shared" si="1"/>
        <v>0</v>
      </c>
      <c r="AH12" s="568">
        <f t="shared" si="1"/>
        <v>0</v>
      </c>
      <c r="AI12" s="568">
        <f t="shared" si="1"/>
        <v>0</v>
      </c>
      <c r="AJ12" s="568">
        <f t="shared" si="1"/>
        <v>0</v>
      </c>
      <c r="AK12" s="568">
        <f t="shared" si="1"/>
        <v>0</v>
      </c>
      <c r="AL12" s="568">
        <f t="shared" si="1"/>
        <v>0</v>
      </c>
      <c r="AM12" s="568">
        <f t="shared" si="1"/>
        <v>0</v>
      </c>
      <c r="AN12" s="568">
        <f t="shared" si="1"/>
        <v>56036</v>
      </c>
      <c r="AO12" s="568">
        <f t="shared" si="1"/>
        <v>50000</v>
      </c>
      <c r="AP12" s="568">
        <f t="shared" si="1"/>
        <v>6036</v>
      </c>
      <c r="AQ12" s="568">
        <f t="shared" si="1"/>
        <v>0</v>
      </c>
      <c r="AR12" s="568">
        <f t="shared" si="1"/>
        <v>0</v>
      </c>
      <c r="AS12" s="568">
        <f t="shared" si="1"/>
        <v>0</v>
      </c>
      <c r="AT12" s="568">
        <f t="shared" si="1"/>
        <v>56036</v>
      </c>
      <c r="AU12" s="568">
        <f t="shared" si="1"/>
        <v>50000</v>
      </c>
      <c r="AV12" s="568">
        <f t="shared" si="1"/>
        <v>6036</v>
      </c>
      <c r="AW12" s="568">
        <f t="shared" si="1"/>
        <v>0</v>
      </c>
      <c r="AX12" s="568">
        <f t="shared" si="1"/>
        <v>0</v>
      </c>
      <c r="AY12" s="568">
        <f t="shared" si="1"/>
        <v>0</v>
      </c>
      <c r="AZ12" s="613"/>
      <c r="BA12" s="613"/>
      <c r="BB12" s="613">
        <f t="shared" si="1"/>
        <v>0</v>
      </c>
      <c r="BC12" s="613">
        <f t="shared" si="1"/>
        <v>2</v>
      </c>
      <c r="BD12" s="559"/>
    </row>
    <row r="13" spans="1:67" ht="50.25" customHeight="1">
      <c r="A13" s="562" t="s">
        <v>49</v>
      </c>
      <c r="B13" s="287" t="s">
        <v>1179</v>
      </c>
      <c r="C13" s="272" t="s">
        <v>1180</v>
      </c>
      <c r="D13" s="618" t="s">
        <v>1181</v>
      </c>
      <c r="E13" s="272" t="s">
        <v>1182</v>
      </c>
      <c r="F13" s="272" t="s">
        <v>1183</v>
      </c>
      <c r="G13" s="272" t="s">
        <v>1184</v>
      </c>
      <c r="H13" s="563">
        <f>SUM(I13:J13)</f>
        <v>14976</v>
      </c>
      <c r="I13" s="563">
        <v>12071</v>
      </c>
      <c r="J13" s="563">
        <v>2905</v>
      </c>
      <c r="K13" s="272" t="s">
        <v>1185</v>
      </c>
      <c r="L13" s="564">
        <f>M13+N13</f>
        <v>14725</v>
      </c>
      <c r="M13" s="565">
        <v>11701</v>
      </c>
      <c r="N13" s="565">
        <v>3024</v>
      </c>
      <c r="O13" s="566">
        <f>SUM(P13:S13)</f>
        <v>0</v>
      </c>
      <c r="P13" s="566"/>
      <c r="Q13" s="566"/>
      <c r="R13" s="566"/>
      <c r="S13" s="566"/>
      <c r="T13" s="567">
        <f>U13+V13+W13+X13+Y13</f>
        <v>6036</v>
      </c>
      <c r="U13" s="566"/>
      <c r="V13" s="566">
        <v>6036</v>
      </c>
      <c r="W13" s="566"/>
      <c r="X13" s="566"/>
      <c r="Y13" s="566"/>
      <c r="Z13" s="566"/>
      <c r="AA13" s="566"/>
      <c r="AB13" s="566"/>
      <c r="AC13" s="566"/>
      <c r="AD13" s="566"/>
      <c r="AE13" s="566"/>
      <c r="AF13" s="566">
        <f>AG13+AH13</f>
        <v>0</v>
      </c>
      <c r="AG13" s="566"/>
      <c r="AH13" s="566"/>
      <c r="AI13" s="566"/>
      <c r="AJ13" s="566"/>
      <c r="AK13" s="566"/>
      <c r="AL13" s="566"/>
      <c r="AM13" s="566"/>
      <c r="AN13" s="566">
        <v>6036</v>
      </c>
      <c r="AO13" s="566"/>
      <c r="AP13" s="566">
        <v>6036</v>
      </c>
      <c r="AQ13" s="566"/>
      <c r="AR13" s="566"/>
      <c r="AS13" s="566"/>
      <c r="AT13" s="566">
        <f>SUM(AU13:AY13)</f>
        <v>6036</v>
      </c>
      <c r="AU13" s="566"/>
      <c r="AV13" s="566">
        <v>6036</v>
      </c>
      <c r="AW13" s="566"/>
      <c r="AX13" s="566"/>
      <c r="AY13" s="566"/>
      <c r="AZ13" s="272" t="s">
        <v>264</v>
      </c>
      <c r="BA13" s="272" t="s">
        <v>1379</v>
      </c>
      <c r="BB13" s="272"/>
      <c r="BC13" s="272">
        <v>1</v>
      </c>
      <c r="BD13" s="568">
        <f>I13-P13-Q13-U13-V13</f>
        <v>6035</v>
      </c>
      <c r="BH13" s="569">
        <f>M13-AT13</f>
        <v>5665</v>
      </c>
      <c r="BJ13" s="570" t="e">
        <f>#REF!</f>
        <v>#REF!</v>
      </c>
    </row>
    <row r="14" spans="1:67" ht="72" customHeight="1">
      <c r="A14" s="562" t="s">
        <v>54</v>
      </c>
      <c r="B14" s="571" t="s">
        <v>1186</v>
      </c>
      <c r="C14" s="619" t="s">
        <v>1080</v>
      </c>
      <c r="D14" s="619" t="s">
        <v>1187</v>
      </c>
      <c r="E14" s="619" t="s">
        <v>1182</v>
      </c>
      <c r="F14" s="619" t="s">
        <v>1183</v>
      </c>
      <c r="G14" s="619" t="s">
        <v>1188</v>
      </c>
      <c r="H14" s="563">
        <f>SUM(I14:J14)</f>
        <v>70498</v>
      </c>
      <c r="I14" s="572">
        <v>70498</v>
      </c>
      <c r="J14" s="572"/>
      <c r="K14" s="272" t="s">
        <v>1189</v>
      </c>
      <c r="L14" s="563">
        <f>SUM(M14:N14)</f>
        <v>70498</v>
      </c>
      <c r="M14" s="572">
        <v>70498</v>
      </c>
      <c r="N14" s="565"/>
      <c r="O14" s="566"/>
      <c r="P14" s="566"/>
      <c r="Q14" s="566"/>
      <c r="R14" s="566"/>
      <c r="S14" s="566"/>
      <c r="T14" s="567">
        <f>U14+V14+W14+X14+Y14</f>
        <v>50000</v>
      </c>
      <c r="U14" s="566">
        <v>50000</v>
      </c>
      <c r="V14" s="566"/>
      <c r="W14" s="566"/>
      <c r="X14" s="566"/>
      <c r="Y14" s="566"/>
      <c r="Z14" s="566"/>
      <c r="AA14" s="566"/>
      <c r="AB14" s="566"/>
      <c r="AC14" s="566"/>
      <c r="AD14" s="566"/>
      <c r="AE14" s="566"/>
      <c r="AF14" s="566">
        <f>AG14+AH14</f>
        <v>0</v>
      </c>
      <c r="AG14" s="566"/>
      <c r="AH14" s="566"/>
      <c r="AI14" s="566"/>
      <c r="AJ14" s="566"/>
      <c r="AK14" s="566"/>
      <c r="AL14" s="566"/>
      <c r="AM14" s="566"/>
      <c r="AN14" s="566">
        <f>SUM(AO14:AS14)</f>
        <v>50000</v>
      </c>
      <c r="AO14" s="566">
        <v>50000</v>
      </c>
      <c r="AP14" s="566"/>
      <c r="AQ14" s="566"/>
      <c r="AR14" s="566"/>
      <c r="AS14" s="566"/>
      <c r="AT14" s="566">
        <f>SUM(AU14:AY14)</f>
        <v>50000</v>
      </c>
      <c r="AU14" s="566">
        <v>50000</v>
      </c>
      <c r="AV14" s="566"/>
      <c r="AW14" s="566"/>
      <c r="AX14" s="566"/>
      <c r="AY14" s="566"/>
      <c r="AZ14" s="272" t="s">
        <v>264</v>
      </c>
      <c r="BA14" s="272" t="s">
        <v>1379</v>
      </c>
      <c r="BB14" s="582"/>
      <c r="BC14" s="272">
        <v>1</v>
      </c>
      <c r="BD14" s="568">
        <f>I14-P14-Q14-U14-V14</f>
        <v>20498</v>
      </c>
      <c r="BH14" s="569">
        <f>M14-AT14</f>
        <v>20498</v>
      </c>
      <c r="BJ14" s="570" t="e">
        <f>#REF!</f>
        <v>#REF!</v>
      </c>
      <c r="BK14" s="532">
        <v>30000</v>
      </c>
      <c r="BL14" s="570" t="e">
        <f>#REF!</f>
        <v>#REF!</v>
      </c>
      <c r="BN14" s="570" t="e">
        <f>BJ14+BK14+BL14</f>
        <v>#REF!</v>
      </c>
      <c r="BO14" s="570" t="e">
        <f>BN14+BJ13</f>
        <v>#REF!</v>
      </c>
    </row>
    <row r="15" spans="1:67" ht="72" customHeight="1">
      <c r="A15" s="616" t="s">
        <v>21</v>
      </c>
      <c r="B15" s="316" t="s">
        <v>1190</v>
      </c>
      <c r="C15" s="619"/>
      <c r="D15" s="619"/>
      <c r="E15" s="619"/>
      <c r="F15" s="619"/>
      <c r="G15" s="619"/>
      <c r="H15" s="568">
        <f>SUM(H16:H17)</f>
        <v>18969</v>
      </c>
      <c r="I15" s="568">
        <f t="shared" ref="I15:BC15" si="2">SUM(I16:I17)</f>
        <v>13559</v>
      </c>
      <c r="J15" s="568">
        <f t="shared" si="2"/>
        <v>5410</v>
      </c>
      <c r="K15" s="568">
        <f t="shared" si="2"/>
        <v>0</v>
      </c>
      <c r="L15" s="568">
        <f t="shared" si="2"/>
        <v>18876</v>
      </c>
      <c r="M15" s="568">
        <f t="shared" si="2"/>
        <v>13559</v>
      </c>
      <c r="N15" s="568">
        <f t="shared" si="2"/>
        <v>5317</v>
      </c>
      <c r="O15" s="568">
        <f t="shared" si="2"/>
        <v>0</v>
      </c>
      <c r="P15" s="568">
        <f t="shared" si="2"/>
        <v>0</v>
      </c>
      <c r="Q15" s="568">
        <f t="shared" si="2"/>
        <v>0</v>
      </c>
      <c r="R15" s="568">
        <f t="shared" si="2"/>
        <v>0</v>
      </c>
      <c r="S15" s="568">
        <f t="shared" si="2"/>
        <v>0</v>
      </c>
      <c r="T15" s="568">
        <f t="shared" si="2"/>
        <v>13559</v>
      </c>
      <c r="U15" s="568">
        <f t="shared" si="2"/>
        <v>0</v>
      </c>
      <c r="V15" s="568">
        <f t="shared" si="2"/>
        <v>13559</v>
      </c>
      <c r="W15" s="568">
        <f t="shared" si="2"/>
        <v>0</v>
      </c>
      <c r="X15" s="568">
        <f t="shared" si="2"/>
        <v>0</v>
      </c>
      <c r="Y15" s="568">
        <f t="shared" si="2"/>
        <v>0</v>
      </c>
      <c r="Z15" s="568">
        <f t="shared" si="2"/>
        <v>0</v>
      </c>
      <c r="AA15" s="568">
        <f t="shared" si="2"/>
        <v>0</v>
      </c>
      <c r="AB15" s="568">
        <f t="shared" si="2"/>
        <v>0</v>
      </c>
      <c r="AC15" s="568">
        <f t="shared" si="2"/>
        <v>0</v>
      </c>
      <c r="AD15" s="568">
        <f t="shared" si="2"/>
        <v>0</v>
      </c>
      <c r="AE15" s="568">
        <f t="shared" si="2"/>
        <v>0</v>
      </c>
      <c r="AF15" s="568">
        <f t="shared" si="2"/>
        <v>0</v>
      </c>
      <c r="AG15" s="568">
        <f t="shared" si="2"/>
        <v>0</v>
      </c>
      <c r="AH15" s="568">
        <f t="shared" si="2"/>
        <v>0</v>
      </c>
      <c r="AI15" s="568">
        <f t="shared" si="2"/>
        <v>0</v>
      </c>
      <c r="AJ15" s="568">
        <f t="shared" si="2"/>
        <v>0</v>
      </c>
      <c r="AK15" s="568">
        <f t="shared" si="2"/>
        <v>0</v>
      </c>
      <c r="AL15" s="568">
        <f t="shared" si="2"/>
        <v>0</v>
      </c>
      <c r="AM15" s="568">
        <f t="shared" si="2"/>
        <v>0</v>
      </c>
      <c r="AN15" s="568">
        <f t="shared" si="2"/>
        <v>12529</v>
      </c>
      <c r="AO15" s="568">
        <f t="shared" si="2"/>
        <v>0</v>
      </c>
      <c r="AP15" s="568">
        <f t="shared" si="2"/>
        <v>12529</v>
      </c>
      <c r="AQ15" s="568">
        <f t="shared" si="2"/>
        <v>0</v>
      </c>
      <c r="AR15" s="568">
        <f t="shared" si="2"/>
        <v>0</v>
      </c>
      <c r="AS15" s="568">
        <f t="shared" si="2"/>
        <v>0</v>
      </c>
      <c r="AT15" s="568">
        <f t="shared" si="2"/>
        <v>12529</v>
      </c>
      <c r="AU15" s="568">
        <f t="shared" si="2"/>
        <v>0</v>
      </c>
      <c r="AV15" s="568">
        <f t="shared" si="2"/>
        <v>12529</v>
      </c>
      <c r="AW15" s="568">
        <f t="shared" si="2"/>
        <v>0</v>
      </c>
      <c r="AX15" s="568">
        <f t="shared" si="2"/>
        <v>0</v>
      </c>
      <c r="AY15" s="568">
        <f t="shared" si="2"/>
        <v>0</v>
      </c>
      <c r="AZ15" s="568">
        <f t="shared" si="2"/>
        <v>0</v>
      </c>
      <c r="BA15" s="568">
        <f t="shared" si="2"/>
        <v>0</v>
      </c>
      <c r="BB15" s="568">
        <f t="shared" si="2"/>
        <v>0</v>
      </c>
      <c r="BC15" s="568">
        <f t="shared" si="2"/>
        <v>2</v>
      </c>
      <c r="BD15" s="573"/>
      <c r="BH15" s="569"/>
      <c r="BI15" s="574" t="e">
        <f>#REF!+#REF!</f>
        <v>#REF!</v>
      </c>
      <c r="BJ15" s="574" t="e">
        <f>BI15+#REF!</f>
        <v>#REF!</v>
      </c>
    </row>
    <row r="16" spans="1:67" ht="102.6" customHeight="1">
      <c r="A16" s="272">
        <v>1</v>
      </c>
      <c r="B16" s="287" t="s">
        <v>1191</v>
      </c>
      <c r="C16" s="272" t="s">
        <v>1115</v>
      </c>
      <c r="D16" s="272" t="s">
        <v>1192</v>
      </c>
      <c r="E16" s="272" t="s">
        <v>1182</v>
      </c>
      <c r="F16" s="272" t="s">
        <v>1193</v>
      </c>
      <c r="G16" s="272" t="s">
        <v>1194</v>
      </c>
      <c r="H16" s="563">
        <f>SUM(I16:J16)</f>
        <v>13342</v>
      </c>
      <c r="I16" s="575">
        <v>9559</v>
      </c>
      <c r="J16" s="563">
        <v>3783</v>
      </c>
      <c r="K16" s="576" t="s">
        <v>1377</v>
      </c>
      <c r="L16" s="564">
        <f>M16+N16</f>
        <v>13249</v>
      </c>
      <c r="M16" s="566">
        <v>9559</v>
      </c>
      <c r="N16" s="565">
        <v>3690</v>
      </c>
      <c r="O16" s="566">
        <f>SUM(P16:S16)</f>
        <v>0</v>
      </c>
      <c r="P16" s="566"/>
      <c r="Q16" s="566"/>
      <c r="R16" s="566"/>
      <c r="S16" s="566"/>
      <c r="T16" s="567">
        <f>U16+V16+W16+X16+Y16</f>
        <v>9559</v>
      </c>
      <c r="U16" s="566"/>
      <c r="V16" s="566">
        <v>9559</v>
      </c>
      <c r="W16" s="566"/>
      <c r="X16" s="566"/>
      <c r="Y16" s="566"/>
      <c r="Z16" s="566"/>
      <c r="AA16" s="566"/>
      <c r="AB16" s="566"/>
      <c r="AC16" s="566"/>
      <c r="AD16" s="566"/>
      <c r="AE16" s="566"/>
      <c r="AF16" s="566"/>
      <c r="AG16" s="566"/>
      <c r="AH16" s="566"/>
      <c r="AI16" s="566"/>
      <c r="AJ16" s="566"/>
      <c r="AK16" s="566"/>
      <c r="AL16" s="566"/>
      <c r="AM16" s="566"/>
      <c r="AN16" s="566">
        <v>8529</v>
      </c>
      <c r="AO16" s="566"/>
      <c r="AP16" s="566">
        <v>8529</v>
      </c>
      <c r="AQ16" s="566"/>
      <c r="AR16" s="566"/>
      <c r="AS16" s="566"/>
      <c r="AT16" s="566">
        <f>SUM(AU16:AY16)</f>
        <v>8529</v>
      </c>
      <c r="AU16" s="566"/>
      <c r="AV16" s="566">
        <v>8529</v>
      </c>
      <c r="AW16" s="566"/>
      <c r="AX16" s="566"/>
      <c r="AY16" s="566"/>
      <c r="AZ16" s="272" t="s">
        <v>265</v>
      </c>
      <c r="BA16" s="272" t="s">
        <v>1379</v>
      </c>
      <c r="BB16" s="287" t="s">
        <v>1195</v>
      </c>
      <c r="BC16" s="272">
        <v>1</v>
      </c>
      <c r="BD16" s="568">
        <f>I16-P16-Q16-U16-V16</f>
        <v>0</v>
      </c>
      <c r="BH16" s="569">
        <f>M16-AT16</f>
        <v>1030</v>
      </c>
    </row>
    <row r="17" spans="1:62" ht="166.9" customHeight="1">
      <c r="A17" s="272">
        <v>2</v>
      </c>
      <c r="B17" s="287" t="s">
        <v>1196</v>
      </c>
      <c r="C17" s="272" t="s">
        <v>1115</v>
      </c>
      <c r="D17" s="272" t="s">
        <v>1197</v>
      </c>
      <c r="E17" s="272" t="s">
        <v>1182</v>
      </c>
      <c r="F17" s="272" t="s">
        <v>1198</v>
      </c>
      <c r="G17" s="272" t="s">
        <v>1199</v>
      </c>
      <c r="H17" s="563">
        <f t="shared" ref="H17" si="3">SUM(I17:J17)</f>
        <v>5627</v>
      </c>
      <c r="I17" s="563">
        <v>4000</v>
      </c>
      <c r="J17" s="563">
        <v>1627</v>
      </c>
      <c r="K17" s="272"/>
      <c r="L17" s="564">
        <f t="shared" ref="L17" si="4">SUM(M17:N17)</f>
        <v>5627</v>
      </c>
      <c r="M17" s="565">
        <v>4000</v>
      </c>
      <c r="N17" s="565">
        <f>5627-4000</f>
        <v>1627</v>
      </c>
      <c r="O17" s="566">
        <f t="shared" ref="O17" si="5">SUM(P17:S17)</f>
        <v>0</v>
      </c>
      <c r="P17" s="566"/>
      <c r="Q17" s="566"/>
      <c r="R17" s="566"/>
      <c r="S17" s="566"/>
      <c r="T17" s="567">
        <f t="shared" ref="T17" si="6">U17+V17+W17+X17+Y17</f>
        <v>4000</v>
      </c>
      <c r="U17" s="566"/>
      <c r="V17" s="566">
        <v>4000</v>
      </c>
      <c r="W17" s="566"/>
      <c r="X17" s="566"/>
      <c r="Y17" s="566"/>
      <c r="Z17" s="566">
        <v>0</v>
      </c>
      <c r="AA17" s="566"/>
      <c r="AB17" s="566">
        <v>0</v>
      </c>
      <c r="AC17" s="566">
        <v>0</v>
      </c>
      <c r="AD17" s="566">
        <v>0</v>
      </c>
      <c r="AE17" s="566">
        <v>0</v>
      </c>
      <c r="AF17" s="566">
        <f t="shared" ref="AF17" si="7">AG17+AH17</f>
        <v>0</v>
      </c>
      <c r="AG17" s="566"/>
      <c r="AH17" s="566"/>
      <c r="AI17" s="566"/>
      <c r="AJ17" s="566"/>
      <c r="AK17" s="566"/>
      <c r="AL17" s="566"/>
      <c r="AM17" s="566"/>
      <c r="AN17" s="566">
        <v>4000</v>
      </c>
      <c r="AO17" s="566"/>
      <c r="AP17" s="566">
        <v>4000</v>
      </c>
      <c r="AQ17" s="566"/>
      <c r="AR17" s="566"/>
      <c r="AS17" s="566"/>
      <c r="AT17" s="566">
        <f t="shared" ref="AT17" si="8">SUM(AU17:AY17)</f>
        <v>4000</v>
      </c>
      <c r="AU17" s="566"/>
      <c r="AV17" s="566">
        <v>4000</v>
      </c>
      <c r="AW17" s="566"/>
      <c r="AX17" s="566"/>
      <c r="AY17" s="566"/>
      <c r="AZ17" s="272" t="s">
        <v>265</v>
      </c>
      <c r="BA17" s="272" t="s">
        <v>1378</v>
      </c>
      <c r="BB17" s="287" t="s">
        <v>1195</v>
      </c>
      <c r="BC17" s="272">
        <v>1</v>
      </c>
      <c r="BD17" s="568">
        <f>I17-P17-Q17-U17-V17</f>
        <v>0</v>
      </c>
      <c r="BH17" s="569">
        <f>M17-AT17</f>
        <v>0</v>
      </c>
    </row>
    <row r="18" spans="1:62" ht="72" customHeight="1">
      <c r="A18" s="616" t="s">
        <v>57</v>
      </c>
      <c r="B18" s="316" t="s">
        <v>1200</v>
      </c>
      <c r="C18" s="619"/>
      <c r="D18" s="619"/>
      <c r="E18" s="619"/>
      <c r="F18" s="619"/>
      <c r="G18" s="619"/>
      <c r="H18" s="568">
        <f>SUM(H19:H32)</f>
        <v>392356</v>
      </c>
      <c r="I18" s="568">
        <f t="shared" ref="I18:BC18" si="9">SUM(I19:I32)</f>
        <v>348004</v>
      </c>
      <c r="J18" s="568">
        <f t="shared" si="9"/>
        <v>44352</v>
      </c>
      <c r="K18" s="568">
        <f t="shared" si="9"/>
        <v>0</v>
      </c>
      <c r="L18" s="568">
        <f t="shared" si="9"/>
        <v>333066</v>
      </c>
      <c r="M18" s="568">
        <f t="shared" si="9"/>
        <v>288714</v>
      </c>
      <c r="N18" s="568">
        <f t="shared" si="9"/>
        <v>44352</v>
      </c>
      <c r="O18" s="568">
        <f t="shared" si="9"/>
        <v>0</v>
      </c>
      <c r="P18" s="568">
        <f t="shared" si="9"/>
        <v>0</v>
      </c>
      <c r="Q18" s="568">
        <f t="shared" si="9"/>
        <v>0</v>
      </c>
      <c r="R18" s="568">
        <f t="shared" si="9"/>
        <v>0</v>
      </c>
      <c r="S18" s="568">
        <f t="shared" si="9"/>
        <v>0</v>
      </c>
      <c r="T18" s="568">
        <f t="shared" si="9"/>
        <v>140095</v>
      </c>
      <c r="U18" s="568">
        <f t="shared" si="9"/>
        <v>55066</v>
      </c>
      <c r="V18" s="568">
        <f t="shared" si="9"/>
        <v>85029</v>
      </c>
      <c r="W18" s="568">
        <f t="shared" si="9"/>
        <v>0</v>
      </c>
      <c r="X18" s="568">
        <f t="shared" si="9"/>
        <v>0</v>
      </c>
      <c r="Y18" s="568">
        <f t="shared" si="9"/>
        <v>0</v>
      </c>
      <c r="Z18" s="568">
        <f t="shared" si="9"/>
        <v>0</v>
      </c>
      <c r="AA18" s="568">
        <f t="shared" si="9"/>
        <v>0</v>
      </c>
      <c r="AB18" s="568">
        <f t="shared" si="9"/>
        <v>0</v>
      </c>
      <c r="AC18" s="568">
        <f t="shared" si="9"/>
        <v>0</v>
      </c>
      <c r="AD18" s="568">
        <f t="shared" si="9"/>
        <v>0</v>
      </c>
      <c r="AE18" s="568">
        <f t="shared" si="9"/>
        <v>0</v>
      </c>
      <c r="AF18" s="568">
        <f t="shared" si="9"/>
        <v>0</v>
      </c>
      <c r="AG18" s="568">
        <f t="shared" si="9"/>
        <v>0</v>
      </c>
      <c r="AH18" s="568">
        <f t="shared" si="9"/>
        <v>0</v>
      </c>
      <c r="AI18" s="568">
        <f t="shared" si="9"/>
        <v>0</v>
      </c>
      <c r="AJ18" s="568">
        <f t="shared" si="9"/>
        <v>0</v>
      </c>
      <c r="AK18" s="568">
        <f t="shared" si="9"/>
        <v>0</v>
      </c>
      <c r="AL18" s="568">
        <f t="shared" si="9"/>
        <v>0</v>
      </c>
      <c r="AM18" s="568">
        <f t="shared" si="9"/>
        <v>0</v>
      </c>
      <c r="AN18" s="568">
        <f t="shared" si="9"/>
        <v>223421</v>
      </c>
      <c r="AO18" s="568">
        <f t="shared" si="9"/>
        <v>84361</v>
      </c>
      <c r="AP18" s="568">
        <f t="shared" si="9"/>
        <v>139060</v>
      </c>
      <c r="AQ18" s="568">
        <f t="shared" si="9"/>
        <v>0</v>
      </c>
      <c r="AR18" s="568">
        <f t="shared" si="9"/>
        <v>0</v>
      </c>
      <c r="AS18" s="568">
        <f t="shared" si="9"/>
        <v>0</v>
      </c>
      <c r="AT18" s="568">
        <f t="shared" si="9"/>
        <v>189390</v>
      </c>
      <c r="AU18" s="568">
        <f t="shared" si="9"/>
        <v>84361</v>
      </c>
      <c r="AV18" s="568">
        <f t="shared" si="9"/>
        <v>105029</v>
      </c>
      <c r="AW18" s="568">
        <f t="shared" si="9"/>
        <v>0</v>
      </c>
      <c r="AX18" s="568">
        <f t="shared" si="9"/>
        <v>0</v>
      </c>
      <c r="AY18" s="568">
        <f t="shared" si="9"/>
        <v>0</v>
      </c>
      <c r="AZ18" s="568">
        <f t="shared" si="9"/>
        <v>0</v>
      </c>
      <c r="BA18" s="568">
        <f t="shared" si="9"/>
        <v>0</v>
      </c>
      <c r="BB18" s="568">
        <f t="shared" si="9"/>
        <v>1</v>
      </c>
      <c r="BC18" s="568">
        <f t="shared" si="9"/>
        <v>14</v>
      </c>
      <c r="BD18" s="573"/>
      <c r="BH18" s="569"/>
    </row>
    <row r="19" spans="1:62" s="534" customFormat="1" ht="56.25">
      <c r="A19" s="562" t="s">
        <v>49</v>
      </c>
      <c r="B19" s="571" t="s">
        <v>1201</v>
      </c>
      <c r="C19" s="620" t="s">
        <v>1067</v>
      </c>
      <c r="D19" s="620" t="s">
        <v>1202</v>
      </c>
      <c r="E19" s="620" t="s">
        <v>1182</v>
      </c>
      <c r="F19" s="620" t="s">
        <v>1193</v>
      </c>
      <c r="G19" s="620" t="s">
        <v>1203</v>
      </c>
      <c r="H19" s="577">
        <f t="shared" ref="H19" si="10">SUM(I19:J19)</f>
        <v>11705</v>
      </c>
      <c r="I19" s="578">
        <v>11705</v>
      </c>
      <c r="J19" s="577"/>
      <c r="K19" s="579" t="s">
        <v>1204</v>
      </c>
      <c r="L19" s="577">
        <v>11436</v>
      </c>
      <c r="M19" s="577">
        <v>11436</v>
      </c>
      <c r="N19" s="564"/>
      <c r="O19" s="564"/>
      <c r="P19" s="564"/>
      <c r="Q19" s="564"/>
      <c r="R19" s="564"/>
      <c r="S19" s="564"/>
      <c r="T19" s="567">
        <f t="shared" ref="T19" si="11">U19+V19+W19+X19+Y19</f>
        <v>11705</v>
      </c>
      <c r="U19" s="578">
        <v>11705</v>
      </c>
      <c r="V19" s="578"/>
      <c r="W19" s="578"/>
      <c r="X19" s="578"/>
      <c r="Y19" s="578"/>
      <c r="Z19" s="578"/>
      <c r="AA19" s="578"/>
      <c r="AB19" s="578"/>
      <c r="AC19" s="578"/>
      <c r="AD19" s="578"/>
      <c r="AE19" s="578"/>
      <c r="AF19" s="566">
        <f t="shared" ref="AF19" si="12">AG19+AH19</f>
        <v>0</v>
      </c>
      <c r="AG19" s="578"/>
      <c r="AH19" s="578"/>
      <c r="AI19" s="578"/>
      <c r="AJ19" s="578"/>
      <c r="AK19" s="578">
        <f t="shared" ref="AK19" si="13">AL19+AM19</f>
        <v>0</v>
      </c>
      <c r="AL19" s="578"/>
      <c r="AM19" s="578"/>
      <c r="AN19" s="578">
        <v>11000</v>
      </c>
      <c r="AO19" s="578">
        <v>11000</v>
      </c>
      <c r="AP19" s="578"/>
      <c r="AQ19" s="578"/>
      <c r="AR19" s="578"/>
      <c r="AS19" s="578"/>
      <c r="AT19" s="566">
        <f t="shared" ref="AT19" si="14">SUM(AU19:AY19)</f>
        <v>11000</v>
      </c>
      <c r="AU19" s="578">
        <v>11000</v>
      </c>
      <c r="AV19" s="578"/>
      <c r="AW19" s="578"/>
      <c r="AX19" s="578"/>
      <c r="AY19" s="578"/>
      <c r="AZ19" s="579" t="s">
        <v>257</v>
      </c>
      <c r="BA19" s="272" t="s">
        <v>1379</v>
      </c>
      <c r="BB19" s="272" t="s">
        <v>1205</v>
      </c>
      <c r="BC19" s="272">
        <v>1</v>
      </c>
      <c r="BD19" s="568">
        <f>I19-P19-Q19-U19-V19</f>
        <v>0</v>
      </c>
      <c r="BH19" s="569">
        <f>M19-AT19</f>
        <v>436</v>
      </c>
    </row>
    <row r="20" spans="1:62" s="534" customFormat="1" ht="111.6" customHeight="1">
      <c r="A20" s="562" t="s">
        <v>54</v>
      </c>
      <c r="B20" s="580" t="s">
        <v>1206</v>
      </c>
      <c r="C20" s="581" t="s">
        <v>1207</v>
      </c>
      <c r="D20" s="581" t="s">
        <v>1208</v>
      </c>
      <c r="E20" s="620" t="s">
        <v>1182</v>
      </c>
      <c r="F20" s="581" t="s">
        <v>1209</v>
      </c>
      <c r="G20" s="272" t="s">
        <v>1210</v>
      </c>
      <c r="H20" s="577">
        <f>SUM(I20:J20)</f>
        <v>34989</v>
      </c>
      <c r="I20" s="577">
        <v>34989</v>
      </c>
      <c r="J20" s="577"/>
      <c r="K20" s="272"/>
      <c r="L20" s="577">
        <f>SUM(M20:N20)</f>
        <v>0</v>
      </c>
      <c r="M20" s="577"/>
      <c r="N20" s="564"/>
      <c r="O20" s="564"/>
      <c r="P20" s="564"/>
      <c r="Q20" s="564"/>
      <c r="R20" s="564"/>
      <c r="S20" s="564"/>
      <c r="T20" s="567"/>
      <c r="U20" s="578"/>
      <c r="V20" s="578"/>
      <c r="W20" s="578"/>
      <c r="X20" s="578"/>
      <c r="Y20" s="578"/>
      <c r="Z20" s="578"/>
      <c r="AA20" s="578"/>
      <c r="AB20" s="578"/>
      <c r="AC20" s="578"/>
      <c r="AD20" s="578"/>
      <c r="AE20" s="578"/>
      <c r="AF20" s="566"/>
      <c r="AG20" s="578"/>
      <c r="AH20" s="578"/>
      <c r="AI20" s="578"/>
      <c r="AJ20" s="578"/>
      <c r="AK20" s="578"/>
      <c r="AL20" s="578"/>
      <c r="AM20" s="578"/>
      <c r="AN20" s="578">
        <f>SUM(AO20:AS20)</f>
        <v>19042</v>
      </c>
      <c r="AO20" s="578"/>
      <c r="AP20" s="578">
        <v>19042</v>
      </c>
      <c r="AQ20" s="578"/>
      <c r="AR20" s="578"/>
      <c r="AS20" s="578"/>
      <c r="AT20" s="566">
        <f>SUM(AU20:AY20)</f>
        <v>10000</v>
      </c>
      <c r="AU20" s="578"/>
      <c r="AV20" s="578">
        <v>10000</v>
      </c>
      <c r="AW20" s="578"/>
      <c r="AX20" s="578"/>
      <c r="AY20" s="578"/>
      <c r="AZ20" s="579" t="s">
        <v>260</v>
      </c>
      <c r="BA20" s="272" t="s">
        <v>1380</v>
      </c>
      <c r="BB20" s="272" t="s">
        <v>1211</v>
      </c>
      <c r="BC20" s="272">
        <v>1</v>
      </c>
      <c r="BD20" s="568"/>
      <c r="BH20" s="569"/>
    </row>
    <row r="21" spans="1:62" s="534" customFormat="1" ht="93.75">
      <c r="A21" s="562" t="s">
        <v>138</v>
      </c>
      <c r="B21" s="580" t="s">
        <v>1212</v>
      </c>
      <c r="C21" s="581" t="s">
        <v>1213</v>
      </c>
      <c r="D21" s="581" t="s">
        <v>1208</v>
      </c>
      <c r="E21" s="620" t="s">
        <v>1182</v>
      </c>
      <c r="F21" s="581" t="s">
        <v>1209</v>
      </c>
      <c r="G21" s="272" t="s">
        <v>1214</v>
      </c>
      <c r="H21" s="577">
        <f>SUM(I21:J21)</f>
        <v>19042</v>
      </c>
      <c r="I21" s="577">
        <v>19042</v>
      </c>
      <c r="J21" s="577"/>
      <c r="K21" s="272"/>
      <c r="L21" s="577">
        <f>SUM(M21:N21)</f>
        <v>0</v>
      </c>
      <c r="M21" s="577"/>
      <c r="N21" s="564"/>
      <c r="O21" s="564"/>
      <c r="P21" s="564"/>
      <c r="Q21" s="564"/>
      <c r="R21" s="564"/>
      <c r="S21" s="564"/>
      <c r="T21" s="567"/>
      <c r="U21" s="578"/>
      <c r="V21" s="578"/>
      <c r="W21" s="578"/>
      <c r="X21" s="578"/>
      <c r="Y21" s="578"/>
      <c r="Z21" s="578"/>
      <c r="AA21" s="578"/>
      <c r="AB21" s="578"/>
      <c r="AC21" s="578"/>
      <c r="AD21" s="578"/>
      <c r="AE21" s="578"/>
      <c r="AF21" s="566"/>
      <c r="AG21" s="578"/>
      <c r="AH21" s="578"/>
      <c r="AI21" s="578"/>
      <c r="AJ21" s="578"/>
      <c r="AK21" s="578"/>
      <c r="AL21" s="578"/>
      <c r="AM21" s="578"/>
      <c r="AN21" s="578">
        <f>SUM(AO21:AS21)</f>
        <v>34989</v>
      </c>
      <c r="AO21" s="578"/>
      <c r="AP21" s="578">
        <v>34989</v>
      </c>
      <c r="AQ21" s="578"/>
      <c r="AR21" s="578"/>
      <c r="AS21" s="578"/>
      <c r="AT21" s="566">
        <f>SUM(AU21:AY21)</f>
        <v>10000</v>
      </c>
      <c r="AU21" s="578"/>
      <c r="AV21" s="578">
        <v>10000</v>
      </c>
      <c r="AW21" s="578"/>
      <c r="AX21" s="578"/>
      <c r="AY21" s="578"/>
      <c r="AZ21" s="579" t="s">
        <v>260</v>
      </c>
      <c r="BA21" s="272" t="s">
        <v>1380</v>
      </c>
      <c r="BB21" s="272" t="s">
        <v>1211</v>
      </c>
      <c r="BC21" s="272">
        <v>1</v>
      </c>
      <c r="BD21" s="568"/>
      <c r="BH21" s="569"/>
    </row>
    <row r="22" spans="1:62" ht="90.6" customHeight="1">
      <c r="A22" s="562" t="s">
        <v>201</v>
      </c>
      <c r="B22" s="287" t="s">
        <v>1215</v>
      </c>
      <c r="C22" s="272" t="s">
        <v>1130</v>
      </c>
      <c r="D22" s="272" t="s">
        <v>1216</v>
      </c>
      <c r="E22" s="272" t="s">
        <v>1182</v>
      </c>
      <c r="F22" s="272" t="s">
        <v>1183</v>
      </c>
      <c r="G22" s="272" t="s">
        <v>1217</v>
      </c>
      <c r="H22" s="563">
        <f>SUM(I22:J22)</f>
        <v>34275</v>
      </c>
      <c r="I22" s="563">
        <v>26318</v>
      </c>
      <c r="J22" s="563">
        <v>7957</v>
      </c>
      <c r="K22" s="272"/>
      <c r="L22" s="564">
        <f>M22+N22</f>
        <v>34275</v>
      </c>
      <c r="M22" s="563">
        <v>26318</v>
      </c>
      <c r="N22" s="563">
        <v>7957</v>
      </c>
      <c r="O22" s="566">
        <f>SUM(P22:S22)</f>
        <v>0</v>
      </c>
      <c r="P22" s="566"/>
      <c r="Q22" s="566"/>
      <c r="R22" s="566"/>
      <c r="S22" s="566"/>
      <c r="T22" s="567">
        <f>U22+V22+W22+X22+Y22</f>
        <v>11700</v>
      </c>
      <c r="U22" s="566"/>
      <c r="V22" s="566">
        <v>11700</v>
      </c>
      <c r="W22" s="566"/>
      <c r="X22" s="566"/>
      <c r="Y22" s="566"/>
      <c r="Z22" s="566"/>
      <c r="AA22" s="566"/>
      <c r="AB22" s="566"/>
      <c r="AC22" s="566"/>
      <c r="AD22" s="566"/>
      <c r="AE22" s="566"/>
      <c r="AF22" s="566">
        <f>AG22+AH22</f>
        <v>0</v>
      </c>
      <c r="AG22" s="566"/>
      <c r="AH22" s="566"/>
      <c r="AI22" s="566"/>
      <c r="AJ22" s="566"/>
      <c r="AK22" s="566"/>
      <c r="AL22" s="566"/>
      <c r="AM22" s="566"/>
      <c r="AN22" s="566">
        <v>11700</v>
      </c>
      <c r="AO22" s="566"/>
      <c r="AP22" s="566">
        <v>11700</v>
      </c>
      <c r="AQ22" s="566"/>
      <c r="AR22" s="566"/>
      <c r="AS22" s="566"/>
      <c r="AT22" s="566">
        <f>SUM(AU22:AY22)</f>
        <v>11700</v>
      </c>
      <c r="AU22" s="566"/>
      <c r="AV22" s="566">
        <v>11700</v>
      </c>
      <c r="AW22" s="566"/>
      <c r="AX22" s="566"/>
      <c r="AY22" s="566"/>
      <c r="AZ22" s="576" t="s">
        <v>713</v>
      </c>
      <c r="BA22" s="272" t="s">
        <v>1381</v>
      </c>
      <c r="BB22" s="272" t="s">
        <v>1211</v>
      </c>
      <c r="BC22" s="272">
        <v>1</v>
      </c>
      <c r="BD22" s="568">
        <f t="shared" ref="BD22:BD28" si="15">I22-P22-Q22-U22-V22</f>
        <v>14618</v>
      </c>
      <c r="BH22" s="569">
        <f t="shared" ref="BH22:BH28" si="16">M22-AT22</f>
        <v>14618</v>
      </c>
    </row>
    <row r="23" spans="1:62" ht="54" customHeight="1">
      <c r="A23" s="562" t="s">
        <v>203</v>
      </c>
      <c r="B23" s="287" t="s">
        <v>1218</v>
      </c>
      <c r="C23" s="272" t="s">
        <v>1130</v>
      </c>
      <c r="D23" s="272" t="s">
        <v>1219</v>
      </c>
      <c r="E23" s="272" t="s">
        <v>1182</v>
      </c>
      <c r="F23" s="272" t="s">
        <v>1183</v>
      </c>
      <c r="G23" s="272" t="s">
        <v>1220</v>
      </c>
      <c r="H23" s="563">
        <f>SUM(I23:J23)</f>
        <v>37694</v>
      </c>
      <c r="I23" s="563">
        <v>28652</v>
      </c>
      <c r="J23" s="563">
        <v>9042</v>
      </c>
      <c r="K23" s="272"/>
      <c r="L23" s="564">
        <f>M23+N23</f>
        <v>37694</v>
      </c>
      <c r="M23" s="565">
        <v>28652</v>
      </c>
      <c r="N23" s="565">
        <v>9042</v>
      </c>
      <c r="O23" s="566">
        <f>SUM(P23:S23)</f>
        <v>0</v>
      </c>
      <c r="P23" s="566"/>
      <c r="Q23" s="566"/>
      <c r="R23" s="566"/>
      <c r="S23" s="566"/>
      <c r="T23" s="567">
        <f>U23+V23+W23+X23+Y23</f>
        <v>11100</v>
      </c>
      <c r="U23" s="566"/>
      <c r="V23" s="566">
        <v>11100</v>
      </c>
      <c r="W23" s="566"/>
      <c r="X23" s="566"/>
      <c r="Y23" s="566"/>
      <c r="Z23" s="566"/>
      <c r="AA23" s="566"/>
      <c r="AB23" s="566"/>
      <c r="AC23" s="566"/>
      <c r="AD23" s="566"/>
      <c r="AE23" s="566"/>
      <c r="AF23" s="566">
        <f>AG23+AH23</f>
        <v>0</v>
      </c>
      <c r="AG23" s="566"/>
      <c r="AH23" s="566"/>
      <c r="AI23" s="566"/>
      <c r="AJ23" s="566"/>
      <c r="AK23" s="566"/>
      <c r="AL23" s="566"/>
      <c r="AM23" s="566"/>
      <c r="AN23" s="566">
        <v>11100</v>
      </c>
      <c r="AO23" s="566"/>
      <c r="AP23" s="566">
        <v>11100</v>
      </c>
      <c r="AQ23" s="566"/>
      <c r="AR23" s="566"/>
      <c r="AS23" s="566"/>
      <c r="AT23" s="566">
        <f>SUM(AU23:AY23)</f>
        <v>11100</v>
      </c>
      <c r="AU23" s="566"/>
      <c r="AV23" s="566">
        <v>11100</v>
      </c>
      <c r="AW23" s="566"/>
      <c r="AX23" s="566"/>
      <c r="AY23" s="566"/>
      <c r="AZ23" s="576" t="s">
        <v>713</v>
      </c>
      <c r="BA23" s="272" t="s">
        <v>1381</v>
      </c>
      <c r="BB23" s="272" t="s">
        <v>1211</v>
      </c>
      <c r="BC23" s="272">
        <v>1</v>
      </c>
      <c r="BD23" s="568">
        <f t="shared" si="15"/>
        <v>17552</v>
      </c>
      <c r="BH23" s="569">
        <f t="shared" si="16"/>
        <v>17552</v>
      </c>
    </row>
    <row r="24" spans="1:62" ht="63" customHeight="1">
      <c r="A24" s="562" t="s">
        <v>143</v>
      </c>
      <c r="B24" s="287" t="s">
        <v>1221</v>
      </c>
      <c r="C24" s="272" t="s">
        <v>1130</v>
      </c>
      <c r="D24" s="272" t="s">
        <v>1222</v>
      </c>
      <c r="E24" s="272" t="s">
        <v>1182</v>
      </c>
      <c r="F24" s="272" t="s">
        <v>1183</v>
      </c>
      <c r="G24" s="272" t="s">
        <v>1223</v>
      </c>
      <c r="H24" s="563">
        <f>SUM(I24:J24)</f>
        <v>32709</v>
      </c>
      <c r="I24" s="563">
        <v>25235</v>
      </c>
      <c r="J24" s="563">
        <v>7474</v>
      </c>
      <c r="K24" s="272"/>
      <c r="L24" s="564">
        <f>M24+N24</f>
        <v>32709</v>
      </c>
      <c r="M24" s="565">
        <v>25235</v>
      </c>
      <c r="N24" s="565">
        <v>7474</v>
      </c>
      <c r="O24" s="566">
        <f>SUM(P24:S24)</f>
        <v>0</v>
      </c>
      <c r="P24" s="566"/>
      <c r="Q24" s="566"/>
      <c r="R24" s="566"/>
      <c r="S24" s="566"/>
      <c r="T24" s="567">
        <f>U24+V24+W24+X24+Y24</f>
        <v>11397</v>
      </c>
      <c r="U24" s="566"/>
      <c r="V24" s="566">
        <v>11397</v>
      </c>
      <c r="W24" s="566"/>
      <c r="X24" s="566"/>
      <c r="Y24" s="566"/>
      <c r="Z24" s="566"/>
      <c r="AA24" s="566"/>
      <c r="AB24" s="566"/>
      <c r="AC24" s="566"/>
      <c r="AD24" s="566"/>
      <c r="AE24" s="566"/>
      <c r="AF24" s="566">
        <f>AG24+AH24</f>
        <v>0</v>
      </c>
      <c r="AG24" s="566"/>
      <c r="AH24" s="566"/>
      <c r="AI24" s="566"/>
      <c r="AJ24" s="566"/>
      <c r="AK24" s="566"/>
      <c r="AL24" s="566"/>
      <c r="AM24" s="566"/>
      <c r="AN24" s="566">
        <v>11397</v>
      </c>
      <c r="AO24" s="566"/>
      <c r="AP24" s="566">
        <v>11397</v>
      </c>
      <c r="AQ24" s="566"/>
      <c r="AR24" s="566"/>
      <c r="AS24" s="566"/>
      <c r="AT24" s="566">
        <f>SUM(AU24:AY24)</f>
        <v>11397</v>
      </c>
      <c r="AU24" s="566"/>
      <c r="AV24" s="566">
        <v>11397</v>
      </c>
      <c r="AW24" s="566"/>
      <c r="AX24" s="566"/>
      <c r="AY24" s="566"/>
      <c r="AZ24" s="576" t="s">
        <v>713</v>
      </c>
      <c r="BA24" s="272" t="s">
        <v>1381</v>
      </c>
      <c r="BB24" s="272" t="s">
        <v>1211</v>
      </c>
      <c r="BC24" s="272">
        <v>1</v>
      </c>
      <c r="BD24" s="568">
        <f t="shared" si="15"/>
        <v>13838</v>
      </c>
      <c r="BH24" s="569">
        <f t="shared" si="16"/>
        <v>13838</v>
      </c>
    </row>
    <row r="25" spans="1:62" ht="66" customHeight="1">
      <c r="A25" s="562" t="s">
        <v>145</v>
      </c>
      <c r="B25" s="287" t="s">
        <v>916</v>
      </c>
      <c r="C25" s="272" t="s">
        <v>1113</v>
      </c>
      <c r="D25" s="272" t="s">
        <v>1224</v>
      </c>
      <c r="E25" s="272" t="s">
        <v>1182</v>
      </c>
      <c r="F25" s="272" t="s">
        <v>1183</v>
      </c>
      <c r="G25" s="272" t="s">
        <v>1225</v>
      </c>
      <c r="H25" s="563">
        <f t="shared" ref="H25" si="17">SUM(I25:J25)</f>
        <v>72519</v>
      </c>
      <c r="I25" s="563">
        <v>72519</v>
      </c>
      <c r="J25" s="563"/>
      <c r="K25" s="272"/>
      <c r="L25" s="563">
        <f t="shared" ref="L25" si="18">SUM(M25:N25)</f>
        <v>72519</v>
      </c>
      <c r="M25" s="563">
        <v>72519</v>
      </c>
      <c r="N25" s="566"/>
      <c r="O25" s="566"/>
      <c r="P25" s="566"/>
      <c r="Q25" s="566"/>
      <c r="R25" s="566"/>
      <c r="S25" s="566"/>
      <c r="T25" s="567">
        <f t="shared" ref="T25" si="19">U25+V25+W25+X25+Y25</f>
        <v>30000</v>
      </c>
      <c r="U25" s="566">
        <v>30000</v>
      </c>
      <c r="V25" s="566"/>
      <c r="W25" s="566"/>
      <c r="X25" s="566"/>
      <c r="Y25" s="566"/>
      <c r="Z25" s="566"/>
      <c r="AA25" s="566"/>
      <c r="AB25" s="566"/>
      <c r="AC25" s="566"/>
      <c r="AD25" s="566"/>
      <c r="AE25" s="566"/>
      <c r="AF25" s="566">
        <f t="shared" ref="AF25" si="20">AG25+AH25</f>
        <v>0</v>
      </c>
      <c r="AG25" s="566"/>
      <c r="AH25" s="566"/>
      <c r="AI25" s="566"/>
      <c r="AJ25" s="566"/>
      <c r="AK25" s="566"/>
      <c r="AL25" s="566"/>
      <c r="AM25" s="566"/>
      <c r="AN25" s="566">
        <f t="shared" ref="AN25" si="21">SUM(AO25:AS25)</f>
        <v>30000</v>
      </c>
      <c r="AO25" s="566">
        <v>30000</v>
      </c>
      <c r="AP25" s="566"/>
      <c r="AQ25" s="566"/>
      <c r="AR25" s="566"/>
      <c r="AS25" s="566"/>
      <c r="AT25" s="566">
        <f t="shared" ref="AT25" si="22">SUM(AU25:AY25)</f>
        <v>30000</v>
      </c>
      <c r="AU25" s="566">
        <f>AO25</f>
        <v>30000</v>
      </c>
      <c r="AV25" s="566"/>
      <c r="AW25" s="566"/>
      <c r="AX25" s="566"/>
      <c r="AY25" s="566"/>
      <c r="AZ25" s="272" t="s">
        <v>276</v>
      </c>
      <c r="BA25" s="272" t="s">
        <v>1382</v>
      </c>
      <c r="BB25" s="582" t="s">
        <v>1226</v>
      </c>
      <c r="BC25" s="272">
        <v>1</v>
      </c>
      <c r="BD25" s="568">
        <f t="shared" si="15"/>
        <v>42519</v>
      </c>
      <c r="BH25" s="569">
        <f t="shared" si="16"/>
        <v>42519</v>
      </c>
    </row>
    <row r="26" spans="1:62" ht="56.25" customHeight="1">
      <c r="A26" s="562" t="s">
        <v>919</v>
      </c>
      <c r="B26" s="287" t="s">
        <v>890</v>
      </c>
      <c r="C26" s="272" t="s">
        <v>1133</v>
      </c>
      <c r="D26" s="272" t="s">
        <v>1227</v>
      </c>
      <c r="E26" s="272" t="s">
        <v>1182</v>
      </c>
      <c r="F26" s="272" t="s">
        <v>1198</v>
      </c>
      <c r="G26" s="272" t="s">
        <v>1228</v>
      </c>
      <c r="H26" s="563">
        <f>SUM(I26:J26)</f>
        <v>25648</v>
      </c>
      <c r="I26" s="563">
        <v>18368</v>
      </c>
      <c r="J26" s="563">
        <v>7280</v>
      </c>
      <c r="K26" s="272" t="s">
        <v>1383</v>
      </c>
      <c r="L26" s="566">
        <f t="shared" ref="L26" si="23">M26+N26</f>
        <v>25648</v>
      </c>
      <c r="M26" s="565">
        <v>18368</v>
      </c>
      <c r="N26" s="565">
        <v>7280</v>
      </c>
      <c r="O26" s="566">
        <f>SUM(P26:S26)</f>
        <v>0</v>
      </c>
      <c r="P26" s="566"/>
      <c r="Q26" s="566"/>
      <c r="R26" s="566"/>
      <c r="S26" s="566"/>
      <c r="T26" s="567">
        <f>U26+V26+W26+X26+Y26</f>
        <v>16531</v>
      </c>
      <c r="U26" s="566"/>
      <c r="V26" s="566">
        <v>16531</v>
      </c>
      <c r="W26" s="566"/>
      <c r="X26" s="566"/>
      <c r="Y26" s="566"/>
      <c r="Z26" s="566"/>
      <c r="AA26" s="566"/>
      <c r="AB26" s="566"/>
      <c r="AC26" s="566"/>
      <c r="AD26" s="566"/>
      <c r="AE26" s="566"/>
      <c r="AF26" s="566">
        <f>AG26+AH26</f>
        <v>0</v>
      </c>
      <c r="AG26" s="566"/>
      <c r="AH26" s="566"/>
      <c r="AI26" s="566"/>
      <c r="AJ26" s="566"/>
      <c r="AK26" s="566"/>
      <c r="AL26" s="566"/>
      <c r="AM26" s="566"/>
      <c r="AN26" s="566">
        <v>16531</v>
      </c>
      <c r="AO26" s="566"/>
      <c r="AP26" s="566">
        <v>16531</v>
      </c>
      <c r="AQ26" s="566"/>
      <c r="AR26" s="566"/>
      <c r="AS26" s="566"/>
      <c r="AT26" s="566">
        <f>SUM(AU26:AY26)</f>
        <v>16531</v>
      </c>
      <c r="AU26" s="566"/>
      <c r="AV26" s="566">
        <v>16531</v>
      </c>
      <c r="AW26" s="566"/>
      <c r="AX26" s="566"/>
      <c r="AY26" s="566"/>
      <c r="AZ26" s="272" t="s">
        <v>262</v>
      </c>
      <c r="BA26" s="272" t="s">
        <v>1379</v>
      </c>
      <c r="BB26" s="272" t="s">
        <v>1229</v>
      </c>
      <c r="BC26" s="272">
        <v>1</v>
      </c>
      <c r="BD26" s="568">
        <f t="shared" si="15"/>
        <v>1837</v>
      </c>
      <c r="BF26" s="532" t="s">
        <v>1230</v>
      </c>
      <c r="BH26" s="569">
        <f t="shared" si="16"/>
        <v>1837</v>
      </c>
    </row>
    <row r="27" spans="1:62" ht="54" customHeight="1">
      <c r="A27" s="562" t="s">
        <v>147</v>
      </c>
      <c r="B27" s="287" t="s">
        <v>1231</v>
      </c>
      <c r="C27" s="272" t="s">
        <v>1115</v>
      </c>
      <c r="D27" s="272" t="s">
        <v>1232</v>
      </c>
      <c r="E27" s="272" t="s">
        <v>1182</v>
      </c>
      <c r="F27" s="272" t="s">
        <v>1193</v>
      </c>
      <c r="G27" s="272" t="s">
        <v>1233</v>
      </c>
      <c r="H27" s="563">
        <f>SUM(I27:J27)</f>
        <v>25580</v>
      </c>
      <c r="I27" s="563">
        <v>18778</v>
      </c>
      <c r="J27" s="563">
        <v>6802</v>
      </c>
      <c r="K27" s="272"/>
      <c r="L27" s="564">
        <f>M27+N27</f>
        <v>25580</v>
      </c>
      <c r="M27" s="563">
        <v>18778</v>
      </c>
      <c r="N27" s="563">
        <v>6802</v>
      </c>
      <c r="O27" s="566">
        <f>SUM(P27:S27)</f>
        <v>0</v>
      </c>
      <c r="P27" s="566"/>
      <c r="Q27" s="566"/>
      <c r="R27" s="566"/>
      <c r="S27" s="566"/>
      <c r="T27" s="567">
        <f>U27+V27+W27+X27+Y27</f>
        <v>16916</v>
      </c>
      <c r="U27" s="566"/>
      <c r="V27" s="566">
        <v>16916</v>
      </c>
      <c r="W27" s="566"/>
      <c r="X27" s="566"/>
      <c r="Y27" s="566"/>
      <c r="Z27" s="566"/>
      <c r="AA27" s="566"/>
      <c r="AB27" s="566"/>
      <c r="AC27" s="566"/>
      <c r="AD27" s="566"/>
      <c r="AE27" s="566"/>
      <c r="AF27" s="566">
        <f>AG27+AH27</f>
        <v>0</v>
      </c>
      <c r="AG27" s="566"/>
      <c r="AH27" s="566"/>
      <c r="AI27" s="566"/>
      <c r="AJ27" s="566"/>
      <c r="AK27" s="566"/>
      <c r="AL27" s="566"/>
      <c r="AM27" s="566"/>
      <c r="AN27" s="566">
        <v>16916</v>
      </c>
      <c r="AO27" s="566"/>
      <c r="AP27" s="566">
        <v>16916</v>
      </c>
      <c r="AQ27" s="566"/>
      <c r="AR27" s="566"/>
      <c r="AS27" s="566"/>
      <c r="AT27" s="566">
        <f>SUM(AU27:AY27)</f>
        <v>16916</v>
      </c>
      <c r="AU27" s="566"/>
      <c r="AV27" s="566">
        <v>16916</v>
      </c>
      <c r="AW27" s="566"/>
      <c r="AX27" s="566"/>
      <c r="AY27" s="566"/>
      <c r="AZ27" s="272" t="s">
        <v>265</v>
      </c>
      <c r="BA27" s="287" t="s">
        <v>1385</v>
      </c>
      <c r="BB27" s="287" t="s">
        <v>1235</v>
      </c>
      <c r="BC27" s="272">
        <v>1</v>
      </c>
      <c r="BD27" s="568">
        <f t="shared" si="15"/>
        <v>1862</v>
      </c>
      <c r="BH27" s="569">
        <f t="shared" si="16"/>
        <v>1862</v>
      </c>
    </row>
    <row r="28" spans="1:62" ht="59.25" customHeight="1">
      <c r="A28" s="562" t="s">
        <v>149</v>
      </c>
      <c r="B28" s="287" t="s">
        <v>1236</v>
      </c>
      <c r="C28" s="272" t="s">
        <v>1115</v>
      </c>
      <c r="D28" s="272" t="s">
        <v>1237</v>
      </c>
      <c r="E28" s="272" t="s">
        <v>1182</v>
      </c>
      <c r="F28" s="272" t="s">
        <v>1198</v>
      </c>
      <c r="G28" s="272" t="s">
        <v>1238</v>
      </c>
      <c r="H28" s="563">
        <f>SUM(I28:J28)</f>
        <v>25114</v>
      </c>
      <c r="I28" s="563">
        <v>19317</v>
      </c>
      <c r="J28" s="563">
        <v>5797</v>
      </c>
      <c r="K28" s="272"/>
      <c r="L28" s="564">
        <f>M28+N28</f>
        <v>25114</v>
      </c>
      <c r="M28" s="565">
        <v>19317</v>
      </c>
      <c r="N28" s="565">
        <v>5797</v>
      </c>
      <c r="O28" s="566">
        <f>SUM(P28:S28)</f>
        <v>0</v>
      </c>
      <c r="P28" s="566"/>
      <c r="Q28" s="566"/>
      <c r="R28" s="566"/>
      <c r="S28" s="566"/>
      <c r="T28" s="567">
        <f>U28+V28+W28+X28+Y28</f>
        <v>17385</v>
      </c>
      <c r="U28" s="566"/>
      <c r="V28" s="566">
        <v>17385</v>
      </c>
      <c r="W28" s="566"/>
      <c r="X28" s="566"/>
      <c r="Y28" s="566"/>
      <c r="Z28" s="566"/>
      <c r="AA28" s="566"/>
      <c r="AB28" s="566"/>
      <c r="AC28" s="566"/>
      <c r="AD28" s="566"/>
      <c r="AE28" s="566"/>
      <c r="AF28" s="566"/>
      <c r="AG28" s="566"/>
      <c r="AH28" s="566"/>
      <c r="AI28" s="566"/>
      <c r="AJ28" s="566"/>
      <c r="AK28" s="566"/>
      <c r="AL28" s="566"/>
      <c r="AM28" s="566"/>
      <c r="AN28" s="566">
        <v>17385</v>
      </c>
      <c r="AO28" s="566"/>
      <c r="AP28" s="566">
        <v>17385</v>
      </c>
      <c r="AQ28" s="566"/>
      <c r="AR28" s="566"/>
      <c r="AS28" s="566"/>
      <c r="AT28" s="566">
        <f>SUM(AU28:AY28)</f>
        <v>17385</v>
      </c>
      <c r="AU28" s="566"/>
      <c r="AV28" s="566">
        <v>17385</v>
      </c>
      <c r="AW28" s="566"/>
      <c r="AX28" s="566"/>
      <c r="AY28" s="566"/>
      <c r="AZ28" s="272" t="s">
        <v>265</v>
      </c>
      <c r="BA28" s="287" t="s">
        <v>1386</v>
      </c>
      <c r="BB28" s="287" t="s">
        <v>1235</v>
      </c>
      <c r="BC28" s="272">
        <v>1</v>
      </c>
      <c r="BD28" s="568">
        <f t="shared" si="15"/>
        <v>1932</v>
      </c>
      <c r="BH28" s="569">
        <f t="shared" si="16"/>
        <v>1932</v>
      </c>
    </row>
    <row r="29" spans="1:62" ht="87" customHeight="1">
      <c r="A29" s="562" t="s">
        <v>884</v>
      </c>
      <c r="B29" s="260" t="s">
        <v>1239</v>
      </c>
      <c r="C29" s="272" t="s">
        <v>1240</v>
      </c>
      <c r="D29" s="272" t="s">
        <v>1241</v>
      </c>
      <c r="E29" s="272" t="s">
        <v>1182</v>
      </c>
      <c r="F29" s="621" t="s">
        <v>1242</v>
      </c>
      <c r="G29" s="622" t="s">
        <v>1243</v>
      </c>
      <c r="H29" s="583">
        <f t="shared" ref="H29" si="24">SUM(I29:J29)</f>
        <v>6371</v>
      </c>
      <c r="I29" s="583">
        <v>6371</v>
      </c>
      <c r="J29" s="583"/>
      <c r="K29" s="623"/>
      <c r="L29" s="577">
        <f>SUM(M29:N29)</f>
        <v>6371</v>
      </c>
      <c r="M29" s="575">
        <v>6371</v>
      </c>
      <c r="N29" s="564"/>
      <c r="O29" s="564"/>
      <c r="P29" s="564"/>
      <c r="Q29" s="564"/>
      <c r="R29" s="564"/>
      <c r="S29" s="564"/>
      <c r="T29" s="567">
        <f t="shared" ref="T29" si="25">U29+V29+W29+X29+Y29</f>
        <v>6371</v>
      </c>
      <c r="U29" s="578">
        <v>6371</v>
      </c>
      <c r="V29" s="578"/>
      <c r="W29" s="578"/>
      <c r="X29" s="578"/>
      <c r="Y29" s="578"/>
      <c r="Z29" s="578"/>
      <c r="AA29" s="578"/>
      <c r="AB29" s="578"/>
      <c r="AC29" s="578"/>
      <c r="AD29" s="578"/>
      <c r="AE29" s="578"/>
      <c r="AF29" s="578"/>
      <c r="AG29" s="578"/>
      <c r="AH29" s="578"/>
      <c r="AI29" s="578"/>
      <c r="AJ29" s="578"/>
      <c r="AK29" s="578"/>
      <c r="AL29" s="578"/>
      <c r="AM29" s="578"/>
      <c r="AN29" s="566">
        <f t="shared" ref="AN29" si="26">SUM(AO29:AS29)</f>
        <v>6371</v>
      </c>
      <c r="AO29" s="578">
        <v>6371</v>
      </c>
      <c r="AP29" s="578"/>
      <c r="AQ29" s="578"/>
      <c r="AR29" s="578"/>
      <c r="AS29" s="578"/>
      <c r="AT29" s="566">
        <f t="shared" ref="AT29" si="27">SUM(AU29:AY29)</f>
        <v>6371</v>
      </c>
      <c r="AU29" s="578">
        <v>6371</v>
      </c>
      <c r="AV29" s="578"/>
      <c r="AW29" s="578"/>
      <c r="AX29" s="578"/>
      <c r="AY29" s="578"/>
      <c r="AZ29" s="272" t="s">
        <v>723</v>
      </c>
      <c r="BA29" s="272" t="s">
        <v>1384</v>
      </c>
      <c r="BB29" s="272">
        <v>1</v>
      </c>
      <c r="BC29" s="272">
        <v>1</v>
      </c>
      <c r="BD29" s="568"/>
      <c r="BG29" s="584"/>
      <c r="BH29" s="569"/>
      <c r="BJ29" s="585"/>
    </row>
    <row r="30" spans="1:62" ht="150">
      <c r="A30" s="562" t="s">
        <v>889</v>
      </c>
      <c r="B30" s="287" t="s">
        <v>1244</v>
      </c>
      <c r="C30" s="272" t="s">
        <v>1113</v>
      </c>
      <c r="D30" s="272" t="s">
        <v>1245</v>
      </c>
      <c r="E30" s="272" t="s">
        <v>1182</v>
      </c>
      <c r="F30" s="272" t="s">
        <v>1193</v>
      </c>
      <c r="G30" s="272" t="s">
        <v>1246</v>
      </c>
      <c r="H30" s="563">
        <f>SUM(I30:J30)</f>
        <v>4990</v>
      </c>
      <c r="I30" s="563">
        <v>4990</v>
      </c>
      <c r="J30" s="563"/>
      <c r="K30" s="272"/>
      <c r="L30" s="564"/>
      <c r="M30" s="565"/>
      <c r="N30" s="566"/>
      <c r="O30" s="566"/>
      <c r="P30" s="566"/>
      <c r="Q30" s="566"/>
      <c r="R30" s="566"/>
      <c r="S30" s="566"/>
      <c r="T30" s="567">
        <f>U30+V30+W30+X30+Y30</f>
        <v>4990</v>
      </c>
      <c r="U30" s="566">
        <v>4990</v>
      </c>
      <c r="V30" s="566"/>
      <c r="W30" s="566"/>
      <c r="X30" s="566"/>
      <c r="Y30" s="566"/>
      <c r="Z30" s="566"/>
      <c r="AA30" s="566"/>
      <c r="AB30" s="566"/>
      <c r="AC30" s="566"/>
      <c r="AD30" s="566"/>
      <c r="AE30" s="566"/>
      <c r="AF30" s="566"/>
      <c r="AG30" s="566"/>
      <c r="AH30" s="566"/>
      <c r="AI30" s="566"/>
      <c r="AJ30" s="566"/>
      <c r="AK30" s="566"/>
      <c r="AL30" s="566"/>
      <c r="AM30" s="566"/>
      <c r="AN30" s="566">
        <f>SUM(AO30:AS30)</f>
        <v>4990</v>
      </c>
      <c r="AO30" s="566">
        <v>4990</v>
      </c>
      <c r="AP30" s="566"/>
      <c r="AQ30" s="566"/>
      <c r="AR30" s="566"/>
      <c r="AS30" s="566"/>
      <c r="AT30" s="566">
        <f>SUM(AU30:AY30)</f>
        <v>4990</v>
      </c>
      <c r="AU30" s="566">
        <v>4990</v>
      </c>
      <c r="AV30" s="566"/>
      <c r="AW30" s="566"/>
      <c r="AX30" s="566"/>
      <c r="AY30" s="566"/>
      <c r="AZ30" s="272" t="s">
        <v>1247</v>
      </c>
      <c r="BA30" s="272"/>
      <c r="BB30" s="272" t="s">
        <v>1248</v>
      </c>
      <c r="BC30" s="272">
        <v>1</v>
      </c>
      <c r="BD30" s="568">
        <f>I30-P30-Q30-U30-V30</f>
        <v>0</v>
      </c>
      <c r="BH30" s="569">
        <f>M30-AT30</f>
        <v>-4990</v>
      </c>
    </row>
    <row r="31" spans="1:62" ht="87" customHeight="1">
      <c r="A31" s="562" t="s">
        <v>891</v>
      </c>
      <c r="B31" s="586" t="s">
        <v>1249</v>
      </c>
      <c r="C31" s="619" t="s">
        <v>1250</v>
      </c>
      <c r="D31" s="619" t="s">
        <v>1251</v>
      </c>
      <c r="E31" s="619" t="s">
        <v>38</v>
      </c>
      <c r="F31" s="272" t="s">
        <v>1252</v>
      </c>
      <c r="G31" s="272" t="s">
        <v>1253</v>
      </c>
      <c r="H31" s="563">
        <v>59720</v>
      </c>
      <c r="I31" s="563">
        <v>59720</v>
      </c>
      <c r="J31" s="572"/>
      <c r="K31" s="623"/>
      <c r="L31" s="563">
        <v>59720</v>
      </c>
      <c r="M31" s="563">
        <v>59720</v>
      </c>
      <c r="N31" s="566"/>
      <c r="O31" s="566"/>
      <c r="P31" s="566"/>
      <c r="Q31" s="566"/>
      <c r="R31" s="566"/>
      <c r="S31" s="566"/>
      <c r="T31" s="567"/>
      <c r="U31" s="566"/>
      <c r="V31" s="566"/>
      <c r="W31" s="566"/>
      <c r="X31" s="566"/>
      <c r="Y31" s="566"/>
      <c r="Z31" s="566"/>
      <c r="AA31" s="566"/>
      <c r="AB31" s="566"/>
      <c r="AC31" s="566"/>
      <c r="AD31" s="566"/>
      <c r="AE31" s="566"/>
      <c r="AF31" s="566"/>
      <c r="AG31" s="566"/>
      <c r="AH31" s="566"/>
      <c r="AI31" s="566"/>
      <c r="AJ31" s="566"/>
      <c r="AK31" s="566"/>
      <c r="AL31" s="566"/>
      <c r="AM31" s="566"/>
      <c r="AN31" s="566">
        <f>SUM(AO31:AS31)</f>
        <v>30000</v>
      </c>
      <c r="AO31" s="566">
        <v>30000</v>
      </c>
      <c r="AP31" s="566"/>
      <c r="AQ31" s="566"/>
      <c r="AR31" s="566"/>
      <c r="AS31" s="566"/>
      <c r="AT31" s="566">
        <f>SUM(AU31:AY31)</f>
        <v>30000</v>
      </c>
      <c r="AU31" s="566">
        <v>30000</v>
      </c>
      <c r="AV31" s="566"/>
      <c r="AW31" s="566"/>
      <c r="AX31" s="566"/>
      <c r="AY31" s="566"/>
      <c r="AZ31" s="272" t="s">
        <v>710</v>
      </c>
      <c r="BA31" s="272"/>
      <c r="BB31" s="272" t="s">
        <v>1254</v>
      </c>
      <c r="BC31" s="272">
        <v>1</v>
      </c>
      <c r="BD31" s="568"/>
      <c r="BG31" s="587">
        <f>I31-O31</f>
        <v>59720</v>
      </c>
      <c r="BH31" s="569">
        <f>M31-AT31</f>
        <v>29720</v>
      </c>
      <c r="BJ31" s="585" t="e">
        <f>#REF!</f>
        <v>#REF!</v>
      </c>
    </row>
    <row r="32" spans="1:62" s="593" customFormat="1" ht="112.9" customHeight="1">
      <c r="A32" s="562" t="s">
        <v>893</v>
      </c>
      <c r="B32" s="588" t="s">
        <v>1255</v>
      </c>
      <c r="C32" s="624" t="s">
        <v>1133</v>
      </c>
      <c r="D32" s="624" t="s">
        <v>1256</v>
      </c>
      <c r="E32" s="624" t="s">
        <v>1182</v>
      </c>
      <c r="F32" s="624" t="s">
        <v>1257</v>
      </c>
      <c r="G32" s="624" t="s">
        <v>1258</v>
      </c>
      <c r="H32" s="589">
        <f t="shared" ref="H32" si="28">SUM(I32:J32)</f>
        <v>2000</v>
      </c>
      <c r="I32" s="589">
        <v>2000</v>
      </c>
      <c r="J32" s="589"/>
      <c r="K32" s="624"/>
      <c r="L32" s="590">
        <v>2000</v>
      </c>
      <c r="M32" s="590">
        <v>2000</v>
      </c>
      <c r="N32" s="590"/>
      <c r="O32" s="591"/>
      <c r="P32" s="591"/>
      <c r="Q32" s="591"/>
      <c r="R32" s="591"/>
      <c r="S32" s="591"/>
      <c r="T32" s="590">
        <f>U32+V32+W32+X32+Y32</f>
        <v>2000</v>
      </c>
      <c r="U32" s="589">
        <v>2000</v>
      </c>
      <c r="V32" s="591"/>
      <c r="W32" s="591"/>
      <c r="X32" s="591"/>
      <c r="Y32" s="591"/>
      <c r="Z32" s="591"/>
      <c r="AA32" s="591"/>
      <c r="AB32" s="591"/>
      <c r="AC32" s="591"/>
      <c r="AD32" s="591"/>
      <c r="AE32" s="591"/>
      <c r="AF32" s="566">
        <f>AG32+AH32</f>
        <v>0</v>
      </c>
      <c r="AG32" s="591"/>
      <c r="AH32" s="591"/>
      <c r="AI32" s="591"/>
      <c r="AJ32" s="591"/>
      <c r="AK32" s="566">
        <f>AL32+AM32</f>
        <v>0</v>
      </c>
      <c r="AL32" s="591"/>
      <c r="AM32" s="591"/>
      <c r="AN32" s="590">
        <f>AO32+AP32+AQ32+AR32+AS32</f>
        <v>2000</v>
      </c>
      <c r="AO32" s="591">
        <v>2000</v>
      </c>
      <c r="AP32" s="591"/>
      <c r="AQ32" s="591"/>
      <c r="AR32" s="591"/>
      <c r="AS32" s="591"/>
      <c r="AT32" s="590">
        <f>AU32+AV32+AW32+AX32+AY32</f>
        <v>2000</v>
      </c>
      <c r="AU32" s="591">
        <v>2000</v>
      </c>
      <c r="AV32" s="591"/>
      <c r="AW32" s="591"/>
      <c r="AX32" s="591"/>
      <c r="AY32" s="591"/>
      <c r="AZ32" s="582" t="s">
        <v>262</v>
      </c>
      <c r="BA32" s="624" t="s">
        <v>1259</v>
      </c>
      <c r="BB32" s="272" t="s">
        <v>1260</v>
      </c>
      <c r="BC32" s="624">
        <v>1</v>
      </c>
      <c r="BD32" s="592">
        <f>I32-P32-Q32-U32-V32</f>
        <v>0</v>
      </c>
      <c r="BH32" s="569">
        <f>M32-AT32</f>
        <v>0</v>
      </c>
    </row>
    <row r="33" spans="1:62" s="534" customFormat="1" ht="49.5" customHeight="1">
      <c r="A33" s="616" t="s">
        <v>158</v>
      </c>
      <c r="B33" s="316" t="s">
        <v>1261</v>
      </c>
      <c r="C33" s="620"/>
      <c r="D33" s="620"/>
      <c r="E33" s="620"/>
      <c r="F33" s="620"/>
      <c r="G33" s="620"/>
      <c r="H33" s="594">
        <f t="shared" ref="H33:BC33" si="29">SUM(H34:H61)</f>
        <v>5030146</v>
      </c>
      <c r="I33" s="594">
        <f t="shared" si="29"/>
        <v>2758784</v>
      </c>
      <c r="J33" s="594">
        <f t="shared" si="29"/>
        <v>2271362</v>
      </c>
      <c r="K33" s="594">
        <f t="shared" si="29"/>
        <v>0</v>
      </c>
      <c r="L33" s="594">
        <f t="shared" si="29"/>
        <v>4991990</v>
      </c>
      <c r="M33" s="594">
        <f t="shared" si="29"/>
        <v>2722673</v>
      </c>
      <c r="N33" s="594">
        <f t="shared" si="29"/>
        <v>2269317</v>
      </c>
      <c r="O33" s="594">
        <f t="shared" si="29"/>
        <v>0</v>
      </c>
      <c r="P33" s="594">
        <f t="shared" si="29"/>
        <v>0</v>
      </c>
      <c r="Q33" s="594">
        <f t="shared" si="29"/>
        <v>0</v>
      </c>
      <c r="R33" s="594">
        <f t="shared" si="29"/>
        <v>0</v>
      </c>
      <c r="S33" s="594">
        <f t="shared" si="29"/>
        <v>0</v>
      </c>
      <c r="T33" s="594">
        <f t="shared" si="29"/>
        <v>1243527</v>
      </c>
      <c r="U33" s="594">
        <f t="shared" si="29"/>
        <v>520946</v>
      </c>
      <c r="V33" s="594">
        <f t="shared" si="29"/>
        <v>646532</v>
      </c>
      <c r="W33" s="594">
        <f t="shared" si="29"/>
        <v>76049</v>
      </c>
      <c r="X33" s="594">
        <f t="shared" si="29"/>
        <v>0</v>
      </c>
      <c r="Y33" s="594">
        <f t="shared" si="29"/>
        <v>0</v>
      </c>
      <c r="Z33" s="594">
        <f t="shared" si="29"/>
        <v>368</v>
      </c>
      <c r="AA33" s="594">
        <f t="shared" si="29"/>
        <v>48</v>
      </c>
      <c r="AB33" s="594">
        <f t="shared" si="29"/>
        <v>320</v>
      </c>
      <c r="AC33" s="594">
        <f t="shared" si="29"/>
        <v>368</v>
      </c>
      <c r="AD33" s="594">
        <f t="shared" si="29"/>
        <v>48</v>
      </c>
      <c r="AE33" s="594">
        <f t="shared" si="29"/>
        <v>320</v>
      </c>
      <c r="AF33" s="594">
        <f t="shared" si="29"/>
        <v>400</v>
      </c>
      <c r="AG33" s="594">
        <f t="shared" si="29"/>
        <v>0</v>
      </c>
      <c r="AH33" s="594">
        <f t="shared" si="29"/>
        <v>400</v>
      </c>
      <c r="AI33" s="594">
        <f t="shared" si="29"/>
        <v>0</v>
      </c>
      <c r="AJ33" s="594">
        <f t="shared" si="29"/>
        <v>0</v>
      </c>
      <c r="AK33" s="594">
        <f t="shared" si="29"/>
        <v>0</v>
      </c>
      <c r="AL33" s="594">
        <f t="shared" si="29"/>
        <v>0</v>
      </c>
      <c r="AM33" s="594">
        <f t="shared" si="29"/>
        <v>0</v>
      </c>
      <c r="AN33" s="594">
        <f t="shared" si="29"/>
        <v>1135650</v>
      </c>
      <c r="AO33" s="594">
        <f t="shared" si="29"/>
        <v>520946</v>
      </c>
      <c r="AP33" s="594">
        <f t="shared" si="29"/>
        <v>538655</v>
      </c>
      <c r="AQ33" s="594">
        <f t="shared" si="29"/>
        <v>76049</v>
      </c>
      <c r="AR33" s="594">
        <f t="shared" si="29"/>
        <v>0</v>
      </c>
      <c r="AS33" s="594">
        <f t="shared" si="29"/>
        <v>0</v>
      </c>
      <c r="AT33" s="594">
        <f t="shared" si="29"/>
        <v>1086874</v>
      </c>
      <c r="AU33" s="594">
        <f t="shared" si="29"/>
        <v>548860</v>
      </c>
      <c r="AV33" s="594">
        <f t="shared" si="29"/>
        <v>538014</v>
      </c>
      <c r="AW33" s="594">
        <f t="shared" si="29"/>
        <v>0</v>
      </c>
      <c r="AX33" s="594">
        <f t="shared" si="29"/>
        <v>0</v>
      </c>
      <c r="AY33" s="594">
        <f t="shared" si="29"/>
        <v>0</v>
      </c>
      <c r="AZ33" s="594">
        <f t="shared" si="29"/>
        <v>0</v>
      </c>
      <c r="BA33" s="594">
        <f t="shared" si="29"/>
        <v>0</v>
      </c>
      <c r="BB33" s="594">
        <f t="shared" si="29"/>
        <v>0</v>
      </c>
      <c r="BC33" s="594">
        <f t="shared" si="29"/>
        <v>28</v>
      </c>
      <c r="BD33" s="568"/>
      <c r="BF33" s="569" t="e">
        <f>AT33-#REF!</f>
        <v>#REF!</v>
      </c>
      <c r="BH33" s="569"/>
    </row>
    <row r="34" spans="1:62" ht="65.25" customHeight="1">
      <c r="A34" s="562" t="s">
        <v>49</v>
      </c>
      <c r="B34" s="287" t="s">
        <v>1262</v>
      </c>
      <c r="C34" s="272" t="s">
        <v>1135</v>
      </c>
      <c r="D34" s="272" t="s">
        <v>1263</v>
      </c>
      <c r="E34" s="272" t="s">
        <v>1182</v>
      </c>
      <c r="F34" s="272" t="s">
        <v>1183</v>
      </c>
      <c r="G34" s="272" t="s">
        <v>1264</v>
      </c>
      <c r="H34" s="563">
        <f t="shared" ref="H34" si="30">SUM(I34:J34)</f>
        <v>30653</v>
      </c>
      <c r="I34" s="563">
        <v>22786</v>
      </c>
      <c r="J34" s="563">
        <v>7867</v>
      </c>
      <c r="K34" s="272"/>
      <c r="L34" s="564">
        <f t="shared" ref="L34" si="31">M34+N34</f>
        <v>29111</v>
      </c>
      <c r="M34" s="565">
        <v>23289</v>
      </c>
      <c r="N34" s="565">
        <v>5822</v>
      </c>
      <c r="O34" s="566">
        <f t="shared" ref="O34" si="32">SUM(P34:S34)</f>
        <v>0</v>
      </c>
      <c r="P34" s="566"/>
      <c r="Q34" s="566"/>
      <c r="R34" s="566"/>
      <c r="S34" s="566"/>
      <c r="T34" s="567">
        <f t="shared" ref="T34" si="33">U34+V34+W34+X34+Y34</f>
        <v>10480</v>
      </c>
      <c r="U34" s="566"/>
      <c r="V34" s="566">
        <v>10480</v>
      </c>
      <c r="W34" s="566"/>
      <c r="X34" s="566"/>
      <c r="Y34" s="566"/>
      <c r="Z34" s="566"/>
      <c r="AA34" s="566"/>
      <c r="AB34" s="566"/>
      <c r="AC34" s="566"/>
      <c r="AD34" s="566"/>
      <c r="AE34" s="566"/>
      <c r="AF34" s="566">
        <f t="shared" ref="AF34" si="34">AG34+AH34</f>
        <v>0</v>
      </c>
      <c r="AG34" s="566"/>
      <c r="AH34" s="566"/>
      <c r="AI34" s="566"/>
      <c r="AJ34" s="566"/>
      <c r="AK34" s="566"/>
      <c r="AL34" s="566"/>
      <c r="AM34" s="566"/>
      <c r="AN34" s="566">
        <v>2500</v>
      </c>
      <c r="AO34" s="566"/>
      <c r="AP34" s="566">
        <v>2500</v>
      </c>
      <c r="AQ34" s="566"/>
      <c r="AR34" s="566"/>
      <c r="AS34" s="566"/>
      <c r="AT34" s="566">
        <f t="shared" ref="AT34" si="35">SUM(AU34:AY34)</f>
        <v>10480</v>
      </c>
      <c r="AU34" s="566"/>
      <c r="AV34" s="566">
        <f>2500+7980</f>
        <v>10480</v>
      </c>
      <c r="AW34" s="566"/>
      <c r="AX34" s="566"/>
      <c r="AY34" s="566"/>
      <c r="AZ34" s="272" t="s">
        <v>267</v>
      </c>
      <c r="BA34" s="272" t="s">
        <v>1388</v>
      </c>
      <c r="BB34" s="272" t="s">
        <v>1265</v>
      </c>
      <c r="BC34" s="272">
        <v>1</v>
      </c>
      <c r="BD34" s="568">
        <f>I34-P34-Q34-U34-V34</f>
        <v>12306</v>
      </c>
      <c r="BH34" s="569">
        <f t="shared" ref="BH34:BH61" si="36">M34-AT34</f>
        <v>12809</v>
      </c>
    </row>
    <row r="35" spans="1:62" s="537" customFormat="1" ht="69.75" customHeight="1">
      <c r="A35" s="562" t="s">
        <v>54</v>
      </c>
      <c r="B35" s="586" t="s">
        <v>1266</v>
      </c>
      <c r="C35" s="619" t="s">
        <v>1113</v>
      </c>
      <c r="D35" s="619" t="s">
        <v>1267</v>
      </c>
      <c r="E35" s="619" t="s">
        <v>1182</v>
      </c>
      <c r="F35" s="619" t="s">
        <v>1193</v>
      </c>
      <c r="G35" s="619" t="s">
        <v>1268</v>
      </c>
      <c r="H35" s="572">
        <f>SUM(I35:J35)</f>
        <v>10598</v>
      </c>
      <c r="I35" s="572">
        <v>10598</v>
      </c>
      <c r="J35" s="595"/>
      <c r="K35" s="625"/>
      <c r="L35" s="564"/>
      <c r="M35" s="596"/>
      <c r="N35" s="596"/>
      <c r="O35" s="566"/>
      <c r="P35" s="596"/>
      <c r="Q35" s="596"/>
      <c r="R35" s="596"/>
      <c r="S35" s="596"/>
      <c r="T35" s="567">
        <f>U35+V35+W35+X35+Y35</f>
        <v>10598</v>
      </c>
      <c r="U35" s="596"/>
      <c r="V35" s="572">
        <v>10598</v>
      </c>
      <c r="W35" s="596"/>
      <c r="X35" s="596"/>
      <c r="Y35" s="596"/>
      <c r="Z35" s="596"/>
      <c r="AA35" s="596"/>
      <c r="AB35" s="596"/>
      <c r="AC35" s="596"/>
      <c r="AD35" s="596"/>
      <c r="AE35" s="596"/>
      <c r="AF35" s="566">
        <f>AG35+AH35</f>
        <v>400</v>
      </c>
      <c r="AG35" s="596"/>
      <c r="AH35" s="596">
        <v>400</v>
      </c>
      <c r="AI35" s="596"/>
      <c r="AJ35" s="596"/>
      <c r="AK35" s="596"/>
      <c r="AL35" s="596"/>
      <c r="AM35" s="596"/>
      <c r="AN35" s="596">
        <v>10598</v>
      </c>
      <c r="AO35" s="596"/>
      <c r="AP35" s="596">
        <v>10598</v>
      </c>
      <c r="AQ35" s="596"/>
      <c r="AR35" s="596"/>
      <c r="AS35" s="596"/>
      <c r="AT35" s="566">
        <f>SUM(AU35:AY35)</f>
        <v>10598</v>
      </c>
      <c r="AU35" s="596"/>
      <c r="AV35" s="566">
        <v>10598</v>
      </c>
      <c r="AW35" s="596"/>
      <c r="AX35" s="596"/>
      <c r="AY35" s="596"/>
      <c r="AZ35" s="272" t="s">
        <v>715</v>
      </c>
      <c r="BA35" s="272" t="s">
        <v>1387</v>
      </c>
      <c r="BB35" s="272"/>
      <c r="BC35" s="272">
        <v>1</v>
      </c>
      <c r="BD35" s="568">
        <f>I35-P35-Q35-U35-V35</f>
        <v>0</v>
      </c>
      <c r="BH35" s="569">
        <f t="shared" si="36"/>
        <v>-10598</v>
      </c>
    </row>
    <row r="36" spans="1:62" ht="121.9" customHeight="1">
      <c r="A36" s="562" t="s">
        <v>138</v>
      </c>
      <c r="B36" s="586" t="s">
        <v>187</v>
      </c>
      <c r="C36" s="619" t="s">
        <v>1269</v>
      </c>
      <c r="D36" s="619" t="s">
        <v>1270</v>
      </c>
      <c r="E36" s="619" t="s">
        <v>26</v>
      </c>
      <c r="F36" s="619" t="s">
        <v>1271</v>
      </c>
      <c r="G36" s="619"/>
      <c r="H36" s="563">
        <f>SUM(I36:J36)</f>
        <v>3185908</v>
      </c>
      <c r="I36" s="572">
        <v>1532426</v>
      </c>
      <c r="J36" s="572">
        <v>1653482</v>
      </c>
      <c r="K36" s="626"/>
      <c r="L36" s="566">
        <f>SUM(M36:N36)</f>
        <v>3185908</v>
      </c>
      <c r="M36" s="572">
        <v>1532426</v>
      </c>
      <c r="N36" s="572">
        <v>1653482</v>
      </c>
      <c r="O36" s="566"/>
      <c r="P36" s="566"/>
      <c r="Q36" s="566"/>
      <c r="R36" s="566"/>
      <c r="S36" s="566"/>
      <c r="T36" s="567">
        <f t="shared" ref="T36:T37" si="37">U36+V36+W36+X36+Y36</f>
        <v>523801</v>
      </c>
      <c r="U36" s="566">
        <v>395140</v>
      </c>
      <c r="V36" s="572">
        <v>52612</v>
      </c>
      <c r="W36" s="566">
        <v>76049</v>
      </c>
      <c r="X36" s="566"/>
      <c r="Y36" s="566"/>
      <c r="Z36" s="566"/>
      <c r="AA36" s="566"/>
      <c r="AB36" s="566"/>
      <c r="AC36" s="566"/>
      <c r="AD36" s="566"/>
      <c r="AE36" s="566"/>
      <c r="AF36" s="566">
        <f t="shared" ref="AF36" si="38">AG36+AH36</f>
        <v>0</v>
      </c>
      <c r="AG36" s="566"/>
      <c r="AH36" s="566"/>
      <c r="AI36" s="566"/>
      <c r="AJ36" s="566"/>
      <c r="AK36" s="566">
        <f t="shared" ref="AK36" si="39">AL36+AM36</f>
        <v>0</v>
      </c>
      <c r="AL36" s="566"/>
      <c r="AM36" s="566"/>
      <c r="AN36" s="567">
        <f t="shared" ref="AN36:AN37" si="40">AO36+AP36+AQ36+AR36+AS36</f>
        <v>523801</v>
      </c>
      <c r="AO36" s="566">
        <v>395140</v>
      </c>
      <c r="AP36" s="572">
        <v>52612</v>
      </c>
      <c r="AQ36" s="566">
        <v>76049</v>
      </c>
      <c r="AR36" s="566"/>
      <c r="AS36" s="566"/>
      <c r="AT36" s="567">
        <f t="shared" ref="AT36:AT37" si="41">AU36+AV36+AW36+AX36+AY36</f>
        <v>397956</v>
      </c>
      <c r="AU36" s="566">
        <f>395140-332141-62999+38693-21487+10000+300000+5816+29690-10482+3190-33600-49839-41885+98000+20000+32115-3500+5</f>
        <v>376716</v>
      </c>
      <c r="AV36" s="572">
        <f>52612+332141+62999-99339+26515-300000-8266+23660-35425-26085-3190+41885-51890+14466-8843</f>
        <v>21240</v>
      </c>
      <c r="AW36" s="566"/>
      <c r="AX36" s="566"/>
      <c r="AY36" s="566"/>
      <c r="AZ36" s="619" t="s">
        <v>271</v>
      </c>
      <c r="BA36" s="272" t="s">
        <v>1272</v>
      </c>
      <c r="BB36" s="272"/>
      <c r="BC36" s="272">
        <v>1</v>
      </c>
      <c r="BD36" s="568">
        <f>I36-P36-Q36-U36-V36</f>
        <v>1084674</v>
      </c>
      <c r="BH36" s="569">
        <f t="shared" si="36"/>
        <v>1134470</v>
      </c>
    </row>
    <row r="37" spans="1:62" ht="93" customHeight="1">
      <c r="A37" s="562" t="s">
        <v>140</v>
      </c>
      <c r="B37" s="586" t="s">
        <v>1273</v>
      </c>
      <c r="C37" s="597" t="s">
        <v>1113</v>
      </c>
      <c r="D37" s="579"/>
      <c r="E37" s="581" t="s">
        <v>1182</v>
      </c>
      <c r="F37" s="581" t="s">
        <v>1193</v>
      </c>
      <c r="G37" s="627" t="s">
        <v>1274</v>
      </c>
      <c r="H37" s="598">
        <f>I37+J37</f>
        <v>59839</v>
      </c>
      <c r="I37" s="599">
        <v>49839</v>
      </c>
      <c r="J37" s="600">
        <v>10000</v>
      </c>
      <c r="K37" s="579"/>
      <c r="L37" s="598">
        <f>M37+N37</f>
        <v>59839</v>
      </c>
      <c r="M37" s="599">
        <v>49839</v>
      </c>
      <c r="N37" s="600">
        <v>10000</v>
      </c>
      <c r="O37" s="566"/>
      <c r="P37" s="566"/>
      <c r="Q37" s="566"/>
      <c r="R37" s="566"/>
      <c r="S37" s="566"/>
      <c r="T37" s="567">
        <f t="shared" si="37"/>
        <v>49839</v>
      </c>
      <c r="U37" s="601"/>
      <c r="V37" s="566">
        <v>49839</v>
      </c>
      <c r="W37" s="566"/>
      <c r="X37" s="566"/>
      <c r="Y37" s="566"/>
      <c r="Z37" s="566"/>
      <c r="AA37" s="566"/>
      <c r="AB37" s="566"/>
      <c r="AC37" s="566"/>
      <c r="AD37" s="566"/>
      <c r="AE37" s="566"/>
      <c r="AF37" s="566"/>
      <c r="AG37" s="566"/>
      <c r="AH37" s="566"/>
      <c r="AI37" s="566"/>
      <c r="AJ37" s="566"/>
      <c r="AK37" s="566"/>
      <c r="AL37" s="566"/>
      <c r="AM37" s="566"/>
      <c r="AN37" s="567">
        <f t="shared" si="40"/>
        <v>0</v>
      </c>
      <c r="AO37" s="566"/>
      <c r="AP37" s="566"/>
      <c r="AQ37" s="566"/>
      <c r="AR37" s="566"/>
      <c r="AS37" s="566"/>
      <c r="AT37" s="567">
        <f t="shared" si="41"/>
        <v>49839</v>
      </c>
      <c r="AU37" s="566">
        <v>49839</v>
      </c>
      <c r="AV37" s="566"/>
      <c r="AW37" s="566"/>
      <c r="AX37" s="566"/>
      <c r="AY37" s="566"/>
      <c r="AZ37" s="272" t="s">
        <v>715</v>
      </c>
      <c r="BA37" s="272" t="s">
        <v>1275</v>
      </c>
      <c r="BB37" s="614" t="s">
        <v>1276</v>
      </c>
      <c r="BC37" s="272">
        <v>1</v>
      </c>
      <c r="BD37" s="568">
        <f>I37-P37-Q37-U37-V37</f>
        <v>0</v>
      </c>
      <c r="BH37" s="569">
        <f t="shared" si="36"/>
        <v>0</v>
      </c>
    </row>
    <row r="38" spans="1:62" s="534" customFormat="1" ht="92.1" customHeight="1">
      <c r="A38" s="562" t="s">
        <v>201</v>
      </c>
      <c r="B38" s="580" t="s">
        <v>1277</v>
      </c>
      <c r="C38" s="581" t="s">
        <v>1278</v>
      </c>
      <c r="D38" s="581" t="s">
        <v>1279</v>
      </c>
      <c r="E38" s="620" t="s">
        <v>1182</v>
      </c>
      <c r="F38" s="581" t="s">
        <v>1209</v>
      </c>
      <c r="G38" s="272"/>
      <c r="H38" s="577">
        <f>SUM(I38:J38)</f>
        <v>26016</v>
      </c>
      <c r="I38" s="577">
        <v>26016</v>
      </c>
      <c r="J38" s="577"/>
      <c r="K38" s="272"/>
      <c r="L38" s="577">
        <f>SUM(M38:N38)</f>
        <v>0</v>
      </c>
      <c r="M38" s="577"/>
      <c r="N38" s="564"/>
      <c r="O38" s="564"/>
      <c r="P38" s="564"/>
      <c r="Q38" s="564"/>
      <c r="R38" s="564"/>
      <c r="S38" s="564"/>
      <c r="T38" s="567"/>
      <c r="U38" s="578"/>
      <c r="V38" s="578"/>
      <c r="W38" s="578"/>
      <c r="X38" s="578"/>
      <c r="Y38" s="578"/>
      <c r="Z38" s="578"/>
      <c r="AA38" s="578"/>
      <c r="AB38" s="578"/>
      <c r="AC38" s="578"/>
      <c r="AD38" s="578"/>
      <c r="AE38" s="578"/>
      <c r="AF38" s="566"/>
      <c r="AG38" s="578"/>
      <c r="AH38" s="578"/>
      <c r="AI38" s="578"/>
      <c r="AJ38" s="578"/>
      <c r="AK38" s="578"/>
      <c r="AL38" s="578"/>
      <c r="AM38" s="578"/>
      <c r="AN38" s="578">
        <f>SUM(AO38:AS38)</f>
        <v>26016</v>
      </c>
      <c r="AO38" s="578"/>
      <c r="AP38" s="578">
        <v>26016</v>
      </c>
      <c r="AQ38" s="578"/>
      <c r="AR38" s="578"/>
      <c r="AS38" s="578"/>
      <c r="AT38" s="566">
        <f>SUM(AU38:AY38)</f>
        <v>10000</v>
      </c>
      <c r="AU38" s="578"/>
      <c r="AV38" s="578">
        <v>10000</v>
      </c>
      <c r="AW38" s="578"/>
      <c r="AX38" s="578"/>
      <c r="AY38" s="578"/>
      <c r="AZ38" s="579" t="s">
        <v>260</v>
      </c>
      <c r="BA38" s="272" t="s">
        <v>1389</v>
      </c>
      <c r="BB38" s="272"/>
      <c r="BC38" s="272">
        <v>1</v>
      </c>
      <c r="BD38" s="568"/>
      <c r="BG38" s="587">
        <f>I38-O38</f>
        <v>26016</v>
      </c>
      <c r="BH38" s="569">
        <f t="shared" si="36"/>
        <v>-10000</v>
      </c>
      <c r="BJ38" s="585" t="e">
        <f>#REF!</f>
        <v>#REF!</v>
      </c>
    </row>
    <row r="39" spans="1:62" ht="56.25" customHeight="1">
      <c r="A39" s="562" t="s">
        <v>203</v>
      </c>
      <c r="B39" s="287" t="s">
        <v>1280</v>
      </c>
      <c r="C39" s="272" t="s">
        <v>1133</v>
      </c>
      <c r="D39" s="272" t="s">
        <v>1281</v>
      </c>
      <c r="E39" s="272" t="s">
        <v>38</v>
      </c>
      <c r="F39" s="272" t="s">
        <v>1209</v>
      </c>
      <c r="G39" s="272" t="s">
        <v>1282</v>
      </c>
      <c r="H39" s="563">
        <f t="shared" ref="H39:H41" si="42">SUM(I39:J39)</f>
        <v>71516</v>
      </c>
      <c r="I39" s="563">
        <v>48691</v>
      </c>
      <c r="J39" s="563">
        <v>22825</v>
      </c>
      <c r="K39" s="272"/>
      <c r="L39" s="564">
        <f>M39+N39</f>
        <v>71516</v>
      </c>
      <c r="M39" s="565">
        <v>48691</v>
      </c>
      <c r="N39" s="565">
        <v>22825</v>
      </c>
      <c r="O39" s="566">
        <f t="shared" ref="O39:O41" si="43">SUM(P39:S39)</f>
        <v>0</v>
      </c>
      <c r="P39" s="566"/>
      <c r="Q39" s="566"/>
      <c r="R39" s="566"/>
      <c r="S39" s="566"/>
      <c r="T39" s="567">
        <f t="shared" ref="T39:T41" si="44">U39+V39+W39+X39+Y39</f>
        <v>6752</v>
      </c>
      <c r="U39" s="566"/>
      <c r="V39" s="566">
        <v>6752</v>
      </c>
      <c r="W39" s="566"/>
      <c r="X39" s="566"/>
      <c r="Y39" s="566"/>
      <c r="Z39" s="566"/>
      <c r="AA39" s="566"/>
      <c r="AB39" s="566"/>
      <c r="AC39" s="566"/>
      <c r="AD39" s="566"/>
      <c r="AE39" s="566"/>
      <c r="AF39" s="566">
        <f t="shared" ref="AF39" si="45">AG39+AH39</f>
        <v>0</v>
      </c>
      <c r="AG39" s="566"/>
      <c r="AH39" s="566"/>
      <c r="AI39" s="566"/>
      <c r="AJ39" s="566"/>
      <c r="AK39" s="566"/>
      <c r="AL39" s="566"/>
      <c r="AM39" s="566"/>
      <c r="AN39" s="566">
        <v>6752</v>
      </c>
      <c r="AO39" s="566"/>
      <c r="AP39" s="566">
        <v>6752</v>
      </c>
      <c r="AQ39" s="566"/>
      <c r="AR39" s="566"/>
      <c r="AS39" s="566"/>
      <c r="AT39" s="566">
        <f t="shared" ref="AT39:AT41" si="46">SUM(AU39:AY39)</f>
        <v>6752</v>
      </c>
      <c r="AU39" s="566"/>
      <c r="AV39" s="566">
        <v>6752</v>
      </c>
      <c r="AW39" s="566"/>
      <c r="AX39" s="566"/>
      <c r="AY39" s="566"/>
      <c r="AZ39" s="272" t="s">
        <v>262</v>
      </c>
      <c r="BA39" s="272" t="s">
        <v>1283</v>
      </c>
      <c r="BB39" s="272" t="s">
        <v>1284</v>
      </c>
      <c r="BC39" s="272">
        <v>1</v>
      </c>
      <c r="BD39" s="568">
        <f t="shared" ref="BD39:BD61" si="47">I39-P39-Q39-U39-V39</f>
        <v>41939</v>
      </c>
      <c r="BF39" s="532" t="s">
        <v>1285</v>
      </c>
      <c r="BH39" s="569">
        <f t="shared" si="36"/>
        <v>41939</v>
      </c>
    </row>
    <row r="40" spans="1:62" ht="81.2" customHeight="1">
      <c r="A40" s="562" t="s">
        <v>143</v>
      </c>
      <c r="B40" s="287" t="s">
        <v>1286</v>
      </c>
      <c r="C40" s="272" t="s">
        <v>1115</v>
      </c>
      <c r="D40" s="272" t="s">
        <v>1287</v>
      </c>
      <c r="E40" s="272" t="s">
        <v>1182</v>
      </c>
      <c r="F40" s="272" t="s">
        <v>1242</v>
      </c>
      <c r="G40" s="272" t="s">
        <v>1288</v>
      </c>
      <c r="H40" s="563">
        <f t="shared" si="42"/>
        <v>13764</v>
      </c>
      <c r="I40" s="563">
        <v>9941</v>
      </c>
      <c r="J40" s="563">
        <v>3823</v>
      </c>
      <c r="K40" s="272"/>
      <c r="L40" s="564">
        <f t="shared" ref="L40:L41" si="48">M40+N40</f>
        <v>13764</v>
      </c>
      <c r="M40" s="565">
        <v>9941</v>
      </c>
      <c r="N40" s="565">
        <v>3823</v>
      </c>
      <c r="O40" s="566">
        <f t="shared" si="43"/>
        <v>0</v>
      </c>
      <c r="P40" s="566"/>
      <c r="Q40" s="566"/>
      <c r="R40" s="566"/>
      <c r="S40" s="566"/>
      <c r="T40" s="567">
        <f t="shared" si="44"/>
        <v>9941</v>
      </c>
      <c r="U40" s="566"/>
      <c r="V40" s="566">
        <v>9941</v>
      </c>
      <c r="W40" s="566"/>
      <c r="X40" s="566"/>
      <c r="Y40" s="566"/>
      <c r="Z40" s="566"/>
      <c r="AA40" s="566"/>
      <c r="AB40" s="566"/>
      <c r="AC40" s="566"/>
      <c r="AD40" s="566"/>
      <c r="AE40" s="566"/>
      <c r="AF40" s="566"/>
      <c r="AG40" s="566"/>
      <c r="AH40" s="566"/>
      <c r="AI40" s="566"/>
      <c r="AJ40" s="566"/>
      <c r="AK40" s="566"/>
      <c r="AL40" s="566"/>
      <c r="AM40" s="566"/>
      <c r="AN40" s="566">
        <v>9941</v>
      </c>
      <c r="AO40" s="566"/>
      <c r="AP40" s="566">
        <v>9941</v>
      </c>
      <c r="AQ40" s="566"/>
      <c r="AR40" s="566"/>
      <c r="AS40" s="566"/>
      <c r="AT40" s="566">
        <f t="shared" si="46"/>
        <v>9941</v>
      </c>
      <c r="AU40" s="566"/>
      <c r="AV40" s="566">
        <v>9941</v>
      </c>
      <c r="AW40" s="566"/>
      <c r="AX40" s="566"/>
      <c r="AY40" s="566"/>
      <c r="AZ40" s="272" t="s">
        <v>265</v>
      </c>
      <c r="BA40" s="287" t="s">
        <v>1385</v>
      </c>
      <c r="BB40" s="272" t="s">
        <v>1289</v>
      </c>
      <c r="BC40" s="272">
        <v>1</v>
      </c>
      <c r="BD40" s="568">
        <f t="shared" si="47"/>
        <v>0</v>
      </c>
      <c r="BH40" s="569">
        <f t="shared" si="36"/>
        <v>0</v>
      </c>
    </row>
    <row r="41" spans="1:62" ht="54.75" customHeight="1">
      <c r="A41" s="562" t="s">
        <v>145</v>
      </c>
      <c r="B41" s="287" t="s">
        <v>1290</v>
      </c>
      <c r="C41" s="272" t="s">
        <v>1135</v>
      </c>
      <c r="D41" s="272" t="s">
        <v>1291</v>
      </c>
      <c r="E41" s="272" t="s">
        <v>1182</v>
      </c>
      <c r="F41" s="272" t="s">
        <v>1198</v>
      </c>
      <c r="G41" s="272" t="s">
        <v>1292</v>
      </c>
      <c r="H41" s="563">
        <f t="shared" si="42"/>
        <v>11729</v>
      </c>
      <c r="I41" s="563">
        <v>9535</v>
      </c>
      <c r="J41" s="563">
        <v>2194</v>
      </c>
      <c r="K41" s="272"/>
      <c r="L41" s="564">
        <f t="shared" si="48"/>
        <v>11729</v>
      </c>
      <c r="M41" s="563">
        <v>9535</v>
      </c>
      <c r="N41" s="563">
        <v>2194</v>
      </c>
      <c r="O41" s="566">
        <f t="shared" si="43"/>
        <v>0</v>
      </c>
      <c r="P41" s="566"/>
      <c r="Q41" s="566"/>
      <c r="R41" s="566"/>
      <c r="S41" s="566"/>
      <c r="T41" s="567">
        <f t="shared" si="44"/>
        <v>9535</v>
      </c>
      <c r="U41" s="565"/>
      <c r="V41" s="565">
        <v>9535</v>
      </c>
      <c r="W41" s="565"/>
      <c r="X41" s="565"/>
      <c r="Y41" s="565"/>
      <c r="Z41" s="565">
        <v>0</v>
      </c>
      <c r="AA41" s="565"/>
      <c r="AB41" s="565"/>
      <c r="AC41" s="565">
        <v>0</v>
      </c>
      <c r="AD41" s="565"/>
      <c r="AE41" s="565"/>
      <c r="AF41" s="566">
        <f t="shared" ref="AF41" si="49">AG41+AH41</f>
        <v>0</v>
      </c>
      <c r="AG41" s="565"/>
      <c r="AH41" s="565"/>
      <c r="AI41" s="565"/>
      <c r="AJ41" s="565"/>
      <c r="AK41" s="565"/>
      <c r="AL41" s="565"/>
      <c r="AM41" s="565"/>
      <c r="AN41" s="565">
        <v>2000</v>
      </c>
      <c r="AO41" s="565"/>
      <c r="AP41" s="565">
        <v>2000</v>
      </c>
      <c r="AQ41" s="565"/>
      <c r="AR41" s="565"/>
      <c r="AS41" s="565"/>
      <c r="AT41" s="566">
        <f t="shared" si="46"/>
        <v>9535</v>
      </c>
      <c r="AU41" s="565"/>
      <c r="AV41" s="565">
        <f>2000+7535</f>
        <v>9535</v>
      </c>
      <c r="AW41" s="565"/>
      <c r="AX41" s="565"/>
      <c r="AY41" s="565"/>
      <c r="AZ41" s="272" t="s">
        <v>267</v>
      </c>
      <c r="BA41" s="272" t="s">
        <v>1390</v>
      </c>
      <c r="BB41" s="272" t="s">
        <v>1265</v>
      </c>
      <c r="BC41" s="272">
        <v>1</v>
      </c>
      <c r="BD41" s="568">
        <f t="shared" si="47"/>
        <v>0</v>
      </c>
      <c r="BF41" s="532" t="s">
        <v>1293</v>
      </c>
      <c r="BH41" s="569">
        <f t="shared" si="36"/>
        <v>0</v>
      </c>
    </row>
    <row r="42" spans="1:62" ht="90" customHeight="1">
      <c r="A42" s="562" t="s">
        <v>919</v>
      </c>
      <c r="B42" s="287" t="s">
        <v>1294</v>
      </c>
      <c r="C42" s="272" t="s">
        <v>1115</v>
      </c>
      <c r="D42" s="272" t="s">
        <v>1295</v>
      </c>
      <c r="E42" s="272" t="s">
        <v>1182</v>
      </c>
      <c r="F42" s="272" t="s">
        <v>1242</v>
      </c>
      <c r="G42" s="272" t="s">
        <v>1296</v>
      </c>
      <c r="H42" s="563">
        <f>SUM(I42:J42)</f>
        <v>14272</v>
      </c>
      <c r="I42" s="563">
        <v>14272</v>
      </c>
      <c r="J42" s="563"/>
      <c r="K42" s="272"/>
      <c r="L42" s="564">
        <f>M42+N42</f>
        <v>14272</v>
      </c>
      <c r="M42" s="566">
        <v>14272</v>
      </c>
      <c r="N42" s="566"/>
      <c r="O42" s="566">
        <f>SUM(P42:S42)</f>
        <v>0</v>
      </c>
      <c r="P42" s="566"/>
      <c r="Q42" s="566"/>
      <c r="R42" s="566"/>
      <c r="S42" s="566"/>
      <c r="T42" s="567">
        <f>U42+V42+W42+X42+Y42</f>
        <v>320</v>
      </c>
      <c r="U42" s="566"/>
      <c r="V42" s="566">
        <v>320</v>
      </c>
      <c r="W42" s="566"/>
      <c r="X42" s="566"/>
      <c r="Y42" s="566"/>
      <c r="Z42" s="566">
        <v>320</v>
      </c>
      <c r="AA42" s="566"/>
      <c r="AB42" s="566">
        <v>320</v>
      </c>
      <c r="AC42" s="566">
        <v>320</v>
      </c>
      <c r="AD42" s="566"/>
      <c r="AE42" s="566">
        <v>320</v>
      </c>
      <c r="AF42" s="566">
        <f>AG42+AH42</f>
        <v>0</v>
      </c>
      <c r="AG42" s="566"/>
      <c r="AH42" s="566"/>
      <c r="AI42" s="566"/>
      <c r="AJ42" s="566"/>
      <c r="AK42" s="566"/>
      <c r="AL42" s="566"/>
      <c r="AM42" s="566"/>
      <c r="AN42" s="566">
        <v>320</v>
      </c>
      <c r="AO42" s="566"/>
      <c r="AP42" s="566">
        <v>320</v>
      </c>
      <c r="AQ42" s="566"/>
      <c r="AR42" s="566"/>
      <c r="AS42" s="566"/>
      <c r="AT42" s="566">
        <f>SUM(AU42:AY42)</f>
        <v>320</v>
      </c>
      <c r="AU42" s="566"/>
      <c r="AV42" s="566">
        <v>320</v>
      </c>
      <c r="AW42" s="566"/>
      <c r="AX42" s="566"/>
      <c r="AY42" s="566"/>
      <c r="AZ42" s="272" t="s">
        <v>710</v>
      </c>
      <c r="BA42" s="287" t="s">
        <v>1391</v>
      </c>
      <c r="BB42" s="287" t="s">
        <v>1297</v>
      </c>
      <c r="BC42" s="272">
        <v>1</v>
      </c>
      <c r="BD42" s="568">
        <f t="shared" si="47"/>
        <v>13952</v>
      </c>
      <c r="BH42" s="569">
        <f t="shared" si="36"/>
        <v>13952</v>
      </c>
    </row>
    <row r="43" spans="1:62" ht="69" customHeight="1">
      <c r="A43" s="562" t="s">
        <v>147</v>
      </c>
      <c r="B43" s="287" t="s">
        <v>1298</v>
      </c>
      <c r="C43" s="272" t="s">
        <v>1299</v>
      </c>
      <c r="D43" s="272" t="s">
        <v>1300</v>
      </c>
      <c r="E43" s="272" t="s">
        <v>38</v>
      </c>
      <c r="F43" s="272" t="s">
        <v>1301</v>
      </c>
      <c r="G43" s="272" t="s">
        <v>1282</v>
      </c>
      <c r="H43" s="563">
        <f t="shared" ref="H43:H46" si="50">SUM(I43:J43)</f>
        <v>113909</v>
      </c>
      <c r="I43" s="563">
        <v>89880</v>
      </c>
      <c r="J43" s="563">
        <v>24029</v>
      </c>
      <c r="K43" s="272"/>
      <c r="L43" s="564">
        <f>M43+N43</f>
        <v>113909</v>
      </c>
      <c r="M43" s="565">
        <v>89880</v>
      </c>
      <c r="N43" s="565">
        <v>24029</v>
      </c>
      <c r="O43" s="566">
        <f t="shared" ref="O43:O46" si="51">SUM(P43:S43)</f>
        <v>0</v>
      </c>
      <c r="P43" s="566"/>
      <c r="Q43" s="566"/>
      <c r="R43" s="566"/>
      <c r="S43" s="566"/>
      <c r="T43" s="567">
        <f t="shared" ref="T43:T46" si="52">U43+V43+W43+X43+Y43</f>
        <v>73363</v>
      </c>
      <c r="U43" s="566"/>
      <c r="V43" s="566">
        <v>73363</v>
      </c>
      <c r="W43" s="566"/>
      <c r="X43" s="566"/>
      <c r="Y43" s="566"/>
      <c r="Z43" s="566"/>
      <c r="AA43" s="566"/>
      <c r="AB43" s="566"/>
      <c r="AC43" s="566"/>
      <c r="AD43" s="566"/>
      <c r="AE43" s="566"/>
      <c r="AF43" s="566">
        <f t="shared" ref="AF43:AF46" si="53">AG43+AH43</f>
        <v>0</v>
      </c>
      <c r="AG43" s="566"/>
      <c r="AH43" s="566"/>
      <c r="AI43" s="566"/>
      <c r="AJ43" s="566"/>
      <c r="AK43" s="566"/>
      <c r="AL43" s="566"/>
      <c r="AM43" s="566"/>
      <c r="AN43" s="566">
        <v>73363</v>
      </c>
      <c r="AO43" s="566"/>
      <c r="AP43" s="566">
        <v>73363</v>
      </c>
      <c r="AQ43" s="566"/>
      <c r="AR43" s="566"/>
      <c r="AS43" s="566"/>
      <c r="AT43" s="566">
        <f t="shared" ref="AT43:AT46" si="54">SUM(AU43:AY43)</f>
        <v>59877</v>
      </c>
      <c r="AU43" s="566"/>
      <c r="AV43" s="566">
        <f>I43*0.35+28419</f>
        <v>59877</v>
      </c>
      <c r="AW43" s="566"/>
      <c r="AX43" s="566"/>
      <c r="AY43" s="566"/>
      <c r="AZ43" s="576" t="s">
        <v>713</v>
      </c>
      <c r="BA43" s="272" t="s">
        <v>1392</v>
      </c>
      <c r="BB43" s="272" t="s">
        <v>1302</v>
      </c>
      <c r="BC43" s="272">
        <v>1</v>
      </c>
      <c r="BD43" s="568">
        <f t="shared" si="47"/>
        <v>16517</v>
      </c>
      <c r="BE43" s="532" t="s">
        <v>1303</v>
      </c>
      <c r="BH43" s="569">
        <f t="shared" si="36"/>
        <v>30003</v>
      </c>
    </row>
    <row r="44" spans="1:62" ht="69" customHeight="1">
      <c r="A44" s="562" t="s">
        <v>149</v>
      </c>
      <c r="B44" s="287" t="s">
        <v>1304</v>
      </c>
      <c r="C44" s="272" t="s">
        <v>1305</v>
      </c>
      <c r="D44" s="272" t="s">
        <v>1306</v>
      </c>
      <c r="E44" s="272" t="s">
        <v>38</v>
      </c>
      <c r="F44" s="272" t="s">
        <v>1301</v>
      </c>
      <c r="G44" s="272" t="s">
        <v>1282</v>
      </c>
      <c r="H44" s="563">
        <f t="shared" si="50"/>
        <v>206040</v>
      </c>
      <c r="I44" s="563">
        <v>160770</v>
      </c>
      <c r="J44" s="563">
        <v>45270</v>
      </c>
      <c r="K44" s="272"/>
      <c r="L44" s="564">
        <f t="shared" ref="L44:L46" si="55">M44+N44</f>
        <v>206040</v>
      </c>
      <c r="M44" s="565">
        <v>160770</v>
      </c>
      <c r="N44" s="565">
        <v>45270</v>
      </c>
      <c r="O44" s="566">
        <f t="shared" si="51"/>
        <v>0</v>
      </c>
      <c r="P44" s="566"/>
      <c r="Q44" s="566"/>
      <c r="R44" s="566"/>
      <c r="S44" s="566"/>
      <c r="T44" s="567">
        <f t="shared" si="52"/>
        <v>130734</v>
      </c>
      <c r="U44" s="566"/>
      <c r="V44" s="566">
        <v>130734</v>
      </c>
      <c r="W44" s="566"/>
      <c r="X44" s="566"/>
      <c r="Y44" s="566"/>
      <c r="Z44" s="566"/>
      <c r="AA44" s="566"/>
      <c r="AB44" s="566"/>
      <c r="AC44" s="566"/>
      <c r="AD44" s="566"/>
      <c r="AE44" s="566"/>
      <c r="AF44" s="566">
        <f t="shared" si="53"/>
        <v>0</v>
      </c>
      <c r="AG44" s="566"/>
      <c r="AH44" s="566"/>
      <c r="AI44" s="566"/>
      <c r="AJ44" s="566"/>
      <c r="AK44" s="566"/>
      <c r="AL44" s="566"/>
      <c r="AM44" s="566"/>
      <c r="AN44" s="566">
        <v>130734</v>
      </c>
      <c r="AO44" s="566"/>
      <c r="AP44" s="566">
        <v>130734</v>
      </c>
      <c r="AQ44" s="566"/>
      <c r="AR44" s="566"/>
      <c r="AS44" s="566"/>
      <c r="AT44" s="566">
        <f t="shared" si="54"/>
        <v>130734</v>
      </c>
      <c r="AU44" s="566"/>
      <c r="AV44" s="566">
        <v>130734</v>
      </c>
      <c r="AW44" s="566"/>
      <c r="AX44" s="566"/>
      <c r="AY44" s="566"/>
      <c r="AZ44" s="272" t="s">
        <v>264</v>
      </c>
      <c r="BA44" s="272" t="s">
        <v>1392</v>
      </c>
      <c r="BB44" s="272" t="s">
        <v>1307</v>
      </c>
      <c r="BC44" s="272">
        <v>1</v>
      </c>
      <c r="BD44" s="568">
        <f t="shared" si="47"/>
        <v>30036</v>
      </c>
      <c r="BH44" s="569">
        <f t="shared" si="36"/>
        <v>30036</v>
      </c>
    </row>
    <row r="45" spans="1:62" ht="69" customHeight="1">
      <c r="A45" s="562" t="s">
        <v>884</v>
      </c>
      <c r="B45" s="287" t="s">
        <v>1308</v>
      </c>
      <c r="C45" s="272" t="s">
        <v>1309</v>
      </c>
      <c r="D45" s="272" t="s">
        <v>1310</v>
      </c>
      <c r="E45" s="272" t="s">
        <v>38</v>
      </c>
      <c r="F45" s="272" t="s">
        <v>1301</v>
      </c>
      <c r="G45" s="272" t="s">
        <v>1282</v>
      </c>
      <c r="H45" s="563">
        <f t="shared" si="50"/>
        <v>113205</v>
      </c>
      <c r="I45" s="563">
        <v>87599</v>
      </c>
      <c r="J45" s="563">
        <v>25606</v>
      </c>
      <c r="K45" s="272"/>
      <c r="L45" s="564">
        <f t="shared" si="55"/>
        <v>113205</v>
      </c>
      <c r="M45" s="565">
        <v>87599</v>
      </c>
      <c r="N45" s="565">
        <v>25606</v>
      </c>
      <c r="O45" s="566">
        <f t="shared" si="51"/>
        <v>0</v>
      </c>
      <c r="P45" s="566"/>
      <c r="Q45" s="566"/>
      <c r="R45" s="566"/>
      <c r="S45" s="566"/>
      <c r="T45" s="567">
        <f t="shared" si="52"/>
        <v>73375</v>
      </c>
      <c r="U45" s="566"/>
      <c r="V45" s="566">
        <v>73375</v>
      </c>
      <c r="W45" s="566"/>
      <c r="X45" s="566"/>
      <c r="Y45" s="566"/>
      <c r="Z45" s="566"/>
      <c r="AA45" s="566"/>
      <c r="AB45" s="566"/>
      <c r="AC45" s="566"/>
      <c r="AD45" s="566"/>
      <c r="AE45" s="566"/>
      <c r="AF45" s="566">
        <f t="shared" si="53"/>
        <v>0</v>
      </c>
      <c r="AG45" s="566"/>
      <c r="AH45" s="566"/>
      <c r="AI45" s="566"/>
      <c r="AJ45" s="566"/>
      <c r="AK45" s="566"/>
      <c r="AL45" s="566"/>
      <c r="AM45" s="566"/>
      <c r="AN45" s="566">
        <v>7000</v>
      </c>
      <c r="AO45" s="566"/>
      <c r="AP45" s="566">
        <v>7000</v>
      </c>
      <c r="AQ45" s="566"/>
      <c r="AR45" s="566"/>
      <c r="AS45" s="566"/>
      <c r="AT45" s="566">
        <f t="shared" si="54"/>
        <v>73375</v>
      </c>
      <c r="AU45" s="566"/>
      <c r="AV45" s="566">
        <f>7000+66375</f>
        <v>73375</v>
      </c>
      <c r="AW45" s="566"/>
      <c r="AX45" s="566"/>
      <c r="AY45" s="566"/>
      <c r="AZ45" s="272" t="s">
        <v>267</v>
      </c>
      <c r="BA45" s="272" t="s">
        <v>1392</v>
      </c>
      <c r="BB45" s="272" t="s">
        <v>1311</v>
      </c>
      <c r="BC45" s="272">
        <v>1</v>
      </c>
      <c r="BD45" s="568">
        <f t="shared" si="47"/>
        <v>14224</v>
      </c>
      <c r="BH45" s="569">
        <f t="shared" si="36"/>
        <v>14224</v>
      </c>
    </row>
    <row r="46" spans="1:62" ht="69" customHeight="1">
      <c r="A46" s="562" t="s">
        <v>889</v>
      </c>
      <c r="B46" s="287" t="s">
        <v>1312</v>
      </c>
      <c r="C46" s="272" t="s">
        <v>1313</v>
      </c>
      <c r="D46" s="272" t="s">
        <v>1314</v>
      </c>
      <c r="E46" s="272" t="s">
        <v>38</v>
      </c>
      <c r="F46" s="272" t="s">
        <v>1301</v>
      </c>
      <c r="G46" s="272" t="s">
        <v>1282</v>
      </c>
      <c r="H46" s="563">
        <f t="shared" si="50"/>
        <v>86395</v>
      </c>
      <c r="I46" s="563">
        <v>63922</v>
      </c>
      <c r="J46" s="563">
        <v>22473</v>
      </c>
      <c r="K46" s="272"/>
      <c r="L46" s="564">
        <f t="shared" si="55"/>
        <v>86395</v>
      </c>
      <c r="M46" s="565">
        <v>63922</v>
      </c>
      <c r="N46" s="565">
        <v>22473</v>
      </c>
      <c r="O46" s="566">
        <f t="shared" si="51"/>
        <v>0</v>
      </c>
      <c r="P46" s="566"/>
      <c r="Q46" s="566"/>
      <c r="R46" s="566"/>
      <c r="S46" s="566"/>
      <c r="T46" s="567">
        <f t="shared" si="52"/>
        <v>51836</v>
      </c>
      <c r="U46" s="566"/>
      <c r="V46" s="566">
        <v>51836</v>
      </c>
      <c r="W46" s="566"/>
      <c r="X46" s="566"/>
      <c r="Y46" s="566"/>
      <c r="Z46" s="566"/>
      <c r="AA46" s="566"/>
      <c r="AB46" s="566"/>
      <c r="AC46" s="566"/>
      <c r="AD46" s="566"/>
      <c r="AE46" s="566"/>
      <c r="AF46" s="566">
        <f t="shared" si="53"/>
        <v>0</v>
      </c>
      <c r="AG46" s="566"/>
      <c r="AH46" s="566"/>
      <c r="AI46" s="566"/>
      <c r="AJ46" s="566"/>
      <c r="AK46" s="566"/>
      <c r="AL46" s="566"/>
      <c r="AM46" s="566"/>
      <c r="AN46" s="566">
        <v>47327</v>
      </c>
      <c r="AO46" s="566"/>
      <c r="AP46" s="566">
        <v>47327</v>
      </c>
      <c r="AQ46" s="566"/>
      <c r="AR46" s="566"/>
      <c r="AS46" s="566"/>
      <c r="AT46" s="566">
        <f t="shared" si="54"/>
        <v>47327</v>
      </c>
      <c r="AU46" s="566"/>
      <c r="AV46" s="566">
        <v>47327</v>
      </c>
      <c r="AW46" s="566"/>
      <c r="AX46" s="566"/>
      <c r="AY46" s="566"/>
      <c r="AZ46" s="272" t="s">
        <v>266</v>
      </c>
      <c r="BA46" s="272" t="s">
        <v>1392</v>
      </c>
      <c r="BB46" s="272" t="s">
        <v>1315</v>
      </c>
      <c r="BC46" s="272">
        <v>1</v>
      </c>
      <c r="BD46" s="568">
        <f t="shared" si="47"/>
        <v>12086</v>
      </c>
      <c r="BH46" s="569">
        <f t="shared" si="36"/>
        <v>16595</v>
      </c>
    </row>
    <row r="47" spans="1:62" ht="109.9" customHeight="1">
      <c r="A47" s="562" t="s">
        <v>891</v>
      </c>
      <c r="B47" s="287" t="s">
        <v>1316</v>
      </c>
      <c r="C47" s="272" t="s">
        <v>1130</v>
      </c>
      <c r="D47" s="272" t="s">
        <v>1317</v>
      </c>
      <c r="E47" s="272" t="s">
        <v>1182</v>
      </c>
      <c r="F47" s="272" t="s">
        <v>1183</v>
      </c>
      <c r="G47" s="272" t="s">
        <v>1318</v>
      </c>
      <c r="H47" s="563">
        <f>SUM(I47:J47)</f>
        <v>32697</v>
      </c>
      <c r="I47" s="563">
        <v>25460</v>
      </c>
      <c r="J47" s="563">
        <v>7237</v>
      </c>
      <c r="K47" s="272"/>
      <c r="L47" s="564">
        <f>M47+N47</f>
        <v>32697</v>
      </c>
      <c r="M47" s="565">
        <v>25460</v>
      </c>
      <c r="N47" s="565">
        <v>7237</v>
      </c>
      <c r="O47" s="566">
        <f>SUM(P47:S47)</f>
        <v>0</v>
      </c>
      <c r="P47" s="566"/>
      <c r="Q47" s="566"/>
      <c r="R47" s="566"/>
      <c r="S47" s="566"/>
      <c r="T47" s="567">
        <f>U47+V47+W47+X47+Y47</f>
        <v>10323</v>
      </c>
      <c r="U47" s="566"/>
      <c r="V47" s="566">
        <v>10323</v>
      </c>
      <c r="W47" s="566"/>
      <c r="X47" s="566"/>
      <c r="Y47" s="566"/>
      <c r="Z47" s="566"/>
      <c r="AA47" s="566"/>
      <c r="AB47" s="566"/>
      <c r="AC47" s="566"/>
      <c r="AD47" s="566"/>
      <c r="AE47" s="566"/>
      <c r="AF47" s="566">
        <f>AG47+AH47</f>
        <v>0</v>
      </c>
      <c r="AG47" s="566"/>
      <c r="AH47" s="566"/>
      <c r="AI47" s="566"/>
      <c r="AJ47" s="566"/>
      <c r="AK47" s="566"/>
      <c r="AL47" s="566"/>
      <c r="AM47" s="566"/>
      <c r="AN47" s="566">
        <v>10323</v>
      </c>
      <c r="AO47" s="566"/>
      <c r="AP47" s="566">
        <v>10323</v>
      </c>
      <c r="AQ47" s="566"/>
      <c r="AR47" s="566"/>
      <c r="AS47" s="566"/>
      <c r="AT47" s="566">
        <f>SUM(AU47:AY47)</f>
        <v>10323</v>
      </c>
      <c r="AU47" s="566"/>
      <c r="AV47" s="566">
        <v>10323</v>
      </c>
      <c r="AW47" s="566"/>
      <c r="AX47" s="566"/>
      <c r="AY47" s="566"/>
      <c r="AZ47" s="576" t="s">
        <v>713</v>
      </c>
      <c r="BA47" s="272" t="s">
        <v>1319</v>
      </c>
      <c r="BB47" s="272" t="s">
        <v>1302</v>
      </c>
      <c r="BC47" s="272">
        <v>1</v>
      </c>
      <c r="BD47" s="568">
        <f t="shared" si="47"/>
        <v>15137</v>
      </c>
      <c r="BE47" s="532" t="s">
        <v>1303</v>
      </c>
      <c r="BF47" s="532" t="s">
        <v>1320</v>
      </c>
      <c r="BH47" s="569">
        <f t="shared" si="36"/>
        <v>15137</v>
      </c>
    </row>
    <row r="48" spans="1:62" ht="108" customHeight="1">
      <c r="A48" s="562" t="s">
        <v>893</v>
      </c>
      <c r="B48" s="287" t="s">
        <v>1321</v>
      </c>
      <c r="C48" s="272" t="s">
        <v>1133</v>
      </c>
      <c r="D48" s="272" t="s">
        <v>1322</v>
      </c>
      <c r="E48" s="272" t="s">
        <v>1182</v>
      </c>
      <c r="F48" s="272" t="s">
        <v>1183</v>
      </c>
      <c r="G48" s="272" t="s">
        <v>1323</v>
      </c>
      <c r="H48" s="563">
        <f t="shared" ref="H48:H50" si="56">SUM(I48:J48)</f>
        <v>32945</v>
      </c>
      <c r="I48" s="563">
        <v>25622</v>
      </c>
      <c r="J48" s="563">
        <v>7323</v>
      </c>
      <c r="K48" s="272"/>
      <c r="L48" s="564">
        <f t="shared" ref="L48:L49" si="57">M48+N48</f>
        <v>32945</v>
      </c>
      <c r="M48" s="565">
        <v>25622</v>
      </c>
      <c r="N48" s="565">
        <v>7323</v>
      </c>
      <c r="O48" s="566">
        <f t="shared" ref="O48:O50" si="58">SUM(P48:S48)</f>
        <v>0</v>
      </c>
      <c r="P48" s="566"/>
      <c r="Q48" s="566"/>
      <c r="R48" s="566"/>
      <c r="S48" s="566"/>
      <c r="T48" s="567">
        <f t="shared" ref="T48:T50" si="59">U48+V48+W48+X48+Y48</f>
        <v>11530</v>
      </c>
      <c r="U48" s="566"/>
      <c r="V48" s="566">
        <v>11530</v>
      </c>
      <c r="W48" s="566"/>
      <c r="X48" s="566"/>
      <c r="Y48" s="566"/>
      <c r="Z48" s="566"/>
      <c r="AA48" s="566"/>
      <c r="AB48" s="566"/>
      <c r="AC48" s="566"/>
      <c r="AD48" s="566"/>
      <c r="AE48" s="566"/>
      <c r="AF48" s="566">
        <f t="shared" ref="AF48:AF50" si="60">AG48+AH48</f>
        <v>0</v>
      </c>
      <c r="AG48" s="566"/>
      <c r="AH48" s="566"/>
      <c r="AI48" s="566"/>
      <c r="AJ48" s="566"/>
      <c r="AK48" s="566"/>
      <c r="AL48" s="566"/>
      <c r="AM48" s="566"/>
      <c r="AN48" s="566">
        <v>11530</v>
      </c>
      <c r="AO48" s="566"/>
      <c r="AP48" s="566">
        <v>11530</v>
      </c>
      <c r="AQ48" s="566"/>
      <c r="AR48" s="566"/>
      <c r="AS48" s="566"/>
      <c r="AT48" s="566">
        <f t="shared" ref="AT48:AT50" si="61">SUM(AU48:AY48)</f>
        <v>11530</v>
      </c>
      <c r="AU48" s="566"/>
      <c r="AV48" s="566">
        <v>11530</v>
      </c>
      <c r="AW48" s="566"/>
      <c r="AX48" s="566"/>
      <c r="AY48" s="566"/>
      <c r="AZ48" s="272" t="s">
        <v>262</v>
      </c>
      <c r="BA48" s="272" t="s">
        <v>1393</v>
      </c>
      <c r="BB48" s="272" t="s">
        <v>1324</v>
      </c>
      <c r="BC48" s="272">
        <v>1</v>
      </c>
      <c r="BD48" s="568">
        <f t="shared" si="47"/>
        <v>14092</v>
      </c>
      <c r="BH48" s="569">
        <f t="shared" si="36"/>
        <v>14092</v>
      </c>
    </row>
    <row r="49" spans="1:60" ht="102" customHeight="1">
      <c r="A49" s="562" t="s">
        <v>1144</v>
      </c>
      <c r="B49" s="287" t="s">
        <v>1325</v>
      </c>
      <c r="C49" s="272" t="s">
        <v>1133</v>
      </c>
      <c r="D49" s="272" t="s">
        <v>1326</v>
      </c>
      <c r="E49" s="272" t="s">
        <v>1182</v>
      </c>
      <c r="F49" s="272" t="s">
        <v>1183</v>
      </c>
      <c r="G49" s="622" t="s">
        <v>1327</v>
      </c>
      <c r="H49" s="563">
        <f t="shared" si="56"/>
        <v>8995</v>
      </c>
      <c r="I49" s="583">
        <v>7171</v>
      </c>
      <c r="J49" s="583">
        <v>1824</v>
      </c>
      <c r="K49" s="272"/>
      <c r="L49" s="566">
        <f t="shared" si="57"/>
        <v>8995</v>
      </c>
      <c r="M49" s="564">
        <v>7171</v>
      </c>
      <c r="N49" s="564">
        <v>1824</v>
      </c>
      <c r="O49" s="566">
        <f t="shared" si="58"/>
        <v>0</v>
      </c>
      <c r="P49" s="566"/>
      <c r="Q49" s="566"/>
      <c r="R49" s="566"/>
      <c r="S49" s="566"/>
      <c r="T49" s="567">
        <f t="shared" si="59"/>
        <v>5048</v>
      </c>
      <c r="U49" s="564"/>
      <c r="V49" s="564">
        <v>5048</v>
      </c>
      <c r="W49" s="564"/>
      <c r="X49" s="564"/>
      <c r="Y49" s="564"/>
      <c r="Z49" s="564"/>
      <c r="AA49" s="564"/>
      <c r="AB49" s="564"/>
      <c r="AC49" s="564"/>
      <c r="AD49" s="564"/>
      <c r="AE49" s="564"/>
      <c r="AF49" s="566">
        <f t="shared" si="60"/>
        <v>0</v>
      </c>
      <c r="AG49" s="564"/>
      <c r="AH49" s="564"/>
      <c r="AI49" s="564"/>
      <c r="AJ49" s="564"/>
      <c r="AK49" s="564"/>
      <c r="AL49" s="564"/>
      <c r="AM49" s="564"/>
      <c r="AN49" s="564">
        <v>5048</v>
      </c>
      <c r="AO49" s="564"/>
      <c r="AP49" s="564">
        <v>5048</v>
      </c>
      <c r="AQ49" s="564"/>
      <c r="AR49" s="564"/>
      <c r="AS49" s="564"/>
      <c r="AT49" s="566">
        <f t="shared" si="61"/>
        <v>5048</v>
      </c>
      <c r="AU49" s="564"/>
      <c r="AV49" s="564">
        <v>5048</v>
      </c>
      <c r="AW49" s="564"/>
      <c r="AX49" s="564"/>
      <c r="AY49" s="564"/>
      <c r="AZ49" s="272" t="s">
        <v>262</v>
      </c>
      <c r="BA49" s="287" t="s">
        <v>1394</v>
      </c>
      <c r="BB49" s="272" t="s">
        <v>1328</v>
      </c>
      <c r="BC49" s="272">
        <v>1</v>
      </c>
      <c r="BD49" s="568">
        <f t="shared" si="47"/>
        <v>2123</v>
      </c>
      <c r="BH49" s="569">
        <f t="shared" si="36"/>
        <v>2123</v>
      </c>
    </row>
    <row r="50" spans="1:60" ht="47.25" customHeight="1">
      <c r="A50" s="562" t="s">
        <v>1146</v>
      </c>
      <c r="B50" s="287" t="s">
        <v>1329</v>
      </c>
      <c r="C50" s="272" t="s">
        <v>1133</v>
      </c>
      <c r="D50" s="272" t="s">
        <v>1330</v>
      </c>
      <c r="E50" s="272" t="s">
        <v>38</v>
      </c>
      <c r="F50" s="272" t="s">
        <v>1252</v>
      </c>
      <c r="G50" s="272" t="s">
        <v>1331</v>
      </c>
      <c r="H50" s="563">
        <f t="shared" si="56"/>
        <v>103331</v>
      </c>
      <c r="I50" s="563">
        <v>71736</v>
      </c>
      <c r="J50" s="563">
        <v>31595</v>
      </c>
      <c r="K50" s="272"/>
      <c r="L50" s="564">
        <f>M50+N50</f>
        <v>103331</v>
      </c>
      <c r="M50" s="565">
        <v>71736</v>
      </c>
      <c r="N50" s="565">
        <v>31595</v>
      </c>
      <c r="O50" s="566">
        <f t="shared" si="58"/>
        <v>0</v>
      </c>
      <c r="P50" s="566"/>
      <c r="Q50" s="566"/>
      <c r="R50" s="566"/>
      <c r="S50" s="566"/>
      <c r="T50" s="567">
        <f t="shared" si="59"/>
        <v>32281</v>
      </c>
      <c r="U50" s="566"/>
      <c r="V50" s="566">
        <v>32281</v>
      </c>
      <c r="W50" s="566"/>
      <c r="X50" s="566"/>
      <c r="Y50" s="566"/>
      <c r="Z50" s="566"/>
      <c r="AA50" s="566"/>
      <c r="AB50" s="566"/>
      <c r="AC50" s="566"/>
      <c r="AD50" s="566"/>
      <c r="AE50" s="566"/>
      <c r="AF50" s="566">
        <f t="shared" si="60"/>
        <v>0</v>
      </c>
      <c r="AG50" s="566"/>
      <c r="AH50" s="566"/>
      <c r="AI50" s="566"/>
      <c r="AJ50" s="566"/>
      <c r="AK50" s="566"/>
      <c r="AL50" s="566"/>
      <c r="AM50" s="566"/>
      <c r="AN50" s="566">
        <v>27263</v>
      </c>
      <c r="AO50" s="566"/>
      <c r="AP50" s="566">
        <v>27263</v>
      </c>
      <c r="AQ50" s="566"/>
      <c r="AR50" s="566"/>
      <c r="AS50" s="566"/>
      <c r="AT50" s="566">
        <f t="shared" si="61"/>
        <v>27263</v>
      </c>
      <c r="AU50" s="566"/>
      <c r="AV50" s="566">
        <v>27263</v>
      </c>
      <c r="AW50" s="566"/>
      <c r="AX50" s="566"/>
      <c r="AY50" s="566"/>
      <c r="AZ50" s="272" t="s">
        <v>262</v>
      </c>
      <c r="BA50" s="287" t="s">
        <v>1283</v>
      </c>
      <c r="BB50" s="272" t="s">
        <v>1284</v>
      </c>
      <c r="BC50" s="272">
        <v>1</v>
      </c>
      <c r="BD50" s="568">
        <f t="shared" si="47"/>
        <v>39455</v>
      </c>
      <c r="BH50" s="569">
        <f t="shared" si="36"/>
        <v>44473</v>
      </c>
    </row>
    <row r="51" spans="1:60" ht="90" customHeight="1">
      <c r="A51" s="562" t="s">
        <v>1148</v>
      </c>
      <c r="B51" s="287" t="s">
        <v>1332</v>
      </c>
      <c r="C51" s="272" t="s">
        <v>1115</v>
      </c>
      <c r="D51" s="272" t="s">
        <v>1333</v>
      </c>
      <c r="E51" s="272" t="s">
        <v>1182</v>
      </c>
      <c r="F51" s="272" t="s">
        <v>1183</v>
      </c>
      <c r="G51" s="622" t="s">
        <v>1334</v>
      </c>
      <c r="H51" s="563">
        <f>SUM(I51:J51)</f>
        <v>44999</v>
      </c>
      <c r="I51" s="583">
        <v>36311</v>
      </c>
      <c r="J51" s="583">
        <v>8688</v>
      </c>
      <c r="K51" s="272"/>
      <c r="L51" s="564">
        <f>M51+N51</f>
        <v>44999</v>
      </c>
      <c r="M51" s="564">
        <v>36311</v>
      </c>
      <c r="N51" s="564">
        <v>8688</v>
      </c>
      <c r="O51" s="566">
        <f>SUM(P51:S51)</f>
        <v>0</v>
      </c>
      <c r="P51" s="566"/>
      <c r="Q51" s="566"/>
      <c r="R51" s="566"/>
      <c r="S51" s="566"/>
      <c r="T51" s="567">
        <f>U51+V51+W51+X51+Y51</f>
        <v>16340</v>
      </c>
      <c r="U51" s="566"/>
      <c r="V51" s="566">
        <v>16340</v>
      </c>
      <c r="W51" s="566"/>
      <c r="X51" s="566"/>
      <c r="Y51" s="566"/>
      <c r="Z51" s="566"/>
      <c r="AA51" s="566"/>
      <c r="AB51" s="566"/>
      <c r="AC51" s="566"/>
      <c r="AD51" s="566"/>
      <c r="AE51" s="566"/>
      <c r="AF51" s="566"/>
      <c r="AG51" s="566"/>
      <c r="AH51" s="566"/>
      <c r="AI51" s="566"/>
      <c r="AJ51" s="566"/>
      <c r="AK51" s="566"/>
      <c r="AL51" s="566"/>
      <c r="AM51" s="566"/>
      <c r="AN51" s="566">
        <v>16159</v>
      </c>
      <c r="AO51" s="566"/>
      <c r="AP51" s="566">
        <v>16159</v>
      </c>
      <c r="AQ51" s="566"/>
      <c r="AR51" s="566"/>
      <c r="AS51" s="566"/>
      <c r="AT51" s="566">
        <f>SUM(AU51:AY51)</f>
        <v>16159</v>
      </c>
      <c r="AU51" s="566"/>
      <c r="AV51" s="566">
        <v>16159</v>
      </c>
      <c r="AW51" s="566"/>
      <c r="AX51" s="566"/>
      <c r="AY51" s="566"/>
      <c r="AZ51" s="272" t="s">
        <v>265</v>
      </c>
      <c r="BA51" s="272" t="s">
        <v>1283</v>
      </c>
      <c r="BB51" s="272" t="s">
        <v>1289</v>
      </c>
      <c r="BC51" s="272">
        <v>1</v>
      </c>
      <c r="BD51" s="568">
        <f t="shared" si="47"/>
        <v>19971</v>
      </c>
      <c r="BH51" s="569">
        <f t="shared" si="36"/>
        <v>20152</v>
      </c>
    </row>
    <row r="52" spans="1:60" ht="57.75" customHeight="1">
      <c r="A52" s="562" t="s">
        <v>1150</v>
      </c>
      <c r="B52" s="287" t="s">
        <v>1335</v>
      </c>
      <c r="C52" s="272" t="s">
        <v>1115</v>
      </c>
      <c r="D52" s="272" t="s">
        <v>1336</v>
      </c>
      <c r="E52" s="272" t="s">
        <v>1182</v>
      </c>
      <c r="F52" s="272" t="s">
        <v>1183</v>
      </c>
      <c r="G52" s="272" t="s">
        <v>1337</v>
      </c>
      <c r="H52" s="563">
        <f>SUM(I52:J52)</f>
        <v>43922</v>
      </c>
      <c r="I52" s="563">
        <v>34986</v>
      </c>
      <c r="J52" s="563">
        <v>8936</v>
      </c>
      <c r="K52" s="272"/>
      <c r="L52" s="564">
        <f>M52+N52</f>
        <v>43922</v>
      </c>
      <c r="M52" s="565">
        <v>34986</v>
      </c>
      <c r="N52" s="565">
        <v>8936</v>
      </c>
      <c r="O52" s="566">
        <f>SUM(P52:S52)</f>
        <v>0</v>
      </c>
      <c r="P52" s="566"/>
      <c r="Q52" s="566"/>
      <c r="R52" s="566"/>
      <c r="S52" s="566"/>
      <c r="T52" s="567">
        <f>U52+V52+W52+X52+Y52</f>
        <v>15738</v>
      </c>
      <c r="U52" s="566"/>
      <c r="V52" s="566">
        <v>15738</v>
      </c>
      <c r="W52" s="566"/>
      <c r="X52" s="566"/>
      <c r="Y52" s="566"/>
      <c r="Z52" s="566"/>
      <c r="AA52" s="566"/>
      <c r="AB52" s="566"/>
      <c r="AC52" s="566"/>
      <c r="AD52" s="566"/>
      <c r="AE52" s="566"/>
      <c r="AF52" s="566"/>
      <c r="AG52" s="566"/>
      <c r="AH52" s="566"/>
      <c r="AI52" s="566"/>
      <c r="AJ52" s="566"/>
      <c r="AK52" s="566"/>
      <c r="AL52" s="566"/>
      <c r="AM52" s="566"/>
      <c r="AN52" s="566">
        <v>15738</v>
      </c>
      <c r="AO52" s="566"/>
      <c r="AP52" s="566">
        <v>15738</v>
      </c>
      <c r="AQ52" s="566"/>
      <c r="AR52" s="566"/>
      <c r="AS52" s="566"/>
      <c r="AT52" s="566">
        <f>SUM(AU52:AY52)</f>
        <v>15738</v>
      </c>
      <c r="AU52" s="566"/>
      <c r="AV52" s="566">
        <v>15738</v>
      </c>
      <c r="AW52" s="566"/>
      <c r="AX52" s="566"/>
      <c r="AY52" s="566"/>
      <c r="AZ52" s="272" t="s">
        <v>265</v>
      </c>
      <c r="BA52" s="272" t="s">
        <v>1234</v>
      </c>
      <c r="BB52" s="287" t="s">
        <v>1235</v>
      </c>
      <c r="BC52" s="272">
        <v>1</v>
      </c>
      <c r="BD52" s="568">
        <f t="shared" si="47"/>
        <v>19248</v>
      </c>
      <c r="BH52" s="569">
        <f t="shared" si="36"/>
        <v>19248</v>
      </c>
    </row>
    <row r="53" spans="1:60" ht="63.2" customHeight="1">
      <c r="A53" s="562" t="s">
        <v>1152</v>
      </c>
      <c r="B53" s="287" t="s">
        <v>1338</v>
      </c>
      <c r="C53" s="272" t="s">
        <v>1103</v>
      </c>
      <c r="D53" s="272"/>
      <c r="E53" s="272" t="s">
        <v>38</v>
      </c>
      <c r="F53" s="272" t="s">
        <v>1209</v>
      </c>
      <c r="G53" s="272" t="s">
        <v>1331</v>
      </c>
      <c r="H53" s="563">
        <f>SUM(I53:J53)</f>
        <v>102472</v>
      </c>
      <c r="I53" s="563">
        <v>65386</v>
      </c>
      <c r="J53" s="563">
        <v>37086</v>
      </c>
      <c r="K53" s="272"/>
      <c r="L53" s="564">
        <f>M53+N53</f>
        <v>102472</v>
      </c>
      <c r="M53" s="565">
        <v>65386</v>
      </c>
      <c r="N53" s="565">
        <v>37086</v>
      </c>
      <c r="O53" s="566"/>
      <c r="P53" s="566"/>
      <c r="Q53" s="566"/>
      <c r="R53" s="566"/>
      <c r="S53" s="566"/>
      <c r="T53" s="567">
        <f>U53+V53+W53+X53+Y53</f>
        <v>29424</v>
      </c>
      <c r="U53" s="566"/>
      <c r="V53" s="566">
        <v>29424</v>
      </c>
      <c r="W53" s="566"/>
      <c r="X53" s="566"/>
      <c r="Y53" s="566"/>
      <c r="Z53" s="566"/>
      <c r="AA53" s="566"/>
      <c r="AB53" s="566"/>
      <c r="AC53" s="566"/>
      <c r="AD53" s="566"/>
      <c r="AE53" s="566"/>
      <c r="AF53" s="566"/>
      <c r="AG53" s="566"/>
      <c r="AH53" s="566"/>
      <c r="AI53" s="566"/>
      <c r="AJ53" s="566"/>
      <c r="AK53" s="566"/>
      <c r="AL53" s="566"/>
      <c r="AM53" s="566"/>
      <c r="AN53" s="566">
        <v>29424</v>
      </c>
      <c r="AO53" s="566"/>
      <c r="AP53" s="566">
        <v>29424</v>
      </c>
      <c r="AQ53" s="566"/>
      <c r="AR53" s="566"/>
      <c r="AS53" s="566"/>
      <c r="AT53" s="566">
        <f>SUM(AU53:AY53)</f>
        <v>10000</v>
      </c>
      <c r="AU53" s="566"/>
      <c r="AV53" s="566">
        <v>10000</v>
      </c>
      <c r="AW53" s="566"/>
      <c r="AX53" s="566"/>
      <c r="AY53" s="566"/>
      <c r="AZ53" s="272" t="s">
        <v>266</v>
      </c>
      <c r="BA53" s="272" t="s">
        <v>1385</v>
      </c>
      <c r="BB53" s="272" t="s">
        <v>1315</v>
      </c>
      <c r="BC53" s="272">
        <v>1</v>
      </c>
      <c r="BD53" s="568">
        <f t="shared" si="47"/>
        <v>35962</v>
      </c>
      <c r="BH53" s="569">
        <f t="shared" si="36"/>
        <v>55386</v>
      </c>
    </row>
    <row r="54" spans="1:60" ht="65.099999999999994" customHeight="1">
      <c r="A54" s="562" t="s">
        <v>1339</v>
      </c>
      <c r="B54" s="287" t="s">
        <v>1340</v>
      </c>
      <c r="C54" s="272" t="s">
        <v>1103</v>
      </c>
      <c r="D54" s="272"/>
      <c r="E54" s="272" t="s">
        <v>38</v>
      </c>
      <c r="F54" s="272" t="s">
        <v>1209</v>
      </c>
      <c r="G54" s="272" t="s">
        <v>1331</v>
      </c>
      <c r="H54" s="563">
        <f>SUM(I54:J54)</f>
        <v>104024</v>
      </c>
      <c r="I54" s="563">
        <v>67515</v>
      </c>
      <c r="J54" s="563">
        <v>36509</v>
      </c>
      <c r="K54" s="272"/>
      <c r="L54" s="564">
        <f>M54+N54</f>
        <v>104024</v>
      </c>
      <c r="M54" s="565">
        <v>67515</v>
      </c>
      <c r="N54" s="565">
        <v>36509</v>
      </c>
      <c r="O54" s="566">
        <f>SUM(P54:S54)</f>
        <v>0</v>
      </c>
      <c r="P54" s="566"/>
      <c r="Q54" s="566"/>
      <c r="R54" s="566"/>
      <c r="S54" s="566"/>
      <c r="T54" s="567">
        <f>U54+V54+W54+X54+Y54</f>
        <v>28098</v>
      </c>
      <c r="U54" s="566"/>
      <c r="V54" s="566">
        <v>28098</v>
      </c>
      <c r="W54" s="566"/>
      <c r="X54" s="566"/>
      <c r="Y54" s="566"/>
      <c r="Z54" s="566"/>
      <c r="AA54" s="566"/>
      <c r="AB54" s="566"/>
      <c r="AC54" s="566"/>
      <c r="AD54" s="566"/>
      <c r="AE54" s="566"/>
      <c r="AF54" s="566"/>
      <c r="AG54" s="566"/>
      <c r="AH54" s="566"/>
      <c r="AI54" s="566"/>
      <c r="AJ54" s="566"/>
      <c r="AK54" s="566"/>
      <c r="AL54" s="566"/>
      <c r="AM54" s="566"/>
      <c r="AN54" s="566">
        <v>28098</v>
      </c>
      <c r="AO54" s="566"/>
      <c r="AP54" s="566">
        <v>28098</v>
      </c>
      <c r="AQ54" s="566"/>
      <c r="AR54" s="566"/>
      <c r="AS54" s="566"/>
      <c r="AT54" s="566">
        <f>SUM(AU54:AY54)</f>
        <v>10000</v>
      </c>
      <c r="AU54" s="566"/>
      <c r="AV54" s="566">
        <v>10000</v>
      </c>
      <c r="AW54" s="566"/>
      <c r="AX54" s="566"/>
      <c r="AY54" s="566"/>
      <c r="AZ54" s="272" t="s">
        <v>266</v>
      </c>
      <c r="BA54" s="272" t="s">
        <v>1385</v>
      </c>
      <c r="BB54" s="272" t="s">
        <v>1315</v>
      </c>
      <c r="BC54" s="272">
        <v>1</v>
      </c>
      <c r="BD54" s="568">
        <f t="shared" si="47"/>
        <v>39417</v>
      </c>
      <c r="BH54" s="569">
        <f t="shared" si="36"/>
        <v>57515</v>
      </c>
    </row>
    <row r="55" spans="1:60" ht="72" customHeight="1">
      <c r="A55" s="562" t="s">
        <v>1341</v>
      </c>
      <c r="B55" s="287" t="s">
        <v>1342</v>
      </c>
      <c r="C55" s="272" t="s">
        <v>1067</v>
      </c>
      <c r="D55" s="272" t="s">
        <v>1343</v>
      </c>
      <c r="E55" s="272" t="s">
        <v>38</v>
      </c>
      <c r="F55" s="272" t="s">
        <v>1344</v>
      </c>
      <c r="G55" s="272" t="s">
        <v>1345</v>
      </c>
      <c r="H55" s="563">
        <f t="shared" ref="H55" si="62">SUM(I55:J55)</f>
        <v>279477</v>
      </c>
      <c r="I55" s="563">
        <v>30581</v>
      </c>
      <c r="J55" s="563">
        <v>248896</v>
      </c>
      <c r="K55" s="272"/>
      <c r="L55" s="566">
        <f t="shared" ref="L55" si="63">SUM(M55:N55)</f>
        <v>279477</v>
      </c>
      <c r="M55" s="563">
        <v>30581</v>
      </c>
      <c r="N55" s="563">
        <v>248896</v>
      </c>
      <c r="O55" s="566">
        <f t="shared" ref="O55" si="64">SUM(P55:S55)</f>
        <v>0</v>
      </c>
      <c r="P55" s="566"/>
      <c r="Q55" s="566"/>
      <c r="R55" s="566"/>
      <c r="S55" s="566"/>
      <c r="T55" s="567">
        <f t="shared" ref="T55" si="65">U55+V55+W55+X55+Y55</f>
        <v>18365</v>
      </c>
      <c r="U55" s="566">
        <v>0</v>
      </c>
      <c r="V55" s="566">
        <v>18365</v>
      </c>
      <c r="W55" s="566"/>
      <c r="X55" s="566"/>
      <c r="Y55" s="566"/>
      <c r="Z55" s="566"/>
      <c r="AA55" s="566"/>
      <c r="AB55" s="566"/>
      <c r="AC55" s="566"/>
      <c r="AD55" s="566"/>
      <c r="AE55" s="566"/>
      <c r="AF55" s="566">
        <f t="shared" ref="AF55" si="66">AG55+AH55</f>
        <v>0</v>
      </c>
      <c r="AG55" s="566"/>
      <c r="AH55" s="566"/>
      <c r="AI55" s="566"/>
      <c r="AJ55" s="566"/>
      <c r="AK55" s="566"/>
      <c r="AL55" s="566"/>
      <c r="AM55" s="566"/>
      <c r="AN55" s="566">
        <f t="shared" ref="AN55" si="67">SUM(AO55:AS55)</f>
        <v>2500</v>
      </c>
      <c r="AO55" s="566"/>
      <c r="AP55" s="566">
        <v>2500</v>
      </c>
      <c r="AQ55" s="566"/>
      <c r="AR55" s="566"/>
      <c r="AS55" s="566"/>
      <c r="AT55" s="566">
        <f t="shared" ref="AT55" si="68">SUM(AU55:AY55)</f>
        <v>18365</v>
      </c>
      <c r="AU55" s="566"/>
      <c r="AV55" s="566">
        <v>18365</v>
      </c>
      <c r="AW55" s="566"/>
      <c r="AX55" s="566"/>
      <c r="AY55" s="566"/>
      <c r="AZ55" s="272" t="s">
        <v>710</v>
      </c>
      <c r="BA55" s="272" t="s">
        <v>1395</v>
      </c>
      <c r="BB55" s="582" t="s">
        <v>1346</v>
      </c>
      <c r="BC55" s="272">
        <v>1</v>
      </c>
      <c r="BD55" s="568">
        <f t="shared" si="47"/>
        <v>12216</v>
      </c>
      <c r="BH55" s="569">
        <f t="shared" si="36"/>
        <v>12216</v>
      </c>
    </row>
    <row r="56" spans="1:60" ht="59.25" customHeight="1">
      <c r="A56" s="562" t="s">
        <v>1347</v>
      </c>
      <c r="B56" s="287" t="s">
        <v>1348</v>
      </c>
      <c r="C56" s="272" t="s">
        <v>1126</v>
      </c>
      <c r="D56" s="272" t="s">
        <v>1349</v>
      </c>
      <c r="E56" s="272" t="s">
        <v>1182</v>
      </c>
      <c r="F56" s="272" t="s">
        <v>1242</v>
      </c>
      <c r="G56" s="272" t="s">
        <v>1350</v>
      </c>
      <c r="H56" s="563">
        <f>SUM(I56:J56)</f>
        <v>14520</v>
      </c>
      <c r="I56" s="563">
        <v>10501</v>
      </c>
      <c r="J56" s="563">
        <v>4019</v>
      </c>
      <c r="K56" s="272"/>
      <c r="L56" s="566">
        <f>SUM(M56:N56)</f>
        <v>14520</v>
      </c>
      <c r="M56" s="565">
        <v>10501</v>
      </c>
      <c r="N56" s="565">
        <v>4019</v>
      </c>
      <c r="O56" s="566">
        <f>SUM(P56:S56)</f>
        <v>0</v>
      </c>
      <c r="P56" s="566"/>
      <c r="Q56" s="566"/>
      <c r="R56" s="566"/>
      <c r="S56" s="566"/>
      <c r="T56" s="567">
        <f>U56+V56+W56+X56+Y56</f>
        <v>10501</v>
      </c>
      <c r="U56" s="566">
        <v>10501</v>
      </c>
      <c r="V56" s="566"/>
      <c r="W56" s="566"/>
      <c r="X56" s="566"/>
      <c r="Y56" s="566"/>
      <c r="Z56" s="566"/>
      <c r="AA56" s="566"/>
      <c r="AB56" s="566"/>
      <c r="AC56" s="566"/>
      <c r="AD56" s="566"/>
      <c r="AE56" s="566"/>
      <c r="AF56" s="566">
        <f>AG56+AH56</f>
        <v>0</v>
      </c>
      <c r="AG56" s="566"/>
      <c r="AH56" s="566"/>
      <c r="AI56" s="566"/>
      <c r="AJ56" s="566"/>
      <c r="AK56" s="566"/>
      <c r="AL56" s="566"/>
      <c r="AM56" s="566"/>
      <c r="AN56" s="566">
        <f>SUM(AO56:AS56)</f>
        <v>10501</v>
      </c>
      <c r="AO56" s="566">
        <v>10501</v>
      </c>
      <c r="AP56" s="566"/>
      <c r="AQ56" s="566"/>
      <c r="AR56" s="566"/>
      <c r="AS56" s="566"/>
      <c r="AT56" s="566">
        <f>SUM(AU56:AY56)</f>
        <v>7000</v>
      </c>
      <c r="AU56" s="566">
        <v>7000</v>
      </c>
      <c r="AV56" s="566"/>
      <c r="AW56" s="566"/>
      <c r="AX56" s="566"/>
      <c r="AY56" s="566"/>
      <c r="AZ56" s="576" t="s">
        <v>719</v>
      </c>
      <c r="BA56" s="272" t="s">
        <v>1396</v>
      </c>
      <c r="BB56" s="582" t="s">
        <v>1352</v>
      </c>
      <c r="BC56" s="272">
        <v>1</v>
      </c>
      <c r="BD56" s="568">
        <f t="shared" si="47"/>
        <v>0</v>
      </c>
      <c r="BH56" s="569">
        <f t="shared" si="36"/>
        <v>3501</v>
      </c>
    </row>
    <row r="57" spans="1:60" ht="87" customHeight="1">
      <c r="A57" s="562" t="s">
        <v>1353</v>
      </c>
      <c r="B57" s="571" t="s">
        <v>677</v>
      </c>
      <c r="C57" s="619" t="s">
        <v>1250</v>
      </c>
      <c r="D57" s="619"/>
      <c r="E57" s="619" t="s">
        <v>1182</v>
      </c>
      <c r="F57" s="619" t="s">
        <v>1193</v>
      </c>
      <c r="G57" s="619" t="s">
        <v>1354</v>
      </c>
      <c r="H57" s="572">
        <f t="shared" ref="H57:H61" si="69">SUM(I57:J57)</f>
        <v>18809</v>
      </c>
      <c r="I57" s="572">
        <v>18809</v>
      </c>
      <c r="J57" s="572"/>
      <c r="K57" s="619"/>
      <c r="L57" s="572">
        <f>SUM(M57:N57)</f>
        <v>18809</v>
      </c>
      <c r="M57" s="572">
        <v>18809</v>
      </c>
      <c r="N57" s="566"/>
      <c r="O57" s="566"/>
      <c r="P57" s="566"/>
      <c r="Q57" s="566"/>
      <c r="R57" s="566"/>
      <c r="S57" s="566"/>
      <c r="T57" s="567">
        <f t="shared" ref="T57:T61" si="70">U57+V57+W57+X57+Y57</f>
        <v>18809</v>
      </c>
      <c r="U57" s="572">
        <v>18809</v>
      </c>
      <c r="V57" s="566"/>
      <c r="W57" s="566"/>
      <c r="X57" s="566"/>
      <c r="Y57" s="566"/>
      <c r="Z57" s="566"/>
      <c r="AA57" s="566"/>
      <c r="AB57" s="566"/>
      <c r="AC57" s="566"/>
      <c r="AD57" s="566"/>
      <c r="AE57" s="566"/>
      <c r="AF57" s="566">
        <f t="shared" ref="AF57:AF61" si="71">AG57+AH57</f>
        <v>0</v>
      </c>
      <c r="AG57" s="566"/>
      <c r="AH57" s="566"/>
      <c r="AI57" s="566"/>
      <c r="AJ57" s="566"/>
      <c r="AK57" s="566"/>
      <c r="AL57" s="566"/>
      <c r="AM57" s="566"/>
      <c r="AN57" s="566">
        <f t="shared" ref="AN57:AN61" si="72">SUM(AO57:AS57)</f>
        <v>18809</v>
      </c>
      <c r="AO57" s="566">
        <v>18809</v>
      </c>
      <c r="AP57" s="566"/>
      <c r="AQ57" s="566"/>
      <c r="AR57" s="566"/>
      <c r="AS57" s="566"/>
      <c r="AT57" s="566">
        <f t="shared" ref="AT57:AT61" si="73">SUM(AU57:AY57)</f>
        <v>18809</v>
      </c>
      <c r="AU57" s="566">
        <f>I57</f>
        <v>18809</v>
      </c>
      <c r="AV57" s="566"/>
      <c r="AW57" s="566"/>
      <c r="AX57" s="566"/>
      <c r="AY57" s="566"/>
      <c r="AZ57" s="619" t="s">
        <v>729</v>
      </c>
      <c r="BA57" s="272" t="s">
        <v>1351</v>
      </c>
      <c r="BB57" s="272" t="s">
        <v>1355</v>
      </c>
      <c r="BC57" s="272">
        <v>1</v>
      </c>
      <c r="BD57" s="568">
        <f t="shared" si="47"/>
        <v>0</v>
      </c>
      <c r="BH57" s="569">
        <f t="shared" si="36"/>
        <v>0</v>
      </c>
    </row>
    <row r="58" spans="1:60" ht="123.75" customHeight="1">
      <c r="A58" s="562" t="s">
        <v>1356</v>
      </c>
      <c r="B58" s="260" t="s">
        <v>1357</v>
      </c>
      <c r="C58" s="272" t="s">
        <v>1067</v>
      </c>
      <c r="D58" s="272" t="s">
        <v>1358</v>
      </c>
      <c r="E58" s="272" t="s">
        <v>38</v>
      </c>
      <c r="F58" s="621" t="s">
        <v>1359</v>
      </c>
      <c r="G58" s="622" t="s">
        <v>1360</v>
      </c>
      <c r="H58" s="583">
        <f t="shared" si="69"/>
        <v>60130</v>
      </c>
      <c r="I58" s="583">
        <v>60130</v>
      </c>
      <c r="J58" s="583">
        <v>0</v>
      </c>
      <c r="K58" s="576"/>
      <c r="L58" s="564">
        <f>M58+N58</f>
        <v>60130</v>
      </c>
      <c r="M58" s="564">
        <v>60130</v>
      </c>
      <c r="N58" s="564">
        <v>0</v>
      </c>
      <c r="O58" s="564"/>
      <c r="P58" s="564"/>
      <c r="Q58" s="564"/>
      <c r="R58" s="564"/>
      <c r="S58" s="564"/>
      <c r="T58" s="567">
        <f t="shared" si="70"/>
        <v>48</v>
      </c>
      <c r="U58" s="578">
        <v>48</v>
      </c>
      <c r="V58" s="578"/>
      <c r="W58" s="578"/>
      <c r="X58" s="578"/>
      <c r="Y58" s="578"/>
      <c r="Z58" s="578">
        <v>48</v>
      </c>
      <c r="AA58" s="578">
        <v>48</v>
      </c>
      <c r="AB58" s="578"/>
      <c r="AC58" s="578">
        <v>48</v>
      </c>
      <c r="AD58" s="578">
        <v>48</v>
      </c>
      <c r="AE58" s="578"/>
      <c r="AF58" s="566">
        <f t="shared" si="71"/>
        <v>0</v>
      </c>
      <c r="AG58" s="578"/>
      <c r="AH58" s="578"/>
      <c r="AI58" s="578"/>
      <c r="AJ58" s="578"/>
      <c r="AK58" s="578"/>
      <c r="AL58" s="578"/>
      <c r="AM58" s="578"/>
      <c r="AN58" s="566">
        <f t="shared" si="72"/>
        <v>23457</v>
      </c>
      <c r="AO58" s="578">
        <v>48</v>
      </c>
      <c r="AP58" s="578">
        <v>23409</v>
      </c>
      <c r="AQ58" s="578"/>
      <c r="AR58" s="578"/>
      <c r="AS58" s="578"/>
      <c r="AT58" s="566">
        <f t="shared" si="73"/>
        <v>23457</v>
      </c>
      <c r="AU58" s="578">
        <v>48</v>
      </c>
      <c r="AV58" s="578">
        <v>23409</v>
      </c>
      <c r="AW58" s="578"/>
      <c r="AX58" s="578"/>
      <c r="AY58" s="578"/>
      <c r="AZ58" s="272" t="s">
        <v>710</v>
      </c>
      <c r="BA58" s="272" t="s">
        <v>1361</v>
      </c>
      <c r="BB58" s="272" t="s">
        <v>1362</v>
      </c>
      <c r="BC58" s="272">
        <v>1</v>
      </c>
      <c r="BD58" s="568">
        <f t="shared" si="47"/>
        <v>60082</v>
      </c>
      <c r="BG58" s="587">
        <f>I58-O58</f>
        <v>60130</v>
      </c>
      <c r="BH58" s="569">
        <f t="shared" si="36"/>
        <v>36673</v>
      </c>
    </row>
    <row r="59" spans="1:60" ht="75.599999999999994" customHeight="1">
      <c r="A59" s="562" t="s">
        <v>1363</v>
      </c>
      <c r="B59" s="580" t="s">
        <v>1364</v>
      </c>
      <c r="C59" s="623" t="s">
        <v>1133</v>
      </c>
      <c r="D59" s="623" t="s">
        <v>1365</v>
      </c>
      <c r="E59" s="272"/>
      <c r="F59" s="620" t="s">
        <v>1193</v>
      </c>
      <c r="G59" s="622" t="s">
        <v>1366</v>
      </c>
      <c r="H59" s="577">
        <f t="shared" si="69"/>
        <v>41140</v>
      </c>
      <c r="I59" s="577">
        <v>23394</v>
      </c>
      <c r="J59" s="577">
        <v>17746</v>
      </c>
      <c r="K59" s="577"/>
      <c r="L59" s="577">
        <f t="shared" ref="L59:L60" si="74">M59+N59</f>
        <v>41140</v>
      </c>
      <c r="M59" s="577">
        <v>23394</v>
      </c>
      <c r="N59" s="577">
        <v>17746</v>
      </c>
      <c r="O59" s="564"/>
      <c r="P59" s="564"/>
      <c r="Q59" s="564"/>
      <c r="R59" s="564"/>
      <c r="S59" s="564"/>
      <c r="T59" s="567">
        <f t="shared" si="70"/>
        <v>21055</v>
      </c>
      <c r="U59" s="577">
        <v>21055</v>
      </c>
      <c r="V59" s="578"/>
      <c r="W59" s="578"/>
      <c r="X59" s="578"/>
      <c r="Y59" s="578"/>
      <c r="Z59" s="578"/>
      <c r="AA59" s="578"/>
      <c r="AB59" s="578"/>
      <c r="AC59" s="578"/>
      <c r="AD59" s="578"/>
      <c r="AE59" s="578"/>
      <c r="AF59" s="566">
        <f t="shared" si="71"/>
        <v>0</v>
      </c>
      <c r="AG59" s="578"/>
      <c r="AH59" s="578"/>
      <c r="AI59" s="578"/>
      <c r="AJ59" s="578"/>
      <c r="AK59" s="578"/>
      <c r="AL59" s="578"/>
      <c r="AM59" s="578"/>
      <c r="AN59" s="566">
        <f t="shared" si="72"/>
        <v>21055</v>
      </c>
      <c r="AO59" s="578">
        <v>21055</v>
      </c>
      <c r="AP59" s="578"/>
      <c r="AQ59" s="578"/>
      <c r="AR59" s="578"/>
      <c r="AS59" s="578"/>
      <c r="AT59" s="566">
        <f t="shared" si="73"/>
        <v>21055</v>
      </c>
      <c r="AU59" s="578">
        <v>21055</v>
      </c>
      <c r="AV59" s="578"/>
      <c r="AW59" s="578"/>
      <c r="AX59" s="578"/>
      <c r="AY59" s="578"/>
      <c r="AZ59" s="272" t="s">
        <v>262</v>
      </c>
      <c r="BA59" s="272" t="s">
        <v>1397</v>
      </c>
      <c r="BB59" s="272" t="s">
        <v>1367</v>
      </c>
      <c r="BC59" s="272">
        <v>1</v>
      </c>
      <c r="BD59" s="568">
        <f t="shared" si="47"/>
        <v>2339</v>
      </c>
      <c r="BH59" s="569">
        <f t="shared" si="36"/>
        <v>2339</v>
      </c>
    </row>
    <row r="60" spans="1:60" ht="75.599999999999994" customHeight="1">
      <c r="A60" s="562" t="s">
        <v>1368</v>
      </c>
      <c r="B60" s="580" t="s">
        <v>1369</v>
      </c>
      <c r="C60" s="623" t="s">
        <v>1130</v>
      </c>
      <c r="D60" s="623" t="s">
        <v>1370</v>
      </c>
      <c r="E60" s="272"/>
      <c r="F60" s="620" t="s">
        <v>1193</v>
      </c>
      <c r="G60" s="622" t="s">
        <v>1371</v>
      </c>
      <c r="H60" s="577">
        <f t="shared" si="69"/>
        <v>22719</v>
      </c>
      <c r="I60" s="577">
        <v>15449</v>
      </c>
      <c r="J60" s="577">
        <v>7270</v>
      </c>
      <c r="K60" s="577"/>
      <c r="L60" s="577">
        <f t="shared" si="74"/>
        <v>22719</v>
      </c>
      <c r="M60" s="577">
        <v>15449</v>
      </c>
      <c r="N60" s="577">
        <v>7270</v>
      </c>
      <c r="O60" s="564"/>
      <c r="P60" s="564"/>
      <c r="Q60" s="564"/>
      <c r="R60" s="564"/>
      <c r="S60" s="564"/>
      <c r="T60" s="567">
        <f t="shared" si="70"/>
        <v>13389</v>
      </c>
      <c r="U60" s="577">
        <v>13389</v>
      </c>
      <c r="V60" s="578"/>
      <c r="W60" s="578"/>
      <c r="X60" s="578"/>
      <c r="Y60" s="578"/>
      <c r="Z60" s="578"/>
      <c r="AA60" s="578"/>
      <c r="AB60" s="578"/>
      <c r="AC60" s="578"/>
      <c r="AD60" s="578"/>
      <c r="AE60" s="578"/>
      <c r="AF60" s="566">
        <f t="shared" si="71"/>
        <v>0</v>
      </c>
      <c r="AG60" s="578"/>
      <c r="AH60" s="578"/>
      <c r="AI60" s="578"/>
      <c r="AJ60" s="578"/>
      <c r="AK60" s="578"/>
      <c r="AL60" s="578"/>
      <c r="AM60" s="578"/>
      <c r="AN60" s="566">
        <f t="shared" si="72"/>
        <v>13389</v>
      </c>
      <c r="AO60" s="578">
        <v>13389</v>
      </c>
      <c r="AP60" s="578"/>
      <c r="AQ60" s="578"/>
      <c r="AR60" s="578"/>
      <c r="AS60" s="578"/>
      <c r="AT60" s="566">
        <f t="shared" si="73"/>
        <v>13389</v>
      </c>
      <c r="AU60" s="578">
        <v>13389</v>
      </c>
      <c r="AV60" s="578"/>
      <c r="AW60" s="578"/>
      <c r="AX60" s="578"/>
      <c r="AY60" s="578"/>
      <c r="AZ60" s="576" t="s">
        <v>713</v>
      </c>
      <c r="BA60" s="272" t="s">
        <v>1398</v>
      </c>
      <c r="BB60" s="272" t="s">
        <v>1302</v>
      </c>
      <c r="BC60" s="272">
        <v>1</v>
      </c>
      <c r="BD60" s="568">
        <f t="shared" si="47"/>
        <v>2060</v>
      </c>
      <c r="BH60" s="569">
        <f t="shared" si="36"/>
        <v>2060</v>
      </c>
    </row>
    <row r="61" spans="1:60" ht="75.599999999999994" customHeight="1">
      <c r="A61" s="562" t="s">
        <v>1372</v>
      </c>
      <c r="B61" s="580" t="s">
        <v>1373</v>
      </c>
      <c r="C61" s="623" t="s">
        <v>0</v>
      </c>
      <c r="D61" s="623" t="s">
        <v>1374</v>
      </c>
      <c r="E61" s="272"/>
      <c r="F61" s="620" t="s">
        <v>1209</v>
      </c>
      <c r="G61" s="579" t="s">
        <v>1375</v>
      </c>
      <c r="H61" s="577">
        <f t="shared" si="69"/>
        <v>176122</v>
      </c>
      <c r="I61" s="577">
        <v>139458</v>
      </c>
      <c r="J61" s="577">
        <v>36664</v>
      </c>
      <c r="K61" s="622"/>
      <c r="L61" s="577">
        <f>SUM(M61:N61)</f>
        <v>176122</v>
      </c>
      <c r="M61" s="577">
        <v>139458</v>
      </c>
      <c r="N61" s="577">
        <v>36664</v>
      </c>
      <c r="O61" s="564"/>
      <c r="P61" s="564"/>
      <c r="Q61" s="564"/>
      <c r="R61" s="564"/>
      <c r="S61" s="564"/>
      <c r="T61" s="567">
        <f t="shared" si="70"/>
        <v>62004</v>
      </c>
      <c r="U61" s="577">
        <v>62004</v>
      </c>
      <c r="V61" s="578"/>
      <c r="W61" s="578"/>
      <c r="X61" s="578"/>
      <c r="Y61" s="578"/>
      <c r="Z61" s="578"/>
      <c r="AA61" s="578"/>
      <c r="AB61" s="578"/>
      <c r="AC61" s="578"/>
      <c r="AD61" s="578"/>
      <c r="AE61" s="578"/>
      <c r="AF61" s="566">
        <f t="shared" si="71"/>
        <v>0</v>
      </c>
      <c r="AG61" s="578"/>
      <c r="AH61" s="578"/>
      <c r="AI61" s="578"/>
      <c r="AJ61" s="578"/>
      <c r="AK61" s="578"/>
      <c r="AL61" s="578"/>
      <c r="AM61" s="578"/>
      <c r="AN61" s="566">
        <f t="shared" si="72"/>
        <v>62004</v>
      </c>
      <c r="AO61" s="578">
        <v>62004</v>
      </c>
      <c r="AP61" s="578"/>
      <c r="AQ61" s="578"/>
      <c r="AR61" s="578"/>
      <c r="AS61" s="578"/>
      <c r="AT61" s="566">
        <f t="shared" si="73"/>
        <v>62004</v>
      </c>
      <c r="AU61" s="578">
        <v>62004</v>
      </c>
      <c r="AV61" s="578"/>
      <c r="AW61" s="578"/>
      <c r="AX61" s="578"/>
      <c r="AY61" s="578"/>
      <c r="AZ61" s="272" t="s">
        <v>268</v>
      </c>
      <c r="BA61" s="272" t="s">
        <v>1275</v>
      </c>
      <c r="BB61" s="272" t="s">
        <v>1376</v>
      </c>
      <c r="BC61" s="272">
        <v>1</v>
      </c>
      <c r="BD61" s="568">
        <f t="shared" si="47"/>
        <v>77454</v>
      </c>
      <c r="BH61" s="569">
        <f t="shared" si="36"/>
        <v>77454</v>
      </c>
    </row>
    <row r="62" spans="1:60" ht="12" customHeight="1" thickBot="1">
      <c r="A62" s="602"/>
      <c r="B62" s="603"/>
      <c r="C62" s="602"/>
      <c r="D62" s="602"/>
      <c r="E62" s="602"/>
      <c r="F62" s="602"/>
      <c r="G62" s="602"/>
      <c r="H62" s="604"/>
      <c r="I62" s="604"/>
      <c r="J62" s="604"/>
      <c r="K62" s="602"/>
      <c r="L62" s="605"/>
      <c r="M62" s="605"/>
      <c r="N62" s="605"/>
      <c r="O62" s="605"/>
      <c r="P62" s="605"/>
      <c r="Q62" s="605"/>
      <c r="R62" s="605"/>
      <c r="S62" s="605"/>
      <c r="T62" s="605"/>
      <c r="U62" s="605"/>
      <c r="V62" s="605"/>
      <c r="W62" s="605"/>
      <c r="X62" s="605"/>
      <c r="Y62" s="605"/>
      <c r="Z62" s="605"/>
      <c r="AA62" s="605"/>
      <c r="AB62" s="605"/>
      <c r="AC62" s="605"/>
      <c r="AD62" s="605"/>
      <c r="AE62" s="605"/>
      <c r="AF62" s="605"/>
      <c r="AG62" s="605"/>
      <c r="AH62" s="605"/>
      <c r="AI62" s="605"/>
      <c r="AJ62" s="605"/>
      <c r="AK62" s="605"/>
      <c r="AL62" s="605"/>
      <c r="AM62" s="605"/>
      <c r="AN62" s="605"/>
      <c r="AO62" s="605"/>
      <c r="AP62" s="605"/>
      <c r="AQ62" s="605"/>
      <c r="AR62" s="605"/>
      <c r="AS62" s="605"/>
      <c r="AT62" s="605"/>
      <c r="AU62" s="605"/>
      <c r="AV62" s="605"/>
      <c r="AW62" s="605"/>
      <c r="AX62" s="605"/>
      <c r="AY62" s="605"/>
      <c r="AZ62" s="602"/>
      <c r="BA62" s="602"/>
      <c r="BB62" s="602"/>
      <c r="BC62" s="602"/>
      <c r="BD62" s="568">
        <f>I62-P62-Q62-U62-V62</f>
        <v>0</v>
      </c>
      <c r="BH62" s="569">
        <f>M62-AT62</f>
        <v>0</v>
      </c>
    </row>
    <row r="63" spans="1:60" ht="19.5" thickTop="1"/>
  </sheetData>
  <autoFilter ref="A9:BD62" xr:uid="{00000000-0009-0000-0000-000008000000}"/>
  <mergeCells count="79">
    <mergeCell ref="AO7:AO8"/>
    <mergeCell ref="AP7:AP8"/>
    <mergeCell ref="AX7:AX8"/>
    <mergeCell ref="AY7:AY8"/>
    <mergeCell ref="AQ7:AQ8"/>
    <mergeCell ref="AR7:AR8"/>
    <mergeCell ref="AU7:AU8"/>
    <mergeCell ref="AV7:AV8"/>
    <mergeCell ref="AW7:AW8"/>
    <mergeCell ref="AT6:AT8"/>
    <mergeCell ref="AU6:AY6"/>
    <mergeCell ref="AS7:AS8"/>
    <mergeCell ref="AN6:AN8"/>
    <mergeCell ref="AO6:AR6"/>
    <mergeCell ref="AC6:AC8"/>
    <mergeCell ref="AD6:AE6"/>
    <mergeCell ref="AD7:AD8"/>
    <mergeCell ref="AF6:AF8"/>
    <mergeCell ref="AG6:AJ6"/>
    <mergeCell ref="AE7:AE8"/>
    <mergeCell ref="AG7:AG8"/>
    <mergeCell ref="AH7:AH8"/>
    <mergeCell ref="AI7:AI8"/>
    <mergeCell ref="AJ7:AJ8"/>
    <mergeCell ref="AK6:AK8"/>
    <mergeCell ref="AL6:AM6"/>
    <mergeCell ref="AL7:AL8"/>
    <mergeCell ref="AM7:AM8"/>
    <mergeCell ref="I7:I8"/>
    <mergeCell ref="J7:J8"/>
    <mergeCell ref="M7:M8"/>
    <mergeCell ref="N7:N8"/>
    <mergeCell ref="P7:P8"/>
    <mergeCell ref="Q7:Q8"/>
    <mergeCell ref="T6:T8"/>
    <mergeCell ref="U6:Y6"/>
    <mergeCell ref="Z6:Z8"/>
    <mergeCell ref="AA6:AB6"/>
    <mergeCell ref="Y7:Y8"/>
    <mergeCell ref="AA7:AA8"/>
    <mergeCell ref="AB7:AB8"/>
    <mergeCell ref="X7:X8"/>
    <mergeCell ref="R7:R8"/>
    <mergeCell ref="S7:S8"/>
    <mergeCell ref="U7:U8"/>
    <mergeCell ref="V7:V8"/>
    <mergeCell ref="W7:W8"/>
    <mergeCell ref="BB5:BB8"/>
    <mergeCell ref="BC5:BC8"/>
    <mergeCell ref="BD5:BD8"/>
    <mergeCell ref="G6:G8"/>
    <mergeCell ref="H6:H8"/>
    <mergeCell ref="I6:J6"/>
    <mergeCell ref="K6:K8"/>
    <mergeCell ref="L6:L8"/>
    <mergeCell ref="M6:N6"/>
    <mergeCell ref="O6:O8"/>
    <mergeCell ref="AF5:AJ5"/>
    <mergeCell ref="AK5:AM5"/>
    <mergeCell ref="AN5:AS5"/>
    <mergeCell ref="AT5:AY5"/>
    <mergeCell ref="AZ5:AZ8"/>
    <mergeCell ref="BA5:BA8"/>
    <mergeCell ref="AC5:AE5"/>
    <mergeCell ref="A1:BA1"/>
    <mergeCell ref="A2:BA2"/>
    <mergeCell ref="A3:BA3"/>
    <mergeCell ref="AZ4:BA4"/>
    <mergeCell ref="A5:A8"/>
    <mergeCell ref="B5:B8"/>
    <mergeCell ref="C5:C8"/>
    <mergeCell ref="D5:D8"/>
    <mergeCell ref="E5:E8"/>
    <mergeCell ref="F5:F8"/>
    <mergeCell ref="G5:J5"/>
    <mergeCell ref="K5:N5"/>
    <mergeCell ref="O5:S5"/>
    <mergeCell ref="T5:Y5"/>
    <mergeCell ref="Z5:AB5"/>
  </mergeCells>
  <printOptions horizontalCentered="1"/>
  <pageMargins left="0" right="0" top="0.6" bottom="0.38" header="0.31496062992126" footer="0.31496062992126"/>
  <pageSetup paperSize="9" scale="33" orientation="landscape" r:id="rId1"/>
  <headerFooter>
    <oddHeader>&amp;C&amp;P/&amp;N</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25</vt:i4>
      </vt:variant>
    </vt:vector>
  </HeadingPairs>
  <TitlesOfParts>
    <vt:vector size="46" baseType="lpstr">
      <vt:lpstr>PL1-TH2024</vt:lpstr>
      <vt:lpstr>PL2-GN TUNG CĐT(TH)</vt:lpstr>
      <vt:lpstr>PL2.1-GN TUNG CĐT (keodai)</vt:lpstr>
      <vt:lpstr>PL2.2-GN TUNG CĐT (KH2024)</vt:lpstr>
      <vt:lpstr>PL2.1-GN TUNG CĐT(tren95%)</vt:lpstr>
      <vt:lpstr>PL2.2-GN TUNG CĐT(tren83,69%)</vt:lpstr>
      <vt:lpstr>PL2.3-GN TUNG CĐT(duoi83,69%)</vt:lpstr>
      <vt:lpstr>PL3-GN TUNG CĐT(TH.03CTMTQ) </vt:lpstr>
      <vt:lpstr>PL 5_chitietchuacoQD)</vt:lpstr>
      <vt:lpstr>PL 6_DA trong diem tinh</vt:lpstr>
      <vt:lpstr>PL7_DA trong diem cap huyen</vt:lpstr>
      <vt:lpstr>PL3-GN TUNG DA</vt:lpstr>
      <vt:lpstr>PL4-GN KD23-24</vt:lpstr>
      <vt:lpstr>PL4.1NTM2022-2023</vt:lpstr>
      <vt:lpstr>PL4.2NTM2023-2024</vt:lpstr>
      <vt:lpstr>PL4.3GNBV2022-2023</vt:lpstr>
      <vt:lpstr>PL4.4GNBV2023-2024</vt:lpstr>
      <vt:lpstr>PL4.5BTTS2022-2023</vt:lpstr>
      <vt:lpstr>PL4.6DTTS2023-2024</vt:lpstr>
      <vt:lpstr>PL3-GN TUNG DA-chuyentiep</vt:lpstr>
      <vt:lpstr>PL3-GN TUNG DA-Khoicongmoi</vt:lpstr>
      <vt:lpstr>'PL 5_chitietchuacoQD)'!Print_Area</vt:lpstr>
      <vt:lpstr>'PL 6_DA trong diem tinh'!Print_Area</vt:lpstr>
      <vt:lpstr>'PL1-TH2024'!Print_Area</vt:lpstr>
      <vt:lpstr>'PL2.1-GN TUNG CĐT (keodai)'!Print_Area</vt:lpstr>
      <vt:lpstr>'PL2.1-GN TUNG CĐT(tren95%)'!Print_Area</vt:lpstr>
      <vt:lpstr>'PL2.2-GN TUNG CĐT (KH2024)'!Print_Area</vt:lpstr>
      <vt:lpstr>'PL2.2-GN TUNG CĐT(tren83,69%)'!Print_Area</vt:lpstr>
      <vt:lpstr>'PL2.3-GN TUNG CĐT(duoi83,69%)'!Print_Area</vt:lpstr>
      <vt:lpstr>'PL2-GN TUNG CĐT(TH)'!Print_Area</vt:lpstr>
      <vt:lpstr>'PL3-GN TUNG CĐT(TH.03CTMTQ) '!Print_Area</vt:lpstr>
      <vt:lpstr>'PL3-GN TUNG DA'!Print_Area</vt:lpstr>
      <vt:lpstr>'PL3-GN TUNG DA-chuyentiep'!Print_Area</vt:lpstr>
      <vt:lpstr>'PL3-GN TUNG DA-Khoicongmoi'!Print_Area</vt:lpstr>
      <vt:lpstr>'PL7_DA trong diem cap huyen'!Print_Area</vt:lpstr>
      <vt:lpstr>'PL 5_chitietchuacoQD)'!Print_Titles</vt:lpstr>
      <vt:lpstr>'PL 6_DA trong diem tinh'!Print_Titles</vt:lpstr>
      <vt:lpstr>'PL2.1-GN TUNG CĐT (keodai)'!Print_Titles</vt:lpstr>
      <vt:lpstr>'PL2.1-GN TUNG CĐT(tren95%)'!Print_Titles</vt:lpstr>
      <vt:lpstr>'PL2.2-GN TUNG CĐT (KH2024)'!Print_Titles</vt:lpstr>
      <vt:lpstr>'PL2.2-GN TUNG CĐT(tren83,69%)'!Print_Titles</vt:lpstr>
      <vt:lpstr>'PL2.3-GN TUNG CĐT(duoi83,69%)'!Print_Titles</vt:lpstr>
      <vt:lpstr>'PL2-GN TUNG CĐT(TH)'!Print_Titles</vt:lpstr>
      <vt:lpstr>'PL3-GN TUNG DA-chuyentiep'!Print_Titles</vt:lpstr>
      <vt:lpstr>'PL3-GN TUNG DA-Khoicongmoi'!Print_Titles</vt:lpstr>
      <vt:lpstr>'PL7_DA trong diem cap huyen'!Print_Titles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2025-03-10T03:35:01Z</cp:lastPrinted>
  <dcterms:created xsi:type="dcterms:W3CDTF">2024-02-19T00:57:57Z</dcterms:created>
  <dcterms:modified xsi:type="dcterms:W3CDTF">2025-03-10T03:55:03Z</dcterms:modified>
</cp:coreProperties>
</file>